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B1A06126-52A6-4BBE-9852-3BDD1564A478}" xr6:coauthVersionLast="47" xr6:coauthVersionMax="47" xr10:uidLastSave="{00000000-0000-0000-0000-000000000000}"/>
  <bookViews>
    <workbookView xWindow="28680" yWindow="-120" windowWidth="29040" windowHeight="17520" xr2:uid="{89FA9AEB-7CF1-4C25-B99B-2A153BE84743}"/>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66, 3-68" sheetId="47" r:id="rId25"/>
    <sheet name="Table 4-1" sheetId="19" r:id="rId26"/>
    <sheet name="Table 5-1" sheetId="20" r:id="rId27"/>
    <sheet name="Table 6-1" sheetId="26" r:id="rId28"/>
    <sheet name="Table 7-1" sheetId="21" r:id="rId29"/>
    <sheet name="EIA" sheetId="29" r:id="rId30"/>
    <sheet name="Table 18" sheetId="27" r:id="rId31"/>
    <sheet name="Table 54" sheetId="30" r:id="rId32"/>
    <sheet name="Table 11.1" sheetId="31" r:id="rId33"/>
    <sheet name="Table 11.2" sheetId="32" r:id="rId34"/>
    <sheet name="Table 11.3" sheetId="33" r:id="rId35"/>
    <sheet name="Table 11.4" sheetId="34" r:id="rId36"/>
    <sheet name="Table 11.5" sheetId="35" r:id="rId37"/>
    <sheet name="Table 11.6" sheetId="36" r:id="rId38"/>
    <sheet name="Table 11.7" sheetId="37" r:id="rId39"/>
    <sheet name="NEI 2017" sheetId="40" r:id="rId40"/>
    <sheet name="2017 EPA Data" sheetId="39" r:id="rId41"/>
    <sheet name="Crosswalk Particulates" sheetId="42" r:id="rId42"/>
    <sheet name="EPA Data_by prim poll" sheetId="44" state="hidden" r:id="rId43"/>
  </sheets>
  <externalReferences>
    <externalReference r:id="rId44"/>
    <externalReference r:id="rId45"/>
  </externalReferences>
  <definedNames>
    <definedName name="_xlnm._FilterDatabase" localSheetId="40" hidden="1">'2017 EPA Data'!$A$3:$H$5846</definedName>
    <definedName name="_xlnm._FilterDatabase" localSheetId="41" hidden="1">'Crosswalk Particulates'!$A$1:$E$61</definedName>
    <definedName name="_xlnm._FilterDatabase" localSheetId="8" hidden="1">EPS!$A$1:$N$5875</definedName>
    <definedName name="_xlnm._FilterDatabase" localSheetId="10" hidden="1">NoSettings!$A$1:$AF$5868</definedName>
    <definedName name="CH4_Ar4_to_AR5">Overview!$B$25</definedName>
    <definedName name="Fraction_coal">[1]About!$C$66</definedName>
    <definedName name="gal_per_barrel">[2]About!$A$63</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 i="15" l="1"/>
  <c r="M31" i="8" l="1"/>
  <c r="L11" i="8" l="1"/>
  <c r="L9" i="8"/>
  <c r="K32" i="18"/>
  <c r="J18" i="25" l="1"/>
  <c r="M18" i="25" s="1"/>
  <c r="L9" i="4" l="1"/>
  <c r="O32" i="10" l="1"/>
  <c r="L29" i="4" l="1"/>
  <c r="AT14" i="48" l="1"/>
  <c r="AS14" i="48"/>
  <c r="AS13" i="48"/>
  <c r="AT13" i="48"/>
  <c r="AR13" i="48"/>
  <c r="E15" i="15"/>
  <c r="AT10" i="48"/>
  <c r="AS10" i="48"/>
  <c r="AS9" i="48"/>
  <c r="AT9" i="48"/>
  <c r="AR9" i="48"/>
  <c r="L55" i="4" l="1"/>
  <c r="M63" i="4"/>
  <c r="L62" i="4"/>
  <c r="L60" i="4"/>
  <c r="K53" i="25" l="1"/>
  <c r="K39" i="25"/>
  <c r="AL6" i="47"/>
  <c r="AL5" i="47"/>
  <c r="K44" i="18"/>
  <c r="K51" i="18" s="1"/>
  <c r="K46" i="18"/>
  <c r="K49" i="18"/>
  <c r="K48" i="18"/>
  <c r="K47" i="18"/>
  <c r="K10" i="18"/>
  <c r="K51" i="25" l="1"/>
  <c r="K41" i="25"/>
  <c r="K11" i="18"/>
  <c r="K55" i="25" s="1"/>
  <c r="M28" i="9"/>
  <c r="M27" i="9"/>
  <c r="M11" i="9"/>
  <c r="M10" i="9"/>
  <c r="N73" i="10"/>
  <c r="N72" i="10"/>
  <c r="N70" i="10"/>
  <c r="N69" i="10"/>
  <c r="N68" i="10"/>
  <c r="N67" i="10"/>
  <c r="N66" i="10"/>
  <c r="N55" i="10"/>
  <c r="N54" i="10"/>
  <c r="N53" i="10"/>
  <c r="N12" i="10"/>
  <c r="K56" i="25" s="1"/>
  <c r="N11" i="10"/>
  <c r="K42" i="25" s="1"/>
  <c r="L56" i="8"/>
  <c r="L53" i="8"/>
  <c r="L49" i="8"/>
  <c r="L46" i="8"/>
  <c r="L10" i="8"/>
  <c r="K37" i="25" s="1"/>
  <c r="L11" i="4"/>
  <c r="K50" i="25" s="1"/>
  <c r="L10" i="4"/>
  <c r="K36" i="25" s="1"/>
  <c r="J2" i="3"/>
  <c r="I5717" i="3"/>
  <c r="K46"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E1" i="22" l="1"/>
  <c r="K16" i="25" s="1"/>
  <c r="AH32" i="47"/>
  <c r="AH31" i="47"/>
  <c r="AJ15" i="47"/>
  <c r="AI10" i="47"/>
  <c r="AI9" i="47"/>
  <c r="AI6" i="47"/>
  <c r="AI5" i="47"/>
  <c r="AI14" i="47" s="1"/>
  <c r="K33" i="18"/>
  <c r="K15" i="25" s="1"/>
  <c r="C2" i="46"/>
  <c r="K28" i="18" l="1"/>
  <c r="K27" i="18"/>
  <c r="K31" i="18"/>
  <c r="K29" i="18"/>
  <c r="K30" i="18"/>
  <c r="K34" i="18"/>
  <c r="K30" i="4"/>
  <c r="K38" i="4"/>
  <c r="K11" i="25"/>
  <c r="K35" i="18" l="1"/>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3"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9"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3" i="18"/>
  <c r="K14" i="18" s="1"/>
  <c r="K13" i="25" s="1"/>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60"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L53" i="4"/>
  <c r="L56" i="4"/>
  <c r="L57" i="4"/>
  <c r="L58" i="4"/>
  <c r="L61" i="4"/>
  <c r="L52" i="4"/>
  <c r="L64" i="4" l="1"/>
  <c r="L59" i="4"/>
  <c r="L54" i="4"/>
  <c r="K65" i="8"/>
  <c r="K67" i="8"/>
  <c r="K68" i="8"/>
  <c r="K64" i="8"/>
  <c r="K66" i="8"/>
  <c r="K14" i="25"/>
  <c r="N13" i="10"/>
  <c r="L33" i="4"/>
  <c r="L31" i="4"/>
  <c r="L30" i="4"/>
  <c r="L28" i="4"/>
  <c r="L27" i="4"/>
  <c r="M26" i="9"/>
  <c r="M29" i="9" s="1"/>
  <c r="M9" i="9"/>
  <c r="J222" i="3"/>
  <c r="J1453" i="3"/>
  <c r="L39" i="4" l="1"/>
  <c r="K17" i="25"/>
  <c r="M12" i="9"/>
  <c r="K69" i="8"/>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K19" i="25" l="1"/>
  <c r="L238" i="3"/>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53" i="8"/>
  <c r="K46" i="8"/>
  <c r="K32" i="8"/>
  <c r="L27" i="9"/>
  <c r="K36" i="4" l="1"/>
  <c r="L9" i="9"/>
  <c r="K11" i="8"/>
  <c r="M10" i="10"/>
  <c r="J44" i="18"/>
  <c r="K52" i="4"/>
  <c r="J27" i="18"/>
  <c r="K62" i="4"/>
  <c r="M62" i="4" s="1"/>
  <c r="K61" i="4"/>
  <c r="M61" i="4" s="1"/>
  <c r="J49" i="18"/>
  <c r="K37" i="4"/>
  <c r="M54" i="10"/>
  <c r="J10" i="18"/>
  <c r="J41" i="25" s="1"/>
  <c r="M53" i="10"/>
  <c r="K9" i="4"/>
  <c r="K10" i="4"/>
  <c r="K11" i="4"/>
  <c r="M30" i="10"/>
  <c r="M12" i="10"/>
  <c r="M68" i="10"/>
  <c r="M31" i="10"/>
  <c r="M66" i="10"/>
  <c r="J32" i="18"/>
  <c r="M11" i="10"/>
  <c r="J15" i="25"/>
  <c r="M15" i="25" s="1"/>
  <c r="J16" i="25"/>
  <c r="M16" i="25" s="1"/>
  <c r="J28" i="18"/>
  <c r="K31" i="4"/>
  <c r="J33" i="18"/>
  <c r="K29" i="4"/>
  <c r="K27" i="4"/>
  <c r="K32" i="4"/>
  <c r="K35" i="4"/>
  <c r="K33" i="4"/>
  <c r="K34" i="4"/>
  <c r="J29" i="18"/>
  <c r="J31" i="18"/>
  <c r="J9" i="18"/>
  <c r="J12" i="18"/>
  <c r="J30" i="18"/>
  <c r="J11" i="18"/>
  <c r="N1" i="3"/>
  <c r="K56" i="4"/>
  <c r="M56" i="4" s="1"/>
  <c r="K33" i="8"/>
  <c r="K56" i="8"/>
  <c r="K30" i="8"/>
  <c r="K28" i="8"/>
  <c r="L29" i="9"/>
  <c r="K9" i="8"/>
  <c r="K49" i="8"/>
  <c r="K57" i="4"/>
  <c r="M57" i="4" s="1"/>
  <c r="K10" i="8"/>
  <c r="K60" i="4"/>
  <c r="M60" i="4" s="1"/>
  <c r="K55" i="4"/>
  <c r="M55" i="4" s="1"/>
  <c r="K53" i="4"/>
  <c r="K58" i="4"/>
  <c r="M58" i="4" s="1"/>
  <c r="L10" i="9"/>
  <c r="L11" i="9"/>
  <c r="K12" i="8" l="1"/>
  <c r="J50" i="18"/>
  <c r="J51" i="18" s="1"/>
  <c r="J13" i="25"/>
  <c r="M13" i="25" s="1"/>
  <c r="K64" i="4"/>
  <c r="M64" i="4" s="1"/>
  <c r="K59" i="4"/>
  <c r="J34" i="18"/>
  <c r="J35" i="18" s="1"/>
  <c r="J55" i="25"/>
  <c r="J56" i="25"/>
  <c r="J37" i="25"/>
  <c r="J42" i="25"/>
  <c r="J50" i="25"/>
  <c r="J51" i="25"/>
  <c r="J36" i="25"/>
  <c r="K12" i="4"/>
  <c r="J9" i="25" s="1"/>
  <c r="M9" i="25" s="1"/>
  <c r="K54" i="4"/>
  <c r="M54" i="4" s="1"/>
  <c r="J13" i="18"/>
  <c r="K39" i="4"/>
  <c r="M74" i="10"/>
  <c r="M61" i="10"/>
  <c r="M39" i="10"/>
  <c r="K35" i="8"/>
  <c r="J10" i="25"/>
  <c r="M10" i="25" s="1"/>
  <c r="L12" i="9"/>
  <c r="J17" i="25" s="1"/>
  <c r="M17" i="25" s="1"/>
  <c r="M13" i="10"/>
  <c r="J14" i="25" s="1"/>
  <c r="M14" i="25" s="1"/>
  <c r="J19" i="25" l="1"/>
  <c r="M19" i="25" s="1"/>
  <c r="J46" i="25"/>
  <c r="J60" i="25"/>
  <c r="K47" i="25" l="1"/>
</calcChain>
</file>

<file path=xl/sharedStrings.xml><?xml version="1.0" encoding="utf-8"?>
<sst xmlns="http://schemas.openxmlformats.org/spreadsheetml/2006/main" count="97996" uniqueCount="10712">
  <si>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</si>
  <si>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</si>
  <si>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</si>
  <si>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</si>
  <si>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</si>
  <si>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</si>
  <si>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</si>
  <si>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</si>
  <si>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</si>
  <si>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</si>
  <si>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</si>
  <si>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</si>
  <si>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</si>
  <si>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</si>
  <si>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</si>
  <si>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</si>
  <si>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</si>
  <si>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</si>
  <si>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</si>
  <si>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</si>
  <si>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</si>
  <si>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</si>
  <si>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</si>
  <si>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</si>
  <si>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</si>
  <si>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</si>
  <si>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</si>
  <si>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</si>
  <si>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</si>
  <si>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</si>
  <si>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</si>
  <si>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</si>
  <si>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</si>
  <si>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</si>
  <si>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</si>
  <si>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</si>
  <si>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</si>
  <si>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</si>
  <si>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</si>
  <si>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</si>
  <si>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</si>
  <si>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</si>
  <si>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</si>
  <si>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</si>
  <si>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</si>
  <si>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</si>
  <si>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</si>
  <si>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</si>
  <si>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</si>
  <si>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</si>
  <si>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</si>
  <si>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</si>
  <si>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</si>
  <si>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</si>
  <si>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</si>
  <si>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</si>
  <si>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</si>
  <si>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</si>
  <si>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</si>
  <si>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</si>
  <si>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</si>
  <si>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</si>
  <si>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</si>
  <si>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</si>
  <si>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</si>
  <si>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</si>
  <si>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</si>
  <si>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</si>
  <si>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</si>
  <si>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</si>
  <si>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</si>
  <si>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</si>
  <si>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</si>
  <si>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</si>
  <si>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</si>
  <si>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</si>
  <si>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</si>
  <si>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</si>
  <si>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</si>
  <si>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</si>
  <si>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</si>
  <si>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</si>
  <si>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</si>
  <si>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</si>
  <si>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</si>
  <si>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</si>
  <si>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</si>
  <si>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</si>
  <si>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</si>
  <si>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</si>
  <si>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</si>
  <si>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</si>
  <si>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</si>
  <si>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</si>
  <si>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</si>
  <si>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</si>
  <si>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</si>
  <si>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</si>
  <si>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</si>
  <si>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</si>
  <si>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</si>
  <si>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</si>
  <si>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</si>
  <si>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</si>
  <si>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</si>
  <si>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</si>
  <si>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</si>
  <si>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</si>
  <si>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</si>
  <si>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</si>
  <si>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</si>
  <si>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</si>
  <si>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</si>
  <si>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</si>
  <si>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</si>
  <si>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</si>
  <si>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</si>
  <si>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</si>
  <si>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</si>
  <si>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</si>
  <si>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</si>
  <si>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</si>
  <si>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</si>
  <si>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</si>
  <si>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</si>
  <si>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</si>
  <si>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</si>
  <si>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</si>
  <si>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</si>
  <si>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</si>
  <si>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</si>
  <si>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</si>
  <si>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</si>
  <si>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</si>
  <si>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</si>
  <si>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</si>
  <si>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</si>
  <si>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</si>
  <si>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</si>
  <si>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</si>
  <si>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</si>
  <si>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</si>
  <si>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</si>
  <si>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</si>
  <si>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</si>
  <si>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</si>
  <si>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</si>
  <si>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</si>
  <si>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</si>
  <si>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</si>
  <si>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</si>
  <si>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</si>
  <si>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</si>
  <si>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</si>
  <si>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</si>
  <si>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</si>
  <si>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</si>
  <si>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</si>
  <si>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</si>
  <si>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</si>
  <si>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</si>
  <si>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</si>
  <si>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</si>
  <si>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</si>
  <si>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</si>
  <si>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</si>
  <si>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</si>
  <si>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</si>
  <si>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</si>
  <si>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</si>
  <si>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</si>
  <si>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</si>
  <si>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</si>
  <si>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</si>
  <si>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</si>
  <si>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</si>
  <si>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</si>
  <si>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</si>
  <si>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</si>
  <si>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</si>
  <si>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</si>
  <si>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</si>
  <si>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</si>
  <si>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</si>
  <si>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</si>
  <si>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</si>
  <si>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</si>
  <si>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</si>
  <si>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</si>
  <si>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</si>
  <si>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</si>
  <si>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</si>
  <si>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</si>
  <si>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</si>
  <si>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</si>
  <si>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</si>
  <si>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</si>
  <si>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</si>
  <si>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</si>
  <si>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</si>
  <si>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</si>
  <si>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</si>
  <si>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</si>
  <si>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</si>
  <si>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</si>
  <si>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</si>
  <si>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</si>
  <si>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</si>
  <si>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</si>
  <si>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</si>
  <si>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</si>
  <si>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</si>
  <si>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</si>
  <si>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</si>
  <si>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</si>
  <si>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</si>
  <si>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</si>
  <si>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</si>
  <si>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</si>
  <si>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</si>
  <si>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</si>
  <si>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</si>
  <si>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</si>
  <si>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</si>
  <si>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</si>
  <si>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</si>
  <si>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</si>
  <si>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</si>
  <si>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</si>
  <si>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</si>
  <si>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</si>
  <si>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</si>
  <si>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</si>
  <si>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</si>
  <si>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</si>
  <si>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</si>
  <si>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</si>
  <si>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</si>
  <si>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</si>
  <si>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</si>
  <si>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</si>
  <si>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</si>
  <si>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</si>
  <si>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</si>
  <si>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</si>
  <si>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</si>
  <si>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</si>
  <si>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</si>
  <si>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</si>
  <si>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</si>
  <si>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</si>
  <si>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</si>
  <si>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</si>
  <si>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</si>
  <si>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</si>
  <si>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</si>
  <si>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</si>
  <si>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</si>
  <si>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</si>
  <si>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</si>
  <si>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</si>
  <si>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</si>
  <si>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</si>
  <si>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</si>
  <si>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</si>
  <si>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</si>
  <si>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</si>
  <si>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</si>
  <si>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</si>
  <si>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</si>
  <si>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</si>
  <si>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</si>
  <si>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</si>
  <si>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</si>
  <si>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</si>
  <si>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</si>
  <si>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</si>
  <si>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</si>
  <si>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</si>
  <si>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</si>
  <si>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</si>
  <si>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</si>
  <si>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</si>
  <si>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</si>
  <si>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</si>
  <si>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</si>
  <si>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</si>
  <si>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</si>
  <si>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</si>
  <si>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</si>
  <si>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</si>
  <si>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</si>
  <si>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</si>
  <si>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</si>
  <si>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</si>
  <si>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</si>
  <si>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</si>
  <si>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</si>
  <si>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</si>
  <si>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</si>
  <si>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</si>
  <si>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</si>
  <si>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</si>
  <si>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</si>
  <si>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</si>
  <si>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</si>
  <si>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</si>
  <si>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</si>
  <si>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</si>
  <si>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</si>
  <si>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</si>
  <si>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</si>
  <si>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</si>
  <si>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</si>
  <si>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</si>
  <si>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</si>
  <si>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</si>
  <si>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</si>
  <si>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</si>
  <si>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</si>
  <si>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</si>
  <si>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</si>
  <si>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</si>
  <si>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</si>
  <si>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</si>
  <si>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</si>
  <si>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</si>
  <si>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</si>
  <si>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</si>
  <si>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</si>
  <si>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</si>
  <si>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</si>
  <si>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</si>
  <si>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</si>
  <si>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</si>
  <si>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</si>
  <si>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</si>
  <si>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</si>
  <si>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</si>
  <si>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</si>
  <si>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</si>
  <si>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</si>
  <si>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</si>
  <si>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</si>
  <si>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</si>
  <si>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</si>
  <si>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</si>
  <si>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</si>
  <si>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</si>
  <si>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</si>
  <si>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</si>
  <si>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</si>
  <si>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</si>
  <si>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</si>
  <si>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</si>
  <si>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</si>
  <si>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</si>
  <si>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</si>
  <si>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</si>
  <si>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</si>
  <si>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</si>
  <si>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</si>
  <si>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</si>
  <si>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</si>
  <si>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</si>
  <si>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</si>
  <si>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</si>
  <si>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</si>
  <si>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</si>
  <si>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</si>
  <si>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</si>
  <si>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</si>
  <si>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</si>
  <si>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</si>
  <si>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</si>
  <si>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</si>
  <si>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</si>
  <si>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</si>
  <si>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</si>
  <si>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</si>
  <si>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</si>
  <si>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</si>
  <si>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</si>
  <si>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</si>
  <si>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</si>
  <si>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</si>
  <si>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</si>
  <si>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</si>
  <si>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</si>
  <si>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</si>
  <si>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</si>
  <si>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</si>
  <si>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</si>
  <si>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</si>
  <si>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</si>
  <si>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</si>
  <si>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</si>
  <si>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</si>
  <si>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</si>
  <si>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</si>
  <si>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</si>
  <si>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</si>
  <si>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</si>
  <si>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</si>
  <si>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</si>
  <si>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</si>
  <si>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</si>
  <si>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</si>
  <si>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</si>
  <si>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</si>
  <si>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</si>
  <si>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</si>
  <si>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</si>
  <si>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</si>
  <si>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</si>
  <si>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</si>
  <si>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</si>
  <si>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</si>
  <si>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</si>
  <si>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</si>
  <si>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</si>
  <si>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</si>
  <si>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</si>
  <si>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</si>
  <si>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</si>
  <si>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</si>
  <si>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</si>
  <si>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</si>
  <si>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</si>
  <si>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</si>
  <si>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</si>
  <si>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</si>
  <si>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</si>
  <si>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</si>
  <si>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</si>
  <si>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</si>
  <si>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</si>
  <si>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</si>
  <si>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</si>
  <si>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</si>
  <si>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</si>
  <si>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</si>
  <si>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</si>
  <si>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</si>
  <si>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</si>
  <si>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</si>
  <si>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</si>
  <si>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</si>
  <si>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</si>
  <si>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</si>
  <si>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</si>
  <si>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</si>
  <si>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</si>
  <si>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</si>
  <si>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</si>
  <si>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</si>
  <si>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</si>
  <si>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</si>
  <si>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</si>
  <si>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</si>
  <si>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</si>
  <si>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</si>
  <si>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</si>
  <si>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</si>
  <si>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</si>
  <si>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</si>
  <si>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</si>
  <si>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</si>
  <si>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</si>
  <si>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</si>
  <si>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</si>
  <si>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</si>
  <si>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</si>
  <si>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</si>
  <si>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</si>
  <si>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</si>
  <si>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</si>
  <si>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</si>
  <si>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</si>
  <si>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</si>
  <si>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</si>
  <si>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</si>
  <si>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</si>
  <si>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</si>
  <si>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</si>
  <si>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</si>
  <si>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</si>
  <si>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</si>
  <si>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</si>
  <si>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</si>
  <si>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</si>
  <si>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</si>
  <si>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</si>
  <si>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</si>
  <si>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</si>
  <si>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</si>
  <si>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</si>
  <si>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</si>
  <si>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</si>
  <si>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</si>
  <si>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</si>
  <si>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</si>
  <si>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</si>
  <si>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</si>
  <si>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</si>
  <si>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</si>
  <si>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</si>
  <si>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</si>
  <si>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</si>
  <si>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</si>
  <si>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</si>
  <si>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</si>
  <si>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</si>
  <si>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</si>
  <si>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</si>
  <si>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</si>
  <si>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</si>
  <si>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</si>
  <si>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</si>
  <si>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</si>
  <si>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</si>
  <si>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</si>
  <si>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</si>
  <si>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</si>
  <si>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</si>
  <si>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</si>
  <si>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</si>
  <si>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</si>
  <si>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</si>
  <si>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</si>
  <si>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</si>
  <si>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</si>
  <si>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</si>
  <si>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</si>
  <si>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</si>
  <si>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</si>
  <si>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</si>
  <si>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</si>
  <si>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</si>
  <si>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</si>
  <si>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</si>
  <si>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</si>
  <si>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</si>
  <si>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</si>
  <si>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</si>
  <si>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</si>
  <si>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</si>
  <si>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</si>
  <si>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</si>
  <si>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</si>
  <si>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</si>
  <si>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</si>
  <si>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</si>
  <si>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</si>
  <si>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</si>
  <si>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</si>
  <si>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</si>
  <si>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</si>
  <si>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</si>
  <si>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</si>
  <si>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</si>
  <si>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</si>
  <si>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</si>
  <si>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</si>
  <si>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</si>
  <si>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</si>
  <si>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</si>
  <si>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</si>
  <si>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</si>
  <si>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</si>
  <si>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</si>
  <si>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</si>
  <si>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</si>
  <si>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</si>
  <si>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</si>
  <si>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</si>
  <si>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</si>
  <si>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</si>
  <si>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</si>
  <si>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</si>
  <si>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</si>
  <si>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</si>
  <si>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</si>
  <si>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</si>
  <si>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</si>
  <si>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</si>
  <si>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</si>
  <si>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</si>
  <si>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</si>
  <si>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</si>
  <si>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</si>
  <si>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</si>
  <si>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</si>
  <si>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</si>
  <si>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</si>
  <si>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</si>
  <si>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</si>
  <si>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</si>
  <si>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</si>
  <si>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</si>
  <si>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</si>
  <si>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</si>
  <si>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</si>
  <si>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</si>
  <si>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</si>
  <si>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</si>
  <si>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</si>
  <si>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</si>
  <si>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</si>
  <si>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</si>
  <si>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</si>
  <si>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</si>
  <si>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</si>
  <si>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</si>
  <si>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</si>
  <si>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</si>
  <si>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</si>
  <si>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</si>
  <si>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</si>
  <si>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</si>
  <si>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</si>
  <si>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</si>
  <si>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</si>
  <si>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</si>
  <si>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</si>
  <si>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</si>
  <si>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</si>
  <si>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</si>
  <si>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</si>
  <si>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</si>
  <si>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</si>
  <si>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</si>
  <si>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</si>
  <si>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</si>
  <si>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</si>
  <si>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</si>
  <si>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</si>
  <si>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</si>
  <si>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</si>
  <si>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</si>
  <si>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</si>
  <si>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</si>
  <si>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</si>
  <si>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</si>
  <si>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</si>
  <si>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</si>
  <si>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</si>
  <si>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</si>
  <si>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</si>
  <si>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</si>
  <si>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</si>
  <si>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</si>
  <si>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</si>
  <si>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</si>
  <si>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</si>
  <si>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</si>
  <si>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</si>
  <si>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</si>
  <si>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</si>
  <si>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</si>
  <si>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</si>
  <si>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</si>
  <si>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</si>
  <si>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</si>
  <si>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</si>
  <si>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</si>
  <si>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</si>
  <si>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</si>
  <si>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</si>
  <si>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</si>
  <si>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</si>
  <si>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</si>
  <si>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</si>
  <si>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</si>
  <si>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</si>
  <si>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</si>
  <si>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</si>
  <si>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</si>
  <si>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</si>
  <si>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</si>
  <si>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</si>
  <si>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</si>
  <si>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</si>
  <si>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</si>
  <si>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</si>
  <si>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</si>
  <si>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</si>
  <si>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</si>
  <si>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</si>
  <si>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</si>
  <si>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</si>
  <si>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</si>
  <si>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</si>
  <si>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</si>
  <si>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</si>
  <si>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</si>
  <si>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</si>
  <si>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</si>
  <si>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</si>
  <si>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</si>
  <si>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</si>
  <si>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</si>
  <si>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</si>
  <si>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</si>
  <si>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</si>
  <si>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</si>
  <si>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</si>
  <si>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</si>
  <si>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</si>
  <si>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</si>
  <si>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</si>
  <si>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</si>
  <si>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</si>
  <si>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</si>
  <si>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</si>
  <si>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</si>
  <si>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</si>
  <si>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</si>
  <si>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</si>
  <si>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</si>
  <si>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</si>
  <si>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</si>
  <si>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</si>
  <si>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</si>
  <si>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</si>
  <si>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</si>
  <si>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</si>
  <si>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</si>
  <si>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</si>
  <si>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</si>
  <si>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</si>
  <si>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</si>
  <si>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</si>
  <si>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</si>
  <si>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</si>
  <si>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</si>
  <si>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</si>
  <si>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</si>
  <si>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</si>
  <si>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</si>
  <si>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</si>
  <si>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</si>
  <si>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</si>
  <si>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</si>
  <si>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</si>
  <si>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</si>
  <si>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</si>
  <si>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</si>
  <si>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</si>
  <si>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</si>
  <si>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</si>
  <si>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</si>
  <si>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</si>
  <si>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</si>
  <si>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</si>
  <si>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</si>
  <si>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</si>
  <si>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</si>
  <si>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</si>
  <si>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</si>
  <si>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</si>
  <si>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</si>
  <si>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</si>
  <si>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</si>
  <si>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</si>
  <si>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</si>
  <si>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</si>
  <si>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</si>
  <si>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</si>
  <si>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</si>
  <si>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</si>
  <si>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</si>
  <si>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</si>
  <si>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</si>
  <si>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</si>
  <si>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</si>
  <si>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</si>
  <si>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</si>
  <si>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</si>
  <si>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</si>
  <si>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</si>
  <si>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</si>
  <si>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</si>
  <si>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</si>
  <si>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</si>
  <si>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</si>
  <si>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</si>
  <si>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</si>
  <si>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</si>
  <si>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</si>
  <si>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</si>
  <si>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</si>
  <si>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</si>
  <si>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</si>
  <si>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</si>
  <si>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</si>
  <si>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</si>
  <si>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</si>
  <si>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</si>
  <si>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</si>
  <si>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</si>
  <si>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</si>
  <si>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</si>
  <si>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</si>
  <si>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</si>
  <si>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</si>
  <si>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</si>
  <si>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</si>
  <si>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</si>
  <si>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</si>
  <si>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</si>
  <si>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</si>
  <si>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</si>
  <si>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</si>
  <si>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</si>
  <si>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</si>
  <si>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</si>
  <si>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</si>
  <si>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</si>
  <si>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</si>
  <si>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</si>
  <si>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</si>
  <si>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</si>
  <si>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</si>
  <si>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</si>
  <si>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</si>
  <si>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</si>
  <si>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</si>
  <si>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</si>
  <si>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</si>
  <si>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</si>
  <si>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</si>
  <si>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</si>
  <si>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</si>
  <si>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</si>
  <si>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</si>
  <si>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</si>
  <si>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</si>
  <si>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</si>
  <si>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</si>
  <si>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</si>
  <si>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</si>
  <si>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</si>
  <si>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</si>
  <si>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</si>
  <si>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</si>
  <si>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</si>
  <si>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</si>
  <si>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</si>
  <si>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</si>
  <si>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</si>
  <si>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</si>
  <si>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</si>
  <si>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</si>
  <si>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</si>
  <si>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</si>
  <si>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</si>
  <si>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</si>
  <si>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</si>
  <si>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</si>
  <si>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</si>
  <si>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</si>
  <si>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</si>
  <si>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</si>
  <si>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</si>
  <si>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</si>
  <si>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</si>
  <si>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</si>
  <si>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</si>
  <si>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</si>
  <si>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</si>
  <si>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</si>
  <si>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</si>
  <si>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</si>
  <si>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</si>
  <si>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</si>
  <si>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</si>
  <si>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</si>
  <si>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</si>
  <si>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</si>
  <si>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</si>
  <si>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</si>
  <si>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</si>
  <si>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</si>
  <si>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</si>
  <si>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</si>
  <si>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</si>
  <si>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</si>
  <si>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</si>
  <si>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</si>
  <si>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</si>
  <si>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</si>
  <si>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</si>
  <si>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</si>
  <si>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</si>
  <si>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</si>
  <si>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</si>
  <si>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</si>
  <si>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</si>
  <si>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</si>
  <si>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</si>
  <si>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</si>
  <si>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</si>
  <si>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</si>
  <si>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</si>
  <si>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</si>
  <si>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</si>
  <si>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</si>
  <si>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</si>
  <si>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</si>
  <si>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</si>
  <si>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</si>
  <si>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</si>
  <si>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</si>
  <si>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</si>
  <si>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</si>
  <si>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</si>
  <si>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</si>
  <si>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</si>
  <si>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</si>
  <si>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</si>
  <si>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</si>
  <si>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</si>
  <si>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</si>
  <si>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</si>
  <si>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</si>
  <si>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</si>
  <si>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</si>
  <si>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</si>
  <si>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</si>
  <si>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</si>
  <si>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</si>
  <si>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</si>
  <si>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</si>
  <si>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</si>
  <si>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</si>
  <si>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</si>
  <si>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</si>
  <si>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</si>
  <si>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</si>
  <si>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</si>
  <si>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</si>
  <si>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</si>
  <si>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</si>
  <si>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</si>
  <si>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</si>
  <si>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</si>
  <si>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</si>
  <si>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</si>
  <si>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</si>
  <si>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</si>
  <si>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</si>
  <si>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</si>
  <si>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</si>
  <si>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</si>
  <si>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</si>
  <si>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</si>
  <si>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</si>
  <si>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</si>
  <si>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</si>
  <si>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</si>
  <si>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</si>
  <si>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</si>
  <si>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</si>
  <si>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</si>
  <si>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</si>
  <si>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</si>
  <si>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</si>
  <si>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</si>
  <si>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</si>
  <si>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</si>
  <si>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</si>
  <si>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</si>
  <si>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</si>
  <si>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</si>
  <si>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</si>
  <si>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</si>
  <si>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</si>
  <si>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</si>
  <si>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</si>
  <si>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</si>
  <si>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</si>
  <si>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</si>
  <si>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</si>
  <si>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</si>
  <si>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</si>
  <si>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</si>
  <si>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</si>
  <si>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</si>
  <si>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</si>
  <si>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</si>
  <si>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</si>
  <si>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</si>
  <si>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</si>
  <si>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</si>
  <si>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</si>
  <si>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</si>
  <si>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</si>
  <si>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</si>
  <si>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</si>
  <si>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</si>
  <si>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</si>
  <si>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</si>
  <si>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</si>
  <si>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</si>
  <si>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</si>
  <si>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</si>
  <si>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</si>
  <si>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</si>
  <si>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</si>
  <si>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</si>
  <si>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</si>
  <si>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</si>
  <si>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</si>
  <si>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</si>
  <si>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</si>
  <si>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</si>
  <si>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</si>
  <si>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</si>
  <si>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</si>
  <si>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</si>
  <si>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</si>
  <si>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</si>
  <si>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</si>
  <si>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</si>
  <si>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</si>
  <si>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</si>
  <si>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</si>
  <si>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</si>
  <si>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</si>
  <si>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</si>
  <si>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</si>
  <si>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</si>
  <si>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</si>
  <si>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</si>
  <si>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</si>
  <si>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</si>
  <si>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</si>
  <si>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</si>
  <si>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</si>
  <si>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</si>
  <si>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</si>
  <si>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</si>
  <si>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</si>
  <si>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</si>
  <si>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</si>
  <si>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</si>
  <si>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</si>
  <si>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</si>
  <si>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</si>
  <si>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</si>
  <si>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</si>
  <si>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</si>
  <si>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</si>
  <si>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</si>
  <si>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</si>
  <si>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</si>
  <si>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</si>
  <si>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</si>
  <si>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</si>
  <si>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</si>
  <si>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</si>
  <si>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</si>
  <si>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</si>
  <si>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</si>
  <si>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</si>
  <si>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</si>
  <si>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</si>
  <si>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</si>
  <si>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</si>
  <si>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</si>
  <si>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</si>
  <si>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</si>
  <si>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</si>
  <si>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</si>
  <si>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</si>
  <si>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</si>
  <si>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</si>
  <si>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</si>
  <si>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</si>
  <si>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</si>
  <si>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</si>
  <si>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</si>
  <si>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</si>
  <si>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</si>
  <si>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</si>
  <si>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</si>
  <si>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</si>
  <si>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</si>
  <si>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</si>
  <si>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</si>
  <si>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</si>
  <si>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</si>
  <si>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</si>
  <si>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</si>
  <si>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</si>
  <si>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</si>
  <si>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</si>
  <si>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</si>
  <si>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</si>
  <si>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</si>
  <si>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</si>
  <si>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</si>
  <si>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</si>
  <si>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</si>
  <si>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</si>
  <si>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</si>
  <si>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</si>
  <si>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</si>
  <si>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</si>
  <si>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</si>
  <si>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</si>
  <si>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</si>
  <si>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</si>
  <si>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</si>
  <si>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</si>
  <si>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</si>
  <si>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</si>
  <si>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</si>
  <si>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</si>
  <si>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</si>
  <si>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</si>
  <si>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</si>
  <si>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</si>
  <si>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</si>
  <si>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</si>
  <si>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</si>
  <si>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</si>
  <si>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</si>
  <si>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</si>
  <si>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</si>
  <si>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</si>
  <si>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</si>
  <si>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</si>
  <si>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</si>
  <si>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</si>
  <si>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</si>
  <si>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</si>
  <si>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</si>
  <si>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</si>
  <si>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</si>
  <si>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</si>
  <si>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</si>
  <si>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</si>
  <si>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</si>
  <si>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</si>
  <si>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</si>
  <si>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</si>
  <si>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</si>
  <si>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</si>
  <si>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</si>
  <si>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</si>
  <si>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</si>
  <si>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</si>
  <si>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</si>
  <si>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</si>
  <si>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</si>
  <si>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</si>
  <si>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</si>
  <si>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</si>
  <si>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</si>
  <si>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</si>
  <si>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</si>
  <si>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</si>
  <si>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</si>
  <si>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</si>
  <si>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</si>
  <si>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</si>
  <si>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</si>
  <si>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</si>
  <si>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</si>
  <si>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</si>
  <si>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</si>
  <si>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</si>
  <si>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</si>
  <si>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</si>
  <si>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</si>
  <si>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</si>
  <si>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</si>
  <si>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</si>
  <si>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</si>
  <si>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</si>
  <si>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</si>
  <si>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</si>
  <si>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</si>
  <si>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</si>
  <si>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</si>
  <si>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</si>
  <si>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</si>
  <si>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</si>
  <si>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</si>
  <si>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</si>
  <si>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</si>
  <si>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</si>
  <si>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</si>
  <si>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</si>
  <si>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</si>
  <si>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</si>
  <si>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</si>
  <si>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</si>
  <si>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</si>
  <si>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</si>
  <si>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</si>
  <si>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</si>
  <si>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</si>
  <si>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</si>
  <si>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</si>
  <si>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</si>
  <si>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</si>
  <si>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</si>
  <si>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</si>
  <si>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</si>
  <si>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</si>
  <si>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</si>
  <si>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</si>
  <si>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</si>
  <si>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</si>
  <si>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</si>
  <si>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</si>
  <si>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</si>
  <si>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</si>
  <si>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</si>
  <si>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</si>
  <si>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</si>
  <si>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</si>
  <si>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</si>
  <si>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</si>
  <si>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</si>
  <si>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</si>
  <si>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</si>
  <si>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</si>
  <si>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</si>
  <si>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</si>
  <si>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</si>
  <si>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</si>
  <si>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</si>
  <si>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</si>
  <si>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</si>
  <si>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</si>
  <si>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</si>
  <si>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</si>
  <si>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</si>
  <si>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</si>
  <si>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</si>
  <si>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</si>
  <si>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</si>
  <si>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</si>
  <si>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</si>
  <si>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</si>
  <si>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</si>
  <si>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</si>
  <si>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</si>
  <si>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</si>
  <si>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</si>
  <si>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</si>
  <si>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</si>
  <si>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</si>
  <si>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</si>
  <si>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</si>
  <si>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</si>
  <si>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</si>
  <si>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</si>
  <si>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</si>
  <si>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</si>
  <si>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</si>
  <si>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</si>
  <si>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</si>
  <si>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</si>
  <si>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</si>
  <si>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</si>
  <si>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</si>
  <si>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</si>
  <si>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</si>
  <si>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</si>
  <si>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</si>
  <si>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</si>
  <si>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</si>
  <si>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</si>
  <si>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</si>
  <si>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</si>
  <si>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</si>
  <si>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</si>
  <si>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</si>
  <si>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</si>
  <si>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</si>
  <si>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</si>
  <si>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</si>
  <si>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</si>
  <si>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</si>
  <si>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</si>
  <si>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</si>
  <si>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</si>
  <si>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</si>
  <si>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</si>
  <si>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</si>
  <si>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</si>
  <si>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</si>
  <si>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</si>
  <si>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</si>
  <si>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</si>
  <si>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</si>
  <si>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</si>
  <si>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</si>
  <si>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</si>
  <si>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</si>
  <si>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</si>
  <si>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</si>
  <si>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</si>
  <si>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</si>
  <si>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</si>
  <si>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</si>
  <si>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</si>
  <si>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</si>
  <si>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</si>
  <si>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</si>
  <si>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</si>
  <si>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</si>
  <si>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</si>
  <si>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</si>
  <si>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</si>
  <si>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</si>
  <si>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</si>
  <si>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</si>
  <si>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</si>
  <si>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</si>
  <si>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</si>
  <si>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</si>
  <si>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</si>
  <si>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</si>
  <si>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</si>
  <si>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</si>
  <si>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</si>
  <si>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</si>
  <si>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</si>
  <si>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</si>
  <si>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</si>
  <si>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</si>
  <si>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</si>
  <si>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</si>
  <si>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</si>
  <si>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</si>
  <si>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</si>
  <si>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</si>
  <si>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</si>
  <si>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</si>
  <si>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</si>
  <si>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</si>
  <si>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</si>
  <si>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</si>
  <si>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</si>
  <si>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</si>
  <si>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</si>
  <si>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</si>
  <si>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</si>
  <si>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</si>
  <si>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</si>
  <si>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</si>
  <si>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</si>
  <si>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</si>
  <si>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</si>
  <si>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</si>
  <si>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</si>
  <si>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</si>
  <si>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</si>
  <si>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</si>
  <si>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</si>
  <si>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</si>
  <si>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</si>
  <si>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</si>
  <si>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</si>
  <si>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</si>
  <si>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</si>
  <si>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</si>
  <si>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</si>
  <si>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</si>
  <si>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</si>
  <si>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</si>
  <si>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</si>
  <si>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</si>
  <si>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</si>
  <si>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</si>
  <si>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</si>
  <si>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</si>
  <si>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</si>
  <si>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</si>
  <si>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</si>
  <si>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</si>
  <si>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</si>
  <si>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</si>
  <si>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</si>
  <si>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</si>
  <si>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</si>
  <si>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</si>
  <si>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</si>
  <si>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</si>
  <si>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</si>
  <si>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</si>
  <si>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</si>
  <si>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</si>
  <si>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</si>
  <si>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</si>
  <si>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</si>
  <si>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</si>
  <si>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</si>
  <si>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</si>
  <si>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</si>
  <si>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</si>
  <si>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</si>
  <si>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</si>
  <si>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</si>
  <si>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</si>
  <si>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</si>
  <si>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</si>
  <si>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</si>
  <si>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</si>
  <si>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</si>
  <si>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</si>
  <si>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</si>
  <si>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</si>
  <si>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</si>
  <si>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</si>
  <si>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</si>
  <si>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</si>
  <si>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</si>
  <si>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</si>
  <si>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</si>
  <si>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</si>
  <si>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</si>
  <si>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</si>
  <si>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</si>
  <si>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</si>
  <si>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</si>
  <si>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</si>
  <si>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</si>
  <si>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</si>
  <si>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</si>
  <si>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</si>
  <si>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</si>
  <si>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</si>
  <si>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</si>
  <si>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</si>
  <si>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</si>
  <si>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</si>
  <si>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</si>
  <si>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</si>
  <si>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</si>
  <si>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</si>
  <si>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</si>
  <si>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</si>
  <si>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</si>
  <si>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</si>
  <si>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</si>
  <si>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</si>
  <si>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</si>
  <si>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</si>
  <si>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</si>
  <si>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</si>
  <si>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</si>
  <si>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</si>
  <si>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</si>
  <si>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</si>
  <si>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</si>
  <si>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</si>
  <si>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</si>
  <si>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</si>
  <si>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</si>
  <si>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</si>
  <si>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</si>
  <si>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</si>
  <si>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</si>
  <si>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</si>
  <si>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</si>
  <si>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</si>
  <si>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</si>
  <si>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</si>
  <si>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</si>
  <si>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</si>
  <si>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</si>
  <si>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</si>
  <si>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</si>
  <si>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</si>
  <si>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</si>
  <si>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</si>
  <si>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</si>
  <si>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</si>
  <si>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</si>
  <si>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</si>
  <si>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</si>
  <si>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</si>
  <si>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</si>
  <si>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</si>
  <si>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</si>
  <si>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</si>
  <si>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</si>
  <si>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</si>
  <si>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</si>
  <si>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</si>
  <si>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</si>
  <si>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</si>
  <si>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</si>
  <si>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</si>
  <si>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</si>
  <si>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</si>
  <si>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</si>
  <si>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</si>
  <si>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</si>
  <si>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</si>
  <si>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</si>
  <si>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</si>
  <si>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</si>
  <si>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</si>
  <si>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</si>
  <si>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</si>
  <si>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</si>
  <si>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</si>
  <si>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</si>
  <si>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</si>
  <si>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</si>
  <si>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</si>
  <si>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</si>
  <si>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</si>
  <si>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</si>
  <si>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</si>
  <si>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</si>
  <si>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</si>
  <si>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</si>
  <si>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</si>
  <si>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</si>
  <si>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</si>
  <si>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</si>
  <si>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</si>
  <si>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</si>
  <si>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</si>
  <si>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</si>
  <si>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</si>
  <si>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</si>
  <si>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</si>
  <si>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</si>
  <si>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</si>
  <si>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</si>
  <si>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</si>
  <si>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</si>
  <si>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</si>
  <si>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</si>
  <si>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</si>
  <si>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</si>
  <si>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</si>
  <si>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</si>
  <si>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</si>
  <si>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</si>
  <si>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</si>
  <si>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</si>
  <si>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</si>
  <si>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</si>
  <si>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</si>
  <si>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</si>
  <si>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</si>
  <si>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</si>
  <si>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</si>
  <si>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</si>
  <si>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</si>
  <si>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</si>
  <si>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</si>
  <si>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</si>
  <si>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</si>
  <si>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</si>
  <si>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</si>
  <si>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</si>
  <si>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</si>
  <si>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</si>
  <si>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</si>
  <si>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</si>
  <si>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</si>
  <si>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</si>
  <si>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</si>
  <si>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</si>
  <si>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</si>
  <si>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</si>
  <si>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</si>
  <si>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</si>
  <si>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</si>
  <si>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</si>
  <si>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</si>
  <si>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</si>
  <si>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</si>
  <si>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</si>
  <si>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</si>
  <si>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</si>
  <si>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</si>
  <si>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</si>
  <si>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</si>
  <si>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</si>
  <si>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</si>
  <si>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</si>
  <si>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</si>
  <si>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</si>
  <si>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</si>
  <si>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</si>
  <si>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</si>
  <si>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</si>
  <si>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</si>
  <si>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</si>
  <si>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</si>
  <si>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</si>
  <si>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</si>
  <si>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</si>
  <si>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</si>
  <si>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</si>
  <si>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</si>
  <si>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</si>
  <si>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</si>
  <si>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</si>
  <si>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</si>
  <si>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</si>
  <si>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</si>
  <si>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</si>
  <si>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</si>
  <si>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</si>
  <si>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</si>
  <si>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</si>
  <si>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</si>
  <si>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</si>
  <si>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</si>
  <si>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</si>
  <si>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</si>
  <si>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</si>
  <si>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</si>
  <si>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</si>
  <si>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</si>
  <si>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</si>
  <si>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</si>
  <si>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</si>
  <si>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</si>
  <si>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</si>
  <si>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</si>
  <si>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</si>
  <si>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</si>
  <si>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</si>
  <si>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</si>
  <si>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</si>
  <si>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</si>
  <si>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</si>
  <si>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</si>
  <si>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</si>
  <si>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</si>
  <si>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</si>
  <si>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</si>
  <si>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</si>
  <si>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</si>
  <si>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</si>
  <si>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</si>
  <si>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</si>
  <si>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</si>
  <si>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</si>
  <si>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</si>
  <si>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</si>
  <si>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</si>
  <si>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</si>
  <si>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</si>
  <si>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</si>
  <si>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</si>
  <si>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</si>
  <si>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</si>
  <si>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</si>
  <si>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</si>
  <si>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</si>
  <si>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</si>
  <si>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</si>
  <si>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</si>
  <si>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</si>
  <si>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</si>
  <si>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</si>
  <si>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</si>
  <si>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</si>
  <si>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</si>
  <si>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</si>
  <si>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</si>
  <si>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</si>
  <si>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</si>
  <si>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</si>
  <si>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</si>
  <si>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</si>
  <si>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</si>
  <si>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</si>
  <si>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</si>
  <si>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</si>
  <si>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</si>
  <si>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</si>
  <si>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</si>
  <si>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</si>
  <si>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</si>
  <si>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</si>
  <si>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</si>
  <si>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</si>
  <si>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</si>
  <si>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</si>
  <si>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</si>
  <si>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</si>
  <si>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</si>
  <si>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</si>
  <si>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</si>
  <si>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</si>
  <si>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</si>
  <si>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</si>
  <si>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</si>
  <si>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</si>
  <si>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</si>
  <si>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</si>
  <si>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</si>
  <si>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</si>
  <si>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</si>
  <si>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</si>
  <si>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</si>
  <si>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</si>
  <si>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</si>
  <si>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</si>
  <si>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</si>
  <si>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</si>
  <si>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</si>
  <si>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</si>
  <si>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</si>
  <si>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</si>
  <si>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</si>
  <si>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</si>
  <si>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</si>
  <si>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</si>
  <si>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</si>
  <si>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</si>
  <si>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</si>
  <si>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</si>
  <si>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</si>
  <si>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</si>
  <si>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</si>
  <si>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</si>
  <si>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</si>
  <si>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</si>
  <si>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</si>
  <si>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</si>
  <si>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</si>
  <si>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</si>
  <si>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</si>
  <si>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</si>
  <si>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</si>
  <si>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</si>
  <si>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</si>
  <si>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</si>
  <si>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</si>
  <si>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</si>
  <si>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</si>
  <si>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</si>
  <si>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</si>
  <si>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</si>
  <si>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</si>
  <si>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</si>
  <si>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</si>
  <si>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</si>
  <si>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</si>
  <si>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</si>
  <si>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</si>
  <si>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</si>
  <si>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</si>
  <si>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</si>
  <si>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</si>
  <si>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</si>
  <si>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</si>
  <si>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</si>
  <si>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</si>
  <si>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</si>
  <si>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</si>
  <si>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</si>
  <si>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</si>
  <si>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</si>
  <si>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</si>
  <si>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</si>
  <si>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</si>
  <si>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</si>
  <si>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</si>
  <si>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</si>
  <si>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</si>
  <si>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</si>
  <si>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</si>
  <si>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</si>
  <si>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</si>
  <si>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</si>
  <si>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</si>
  <si>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</si>
  <si>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</si>
  <si>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</si>
  <si>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</si>
  <si>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</si>
  <si>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</si>
  <si>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</si>
  <si>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</si>
  <si>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</si>
  <si>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</si>
  <si>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</si>
  <si>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</si>
  <si>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</si>
  <si>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</si>
  <si>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</si>
  <si>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</si>
  <si>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</si>
  <si>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</si>
  <si>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</si>
  <si>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</si>
  <si>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</si>
  <si>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</si>
  <si>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</si>
  <si>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</si>
  <si>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</si>
  <si>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</si>
  <si>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</si>
  <si>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</si>
  <si>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</si>
  <si>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</si>
  <si>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</si>
  <si>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</si>
  <si>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</si>
  <si>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</si>
  <si>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</si>
  <si>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</si>
  <si>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</si>
  <si>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</si>
  <si>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</si>
  <si>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</si>
  <si>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</si>
  <si>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</si>
  <si>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</si>
  <si>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</si>
  <si>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</si>
  <si>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</si>
  <si>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</si>
  <si>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</si>
  <si>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</si>
  <si>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</si>
  <si>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</si>
  <si>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</si>
  <si>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</si>
  <si>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</si>
  <si>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</si>
  <si>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</si>
  <si>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</si>
  <si>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</si>
  <si>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</si>
  <si>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</si>
  <si>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</si>
  <si>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</si>
  <si>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</si>
  <si>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</si>
  <si>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</si>
  <si>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</si>
  <si>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</si>
  <si>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</si>
  <si>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</si>
  <si>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</si>
  <si>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</si>
  <si>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</si>
  <si>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</si>
  <si>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</si>
  <si>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</si>
  <si>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</si>
  <si>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</si>
  <si>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</si>
  <si>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</si>
  <si>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</si>
  <si>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</si>
  <si>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</si>
  <si>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</si>
  <si>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</si>
  <si>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</si>
  <si>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</si>
  <si>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</si>
  <si>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</si>
  <si>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</si>
  <si>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</si>
  <si>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</si>
  <si>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</si>
  <si>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</si>
  <si>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</si>
  <si>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</si>
  <si>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</si>
  <si>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</si>
  <si>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</si>
  <si>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</si>
  <si>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</si>
  <si>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</si>
  <si>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</si>
  <si>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</si>
  <si>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</si>
  <si>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</si>
  <si>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</si>
  <si>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</si>
  <si>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</si>
  <si>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</si>
  <si>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</si>
  <si>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</si>
  <si>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</si>
  <si>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</si>
  <si>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</si>
  <si>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</si>
  <si>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</si>
  <si>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</si>
  <si>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</si>
  <si>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</si>
  <si>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</si>
  <si>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</si>
  <si>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</si>
  <si>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</si>
  <si>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</si>
  <si>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</si>
  <si>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</si>
  <si>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</si>
  <si>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</si>
  <si>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</si>
  <si>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</si>
  <si>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</si>
  <si>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</si>
  <si>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</si>
  <si>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</si>
  <si>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</si>
  <si>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</si>
  <si>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</si>
  <si>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</si>
  <si>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</si>
  <si>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</si>
  <si>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</si>
  <si>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</si>
  <si>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</si>
  <si>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</si>
  <si>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</si>
  <si>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</si>
  <si>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</si>
  <si>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</si>
  <si>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</si>
  <si>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</si>
  <si>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</si>
  <si>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</si>
  <si>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</si>
  <si>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</si>
  <si>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</si>
  <si>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</si>
  <si>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</si>
  <si>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</si>
  <si>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</si>
  <si>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</si>
  <si>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</si>
  <si>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</si>
  <si>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</si>
  <si>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</si>
  <si>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</si>
  <si>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</si>
  <si>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</si>
  <si>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</si>
  <si>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</si>
  <si>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</si>
  <si>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</si>
  <si>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</si>
  <si>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</si>
  <si>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</si>
  <si>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</si>
  <si>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</si>
  <si>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</si>
  <si>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</si>
  <si>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</si>
  <si>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</si>
  <si>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</si>
  <si>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</si>
  <si>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</si>
  <si>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</si>
  <si>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</si>
  <si>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</si>
  <si>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</si>
  <si>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</si>
  <si>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</si>
  <si>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</si>
  <si>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</si>
  <si>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</si>
  <si>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</si>
  <si>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</si>
  <si>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</si>
  <si>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</si>
  <si>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</si>
  <si>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</si>
  <si>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</si>
  <si>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</si>
  <si>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</si>
  <si>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</si>
  <si>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</si>
  <si>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</si>
  <si>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</si>
  <si>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</si>
  <si>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</si>
  <si>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</si>
  <si>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</si>
  <si>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</si>
  <si>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</si>
  <si>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</si>
  <si>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</si>
  <si>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</si>
  <si>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</si>
  <si>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</si>
  <si>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</si>
  <si>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</si>
  <si>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</si>
  <si>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</si>
  <si>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</si>
  <si>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</si>
  <si>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</si>
  <si>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</si>
  <si>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</si>
  <si>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</si>
  <si>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</si>
  <si>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</si>
  <si>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</si>
  <si>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</si>
  <si>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</si>
  <si>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</si>
  <si>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</si>
  <si>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</si>
  <si>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</si>
  <si>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</si>
  <si>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</si>
  <si>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</si>
  <si>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</si>
  <si>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</si>
  <si>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</si>
  <si>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</si>
  <si>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</si>
  <si>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</si>
  <si>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</si>
  <si>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</si>
  <si>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</si>
  <si>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</si>
  <si>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</si>
  <si>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</si>
  <si>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</si>
  <si>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</si>
  <si>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</si>
  <si>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</si>
  <si>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</si>
  <si>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</si>
  <si>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</si>
  <si>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</si>
  <si>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</si>
  <si>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</si>
  <si>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</si>
  <si>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</si>
  <si>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</si>
  <si>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</si>
  <si>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</si>
  <si>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</si>
  <si>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</si>
  <si>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</si>
  <si>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</si>
  <si>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</si>
  <si>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</si>
  <si>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</si>
  <si>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</si>
  <si>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</si>
  <si>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</si>
  <si>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</si>
  <si>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</si>
  <si>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</si>
  <si>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</si>
  <si>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</si>
  <si>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</si>
  <si>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</si>
  <si>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</si>
  <si>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</si>
  <si>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</si>
  <si>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</si>
  <si>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</si>
  <si>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</si>
  <si>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</si>
  <si>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</si>
  <si>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</si>
  <si>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</si>
  <si>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</si>
  <si>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</si>
  <si>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</si>
  <si>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</si>
  <si>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</si>
  <si>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</si>
  <si>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</si>
  <si>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</si>
  <si>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</si>
  <si>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</si>
  <si>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</si>
  <si>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</si>
  <si>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</si>
  <si>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</si>
  <si>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</si>
  <si>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</si>
  <si>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</si>
  <si>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</si>
  <si>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</si>
  <si>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</si>
  <si>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</si>
  <si>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</si>
  <si>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</si>
  <si>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</si>
  <si>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</si>
  <si>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</si>
  <si>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</si>
  <si>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</si>
  <si>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</si>
  <si>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</si>
  <si>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</si>
  <si>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</si>
  <si>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</si>
  <si>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</si>
  <si>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</si>
  <si>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</si>
  <si>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</si>
  <si>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</si>
  <si>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</si>
  <si>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</si>
  <si>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</si>
  <si>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</si>
  <si>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</si>
  <si>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</si>
  <si>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</si>
  <si>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</si>
  <si>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</si>
  <si>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</si>
  <si>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</si>
  <si>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</si>
  <si>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</si>
  <si>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</si>
  <si>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</si>
  <si>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</si>
  <si>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</si>
  <si>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</si>
  <si>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</si>
  <si>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</si>
  <si>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</si>
  <si>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</si>
  <si>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</si>
  <si>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</si>
  <si>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</si>
  <si>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</si>
  <si>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</si>
  <si>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</si>
  <si>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</si>
  <si>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</si>
  <si>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</si>
  <si>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</si>
  <si>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</si>
  <si>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</si>
  <si>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</si>
  <si>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</si>
  <si>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</si>
  <si>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</si>
  <si>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</si>
  <si>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</si>
  <si>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</si>
  <si>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</si>
  <si>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</si>
  <si>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</si>
  <si>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</si>
  <si>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</si>
  <si>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</si>
  <si>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</si>
  <si>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</si>
  <si>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</si>
  <si>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</si>
  <si>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</si>
  <si>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</si>
  <si>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</si>
  <si>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</si>
  <si>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</si>
  <si>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</si>
  <si>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</si>
  <si>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</si>
  <si>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</si>
  <si>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</si>
  <si>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</si>
  <si>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</si>
  <si>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</si>
  <si>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</si>
  <si>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</si>
  <si>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</si>
  <si>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</si>
  <si>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</si>
  <si>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</si>
  <si>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</si>
  <si>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</si>
  <si>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</si>
  <si>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</si>
  <si>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</si>
  <si>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</si>
  <si>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</si>
  <si>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</si>
  <si>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</si>
  <si>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</si>
  <si>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</si>
  <si>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</si>
  <si>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</si>
  <si>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</si>
  <si>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</si>
  <si>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</si>
  <si>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</si>
  <si>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</si>
  <si>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</si>
  <si>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</si>
  <si>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</si>
  <si>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</si>
  <si>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</si>
  <si>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</si>
  <si>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</si>
  <si>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</si>
  <si>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</si>
  <si>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</si>
  <si>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</si>
  <si>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</si>
  <si>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</si>
  <si>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</si>
  <si>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</si>
  <si>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</si>
  <si>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</si>
  <si>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</si>
  <si>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</si>
  <si>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</si>
  <si>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</si>
  <si>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</si>
  <si>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</si>
  <si>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</si>
  <si>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</si>
  <si>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</si>
  <si>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</si>
  <si>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</si>
  <si>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</si>
  <si>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</si>
  <si>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</si>
  <si>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</si>
  <si>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</si>
  <si>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</si>
  <si>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</si>
  <si>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</si>
  <si>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</si>
  <si>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</si>
  <si>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</si>
  <si>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</si>
  <si>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</si>
  <si>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</si>
  <si>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</si>
  <si>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</si>
  <si>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</si>
  <si>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</si>
  <si>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</si>
  <si>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</si>
  <si>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</si>
  <si>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</si>
  <si>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</si>
  <si>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</si>
  <si>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</si>
  <si>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</si>
  <si>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</si>
  <si>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</si>
  <si>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</si>
  <si>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</si>
  <si>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</si>
  <si>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</si>
  <si>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</si>
  <si>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</si>
  <si>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</si>
  <si>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</si>
  <si>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</si>
  <si>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</si>
  <si>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</si>
  <si>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</si>
  <si>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</si>
  <si>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</si>
  <si>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</si>
  <si>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</si>
  <si>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</si>
  <si>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</si>
  <si>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</si>
  <si>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</si>
  <si>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</si>
  <si>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</si>
  <si>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</si>
  <si>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</si>
  <si>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</si>
  <si>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</si>
  <si>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</si>
  <si>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</si>
  <si>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</si>
  <si>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</si>
  <si>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</si>
  <si>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</si>
  <si>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</si>
  <si>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</si>
  <si>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</si>
  <si>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</si>
  <si>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</si>
  <si>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</si>
  <si>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</si>
  <si>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</si>
  <si>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</si>
  <si>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</si>
  <si>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</si>
  <si>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</si>
  <si>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</si>
  <si>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</si>
  <si>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</si>
  <si>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</si>
  <si>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</si>
  <si>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</si>
  <si>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</si>
  <si>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</si>
  <si>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</si>
  <si>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</si>
  <si>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</si>
  <si>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</si>
  <si>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</si>
  <si>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</si>
  <si>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</si>
  <si>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</si>
  <si>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</si>
  <si>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</si>
  <si>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</si>
  <si>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</si>
  <si>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</si>
  <si>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</si>
  <si>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</si>
  <si>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</si>
  <si>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</si>
  <si>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</si>
  <si>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</si>
  <si>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</si>
  <si>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</si>
  <si>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</si>
  <si>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</si>
  <si>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</si>
  <si>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</si>
  <si>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</si>
  <si>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</si>
  <si>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</si>
  <si>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</si>
  <si>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</si>
  <si>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</si>
  <si>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</si>
  <si>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</si>
  <si>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</si>
  <si>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</si>
  <si>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</si>
  <si>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</si>
  <si>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</si>
  <si>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</si>
  <si>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</si>
  <si>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</si>
  <si>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</si>
  <si>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</si>
  <si>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</si>
  <si>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</si>
  <si>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</si>
  <si>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</si>
  <si>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</si>
  <si>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</si>
  <si>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</si>
  <si>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</si>
  <si>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</si>
  <si>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</si>
  <si>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</si>
  <si>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</si>
  <si>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</si>
  <si>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</si>
  <si>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</si>
  <si>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</si>
  <si>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</si>
  <si>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</si>
  <si>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</si>
  <si>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</si>
  <si>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</si>
  <si>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</si>
  <si>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</si>
  <si>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</si>
  <si>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</si>
  <si>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</si>
  <si>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</si>
  <si>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</si>
  <si>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</si>
  <si>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</si>
  <si>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</si>
  <si>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</si>
  <si>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</si>
  <si>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</si>
  <si>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</si>
  <si>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</si>
  <si>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</si>
  <si>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</si>
  <si>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</si>
  <si>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</si>
  <si>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</si>
  <si>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</si>
  <si>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</si>
  <si>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</si>
  <si>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</si>
  <si>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</si>
  <si>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</si>
  <si>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</si>
  <si>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</si>
  <si>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</si>
  <si>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</si>
  <si>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</si>
  <si>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</si>
  <si>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</si>
  <si>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</si>
  <si>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</si>
  <si>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</si>
  <si>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</si>
  <si>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</si>
  <si>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</si>
  <si>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</si>
  <si>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</si>
  <si>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</si>
  <si>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</si>
  <si>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</si>
  <si>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</si>
  <si>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</si>
  <si>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</si>
  <si>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</si>
  <si>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</si>
  <si>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</si>
  <si>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</si>
  <si>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</si>
  <si>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</si>
  <si>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</si>
  <si>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</si>
  <si>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</si>
  <si>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</si>
  <si>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</si>
  <si>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</si>
  <si>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</si>
  <si>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</si>
  <si>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</si>
  <si>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</si>
  <si>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</si>
  <si>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</si>
  <si>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</si>
  <si>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</si>
  <si>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</si>
  <si>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</si>
  <si>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</si>
  <si>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</si>
  <si>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</si>
  <si>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</si>
  <si>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</si>
  <si>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</si>
  <si>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</si>
  <si>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</si>
  <si>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</si>
  <si>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</si>
  <si>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</si>
  <si>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</si>
  <si>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</si>
  <si>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</si>
  <si>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</si>
  <si>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</si>
  <si>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</si>
  <si>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</si>
  <si>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</si>
  <si>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</si>
  <si>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</si>
  <si>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</si>
  <si>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</si>
  <si>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</si>
  <si>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</si>
  <si>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</si>
  <si>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</si>
  <si>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</si>
  <si>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</si>
  <si>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</si>
  <si>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</si>
  <si>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</si>
  <si>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</si>
  <si>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</si>
  <si>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</si>
  <si>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</si>
  <si>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</si>
  <si>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</si>
  <si>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</si>
  <si>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</si>
  <si>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</si>
  <si>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</si>
  <si>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</si>
  <si>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</si>
  <si>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</si>
  <si>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</si>
  <si>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</si>
  <si>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</si>
  <si>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</si>
  <si>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</si>
  <si>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</si>
  <si>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</si>
  <si>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</si>
  <si>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</si>
  <si>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</si>
  <si>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</si>
  <si>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</si>
  <si>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</si>
  <si>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</si>
  <si>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</si>
  <si>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</si>
  <si>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</si>
  <si>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</si>
  <si>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</si>
  <si>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</si>
  <si>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</si>
  <si>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</si>
  <si>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</si>
  <si>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</si>
  <si>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</si>
  <si>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</si>
  <si>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</si>
  <si>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</si>
  <si>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</si>
  <si>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</si>
  <si>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</si>
  <si>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</si>
  <si>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</si>
  <si>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</si>
  <si>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</si>
  <si>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</si>
  <si>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</si>
  <si>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</si>
  <si>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</si>
  <si>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</si>
  <si>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</si>
  <si>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</si>
  <si>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</si>
  <si>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</si>
  <si>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</si>
  <si>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</si>
  <si>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</si>
  <si>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</si>
  <si>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</si>
  <si>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</si>
  <si>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</si>
  <si>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</si>
  <si>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</si>
  <si>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</si>
  <si>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</si>
  <si>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</si>
  <si>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</si>
  <si>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</si>
  <si>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</si>
  <si>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</si>
  <si>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</si>
  <si>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</si>
  <si>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</si>
  <si>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</si>
  <si>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</si>
  <si>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</si>
  <si>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</si>
  <si>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</si>
  <si>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</si>
  <si>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</si>
  <si>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</si>
  <si>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</si>
  <si>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</si>
  <si>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</si>
  <si>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</si>
  <si>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</si>
  <si>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</si>
  <si>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</si>
  <si>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</si>
  <si>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</si>
  <si>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</si>
  <si>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</si>
  <si>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</si>
  <si>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</si>
  <si>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</si>
  <si>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</si>
  <si>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</si>
  <si>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</si>
  <si>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</si>
  <si>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</si>
  <si>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</si>
  <si>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</si>
  <si>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</si>
  <si>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</si>
  <si>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</si>
  <si>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</si>
  <si>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</si>
  <si>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</si>
  <si>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</si>
  <si>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</si>
  <si>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</si>
  <si>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</si>
  <si>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</si>
  <si>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</si>
  <si>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</si>
  <si>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</si>
  <si>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</si>
  <si>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</si>
  <si>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</si>
  <si>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</si>
  <si>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</si>
  <si>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</si>
  <si>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</si>
  <si>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</si>
  <si>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</si>
  <si>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</si>
  <si>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</si>
  <si>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</si>
  <si>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</si>
  <si>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</si>
  <si>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</si>
  <si>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</si>
  <si>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</si>
  <si>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</si>
  <si>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</si>
  <si>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</si>
  <si>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</si>
  <si>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</si>
  <si>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</si>
  <si>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</si>
  <si>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</si>
  <si>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</si>
  <si>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</si>
  <si>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</si>
  <si>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</si>
  <si>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</si>
  <si>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</si>
  <si>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</si>
  <si>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</si>
  <si>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</si>
  <si>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</si>
  <si>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</si>
  <si>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</si>
  <si>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</si>
  <si>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</si>
  <si>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</si>
  <si>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</si>
  <si>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</si>
  <si>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</si>
  <si>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</si>
  <si>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</si>
  <si>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</si>
  <si>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</si>
  <si>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</si>
  <si>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</si>
  <si>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</si>
  <si>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</si>
  <si>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</si>
  <si>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</si>
  <si>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</si>
  <si>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</si>
  <si>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</si>
  <si>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</si>
  <si>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</si>
  <si>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</si>
  <si>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</si>
  <si>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</si>
  <si>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</si>
  <si>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</si>
  <si>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</si>
  <si>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</si>
  <si>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</si>
  <si>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</si>
  <si>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</si>
  <si>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</si>
  <si>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</si>
  <si>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</si>
  <si>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</si>
  <si>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</si>
  <si>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</si>
  <si>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</si>
  <si>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</si>
  <si>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</si>
  <si>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</si>
  <si>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</si>
  <si>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</si>
  <si>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</si>
  <si>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</si>
  <si>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</si>
  <si>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</si>
  <si>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</si>
  <si>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</si>
  <si>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</si>
  <si>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</si>
  <si>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</si>
  <si>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</si>
  <si>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</si>
  <si>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</si>
  <si>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</si>
  <si>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</si>
  <si>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</si>
  <si>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</si>
  <si>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</si>
  <si>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</si>
  <si>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</si>
  <si>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</si>
  <si>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</si>
  <si>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</si>
  <si>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</si>
  <si>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</si>
  <si>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</si>
  <si>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</si>
  <si>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</si>
  <si>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</si>
  <si>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</si>
  <si>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</si>
  <si>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</si>
  <si>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</si>
  <si>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</si>
  <si>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</si>
  <si>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</si>
  <si>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</si>
  <si>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</si>
  <si>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</si>
  <si>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</si>
  <si>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</si>
  <si>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</si>
  <si>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</si>
  <si>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</si>
  <si>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</si>
  <si>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</si>
  <si>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</si>
  <si>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</si>
  <si>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</si>
  <si>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</si>
  <si>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</si>
  <si>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</si>
  <si>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</si>
  <si>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</si>
  <si>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</si>
  <si>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</si>
  <si>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</si>
  <si>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</si>
  <si>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</si>
  <si>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</si>
  <si>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</si>
  <si>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</si>
  <si>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</si>
  <si>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</si>
  <si>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</si>
  <si>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</si>
  <si>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</si>
  <si>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</si>
  <si>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</si>
  <si>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</si>
  <si>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</si>
  <si>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</si>
  <si>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</si>
  <si>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</si>
  <si>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</si>
  <si>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</si>
  <si>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</si>
  <si>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</si>
  <si>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</si>
  <si>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</si>
  <si>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</si>
  <si>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</si>
  <si>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</si>
  <si>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</si>
  <si>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</si>
  <si>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</si>
  <si>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</si>
  <si>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</si>
  <si>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</si>
  <si>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</si>
  <si>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</si>
  <si>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</si>
  <si>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</si>
  <si>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</si>
  <si>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</si>
  <si>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</si>
  <si>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</si>
  <si>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</si>
  <si>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</si>
  <si>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</si>
  <si>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</si>
  <si>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</si>
  <si>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</si>
  <si>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</si>
  <si>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</si>
  <si>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</si>
  <si>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</si>
  <si>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</si>
  <si>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</si>
  <si>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</si>
  <si>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</si>
  <si>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</si>
  <si>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</si>
  <si>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</si>
  <si>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</si>
  <si>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</si>
  <si>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</si>
  <si>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</si>
  <si>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</si>
  <si>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</si>
  <si>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</si>
  <si>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</si>
  <si>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</si>
  <si>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</si>
  <si>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</si>
  <si>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</si>
  <si>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</si>
  <si>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</si>
  <si>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</si>
  <si>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</si>
  <si>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</si>
  <si>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</si>
  <si>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</si>
  <si>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</si>
  <si>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</si>
  <si>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</si>
  <si>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</si>
  <si>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</si>
  <si>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</si>
  <si>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</si>
  <si>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</si>
  <si>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</si>
  <si>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</si>
  <si>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</si>
  <si>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</si>
  <si>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</si>
  <si>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</si>
  <si>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</si>
  <si>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</si>
  <si>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</si>
  <si>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</si>
  <si>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</si>
  <si>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</si>
  <si>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</si>
  <si>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</si>
  <si>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</si>
  <si>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</si>
  <si>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</si>
  <si>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</si>
  <si>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</si>
  <si>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</si>
  <si>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</si>
  <si>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</si>
  <si>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</si>
  <si>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</si>
  <si>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</si>
  <si>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</si>
  <si>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</si>
  <si>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</si>
  <si>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</si>
  <si>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</si>
  <si>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</si>
  <si>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</si>
  <si>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</si>
  <si>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</si>
  <si>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</si>
  <si>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</si>
  <si>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</si>
  <si>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</si>
  <si>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</si>
  <si>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</si>
  <si>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</si>
  <si>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</si>
  <si>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</si>
  <si>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</si>
  <si>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</si>
  <si>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</si>
  <si>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</si>
  <si>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</si>
  <si>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</si>
  <si>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</si>
  <si>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</si>
  <si>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</si>
  <si>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</si>
  <si>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</si>
  <si>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</si>
  <si>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</si>
  <si>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</si>
  <si>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</si>
  <si>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</si>
  <si>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</si>
  <si>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</si>
  <si>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</si>
  <si>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</si>
  <si>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</si>
  <si>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</si>
  <si>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</si>
  <si>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</si>
  <si>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</si>
  <si>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</si>
  <si>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</si>
  <si>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</si>
  <si>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</si>
  <si>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</si>
  <si>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</si>
  <si>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</si>
  <si>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</si>
  <si>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</si>
  <si>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</si>
  <si>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</si>
  <si>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</si>
  <si>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</si>
  <si>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</si>
  <si>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</si>
  <si>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</si>
  <si>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</si>
  <si>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</si>
  <si>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</si>
  <si>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</si>
  <si>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</si>
  <si>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</si>
  <si>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</si>
  <si>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</si>
  <si>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</si>
  <si>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</si>
  <si>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</si>
  <si>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</si>
  <si>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</si>
  <si>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</si>
  <si>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</si>
  <si>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</si>
  <si>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</si>
  <si>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</si>
  <si>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</si>
  <si>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</si>
  <si>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</si>
  <si>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</si>
  <si>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</si>
  <si>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</si>
  <si>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</si>
  <si>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</si>
  <si>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</si>
  <si>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</si>
  <si>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</si>
  <si>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</si>
  <si>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</si>
  <si>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</si>
  <si>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</si>
  <si>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</si>
  <si>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</si>
  <si>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</si>
  <si>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</si>
  <si>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</si>
  <si>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</si>
  <si>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</si>
  <si>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</si>
  <si>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</si>
  <si>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</si>
  <si>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</si>
  <si>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</si>
  <si>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</si>
  <si>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</si>
  <si>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</si>
  <si>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</si>
  <si>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</si>
  <si>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</si>
  <si>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</si>
  <si>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</si>
  <si>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</si>
  <si>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</si>
  <si>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</si>
  <si>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</si>
  <si>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</si>
  <si>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</si>
  <si>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</si>
  <si>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</si>
  <si>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</si>
  <si>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</si>
  <si>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</si>
  <si>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</si>
  <si>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</si>
  <si>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</si>
  <si>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</si>
  <si>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</si>
  <si>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</si>
  <si>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</si>
  <si>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</si>
  <si>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</si>
  <si>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</si>
  <si>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</si>
  <si>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</si>
  <si>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</si>
  <si>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</si>
  <si>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</si>
  <si>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</si>
  <si>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</si>
  <si>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</si>
  <si>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</si>
  <si>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</si>
  <si>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</si>
  <si>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</si>
  <si>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</si>
  <si>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</si>
  <si>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</si>
  <si>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</si>
  <si>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</si>
  <si>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</si>
  <si>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</si>
  <si>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</si>
  <si>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</si>
  <si>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</si>
  <si>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</si>
  <si>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</si>
  <si>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</si>
  <si>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</si>
  <si>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</si>
  <si>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</si>
  <si>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</si>
  <si>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</si>
  <si>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</si>
  <si>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</si>
  <si>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</si>
  <si>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</si>
  <si>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</si>
  <si>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</si>
  <si>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</si>
  <si>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</si>
  <si>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</si>
  <si>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</si>
  <si>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</si>
  <si>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</si>
  <si>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</si>
  <si>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</si>
  <si>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</si>
  <si>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</si>
  <si>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</si>
  <si>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</si>
  <si>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</si>
  <si>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</si>
  <si>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</si>
  <si>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</si>
  <si>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</si>
  <si>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</si>
  <si>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</si>
  <si>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</si>
  <si>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</si>
  <si>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</si>
  <si>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</si>
  <si>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</si>
  <si>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</si>
  <si>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</si>
  <si>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</si>
  <si>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</si>
  <si>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</si>
  <si>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</si>
  <si>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</si>
  <si>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</si>
  <si>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</si>
  <si>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</si>
  <si>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</si>
  <si>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</si>
  <si>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</si>
  <si>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</si>
  <si>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</si>
  <si>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</si>
  <si>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</si>
  <si>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</si>
  <si>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</si>
  <si>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</si>
  <si>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</si>
  <si>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</si>
  <si>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</si>
  <si>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</si>
  <si>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</si>
  <si>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</si>
  <si>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</si>
  <si>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</si>
  <si>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</si>
  <si>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</si>
  <si>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</si>
  <si>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</si>
  <si>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</si>
  <si>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</si>
  <si>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</si>
  <si>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</si>
  <si>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</si>
  <si>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</si>
  <si>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</si>
  <si>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</si>
  <si>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</si>
  <si>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</si>
  <si>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</si>
  <si>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</si>
  <si>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</si>
  <si>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</si>
  <si>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</si>
  <si>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</si>
  <si>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</si>
  <si>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</si>
  <si>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</si>
  <si>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</si>
  <si>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</si>
  <si>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</si>
  <si>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</si>
  <si>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</si>
  <si>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</si>
  <si>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</si>
  <si>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</si>
  <si>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</si>
  <si>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</si>
  <si>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</si>
  <si>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</si>
  <si>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</si>
  <si>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</si>
  <si>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</si>
  <si>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</si>
  <si>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</si>
  <si>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</si>
  <si>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</si>
  <si>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</si>
  <si>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</si>
  <si>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</si>
  <si>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</si>
  <si>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</si>
  <si>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</si>
  <si>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</si>
  <si>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</si>
  <si>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</si>
  <si>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</si>
  <si>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</si>
  <si>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</si>
  <si>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</si>
  <si>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</si>
  <si>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</si>
  <si>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</si>
  <si>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</si>
  <si>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</si>
  <si>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</si>
  <si>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</si>
  <si>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</si>
  <si>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</si>
  <si>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</si>
  <si>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</si>
  <si>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</si>
  <si>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</si>
  <si>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</si>
  <si>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</si>
  <si>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</si>
  <si>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</si>
  <si>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</si>
  <si>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</si>
  <si>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</si>
  <si>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</si>
  <si>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</si>
  <si>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</si>
  <si>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</si>
  <si>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</si>
  <si>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</si>
  <si>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</si>
  <si>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</si>
  <si>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</si>
  <si>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</si>
  <si>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</si>
  <si>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</si>
  <si>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</si>
  <si>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</si>
  <si>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</si>
  <si>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</si>
  <si>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</si>
  <si>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</si>
  <si>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</si>
  <si>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</si>
  <si>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</si>
  <si>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</si>
  <si>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</si>
  <si>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</si>
  <si>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</si>
  <si>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</si>
  <si>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</si>
  <si>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</si>
  <si>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</si>
  <si>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</si>
  <si>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</si>
  <si>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</si>
  <si>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</si>
  <si>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</si>
  <si>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</si>
  <si>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</si>
  <si>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</si>
  <si>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</si>
  <si>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</si>
  <si>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</si>
  <si>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</si>
  <si>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</si>
  <si>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</si>
  <si>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</si>
  <si>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</si>
  <si>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</si>
  <si>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</si>
  <si>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</si>
  <si>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</si>
  <si>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</si>
  <si>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</si>
  <si>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</si>
  <si>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</si>
  <si>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</si>
  <si>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</si>
  <si>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</si>
  <si>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</si>
  <si>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</si>
  <si>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</si>
  <si>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</si>
  <si>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</si>
  <si>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</si>
  <si>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</si>
  <si>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</si>
  <si>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</si>
  <si>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</si>
  <si>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</si>
  <si>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</si>
  <si>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</si>
  <si>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</si>
  <si>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</si>
  <si>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</si>
  <si>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</si>
  <si>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</si>
  <si>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</si>
  <si>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</si>
  <si>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</si>
  <si>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</si>
  <si>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</si>
  <si>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</si>
  <si>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</si>
  <si>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</si>
  <si>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</si>
  <si>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</si>
  <si>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</si>
  <si>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</si>
  <si>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</si>
  <si>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</si>
  <si>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</si>
  <si>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</si>
  <si>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</si>
  <si>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</si>
  <si>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</si>
  <si>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</si>
  <si>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</si>
  <si>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</si>
  <si>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</si>
  <si>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</si>
  <si>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</si>
  <si>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</si>
  <si>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</si>
  <si>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</si>
  <si>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</si>
  <si>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</si>
  <si>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</si>
  <si>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</si>
  <si>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</si>
  <si>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</si>
  <si>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</si>
  <si>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</si>
  <si>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</si>
  <si>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</si>
  <si>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</si>
  <si>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</si>
  <si>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</si>
  <si>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</si>
  <si>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</si>
  <si>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</si>
  <si>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</si>
  <si>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</si>
  <si>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</si>
  <si>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</si>
  <si>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</si>
  <si>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</si>
  <si>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</si>
  <si>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</si>
  <si>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</si>
  <si>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</si>
  <si>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</si>
  <si>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</si>
  <si>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</si>
  <si>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</si>
  <si>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</si>
  <si>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</si>
  <si>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</si>
  <si>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</si>
  <si>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</si>
  <si>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</si>
  <si>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</si>
  <si>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</si>
  <si>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</si>
  <si>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</si>
  <si>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</si>
  <si>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</si>
  <si>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</si>
  <si>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</si>
  <si>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</si>
  <si>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</si>
  <si>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</si>
  <si>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</si>
  <si>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</si>
  <si>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</si>
  <si>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</si>
  <si>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</si>
  <si>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</si>
  <si>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</si>
  <si>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</si>
  <si>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</si>
  <si>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</si>
  <si>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</si>
  <si>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</si>
  <si>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</si>
  <si>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</si>
  <si>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</si>
  <si>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</si>
  <si>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</si>
  <si>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</si>
  <si>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</si>
  <si>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</si>
  <si>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</si>
  <si>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</si>
  <si>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</si>
  <si>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</si>
  <si>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</si>
  <si>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</si>
  <si>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</si>
  <si>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</si>
  <si>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</si>
  <si>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</si>
  <si>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</si>
  <si>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</si>
  <si>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</si>
  <si>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</si>
  <si>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</si>
  <si>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</si>
  <si>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</si>
  <si>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</si>
  <si>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</si>
  <si>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</si>
  <si>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</si>
  <si>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</si>
  <si>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</si>
  <si>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</si>
  <si>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</si>
  <si>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</si>
  <si>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</si>
  <si>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</si>
  <si>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</si>
  <si>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</si>
  <si>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</si>
  <si>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</si>
  <si>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</si>
  <si>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</si>
  <si>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</si>
  <si>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</si>
  <si>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</si>
  <si>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</si>
  <si>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</si>
  <si>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</si>
  <si>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</si>
  <si>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</si>
  <si>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</si>
  <si>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</si>
  <si>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</si>
  <si>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</si>
  <si>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</si>
  <si>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</si>
  <si>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</si>
  <si>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</si>
  <si>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</si>
  <si>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</si>
  <si>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</si>
  <si>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</si>
  <si>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</si>
  <si>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</si>
  <si>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</si>
  <si>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</si>
  <si>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</si>
  <si>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</si>
  <si>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</si>
  <si>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</si>
  <si>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</si>
  <si>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</si>
  <si>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</si>
  <si>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</si>
  <si>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</si>
  <si>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</si>
  <si>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</si>
  <si>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</si>
  <si>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</si>
  <si>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</si>
  <si>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</si>
  <si>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</si>
  <si>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</si>
  <si>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</si>
  <si>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</si>
  <si>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</si>
  <si>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</si>
  <si>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</si>
  <si>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</si>
  <si>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</si>
  <si>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</si>
  <si>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</si>
  <si>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</si>
  <si>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</si>
  <si>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</si>
  <si>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</si>
  <si>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</si>
  <si>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</si>
  <si>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</si>
  <si>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</si>
  <si>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</si>
  <si>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</si>
  <si>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</si>
  <si>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</si>
  <si>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</si>
  <si>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</si>
  <si>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</si>
  <si>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</si>
  <si>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</si>
  <si>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</si>
  <si>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</si>
  <si>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</si>
  <si>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</si>
  <si>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</si>
  <si>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</si>
  <si>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</si>
  <si>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</si>
  <si>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</si>
  <si>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</si>
  <si>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</si>
  <si>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</si>
  <si>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</si>
  <si>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</si>
  <si>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</si>
  <si>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</si>
  <si>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</si>
  <si>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</si>
  <si>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</si>
  <si>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</si>
  <si>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</si>
  <si>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</si>
  <si>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</si>
  <si>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</si>
  <si>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</si>
  <si>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</si>
  <si>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</si>
  <si>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</si>
  <si>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</si>
  <si>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</si>
  <si>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</si>
  <si>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</si>
  <si>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</si>
  <si>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</si>
  <si>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</si>
  <si>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</si>
  <si>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</si>
  <si>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</si>
  <si>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</si>
  <si>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</si>
  <si>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</si>
  <si>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</si>
  <si>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</si>
  <si>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</si>
  <si>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</si>
  <si>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</si>
  <si>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</si>
  <si>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</si>
  <si>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</si>
  <si>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</si>
  <si>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</si>
  <si>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</si>
  <si>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</si>
  <si>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</si>
  <si>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</si>
  <si>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</si>
  <si>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</si>
  <si>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</si>
  <si>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</si>
  <si>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</si>
  <si>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</si>
  <si>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</si>
  <si>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</si>
  <si>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</si>
  <si>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</si>
  <si>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</si>
  <si>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</si>
  <si>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</si>
  <si>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</si>
  <si>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</si>
  <si>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</si>
  <si>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</si>
  <si>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</si>
  <si>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</si>
  <si>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</si>
  <si>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</si>
  <si>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</si>
  <si>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</si>
  <si>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</si>
  <si>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</si>
  <si>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</si>
  <si>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</si>
  <si>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</si>
  <si>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</si>
  <si>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</si>
  <si>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</si>
  <si>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</si>
  <si>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</si>
  <si>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</si>
  <si>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</si>
  <si>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</si>
  <si>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</si>
  <si>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</si>
  <si>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</si>
  <si>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</si>
  <si>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</si>
  <si>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</si>
  <si>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</si>
  <si>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</si>
  <si>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</si>
  <si>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</si>
  <si>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</si>
  <si>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</si>
  <si>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</si>
  <si>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</si>
  <si>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</si>
  <si>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</si>
  <si>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</si>
  <si>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</si>
  <si>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</si>
  <si>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</si>
  <si>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</si>
  <si>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</si>
  <si>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</si>
  <si>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</si>
  <si>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</si>
  <si>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</si>
  <si>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</si>
  <si>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</si>
  <si>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</si>
  <si>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</si>
  <si>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</si>
  <si>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</si>
  <si>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</si>
  <si>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</si>
  <si>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</si>
  <si>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</si>
  <si>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</si>
  <si>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</si>
  <si>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</si>
  <si>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</si>
  <si>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</si>
  <si>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</si>
  <si>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</si>
  <si>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</si>
  <si>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</si>
  <si>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</si>
  <si>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</si>
  <si>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</si>
  <si>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</si>
  <si>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</si>
  <si>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</si>
  <si>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</si>
  <si>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</si>
  <si>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</si>
  <si>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</si>
  <si>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</si>
  <si>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</si>
  <si>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</si>
  <si>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</si>
  <si>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</si>
  <si>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</si>
  <si>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</si>
  <si>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</si>
  <si>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</si>
  <si>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</si>
  <si>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</si>
  <si>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</si>
  <si>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</si>
  <si>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</si>
  <si>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</si>
  <si>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</si>
  <si>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</si>
  <si>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</si>
  <si>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</si>
  <si>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</si>
  <si>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</si>
  <si>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</si>
  <si>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</si>
  <si>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</si>
  <si>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</si>
  <si>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</si>
  <si>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</si>
  <si>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</si>
  <si>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</si>
  <si>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</si>
  <si>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</si>
  <si>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</si>
  <si>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</si>
  <si>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</si>
  <si>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</si>
  <si>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</si>
  <si>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</si>
  <si>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</si>
  <si>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</si>
  <si>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</si>
  <si>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</si>
  <si>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</si>
  <si>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</si>
  <si>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</si>
  <si>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</si>
  <si>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</si>
  <si>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</si>
  <si>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</si>
  <si>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</si>
  <si>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</si>
  <si>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</si>
  <si>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</si>
  <si>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</si>
  <si>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</si>
  <si>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</si>
  <si>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</si>
  <si>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</si>
  <si>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</si>
  <si>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</si>
  <si>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</si>
  <si>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</si>
  <si>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</si>
  <si>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</si>
  <si>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</si>
  <si>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</si>
  <si>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</si>
  <si>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</si>
  <si>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</si>
  <si>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</si>
  <si>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</si>
  <si>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</si>
  <si>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</si>
  <si>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</si>
  <si>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</si>
  <si>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</si>
  <si>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</si>
  <si>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</si>
  <si>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</si>
  <si>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</si>
  <si>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</si>
  <si>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</si>
  <si>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</si>
  <si>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</si>
  <si>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</si>
  <si>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</si>
  <si>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</si>
  <si>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</si>
  <si>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</si>
  <si>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</si>
  <si>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</si>
  <si>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</si>
  <si>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</si>
  <si>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</si>
  <si>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</si>
  <si>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</si>
  <si>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</si>
  <si>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</si>
  <si>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</si>
  <si>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</si>
  <si>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</si>
  <si>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</si>
  <si>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</si>
  <si>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</si>
  <si>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</si>
  <si>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</si>
  <si>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</si>
  <si>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</si>
  <si>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</si>
  <si>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</si>
  <si>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</si>
  <si>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</si>
  <si>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</si>
  <si>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</si>
  <si>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</si>
  <si>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</si>
  <si>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</si>
  <si>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</si>
  <si>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</si>
  <si>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</si>
  <si>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</si>
  <si>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</si>
  <si>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</si>
  <si>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</si>
  <si>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</si>
  <si>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</si>
  <si>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</si>
  <si>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</si>
  <si>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</si>
  <si>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</si>
  <si>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</si>
  <si>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</si>
  <si>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</si>
  <si>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</si>
  <si>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</si>
  <si>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</si>
  <si>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</si>
  <si>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</si>
  <si>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</si>
  <si>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</si>
  <si>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</si>
  <si>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</si>
  <si>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</si>
  <si>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</si>
  <si>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</si>
  <si>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</si>
  <si>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</si>
  <si>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</si>
  <si>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</si>
  <si>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</si>
  <si>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</si>
  <si>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</si>
  <si>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</si>
  <si>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</si>
  <si>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</si>
  <si>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</si>
  <si>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</si>
  <si>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</si>
  <si>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</si>
  <si>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</si>
  <si>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</si>
  <si>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</si>
  <si>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</si>
  <si>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</si>
  <si>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</si>
  <si>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</si>
  <si>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</si>
  <si>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</si>
  <si>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</si>
  <si>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</si>
  <si>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</si>
  <si>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</si>
  <si>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</si>
  <si>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</si>
  <si>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</si>
  <si>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</si>
  <si>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</si>
  <si>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</si>
  <si>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</si>
  <si>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</si>
  <si>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</si>
  <si>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</si>
  <si>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</si>
  <si>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</si>
  <si>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</si>
  <si>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</si>
  <si>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</si>
  <si>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</si>
  <si>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</si>
  <si>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</si>
  <si>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</si>
  <si>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</si>
  <si>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</si>
  <si>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</si>
  <si>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</si>
  <si>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</si>
  <si>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</si>
  <si>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</si>
  <si>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</si>
  <si>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</si>
  <si>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</si>
  <si>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</si>
  <si>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</si>
  <si>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</si>
  <si>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</si>
  <si>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</si>
  <si>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</si>
  <si>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</si>
  <si>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</si>
  <si>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</si>
  <si>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</si>
  <si>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</si>
  <si>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</si>
  <si>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</si>
  <si>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</si>
  <si>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</si>
  <si>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</si>
  <si>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</si>
  <si>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</si>
  <si>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</si>
  <si>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</si>
  <si>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</si>
  <si>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</si>
  <si>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</si>
  <si>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</si>
  <si>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</si>
  <si>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</si>
  <si>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</si>
  <si>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</si>
  <si>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</si>
  <si>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</si>
  <si>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</si>
  <si>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</si>
  <si>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</si>
  <si>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</si>
  <si>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</si>
  <si>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</si>
  <si>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</si>
  <si>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</si>
  <si>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</si>
  <si>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</si>
  <si>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</si>
  <si>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</si>
  <si>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</si>
  <si>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</si>
  <si>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</si>
  <si>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</si>
  <si>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</si>
  <si>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</si>
  <si>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</si>
  <si>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</si>
  <si>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</si>
  <si>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</si>
  <si>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</si>
  <si>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</si>
  <si>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</si>
  <si>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</si>
  <si>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</si>
  <si>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</si>
  <si>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</si>
  <si>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</si>
  <si>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</si>
  <si>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</si>
  <si>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</si>
  <si>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</si>
  <si>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</si>
  <si>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</si>
  <si>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</si>
  <si>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</si>
  <si>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</si>
  <si>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</si>
  <si>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</si>
  <si>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</si>
  <si>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</si>
  <si>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</si>
  <si>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</si>
  <si>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</si>
  <si>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</si>
  <si>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</si>
  <si>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</si>
  <si>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</si>
  <si>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</si>
  <si>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</si>
  <si>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</si>
  <si>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</si>
  <si>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</si>
  <si>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</si>
  <si>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</si>
  <si>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</si>
  <si>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</si>
  <si>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</si>
  <si>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</si>
  <si>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</si>
  <si>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</si>
  <si>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</si>
  <si>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</si>
  <si>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</si>
  <si>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</si>
  <si>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</si>
  <si>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</si>
  <si>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</si>
  <si>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</si>
  <si>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</si>
  <si>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</si>
  <si>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</si>
  <si>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</si>
  <si>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</si>
  <si>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</si>
  <si>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</si>
  <si>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</si>
  <si>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</si>
  <si>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</si>
  <si>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</si>
  <si>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</si>
  <si>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</si>
  <si>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</si>
  <si>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</si>
  <si>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</si>
  <si>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</si>
  <si>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</si>
  <si>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</si>
  <si>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</si>
  <si>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</si>
  <si>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</si>
  <si>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</si>
  <si>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</si>
  <si>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</si>
  <si>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</si>
  <si>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</si>
  <si>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</si>
  <si>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</si>
  <si>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</si>
  <si>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</si>
  <si>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</si>
  <si>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</si>
  <si>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</si>
  <si>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</si>
  <si>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</si>
  <si>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</si>
  <si>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</si>
  <si>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</si>
  <si>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</si>
  <si>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</si>
  <si>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</si>
  <si>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</si>
  <si>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</si>
  <si>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</si>
  <si>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</si>
  <si>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</si>
  <si>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</si>
  <si>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</si>
  <si>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</si>
  <si>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</si>
  <si>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</si>
  <si>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</si>
  <si>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</si>
  <si>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</si>
  <si>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</si>
  <si>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</si>
  <si>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</si>
  <si>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</si>
  <si>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</si>
  <si>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</si>
  <si>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</si>
  <si>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</si>
  <si>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</si>
  <si>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</si>
  <si>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</si>
  <si>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</si>
  <si>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</si>
  <si>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</si>
  <si>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</si>
  <si>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</si>
  <si>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</si>
  <si>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</si>
  <si>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</si>
  <si>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</si>
  <si>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</si>
  <si>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</si>
  <si>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</si>
  <si>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</si>
  <si>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</si>
  <si>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</si>
  <si>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</si>
  <si>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</si>
  <si>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</si>
  <si>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</si>
  <si>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</si>
  <si>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</si>
  <si>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</si>
  <si>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</si>
  <si>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</si>
  <si>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</si>
  <si>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</si>
  <si>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</si>
  <si>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</si>
  <si>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</si>
  <si>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</si>
  <si>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</si>
  <si>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</si>
  <si>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</si>
  <si>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</si>
  <si>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</si>
  <si>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</si>
  <si>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</si>
  <si>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</si>
  <si>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</si>
  <si>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</si>
  <si>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</si>
  <si>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</si>
  <si>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</si>
  <si>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</si>
  <si>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</si>
  <si>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</si>
  <si>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</si>
  <si>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</si>
  <si>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</si>
  <si>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</si>
  <si>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</si>
  <si>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</si>
  <si>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</si>
  <si>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</si>
  <si>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</si>
  <si>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</si>
  <si>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</si>
  <si>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</si>
  <si>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</si>
  <si>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</si>
  <si>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</si>
  <si>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</si>
  <si>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</si>
  <si>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</si>
  <si>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</si>
  <si>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</si>
  <si>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</si>
  <si>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</si>
  <si>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</si>
  <si>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</si>
  <si>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</si>
  <si>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</si>
  <si>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</si>
  <si>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</si>
  <si>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</si>
  <si>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</si>
  <si>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</si>
  <si>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</si>
  <si>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</si>
  <si>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</si>
  <si>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</si>
  <si>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</si>
  <si>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</si>
  <si>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</si>
  <si>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</si>
  <si>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</si>
  <si>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</si>
  <si>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</si>
  <si>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</si>
  <si>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</si>
  <si>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</si>
  <si>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</si>
  <si>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</si>
  <si>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</si>
  <si>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</si>
  <si>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</si>
  <si>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</si>
  <si>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</si>
  <si>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</si>
  <si>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</si>
  <si>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</si>
  <si>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</si>
  <si>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</si>
  <si>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</si>
  <si>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</si>
  <si>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</si>
  <si>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</si>
  <si>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</si>
  <si>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</si>
  <si>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</si>
  <si>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</si>
  <si>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</si>
  <si>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</si>
  <si>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</si>
  <si>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</si>
  <si>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</si>
  <si>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</si>
  <si>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</si>
  <si>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</si>
  <si>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</si>
  <si>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</si>
  <si>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</si>
  <si>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</si>
  <si>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</si>
  <si>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</si>
  <si>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</si>
  <si>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</si>
  <si>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</si>
  <si>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</si>
  <si>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</si>
  <si>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</si>
  <si>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</si>
  <si>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</si>
  <si>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</si>
  <si>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</si>
  <si>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</si>
  <si>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</si>
  <si>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</si>
  <si>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</si>
  <si>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</si>
  <si>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</si>
  <si>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</si>
  <si>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</si>
  <si>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</si>
  <si>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</si>
  <si>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</si>
  <si>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</si>
  <si>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</si>
  <si>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</si>
  <si>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</si>
  <si>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</si>
  <si>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</si>
  <si>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</si>
  <si>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</si>
  <si>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</si>
  <si>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</si>
  <si>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</si>
  <si>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</si>
  <si>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</si>
  <si>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</si>
  <si>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</si>
  <si>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</si>
  <si>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</si>
  <si>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</si>
  <si>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</si>
  <si>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</si>
  <si>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</si>
  <si>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</si>
  <si>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</si>
  <si>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</si>
  <si>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</si>
  <si>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</si>
  <si>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</si>
  <si>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</si>
  <si>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</si>
  <si>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</si>
  <si>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</si>
  <si>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</si>
  <si>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</si>
  <si>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</si>
  <si>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</si>
  <si>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</si>
  <si>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</si>
  <si>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</si>
  <si>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</si>
  <si>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</si>
  <si>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</si>
  <si>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</si>
  <si>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</si>
  <si>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</si>
  <si>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</si>
  <si>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</si>
  <si>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</si>
  <si>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</si>
  <si>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</si>
  <si>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</si>
  <si>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</si>
  <si>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</si>
  <si>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</si>
  <si>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</si>
  <si>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</si>
  <si>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</si>
  <si>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</si>
  <si>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</si>
  <si>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</si>
  <si>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</si>
  <si>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</si>
  <si>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</si>
  <si>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</si>
  <si>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</si>
  <si>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</si>
  <si>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</si>
  <si>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</si>
  <si>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</si>
  <si>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</si>
  <si>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</si>
  <si>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</si>
  <si>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</si>
  <si>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</si>
  <si>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</si>
  <si>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</si>
  <si>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</si>
  <si>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</si>
  <si>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</si>
  <si>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</si>
  <si>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</si>
  <si>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</si>
  <si>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</si>
  <si>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</si>
  <si>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</si>
  <si>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</si>
  <si>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</si>
  <si>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</si>
  <si>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</si>
  <si>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</si>
  <si>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</si>
  <si>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</si>
  <si>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</si>
  <si>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</si>
  <si>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</si>
  <si>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</si>
  <si>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</si>
  <si>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</si>
  <si>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</si>
  <si>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</si>
  <si>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</si>
  <si>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</si>
  <si>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</si>
  <si>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</si>
  <si>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</si>
  <si>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</si>
  <si>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</si>
  <si>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</si>
  <si>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</si>
  <si>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</si>
  <si>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</si>
  <si>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</si>
  <si>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</si>
  <si>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</si>
  <si>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</si>
  <si>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</si>
  <si>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</si>
  <si>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</si>
  <si>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</si>
  <si>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</si>
  <si>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</si>
  <si>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</si>
  <si>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</si>
  <si>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</si>
  <si>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</si>
  <si>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</si>
  <si>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</si>
  <si>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</si>
  <si>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</si>
  <si>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</si>
  <si>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</si>
  <si>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</si>
  <si>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</si>
  <si>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</si>
  <si>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</si>
  <si>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</si>
  <si>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</si>
  <si>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</si>
  <si>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</si>
  <si>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</si>
  <si>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</si>
  <si>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</si>
  <si>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</si>
  <si>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</si>
  <si>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</si>
  <si>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</si>
  <si>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</si>
  <si>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</si>
  <si>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</si>
  <si>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</si>
  <si>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</si>
  <si>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</si>
  <si>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</si>
  <si>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</si>
  <si>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</si>
  <si>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</si>
  <si>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</si>
  <si>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</si>
  <si>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</si>
  <si>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</si>
  <si>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</si>
  <si>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</si>
  <si>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</si>
  <si>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</si>
  <si>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</si>
  <si>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</si>
  <si>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</si>
  <si>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</si>
  <si>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</si>
  <si>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</si>
  <si>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</si>
  <si>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</si>
  <si>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</si>
  <si>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</si>
  <si>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</si>
  <si>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</si>
  <si>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</si>
  <si>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</si>
  <si>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</si>
  <si>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</si>
  <si>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</si>
  <si>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</si>
  <si>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</si>
  <si>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</si>
  <si>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</si>
  <si>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</si>
  <si>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</si>
  <si>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</si>
  <si>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</si>
  <si>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</si>
  <si>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</si>
  <si>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</si>
  <si>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</si>
  <si>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</si>
  <si>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</si>
  <si>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</si>
  <si>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</si>
  <si>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</si>
  <si>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</si>
  <si>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</si>
  <si>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</si>
  <si>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</si>
  <si>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</si>
  <si>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</si>
  <si>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</si>
  <si>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</si>
  <si>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</si>
  <si>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</si>
  <si>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</si>
  <si>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</si>
  <si>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</si>
  <si>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</si>
  <si>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</si>
  <si>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</si>
  <si>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</si>
  <si>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</si>
  <si>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</si>
  <si>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</si>
  <si>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</si>
  <si>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</si>
  <si>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</si>
  <si>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</si>
  <si>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</si>
  <si>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</si>
  <si>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</si>
  <si>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</si>
  <si>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</si>
  <si>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</si>
  <si>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</si>
  <si>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</si>
  <si>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</si>
  <si>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</si>
  <si>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</si>
  <si>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</si>
  <si>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</si>
  <si>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</si>
  <si>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</si>
  <si>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</si>
  <si>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</si>
  <si>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</si>
  <si>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</si>
  <si>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</si>
  <si>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</si>
  <si>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</si>
  <si>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</si>
  <si>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</si>
  <si>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</si>
  <si>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</si>
  <si>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</si>
  <si>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</si>
  <si>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</si>
  <si>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</si>
  <si>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</si>
  <si>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</si>
  <si>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</si>
  <si>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</si>
  <si>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</si>
  <si>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</si>
  <si>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</si>
  <si>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</si>
  <si>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</si>
  <si>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</si>
  <si>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</si>
  <si>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</si>
  <si>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</si>
  <si>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</si>
  <si>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</si>
  <si>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</si>
  <si>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</si>
  <si>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</si>
  <si>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</si>
  <si>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</si>
  <si>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</si>
  <si>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</si>
  <si>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</si>
  <si>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</si>
  <si>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</si>
  <si>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</si>
  <si>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</si>
  <si>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</si>
  <si>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</si>
  <si>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</si>
  <si>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</si>
  <si>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</si>
  <si>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</si>
  <si>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</si>
  <si>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</si>
  <si>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</si>
  <si>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</si>
  <si>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</si>
  <si>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</si>
  <si>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</si>
  <si>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</si>
  <si>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</si>
  <si>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</si>
  <si>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</si>
  <si>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</si>
  <si>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</si>
  <si>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</si>
  <si>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</si>
  <si>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</si>
  <si>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</si>
  <si>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</si>
  <si>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</si>
  <si>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</si>
  <si>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</si>
  <si>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</si>
  <si>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</si>
  <si>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</si>
  <si>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</si>
  <si>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</si>
  <si>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</si>
  <si>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</si>
  <si>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</si>
  <si>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</si>
  <si>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</si>
  <si>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</si>
  <si>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</si>
  <si>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</si>
  <si>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</si>
  <si>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</si>
  <si>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</si>
  <si>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</si>
  <si>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</si>
  <si>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</si>
  <si>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</si>
  <si>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</si>
  <si>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</si>
  <si>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</si>
  <si>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</si>
  <si>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</si>
  <si>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</si>
  <si>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</si>
  <si>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</si>
  <si>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</si>
  <si>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</si>
  <si>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</si>
  <si>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</si>
  <si>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</si>
  <si>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</si>
  <si>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</si>
  <si>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</si>
  <si>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</si>
  <si>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</si>
  <si>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</si>
  <si>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</si>
  <si>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</si>
  <si>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</si>
  <si>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</si>
  <si>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</si>
  <si>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</si>
  <si>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</si>
  <si>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</si>
  <si>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</si>
  <si>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</si>
  <si>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</si>
  <si>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</si>
  <si>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</si>
  <si>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</si>
  <si>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</si>
  <si>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</si>
  <si>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</si>
  <si>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</si>
  <si>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</si>
  <si>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</si>
  <si>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</si>
  <si>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</si>
  <si>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</si>
  <si>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</si>
  <si>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</si>
  <si>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</si>
  <si>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</si>
  <si>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</si>
  <si>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</si>
  <si>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</si>
  <si>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</si>
  <si>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</si>
  <si>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</si>
  <si>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</si>
  <si>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</si>
  <si>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</si>
  <si>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</si>
  <si>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</si>
  <si>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</si>
  <si>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</si>
  <si>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</si>
  <si>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</si>
  <si>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</si>
  <si>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</si>
  <si>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</si>
  <si>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</si>
  <si>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</si>
  <si>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</si>
  <si>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</si>
  <si>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</si>
  <si>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</si>
  <si>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</si>
  <si>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</si>
  <si>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</si>
  <si>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</si>
  <si>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</si>
  <si>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</si>
  <si>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</si>
  <si>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</si>
  <si>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</si>
  <si>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</si>
  <si>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</si>
  <si>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</si>
  <si>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</si>
  <si>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</si>
  <si>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</si>
  <si>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</si>
  <si>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</si>
  <si>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</si>
  <si>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</si>
  <si>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</si>
  <si>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</si>
  <si>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</si>
  <si>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</si>
  <si>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</si>
  <si>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</si>
  <si>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</si>
  <si>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</si>
  <si>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</si>
  <si>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</si>
  <si>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</si>
  <si>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</si>
  <si>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</si>
  <si>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</si>
  <si>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</si>
  <si>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</si>
  <si>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</si>
  <si>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</si>
  <si>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</si>
  <si>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</si>
  <si>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</si>
  <si>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</si>
  <si>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</si>
  <si>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</si>
  <si>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</si>
  <si>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</si>
  <si>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</si>
  <si>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</si>
  <si>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</si>
  <si>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</si>
  <si>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</si>
  <si>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</si>
  <si>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</si>
  <si>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</si>
  <si>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</si>
  <si>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</si>
  <si>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</si>
  <si>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</si>
  <si>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</si>
  <si>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</si>
  <si>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</si>
  <si>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</si>
  <si>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</si>
  <si>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</si>
  <si>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</si>
  <si>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</si>
  <si>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</si>
  <si>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</si>
  <si>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</si>
  <si>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</si>
  <si>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</si>
  <si>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</si>
  <si>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</si>
  <si>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</si>
  <si>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</si>
  <si>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</si>
  <si>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</si>
  <si>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</si>
  <si>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</si>
  <si>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</si>
  <si>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</si>
  <si>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</si>
  <si>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</si>
  <si>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</si>
  <si>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</si>
  <si>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</si>
  <si>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</si>
  <si>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</si>
  <si>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</si>
  <si>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</si>
  <si>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</si>
  <si>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</si>
  <si>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</si>
  <si>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</si>
  <si>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</si>
  <si>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</si>
  <si>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</si>
  <si>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</si>
  <si>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</si>
  <si>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</si>
  <si>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</si>
  <si>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</si>
  <si>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</si>
  <si>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</si>
  <si>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</si>
  <si>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</si>
  <si>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</si>
  <si>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</si>
  <si>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</si>
  <si>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</si>
  <si>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</si>
  <si>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</si>
  <si>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</si>
  <si>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</si>
  <si>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</si>
  <si>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</si>
  <si>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</si>
  <si>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</si>
  <si>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</si>
  <si>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</si>
  <si>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</si>
  <si>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</si>
  <si>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</si>
  <si>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</si>
  <si>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</si>
  <si>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</si>
  <si>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</si>
  <si>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</si>
  <si>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</si>
  <si>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</si>
  <si>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</si>
  <si>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</si>
  <si>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</si>
  <si>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</si>
  <si>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</si>
  <si>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</si>
  <si>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</si>
  <si>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</si>
  <si>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</si>
  <si>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</si>
  <si>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</si>
  <si>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</si>
  <si>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</si>
  <si>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</si>
  <si>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</si>
  <si>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</si>
  <si>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</si>
  <si>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</si>
  <si>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</si>
  <si>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</si>
  <si>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</si>
  <si>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</si>
  <si>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</si>
  <si>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</si>
  <si>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</si>
  <si>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</si>
  <si>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</si>
  <si>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</si>
  <si>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</si>
  <si>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</si>
  <si>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</si>
  <si>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</si>
  <si>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</si>
  <si>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</si>
  <si>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</si>
  <si>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</si>
  <si>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</si>
  <si>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</si>
  <si>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</si>
  <si>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</si>
  <si>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</si>
  <si>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</si>
  <si>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</si>
  <si>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</si>
  <si>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</si>
  <si>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</si>
  <si>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</si>
  <si>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</si>
  <si>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</si>
  <si>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</si>
  <si>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</si>
  <si>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</si>
  <si>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</si>
  <si>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</si>
  <si>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</si>
  <si>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</si>
  <si>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</si>
  <si>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</si>
  <si>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</si>
  <si>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</si>
  <si>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</si>
  <si>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</si>
  <si>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</si>
  <si>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</si>
  <si>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</si>
  <si>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</si>
  <si>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</si>
  <si>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</si>
  <si>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</si>
  <si>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</si>
  <si>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</si>
  <si>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</si>
  <si>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</si>
  <si>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</si>
  <si>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</si>
  <si>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</si>
  <si>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</si>
  <si>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</si>
  <si>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</si>
  <si>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</si>
  <si>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</si>
  <si>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</si>
  <si>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</si>
  <si>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</si>
  <si>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</si>
  <si>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</si>
  <si>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</si>
  <si>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</si>
  <si>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</si>
  <si>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</si>
  <si>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</si>
  <si>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</si>
  <si>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</si>
  <si>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</si>
  <si>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</si>
  <si>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</si>
  <si>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</si>
  <si>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</si>
  <si>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</si>
  <si>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</si>
  <si>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</si>
  <si>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</si>
  <si>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</si>
  <si>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</si>
  <si>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</si>
  <si>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</si>
  <si>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</si>
  <si>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</si>
  <si>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</si>
  <si>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</si>
  <si>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</si>
  <si>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</si>
  <si>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</si>
  <si>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</si>
  <si>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</si>
  <si>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</si>
  <si>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</si>
  <si>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</si>
  <si>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</si>
  <si>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</si>
  <si>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</si>
  <si>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</si>
  <si>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</si>
  <si>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</si>
  <si>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</si>
  <si>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</si>
  <si>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</si>
  <si>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</si>
  <si>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</si>
  <si>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</si>
  <si>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</si>
  <si>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</si>
  <si>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</si>
  <si>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</si>
  <si>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</si>
  <si>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</si>
  <si>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</si>
  <si>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</si>
  <si>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</si>
  <si>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</si>
  <si>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</si>
  <si>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</si>
  <si>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</si>
  <si>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</si>
  <si>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</si>
  <si>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</si>
  <si>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</si>
  <si>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</si>
  <si>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</si>
  <si>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</si>
  <si>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</si>
  <si>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</si>
  <si>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</si>
  <si>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</si>
  <si>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</si>
  <si>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</si>
  <si>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</si>
  <si>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</si>
  <si>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</si>
  <si>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</si>
  <si>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</si>
  <si>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</si>
  <si>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</si>
  <si>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</si>
  <si>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</si>
  <si>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</si>
  <si>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</si>
  <si>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</si>
  <si>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</si>
  <si>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</si>
  <si>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</si>
  <si>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</si>
  <si>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</si>
  <si>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</si>
  <si>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</si>
  <si>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</si>
  <si>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</si>
  <si>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</si>
  <si>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</si>
  <si>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</si>
  <si>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</si>
  <si>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</si>
  <si>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</si>
  <si>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</si>
  <si>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</si>
  <si>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</si>
  <si>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</si>
  <si>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</si>
  <si>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</si>
  <si>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</si>
  <si>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</si>
  <si>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</si>
  <si>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</si>
  <si>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</si>
  <si>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</si>
  <si>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</si>
  <si>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</si>
  <si>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</si>
  <si>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</si>
  <si>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</si>
  <si>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</si>
  <si>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</si>
  <si>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</si>
  <si>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</si>
  <si>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</si>
  <si>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</si>
  <si>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</si>
  <si>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</si>
  <si>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</si>
  <si>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</si>
  <si>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</si>
  <si>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</si>
  <si>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</si>
  <si>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</si>
  <si>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</si>
  <si>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</si>
  <si>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</si>
  <si>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</si>
  <si>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</si>
  <si>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</si>
  <si>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</si>
  <si>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</si>
  <si>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</si>
  <si>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</si>
  <si>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</si>
  <si>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</si>
  <si>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</si>
  <si>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</si>
  <si>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</si>
  <si>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</si>
  <si>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</si>
  <si>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</si>
  <si>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</si>
  <si>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</si>
  <si>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</si>
  <si>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</si>
  <si>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</si>
  <si>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</si>
  <si>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</si>
  <si>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</si>
  <si>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</si>
  <si>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</si>
  <si>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</si>
  <si>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</si>
  <si>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</si>
  <si>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</si>
  <si>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</si>
  <si>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</si>
  <si>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</si>
  <si>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</si>
  <si>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</si>
  <si>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</si>
  <si>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</si>
  <si>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</si>
  <si>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</si>
  <si>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</si>
  <si>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</si>
  <si>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</si>
  <si>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</si>
  <si>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</si>
  <si>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</si>
  <si>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</si>
  <si>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</si>
  <si>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</si>
  <si>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</si>
  <si>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</si>
  <si>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</si>
  <si>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</si>
  <si>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</si>
  <si>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</si>
  <si>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</si>
  <si>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</si>
  <si>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</si>
  <si>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</si>
  <si>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</si>
  <si>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</si>
  <si>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</si>
  <si>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</si>
  <si>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</si>
  <si>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</si>
  <si>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</si>
  <si>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</si>
  <si>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</si>
  <si>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</si>
  <si>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</si>
  <si>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</si>
  <si>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</si>
  <si>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</si>
  <si>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</si>
  <si>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</si>
  <si>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</si>
  <si>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</si>
  <si>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</si>
  <si>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</si>
  <si>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</si>
  <si>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</si>
  <si>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</si>
  <si>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</si>
  <si>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</si>
  <si>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</si>
  <si>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</si>
  <si>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</si>
  <si>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</si>
  <si>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</si>
  <si>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</si>
  <si>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</si>
  <si>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</si>
  <si>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</si>
  <si>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</si>
  <si>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</si>
  <si>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</si>
  <si>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</si>
  <si>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</si>
  <si>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</si>
  <si>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</si>
  <si>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</si>
  <si>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</si>
  <si>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</si>
  <si>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</si>
  <si>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</si>
  <si>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</si>
  <si>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</si>
  <si>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</si>
  <si>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</si>
  <si>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</si>
  <si>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</si>
  <si>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</si>
  <si>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</si>
  <si>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</si>
  <si>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</si>
  <si>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</si>
  <si>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</si>
  <si>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</si>
  <si>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</si>
  <si>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</si>
  <si>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</si>
  <si>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</si>
  <si>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</si>
  <si>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</si>
  <si>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</si>
  <si>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</si>
  <si>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</si>
  <si>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</si>
  <si>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</si>
  <si>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</si>
  <si>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</si>
  <si>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</si>
  <si>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</si>
  <si>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</si>
  <si>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</si>
  <si>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</si>
  <si>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</si>
  <si>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</si>
  <si>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</si>
  <si>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</si>
  <si>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</si>
  <si>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</si>
  <si>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</si>
  <si>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</si>
  <si>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</si>
  <si>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</si>
  <si>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</si>
  <si>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</si>
  <si>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</si>
  <si>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</si>
  <si>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</si>
  <si>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</si>
  <si>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</si>
  <si>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</si>
  <si>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</si>
  <si>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</si>
  <si>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</si>
  <si>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</si>
  <si>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</si>
  <si>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</si>
  <si>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</si>
  <si>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</si>
  <si>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</si>
  <si>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</si>
  <si>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</si>
  <si>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</si>
  <si>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</si>
  <si>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</si>
  <si>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</si>
  <si>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</si>
  <si>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</si>
  <si>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</si>
  <si>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</si>
  <si>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</si>
  <si>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</si>
  <si>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</si>
  <si>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</si>
  <si>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</si>
  <si>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</si>
  <si>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</si>
  <si>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</si>
  <si>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</si>
  <si>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</si>
  <si>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</si>
  <si>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</si>
  <si>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</si>
  <si>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</si>
  <si>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</si>
  <si>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</si>
  <si>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</si>
  <si>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</si>
  <si>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</si>
  <si>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</si>
  <si>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</si>
  <si>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</si>
  <si>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</si>
  <si>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</si>
  <si>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</si>
  <si>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</si>
  <si>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</si>
  <si>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</si>
  <si>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</si>
  <si>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</si>
  <si>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</si>
  <si>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</si>
  <si>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</si>
  <si>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</si>
  <si>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</si>
  <si>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</si>
  <si>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</si>
  <si>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</si>
  <si>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</si>
  <si>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</si>
  <si>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</si>
  <si>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</si>
  <si>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</si>
  <si>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</si>
  <si>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</si>
  <si>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</si>
  <si>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</si>
  <si>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</si>
  <si>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</si>
  <si>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</si>
  <si>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</si>
  <si>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</si>
  <si>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</si>
  <si>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</si>
  <si>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</si>
  <si>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</si>
  <si>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</si>
  <si>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</si>
  <si>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</si>
  <si>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</si>
  <si>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</si>
  <si>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</si>
  <si>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</si>
  <si>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</si>
  <si>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</si>
  <si>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</si>
  <si>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</si>
  <si>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</si>
  <si>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</si>
  <si>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</si>
  <si>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</si>
  <si>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</si>
  <si>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</si>
  <si>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</si>
  <si>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</si>
  <si>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</si>
  <si>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</si>
  <si>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</si>
  <si>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</si>
  <si>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</si>
  <si>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</si>
  <si>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</si>
  <si>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</si>
  <si>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</si>
  <si>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</si>
  <si>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</si>
  <si>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</si>
  <si>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</si>
  <si>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</si>
  <si>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</si>
  <si>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</si>
  <si>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</si>
  <si>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</si>
  <si>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</si>
  <si>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</si>
  <si>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</si>
  <si>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</si>
  <si>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</si>
  <si>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</si>
  <si>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</si>
  <si>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</si>
  <si>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</si>
  <si>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</si>
  <si>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</si>
  <si>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</si>
  <si>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</si>
  <si>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</si>
  <si>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</si>
  <si>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</si>
  <si>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</si>
  <si>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</si>
  <si>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</si>
  <si>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</si>
  <si>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</si>
  <si>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</si>
  <si>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</si>
  <si>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</si>
  <si>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</si>
  <si>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</si>
  <si>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</si>
  <si>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</si>
  <si>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</si>
  <si>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</si>
  <si>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</si>
  <si>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</si>
  <si>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</si>
  <si>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</si>
  <si>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</si>
  <si>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</si>
  <si>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</si>
  <si>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</si>
  <si>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</si>
  <si>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</si>
  <si>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</si>
  <si>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</si>
  <si>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</si>
  <si>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</si>
  <si>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</si>
  <si>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</si>
  <si>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</si>
  <si>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</si>
  <si>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</si>
  <si>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</si>
  <si>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</si>
  <si>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</si>
  <si>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</si>
  <si>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</si>
  <si>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</si>
  <si>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</si>
  <si>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</si>
  <si>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</si>
  <si>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</si>
  <si>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</si>
  <si>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</si>
  <si>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</si>
  <si>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</si>
  <si>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</si>
  <si>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</si>
  <si>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</si>
  <si>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</si>
  <si>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</si>
  <si>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</si>
  <si>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</si>
  <si>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</si>
  <si>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</si>
  <si>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</si>
  <si>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</si>
  <si>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</si>
  <si>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</si>
  <si>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</si>
  <si>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</si>
  <si>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</si>
  <si>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</si>
  <si>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</si>
  <si>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</si>
  <si>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</si>
  <si>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</si>
  <si>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</si>
  <si>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</si>
  <si>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</si>
  <si>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</si>
  <si>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</si>
  <si>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</si>
  <si>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</si>
  <si>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</si>
  <si>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</si>
  <si>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</si>
  <si>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</si>
  <si>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</si>
  <si>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</si>
  <si>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</si>
  <si>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</si>
  <si>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</si>
  <si>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</si>
  <si>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</si>
  <si>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</si>
  <si>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</si>
  <si>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</si>
  <si>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</si>
  <si>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</si>
  <si>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</si>
  <si>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</si>
  <si>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</si>
  <si>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</si>
  <si>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</si>
  <si>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</si>
  <si>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</si>
  <si>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</si>
  <si>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</si>
  <si>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</si>
  <si>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</si>
  <si>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</si>
  <si>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</si>
  <si>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</si>
  <si>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</si>
  <si>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</si>
  <si>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</si>
  <si>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</si>
  <si>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</si>
  <si>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</si>
  <si>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</si>
  <si>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</si>
  <si>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</si>
  <si>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</si>
  <si>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</si>
  <si>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</si>
  <si>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</si>
  <si>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</si>
  <si>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</si>
  <si>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</si>
  <si>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</si>
  <si>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</si>
  <si>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</si>
  <si>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</si>
  <si>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</si>
  <si>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</si>
  <si>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</si>
  <si>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</si>
  <si>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</si>
  <si>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</si>
  <si>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</si>
  <si>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</si>
  <si>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</si>
  <si>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</si>
  <si>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</si>
  <si>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</si>
  <si>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</si>
  <si>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</si>
  <si>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</si>
  <si>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</si>
  <si>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</si>
  <si>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</si>
  <si>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</si>
  <si>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</si>
  <si>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</si>
  <si>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</si>
  <si>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</si>
  <si>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</si>
  <si>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</si>
  <si>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</si>
  <si>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</si>
  <si>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</si>
  <si>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</si>
  <si>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</si>
  <si>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</si>
  <si>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</si>
  <si>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</si>
  <si>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</si>
  <si>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</si>
  <si>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</si>
  <si>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</si>
  <si>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</si>
  <si>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</si>
  <si>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</si>
  <si>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</si>
  <si>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</si>
  <si>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</si>
  <si>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</si>
  <si>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</si>
  <si>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</si>
  <si>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</si>
  <si>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</si>
  <si>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</si>
  <si>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</si>
  <si>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</si>
  <si>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</si>
  <si>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</si>
  <si>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</si>
  <si>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</si>
  <si>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</si>
  <si>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</si>
  <si>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</si>
  <si>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</si>
  <si>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</si>
  <si>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</si>
  <si>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</si>
  <si>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</si>
  <si>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</si>
  <si>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</si>
  <si>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</si>
  <si>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</si>
  <si>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</si>
  <si>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</si>
  <si>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</si>
  <si>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</si>
  <si>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</si>
  <si>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</si>
  <si>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</si>
  <si>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</si>
  <si>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</si>
  <si>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</si>
  <si>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</si>
  <si>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</si>
  <si>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</si>
  <si>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</si>
  <si>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</si>
  <si>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</si>
  <si>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</si>
  <si>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</si>
  <si>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</si>
  <si>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</si>
  <si>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</si>
  <si>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</si>
  <si>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</si>
  <si>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</si>
  <si>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</si>
  <si>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</si>
  <si>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</si>
  <si>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</si>
  <si>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</si>
  <si>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</si>
  <si>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</si>
  <si>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</si>
  <si>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</si>
  <si>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</si>
  <si>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</si>
  <si>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</si>
  <si>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</si>
  <si>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</si>
  <si>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</si>
  <si>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</si>
  <si>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</si>
  <si>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</si>
  <si>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</si>
  <si>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</si>
  <si>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</si>
  <si>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</si>
  <si>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</si>
  <si>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</si>
  <si>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</si>
  <si>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</si>
  <si>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</si>
  <si>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</si>
  <si>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</si>
  <si>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</si>
  <si>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</si>
  <si>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</si>
  <si>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</si>
  <si>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</si>
  <si>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</si>
  <si>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</si>
  <si>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</si>
  <si>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</si>
  <si>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</si>
  <si>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</si>
  <si>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</si>
  <si>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</si>
  <si>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</si>
  <si>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</si>
  <si>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</si>
  <si>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</si>
  <si>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</si>
  <si>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</si>
  <si>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</si>
  <si>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</si>
  <si>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</si>
  <si>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</si>
  <si>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</si>
  <si>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</si>
  <si>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</si>
  <si>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</si>
  <si>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</si>
  <si>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</si>
  <si>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</si>
  <si>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</si>
  <si>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</si>
  <si>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</si>
  <si>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</si>
  <si>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</si>
  <si>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</si>
  <si>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</si>
  <si>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</si>
  <si>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</si>
  <si>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</si>
  <si>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</si>
  <si>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</si>
  <si>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</si>
  <si>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</si>
  <si>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</si>
  <si>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</si>
  <si>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</si>
  <si>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</si>
  <si>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</si>
  <si>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</si>
  <si>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</si>
  <si>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</si>
  <si>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</si>
  <si>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</si>
  <si>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</si>
  <si>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</si>
  <si>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</si>
  <si>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</si>
  <si>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</si>
  <si>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</si>
  <si>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</si>
  <si>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</si>
  <si>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</si>
  <si>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</si>
  <si>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</si>
  <si>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</si>
  <si>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</si>
  <si>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</si>
  <si>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</si>
  <si>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</si>
  <si>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</si>
  <si>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</si>
  <si>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</si>
  <si>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</si>
  <si>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</si>
  <si>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</si>
  <si>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</si>
  <si>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</si>
  <si>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</si>
  <si>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</si>
  <si>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</si>
  <si>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</si>
  <si>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</si>
  <si>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</si>
  <si>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</si>
  <si>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</si>
  <si>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</si>
  <si>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</si>
  <si>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</si>
  <si>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</si>
  <si>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</si>
  <si>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</si>
  <si>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</si>
  <si>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</si>
  <si>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</si>
  <si>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</si>
  <si>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</si>
  <si>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</si>
  <si>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</si>
  <si>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</si>
  <si>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</si>
  <si>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</si>
  <si>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</si>
  <si>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</si>
  <si>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</si>
  <si>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</si>
  <si>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</si>
  <si>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</si>
  <si>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</si>
  <si>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</si>
  <si>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</si>
  <si>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</si>
  <si>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</si>
  <si>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</si>
  <si>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</si>
  <si>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</si>
  <si>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</si>
  <si>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</si>
  <si>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</si>
  <si>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</si>
  <si>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</si>
  <si>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</si>
  <si>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</si>
  <si>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</si>
  <si>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</si>
  <si>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</si>
  <si>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</si>
  <si>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</si>
  <si>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</si>
  <si>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</si>
  <si>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</si>
  <si>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</si>
  <si>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</si>
  <si>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</si>
  <si>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</si>
  <si>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</si>
  <si>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</si>
  <si>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</si>
  <si>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</si>
  <si>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</si>
  <si>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</si>
  <si>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</si>
  <si>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</si>
  <si>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</si>
  <si>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</si>
  <si>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</si>
  <si>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</si>
  <si>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</si>
  <si>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</si>
  <si>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</si>
  <si>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</si>
  <si>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</si>
  <si>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</si>
  <si>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</si>
  <si>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</si>
  <si>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</si>
  <si>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</si>
  <si>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</si>
  <si>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</si>
  <si>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</si>
  <si>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</si>
  <si>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</si>
  <si>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</si>
  <si>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</si>
  <si>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</si>
  <si>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</si>
  <si>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</si>
  <si>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</si>
  <si>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</si>
  <si>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</si>
  <si>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</si>
  <si>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</si>
  <si>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</si>
  <si>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</si>
  <si>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</si>
  <si>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</si>
  <si>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</si>
  <si>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</si>
  <si>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</si>
  <si>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</si>
  <si>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</si>
  <si>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</si>
  <si>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</si>
  <si>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</si>
  <si>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</si>
  <si>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</si>
  <si>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</si>
  <si>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</si>
  <si>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</si>
  <si>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</si>
  <si>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</si>
  <si>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</si>
  <si>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</si>
  <si>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</si>
  <si>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</si>
  <si>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</si>
  <si>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</si>
  <si>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</si>
  <si>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</si>
  <si>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</si>
  <si>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</si>
  <si>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</si>
  <si>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</si>
  <si>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</si>
  <si>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</si>
  <si>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</si>
  <si>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</si>
  <si>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</si>
  <si>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</si>
  <si>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</si>
  <si>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</si>
  <si>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</si>
  <si>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</si>
  <si>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</si>
  <si>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</si>
  <si>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</si>
  <si>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</si>
  <si>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</si>
  <si>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</si>
  <si>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</si>
  <si>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</si>
  <si>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</si>
  <si>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</si>
  <si>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</si>
  <si>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</si>
  <si>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</si>
  <si>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</si>
  <si>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</si>
  <si>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</si>
  <si>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</si>
  <si>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</si>
  <si>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</si>
  <si>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</si>
  <si>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</si>
  <si>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</si>
  <si>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</si>
  <si>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</si>
  <si>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</si>
  <si>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</si>
  <si>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</si>
  <si>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</si>
  <si>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</si>
  <si>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</si>
  <si>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</si>
  <si>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</si>
  <si>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</si>
  <si>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</si>
  <si>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</si>
  <si>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</si>
  <si>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</si>
  <si>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</si>
  <si>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</si>
  <si>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</si>
  <si>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</si>
  <si>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</si>
  <si>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</si>
  <si>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</si>
  <si>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</si>
  <si>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</si>
  <si>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</si>
  <si>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</si>
  <si>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</si>
  <si>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</si>
  <si>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</si>
  <si>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</si>
  <si>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</si>
  <si>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</si>
  <si>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</si>
  <si>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</si>
  <si>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</si>
  <si>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</si>
  <si>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</si>
  <si>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</si>
  <si>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</si>
  <si>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</si>
  <si>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</si>
  <si>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</si>
  <si>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</si>
  <si>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</si>
  <si>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</si>
  <si>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</si>
  <si>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</si>
  <si>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</si>
  <si>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</si>
  <si>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</si>
  <si>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</si>
  <si>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</si>
  <si>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</si>
  <si>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</si>
  <si>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</si>
  <si>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</si>
  <si>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</si>
  <si>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</si>
  <si>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</si>
  <si>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</si>
  <si>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</si>
  <si>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</si>
  <si>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</si>
  <si>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</si>
  <si>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</si>
  <si>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</si>
  <si>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</si>
  <si>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</si>
  <si>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</si>
  <si>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</si>
  <si>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</si>
  <si>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</si>
  <si>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</si>
  <si>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</si>
  <si>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</si>
  <si>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</si>
  <si>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</si>
  <si>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</si>
  <si>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</si>
  <si>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</si>
  <si>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</si>
  <si>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</si>
  <si>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</si>
  <si>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</si>
  <si>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</si>
  <si>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</si>
  <si>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</si>
  <si>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</si>
  <si>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</si>
  <si>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</si>
  <si>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</si>
  <si>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</si>
  <si>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</si>
  <si>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</si>
  <si>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</si>
  <si>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</si>
  <si>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</si>
  <si>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</si>
  <si>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</si>
  <si>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</si>
  <si>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</si>
  <si>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</si>
  <si>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</si>
  <si>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</si>
  <si>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</si>
  <si>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</si>
  <si>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</si>
  <si>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</si>
  <si>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</si>
  <si>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</si>
  <si>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</si>
  <si>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</si>
  <si>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</si>
  <si>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</si>
  <si>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</si>
  <si>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</si>
  <si>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</si>
  <si>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</si>
  <si>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</si>
  <si>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</si>
  <si>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</si>
  <si>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</si>
  <si>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</si>
  <si>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</si>
  <si>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</si>
  <si>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</si>
  <si>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</si>
  <si>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</si>
  <si>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</si>
  <si>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</si>
  <si>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</si>
  <si>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</si>
  <si>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</si>
  <si>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</si>
  <si>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</si>
  <si>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</si>
  <si>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</si>
  <si>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</si>
  <si>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</si>
  <si>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</si>
  <si>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</si>
  <si>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</si>
  <si>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</si>
  <si>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</si>
  <si>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</si>
  <si>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</si>
  <si>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</si>
  <si>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</si>
  <si>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</si>
  <si>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</si>
  <si>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</si>
  <si>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</si>
  <si>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</si>
  <si>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</si>
  <si>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</si>
  <si>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</si>
  <si>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</si>
  <si>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</si>
  <si>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</si>
  <si>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</si>
  <si>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</si>
  <si>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</si>
  <si>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</si>
  <si>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</si>
  <si>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</si>
  <si>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</si>
  <si>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</si>
  <si>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</si>
  <si>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</si>
  <si>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</si>
  <si>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</si>
  <si>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</si>
  <si>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</si>
  <si>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</si>
  <si>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</si>
  <si>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</si>
  <si>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</si>
  <si>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</si>
  <si>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</si>
  <si>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</si>
  <si>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</si>
  <si>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</si>
  <si>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</si>
  <si>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</si>
  <si>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</si>
  <si>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</si>
  <si>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</si>
  <si>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</si>
  <si>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</si>
  <si>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</si>
  <si>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</si>
  <si>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</si>
  <si>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</si>
  <si>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</si>
  <si>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</si>
  <si>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</si>
  <si>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</si>
  <si>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</si>
  <si>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</si>
  <si>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</si>
  <si>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</si>
  <si>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</si>
  <si>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</si>
  <si>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</si>
  <si>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</si>
  <si>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</si>
  <si>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</si>
  <si>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</si>
  <si>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</si>
  <si>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</si>
  <si>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</si>
  <si>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</si>
  <si>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</si>
  <si>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</si>
  <si>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</si>
  <si>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</si>
  <si>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</si>
  <si>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</si>
  <si>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</si>
  <si>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</si>
  <si>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</si>
  <si>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</si>
  <si>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</si>
  <si>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</si>
  <si>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</si>
  <si>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</si>
  <si>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</si>
  <si>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</si>
  <si>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</si>
  <si>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</si>
  <si>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</si>
  <si>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</si>
  <si>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</si>
  <si>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</si>
  <si>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</si>
  <si>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</si>
  <si>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</si>
  <si>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</si>
  <si>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</si>
  <si>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</si>
  <si>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</si>
  <si>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</si>
  <si>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</si>
  <si>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</si>
  <si>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</si>
  <si>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</si>
  <si>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</si>
  <si>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</si>
  <si>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</si>
  <si>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</si>
  <si>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</si>
  <si>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</si>
  <si>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</si>
  <si>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</si>
  <si>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</si>
  <si>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</si>
  <si>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</si>
  <si>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</si>
  <si>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</si>
  <si>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</si>
  <si>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</si>
  <si>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</si>
  <si>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</si>
  <si>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</si>
  <si>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</si>
  <si>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</si>
  <si>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</si>
  <si>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</si>
  <si>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</si>
  <si>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</si>
  <si>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</si>
  <si>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</si>
  <si>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</si>
  <si>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</si>
  <si>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</si>
  <si>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</si>
  <si>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</si>
  <si>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</si>
  <si>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</si>
  <si>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</si>
  <si>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</si>
  <si>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</si>
  <si>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</si>
  <si>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</si>
  <si>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</si>
  <si>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</si>
  <si>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</si>
  <si>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</si>
  <si>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</si>
  <si>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</si>
  <si>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</si>
  <si>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</si>
  <si>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</si>
  <si>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</si>
  <si>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</si>
  <si>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</si>
  <si>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</si>
  <si>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</si>
  <si>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</si>
  <si>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</si>
  <si>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</si>
  <si>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</si>
  <si>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</si>
  <si>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</si>
  <si>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</si>
  <si>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</si>
  <si>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</si>
  <si>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</si>
  <si>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</si>
  <si>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</si>
  <si>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</si>
  <si>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</si>
  <si>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</si>
  <si>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</si>
  <si>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</si>
  <si>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</si>
  <si>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</si>
  <si>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</si>
  <si>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</si>
  <si>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</si>
  <si>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</si>
  <si>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</si>
  <si>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</si>
  <si>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</si>
  <si>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</si>
  <si>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</si>
  <si>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</si>
  <si>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</si>
  <si>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</si>
  <si>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</si>
  <si>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</si>
  <si>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</si>
  <si>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</si>
  <si>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</si>
  <si>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</si>
  <si>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</si>
  <si>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</si>
  <si>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</si>
  <si>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</si>
  <si>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</si>
  <si>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</si>
  <si>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</si>
  <si>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</si>
  <si>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</si>
  <si>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</si>
  <si>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</si>
  <si>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</si>
  <si>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</si>
  <si>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</si>
  <si>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</si>
  <si>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</si>
  <si>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</si>
  <si>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</si>
  <si>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</si>
  <si>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</si>
  <si>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</si>
  <si>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</si>
  <si>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</si>
  <si>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</si>
  <si>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</si>
  <si>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</si>
  <si>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</si>
  <si>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</si>
  <si>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</si>
  <si>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</si>
  <si>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</si>
  <si>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</si>
  <si>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</si>
  <si>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</si>
  <si>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</si>
  <si>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</si>
  <si>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</si>
  <si>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</si>
  <si>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</si>
  <si>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</si>
  <si>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</si>
  <si>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</si>
  <si>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</si>
  <si>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</si>
  <si>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</si>
  <si>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</si>
  <si>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</si>
  <si>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</si>
  <si>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</si>
  <si>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</si>
  <si>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</si>
  <si>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</si>
  <si>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</si>
  <si>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</si>
  <si>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</si>
  <si>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</si>
  <si>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</si>
  <si>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</si>
  <si>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</si>
  <si>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</si>
  <si>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</si>
  <si>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</si>
  <si>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</si>
  <si>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</si>
  <si>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</si>
  <si>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</si>
  <si>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</si>
  <si>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</si>
  <si>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</si>
  <si>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</si>
  <si>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</si>
  <si>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</si>
  <si>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</si>
  <si>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</si>
  <si>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</si>
  <si>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</si>
  <si>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</si>
  <si>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</si>
  <si>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</si>
  <si>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</si>
  <si>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</si>
  <si>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</si>
  <si>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</si>
  <si>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</si>
  <si>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</si>
  <si>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</si>
  <si>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</si>
  <si>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</si>
  <si>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</si>
  <si>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</si>
  <si>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</si>
  <si>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</si>
  <si>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</si>
  <si>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</si>
  <si>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</si>
  <si>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</si>
  <si>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</si>
  <si>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</si>
  <si>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</si>
  <si>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</si>
  <si>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</si>
  <si>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</si>
  <si>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</si>
  <si>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</si>
  <si>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</si>
  <si>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</si>
  <si>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</si>
  <si>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</si>
  <si>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</si>
  <si>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</si>
  <si>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</si>
  <si>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</si>
  <si>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</si>
  <si>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</si>
  <si>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</si>
  <si>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</si>
  <si>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</si>
  <si>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</si>
  <si>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</si>
  <si>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</si>
  <si>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</si>
  <si>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</si>
  <si>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</si>
  <si>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</si>
  <si>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</si>
  <si>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</si>
  <si>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</si>
  <si>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</si>
  <si>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</si>
  <si>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</si>
  <si>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</si>
  <si>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</si>
  <si>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</si>
  <si>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</si>
  <si>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</si>
  <si>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</si>
  <si>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</si>
  <si>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</si>
  <si>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</si>
  <si>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</si>
  <si>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</si>
  <si>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</si>
  <si>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</si>
  <si>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</si>
  <si>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</si>
  <si>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</si>
  <si>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</si>
  <si>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</si>
  <si>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</si>
  <si>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</si>
  <si>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</si>
  <si>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</si>
  <si>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</si>
  <si>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</si>
  <si>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</si>
  <si>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</si>
  <si>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</si>
  <si>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</si>
  <si>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</si>
  <si>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</si>
  <si>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</si>
  <si>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</si>
  <si>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</si>
  <si>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</si>
  <si>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</si>
  <si>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</si>
  <si>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</si>
  <si>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</si>
  <si>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</si>
  <si>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</si>
  <si>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</si>
  <si>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</si>
  <si>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</si>
  <si>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</si>
  <si>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</si>
  <si>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</si>
  <si>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</si>
  <si>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</si>
  <si>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</si>
  <si>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</si>
  <si>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</si>
  <si>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</si>
  <si>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</si>
  <si>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</si>
  <si>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</si>
  <si>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</si>
  <si>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</si>
  <si>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</si>
  <si>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</si>
  <si>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</si>
  <si>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</si>
  <si>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</si>
  <si>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</si>
  <si>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</si>
  <si>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</si>
  <si>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</si>
  <si>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</si>
  <si>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</si>
  <si>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</si>
  <si>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</si>
  <si>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</si>
  <si>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</si>
  <si>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</si>
  <si>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</si>
  <si>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</si>
  <si>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</si>
  <si>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</si>
  <si>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</si>
  <si>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</si>
  <si>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</si>
  <si>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</si>
  <si>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</si>
  <si>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</si>
  <si>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</si>
  <si>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</si>
  <si>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</si>
  <si>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</si>
  <si>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</si>
  <si>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</si>
  <si>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</si>
  <si>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</si>
  <si>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</si>
  <si>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</si>
  <si>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</si>
  <si>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</si>
  <si>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</si>
  <si>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</si>
  <si>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</si>
  <si>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</si>
  <si>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</si>
  <si>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</si>
  <si>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</si>
  <si>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</si>
  <si>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</si>
  <si>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</si>
  <si>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</si>
  <si>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</si>
  <si>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</si>
  <si>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</si>
  <si>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</si>
  <si>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</si>
  <si>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</si>
  <si>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</si>
  <si>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</si>
  <si>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</si>
  <si>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</si>
  <si>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</si>
  <si>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</si>
  <si>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</si>
  <si>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</si>
  <si>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</si>
  <si>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</si>
  <si>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</si>
  <si>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</si>
  <si>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</si>
  <si>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</si>
  <si>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</si>
  <si>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</si>
  <si>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</si>
  <si>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</si>
  <si>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</si>
  <si>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</si>
  <si>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</si>
  <si>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</si>
  <si>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</si>
  <si>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</si>
  <si>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</si>
  <si>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</si>
  <si>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</si>
  <si>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</si>
  <si>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</si>
  <si>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</si>
  <si>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</si>
  <si>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</si>
  <si>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</si>
  <si>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</si>
  <si>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</si>
  <si>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</si>
  <si>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</si>
  <si>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</si>
  <si>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</si>
  <si>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</si>
  <si>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</si>
  <si>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</si>
  <si>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</si>
  <si>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</si>
  <si>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</si>
  <si>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</si>
  <si>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</si>
  <si>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</si>
  <si>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</si>
  <si>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</si>
  <si>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</si>
  <si>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</si>
  <si>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</si>
  <si>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</si>
  <si>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</si>
  <si>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</si>
  <si>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</si>
  <si>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</si>
  <si>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</si>
  <si>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</si>
  <si>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</si>
  <si>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</si>
  <si>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</si>
  <si>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</si>
  <si>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</si>
  <si>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</si>
  <si>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</si>
  <si>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</si>
  <si>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</si>
  <si>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</si>
  <si>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</si>
  <si>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</si>
  <si>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</si>
  <si>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</si>
  <si>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</si>
  <si>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</si>
  <si>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</si>
  <si>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</si>
  <si>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</si>
  <si>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</si>
  <si>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</si>
  <si>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</si>
  <si>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</si>
  <si>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</si>
  <si>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</si>
  <si>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</si>
  <si>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</si>
  <si>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</si>
  <si>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</si>
  <si>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</si>
  <si>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</si>
  <si>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</si>
  <si>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</si>
  <si>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</si>
  <si>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</si>
  <si>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</si>
  <si>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</si>
  <si>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</si>
  <si>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</si>
  <si>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</si>
  <si>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</si>
  <si>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</si>
  <si>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</si>
  <si>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</si>
  <si>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</si>
  <si>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</si>
  <si>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</si>
  <si>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</si>
  <si>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</si>
  <si>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</si>
  <si>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</si>
  <si>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</si>
  <si>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</si>
  <si>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</si>
  <si>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</si>
  <si>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</si>
  <si>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</si>
  <si>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</si>
  <si>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</si>
  <si>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</si>
  <si>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</si>
  <si>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</si>
  <si>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</si>
  <si>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</si>
  <si>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</si>
  <si>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</si>
  <si>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</si>
  <si>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</si>
  <si>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</si>
  <si>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</si>
  <si>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</si>
  <si>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</si>
  <si>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</si>
  <si>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</si>
  <si>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</si>
  <si>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</si>
  <si>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</si>
  <si>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</si>
  <si>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</si>
  <si>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</si>
  <si>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</si>
  <si>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</si>
  <si>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</si>
  <si>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</si>
  <si>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</si>
  <si>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</si>
  <si>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</si>
  <si>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</si>
  <si>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</si>
  <si>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</si>
  <si>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</si>
  <si>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</si>
  <si>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</si>
  <si>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</si>
  <si>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</si>
  <si>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</si>
  <si>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</si>
  <si>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</si>
  <si>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</si>
  <si>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</si>
  <si>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</si>
  <si>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</si>
  <si>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</si>
  <si>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</si>
  <si>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</si>
  <si>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</si>
  <si>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</si>
  <si>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</si>
  <si>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</si>
  <si>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</si>
  <si>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</si>
  <si>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</si>
  <si>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</si>
  <si>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</si>
  <si>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</si>
  <si>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</si>
  <si>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</si>
  <si>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</si>
  <si>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</si>
  <si>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</si>
  <si>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</si>
  <si>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</si>
  <si>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</si>
  <si>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</si>
  <si>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</si>
  <si>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</si>
  <si>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</si>
  <si>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</si>
  <si>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</si>
  <si>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</si>
  <si>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</si>
  <si>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</si>
  <si>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</si>
  <si>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</si>
  <si>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</si>
  <si>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</si>
  <si>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</si>
  <si>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</si>
  <si>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</si>
  <si>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</si>
  <si>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</si>
  <si>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</si>
  <si>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</si>
  <si>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</si>
  <si>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</si>
  <si>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</si>
  <si>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</si>
  <si>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</si>
  <si>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</si>
  <si>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</si>
  <si>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</si>
  <si>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</si>
  <si>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</si>
  <si>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</si>
  <si>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</si>
  <si>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</si>
  <si>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</si>
  <si>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</si>
  <si>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</si>
  <si>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</si>
  <si>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</si>
  <si>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</si>
  <si>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</si>
  <si>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</si>
  <si>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</si>
  <si>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</si>
  <si>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</si>
  <si>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</si>
  <si>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</si>
  <si>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</si>
  <si>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</si>
  <si>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</si>
  <si>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</si>
  <si>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</si>
  <si>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</si>
  <si>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</si>
  <si>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</si>
  <si>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</si>
  <si>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</si>
  <si>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</si>
  <si>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</si>
  <si>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</si>
  <si>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</si>
  <si>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</si>
  <si>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</si>
  <si>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</si>
  <si>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</si>
  <si>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</si>
  <si>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</si>
  <si>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</si>
  <si>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</si>
  <si>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</si>
  <si>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</si>
  <si>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</si>
  <si>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</si>
  <si>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</si>
  <si>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</si>
  <si>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</si>
  <si>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</si>
  <si>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</si>
  <si>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</si>
  <si>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</si>
  <si>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</si>
  <si>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</si>
  <si>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</si>
  <si>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</si>
  <si>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</si>
  <si>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</si>
  <si>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</si>
  <si>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</si>
  <si>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</si>
  <si>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</si>
  <si>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</si>
  <si>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</si>
  <si>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</si>
  <si>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</si>
  <si>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</si>
  <si>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</si>
  <si>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</si>
  <si>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</si>
  <si>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</si>
  <si>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</si>
  <si>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</si>
  <si>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</si>
  <si>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</si>
  <si>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</si>
  <si>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</si>
  <si>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</si>
  <si>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</si>
  <si>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</si>
  <si>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</si>
  <si>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</si>
  <si>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</si>
  <si>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</si>
  <si>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</si>
  <si>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</si>
  <si>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</si>
  <si>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</si>
  <si>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</si>
  <si>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</si>
  <si>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</si>
  <si>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</si>
  <si>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</si>
  <si>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</si>
  <si>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</si>
  <si>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</si>
  <si>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</si>
  <si>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</si>
  <si>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</si>
  <si>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</si>
  <si>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</si>
  <si>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</si>
  <si>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</si>
  <si>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</si>
  <si>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</si>
  <si>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</si>
  <si>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</si>
  <si>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</si>
  <si>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</si>
  <si>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</si>
  <si>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</si>
  <si>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</si>
  <si>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</si>
  <si>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</si>
  <si>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</si>
  <si>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</si>
  <si>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</si>
  <si>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</si>
  <si>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</si>
  <si>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</si>
  <si>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</si>
  <si>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</si>
  <si>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</si>
  <si>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</si>
  <si>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</si>
  <si>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</si>
  <si>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</si>
  <si>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</si>
  <si>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</si>
  <si>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</si>
  <si>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</si>
  <si>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</si>
  <si>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</si>
  <si>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</si>
  <si>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</si>
  <si>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</si>
  <si>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</si>
  <si>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</si>
  <si>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</si>
  <si>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</si>
  <si>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</si>
  <si>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</si>
  <si>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</si>
  <si>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</si>
  <si>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</si>
  <si>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</si>
  <si>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</si>
  <si>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</si>
  <si>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</si>
  <si>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</si>
  <si>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</si>
  <si>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</si>
  <si>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</si>
  <si>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</si>
  <si>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</si>
  <si>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</si>
  <si>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</si>
  <si>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</si>
  <si>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</si>
  <si>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</si>
  <si>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</si>
  <si>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</si>
  <si>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</si>
  <si>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</si>
  <si>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</si>
  <si>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</si>
  <si>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</si>
  <si>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</si>
  <si>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</si>
  <si>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</si>
  <si>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</si>
  <si>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</si>
  <si>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</si>
  <si>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</si>
  <si>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</si>
  <si>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</si>
  <si>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</si>
  <si>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</si>
  <si>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</si>
  <si>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</si>
  <si>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</si>
  <si>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</si>
  <si>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</si>
  <si>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</si>
  <si>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</si>
  <si>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</si>
  <si>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</si>
  <si>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</si>
  <si>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</si>
  <si>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</si>
  <si>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</si>
  <si>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</si>
  <si>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</si>
  <si>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</si>
  <si>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</si>
  <si>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</si>
  <si>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</si>
  <si>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</si>
  <si>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</si>
  <si>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</si>
  <si>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</si>
  <si>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</si>
  <si>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</si>
  <si>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</si>
  <si>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</si>
  <si>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</si>
  <si>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</si>
  <si>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</si>
  <si>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</si>
  <si>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</si>
  <si>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</si>
  <si>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</si>
  <si>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</si>
  <si>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</si>
  <si>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</si>
  <si>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</si>
  <si>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</si>
  <si>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</si>
  <si>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</si>
  <si>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</si>
  <si>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</si>
  <si>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</si>
  <si>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</si>
  <si>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</si>
  <si>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</si>
  <si>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</si>
  <si>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</si>
  <si>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</si>
  <si>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</si>
  <si>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</si>
  <si>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</si>
  <si>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</si>
  <si>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</si>
  <si>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</si>
  <si>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</si>
  <si>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</si>
  <si>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</si>
  <si>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</si>
  <si>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</si>
  <si>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</si>
  <si>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</si>
  <si>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</si>
  <si>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</si>
  <si>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</si>
  <si>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</si>
  <si>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</si>
  <si>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</si>
  <si>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</si>
  <si>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</si>
  <si>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</si>
  <si>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</si>
  <si>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</si>
  <si>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</si>
  <si>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</si>
  <si>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</si>
  <si>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</si>
  <si>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</si>
  <si>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</si>
  <si>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</si>
  <si>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</si>
  <si>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</si>
  <si>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</si>
  <si>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</si>
  <si>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</si>
  <si>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</si>
  <si>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</si>
  <si>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</si>
  <si>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</si>
  <si>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</si>
  <si>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</si>
  <si>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</si>
  <si>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</si>
  <si>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</si>
  <si>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</si>
  <si>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</si>
  <si>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</si>
  <si>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</si>
  <si>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</si>
  <si>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</si>
  <si>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</si>
  <si>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</si>
  <si>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</si>
  <si>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</si>
  <si>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</si>
  <si>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</si>
  <si>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</si>
  <si>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</si>
  <si>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</si>
  <si>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</si>
  <si>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</si>
  <si>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</si>
  <si>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</si>
  <si>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</si>
  <si>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</si>
  <si>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</si>
  <si>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</si>
  <si>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</si>
  <si>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</si>
  <si>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</si>
  <si>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</si>
  <si>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</si>
  <si>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</si>
  <si>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</si>
  <si>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</si>
  <si>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</si>
  <si>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</si>
  <si>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</si>
  <si>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</si>
  <si>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</si>
  <si>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</si>
  <si>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</si>
  <si>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</si>
  <si>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</si>
  <si>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</si>
  <si>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</si>
  <si>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</si>
  <si>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</si>
  <si>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</si>
  <si>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</si>
  <si>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</si>
  <si>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</si>
  <si>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</si>
  <si>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</si>
  <si>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</si>
  <si>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</si>
  <si>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</si>
  <si>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</si>
  <si>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</si>
  <si>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</si>
  <si>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</si>
  <si>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</si>
  <si>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</si>
  <si>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</si>
  <si>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</si>
  <si>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</si>
  <si>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</si>
  <si>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</si>
  <si>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</si>
  <si>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</si>
  <si>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</si>
  <si>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</si>
  <si>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</si>
  <si>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</si>
  <si>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</si>
  <si>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</si>
  <si>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</si>
  <si>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</si>
  <si>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</si>
  <si>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</si>
  <si>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</si>
  <si>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</si>
  <si>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</si>
  <si>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</si>
  <si>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</si>
  <si>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</si>
  <si>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</si>
  <si>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</si>
  <si>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</si>
  <si>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</si>
  <si>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</si>
  <si>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</si>
  <si>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</si>
  <si>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</si>
  <si>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</si>
  <si>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</si>
  <si>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</si>
  <si>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</si>
  <si>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</si>
  <si>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</si>
  <si>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</si>
  <si>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</si>
  <si>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</si>
  <si>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</si>
  <si>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</si>
  <si>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</si>
  <si>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</si>
  <si>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</si>
  <si>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</si>
  <si>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</si>
  <si>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</si>
  <si>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</si>
  <si>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</si>
  <si>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</si>
  <si>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</si>
  <si>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</si>
  <si>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</si>
  <si>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</si>
  <si>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</si>
  <si>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</si>
  <si>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</si>
  <si>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</si>
  <si>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</si>
  <si>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</si>
  <si>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</si>
  <si>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</si>
  <si>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</si>
  <si>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</si>
  <si>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</si>
  <si>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</si>
  <si>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</si>
  <si>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</si>
  <si>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</si>
  <si>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</si>
  <si>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</si>
  <si>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</si>
  <si>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</si>
  <si>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</si>
  <si>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</si>
  <si>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</si>
  <si>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</si>
  <si>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</si>
  <si>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</si>
  <si>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</si>
  <si>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</si>
  <si>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</si>
  <si>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</si>
  <si>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</si>
  <si>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</si>
  <si>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</si>
  <si>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</si>
  <si>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</si>
  <si>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</si>
  <si>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</si>
  <si>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</si>
  <si>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</si>
  <si>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</si>
  <si>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</si>
  <si>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</si>
  <si>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</si>
  <si>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</si>
  <si>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</si>
  <si>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</si>
  <si>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</si>
  <si>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</si>
  <si>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</si>
  <si>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</si>
  <si>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</si>
  <si>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</si>
  <si>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</si>
  <si>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</si>
  <si>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</si>
  <si>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</si>
  <si>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</si>
  <si>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</si>
  <si>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</si>
  <si>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</si>
  <si>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</si>
  <si>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</si>
  <si>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</si>
  <si>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</si>
  <si>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</si>
  <si>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</si>
  <si>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</si>
  <si>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</si>
  <si>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</si>
  <si>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</si>
  <si>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</si>
  <si>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</si>
  <si>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</si>
  <si>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</si>
  <si>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</si>
  <si>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</si>
  <si>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</si>
  <si>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</si>
  <si>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</si>
  <si>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</si>
  <si>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</si>
  <si>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</si>
  <si>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</si>
  <si>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</si>
  <si>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</si>
  <si>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</si>
  <si>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</si>
  <si>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</si>
  <si>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</si>
  <si>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</si>
  <si>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</si>
  <si>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</si>
  <si>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</si>
  <si>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</si>
  <si>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</si>
  <si>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</si>
  <si>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</si>
  <si>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</si>
  <si>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</si>
  <si>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</si>
  <si>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</si>
  <si>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</si>
  <si>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</si>
  <si>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</si>
  <si>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</si>
  <si>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</si>
  <si>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</si>
  <si>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</si>
  <si>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</si>
  <si>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</si>
  <si>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</si>
  <si>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</si>
  <si>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</si>
  <si>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</si>
  <si>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</si>
  <si>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</si>
  <si>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</si>
  <si>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</si>
  <si>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</si>
  <si>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</si>
  <si>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</si>
  <si>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</si>
  <si>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</si>
  <si>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</si>
  <si>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</si>
  <si>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</si>
  <si>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</si>
  <si>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</si>
  <si>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</si>
  <si>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</si>
  <si>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</si>
  <si>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</si>
  <si>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</si>
  <si>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</si>
  <si>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</si>
  <si>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</si>
  <si>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</si>
  <si>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</si>
  <si>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</si>
  <si>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</si>
  <si>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</si>
  <si>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</si>
  <si>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</si>
  <si>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</si>
  <si>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</si>
  <si>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</si>
  <si>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</si>
  <si>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</si>
  <si>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</si>
  <si>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</si>
  <si>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</si>
  <si>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</si>
  <si>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</si>
  <si>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</si>
  <si>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</si>
  <si>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</si>
  <si>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</si>
  <si>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</si>
  <si>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</si>
  <si>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</si>
  <si>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</si>
  <si>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</si>
  <si>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</si>
  <si>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</si>
  <si>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</si>
  <si>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</si>
  <si>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</si>
  <si>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</si>
  <si>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</si>
  <si>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</si>
  <si>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</si>
  <si>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</si>
  <si>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</si>
  <si>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</si>
  <si>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</si>
  <si>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</si>
  <si>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</si>
  <si>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</si>
  <si>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</si>
  <si>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</si>
  <si>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</si>
  <si>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</si>
  <si>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</si>
  <si>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</si>
  <si>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</si>
  <si>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</si>
  <si>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</si>
  <si>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</si>
  <si>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</si>
  <si>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</si>
  <si>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</si>
  <si>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</si>
  <si>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</si>
  <si>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</si>
  <si>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</si>
  <si>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</si>
  <si>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</si>
  <si>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</si>
  <si>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</si>
  <si>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</si>
  <si>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</si>
  <si>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</si>
  <si>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</si>
  <si>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</si>
  <si>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</si>
  <si>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</si>
  <si>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</si>
  <si>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</si>
  <si>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</si>
  <si>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</si>
  <si>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</si>
  <si>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</si>
  <si>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</si>
  <si>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</si>
  <si>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</si>
  <si>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</si>
  <si>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</si>
  <si>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</si>
  <si>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</si>
  <si>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</si>
  <si>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</si>
  <si>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</si>
  <si>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</si>
  <si>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</si>
  <si>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</si>
  <si>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</si>
  <si>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</si>
  <si>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</si>
  <si>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</si>
  <si>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</si>
  <si>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</si>
  <si>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</si>
  <si>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</si>
  <si>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</si>
  <si>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</si>
  <si>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</si>
  <si>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</si>
  <si>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</si>
  <si>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</si>
  <si>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</si>
  <si>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</si>
  <si>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</si>
  <si>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</si>
  <si>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</si>
  <si>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</si>
  <si>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</si>
  <si>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</si>
  <si>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</si>
  <si>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</si>
  <si>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</si>
  <si>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</si>
  <si>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</si>
  <si>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</si>
  <si>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</si>
  <si>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</si>
  <si>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</si>
  <si>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</si>
  <si>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</si>
  <si>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</si>
  <si>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</si>
  <si>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</si>
  <si>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</si>
  <si>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</si>
  <si>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</si>
  <si>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</si>
  <si>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</si>
  <si>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</si>
  <si>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</si>
  <si>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</si>
  <si>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</si>
  <si>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</si>
  <si>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</si>
  <si>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</si>
  <si>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</si>
  <si>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</si>
  <si>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</si>
  <si>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</si>
  <si>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</si>
  <si>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</si>
  <si>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</si>
  <si>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</si>
  <si>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</si>
  <si>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</si>
  <si>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</si>
  <si>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</si>
  <si>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</si>
  <si>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</si>
  <si>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</si>
  <si>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</si>
  <si>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</si>
  <si>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</si>
  <si>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</si>
  <si>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</si>
  <si>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</si>
  <si>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</si>
  <si>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</si>
  <si>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</si>
  <si>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</si>
  <si>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</si>
  <si>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</si>
  <si>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</si>
  <si>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</si>
  <si>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</si>
  <si>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</si>
  <si>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</si>
  <si>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</si>
  <si>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</si>
  <si>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</si>
  <si>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</si>
  <si>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</si>
  <si>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</si>
  <si>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</si>
  <si>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</si>
  <si>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</si>
  <si>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</si>
  <si>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</si>
  <si>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</si>
  <si>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</si>
  <si>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</si>
  <si>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</si>
  <si>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</si>
  <si>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</si>
  <si>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</si>
  <si>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</si>
  <si>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</si>
  <si>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</si>
  <si>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</si>
  <si>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</si>
  <si>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</si>
  <si>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</si>
  <si>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</si>
  <si>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</si>
  <si>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</si>
  <si>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</si>
  <si>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</si>
  <si>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</si>
  <si>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</si>
  <si>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</si>
  <si>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</si>
  <si>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</si>
  <si>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</si>
  <si>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</si>
  <si>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</si>
  <si>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</si>
  <si>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</si>
  <si>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</si>
  <si>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</si>
  <si>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</si>
  <si>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</si>
  <si>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</si>
  <si>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</si>
  <si>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</si>
  <si>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</si>
  <si>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</si>
  <si>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</si>
  <si>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</si>
  <si>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</si>
  <si>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</si>
  <si>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</si>
  <si>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</si>
  <si>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</si>
  <si>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</si>
  <si>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</si>
  <si>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</si>
  <si>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</si>
  <si>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</si>
  <si>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</si>
  <si>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</si>
  <si>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</si>
  <si>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</si>
  <si>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</si>
  <si>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</si>
  <si>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</si>
  <si>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</si>
  <si>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</si>
  <si>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</si>
  <si>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</si>
  <si>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</si>
  <si>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</si>
  <si>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</si>
  <si>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</si>
  <si>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</si>
  <si>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</si>
  <si>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</si>
  <si>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</si>
  <si>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</si>
  <si>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</si>
  <si>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</si>
  <si>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</si>
  <si>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</si>
  <si>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</si>
  <si>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</si>
  <si>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</si>
  <si>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</si>
  <si>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</si>
  <si>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</si>
  <si>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</si>
  <si>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</si>
  <si>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</si>
  <si>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</si>
  <si>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</si>
  <si>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</si>
  <si>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</si>
  <si>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</si>
  <si>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</si>
  <si>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</si>
  <si>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</si>
  <si>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</si>
  <si>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</si>
  <si>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</si>
  <si>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</si>
  <si>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</si>
  <si>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</si>
  <si>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</si>
  <si>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</si>
  <si>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</si>
  <si>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</si>
  <si>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</si>
  <si>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</si>
  <si>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</si>
  <si>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</si>
  <si>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</si>
  <si>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</si>
  <si>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</si>
  <si>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</si>
  <si>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</si>
  <si>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</si>
  <si>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</si>
  <si>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</si>
  <si>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</si>
  <si>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</si>
  <si>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</si>
  <si>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</si>
  <si>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</si>
  <si>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</si>
  <si>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</si>
  <si>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</si>
  <si>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</si>
  <si>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</si>
  <si>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</si>
  <si>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</si>
  <si>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</si>
  <si>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</si>
  <si>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</si>
  <si>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</si>
  <si>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</si>
  <si>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</si>
  <si>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</si>
  <si>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</si>
  <si>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</si>
  <si>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</si>
  <si>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</si>
  <si>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</si>
  <si>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</si>
  <si>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</si>
  <si>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</si>
  <si>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</si>
  <si>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</si>
  <si>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</si>
  <si>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</si>
  <si>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</si>
  <si>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</si>
  <si>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</si>
  <si>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</si>
  <si>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</si>
  <si>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</si>
  <si>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</si>
  <si>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</si>
  <si>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</si>
  <si>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</si>
  <si>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</si>
  <si>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</si>
  <si>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</si>
  <si>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</si>
  <si>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</si>
  <si>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</si>
  <si>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</si>
  <si>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</si>
  <si>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</si>
  <si>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</si>
  <si>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</si>
  <si>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</si>
  <si>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</si>
  <si>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</si>
  <si>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</si>
  <si>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</si>
  <si>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</si>
  <si>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</si>
  <si>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</si>
  <si>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</si>
  <si>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</si>
  <si>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</si>
  <si>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</si>
  <si>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</si>
  <si>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</si>
  <si>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</si>
  <si>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</si>
  <si>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</si>
  <si>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</si>
  <si>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</si>
  <si>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</si>
  <si>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</si>
  <si>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</si>
  <si>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</si>
  <si>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</si>
  <si>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</si>
  <si>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</si>
  <si>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</si>
  <si>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</si>
  <si>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</si>
  <si>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</si>
  <si>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</si>
  <si>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</si>
  <si>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</si>
  <si>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</si>
  <si>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</si>
  <si>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</si>
  <si>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</si>
  <si>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</si>
  <si>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</si>
  <si>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</si>
  <si>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</si>
  <si>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</si>
  <si>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</si>
  <si>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</si>
  <si>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</si>
  <si>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</si>
  <si>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</si>
  <si>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</si>
  <si>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</si>
  <si>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</si>
  <si>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</si>
  <si>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</si>
  <si>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</si>
  <si>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</si>
  <si>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</si>
  <si>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</si>
  <si>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</si>
  <si>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</si>
  <si>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</si>
  <si>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</si>
  <si>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</si>
  <si>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</si>
  <si>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</si>
  <si>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</si>
  <si>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</si>
  <si>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</si>
  <si>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</si>
  <si>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</si>
  <si>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</si>
  <si>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</si>
  <si>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</si>
  <si>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</si>
  <si>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</si>
  <si>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</si>
  <si>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</si>
  <si>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</si>
  <si>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</si>
  <si>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</si>
  <si>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</si>
  <si>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</si>
  <si>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</si>
  <si>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</si>
  <si>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</si>
  <si>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</si>
  <si>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</si>
  <si>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</si>
  <si>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</si>
  <si>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</si>
  <si>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</si>
  <si>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</si>
  <si>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EPS 2021 MWhs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</si>
  <si>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</si>
  <si>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</si>
  <si>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</si>
  <si>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</si>
  <si>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</si>
  <si>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</si>
  <si>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</si>
  <si>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</si>
  <si>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</si>
  <si>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</si>
  <si>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</si>
  <si>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</si>
  <si>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</si>
  <si>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</si>
  <si>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</si>
  <si>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</si>
  <si>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</si>
  <si>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</si>
  <si>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</si>
  <si>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</si>
  <si>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</si>
  <si>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</si>
  <si>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</si>
  <si>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</si>
  <si>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</si>
  <si>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</si>
  <si>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</si>
  <si>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</si>
  <si>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</si>
  <si>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</si>
  <si>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</si>
  <si>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</si>
  <si>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</si>
  <si>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</si>
  <si>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</si>
  <si>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</si>
  <si>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</si>
  <si>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</si>
  <si>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</si>
  <si>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</si>
  <si>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</si>
  <si>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</si>
  <si>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</si>
  <si>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</si>
  <si>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</si>
  <si>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</si>
  <si>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</si>
  <si>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</si>
  <si>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</si>
  <si>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</si>
  <si>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</si>
  <si>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</si>
  <si>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</si>
  <si>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</si>
  <si>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</si>
  <si>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</si>
  <si>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</si>
  <si>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</si>
  <si>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</si>
  <si>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</si>
  <si>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</si>
  <si>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</si>
  <si>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</si>
  <si>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</si>
  <si>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</si>
  <si>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</si>
  <si>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</si>
  <si>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</si>
  <si>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</si>
  <si>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</si>
  <si>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</si>
  <si>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</si>
  <si>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</si>
  <si>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</si>
  <si>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</si>
  <si>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</si>
  <si>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</si>
  <si>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</si>
  <si>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</si>
  <si>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</si>
  <si>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</si>
  <si>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</si>
  <si>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</si>
  <si>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</si>
  <si>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vs. 5586</t>
  </si>
  <si>
    <t>ethanol refining</t>
  </si>
  <si>
    <t xml:space="preserve">*we should be ~53 MMT higher from </t>
  </si>
  <si>
    <t>*EPA total should be 53 MMT higher because of ethanol</t>
  </si>
  <si>
    <t>*EPS total roughly 50 MMT higher when considering</t>
  </si>
  <si>
    <t xml:space="preserve">emissions from hydrogen production, captured in </t>
  </si>
  <si>
    <t>the hydrogen sector</t>
  </si>
  <si>
    <t>*EPA total at 1709 if including ethanol,</t>
  </si>
  <si>
    <t>which we do include in the EPS BAU</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</si>
  <si>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</si>
  <si>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</si>
  <si>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</si>
  <si>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</si>
  <si>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</si>
  <si>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</si>
  <si>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</si>
  <si>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</si>
  <si>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</si>
  <si>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</si>
  <si>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</si>
  <si>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</si>
  <si>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</si>
  <si>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</si>
  <si>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</si>
  <si>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</si>
  <si>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</si>
  <si>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</si>
  <si>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</si>
  <si>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</si>
  <si>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</si>
  <si>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</si>
  <si>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</si>
  <si>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</si>
  <si>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</si>
  <si>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</si>
  <si>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</si>
  <si>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</si>
  <si>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</si>
  <si>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</si>
  <si>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</si>
  <si>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</si>
  <si>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</si>
  <si>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</si>
  <si>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</si>
  <si>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</si>
  <si>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</si>
  <si>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</si>
  <si>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</si>
  <si>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</si>
  <si>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</si>
  <si>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</si>
  <si>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</si>
  <si>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</si>
  <si>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</si>
  <si>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</si>
  <si>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</si>
  <si>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</si>
  <si>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</si>
  <si>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</si>
  <si>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</si>
  <si>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</si>
  <si>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</si>
  <si>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</si>
  <si>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</si>
  <si>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</si>
  <si>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</si>
  <si>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</si>
  <si>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</si>
  <si>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</si>
  <si>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</si>
  <si>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</si>
  <si>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</si>
  <si>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</si>
  <si>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</si>
  <si>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</si>
  <si>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</si>
  <si>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</si>
  <si>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</si>
  <si>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</si>
  <si>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</si>
  <si>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</si>
  <si>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</si>
  <si>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</si>
  <si>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</si>
  <si>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</si>
  <si>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</si>
  <si>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</si>
  <si>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</si>
  <si>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</si>
  <si>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</si>
  <si>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</si>
  <si>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</si>
  <si>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</si>
  <si>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</si>
  <si>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</si>
  <si>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</si>
  <si>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</si>
  <si>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</si>
  <si>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</si>
  <si>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</si>
  <si>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</si>
  <si>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</si>
  <si>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</si>
  <si>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</si>
  <si>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</si>
  <si>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</si>
  <si>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</si>
  <si>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</si>
  <si>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</si>
  <si>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</si>
  <si>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</si>
  <si>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</si>
  <si>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</si>
  <si>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</si>
  <si>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</si>
  <si>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</si>
  <si>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</si>
  <si>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</si>
  <si>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</si>
  <si>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</si>
  <si>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</si>
  <si>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</si>
  <si>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</si>
  <si>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</si>
  <si>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</si>
  <si>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</si>
  <si>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</si>
  <si>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</si>
  <si>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</si>
  <si>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</si>
  <si>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</si>
  <si>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</si>
  <si>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</si>
  <si>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</si>
  <si>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</si>
  <si>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</si>
  <si>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</si>
  <si>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</si>
  <si>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</si>
  <si>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</si>
  <si>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</si>
  <si>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</si>
  <si>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</si>
  <si>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</si>
  <si>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</si>
  <si>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</si>
  <si>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</si>
  <si>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</si>
  <si>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</si>
  <si>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</si>
  <si>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</si>
  <si>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</si>
  <si>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</si>
  <si>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</si>
  <si>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</si>
  <si>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</si>
  <si>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</si>
  <si>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</si>
  <si>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</si>
  <si>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</si>
  <si>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</si>
  <si>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</si>
  <si>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</si>
  <si>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</si>
  <si>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</si>
  <si>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</si>
  <si>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</si>
  <si>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</si>
  <si>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</si>
  <si>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</si>
  <si>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</si>
  <si>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</si>
  <si>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</si>
  <si>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</si>
  <si>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</si>
  <si>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</si>
  <si>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</si>
  <si>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</si>
  <si>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</si>
  <si>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</si>
  <si>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</si>
  <si>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</si>
  <si>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</si>
  <si>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</si>
  <si>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</si>
  <si>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</si>
  <si>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</si>
  <si>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</si>
  <si>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</si>
  <si>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</si>
  <si>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</si>
  <si>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</si>
  <si>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</si>
  <si>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</si>
  <si>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</si>
  <si>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</si>
  <si>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</si>
  <si>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</si>
  <si>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</si>
  <si>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</si>
  <si>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</si>
  <si>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</si>
  <si>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</si>
  <si>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</si>
  <si>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</si>
  <si>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</si>
  <si>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</si>
  <si>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</si>
  <si>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</si>
  <si>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</si>
  <si>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</si>
  <si>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</si>
  <si>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</si>
  <si>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</si>
  <si>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</si>
  <si>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</si>
  <si>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</si>
  <si>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</si>
  <si>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</si>
  <si>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</si>
  <si>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</si>
  <si>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</si>
  <si>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</si>
  <si>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</si>
  <si>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</si>
  <si>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</si>
  <si>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</si>
  <si>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</si>
  <si>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</si>
  <si>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</si>
  <si>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</si>
  <si>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</si>
  <si>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</si>
  <si>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</si>
  <si>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</si>
  <si>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</si>
  <si>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</si>
  <si>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</si>
  <si>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</si>
  <si>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</si>
  <si>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</si>
  <si>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</si>
  <si>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</si>
  <si>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</si>
  <si>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</si>
  <si>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</si>
  <si>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</si>
  <si>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</si>
  <si>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</si>
  <si>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</si>
  <si>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</si>
  <si>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</si>
  <si>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</si>
  <si>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</si>
  <si>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</si>
  <si>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</si>
  <si>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</si>
  <si>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</si>
  <si>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</si>
  <si>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</si>
  <si>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</si>
  <si>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</si>
  <si>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</si>
  <si>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</si>
  <si>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</si>
  <si>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</si>
  <si>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</si>
  <si>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</si>
  <si>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</si>
  <si>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</si>
  <si>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</si>
  <si>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</si>
  <si>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</si>
  <si>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</si>
  <si>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</si>
  <si>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</si>
  <si>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</si>
  <si>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</si>
  <si>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</si>
  <si>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</si>
  <si>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</si>
  <si>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</si>
  <si>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</si>
  <si>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</si>
  <si>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</si>
  <si>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</si>
  <si>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</si>
  <si>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</si>
  <si>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</si>
  <si>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</si>
  <si>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</si>
  <si>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</si>
  <si>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</si>
  <si>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</si>
  <si>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</si>
  <si>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</si>
  <si>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</si>
  <si>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</si>
  <si>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</si>
  <si>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</si>
  <si>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</si>
  <si>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</si>
  <si>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</si>
  <si>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</si>
  <si>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</si>
  <si>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</si>
  <si>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</si>
  <si>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</si>
  <si>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</si>
  <si>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</si>
  <si>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</si>
  <si>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</si>
  <si>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</si>
  <si>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</si>
  <si>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</si>
  <si>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</si>
  <si>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</si>
  <si>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</si>
  <si>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</si>
  <si>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</si>
  <si>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</si>
  <si>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</si>
  <si>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</si>
  <si>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</si>
  <si>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</si>
  <si>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</si>
  <si>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</si>
  <si>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</si>
  <si>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</si>
  <si>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</si>
  <si>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</si>
  <si>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</si>
  <si>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</si>
  <si>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</si>
  <si>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</si>
  <si>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</si>
  <si>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</si>
  <si>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</si>
  <si>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</si>
  <si>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</si>
  <si>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</si>
  <si>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</si>
  <si>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</si>
  <si>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</si>
  <si>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</si>
  <si>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</si>
  <si>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</si>
  <si>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</si>
  <si>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</si>
  <si>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</si>
  <si>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</si>
  <si>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</si>
  <si>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</si>
  <si>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</si>
  <si>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</si>
  <si>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</si>
  <si>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</si>
  <si>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</si>
  <si>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</si>
  <si>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</si>
  <si>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</si>
  <si>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</si>
  <si>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</si>
  <si>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</si>
  <si>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</si>
  <si>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</si>
  <si>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</si>
  <si>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</si>
  <si>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</si>
  <si>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</si>
  <si>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</si>
  <si>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</si>
  <si>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</si>
  <si>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</si>
  <si>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</si>
  <si>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</si>
  <si>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</si>
  <si>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</si>
  <si>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</si>
  <si>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</si>
  <si>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</si>
  <si>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</si>
  <si>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</si>
  <si>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</si>
  <si>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</si>
  <si>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</si>
  <si>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</si>
  <si>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</si>
  <si>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</si>
  <si>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</si>
  <si>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</si>
  <si>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</si>
  <si>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</si>
  <si>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</si>
  <si>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</si>
  <si>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</si>
  <si>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</si>
  <si>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</si>
  <si>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</si>
  <si>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</si>
  <si>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</si>
  <si>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</si>
  <si>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</si>
  <si>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</si>
  <si>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</si>
  <si>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</si>
  <si>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</si>
  <si>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</si>
  <si>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</si>
  <si>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</si>
  <si>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</si>
  <si>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</si>
  <si>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</si>
  <si>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</si>
  <si>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</si>
  <si>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</si>
  <si>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</si>
  <si>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</si>
  <si>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</si>
  <si>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</si>
  <si>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</si>
  <si>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</si>
  <si>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</si>
  <si>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</si>
  <si>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</si>
  <si>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</si>
  <si>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</si>
  <si>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</si>
  <si>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</si>
  <si>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</si>
  <si>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</si>
  <si>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</si>
  <si>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</si>
  <si>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</si>
  <si>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</si>
  <si>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</si>
  <si>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</si>
  <si>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</si>
  <si>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</si>
  <si>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</si>
  <si>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</si>
  <si>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</si>
  <si>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</si>
  <si>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</si>
  <si>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</si>
  <si>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</si>
  <si>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</si>
  <si>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</si>
  <si>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</si>
  <si>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</si>
  <si>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</si>
  <si>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</si>
  <si>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</si>
  <si>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</si>
  <si>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</si>
  <si>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</si>
  <si>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</si>
  <si>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</si>
  <si>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</si>
  <si>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</si>
  <si>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</si>
  <si>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</si>
  <si>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</si>
  <si>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</si>
  <si>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</si>
  <si>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</si>
  <si>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</si>
  <si>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</si>
  <si>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</si>
  <si>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</si>
  <si>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</si>
  <si>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</si>
  <si>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</si>
  <si>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</si>
  <si>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</si>
  <si>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</si>
  <si>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</si>
  <si>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</si>
  <si>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</si>
  <si>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</si>
  <si>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</si>
  <si>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</si>
  <si>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</si>
  <si>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</si>
  <si>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</si>
  <si>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</si>
  <si>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</si>
  <si>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</si>
  <si>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</si>
  <si>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</si>
  <si>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</si>
  <si>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</si>
  <si>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</si>
  <si>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</si>
  <si>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</si>
  <si>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</si>
  <si>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</si>
  <si>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</si>
  <si>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</si>
  <si>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</si>
  <si>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</si>
  <si>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</si>
  <si>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</si>
  <si>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</si>
  <si>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</si>
  <si>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</si>
  <si>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</si>
  <si>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</si>
  <si>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</si>
  <si>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</si>
  <si>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</si>
  <si>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</si>
  <si>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</si>
  <si>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</si>
  <si>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</si>
  <si>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</si>
  <si>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</si>
  <si>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</si>
  <si>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</si>
  <si>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</si>
  <si>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</si>
  <si>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</si>
  <si>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</si>
  <si>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</si>
  <si>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</si>
  <si>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</si>
  <si>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</si>
  <si>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</si>
  <si>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</si>
  <si>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</si>
  <si>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</si>
  <si>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</si>
  <si>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</si>
  <si>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</si>
  <si>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</si>
  <si>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</si>
  <si>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</si>
  <si>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</si>
  <si>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</si>
  <si>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</si>
  <si>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</si>
  <si>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</si>
  <si>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</si>
  <si>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</si>
  <si>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</si>
  <si>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</si>
  <si>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</si>
  <si>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</si>
  <si>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</si>
  <si>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</si>
  <si>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</si>
  <si>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</si>
  <si>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</si>
  <si>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</si>
  <si>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</si>
  <si>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</si>
  <si>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</si>
  <si>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</si>
  <si>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</si>
  <si>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</si>
  <si>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</si>
  <si>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</si>
  <si>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</si>
  <si>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</si>
  <si>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</si>
  <si>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</si>
  <si>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</si>
  <si>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</si>
  <si>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</si>
  <si>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</si>
  <si>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</si>
  <si>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</si>
  <si>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</si>
  <si>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</si>
  <si>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</si>
  <si>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</si>
  <si>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</si>
  <si>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</si>
  <si>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</si>
  <si>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</si>
  <si>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</si>
  <si>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</si>
  <si>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</si>
  <si>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</si>
  <si>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</si>
  <si>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</si>
  <si>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</si>
  <si>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</si>
  <si>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</si>
  <si>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</si>
  <si>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</si>
  <si>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</si>
  <si>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</si>
  <si>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</si>
  <si>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</si>
  <si>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</si>
  <si>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</si>
  <si>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</si>
  <si>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</si>
  <si>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</si>
  <si>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</si>
  <si>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</si>
  <si>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</si>
  <si>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</si>
  <si>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</si>
  <si>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</si>
  <si>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</si>
  <si>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</si>
  <si>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</si>
  <si>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</si>
  <si>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</si>
  <si>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</si>
  <si>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</si>
  <si>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</si>
  <si>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</si>
  <si>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</si>
  <si>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</si>
  <si>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</si>
  <si>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</si>
  <si>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</si>
  <si>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</si>
  <si>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</si>
  <si>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</si>
  <si>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</si>
  <si>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</si>
  <si>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</si>
  <si>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</si>
  <si>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</si>
  <si>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</si>
  <si>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</si>
  <si>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</si>
  <si>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</si>
  <si>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</si>
  <si>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</si>
  <si>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</si>
  <si>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</si>
  <si>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</si>
  <si>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</si>
  <si>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</si>
  <si>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</si>
  <si>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</si>
  <si>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</si>
  <si>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</si>
  <si>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</si>
  <si>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</si>
  <si>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</si>
  <si>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</si>
  <si>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</si>
  <si>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</si>
  <si>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</si>
  <si>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</si>
  <si>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</si>
  <si>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</si>
  <si>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</si>
  <si>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</si>
  <si>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</si>
  <si>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</si>
  <si>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</si>
  <si>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</si>
  <si>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</si>
  <si>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</si>
  <si>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</si>
  <si>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</si>
  <si>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</si>
  <si>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</si>
  <si>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</si>
  <si>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</si>
  <si>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</si>
  <si>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</si>
  <si>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</si>
  <si>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</si>
  <si>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</si>
  <si>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</si>
  <si>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</si>
  <si>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</si>
  <si>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</si>
  <si>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</si>
  <si>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</si>
  <si>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</si>
  <si>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</si>
  <si>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</si>
  <si>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</si>
  <si>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</si>
  <si>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</si>
  <si>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</si>
  <si>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</si>
  <si>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</si>
  <si>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</si>
  <si>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</si>
  <si>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</si>
  <si>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</si>
  <si>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</si>
  <si>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</si>
  <si>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</si>
  <si>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</si>
  <si>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</si>
  <si>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</si>
  <si>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</si>
  <si>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</si>
  <si>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</si>
  <si>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</si>
  <si>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</si>
  <si>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</si>
  <si>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</si>
  <si>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</si>
  <si>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</si>
  <si>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</si>
  <si>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</si>
  <si>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</si>
  <si>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</si>
  <si>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</si>
  <si>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</si>
  <si>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</si>
  <si>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</si>
  <si>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</si>
  <si>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</si>
  <si>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</si>
  <si>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</si>
  <si>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</si>
  <si>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</si>
  <si>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</si>
  <si>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</si>
  <si>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</si>
  <si>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</si>
  <si>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</si>
  <si>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</si>
  <si>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</si>
  <si>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</si>
  <si>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</si>
  <si>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</si>
  <si>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</si>
  <si>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</si>
  <si>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</si>
  <si>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</si>
  <si>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</si>
  <si>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</si>
  <si>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</si>
  <si>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</si>
  <si>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</si>
  <si>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</si>
  <si>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</si>
  <si>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</si>
  <si>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</si>
  <si>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</si>
  <si>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</si>
  <si>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</si>
  <si>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</si>
  <si>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</si>
  <si>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</si>
  <si>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</si>
  <si>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</si>
  <si>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</si>
  <si>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</si>
  <si>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</si>
  <si>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</si>
  <si>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</si>
  <si>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</si>
  <si>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</si>
  <si>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</si>
  <si>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</si>
  <si>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</si>
  <si>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</si>
  <si>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</si>
  <si>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</si>
  <si>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</si>
  <si>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</si>
  <si>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</si>
  <si>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</si>
  <si>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</si>
  <si>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</si>
  <si>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</si>
  <si>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</si>
  <si>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</si>
  <si>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</si>
  <si>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</si>
  <si>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</si>
  <si>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</si>
  <si>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</si>
  <si>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</si>
  <si>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</si>
  <si>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</si>
  <si>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</si>
  <si>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</si>
  <si>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</si>
  <si>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</si>
  <si>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</si>
  <si>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</si>
  <si>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</si>
  <si>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</si>
  <si>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</si>
  <si>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</si>
  <si>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</si>
  <si>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</si>
  <si>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</si>
  <si>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</si>
  <si>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</si>
  <si>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</si>
  <si>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</si>
  <si>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</si>
  <si>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</si>
  <si>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</si>
  <si>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</si>
  <si>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</si>
  <si>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</si>
  <si>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</si>
  <si>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</si>
  <si>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</si>
  <si>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</si>
  <si>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</si>
  <si>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</si>
  <si>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</si>
  <si>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</si>
  <si>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</si>
  <si>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</si>
  <si>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</si>
  <si>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</si>
  <si>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</si>
  <si>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</si>
  <si>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</si>
  <si>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</si>
  <si>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</si>
  <si>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</si>
  <si>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</si>
  <si>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</si>
  <si>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</si>
  <si>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</si>
  <si>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</si>
  <si>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</si>
  <si>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</si>
  <si>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</si>
  <si>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</si>
  <si>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</si>
  <si>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</si>
  <si>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</si>
  <si>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</si>
  <si>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</si>
  <si>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</si>
  <si>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</si>
  <si>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</si>
  <si>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</si>
  <si>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</si>
  <si>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</si>
  <si>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</si>
  <si>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</si>
  <si>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</si>
  <si>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</si>
  <si>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</si>
  <si>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</si>
  <si>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</si>
  <si>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</si>
  <si>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</si>
  <si>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</si>
  <si>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</si>
  <si>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</si>
  <si>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</si>
  <si>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</si>
  <si>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</si>
  <si>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</si>
  <si>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</si>
  <si>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</si>
  <si>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</si>
  <si>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</si>
  <si>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</si>
  <si>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</si>
  <si>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</si>
  <si>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</si>
  <si>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</si>
  <si>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</si>
  <si>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</si>
  <si>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</si>
  <si>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</si>
  <si>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</si>
  <si>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</si>
  <si>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</si>
  <si>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</si>
  <si>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</si>
  <si>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</si>
  <si>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</si>
  <si>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</si>
  <si>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</si>
  <si>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</si>
  <si>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</si>
  <si>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</si>
  <si>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</si>
  <si>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</si>
  <si>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</si>
  <si>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</si>
  <si>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</si>
  <si>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</si>
  <si>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</si>
  <si>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</si>
  <si>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</si>
  <si>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</si>
  <si>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</si>
  <si>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</si>
  <si>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</si>
  <si>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</si>
  <si>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</si>
  <si>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</si>
  <si>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</si>
  <si>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</si>
  <si>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</si>
  <si>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</si>
  <si>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</si>
  <si>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</si>
  <si>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</si>
  <si>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</si>
  <si>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</si>
  <si>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</si>
  <si>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</si>
  <si>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</si>
  <si>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</si>
  <si>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</si>
  <si>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</si>
  <si>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</si>
  <si>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</si>
  <si>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</si>
  <si>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</si>
  <si>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</si>
  <si>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</si>
  <si>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</si>
  <si>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</si>
  <si>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</si>
  <si>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</si>
  <si>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</si>
  <si>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</si>
  <si>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</si>
  <si>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</si>
  <si>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</si>
  <si>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</si>
  <si>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</si>
  <si>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</si>
  <si>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</si>
  <si>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</si>
  <si>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</si>
  <si>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</si>
  <si>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</si>
  <si>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</si>
  <si>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</si>
  <si>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</si>
  <si>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</si>
  <si>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</si>
  <si>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</si>
  <si>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</si>
  <si>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</si>
  <si>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</si>
  <si>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</si>
  <si>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</si>
  <si>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</si>
  <si>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</si>
  <si>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</si>
  <si>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</si>
  <si>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</si>
  <si>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</si>
  <si>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</si>
  <si>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</si>
  <si>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</si>
  <si>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</si>
  <si>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</si>
  <si>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</si>
  <si>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</si>
  <si>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</si>
  <si>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</si>
  <si>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</si>
  <si>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</si>
  <si>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</si>
  <si>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</si>
  <si>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</si>
  <si>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</si>
  <si>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</si>
  <si>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</si>
  <si>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</si>
  <si>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</si>
  <si>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</si>
  <si>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</si>
  <si>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</si>
  <si>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</si>
  <si>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</si>
  <si>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</si>
  <si>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</si>
  <si>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</si>
  <si>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</si>
  <si>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</si>
  <si>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</si>
  <si>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</si>
  <si>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</si>
  <si>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</si>
  <si>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</si>
  <si>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</si>
  <si>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</si>
  <si>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</si>
  <si>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</si>
  <si>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</si>
  <si>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</si>
  <si>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</si>
  <si>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</si>
  <si>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</si>
  <si>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</si>
  <si>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</si>
  <si>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</si>
  <si>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</si>
  <si>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</si>
  <si>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</si>
  <si>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</si>
  <si>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</si>
  <si>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</si>
  <si>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</si>
  <si>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</si>
  <si>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</si>
  <si>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</si>
  <si>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</si>
  <si>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</si>
  <si>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</si>
  <si>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</si>
  <si>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</si>
  <si>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</si>
  <si>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</si>
  <si>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</si>
  <si>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</si>
  <si>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</si>
  <si>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</si>
  <si>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</si>
  <si>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</si>
  <si>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</si>
  <si>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</si>
  <si>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</si>
  <si>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</si>
  <si>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</si>
  <si>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</si>
  <si>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</si>
  <si>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</si>
  <si>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</si>
  <si>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</si>
  <si>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</si>
  <si>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</si>
  <si>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</si>
  <si>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</si>
  <si>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</si>
  <si>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</si>
  <si>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</si>
  <si>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</si>
  <si>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</si>
  <si>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</si>
  <si>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</si>
  <si>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</si>
  <si>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</si>
  <si>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</si>
  <si>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</si>
  <si>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</si>
  <si>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</si>
  <si>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</si>
  <si>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</si>
  <si>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</si>
  <si>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</si>
  <si>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</si>
  <si>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</si>
  <si>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</si>
  <si>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</si>
  <si>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</si>
  <si>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</si>
  <si>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</si>
  <si>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</si>
  <si>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</si>
  <si>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</si>
  <si>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</si>
  <si>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</si>
  <si>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</si>
  <si>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</si>
  <si>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</si>
  <si>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</si>
  <si>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</si>
  <si>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</si>
  <si>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</si>
  <si>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</si>
  <si>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</si>
  <si>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</si>
  <si>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</si>
  <si>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</si>
  <si>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</si>
  <si>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</si>
  <si>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</si>
  <si>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</si>
  <si>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</si>
  <si>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</si>
  <si>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</si>
  <si>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</si>
  <si>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</si>
  <si>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</si>
  <si>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</si>
  <si>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</si>
  <si>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</si>
  <si>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</si>
  <si>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</si>
  <si>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</si>
  <si>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</si>
  <si>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</si>
  <si>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</si>
  <si>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</si>
  <si>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</si>
  <si>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</si>
  <si>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</si>
  <si>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</si>
  <si>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</si>
  <si>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</si>
  <si>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</si>
  <si>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</si>
  <si>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</si>
  <si>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</si>
  <si>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</si>
  <si>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</si>
  <si>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</si>
  <si>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</si>
  <si>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</si>
  <si>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</si>
  <si>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</si>
  <si>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</si>
  <si>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</si>
  <si>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</si>
  <si>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</si>
  <si>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</si>
  <si>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</si>
  <si>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</si>
  <si>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</si>
  <si>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</si>
  <si>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</si>
  <si>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</si>
  <si>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</si>
  <si>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</si>
  <si>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</si>
  <si>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</si>
  <si>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</si>
  <si>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</si>
  <si>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</si>
  <si>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</si>
  <si>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</si>
  <si>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</si>
  <si>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</si>
  <si>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</si>
  <si>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</si>
  <si>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</si>
  <si>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</si>
  <si>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</si>
  <si>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</si>
  <si>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</si>
  <si>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</si>
  <si>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</si>
  <si>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</si>
  <si>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</si>
  <si>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</si>
  <si>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</si>
  <si>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</si>
  <si>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</si>
  <si>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</si>
  <si>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</si>
  <si>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</si>
  <si>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</si>
  <si>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</si>
  <si>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</si>
  <si>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</si>
  <si>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</si>
  <si>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</si>
  <si>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</si>
  <si>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</si>
  <si>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</si>
  <si>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</si>
  <si>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</si>
  <si>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</si>
  <si>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</si>
  <si>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</si>
  <si>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</si>
  <si>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</si>
  <si>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</si>
  <si>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</si>
  <si>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</si>
  <si>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</si>
  <si>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</si>
  <si>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</si>
  <si>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</si>
  <si>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</si>
  <si>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</si>
  <si>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</si>
  <si>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</si>
  <si>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</si>
  <si>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</si>
  <si>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</si>
  <si>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</si>
  <si>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</si>
  <si>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</si>
  <si>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</si>
  <si>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</si>
  <si>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</si>
  <si>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</si>
  <si>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</si>
  <si>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</si>
  <si>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</si>
  <si>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</si>
  <si>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</si>
  <si>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</si>
  <si>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</si>
  <si>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</si>
  <si>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</si>
  <si>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</si>
  <si>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</si>
  <si>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</si>
  <si>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</si>
  <si>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</si>
  <si>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</si>
  <si>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</si>
  <si>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</si>
  <si>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</si>
  <si>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</si>
  <si>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</si>
  <si>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</si>
  <si>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</si>
  <si>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</si>
  <si>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</si>
  <si>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</si>
  <si>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</si>
  <si>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</si>
  <si>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</si>
  <si>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</si>
  <si>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</si>
  <si>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</si>
  <si>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</si>
  <si>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</si>
  <si>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</si>
  <si>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</si>
  <si>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</si>
  <si>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</si>
  <si>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</si>
  <si>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</si>
  <si>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</si>
  <si>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</si>
  <si>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</si>
  <si>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</si>
  <si>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</si>
  <si>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</si>
  <si>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</si>
  <si>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</si>
  <si>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</si>
  <si>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</si>
  <si>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</si>
  <si>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</si>
  <si>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</si>
  <si>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</si>
  <si>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</si>
  <si>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</si>
  <si>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</si>
  <si>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</si>
  <si>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</si>
  <si>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</si>
  <si>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</si>
  <si>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</si>
  <si>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</si>
  <si>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</si>
  <si>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</si>
  <si>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</si>
  <si>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</si>
  <si>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</si>
  <si>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</si>
  <si>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</si>
  <si>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</si>
  <si>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</si>
  <si>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</si>
  <si>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</si>
  <si>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</si>
  <si>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</si>
  <si>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</si>
  <si>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</si>
  <si>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</si>
  <si>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</si>
  <si>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</si>
  <si>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</si>
  <si>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</si>
  <si>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</si>
  <si>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</si>
  <si>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</si>
  <si>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</si>
  <si>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</si>
  <si>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</si>
  <si>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</si>
  <si>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</si>
  <si>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</si>
  <si>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</si>
  <si>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</si>
  <si>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</si>
  <si>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</si>
  <si>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</si>
  <si>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</si>
  <si>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</si>
  <si>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</si>
  <si>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</si>
  <si>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</si>
  <si>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</si>
  <si>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</si>
  <si>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</si>
  <si>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</si>
  <si>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</si>
  <si>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</si>
  <si>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</si>
  <si>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</si>
  <si>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</si>
  <si>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</si>
  <si>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</si>
  <si>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</si>
  <si>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</si>
  <si>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</si>
  <si>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</si>
  <si>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</si>
  <si>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</si>
  <si>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</si>
  <si>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</si>
  <si>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</si>
  <si>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</si>
  <si>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</si>
  <si>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</si>
  <si>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</si>
  <si>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</si>
  <si>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</si>
  <si>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</si>
  <si>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</si>
  <si>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</si>
  <si>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</si>
  <si>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</si>
  <si>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</si>
  <si>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</si>
  <si>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</si>
  <si>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</si>
  <si>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</si>
  <si>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</si>
  <si>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</si>
  <si>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</si>
  <si>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</si>
  <si>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</si>
  <si>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</si>
  <si>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</si>
  <si>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</si>
  <si>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</si>
  <si>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</si>
  <si>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</si>
  <si>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</si>
  <si>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</si>
  <si>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</si>
  <si>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</si>
  <si>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</si>
  <si>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</si>
  <si>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</si>
  <si>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</si>
  <si>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</si>
  <si>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</si>
  <si>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</si>
  <si>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</si>
  <si>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</si>
  <si>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</si>
  <si>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</si>
  <si>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</si>
  <si>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</si>
  <si>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</si>
  <si>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</si>
  <si>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</si>
  <si>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</si>
  <si>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</si>
  <si>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</si>
  <si>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</si>
  <si>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</si>
  <si>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</si>
  <si>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</si>
  <si>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</si>
  <si>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</si>
  <si>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</si>
  <si>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</si>
  <si>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</si>
  <si>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</si>
  <si>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</si>
  <si>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</si>
  <si>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</si>
  <si>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</si>
  <si>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</si>
  <si>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</si>
  <si>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</si>
  <si>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</si>
  <si>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</si>
  <si>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</si>
  <si>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</si>
  <si>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</si>
  <si>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</si>
  <si>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</si>
  <si>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</si>
  <si>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</si>
  <si>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</si>
  <si>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</si>
  <si>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</si>
  <si>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</si>
  <si>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</si>
  <si>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</si>
  <si>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</si>
  <si>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</si>
  <si>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</si>
  <si>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</si>
  <si>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</si>
  <si>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</si>
  <si>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</si>
  <si>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</si>
  <si>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</si>
  <si>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</si>
  <si>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</si>
  <si>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</si>
  <si>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</si>
  <si>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</si>
  <si>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</si>
  <si>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</si>
  <si>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</si>
  <si>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</si>
  <si>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</si>
  <si>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</si>
  <si>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</si>
  <si>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</si>
  <si>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</si>
  <si>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</si>
  <si>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</si>
  <si>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</si>
  <si>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</si>
  <si>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</si>
  <si>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</si>
  <si>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</si>
  <si>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</si>
  <si>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</si>
  <si>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</si>
  <si>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</si>
  <si>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</si>
  <si>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</si>
  <si>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</si>
  <si>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</si>
  <si>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</si>
  <si>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</si>
  <si>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</si>
  <si>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</si>
  <si>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</si>
  <si>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</si>
  <si>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</si>
  <si>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</si>
  <si>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</si>
  <si>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</si>
  <si>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</si>
  <si>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</si>
  <si>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</si>
  <si>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</si>
  <si>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</si>
  <si>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</si>
  <si>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</si>
  <si>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</si>
  <si>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</si>
  <si>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</si>
  <si>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</si>
  <si>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</si>
  <si>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</si>
  <si>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</si>
  <si>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</si>
  <si>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</si>
  <si>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</si>
  <si>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</si>
  <si>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</si>
  <si>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</si>
  <si>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</si>
  <si>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</si>
  <si>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</si>
  <si>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</si>
  <si>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</si>
  <si>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</si>
  <si>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</si>
  <si>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</si>
  <si>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</si>
  <si>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</si>
  <si>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</si>
  <si>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</si>
  <si>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</si>
  <si>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</si>
  <si>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</si>
  <si>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</si>
  <si>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</si>
  <si>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</si>
  <si>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</si>
  <si>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</si>
  <si>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</si>
  <si>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</si>
  <si>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</si>
  <si>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</si>
  <si>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</si>
  <si>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</si>
  <si>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</si>
  <si>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</si>
  <si>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</si>
  <si>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</si>
  <si>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</si>
  <si>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</si>
  <si>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</si>
  <si>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</si>
  <si>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</si>
  <si>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</si>
  <si>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</si>
  <si>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</si>
  <si>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</si>
  <si>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</si>
  <si>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</si>
  <si>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</si>
  <si>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</si>
  <si>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</si>
  <si>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</si>
  <si>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</si>
  <si>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</si>
  <si>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</si>
  <si>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</si>
  <si>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</si>
  <si>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</si>
  <si>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</si>
  <si>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</si>
  <si>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</si>
  <si>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</si>
  <si>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</si>
  <si>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</si>
  <si>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</si>
  <si>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</si>
  <si>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</si>
  <si>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</si>
  <si>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</si>
  <si>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</si>
  <si>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</si>
  <si>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</si>
  <si>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</si>
  <si>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</si>
  <si>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</si>
  <si>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</si>
  <si>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</si>
  <si>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</si>
  <si>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</si>
  <si>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</si>
  <si>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</si>
  <si>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</si>
  <si>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</si>
  <si>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</si>
  <si>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</si>
  <si>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</si>
  <si>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</si>
  <si>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</si>
  <si>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</si>
  <si>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</si>
  <si>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</si>
  <si>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</si>
  <si>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</si>
  <si>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</si>
  <si>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</si>
  <si>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</si>
  <si>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</si>
  <si>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</si>
  <si>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</si>
  <si>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</si>
  <si>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</si>
  <si>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</si>
  <si>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</si>
  <si>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</si>
  <si>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</si>
  <si>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</si>
  <si>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</si>
  <si>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</si>
  <si>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</si>
  <si>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</si>
  <si>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</si>
  <si>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</si>
  <si>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</si>
  <si>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</si>
  <si>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</si>
  <si>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</si>
  <si>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</si>
  <si>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</si>
  <si>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</si>
  <si>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</si>
  <si>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</si>
  <si>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</si>
  <si>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</si>
  <si>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</si>
  <si>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</si>
  <si>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</si>
  <si>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</si>
  <si>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</si>
  <si>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</si>
  <si>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</si>
  <si>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</si>
  <si>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</si>
  <si>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</si>
  <si>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</si>
  <si>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</si>
  <si>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</si>
  <si>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</si>
  <si>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</si>
  <si>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</si>
  <si>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</si>
  <si>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</si>
  <si>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</si>
  <si>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</si>
  <si>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</si>
  <si>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</si>
  <si>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</si>
  <si>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</si>
  <si>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</si>
  <si>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</si>
  <si>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</si>
  <si>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</si>
  <si>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</si>
  <si>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</si>
  <si>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</si>
  <si>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</si>
  <si>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</si>
  <si>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</si>
  <si>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</si>
  <si>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</si>
  <si>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</si>
  <si>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</si>
  <si>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</si>
  <si>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</si>
  <si>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</si>
  <si>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</si>
  <si>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</si>
  <si>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</si>
  <si>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</si>
  <si>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</si>
  <si>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</si>
  <si>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</si>
  <si>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</si>
  <si>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</si>
  <si>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</si>
  <si>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</si>
  <si>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</si>
  <si>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</si>
  <si>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</si>
  <si>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</si>
  <si>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</si>
  <si>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</si>
  <si>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</si>
  <si>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</si>
  <si>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</si>
  <si>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</si>
  <si>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</si>
  <si>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</si>
  <si>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</si>
  <si>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</si>
  <si>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</si>
  <si>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</si>
  <si>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</si>
  <si>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</si>
  <si>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</si>
  <si>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</si>
  <si>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</si>
  <si>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</si>
  <si>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</si>
  <si>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</si>
  <si>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</si>
  <si>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</si>
  <si>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</si>
  <si>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</si>
  <si>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</si>
  <si>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</si>
  <si>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</si>
  <si>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</si>
  <si>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</si>
  <si>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</si>
  <si>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</si>
  <si>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</si>
  <si>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</si>
  <si>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</si>
  <si>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</si>
  <si>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</si>
  <si>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</si>
  <si>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</si>
  <si>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</si>
  <si>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</si>
  <si>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</si>
  <si>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</si>
  <si>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</si>
  <si>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</si>
  <si>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</si>
  <si>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</si>
  <si>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</si>
  <si>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</si>
  <si>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</si>
  <si>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</si>
  <si>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</si>
  <si>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</si>
  <si>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</si>
  <si>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</si>
  <si>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</si>
  <si>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</si>
  <si>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</si>
  <si>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</si>
  <si>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</si>
  <si>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</si>
  <si>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</si>
  <si>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</si>
  <si>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</si>
  <si>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</si>
  <si>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</si>
  <si>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</si>
  <si>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</si>
  <si>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</si>
  <si>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</si>
  <si>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</si>
  <si>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</si>
  <si>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</si>
  <si>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</si>
  <si>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</si>
  <si>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</si>
  <si>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</si>
  <si>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</si>
  <si>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</si>
  <si>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</si>
  <si>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</si>
  <si>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</si>
  <si>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</si>
  <si>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</si>
  <si>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</si>
  <si>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</si>
  <si>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</si>
  <si>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</si>
  <si>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</si>
  <si>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</si>
  <si>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</si>
  <si>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</si>
  <si>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</si>
  <si>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</si>
  <si>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</si>
  <si>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</si>
  <si>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</si>
  <si>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</si>
  <si>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</si>
  <si>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</si>
  <si>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</si>
  <si>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</si>
  <si>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</si>
  <si>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</si>
  <si>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</si>
  <si>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</si>
  <si>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</si>
  <si>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</si>
  <si>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</si>
  <si>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</si>
  <si>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</si>
  <si>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</si>
  <si>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</si>
  <si>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</si>
  <si>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</si>
  <si>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</si>
  <si>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</si>
  <si>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</si>
  <si>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</si>
  <si>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</si>
  <si>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</si>
  <si>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</si>
  <si>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</si>
  <si>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</si>
  <si>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</si>
  <si>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</si>
  <si>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</si>
  <si>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</si>
  <si>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</si>
  <si>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</si>
  <si>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</si>
  <si>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</si>
  <si>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</si>
  <si>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</si>
  <si>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</si>
  <si>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</si>
  <si>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</si>
  <si>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</si>
  <si>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</si>
  <si>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</si>
  <si>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</si>
  <si>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</si>
  <si>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</si>
  <si>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</si>
  <si>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</si>
  <si>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</si>
  <si>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</si>
  <si>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</si>
  <si>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</si>
  <si>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</si>
  <si>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</si>
  <si>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</si>
  <si>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</si>
  <si>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</si>
  <si>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</si>
  <si>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</si>
  <si>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</si>
  <si>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</si>
  <si>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</si>
  <si>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</si>
  <si>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</si>
  <si>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</si>
  <si>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</si>
  <si>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</si>
  <si>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</si>
  <si>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</si>
  <si>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</si>
  <si>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</si>
  <si>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</si>
  <si>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</si>
  <si>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</si>
  <si>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</si>
  <si>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</si>
  <si>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</si>
  <si>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</si>
  <si>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</si>
  <si>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</si>
  <si>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</si>
  <si>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</si>
  <si>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</si>
  <si>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</si>
  <si>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</si>
  <si>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</si>
  <si>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</si>
  <si>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</si>
  <si>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</si>
  <si>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</si>
  <si>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</si>
  <si>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</si>
  <si>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</si>
  <si>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</si>
  <si>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</si>
  <si>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</si>
  <si>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</si>
  <si>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</si>
  <si>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</si>
  <si>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</si>
  <si>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</si>
  <si>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</si>
  <si>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</si>
  <si>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</si>
  <si>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</si>
  <si>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</si>
  <si>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</si>
  <si>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</si>
  <si>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</si>
  <si>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</si>
  <si>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</si>
  <si>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</si>
  <si>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</si>
  <si>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</si>
  <si>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</si>
  <si>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</si>
  <si>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</si>
  <si>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</si>
  <si>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</si>
  <si>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</si>
  <si>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</si>
  <si>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</si>
  <si>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</si>
  <si>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</si>
  <si>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</si>
  <si>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</si>
  <si>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</si>
  <si>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</si>
  <si>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</si>
  <si>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</si>
  <si>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</si>
  <si>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</si>
  <si>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</si>
  <si>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</si>
  <si>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</si>
  <si>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</si>
  <si>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</si>
  <si>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</si>
  <si>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</si>
  <si>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</si>
  <si>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</si>
  <si>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</si>
  <si>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</si>
  <si>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</si>
  <si>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</si>
  <si>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</si>
  <si>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</si>
  <si>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</si>
  <si>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</si>
  <si>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</si>
  <si>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</si>
  <si>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</si>
  <si>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</si>
  <si>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</si>
  <si>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</si>
  <si>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</si>
  <si>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</si>
  <si>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</si>
  <si>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</si>
  <si>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</si>
  <si>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</si>
  <si>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</si>
  <si>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</si>
  <si>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</si>
  <si>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</si>
  <si>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</si>
  <si>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</si>
  <si>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</si>
  <si>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</si>
  <si>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</si>
  <si>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</si>
  <si>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</si>
  <si>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</si>
  <si>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</si>
  <si>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</si>
  <si>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</si>
  <si>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</si>
  <si>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</si>
  <si>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</si>
  <si>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</si>
  <si>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</si>
  <si>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</si>
  <si>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</si>
  <si>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</si>
  <si>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</si>
  <si>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</si>
  <si>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</si>
  <si>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</si>
  <si>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</si>
  <si>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</si>
  <si>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</si>
  <si>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</si>
  <si>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</si>
  <si>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</si>
  <si>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</si>
  <si>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</si>
  <si>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</si>
  <si>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</si>
  <si>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</si>
  <si>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</si>
  <si>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</si>
  <si>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</si>
  <si>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</si>
  <si>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</si>
  <si>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</si>
  <si>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</si>
  <si>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</si>
  <si>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</si>
  <si>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</si>
  <si>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</si>
  <si>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</si>
  <si>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</si>
  <si>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</si>
  <si>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</si>
  <si>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</si>
  <si>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</si>
  <si>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</si>
  <si>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</si>
  <si>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</si>
  <si>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</si>
  <si>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</si>
  <si>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</si>
  <si>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</si>
  <si>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</si>
  <si>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</si>
  <si>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</si>
  <si>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</si>
  <si>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</si>
  <si>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</si>
  <si>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</si>
  <si>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</si>
  <si>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</si>
  <si>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</si>
  <si>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</si>
  <si>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</si>
  <si>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</si>
  <si>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</si>
  <si>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</si>
  <si>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</si>
  <si>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</si>
  <si>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</si>
  <si>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</si>
  <si>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</si>
  <si>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</si>
  <si>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</si>
  <si>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</si>
  <si>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</si>
  <si>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</si>
  <si>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</si>
  <si>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</si>
  <si>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</si>
  <si>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</si>
  <si>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</si>
  <si>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</si>
  <si>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</si>
  <si>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</si>
  <si>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</si>
  <si>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</si>
  <si>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</si>
  <si>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</si>
  <si>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</si>
  <si>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</si>
  <si>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</si>
  <si>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</si>
  <si>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</si>
  <si>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</si>
  <si>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</si>
  <si>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</si>
  <si>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</si>
  <si>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</si>
  <si>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</si>
  <si>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</si>
  <si>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</si>
  <si>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</si>
  <si>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</si>
  <si>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</si>
  <si>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</si>
  <si>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</si>
  <si>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</si>
  <si>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</si>
  <si>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</si>
  <si>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</si>
  <si>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</si>
  <si>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</si>
  <si>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</si>
  <si>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</si>
  <si>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</si>
  <si>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</si>
  <si>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</si>
  <si>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</si>
  <si>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</si>
  <si>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</si>
  <si>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</si>
  <si>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</si>
  <si>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</si>
  <si>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</si>
  <si>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</si>
  <si>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</si>
  <si>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</si>
  <si>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</si>
  <si>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</si>
  <si>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</si>
  <si>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</si>
  <si>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</si>
  <si>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</si>
  <si>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</si>
  <si>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</si>
  <si>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</si>
  <si>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</si>
  <si>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</si>
  <si>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</si>
  <si>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</si>
  <si>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</si>
  <si>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</si>
  <si>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</si>
  <si>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</si>
  <si>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</si>
  <si>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</si>
  <si>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</si>
  <si>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</si>
  <si>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</si>
  <si>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</si>
  <si>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</si>
  <si>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</si>
  <si>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</si>
  <si>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</si>
  <si>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</si>
  <si>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</si>
  <si>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</si>
  <si>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</si>
  <si>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</si>
  <si>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</si>
  <si>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</si>
  <si>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</si>
  <si>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</si>
  <si>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</si>
  <si>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</si>
  <si>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</si>
  <si>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</si>
  <si>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</si>
  <si>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</si>
  <si>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</si>
  <si>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</si>
  <si>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</si>
  <si>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</si>
  <si>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</si>
  <si>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</si>
  <si>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</si>
  <si>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</si>
  <si>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</si>
  <si>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</si>
  <si>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</si>
  <si>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</si>
  <si>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</si>
  <si>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</si>
  <si>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</si>
  <si>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</si>
  <si>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</si>
  <si>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</si>
  <si>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</si>
  <si>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</si>
  <si>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</si>
  <si>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</si>
  <si>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</si>
  <si>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</si>
  <si>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</si>
  <si>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</si>
  <si>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</si>
  <si>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</si>
  <si>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</si>
  <si>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</si>
  <si>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</si>
  <si>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</si>
  <si>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</si>
  <si>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</si>
  <si>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</si>
  <si>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</si>
  <si>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</si>
  <si>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</si>
  <si>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</si>
  <si>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</si>
  <si>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</si>
  <si>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</si>
  <si>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</si>
  <si>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</si>
  <si>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</si>
  <si>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</si>
  <si>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</si>
  <si>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</si>
  <si>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</si>
  <si>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</si>
  <si>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</si>
  <si>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</si>
  <si>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</si>
  <si>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</si>
  <si>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</si>
  <si>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</si>
  <si>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</si>
  <si>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</si>
  <si>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</si>
  <si>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</si>
  <si>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</si>
  <si>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</si>
  <si>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</si>
  <si>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</si>
  <si>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</si>
  <si>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</si>
  <si>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</si>
  <si>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</si>
  <si>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</si>
  <si>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</si>
  <si>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</si>
  <si>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</si>
  <si>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</si>
  <si>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</si>
  <si>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</si>
  <si>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</si>
  <si>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</si>
  <si>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</si>
  <si>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</si>
  <si>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</si>
  <si>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</si>
  <si>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</si>
  <si>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</si>
  <si>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</si>
  <si>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</si>
  <si>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</si>
  <si>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</si>
  <si>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</si>
  <si>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</si>
  <si>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</si>
  <si>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</si>
  <si>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</si>
  <si>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</si>
  <si>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</si>
  <si>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</si>
  <si>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</si>
  <si>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</si>
  <si>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</si>
  <si>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</si>
  <si>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</si>
  <si>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</si>
  <si>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</si>
  <si>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</si>
  <si>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</si>
  <si>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</si>
  <si>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</si>
  <si>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</si>
  <si>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</si>
  <si>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</si>
  <si>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</si>
  <si>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</si>
  <si>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</si>
  <si>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</si>
  <si>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</si>
  <si>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</si>
  <si>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</si>
  <si>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</si>
  <si>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</si>
  <si>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</si>
  <si>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</si>
  <si>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</si>
  <si>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</si>
  <si>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</si>
  <si>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</si>
  <si>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</si>
  <si>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</si>
  <si>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</si>
  <si>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</si>
  <si>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</si>
  <si>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</si>
  <si>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</si>
  <si>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</si>
  <si>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</si>
  <si>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</si>
  <si>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</si>
  <si>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</si>
  <si>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</si>
  <si>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</si>
  <si>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</si>
  <si>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</si>
  <si>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</si>
  <si>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</si>
  <si>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</si>
  <si>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</si>
  <si>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</si>
  <si>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</si>
  <si>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</si>
  <si>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</si>
  <si>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</si>
  <si>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</si>
  <si>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</si>
  <si>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</si>
  <si>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</si>
  <si>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</si>
  <si>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</si>
  <si>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</si>
  <si>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</si>
  <si>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</si>
  <si>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</si>
  <si>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</si>
  <si>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</si>
  <si>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</si>
  <si>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</si>
  <si>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</si>
  <si>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</si>
  <si>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</si>
  <si>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</si>
  <si>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</si>
  <si>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</si>
  <si>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</si>
  <si>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</si>
  <si>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</si>
  <si>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</si>
  <si>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</si>
  <si>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</si>
  <si>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</si>
  <si>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</si>
  <si>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</si>
  <si>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</si>
  <si>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</si>
  <si>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</si>
  <si>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</si>
  <si>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</si>
  <si>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</si>
  <si>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</si>
  <si>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</si>
  <si>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</si>
  <si>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</si>
  <si>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</si>
  <si>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</si>
  <si>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</si>
  <si>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</si>
  <si>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</si>
  <si>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</si>
  <si>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</si>
  <si>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</si>
  <si>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</si>
  <si>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</si>
  <si>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</si>
  <si>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</si>
  <si>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</si>
  <si>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</si>
  <si>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</si>
  <si>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</si>
  <si>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</si>
  <si>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</si>
  <si>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</si>
  <si>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</si>
  <si>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</si>
  <si>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</si>
  <si>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</si>
  <si>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</si>
  <si>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</si>
  <si>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</si>
  <si>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</si>
  <si>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</si>
  <si>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</si>
  <si>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</si>
  <si>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</si>
  <si>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</si>
  <si>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</si>
  <si>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</si>
  <si>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</si>
  <si>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</si>
  <si>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</si>
  <si>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</si>
  <si>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</si>
  <si>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</si>
  <si>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</si>
  <si>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</si>
  <si>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</si>
  <si>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</si>
  <si>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</si>
  <si>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</si>
  <si>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</si>
  <si>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</si>
  <si>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</si>
  <si>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</si>
  <si>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</si>
  <si>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</si>
  <si>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</si>
  <si>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</si>
  <si>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</si>
  <si>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</si>
  <si>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</si>
  <si>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</si>
  <si>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</si>
  <si>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</si>
  <si>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</si>
  <si>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</si>
  <si>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</si>
  <si>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</si>
  <si>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</si>
  <si>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</si>
  <si>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</si>
  <si>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</si>
  <si>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</si>
  <si>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</si>
  <si>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</si>
  <si>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</si>
  <si>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</si>
  <si>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</si>
  <si>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</si>
  <si>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</si>
  <si>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</si>
  <si>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</si>
  <si>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</si>
  <si>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</si>
  <si>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</si>
  <si>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</si>
  <si>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</si>
  <si>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</si>
  <si>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</si>
  <si>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</si>
  <si>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</si>
  <si>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</si>
  <si>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</si>
  <si>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</si>
  <si>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</si>
  <si>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</si>
  <si>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</si>
  <si>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</si>
  <si>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</si>
  <si>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</si>
  <si>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</si>
  <si>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</si>
  <si>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</si>
  <si>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</si>
  <si>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</si>
  <si>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</si>
  <si>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</si>
  <si>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</si>
  <si>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</si>
  <si>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</si>
  <si>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</si>
  <si>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</si>
  <si>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</si>
  <si>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</si>
  <si>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</si>
  <si>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</si>
  <si>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</si>
  <si>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</si>
  <si>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</si>
  <si>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</si>
  <si>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</si>
  <si>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</si>
  <si>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</si>
  <si>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</si>
  <si>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</si>
  <si>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</si>
  <si>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</si>
  <si>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</si>
  <si>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</si>
  <si>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</si>
  <si>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</si>
  <si>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</si>
  <si>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</si>
  <si>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</si>
  <si>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</si>
  <si>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</si>
  <si>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</si>
  <si>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</si>
  <si>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</si>
  <si>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</si>
  <si>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</si>
  <si>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</si>
  <si>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</si>
  <si>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</si>
  <si>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</si>
  <si>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</si>
  <si>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</si>
  <si>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</si>
  <si>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</si>
  <si>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</si>
  <si>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</si>
  <si>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</si>
  <si>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</si>
  <si>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</si>
  <si>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</si>
  <si>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</si>
  <si>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</si>
  <si>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</si>
  <si>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</si>
  <si>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</si>
  <si>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</si>
  <si>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</si>
  <si>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</si>
  <si>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</si>
  <si>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</si>
  <si>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</si>
  <si>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</si>
  <si>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</si>
  <si>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</si>
  <si>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</si>
  <si>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</si>
  <si>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</si>
  <si>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</si>
  <si>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</si>
  <si>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</si>
  <si>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</si>
  <si>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</si>
  <si>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</si>
  <si>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</si>
  <si>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</si>
  <si>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</si>
  <si>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</si>
  <si>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</si>
  <si>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</si>
  <si>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</si>
  <si>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</si>
  <si>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</si>
  <si>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</si>
  <si>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</si>
  <si>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</si>
  <si>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</si>
  <si>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</si>
  <si>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</si>
  <si>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</si>
  <si>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</si>
  <si>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</si>
  <si>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</si>
  <si>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</si>
  <si>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</si>
  <si>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</si>
  <si>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</si>
  <si>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</si>
  <si>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</si>
  <si>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</si>
  <si>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</si>
  <si>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</si>
  <si>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</si>
  <si>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</si>
  <si>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</si>
  <si>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</si>
  <si>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</si>
  <si>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</si>
  <si>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</si>
  <si>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</si>
  <si>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</si>
  <si>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</si>
  <si>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</si>
  <si>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</si>
  <si>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</si>
  <si>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</si>
  <si>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</si>
  <si>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</si>
  <si>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</si>
  <si>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</si>
  <si>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</si>
  <si>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</si>
  <si>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</si>
  <si>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</si>
  <si>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</si>
  <si>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</si>
  <si>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</si>
  <si>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</si>
  <si>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</si>
  <si>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</si>
  <si>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</si>
  <si>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</si>
  <si>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</si>
  <si>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</si>
  <si>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</si>
  <si>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</si>
  <si>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</si>
  <si>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</si>
  <si>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</si>
  <si>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</si>
  <si>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</si>
  <si>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</si>
  <si>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</si>
  <si>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</si>
  <si>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</si>
  <si>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</si>
  <si>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</si>
  <si>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</si>
  <si>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</si>
  <si>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</si>
  <si>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</si>
  <si>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</si>
  <si>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</si>
  <si>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</si>
  <si>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</si>
  <si>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</si>
  <si>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</si>
  <si>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</si>
  <si>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</si>
  <si>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</si>
  <si>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</si>
  <si>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</si>
  <si>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</si>
  <si>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</si>
  <si>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</si>
  <si>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</si>
  <si>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</si>
  <si>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</si>
  <si>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</si>
  <si>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</si>
  <si>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</si>
  <si>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</si>
  <si>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</si>
  <si>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</si>
  <si>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</si>
  <si>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</si>
  <si>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</si>
  <si>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</si>
  <si>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</si>
  <si>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</si>
  <si>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</si>
  <si>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</si>
  <si>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</si>
  <si>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</si>
  <si>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</si>
  <si>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</si>
  <si>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</si>
  <si>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</si>
  <si>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</si>
  <si>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</si>
  <si>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</si>
  <si>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</si>
  <si>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</si>
  <si>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</si>
  <si>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</si>
  <si>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</si>
  <si>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</si>
  <si>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</si>
  <si>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</si>
  <si>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</si>
  <si>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</si>
  <si>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</si>
  <si>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</si>
  <si>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</si>
  <si>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</si>
  <si>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</si>
  <si>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</si>
  <si>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</si>
  <si>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</si>
  <si>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</si>
  <si>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</si>
  <si>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</si>
  <si>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</si>
  <si>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</si>
  <si>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</si>
  <si>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</si>
  <si>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</si>
  <si>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</si>
  <si>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</si>
  <si>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</si>
  <si>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</si>
  <si>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</si>
  <si>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</si>
  <si>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</si>
  <si>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</si>
  <si>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</si>
  <si>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</si>
  <si>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</si>
  <si>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</si>
  <si>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</si>
  <si>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</si>
  <si>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</si>
  <si>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</si>
  <si>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</si>
  <si>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</si>
  <si>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</si>
  <si>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</si>
  <si>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</si>
  <si>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</si>
  <si>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</si>
  <si>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</si>
  <si>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</si>
  <si>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</si>
  <si>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</si>
  <si>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</si>
  <si>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</si>
  <si>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</si>
  <si>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</si>
  <si>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</si>
  <si>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</si>
  <si>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</si>
  <si>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</si>
  <si>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</si>
  <si>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</si>
  <si>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</si>
  <si>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</si>
  <si>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</si>
  <si>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</si>
  <si>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</si>
  <si>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</si>
  <si>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</si>
  <si>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</si>
  <si>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</si>
  <si>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</si>
  <si>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</si>
  <si>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</si>
  <si>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</si>
  <si>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</si>
  <si>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</si>
  <si>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</si>
  <si>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</si>
  <si>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</si>
  <si>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</si>
  <si>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</si>
  <si>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</si>
  <si>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</si>
  <si>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</si>
  <si>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</si>
  <si>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</si>
  <si>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</si>
  <si>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</si>
  <si>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</si>
  <si>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</si>
  <si>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</si>
  <si>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</si>
  <si>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</si>
  <si>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</si>
  <si>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</si>
  <si>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</si>
  <si>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</si>
  <si>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</si>
  <si>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</si>
  <si>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</si>
  <si>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</si>
  <si>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</si>
  <si>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</si>
  <si>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</si>
  <si>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</si>
  <si>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</si>
  <si>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</si>
  <si>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</si>
  <si>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</si>
  <si>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</si>
  <si>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</si>
  <si>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</si>
  <si>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</si>
  <si>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</si>
  <si>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</si>
  <si>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</si>
  <si>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</si>
  <si>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</si>
  <si>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</si>
  <si>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</si>
  <si>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</si>
  <si>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</si>
  <si>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</si>
  <si>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</si>
  <si>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</si>
  <si>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</si>
  <si>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</si>
  <si>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</si>
  <si>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</si>
  <si>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</si>
  <si>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</si>
  <si>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</si>
  <si>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</si>
  <si>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</si>
  <si>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</si>
  <si>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</si>
  <si>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</si>
  <si>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</si>
  <si>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</si>
  <si>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</si>
  <si>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</si>
  <si>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</si>
  <si>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</si>
  <si>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</si>
  <si>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</si>
  <si>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</si>
  <si>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</si>
  <si>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</si>
  <si>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</si>
  <si>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</si>
  <si>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</si>
  <si>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</si>
  <si>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</si>
  <si>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</si>
  <si>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</si>
  <si>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</si>
  <si>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</si>
  <si>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</si>
  <si>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</si>
  <si>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</si>
  <si>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</si>
  <si>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</si>
  <si>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</si>
  <si>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</si>
  <si>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</si>
  <si>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</si>
  <si>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</si>
  <si>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</si>
  <si>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</si>
  <si>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</si>
  <si>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</si>
  <si>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</si>
  <si>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</si>
  <si>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</si>
  <si>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</si>
  <si>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</si>
  <si>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</si>
  <si>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</si>
  <si>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</si>
  <si>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</si>
  <si>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</si>
  <si>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</si>
  <si>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</si>
  <si>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</si>
  <si>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</si>
  <si>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</si>
  <si>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</si>
  <si>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</si>
  <si>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</si>
  <si>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</si>
  <si>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</si>
  <si>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</si>
  <si>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</si>
  <si>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</si>
  <si>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</si>
  <si>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</si>
  <si>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</si>
  <si>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</si>
  <si>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</si>
  <si>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</si>
  <si>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</si>
  <si>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</si>
  <si>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</si>
  <si>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</si>
  <si>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</si>
  <si>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</si>
  <si>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</si>
  <si>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</si>
  <si>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</si>
  <si>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</si>
  <si>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</si>
  <si>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</si>
  <si>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</si>
  <si>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</si>
  <si>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</si>
  <si>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</si>
  <si>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</si>
  <si>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</si>
  <si>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</si>
  <si>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</si>
  <si>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</si>
  <si>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</si>
  <si>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</si>
  <si>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</si>
  <si>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</si>
  <si>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</si>
  <si>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</si>
  <si>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</si>
  <si>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</si>
  <si>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</si>
  <si>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</si>
  <si>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</si>
  <si>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</si>
  <si>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</si>
  <si>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</si>
  <si>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</si>
  <si>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</si>
  <si>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</si>
  <si>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</si>
  <si>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</si>
  <si>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</si>
  <si>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</si>
  <si>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</si>
  <si>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</si>
  <si>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</si>
  <si>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</si>
  <si>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</si>
  <si>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</si>
  <si>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</si>
  <si>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</si>
  <si>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</si>
  <si>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</si>
  <si>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</si>
  <si>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</si>
  <si>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</si>
  <si>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</si>
  <si>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</si>
  <si>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</si>
  <si>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</si>
  <si>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</si>
  <si>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</si>
  <si>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</si>
  <si>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</si>
  <si>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</si>
  <si>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</si>
  <si>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</si>
  <si>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</si>
  <si>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</si>
  <si>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</si>
  <si>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</si>
  <si>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</si>
  <si>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</si>
  <si>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</si>
  <si>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</si>
  <si>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</si>
  <si>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</si>
  <si>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</si>
  <si>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</si>
  <si>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</si>
  <si>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</si>
  <si>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</si>
  <si>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</si>
  <si>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</si>
  <si>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</si>
  <si>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</si>
  <si>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</si>
  <si>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</si>
  <si>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</si>
  <si>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</si>
  <si>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</si>
  <si>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</si>
  <si>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</si>
  <si>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</si>
  <si>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</si>
  <si>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</si>
  <si>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</si>
  <si>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</si>
  <si>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</si>
  <si>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</si>
  <si>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</si>
  <si>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</si>
  <si>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</si>
  <si>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</si>
  <si>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</si>
  <si>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</si>
  <si>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</si>
  <si>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</si>
  <si>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</si>
  <si>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</si>
  <si>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</si>
  <si>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</si>
  <si>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</si>
  <si>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</si>
  <si>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</si>
  <si>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</si>
  <si>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</si>
  <si>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</si>
  <si>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</si>
  <si>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</si>
  <si>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</si>
  <si>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</si>
  <si>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</si>
  <si>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</si>
  <si>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</si>
  <si>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</si>
  <si>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</si>
  <si>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</si>
  <si>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</si>
  <si>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</si>
  <si>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</si>
  <si>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</si>
  <si>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</si>
  <si>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</si>
  <si>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</si>
  <si>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</si>
  <si>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</si>
  <si>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</si>
  <si>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</si>
  <si>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</si>
  <si>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</si>
  <si>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</si>
  <si>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</si>
  <si>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</si>
  <si>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</si>
  <si>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</si>
  <si>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</si>
  <si>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</si>
  <si>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</si>
  <si>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</si>
  <si>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</si>
  <si>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</si>
  <si>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</si>
  <si>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</si>
  <si>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</si>
  <si>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</si>
  <si>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</si>
  <si>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</si>
  <si>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</si>
  <si>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</si>
  <si>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</si>
  <si>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</si>
  <si>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</si>
  <si>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</si>
  <si>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</si>
  <si>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</si>
  <si>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</si>
  <si>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</si>
  <si>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</si>
  <si>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</si>
  <si>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</si>
  <si>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</si>
  <si>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</si>
  <si>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</si>
  <si>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</si>
  <si>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</si>
  <si>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</si>
  <si>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</si>
  <si>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</si>
  <si>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</si>
  <si>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</si>
  <si>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</si>
  <si>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</si>
  <si>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</si>
  <si>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</si>
  <si>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</si>
  <si>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</si>
  <si>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</si>
  <si>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</si>
  <si>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</si>
  <si>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</si>
  <si>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</si>
  <si>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</si>
  <si>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</si>
  <si>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</si>
  <si>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</si>
  <si>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</si>
  <si>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</si>
  <si>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</si>
  <si>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</si>
  <si>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</si>
  <si>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</si>
  <si>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</si>
  <si>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</si>
  <si>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</si>
  <si>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</si>
  <si>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</si>
  <si>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</si>
  <si>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</si>
  <si>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</si>
  <si>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</si>
  <si>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</si>
  <si>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</si>
  <si>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</si>
  <si>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</si>
  <si>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</si>
  <si>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</si>
  <si>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</si>
  <si>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</si>
  <si>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</si>
  <si>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</si>
  <si>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</si>
  <si>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</si>
  <si>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</si>
  <si>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</si>
  <si>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</si>
  <si>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</si>
  <si>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</si>
  <si>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</si>
  <si>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</si>
  <si>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</si>
  <si>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</si>
  <si>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</si>
  <si>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</si>
  <si>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</si>
  <si>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</si>
  <si>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</si>
  <si>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</si>
  <si>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</si>
  <si>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</si>
  <si>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</si>
  <si>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</si>
  <si>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</si>
  <si>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</si>
  <si>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</si>
  <si>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</si>
  <si>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</si>
  <si>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</si>
  <si>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</si>
  <si>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</si>
  <si>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</si>
  <si>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</si>
  <si>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</si>
  <si>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</si>
  <si>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</si>
  <si>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</si>
  <si>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</si>
  <si>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</si>
  <si>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</si>
  <si>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</si>
  <si>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</si>
  <si>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</si>
  <si>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</si>
  <si>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</si>
  <si>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</si>
  <si>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</si>
  <si>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</si>
  <si>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</si>
  <si>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</si>
  <si>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</si>
  <si>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</si>
  <si>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</si>
  <si>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</si>
  <si>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</si>
  <si>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</si>
  <si>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</si>
  <si>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</si>
  <si>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</si>
  <si>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</si>
  <si>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</si>
  <si>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</si>
  <si>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</si>
  <si>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</si>
  <si>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</si>
  <si>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</si>
  <si>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</si>
  <si>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</si>
  <si>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</si>
  <si>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</si>
  <si>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</si>
  <si>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</si>
  <si>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</si>
  <si>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</si>
  <si>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</si>
  <si>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</si>
  <si>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</si>
  <si>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</si>
  <si>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</si>
  <si>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</si>
  <si>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</si>
  <si>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</si>
  <si>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</si>
  <si>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</si>
  <si>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</si>
  <si>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</si>
  <si>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</si>
  <si>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</si>
  <si>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</si>
  <si>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</si>
  <si>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</si>
  <si>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</si>
  <si>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</si>
  <si>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</si>
  <si>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</si>
  <si>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</si>
  <si>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</si>
  <si>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</si>
  <si>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</si>
  <si>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</si>
  <si>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</si>
  <si>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</si>
  <si>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</si>
  <si>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</si>
  <si>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</si>
  <si>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</si>
  <si>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</si>
  <si>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</si>
  <si>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</si>
  <si>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</si>
  <si>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</si>
  <si>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</si>
  <si>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</si>
  <si>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</si>
  <si>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</si>
  <si>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</si>
  <si>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</si>
  <si>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</si>
  <si>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</si>
  <si>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</si>
  <si>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</si>
  <si>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</si>
  <si>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</si>
  <si>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</si>
  <si>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</si>
  <si>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</si>
  <si>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</si>
  <si>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</si>
  <si>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</si>
  <si>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</si>
  <si>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</si>
  <si>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</si>
  <si>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</si>
  <si>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</si>
  <si>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</si>
  <si>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</si>
  <si>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</si>
  <si>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</si>
  <si>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</si>
  <si>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</si>
  <si>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</si>
  <si>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</si>
  <si>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</si>
  <si>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</si>
  <si>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</si>
  <si>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</si>
  <si>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</si>
  <si>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</si>
  <si>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</si>
  <si>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</si>
  <si>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</si>
  <si>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</si>
  <si>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</si>
  <si>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</si>
  <si>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</si>
  <si>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</si>
  <si>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</si>
  <si>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</si>
  <si>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</si>
  <si>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</si>
  <si>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</si>
  <si>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</si>
  <si>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</si>
  <si>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</si>
  <si>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</si>
  <si>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</si>
  <si>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</si>
  <si>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</si>
  <si>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</si>
  <si>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</si>
  <si>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</si>
  <si>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</si>
  <si>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</si>
  <si>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</si>
  <si>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</si>
  <si>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</si>
  <si>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</si>
  <si>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</si>
  <si>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</si>
  <si>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</si>
  <si>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</si>
  <si>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</si>
  <si>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</si>
  <si>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</si>
  <si>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</si>
  <si>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</si>
  <si>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</si>
  <si>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</si>
  <si>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</si>
  <si>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</si>
  <si>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</si>
  <si>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</si>
  <si>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</si>
  <si>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</si>
  <si>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</si>
  <si>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</si>
  <si>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</si>
  <si>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</si>
  <si>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</si>
  <si>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</si>
  <si>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</si>
  <si>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</si>
  <si>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</si>
  <si>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</si>
  <si>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</si>
  <si>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</si>
  <si>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</si>
  <si>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</si>
  <si>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</si>
  <si>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</si>
  <si>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</si>
  <si>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</si>
  <si>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</si>
  <si>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</si>
  <si>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</si>
  <si>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</si>
  <si>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</si>
  <si>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</si>
  <si>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</si>
  <si>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</si>
  <si>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</si>
  <si>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</si>
  <si>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</si>
  <si>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</si>
  <si>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</si>
  <si>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</si>
  <si>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</si>
  <si>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</si>
  <si>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</si>
  <si>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</si>
  <si>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</si>
  <si>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</si>
  <si>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</si>
  <si>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</si>
  <si>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</si>
  <si>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</si>
  <si>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</si>
  <si>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</si>
  <si>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</si>
  <si>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</si>
  <si>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</si>
  <si>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</si>
  <si>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</si>
  <si>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</si>
  <si>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</si>
  <si>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</si>
  <si>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</si>
  <si>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</si>
  <si>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</si>
  <si>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</si>
  <si>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</si>
  <si>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</si>
  <si>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</si>
  <si>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</si>
  <si>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</si>
  <si>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</si>
  <si>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</si>
  <si>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</si>
  <si>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</si>
  <si>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</si>
  <si>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</si>
  <si>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</si>
  <si>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</si>
  <si>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</si>
  <si>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</si>
  <si>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</si>
  <si>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</si>
  <si>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</si>
  <si>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</si>
  <si>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</si>
  <si>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</si>
  <si>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</si>
  <si>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</si>
  <si>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</si>
  <si>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</si>
  <si>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</si>
  <si>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</si>
  <si>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</si>
  <si>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</si>
  <si>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</si>
  <si>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</si>
  <si>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</si>
  <si>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</si>
  <si>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</si>
  <si>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</si>
  <si>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</si>
  <si>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</si>
  <si>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</si>
  <si>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</si>
  <si>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</si>
  <si>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</si>
  <si>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</si>
  <si>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</si>
  <si>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</si>
  <si>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</si>
  <si>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</si>
  <si>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</si>
  <si>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</si>
  <si>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</si>
  <si>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</si>
  <si>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</si>
  <si>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</si>
  <si>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</si>
  <si>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</si>
  <si>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</si>
  <si>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</si>
  <si>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</si>
  <si>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</si>
  <si>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</si>
  <si>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</si>
  <si>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</si>
  <si>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</si>
  <si>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</si>
  <si>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</si>
  <si>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</si>
  <si>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</si>
  <si>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</si>
  <si>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</si>
  <si>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</si>
  <si>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</si>
  <si>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</si>
  <si>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</si>
  <si>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</si>
  <si>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</si>
  <si>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</si>
  <si>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</si>
  <si>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</si>
  <si>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</si>
  <si>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</si>
  <si>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</si>
  <si>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</si>
  <si>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</si>
  <si>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</si>
  <si>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</si>
  <si>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</si>
  <si>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</si>
  <si>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</si>
  <si>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</si>
  <si>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</si>
  <si>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</si>
  <si>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</si>
  <si>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</si>
  <si>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*including ethanol for EPA</t>
  </si>
  <si>
    <t>MSW</t>
  </si>
  <si>
    <t>(+)</t>
  </si>
  <si>
    <t>*Other tabs use tables from the 1990-2021 Inventory, but this table updated to use data from the latest Inventory due to significant changes in the LULUCF accounting between versions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</si>
</sst>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s>
  <fills count="45">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xf numFmtId="0" fontId="35" fillId="0" borderId="0"/>
    <xf numFmtId="0" fontId="36" fillId="0" borderId="0">
      <alignment horizontal="center" vertical="center" wrapText="1"/>
    </xf>
    <xf numFmtId="0" fontId="38" fillId="0" borderId="0">
      <alignment horizontal="left" vertical="center" wrapText="1"/>
    </xf>
    <xf numFmtId="170" fontId="39" fillId="0" borderId="10" applyNumberFormat="0" applyFill="0">
      <alignment horizontal="right"/>
    </xf>
    <xf numFmtId="171" fontId="40" fillId="0" borderId="10">
      <alignment horizontal="right" vertical="center"/>
    </xf>
    <xf numFmtId="49" fontId="41" fillId="0" borderId="10">
      <alignment horizontal="left" vertical="center"/>
    </xf>
    <xf numFmtId="170" fontId="39" fillId="0" borderId="10" applyNumberFormat="0" applyFill="0">
      <alignment horizontal="right"/>
    </xf>
    <xf numFmtId="0" fontId="42" fillId="0" borderId="10">
      <alignment horizontal="left"/>
    </xf>
    <xf numFmtId="0" fontId="43" fillId="0" borderId="11">
      <alignment horizontal="right" vertical="center"/>
    </xf>
    <xf numFmtId="0" fontId="44" fillId="0" borderId="10">
      <alignment horizontal="left" vertical="center"/>
    </xf>
    <xf numFmtId="0" fontId="39" fillId="0" borderId="10">
      <alignment horizontal="left" vertical="center"/>
    </xf>
    <xf numFmtId="0" fontId="42" fillId="0" borderId="10">
      <alignment horizontal="left"/>
    </xf>
    <xf numFmtId="0" fontId="42" fillId="20" borderId="0">
      <alignment horizontal="centerContinuous" wrapText="1"/>
    </xf>
    <xf numFmtId="49" fontId="42" fillId="20" borderId="12">
      <alignment horizontal="left" vertical="center"/>
    </xf>
    <xf numFmtId="0" fontId="42" fillId="20" borderId="0">
      <alignment horizontal="centerContinuous" vertical="center" wrapText="1"/>
    </xf>
    <xf numFmtId="0" fontId="37" fillId="0" borderId="0"/>
    <xf numFmtId="3" fontId="40" fillId="0" borderId="0">
      <alignment horizontal="left" vertical="center"/>
    </xf>
    <xf numFmtId="0" fontId="36" fillId="0" borderId="0">
      <alignment horizontal="left" vertical="center"/>
    </xf>
    <xf numFmtId="0" fontId="45" fillId="0" borderId="0">
      <alignment horizontal="right"/>
    </xf>
    <xf numFmtId="49" fontId="45" fillId="0" borderId="0">
      <alignment horizontal="center"/>
    </xf>
    <xf numFmtId="0" fontId="41" fillId="0" borderId="0">
      <alignment horizontal="right"/>
    </xf>
    <xf numFmtId="0" fontId="45" fillId="0" borderId="0">
      <alignment horizontal="left"/>
    </xf>
    <xf numFmtId="49" fontId="40" fillId="0" borderId="0">
      <alignment horizontal="left" vertical="center"/>
    </xf>
    <xf numFmtId="49" fontId="41" fillId="0" borderId="10">
      <alignment horizontal="left"/>
    </xf>
    <xf numFmtId="170" fontId="40" fillId="0" borderId="0" applyNumberFormat="0">
      <alignment horizontal="right"/>
    </xf>
    <xf numFmtId="0" fontId="43" fillId="21" borderId="0">
      <alignment horizontal="centerContinuous" vertical="center" wrapText="1"/>
    </xf>
    <xf numFmtId="0" fontId="43" fillId="0" borderId="13">
      <alignment horizontal="left" vertical="center"/>
    </xf>
    <xf numFmtId="0" fontId="46" fillId="0" borderId="0">
      <alignment horizontal="left" vertical="top"/>
    </xf>
    <xf numFmtId="0" fontId="42" fillId="0" borderId="0">
      <alignment horizontal="left"/>
    </xf>
    <xf numFmtId="0" fontId="38" fillId="0" borderId="0">
      <alignment horizontal="left"/>
    </xf>
    <xf numFmtId="0" fontId="39" fillId="0" borderId="0">
      <alignment horizontal="left"/>
    </xf>
    <xf numFmtId="0" fontId="46" fillId="0" borderId="0">
      <alignment horizontal="left" vertical="top"/>
    </xf>
    <xf numFmtId="0" fontId="38" fillId="0" borderId="0">
      <alignment horizontal="left"/>
    </xf>
    <xf numFmtId="0" fontId="39" fillId="0" borderId="0">
      <alignment horizontal="left"/>
    </xf>
    <xf numFmtId="49" fontId="40" fillId="0" borderId="10">
      <alignment horizontal="left"/>
    </xf>
    <xf numFmtId="0" fontId="43" fillId="0" borderId="11">
      <alignment horizontal="left"/>
    </xf>
    <xf numFmtId="0" fontId="42" fillId="0" borderId="0">
      <alignment horizontal="left" vertical="center"/>
    </xf>
    <xf numFmtId="49" fontId="45" fillId="0" borderId="10">
      <alignment horizontal="left"/>
    </xf>
    <xf numFmtId="0" fontId="47" fillId="0" borderId="10">
      <alignment horizontal="left"/>
    </xf>
    <xf numFmtId="170" fontId="48" fillId="0" borderId="10" applyNumberFormat="0" applyFill="0">
      <alignment horizontal="right"/>
    </xf>
    <xf numFmtId="0" fontId="49" fillId="0" borderId="0">
      <alignment horizontal="right"/>
    </xf>
    <xf numFmtId="0" fontId="50" fillId="0" borderId="0">
      <alignment horizontal="left"/>
    </xf>
    <xf numFmtId="0" fontId="2" fillId="0" borderId="0"/>
    <xf numFmtId="0" fontId="2" fillId="0" borderId="0"/>
    <xf numFmtId="43" fontId="2" fillId="0" borderId="0" applyFont="0" applyFill="0" applyBorder="0" applyAlignment="0" applyProtection="0"/>
    <xf numFmtId="43" fontId="37" fillId="0" borderId="0" applyFont="0" applyFill="0" applyBorder="0" applyAlignment="0" applyProtection="0"/>
    <xf numFmtId="43" fontId="60" fillId="0" borderId="0" applyFont="0" applyFill="0" applyBorder="0" applyAlignment="0" applyProtection="0"/>
    <xf numFmtId="0" fontId="37" fillId="0" borderId="0"/>
    <xf numFmtId="0" fontId="2" fillId="0" borderId="0"/>
    <xf numFmtId="0" fontId="2" fillId="0" borderId="0"/>
    <xf numFmtId="9" fontId="2" fillId="0" borderId="0" applyFont="0" applyFill="0" applyBorder="0" applyAlignment="0" applyProtection="0"/>
    <xf numFmtId="9" fontId="37" fillId="0" borderId="0" applyFont="0" applyFill="0" applyBorder="0" applyAlignment="0" applyProtection="0"/>
    <xf numFmtId="0" fontId="2" fillId="0" borderId="0"/>
    <xf numFmtId="43" fontId="2"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7" fillId="0" borderId="0"/>
    <xf numFmtId="0" fontId="61" fillId="0" borderId="0"/>
    <xf numFmtId="0" fontId="37" fillId="0" borderId="0"/>
    <xf numFmtId="0" fontId="2" fillId="0" borderId="0"/>
    <xf numFmtId="0" fontId="2" fillId="0" borderId="0"/>
    <xf numFmtId="0" fontId="37" fillId="0" borderId="0"/>
    <xf numFmtId="0" fontId="37"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60" fillId="22"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5" borderId="0" applyNumberFormat="0" applyBorder="0" applyAlignment="0" applyProtection="0"/>
    <xf numFmtId="0" fontId="60" fillId="26"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29" borderId="0" applyNumberFormat="0" applyBorder="0" applyAlignment="0" applyProtection="0"/>
    <xf numFmtId="0" fontId="60" fillId="30" borderId="0" applyNumberFormat="0" applyBorder="0" applyAlignment="0" applyProtection="0"/>
    <xf numFmtId="0" fontId="60" fillId="25"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2" fillId="32" borderId="0" applyNumberFormat="0" applyBorder="0" applyAlignment="0" applyProtection="0"/>
    <xf numFmtId="0" fontId="62" fillId="29" borderId="0" applyNumberFormat="0" applyBorder="0" applyAlignment="0" applyProtection="0"/>
    <xf numFmtId="0" fontId="62" fillId="30"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9" borderId="0" applyNumberFormat="0" applyBorder="0" applyAlignment="0" applyProtection="0"/>
    <xf numFmtId="0" fontId="63" fillId="23" borderId="0" applyNumberFormat="0" applyBorder="0" applyAlignment="0" applyProtection="0"/>
    <xf numFmtId="0" fontId="64" fillId="40" borderId="17" applyNumberFormat="0" applyAlignment="0" applyProtection="0"/>
    <xf numFmtId="0" fontId="65" fillId="41" borderId="18" applyNumberFormat="0" applyAlignment="0" applyProtection="0"/>
    <xf numFmtId="44" fontId="37" fillId="0" borderId="0" applyFont="0" applyFill="0" applyBorder="0" applyAlignment="0" applyProtection="0"/>
    <xf numFmtId="0" fontId="66" fillId="0" borderId="0" applyNumberFormat="0" applyFill="0" applyBorder="0" applyAlignment="0" applyProtection="0"/>
    <xf numFmtId="0" fontId="67" fillId="24" borderId="0" applyNumberFormat="0" applyBorder="0" applyAlignment="0" applyProtection="0"/>
    <xf numFmtId="0" fontId="68" fillId="0" borderId="19" applyNumberFormat="0" applyFill="0" applyAlignment="0" applyProtection="0"/>
    <xf numFmtId="0" fontId="69" fillId="0" borderId="20" applyNumberFormat="0" applyFill="0" applyAlignment="0" applyProtection="0"/>
    <xf numFmtId="0" fontId="70" fillId="0" borderId="21" applyNumberFormat="0" applyFill="0" applyAlignment="0" applyProtection="0"/>
    <xf numFmtId="0" fontId="70" fillId="0" borderId="0" applyNumberFormat="0" applyFill="0" applyBorder="0" applyAlignment="0" applyProtection="0"/>
    <xf numFmtId="0" fontId="71" fillId="27" borderId="17" applyNumberFormat="0" applyAlignment="0" applyProtection="0"/>
    <xf numFmtId="0" fontId="72" fillId="0" borderId="22" applyNumberFormat="0" applyFill="0" applyAlignment="0" applyProtection="0"/>
    <xf numFmtId="0" fontId="73"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37" fillId="43" borderId="23" applyNumberFormat="0" applyFont="0" applyAlignment="0" applyProtection="0"/>
    <xf numFmtId="0" fontId="74" fillId="40" borderId="24" applyNumberFormat="0" applyAlignment="0" applyProtection="0"/>
    <xf numFmtId="9" fontId="37" fillId="0" borderId="0" applyFont="0" applyFill="0" applyBorder="0" applyAlignment="0" applyProtection="0"/>
    <xf numFmtId="0" fontId="75" fillId="0" borderId="0" applyNumberFormat="0" applyFill="0" applyBorder="0" applyAlignment="0" applyProtection="0"/>
    <xf numFmtId="0" fontId="76" fillId="0" borderId="25" applyNumberFormat="0" applyFill="0" applyAlignment="0" applyProtection="0"/>
    <xf numFmtId="0" fontId="77" fillId="0" borderId="0" applyNumberFormat="0" applyFill="0" applyBorder="0" applyAlignment="0" applyProtection="0"/>
    <xf numFmtId="0" fontId="78" fillId="0" borderId="0" applyNumberFormat="0" applyFill="0" applyBorder="0" applyAlignment="0" applyProtection="0">
      <alignment vertical="top"/>
      <protection locked="0"/>
    </xf>
    <xf numFmtId="0" fontId="79"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80" fillId="0" borderId="0"/>
    <xf numFmtId="0" fontId="80" fillId="0" borderId="0"/>
    <xf numFmtId="9" fontId="37" fillId="0" borderId="0" applyFont="0" applyFill="0" applyBorder="0" applyAlignment="0" applyProtection="0"/>
  </cellStyleXfs>
  <cellXfs count="181">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4" fillId="0" borderId="0" xfId="11" applyFont="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165" fontId="13" fillId="0" borderId="0" xfId="1" applyNumberFormat="1" applyFont="1"/>
    <xf numFmtId="165" fontId="13" fillId="0" borderId="0" xfId="1" applyNumberFormat="1" applyFont="1" applyAlignment="1"/>
    <xf numFmtId="165" fontId="14" fillId="0" borderId="0" xfId="1" applyNumberFormat="1" applyFont="1"/>
    <xf numFmtId="0" fontId="16" fillId="0" borderId="0" xfId="12"/>
    <xf numFmtId="0" fontId="15" fillId="0" borderId="0" xfId="12" applyFont="1"/>
    <xf numFmtId="2" fontId="16" fillId="0" borderId="0" xfId="12" applyNumberFormat="1"/>
    <xf numFmtId="0" fontId="13" fillId="0" borderId="0" xfId="1" applyNumberFormat="1" applyFon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5" fillId="0" borderId="0" xfId="15"/>
    <xf numFmtId="0" fontId="52" fillId="0" borderId="15" xfId="15" applyFont="1" applyBorder="1" applyAlignment="1" applyProtection="1">
      <alignment horizontal="center"/>
      <protection locked="0"/>
    </xf>
    <xf numFmtId="0" fontId="52" fillId="0" borderId="15" xfId="53" applyFont="1" applyBorder="1" applyAlignment="1" applyProtection="1">
      <alignment horizontal="center"/>
      <protection locked="0"/>
    </xf>
    <xf numFmtId="1" fontId="52" fillId="0" borderId="15" xfId="15" applyNumberFormat="1" applyFont="1" applyBorder="1" applyAlignment="1" applyProtection="1">
      <alignment horizontal="center"/>
      <protection locked="0"/>
    </xf>
    <xf numFmtId="3" fontId="52" fillId="0" borderId="0" xfId="54" applyNumberFormat="1" applyFont="1" applyFill="1" applyBorder="1" applyAlignment="1" applyProtection="1">
      <alignment horizontal="left"/>
      <protection locked="0"/>
    </xf>
    <xf numFmtId="3" fontId="52" fillId="0" borderId="0" xfId="54" applyNumberFormat="1" applyFont="1" applyFill="1" applyBorder="1" applyProtection="1">
      <alignment horizontal="right"/>
      <protection locked="0"/>
    </xf>
    <xf numFmtId="172" fontId="52" fillId="0" borderId="0" xfId="15" applyNumberFormat="1" applyFont="1" applyAlignment="1" applyProtection="1">
      <alignment horizontal="right"/>
      <protection locked="0"/>
    </xf>
    <xf numFmtId="3" fontId="52" fillId="0" borderId="0" xfId="15" applyNumberFormat="1" applyFont="1" applyAlignment="1" applyProtection="1">
      <alignment horizontal="right"/>
      <protection locked="0"/>
    </xf>
    <xf numFmtId="3" fontId="53" fillId="0" borderId="0" xfId="15" applyNumberFormat="1" applyFont="1" applyProtection="1">
      <protection locked="0"/>
    </xf>
    <xf numFmtId="3" fontId="53" fillId="0" borderId="0" xfId="54" applyNumberFormat="1" applyFont="1" applyFill="1" applyBorder="1" applyAlignment="1" applyProtection="1">
      <alignment horizontal="left" indent="1"/>
      <protection locked="0"/>
    </xf>
    <xf numFmtId="3" fontId="53" fillId="0" borderId="0" xfId="15" applyNumberFormat="1" applyFont="1" applyAlignment="1" applyProtection="1">
      <alignment horizontal="right"/>
      <protection locked="0"/>
    </xf>
    <xf numFmtId="0" fontId="52" fillId="0" borderId="0" xfId="15" applyFont="1" applyProtection="1">
      <protection locked="0"/>
    </xf>
    <xf numFmtId="3" fontId="53" fillId="0" borderId="0" xfId="54" applyNumberFormat="1" applyFont="1" applyFill="1" applyBorder="1" applyAlignment="1" applyProtection="1">
      <alignment horizontal="left" vertical="top" indent="1"/>
      <protection locked="0"/>
    </xf>
    <xf numFmtId="0" fontId="52" fillId="0" borderId="0" xfId="15" applyFont="1" applyAlignment="1" applyProtection="1">
      <alignment horizontal="left"/>
      <protection locked="0"/>
    </xf>
    <xf numFmtId="3" fontId="52" fillId="0" borderId="14" xfId="15" applyNumberFormat="1" applyFont="1" applyBorder="1" applyAlignment="1" applyProtection="1">
      <alignment horizontal="right"/>
      <protection locked="0"/>
    </xf>
    <xf numFmtId="0" fontId="57" fillId="0" borderId="0" xfId="15" applyFont="1" applyProtection="1">
      <protection locked="0"/>
    </xf>
    <xf numFmtId="0" fontId="57" fillId="0" borderId="0" xfId="15" applyFont="1" applyAlignment="1" applyProtection="1">
      <alignment horizontal="center"/>
      <protection locked="0"/>
    </xf>
    <xf numFmtId="0" fontId="57" fillId="0" borderId="0" xfId="56" applyFont="1" applyProtection="1">
      <alignment horizontal="left"/>
      <protection locked="0"/>
    </xf>
    <xf numFmtId="173" fontId="52" fillId="0" borderId="0" xfId="15" applyNumberFormat="1" applyFont="1" applyAlignment="1" applyProtection="1">
      <alignment horizontal="right"/>
      <protection locked="0"/>
    </xf>
    <xf numFmtId="173" fontId="53" fillId="0" borderId="0" xfId="15" applyNumberFormat="1" applyFont="1" applyAlignment="1" applyProtection="1">
      <alignment horizontal="right"/>
      <protection locked="0"/>
    </xf>
    <xf numFmtId="0" fontId="21" fillId="11" borderId="0" xfId="0" applyFont="1" applyFill="1"/>
    <xf numFmtId="165" fontId="26" fillId="0" borderId="0" xfId="0" applyNumberFormat="1" applyFont="1"/>
    <xf numFmtId="0" fontId="26" fillId="0" borderId="0" xfId="0" applyFont="1"/>
    <xf numFmtId="165" fontId="21" fillId="11" borderId="0" xfId="0" applyNumberFormat="1" applyFont="1" applyFill="1"/>
    <xf numFmtId="0" fontId="0" fillId="44" borderId="0" xfId="0" applyFill="1"/>
    <xf numFmtId="1" fontId="9" fillId="0" borderId="0" xfId="10" applyNumberFormat="1"/>
    <xf numFmtId="1" fontId="29" fillId="0" borderId="0" xfId="14" applyNumberFormat="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49" fontId="57" fillId="0" borderId="0" xfId="15" applyNumberFormat="1" applyFont="1" applyAlignment="1" applyProtection="1">
      <alignment wrapText="1"/>
      <protection locked="0"/>
    </xf>
    <xf numFmtId="49" fontId="56" fillId="0" borderId="0" xfId="15" applyNumberFormat="1" applyFont="1" applyAlignment="1" applyProtection="1">
      <alignment wrapText="1"/>
      <protection locked="0"/>
    </xf>
    <xf numFmtId="49" fontId="59" fillId="0" borderId="0" xfId="15" applyNumberFormat="1" applyFont="1" applyAlignment="1" applyProtection="1">
      <alignment wrapText="1"/>
      <protection locked="0"/>
    </xf>
    <xf numFmtId="0" fontId="57" fillId="0" borderId="0" xfId="15" applyFont="1" applyAlignment="1" applyProtection="1">
      <alignment wrapText="1"/>
      <protection locked="0"/>
    </xf>
    <xf numFmtId="0" fontId="57" fillId="0" borderId="0" xfId="56" applyFont="1" applyAlignment="1" applyProtection="1">
      <alignment wrapText="1"/>
      <protection locked="0"/>
    </xf>
    <xf numFmtId="0" fontId="59" fillId="0" borderId="0" xfId="55" applyFont="1" applyAlignment="1" applyProtection="1">
      <alignment wrapText="1"/>
      <protection locked="0"/>
    </xf>
    <xf numFmtId="0" fontId="58" fillId="0" borderId="0" xfId="36" applyFont="1" applyAlignment="1" applyProtection="1">
      <alignment horizontal="left" wrapText="1"/>
      <protection locked="0"/>
    </xf>
    <xf numFmtId="0" fontId="56" fillId="0" borderId="0" xfId="55" applyFont="1" applyAlignment="1" applyProtection="1">
      <alignment wrapText="1"/>
      <protection locked="0"/>
    </xf>
    <xf numFmtId="0" fontId="57" fillId="0" borderId="0" xfId="56" applyFont="1" applyAlignment="1" applyProtection="1">
      <alignment horizontal="left" wrapText="1"/>
      <protection locked="0"/>
    </xf>
    <xf numFmtId="0" fontId="59" fillId="0" borderId="0" xfId="15" applyFont="1" applyAlignment="1" applyProtection="1">
      <alignment wrapText="1"/>
      <protection locked="0"/>
    </xf>
    <xf numFmtId="0" fontId="58" fillId="0" borderId="0" xfId="56" applyFont="1" applyAlignment="1" applyProtection="1">
      <alignment wrapText="1"/>
      <protection locked="0"/>
    </xf>
    <xf numFmtId="0" fontId="57" fillId="0" borderId="0" xfId="15" applyFont="1" applyProtection="1">
      <protection locked="0"/>
    </xf>
    <xf numFmtId="0" fontId="56" fillId="0" borderId="0" xfId="56" applyFont="1" applyAlignment="1" applyProtection="1">
      <alignment wrapText="1"/>
      <protection locked="0"/>
    </xf>
    <xf numFmtId="0" fontId="51" fillId="0" borderId="14" xfId="15" applyFont="1" applyBorder="1" applyAlignment="1" applyProtection="1">
      <alignment horizontal="left" wrapText="1"/>
      <protection locked="0"/>
    </xf>
    <xf numFmtId="0" fontId="56" fillId="0" borderId="16" xfId="55" applyFont="1" applyBorder="1" applyAlignment="1" applyProtection="1">
      <alignment wrapText="1"/>
      <protection locked="0"/>
    </xf>
    <xf numFmtId="3" fontId="57" fillId="0" borderId="0" xfId="54" applyNumberFormat="1" applyFont="1" applyFill="1" applyBorder="1" applyAlignment="1" applyProtection="1">
      <alignment horizontal="center" wrapText="1"/>
      <protection locked="0"/>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1685.7645040159698</c:v>
                </c:pt>
                <c:pt idx="1">
                  <c:v>1707.3</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1.9629466051999998</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3.7141129107700004</c:v>
                </c:pt>
                <c:pt idx="1">
                  <c:v>16.7</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1028.5295599999999</c:v>
                </c:pt>
                <c:pt idx="1">
                  <c:v>472.81457999999998</c:v>
                </c:pt>
                <c:pt idx="2">
                  <c:v>151.0472</c:v>
                </c:pt>
                <c:pt idx="3">
                  <c:v>0</c:v>
                </c:pt>
                <c:pt idx="4">
                  <c:v>24.1831</c:v>
                </c:pt>
                <c:pt idx="5">
                  <c:v>2.9152068</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1091.1622284457151</c:v>
                </c:pt>
                <c:pt idx="1">
                  <c:v>336.42107461136999</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17.641177378584999</c:v>
                </c:pt>
                <c:pt idx="1">
                  <c:v>5.6047010190000002</c:v>
                </c:pt>
                <c:pt idx="2">
                  <c:v>14.505295908000003</c:v>
                </c:pt>
                <c:pt idx="3">
                  <c:v>36.526034362800004</c:v>
                </c:pt>
                <c:pt idx="4">
                  <c:v>183.90399229050001</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formatCode="_(* #,##0_);_(* \(#,##0\);_(* &quot;-&quot;??_);_(@_)">
                  <c:v>22.435521502185303</c:v>
                </c:pt>
                <c:pt idx="1">
                  <c:v>7</c:v>
                </c:pt>
                <c:pt idx="2">
                  <c:v>14</c:v>
                </c:pt>
                <c:pt idx="3">
                  <c:v>32</c:v>
                </c:pt>
                <c:pt idx="4" formatCode="_(* #,##0_);_(* \(#,##0\);_(* &quot;-&quot;??_);_(@_)">
                  <c:v>186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1028.5295599999999</c:v>
                </c:pt>
                <c:pt idx="1">
                  <c:v>1029</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472.81457999999998</c:v>
                </c:pt>
                <c:pt idx="1">
                  <c:v>488</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151.0472</c:v>
                </c:pt>
                <c:pt idx="1">
                  <c:v>203</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1578.3382005969997</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1.6107465919999997</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18.572874004999996</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2021</c:v>
                </c:pt>
                <c:pt idx="1">
                  <c:v>EPA 2021</c:v>
                </c:pt>
                <c:pt idx="2">
                  <c:v>EIA 2021</c:v>
                </c:pt>
              </c:strCache>
            </c:strRef>
          </c:cat>
          <c:val>
            <c:numRef>
              <c:f>'2. Electricity'!$K$63:$M$63</c:f>
              <c:numCache>
                <c:formatCode>0%</c:formatCode>
                <c:ptCount val="3"/>
                <c:pt idx="0">
                  <c:v>0.34030384312853307</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2021</c:v>
                </c:pt>
                <c:pt idx="1">
                  <c:v>EPA 2021</c:v>
                </c:pt>
                <c:pt idx="2">
                  <c:v>EIA 2021</c:v>
                </c:pt>
              </c:strCache>
            </c:strRef>
          </c:cat>
          <c:val>
            <c:numRef>
              <c:f>'2. Electricity'!$K$64:$M$64</c:f>
              <c:numCache>
                <c:formatCode>0%</c:formatCode>
                <c:ptCount val="3"/>
                <c:pt idx="0">
                  <c:v>3.8594766136326071E-2</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2021</c:v>
                </c:pt>
                <c:pt idx="1">
                  <c:v>EPA 2021</c:v>
                </c:pt>
                <c:pt idx="2">
                  <c:v>EIA 2021</c:v>
                </c:pt>
              </c:strCache>
            </c:strRef>
          </c:cat>
          <c:val>
            <c:numRef>
              <c:f>'2. Electricity'!$K$65:$M$65</c:f>
              <c:numCache>
                <c:formatCode>0%</c:formatCode>
                <c:ptCount val="3"/>
                <c:pt idx="0">
                  <c:v>0.29329166637707499</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2021</c:v>
                </c:pt>
                <c:pt idx="1">
                  <c:v>EPA 2021</c:v>
                </c:pt>
                <c:pt idx="2">
                  <c:v>EIA 2021</c:v>
                </c:pt>
              </c:strCache>
            </c:strRef>
          </c:cat>
          <c:val>
            <c:numRef>
              <c:f>'2. Electricity'!$K$66:$M$66</c:f>
              <c:numCache>
                <c:formatCode>0%</c:formatCode>
                <c:ptCount val="3"/>
                <c:pt idx="0">
                  <c:v>0.32103675386952418</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2021</c:v>
                </c:pt>
                <c:pt idx="1">
                  <c:v>EPA 2021</c:v>
                </c:pt>
                <c:pt idx="2">
                  <c:v>EIA 2021</c:v>
                </c:pt>
              </c:strCache>
            </c:strRef>
          </c:cat>
          <c:val>
            <c:numRef>
              <c:f>'2. Electricity'!$K$67:$M$67</c:f>
              <c:numCache>
                <c:formatCode>0%</c:formatCode>
                <c:ptCount val="3"/>
                <c:pt idx="0">
                  <c:v>6.7729704885416877E-3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918.03579999999999</c:v>
                </c:pt>
                <c:pt idx="1">
                  <c:v>909.9</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616.06830000000002</c:v>
                </c:pt>
                <c:pt idx="1">
                  <c:v>612.9</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818.71659492604499</c:v>
                </c:pt>
                <c:pt idx="1">
                  <c:v>843.30000000000007</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0.65811647295682396</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0.97207249419227382</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318.60000000000002</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4.5999999999999996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0.7</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235.57038751000002</c:v>
                </c:pt>
                <c:pt idx="1">
                  <c:v>234.60000000000002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0.48760320000000001</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0.21678431000000001</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425.58499999999998</c:v>
                </c:pt>
                <c:pt idx="1">
                  <c:v>380.79999999999995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357.6</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425.58499999999998</c:v>
                </c:pt>
                <c:pt idx="1">
                  <c:v>380.79999999999995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357.6</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169.2</c:v>
                </c:pt>
                <c:pt idx="6">
                  <c:v>598.1</c:v>
                </c:pt>
                <c:pt idx="7">
                  <c:v>8.9</c:v>
                </c:pt>
                <c:pt idx="8">
                  <c:v>1643.6</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239.8</c:v>
                </c:pt>
                <c:pt idx="3" formatCode="_(* #,##0.0_);_(* \(#,##0.0\);_(* &quot;-&quot;??_);_(@_)">
                  <c:v>0.3</c:v>
                </c:pt>
                <c:pt idx="4">
                  <c:v>51.1</c:v>
                </c:pt>
                <c:pt idx="5">
                  <c:v>146.4</c:v>
                </c:pt>
                <c:pt idx="6">
                  <c:v>278.2</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1685.7645040159698</c:v>
                </c:pt>
                <c:pt idx="1">
                  <c:v>1578.3382005969997</c:v>
                </c:pt>
                <c:pt idx="2">
                  <c:v>-910.13400000000001</c:v>
                </c:pt>
                <c:pt idx="3">
                  <c:v>0</c:v>
                </c:pt>
                <c:pt idx="4">
                  <c:v>914.31766660000017</c:v>
                </c:pt>
                <c:pt idx="5">
                  <c:v>818.71659492604499</c:v>
                </c:pt>
                <c:pt idx="6">
                  <c:v>598.048</c:v>
                </c:pt>
                <c:pt idx="7">
                  <c:v>169.19589999999999</c:v>
                </c:pt>
                <c:pt idx="8">
                  <c:v>562.65090733</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1707.3</c:v>
                </c:pt>
                <c:pt idx="1">
                  <c:v>1574.2000000000003</c:v>
                </c:pt>
                <c:pt idx="2">
                  <c:v>-910.6</c:v>
                </c:pt>
                <c:pt idx="4">
                  <c:v>929.3</c:v>
                </c:pt>
                <c:pt idx="5">
                  <c:v>843.30000000000007</c:v>
                </c:pt>
                <c:pt idx="6">
                  <c:v>598.1</c:v>
                </c:pt>
                <c:pt idx="7">
                  <c:v>169.2</c:v>
                </c:pt>
                <c:pt idx="8">
                  <c:v>553.19999999999993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2021</c:v>
                </c:pt>
                <c:pt idx="1">
                  <c:v>EPA 2021</c:v>
                </c:pt>
              </c:strCache>
            </c:strRef>
          </c:cat>
          <c:val>
            <c:numRef>
              <c:f>'6. Total'!$J$46:$K$46</c:f>
              <c:numCache>
                <c:formatCode>_(* #,##0_);_(* \(#,##0\);_(* "-"??_);_(@_)</c:formatCode>
                <c:ptCount val="2"/>
                <c:pt idx="0">
                  <c:v>781.40792967015682</c:v>
                </c:pt>
                <c:pt idx="1">
                  <c:v>783.5</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2021</c:v>
                </c:pt>
                <c:pt idx="1">
                  <c:v>EPA 2021</c:v>
                </c:pt>
              </c:strCache>
            </c:strRef>
          </c:cat>
          <c:val>
            <c:numRef>
              <c:f>'6. Total'!$J$60:$K$60</c:f>
              <c:numCache>
                <c:formatCode>_(* #,##0_);_(* \(#,##0\);_(* "-"??_);_(@_)</c:formatCode>
                <c:ptCount val="2"/>
                <c:pt idx="0">
                  <c:v>387.82550600996228</c:v>
                </c:pt>
                <c:pt idx="1">
                  <c:v>406.50000000000006</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2017</c:v>
                </c:pt>
              </c:strCache>
            </c:strRef>
          </c:cat>
          <c:val>
            <c:numRef>
              <c:f>'7. Particulates'!$J$10:$K$10</c:f>
              <c:numCache>
                <c:formatCode>_(* #,##0_);_(* \(#,##0\);_(* "-"??_);_(@_)</c:formatCode>
                <c:ptCount val="2"/>
                <c:pt idx="0">
                  <c:v>4229660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2017</c:v>
                </c:pt>
              </c:strCache>
            </c:strRef>
          </c:cat>
          <c:val>
            <c:numRef>
              <c:f>'7. Particulates'!$J$11:$K$11</c:f>
              <c:numCache>
                <c:formatCode>_(* #,##0_);_(* \(#,##0\);_(* "-"??_);_(@_)</c:formatCode>
                <c:ptCount val="2"/>
                <c:pt idx="0">
                  <c:v>881507</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2017</c:v>
                </c:pt>
              </c:strCache>
            </c:strRef>
          </c:cat>
          <c:val>
            <c:numRef>
              <c:f>'7. Particulates'!$J$12:$K$12</c:f>
              <c:numCache>
                <c:formatCode>_(* #,##0_);_(* \(#,##0\);_(* "-"??_);_(@_)</c:formatCode>
                <c:ptCount val="2"/>
                <c:pt idx="0">
                  <c:v>294299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2017</c:v>
                </c:pt>
              </c:strCache>
            </c:strRef>
          </c:cat>
          <c:val>
            <c:numRef>
              <c:f>'7. Particulates'!$J$13:$K$13</c:f>
              <c:numCache>
                <c:formatCode>_(* #,##0_);_(* \(#,##0\);_(* "-"??_);_(@_)</c:formatCode>
                <c:ptCount val="2"/>
                <c:pt idx="0">
                  <c:v>181196</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2017</c:v>
                </c:pt>
              </c:strCache>
            </c:strRef>
          </c:cat>
          <c:val>
            <c:numRef>
              <c:f>'7. Particulates'!$J$14:$K$14</c:f>
              <c:numCache>
                <c:formatCode>_(* #,##0_);_(* \(#,##0\);_(* "-"??_);_(@_)</c:formatCode>
                <c:ptCount val="2"/>
                <c:pt idx="0">
                  <c:v>3416680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2017</c:v>
                </c:pt>
              </c:strCache>
            </c:strRef>
          </c:cat>
          <c:val>
            <c:numRef>
              <c:f>'7. Particulates'!$J$31:$K$31</c:f>
              <c:numCache>
                <c:formatCode>_(* #,##0_);_(* \(#,##0\);_(* "-"??_);_(@_)</c:formatCode>
                <c:ptCount val="2"/>
                <c:pt idx="0">
                  <c:v>114041</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2017</c:v>
                </c:pt>
              </c:strCache>
            </c:strRef>
          </c:cat>
          <c:val>
            <c:numRef>
              <c:f>'7. Particulates'!$J$32:$K$32</c:f>
              <c:numCache>
                <c:formatCode>_(* #,##0_);_(* \(#,##0\);_(* "-"??_);_(@_)</c:formatCode>
                <c:ptCount val="2"/>
                <c:pt idx="0">
                  <c:v>972348</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2017</c:v>
                </c:pt>
              </c:strCache>
            </c:strRef>
          </c:cat>
          <c:val>
            <c:numRef>
              <c:f>'7. Particulates'!$J$33:$K$33</c:f>
              <c:numCache>
                <c:formatCode>_(* #,##0_);_(* \(#,##0\);_(* "-"??_);_(@_)</c:formatCode>
                <c:ptCount val="2"/>
                <c:pt idx="0">
                  <c:v>24240.3</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2017</c:v>
                </c:pt>
              </c:strCache>
            </c:strRef>
          </c:cat>
          <c:val>
            <c:numRef>
              <c:f>'7. Particulates'!$J$34:$K$34</c:f>
              <c:numCache>
                <c:formatCode>_(* #,##0_);_(* \(#,##0\);_(* "-"??_);_(@_)</c:formatCode>
                <c:ptCount val="2"/>
                <c:pt idx="0">
                  <c:v>14431.6</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2017</c:v>
                </c:pt>
              </c:strCache>
            </c:strRef>
          </c:cat>
          <c:val>
            <c:numRef>
              <c:f>'7. Particulates'!$J$35:$K$35</c:f>
              <c:numCache>
                <c:formatCode>_(* #,##0_);_(* \(#,##0\);_(* "-"??_);_(@_)</c:formatCode>
                <c:ptCount val="2"/>
                <c:pt idx="0">
                  <c:v>804570</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2017</c:v>
                </c:pt>
              </c:strCache>
            </c:strRef>
          </c:cat>
          <c:val>
            <c:numRef>
              <c:f>'7. Particulates'!$J$52:$K$52</c:f>
              <c:numCache>
                <c:formatCode>_(* #,##0_);_(* \(#,##0\);_(* "-"??_);_(@_)</c:formatCode>
                <c:ptCount val="2"/>
                <c:pt idx="0">
                  <c:v>141754</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2017</c:v>
                </c:pt>
              </c:strCache>
            </c:strRef>
          </c:cat>
          <c:val>
            <c:numRef>
              <c:f>'7. Particulates'!$J$53:$K$53</c:f>
              <c:numCache>
                <c:formatCode>_(* #,##0_);_(* \(#,##0\);_(* "-"??_);_(@_)</c:formatCode>
                <c:ptCount val="2"/>
                <c:pt idx="0">
                  <c:v>86572.2</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2017</c:v>
                </c:pt>
              </c:strCache>
            </c:strRef>
          </c:cat>
          <c:val>
            <c:numRef>
              <c:f>'7. Particulates'!$J$54:$K$54</c:f>
              <c:numCache>
                <c:formatCode>_(* #,##0_);_(* \(#,##0\);_(* "-"??_);_(@_)</c:formatCode>
                <c:ptCount val="2"/>
                <c:pt idx="0">
                  <c:v>366015</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2017</c:v>
                </c:pt>
              </c:strCache>
            </c:strRef>
          </c:cat>
          <c:val>
            <c:numRef>
              <c:f>'7. Particulates'!$J$55:$K$55</c:f>
              <c:numCache>
                <c:formatCode>_(* #,##0_);_(* \(#,##0\);_(* "-"??_);_(@_)</c:formatCode>
                <c:ptCount val="2"/>
                <c:pt idx="0">
                  <c:v>51391</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2017</c:v>
                </c:pt>
              </c:strCache>
            </c:strRef>
          </c:cat>
          <c:val>
            <c:numRef>
              <c:f>'7. Particulates'!$J$56:$K$56</c:f>
              <c:numCache>
                <c:formatCode>_(* #,##0_);_(* \(#,##0\);_(* "-"??_);_(@_)</c:formatCode>
                <c:ptCount val="2"/>
                <c:pt idx="0">
                  <c:v>955739</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2017</c:v>
                </c:pt>
              </c:strCache>
            </c:strRef>
          </c:cat>
          <c:val>
            <c:numRef>
              <c:f>'7. Particulates'!$J$71:$K$71</c:f>
              <c:numCache>
                <c:formatCode>_(* #,##0_);_(* \(#,##0\);_(* "-"??_);_(@_)</c:formatCode>
                <c:ptCount val="2"/>
                <c:pt idx="0">
                  <c:v>59792.800000000003</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2017</c:v>
                </c:pt>
              </c:strCache>
            </c:strRef>
          </c:cat>
          <c:val>
            <c:numRef>
              <c:f>'7. Particulates'!$J$72:$K$72</c:f>
              <c:numCache>
                <c:formatCode>_(* #,##0_);_(* \(#,##0\);_(* "-"??_);_(@_)</c:formatCode>
                <c:ptCount val="2"/>
                <c:pt idx="0">
                  <c:v>5134.92</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2017</c:v>
                </c:pt>
              </c:strCache>
            </c:strRef>
          </c:cat>
          <c:val>
            <c:numRef>
              <c:f>'7. Particulates'!$J$73:$K$73</c:f>
              <c:numCache>
                <c:formatCode>_(* #,##0_);_(* \(#,##0\);_(* "-"??_);_(@_)</c:formatCode>
                <c:ptCount val="2"/>
                <c:pt idx="0">
                  <c:v>19032</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2017</c:v>
                </c:pt>
              </c:strCache>
            </c:strRef>
          </c:cat>
          <c:val>
            <c:numRef>
              <c:f>'7. Particulates'!$J$74:$K$74</c:f>
              <c:numCache>
                <c:formatCode>_(* #,##0_);_(* \(#,##0\);_(* "-"??_);_(@_)</c:formatCode>
                <c:ptCount val="2"/>
                <c:pt idx="0">
                  <c:v>2088.9499999999998</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2017</c:v>
                </c:pt>
              </c:strCache>
            </c:strRef>
          </c:cat>
          <c:val>
            <c:numRef>
              <c:f>'7. Particulates'!$J$75:$K$75</c:f>
              <c:numCache>
                <c:formatCode>_(* #,##0_);_(* \(#,##0\);_(* "-"??_);_(@_)</c:formatCode>
                <c:ptCount val="2"/>
                <c:pt idx="0">
                  <c:v>95359.3</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2017</c:v>
                </c:pt>
              </c:strCache>
            </c:strRef>
          </c:cat>
          <c:val>
            <c:numRef>
              <c:f>'7. Particulates'!$J$86:$K$86</c:f>
              <c:numCache>
                <c:formatCode>_(* #,##0_);_(* \(#,##0\);_(* "-"??_);_(@_)</c:formatCode>
                <c:ptCount val="2"/>
                <c:pt idx="0">
                  <c:v>42790.400000000001</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2017</c:v>
                </c:pt>
              </c:strCache>
            </c:strRef>
          </c:cat>
          <c:val>
            <c:numRef>
              <c:f>'7. Particulates'!$J$87:$K$87</c:f>
              <c:numCache>
                <c:formatCode>_(* #,##0_);_(* \(#,##0\);_(* "-"??_);_(@_)</c:formatCode>
                <c:ptCount val="2"/>
                <c:pt idx="0">
                  <c:v>17123.8</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2017</c:v>
                </c:pt>
              </c:strCache>
            </c:strRef>
          </c:cat>
          <c:val>
            <c:numRef>
              <c:f>'7. Particulates'!$J$88:$K$88</c:f>
              <c:numCache>
                <c:formatCode>_(* #,##0_);_(* \(#,##0\);_(* "-"??_);_(@_)</c:formatCode>
                <c:ptCount val="2"/>
                <c:pt idx="0">
                  <c:v>198889</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2017</c:v>
                </c:pt>
              </c:strCache>
            </c:strRef>
          </c:cat>
          <c:val>
            <c:numRef>
              <c:f>'7. Particulates'!$J$89:$K$89</c:f>
              <c:numCache>
                <c:formatCode>_(* #,##0_);_(* \(#,##0\);_(* "-"??_);_(@_)</c:formatCode>
                <c:ptCount val="2"/>
                <c:pt idx="0">
                  <c:v>31980.5</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2017</c:v>
                </c:pt>
              </c:strCache>
            </c:strRef>
          </c:cat>
          <c:val>
            <c:numRef>
              <c:f>'7. Particulates'!$J$90:$K$90</c:f>
              <c:numCache>
                <c:formatCode>_(* #,##0_);_(* \(#,##0\);_(* "-"??_);_(@_)</c:formatCode>
                <c:ptCount val="2"/>
                <c:pt idx="0">
                  <c:v>266239</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2017</c:v>
                </c:pt>
              </c:strCache>
            </c:strRef>
          </c:cat>
          <c:val>
            <c:numRef>
              <c:f>'7. Particulates'!$J$102:$K$102</c:f>
              <c:numCache>
                <c:formatCode>_(* #,##0_);_(* \(#,##0\);_(* "-"??_);_(@_)</c:formatCode>
                <c:ptCount val="2"/>
                <c:pt idx="0">
                  <c:v>1645790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2017</c:v>
                </c:pt>
              </c:strCache>
            </c:strRef>
          </c:cat>
          <c:val>
            <c:numRef>
              <c:f>'7. Particulates'!$J$103:$K$103</c:f>
              <c:numCache>
                <c:formatCode>_(* #,##0_);_(* \(#,##0\);_(* "-"??_);_(@_)</c:formatCode>
                <c:ptCount val="2"/>
                <c:pt idx="0">
                  <c:v>27817.8</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2017</c:v>
                </c:pt>
              </c:strCache>
            </c:strRef>
          </c:cat>
          <c:val>
            <c:numRef>
              <c:f>'7. Particulates'!$J$104:$K$104</c:f>
              <c:numCache>
                <c:formatCode>_(* #,##0_);_(* \(#,##0\);_(* "-"??_);_(@_)</c:formatCode>
                <c:ptCount val="2"/>
                <c:pt idx="0">
                  <c:v>302726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2017</c:v>
                </c:pt>
              </c:strCache>
            </c:strRef>
          </c:cat>
          <c:val>
            <c:numRef>
              <c:f>'7. Particulates'!$J$105:$K$105</c:f>
              <c:numCache>
                <c:formatCode>_(* #,##0_);_(* \(#,##0\);_(* "-"??_);_(@_)</c:formatCode>
                <c:ptCount val="2"/>
                <c:pt idx="0">
                  <c:v>18373.7</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2017</c:v>
                </c:pt>
              </c:strCache>
            </c:strRef>
          </c:cat>
          <c:val>
            <c:numRef>
              <c:f>'7. Particulates'!$J$106:$K$106</c:f>
              <c:numCache>
                <c:formatCode>_(* #,##0_);_(* \(#,##0\);_(* "-"??_);_(@_)</c:formatCode>
                <c:ptCount val="2"/>
                <c:pt idx="0">
                  <c:v>5570240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2017</c:v>
                </c:pt>
              </c:strCache>
            </c:strRef>
          </c:cat>
          <c:val>
            <c:numRef>
              <c:f>'7. Particulates'!$J$121:$K$121</c:f>
              <c:numCache>
                <c:formatCode>_(* #,##0_);_(* \(#,##0\);_(* "-"??_);_(@_)</c:formatCode>
                <c:ptCount val="2"/>
                <c:pt idx="0">
                  <c:v>18234200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2017</c:v>
                </c:pt>
              </c:strCache>
            </c:strRef>
          </c:cat>
          <c:val>
            <c:numRef>
              <c:f>'7. Particulates'!$J$122:$K$122</c:f>
              <c:numCache>
                <c:formatCode>_(* #,##0_);_(* \(#,##0\);_(* "-"??_);_(@_)</c:formatCode>
                <c:ptCount val="2"/>
                <c:pt idx="0">
                  <c:v>459089</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2017</c:v>
                </c:pt>
              </c:strCache>
            </c:strRef>
          </c:cat>
          <c:val>
            <c:numRef>
              <c:f>'7. Particulates'!$J$123:$K$123</c:f>
              <c:numCache>
                <c:formatCode>_(* #,##0_);_(* \(#,##0\);_(* "-"??_);_(@_)</c:formatCode>
                <c:ptCount val="2"/>
                <c:pt idx="0">
                  <c:v>2165470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2017</c:v>
                </c:pt>
              </c:strCache>
            </c:strRef>
          </c:cat>
          <c:val>
            <c:numRef>
              <c:f>'7. Particulates'!$J$124:$K$124</c:f>
              <c:numCache>
                <c:formatCode>_(* #,##0_);_(* \(#,##0\);_(* "-"??_);_(@_)</c:formatCode>
                <c:ptCount val="2"/>
                <c:pt idx="0">
                  <c:v>115658</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2017</c:v>
                </c:pt>
              </c:strCache>
            </c:strRef>
          </c:cat>
          <c:val>
            <c:numRef>
              <c:f>'7. Particulates'!$J$125:$K$125</c:f>
              <c:numCache>
                <c:formatCode>_(* #,##0_);_(* \(#,##0\);_(* "-"??_);_(@_)</c:formatCode>
                <c:ptCount val="2"/>
                <c:pt idx="0">
                  <c:v>14899000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2017</c:v>
                </c:pt>
              </c:strCache>
            </c:strRef>
          </c:cat>
          <c:val>
            <c:numRef>
              <c:f>'7. Particulates'!$J$139:$K$139</c:f>
              <c:numCache>
                <c:formatCode>_(* #,##0_);_(* \(#,##0\);_(* "-"??_);_(@_)</c:formatCode>
                <c:ptCount val="2"/>
                <c:pt idx="0">
                  <c:v>257364</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2017</c:v>
                </c:pt>
              </c:strCache>
            </c:strRef>
          </c:cat>
          <c:val>
            <c:numRef>
              <c:f>'7. Particulates'!$J$140:$K$140</c:f>
              <c:numCache>
                <c:formatCode>_(* #,##0_);_(* \(#,##0\);_(* "-"??_);_(@_)</c:formatCode>
                <c:ptCount val="2"/>
                <c:pt idx="0">
                  <c:v>104118</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2017</c:v>
                </c:pt>
              </c:strCache>
            </c:strRef>
          </c:cat>
          <c:val>
            <c:numRef>
              <c:f>'7. Particulates'!$J$141:$K$141</c:f>
              <c:numCache>
                <c:formatCode>_(* #,##0_);_(* \(#,##0\);_(* "-"??_);_(@_)</c:formatCode>
                <c:ptCount val="2"/>
                <c:pt idx="0">
                  <c:v>374610</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2017</c:v>
                </c:pt>
              </c:strCache>
            </c:strRef>
          </c:cat>
          <c:val>
            <c:numRef>
              <c:f>'7. Particulates'!$J$142:$K$142</c:f>
              <c:numCache>
                <c:formatCode>_(* #,##0_);_(* \(#,##0\);_(* "-"??_);_(@_)</c:formatCode>
                <c:ptCount val="2"/>
                <c:pt idx="0">
                  <c:v>55259.3</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2017</c:v>
                </c:pt>
              </c:strCache>
            </c:strRef>
          </c:cat>
          <c:val>
            <c:numRef>
              <c:f>'7. Particulates'!$J$143:$K$143</c:f>
              <c:numCache>
                <c:formatCode>_(* #,##0_);_(* \(#,##0\);_(* "-"??_);_(@_)</c:formatCode>
                <c:ptCount val="2"/>
                <c:pt idx="0">
                  <c:v>1574650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31</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election activeCell="R12" sqref="R12"/>
    </sheetView>
  </sheetViews>
  <sheetFormatPr defaultColWidth="9.140625" defaultRowHeight="16.5"/>
  <cols>
    <col min="1" max="1" width="9.140625" style="70"/>
    <col min="2" max="2" width="20.5703125" style="70" customWidth="1"/>
    <col min="3" max="16384" width="9.140625" style="70"/>
  </cols>
  <sheetData>
    <row r="2" spans="2:11">
      <c r="B2" s="70" t="s">
        <v>2394</v>
      </c>
    </row>
    <row r="3" spans="2:11">
      <c r="B3" s="71" t="s">
        <v>2391</v>
      </c>
      <c r="C3" s="72"/>
      <c r="D3" s="72"/>
      <c r="E3" s="72"/>
      <c r="F3" s="72"/>
      <c r="G3" s="72"/>
      <c r="H3" s="72"/>
      <c r="I3" s="72"/>
      <c r="J3" s="72"/>
      <c r="K3" s="72"/>
    </row>
    <row r="4" spans="2:11">
      <c r="B4" s="72" t="s">
        <v>2392</v>
      </c>
      <c r="C4" s="72"/>
      <c r="D4" s="72"/>
      <c r="E4" s="72"/>
      <c r="F4" s="72"/>
      <c r="G4" s="72"/>
      <c r="H4" s="72"/>
      <c r="I4" s="72"/>
      <c r="J4" s="72"/>
      <c r="K4" s="72"/>
    </row>
    <row r="5" spans="2:11">
      <c r="B5" s="72" t="s">
        <v>2393</v>
      </c>
      <c r="C5" s="72"/>
      <c r="D5" s="72"/>
      <c r="E5" s="72"/>
      <c r="F5" s="72"/>
      <c r="G5" s="72"/>
      <c r="H5" s="72"/>
      <c r="I5" s="72"/>
      <c r="J5" s="72"/>
      <c r="K5" s="72"/>
    </row>
    <row r="7" spans="2:11">
      <c r="B7" s="73" t="s">
        <v>2388</v>
      </c>
      <c r="C7" s="74"/>
      <c r="D7" s="74"/>
      <c r="E7" s="74"/>
      <c r="F7" s="74"/>
      <c r="G7" s="74"/>
      <c r="H7" s="74"/>
      <c r="I7" s="74"/>
      <c r="J7" s="74"/>
      <c r="K7" s="74"/>
    </row>
    <row r="8" spans="2:11">
      <c r="B8" s="74" t="s">
        <v>2396</v>
      </c>
      <c r="C8" s="74"/>
      <c r="D8" s="74"/>
      <c r="E8" s="74"/>
      <c r="F8" s="74"/>
      <c r="G8" s="74"/>
      <c r="H8" s="74"/>
      <c r="I8" s="74"/>
      <c r="J8" s="74"/>
      <c r="K8" s="74"/>
    </row>
    <row r="9" spans="2:11">
      <c r="B9" s="75" t="s">
        <v>7179</v>
      </c>
      <c r="C9" s="74"/>
      <c r="D9" s="74"/>
      <c r="E9" s="74"/>
      <c r="F9" s="74"/>
      <c r="G9" s="74"/>
      <c r="H9" s="74"/>
      <c r="I9" s="74"/>
      <c r="J9" s="74"/>
      <c r="K9" s="74"/>
    </row>
    <row r="11" spans="2:11">
      <c r="B11" s="76" t="s">
        <v>2382</v>
      </c>
      <c r="C11" s="77"/>
      <c r="D11" s="77"/>
      <c r="E11" s="77"/>
      <c r="F11" s="77"/>
      <c r="G11" s="77"/>
      <c r="H11" s="77"/>
      <c r="I11" s="77"/>
      <c r="J11" s="77"/>
      <c r="K11" s="77"/>
    </row>
    <row r="12" spans="2:11">
      <c r="B12" s="77" t="s">
        <v>2389</v>
      </c>
      <c r="C12" s="77"/>
      <c r="D12" s="77"/>
      <c r="E12" s="77"/>
      <c r="F12" s="77"/>
      <c r="G12" s="77"/>
      <c r="H12" s="77"/>
      <c r="I12" s="77"/>
      <c r="J12" s="77"/>
      <c r="K12" s="77"/>
    </row>
    <row r="13" spans="2:11">
      <c r="B13" s="77">
        <v>2022</v>
      </c>
      <c r="C13" s="77"/>
      <c r="D13" s="77"/>
      <c r="E13" s="77"/>
      <c r="F13" s="77"/>
      <c r="G13" s="77"/>
      <c r="H13" s="77"/>
      <c r="I13" s="77"/>
      <c r="J13" s="77"/>
      <c r="K13" s="77"/>
    </row>
    <row r="14" spans="2:11">
      <c r="B14" s="77" t="s">
        <v>2390</v>
      </c>
      <c r="C14" s="77"/>
      <c r="D14" s="77"/>
      <c r="E14" s="77"/>
      <c r="F14" s="77"/>
      <c r="G14" s="77"/>
      <c r="H14" s="77"/>
      <c r="I14" s="77"/>
      <c r="J14" s="77"/>
      <c r="K14" s="77"/>
    </row>
    <row r="18" spans="2:11">
      <c r="B18" s="78" t="s">
        <v>2867</v>
      </c>
      <c r="C18" s="79"/>
      <c r="D18" s="79"/>
      <c r="E18" s="79"/>
      <c r="F18" s="79"/>
      <c r="G18" s="79"/>
      <c r="H18" s="79"/>
      <c r="I18" s="79"/>
      <c r="J18" s="79"/>
      <c r="K18" s="79"/>
    </row>
    <row r="19" spans="2:11">
      <c r="B19" s="80">
        <v>1.1023099999999999</v>
      </c>
      <c r="C19" s="70" t="s">
        <v>2872</v>
      </c>
    </row>
    <row r="20" spans="2:11">
      <c r="B20" s="70">
        <v>265</v>
      </c>
      <c r="C20" s="70" t="s">
        <v>2873</v>
      </c>
    </row>
    <row r="21" spans="2:11">
      <c r="B21" s="70">
        <v>28</v>
      </c>
      <c r="C21" s="70" t="s">
        <v>2874</v>
      </c>
    </row>
    <row r="22" spans="2:11">
      <c r="B22" s="70">
        <f>10^6</f>
        <v>1000000</v>
      </c>
      <c r="C22" s="70" t="s">
        <v>2900</v>
      </c>
    </row>
    <row r="24" spans="2:11">
      <c r="B24" s="70" t="s">
        <v>3272</v>
      </c>
    </row>
    <row r="25" spans="2:11">
      <c r="B25" s="70">
        <f>28/25</f>
        <v>1.1200000000000001</v>
      </c>
      <c r="C25" s="70" t="s">
        <v>3273</v>
      </c>
    </row>
    <row r="26" spans="2:11">
      <c r="B26" s="70">
        <f>265/298</f>
        <v>0.88926174496644295</v>
      </c>
      <c r="C26" s="70" t="s">
        <v>3274</v>
      </c>
    </row>
    <row r="28" spans="2:11">
      <c r="B28" s="81" t="s">
        <v>7016</v>
      </c>
      <c r="C28" s="82"/>
      <c r="D28" s="82"/>
      <c r="E28" s="82"/>
      <c r="F28" s="82"/>
      <c r="G28" s="82"/>
      <c r="H28" s="82"/>
      <c r="I28" s="82"/>
      <c r="J28" s="82"/>
      <c r="K28" s="82"/>
    </row>
    <row r="29" spans="2:11">
      <c r="B29" s="83" t="s">
        <v>7012</v>
      </c>
    </row>
    <row r="30" spans="2:11">
      <c r="B30" s="84" t="s">
        <v>7014</v>
      </c>
      <c r="C30" s="84" t="s">
        <v>7012</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A7" workbookViewId="0">
      <selection activeCell="J48" sqref="J48"/>
    </sheetView>
  </sheetViews>
  <sheetFormatPr defaultColWidth="9.140625" defaultRowHeight="16.5"/>
  <cols>
    <col min="1" max="1" width="16.85546875" style="70" customWidth="1"/>
    <col min="2" max="5" width="9.140625" style="70" customWidth="1"/>
    <col min="6" max="6" width="26.5703125" style="70" customWidth="1"/>
    <col min="7" max="7" width="13.5703125" style="70" customWidth="1"/>
    <col min="8" max="8" width="4.7109375" style="70" customWidth="1"/>
    <col min="9" max="9" width="7.28515625" style="70" customWidth="1"/>
    <col min="10" max="10" width="40.140625" style="70" customWidth="1"/>
    <col min="11" max="14" width="10.42578125" style="70" bestFit="1" customWidth="1"/>
    <col min="15" max="16384" width="9.140625" style="70"/>
  </cols>
  <sheetData>
    <row r="1" spans="1:14">
      <c r="F1" s="91"/>
      <c r="G1" s="91"/>
      <c r="H1" s="71" t="s">
        <v>1815</v>
      </c>
      <c r="I1" s="72"/>
      <c r="J1" s="72"/>
    </row>
    <row r="2" spans="1:14">
      <c r="F2" s="91"/>
      <c r="G2" s="91"/>
      <c r="H2" s="71" t="s">
        <v>1781</v>
      </c>
      <c r="I2" s="72"/>
      <c r="J2" s="72"/>
    </row>
    <row r="5" spans="1:14">
      <c r="A5" s="70" t="s">
        <v>2382</v>
      </c>
      <c r="B5" s="70" t="s">
        <v>1882</v>
      </c>
      <c r="C5" s="70" t="s">
        <v>1885</v>
      </c>
      <c r="D5" s="70" t="s">
        <v>1884</v>
      </c>
      <c r="E5" s="70" t="s">
        <v>1883</v>
      </c>
      <c r="F5" s="70" t="s">
        <v>1839</v>
      </c>
      <c r="G5" s="70" t="s">
        <v>1840</v>
      </c>
    </row>
    <row r="7" spans="1:14">
      <c r="H7" s="70">
        <v>1.1000000000000001</v>
      </c>
      <c r="I7" s="70" t="s">
        <v>1824</v>
      </c>
    </row>
    <row r="8" spans="1:14">
      <c r="K8" s="85" t="s">
        <v>7298</v>
      </c>
      <c r="L8" s="85" t="s">
        <v>7177</v>
      </c>
      <c r="M8" s="85" t="s">
        <v>7178</v>
      </c>
    </row>
    <row r="9" spans="1:14">
      <c r="F9" t="s">
        <v>1</v>
      </c>
      <c r="G9" s="70" t="s">
        <v>1838</v>
      </c>
      <c r="J9" s="85" t="s">
        <v>1702</v>
      </c>
      <c r="K9" s="86">
        <f>SUMIFS(EPS!$L:$L,EPS!$B:$B,F9,EPS!$I:$I,J9)</f>
        <v>1680.0874444999999</v>
      </c>
      <c r="L9" s="86">
        <f>SUM('Table 3-13'!D4,'Table 3-13'!D12:D18,'Table 3-13'!D21:D23,'Table 3-13'!D26,'Table 3-13'!D29,'Table 3-13'!D32:D35,'Table 3-13'!D37)</f>
        <v>1688</v>
      </c>
      <c r="M9" s="86"/>
    </row>
    <row r="10" spans="1:14">
      <c r="F10" t="s">
        <v>1</v>
      </c>
      <c r="G10" s="70" t="s">
        <v>1838</v>
      </c>
      <c r="J10" s="85" t="s">
        <v>1713</v>
      </c>
      <c r="K10" s="86">
        <f>SUMIFS(EPS!$L:$L,EPS!$B:$B,F10,EPS!$I:$I,J10)</f>
        <v>1.9629466051999998</v>
      </c>
      <c r="L10" s="86">
        <f>'Table 3-10'!C6</f>
        <v>2.6</v>
      </c>
      <c r="M10" s="86"/>
      <c r="N10" s="87"/>
    </row>
    <row r="11" spans="1:14">
      <c r="F11" t="s">
        <v>1</v>
      </c>
      <c r="G11" s="70" t="s">
        <v>1838</v>
      </c>
      <c r="J11" s="85" t="s">
        <v>1714</v>
      </c>
      <c r="K11" s="86">
        <f>SUMIFS(EPS!$L:$L,EPS!$B:$B,F11,EPS!$I:$I,J11)</f>
        <v>3.7141129107700004</v>
      </c>
      <c r="L11" s="86">
        <f>'Table 3-10'!C7</f>
        <v>16.7</v>
      </c>
      <c r="M11" s="86"/>
      <c r="N11" s="87"/>
    </row>
    <row r="12" spans="1:14">
      <c r="J12" s="85" t="s">
        <v>2280</v>
      </c>
      <c r="K12" s="88">
        <f>SUM(K9:K11)</f>
        <v>1685.7645040159698</v>
      </c>
      <c r="L12" s="88">
        <f>SUM(L9:L11)</f>
        <v>1707.3</v>
      </c>
      <c r="M12" s="88">
        <f>'Table 11.5'!M62-'Table 11.5'!L62-M32</f>
        <v>1741.377</v>
      </c>
      <c r="N12" s="70" t="s">
        <v>7300</v>
      </c>
    </row>
    <row r="14" spans="1:14">
      <c r="L14" s="88"/>
    </row>
    <row r="19" spans="1:14">
      <c r="N19" s="114"/>
    </row>
    <row r="25" spans="1:14">
      <c r="H25" s="70">
        <v>1.2</v>
      </c>
      <c r="I25" s="70" t="s">
        <v>1889</v>
      </c>
    </row>
    <row r="26" spans="1:14">
      <c r="K26" s="85" t="s">
        <v>7298</v>
      </c>
      <c r="L26" s="85" t="s">
        <v>7177</v>
      </c>
      <c r="M26" s="85" t="s">
        <v>7178</v>
      </c>
    </row>
    <row r="27" spans="1:14">
      <c r="A27" s="70" t="s">
        <v>2381</v>
      </c>
      <c r="B27" s="70" t="s">
        <v>1744</v>
      </c>
      <c r="F27" s="70" t="s">
        <v>1</v>
      </c>
      <c r="G27" s="70" t="s">
        <v>1878</v>
      </c>
      <c r="J27" s="70" t="s">
        <v>1879</v>
      </c>
      <c r="K27" s="86">
        <f>SUMIFS(EPS!$L:$L,EPS!$B:$B,F27,EPS!$F:$F,"*"&amp;B27&amp;"*",EPS!$I:$I,"CO2")</f>
        <v>1028.5295599999999</v>
      </c>
      <c r="L27" s="86">
        <f>'Table 3-13'!D4</f>
        <v>1029</v>
      </c>
      <c r="M27" s="86">
        <f>SUMIFS('Table 11.5'!$62:$62,'Table 11.5'!$1:$1,A27)</f>
        <v>1024.604</v>
      </c>
    </row>
    <row r="28" spans="1:14">
      <c r="A28" s="70" t="s">
        <v>2370</v>
      </c>
      <c r="B28" s="70" t="s">
        <v>1745</v>
      </c>
      <c r="F28" s="70" t="s">
        <v>1</v>
      </c>
      <c r="G28" s="70" t="s">
        <v>1878</v>
      </c>
      <c r="J28" s="70" t="s">
        <v>1880</v>
      </c>
      <c r="K28" s="86">
        <f>SUMIFS(EPS!$L:$L,EPS!$B:$B,F28,EPS!$F:$F,"*"&amp;B28&amp;"*",EPS!$I:$I,"CO2")</f>
        <v>472.81457999999998</v>
      </c>
      <c r="L28" s="86">
        <f>'Table 3-13'!D11</f>
        <v>488</v>
      </c>
      <c r="M28" s="86">
        <f>SUMIFS('Table 11.5'!$62:$62,'Table 11.5'!$1:$1,A28)</f>
        <v>459.30399999999997</v>
      </c>
    </row>
    <row r="29" spans="1:14">
      <c r="A29" s="70" t="s">
        <v>2372</v>
      </c>
      <c r="B29" s="70" t="s">
        <v>1748</v>
      </c>
      <c r="F29" s="70" t="s">
        <v>1</v>
      </c>
      <c r="G29" s="70" t="s">
        <v>1878</v>
      </c>
      <c r="J29" s="70" t="s">
        <v>1859</v>
      </c>
      <c r="K29" s="125">
        <f>SUMIFS(EPS!$L:$L,EPS!$B:$B,F29,EPS!$F:$F,"*"&amp;B29&amp;"*",EPS!$I:$I,"CO2")</f>
        <v>151.0472</v>
      </c>
      <c r="L29" s="125">
        <f>'Table 3-13'!D20-SUM('Table 3-13'!D24:D25)</f>
        <v>203</v>
      </c>
      <c r="M29" s="125">
        <f>SUMIFS('Table 11.5'!$62:$62,'Table 11.5'!$1:$1,A29)</f>
        <v>204.785</v>
      </c>
      <c r="N29" s="87"/>
    </row>
    <row r="30" spans="1:14">
      <c r="A30" s="70" t="s">
        <v>1890</v>
      </c>
      <c r="B30" s="70" t="s">
        <v>1890</v>
      </c>
      <c r="F30" s="70" t="s">
        <v>1</v>
      </c>
      <c r="G30" s="70" t="s">
        <v>1878</v>
      </c>
      <c r="J30" s="70" t="s">
        <v>1863</v>
      </c>
      <c r="K30" s="86">
        <f>SUMIFS(EPS!$L:$L,EPS!$B:$B,F30,EPS!$F:$F,"*"&amp;B30&amp;"*",EPS!$I:$I,"CO2")</f>
        <v>0</v>
      </c>
      <c r="L30" s="86">
        <f>'Table 3-13'!D26</f>
        <v>1</v>
      </c>
      <c r="M30" s="86">
        <f>SUMIFS('Table 11.5'!$62:$62,'Table 11.5'!$1:$1,A30)</f>
        <v>1.49</v>
      </c>
    </row>
    <row r="31" spans="1:14">
      <c r="A31" s="70" t="s">
        <v>2377</v>
      </c>
      <c r="B31" s="70" t="s">
        <v>1749</v>
      </c>
      <c r="F31" s="70" t="s">
        <v>1</v>
      </c>
      <c r="G31" s="70" t="s">
        <v>1878</v>
      </c>
      <c r="J31" s="70" t="s">
        <v>1864</v>
      </c>
      <c r="K31" s="125">
        <f>SUMIFS(EPS!$L:$L,EPS!$B:$B,F31,EPS!$F:$F,"*"&amp;B31&amp;"*",EPS!$I:$I,"CO2")</f>
        <v>24.1831</v>
      </c>
      <c r="L31" s="125">
        <f>'Table 3-13'!D28</f>
        <v>46</v>
      </c>
      <c r="M31" s="125">
        <f>SUMIFS('Table 11.5'!$62:$62,'Table 11.5'!$1:$1,A31)</f>
        <v>46.171999999999997</v>
      </c>
    </row>
    <row r="32" spans="1:14">
      <c r="A32" s="70" t="s">
        <v>1928</v>
      </c>
      <c r="B32" s="70" t="s">
        <v>1743</v>
      </c>
      <c r="F32" s="70" t="s">
        <v>1</v>
      </c>
      <c r="G32" s="70" t="s">
        <v>1878</v>
      </c>
      <c r="J32" s="70" t="s">
        <v>1832</v>
      </c>
      <c r="K32" s="86">
        <f>SUMIFS(EPS!$L:$L,EPS!$B:$B,F32,EPS!$F:$F,"*"&amp;B32&amp;"*",EPS!$I:$I,"CO2")</f>
        <v>2.9152068</v>
      </c>
      <c r="L32" s="86">
        <f>'Table 3-13'!D31-'Table 3-13'!D36</f>
        <v>1</v>
      </c>
      <c r="M32" s="86">
        <f>SUMIFS('Table 11.5'!$62:$62,'Table 11.5'!$1:$1,A32)</f>
        <v>65.090999999999994</v>
      </c>
      <c r="N32" s="70" t="s">
        <v>7299</v>
      </c>
    </row>
    <row r="33" spans="1:15">
      <c r="A33" s="70" t="s">
        <v>2371</v>
      </c>
      <c r="B33" s="70" t="s">
        <v>1750</v>
      </c>
      <c r="F33" s="70" t="s">
        <v>1</v>
      </c>
      <c r="G33" s="70" t="s">
        <v>1878</v>
      </c>
      <c r="J33" s="70" t="s">
        <v>1881</v>
      </c>
      <c r="K33" s="86">
        <f>SUMIFS(EPS!$L:$L,EPS!$B:$B,F33,EPS!$F:$F,"*"&amp;B33&amp;"*",EPS!$I:$I,"CO2")</f>
        <v>0.59779769999999999</v>
      </c>
      <c r="L33" s="86">
        <f>'Table 3-13'!D37</f>
        <v>0</v>
      </c>
      <c r="M33" s="86">
        <f>SUMIFS('Table 11.5'!$62:$62,'Table 11.5'!$1:$1,A33)</f>
        <v>0.61399999999999999</v>
      </c>
    </row>
    <row r="34" spans="1:15">
      <c r="B34" s="70" t="s">
        <v>1742</v>
      </c>
      <c r="F34" s="70" t="s">
        <v>1</v>
      </c>
      <c r="G34" s="70" t="s">
        <v>1878</v>
      </c>
      <c r="J34" s="70" t="s">
        <v>1822</v>
      </c>
      <c r="K34" s="86">
        <f>SUMIFS(EPS!$L:$L,EPS!$B:$B,F34,EPS!$F:$F,"*"&amp;B34&amp;"*",EPS!$I:$I,"CO2")</f>
        <v>0</v>
      </c>
      <c r="L34" s="86"/>
      <c r="M34" s="86"/>
    </row>
    <row r="35" spans="1:15">
      <c r="B35" s="70" t="s">
        <v>1751</v>
      </c>
      <c r="F35" s="70" t="s">
        <v>1</v>
      </c>
      <c r="J35" s="70" t="s">
        <v>1886</v>
      </c>
      <c r="K35" s="86">
        <f>SUMIFS(EPS!$L:$L,EPS!$B:$B,F35,EPS!$F:$F,"*"&amp;B35&amp;"*",EPS!$I:$I,"CO2")</f>
        <v>0</v>
      </c>
      <c r="L35" s="86"/>
      <c r="M35" s="86"/>
    </row>
    <row r="36" spans="1:15">
      <c r="B36" s="70" t="s">
        <v>1746</v>
      </c>
      <c r="F36" s="70" t="s">
        <v>1</v>
      </c>
      <c r="J36" s="70" t="s">
        <v>1887</v>
      </c>
      <c r="K36" s="86">
        <f>SUMIFS(EPS!$L:$L,EPS!$B:$B,F36,EPS!$F:$F,"*"&amp;B36&amp;"*",EPS!$I:$I,"CO2")</f>
        <v>0</v>
      </c>
      <c r="L36" s="86"/>
      <c r="M36" s="86"/>
    </row>
    <row r="37" spans="1:15">
      <c r="B37" s="70" t="s">
        <v>1747</v>
      </c>
      <c r="F37" s="70" t="s">
        <v>1</v>
      </c>
      <c r="J37" s="70" t="s">
        <v>1888</v>
      </c>
      <c r="K37" s="86">
        <f>SUMIFS(EPS!$L:$L,EPS!$B:$B,F37,EPS!$F:$F,"*"&amp;B37&amp;"*",EPS!$I:$I,"CO2")</f>
        <v>0</v>
      </c>
      <c r="L37" s="86"/>
      <c r="M37" s="86"/>
    </row>
    <row r="38" spans="1:15">
      <c r="A38" s="70" t="s">
        <v>2385</v>
      </c>
      <c r="J38" s="70" t="s">
        <v>2384</v>
      </c>
      <c r="K38" s="86">
        <f>SUMIFS(EPS!$L:$L,EPS!$B:$B,F38,EPS!$F:$F,"*"&amp;B38&amp;"*",EPS!$I:$I,"CO2")</f>
        <v>0</v>
      </c>
      <c r="L38" s="86"/>
      <c r="M38" s="86">
        <f>SUMIFS('Table 11.5'!$62:$62,'Table 11.5'!$1:$1,A38)</f>
        <v>4.4080000000000004</v>
      </c>
    </row>
    <row r="39" spans="1:15">
      <c r="K39" s="88">
        <f>SUM(K27:K37)</f>
        <v>1680.0874444999999</v>
      </c>
      <c r="L39" s="88">
        <f>SUM(L27:L37)</f>
        <v>1768</v>
      </c>
      <c r="M39" s="88">
        <f>SUM(M27:M38)</f>
        <v>1806.4679999999998</v>
      </c>
    </row>
    <row r="41" spans="1:15">
      <c r="K41" s="103"/>
    </row>
    <row r="48" spans="1:15">
      <c r="K48" s="88"/>
      <c r="O48" s="70" t="s">
        <v>7116</v>
      </c>
    </row>
    <row r="49" spans="3:15">
      <c r="K49" s="103"/>
      <c r="M49" s="103"/>
      <c r="O49" s="70" t="s">
        <v>7117</v>
      </c>
    </row>
    <row r="50" spans="3:15">
      <c r="H50" s="70">
        <v>1.3</v>
      </c>
      <c r="I50" s="70" t="s">
        <v>1891</v>
      </c>
      <c r="O50" s="70" t="s">
        <v>7119</v>
      </c>
    </row>
    <row r="51" spans="3:15">
      <c r="K51" s="85" t="s">
        <v>7298</v>
      </c>
      <c r="L51" s="85" t="s">
        <v>7392</v>
      </c>
      <c r="O51" s="70" t="s">
        <v>7120</v>
      </c>
    </row>
    <row r="52" spans="3:15">
      <c r="E52" s="70" t="s">
        <v>1701</v>
      </c>
      <c r="F52" s="70" t="s">
        <v>1</v>
      </c>
      <c r="G52" s="70" t="s">
        <v>1878</v>
      </c>
      <c r="J52" s="70" t="s">
        <v>1892</v>
      </c>
      <c r="K52" s="86">
        <f>SUMIFS(EPS!$L:$L,EPS!$B:$B,F52,EPS!$C:$C,E52)</f>
        <v>1091.1622284457151</v>
      </c>
      <c r="L52" s="95">
        <f>SUMIFS('Table 3-13'!$D:$D,'Table 3-13'!$F:$F,J52)</f>
        <v>1017</v>
      </c>
      <c r="M52" s="126"/>
    </row>
    <row r="53" spans="3:15">
      <c r="C53" s="70" t="s">
        <v>1704</v>
      </c>
      <c r="E53" s="70" t="s">
        <v>1716</v>
      </c>
      <c r="F53" s="70" t="s">
        <v>1</v>
      </c>
      <c r="G53" s="70" t="s">
        <v>1878</v>
      </c>
      <c r="J53" s="70" t="s">
        <v>1893</v>
      </c>
      <c r="K53" s="86">
        <f>SUMIFS(EPS!$L:$L,EPS!$B:$B,F53,EPS!$C:$C,E53,EPS!$E:$E,C53)</f>
        <v>336.42107461136999</v>
      </c>
      <c r="L53" s="95">
        <f>SUMIFS('Table 3-13'!$D:$D,'Table 3-13'!$F:$F,J53)</f>
        <v>407</v>
      </c>
      <c r="M53" s="126"/>
    </row>
    <row r="54" spans="3:15">
      <c r="C54" s="70" t="s">
        <v>1703</v>
      </c>
      <c r="E54" s="70" t="s">
        <v>1716</v>
      </c>
      <c r="F54" s="70" t="s">
        <v>1</v>
      </c>
      <c r="G54" s="70" t="s">
        <v>1878</v>
      </c>
      <c r="J54" s="91" t="s">
        <v>7118</v>
      </c>
      <c r="K54" s="113">
        <f>SUM(K52:K53)</f>
        <v>1427.583303057085</v>
      </c>
      <c r="L54" s="113">
        <f>SUM(L52:L53)</f>
        <v>1424</v>
      </c>
      <c r="M54" s="126">
        <f t="shared" ref="M54:M63" si="0">L54-K54</f>
        <v>-3.5833030570850042</v>
      </c>
    </row>
    <row r="55" spans="3:15">
      <c r="E55" s="70" t="s">
        <v>1720</v>
      </c>
      <c r="F55" s="70" t="s">
        <v>1</v>
      </c>
      <c r="G55" s="70" t="s">
        <v>1878</v>
      </c>
      <c r="J55" s="70" t="s">
        <v>1856</v>
      </c>
      <c r="K55" s="125">
        <f>SUMIFS(EPS!$L:$L,EPS!$B:$B,F54,EPS!$C:$C,E54,EPS!$E:$E,C54)</f>
        <v>17.641177378584999</v>
      </c>
      <c r="L55" s="86">
        <f>'Table 3-13'!E8+'Table 3-13'!E15</f>
        <v>22.435521502185303</v>
      </c>
      <c r="M55" s="126">
        <f t="shared" si="0"/>
        <v>4.7943441236003039</v>
      </c>
    </row>
    <row r="56" spans="3:15">
      <c r="C56" s="70" t="s">
        <v>1703</v>
      </c>
      <c r="E56" s="70" t="s">
        <v>1719</v>
      </c>
      <c r="F56" s="70" t="s">
        <v>1</v>
      </c>
      <c r="G56" s="70" t="s">
        <v>1878</v>
      </c>
      <c r="J56" s="70" t="s">
        <v>1857</v>
      </c>
      <c r="K56" s="86">
        <f>SUMIFS(EPS!$L:$L,EPS!$B:$B,F55,EPS!$C:$C,E55)</f>
        <v>5.6047010190000002</v>
      </c>
      <c r="L56" s="95">
        <f>SUMIFS('Table 3-13'!$D:$D,'Table 3-13'!$F:$F,J56)</f>
        <v>7</v>
      </c>
      <c r="M56" s="126">
        <f t="shared" si="0"/>
        <v>1.3952989809999998</v>
      </c>
    </row>
    <row r="57" spans="3:15">
      <c r="C57" s="70" t="s">
        <v>1704</v>
      </c>
      <c r="E57" s="70" t="s">
        <v>1719</v>
      </c>
      <c r="F57" s="70" t="s">
        <v>1</v>
      </c>
      <c r="G57" s="70" t="s">
        <v>1878</v>
      </c>
      <c r="J57" s="70" t="s">
        <v>1894</v>
      </c>
      <c r="K57" s="86">
        <f>SUMIFS(EPS!$L:$L,EPS!$B:$B,F56,EPS!$C:$C,E56,EPS!$E:$E,C56)</f>
        <v>14.505295908000003</v>
      </c>
      <c r="L57" s="95">
        <f>SUMIFS('Table 3-13'!$D:$D,'Table 3-13'!$F:$F,J57)</f>
        <v>14</v>
      </c>
      <c r="M57" s="126">
        <f t="shared" si="0"/>
        <v>-0.50529590800000257</v>
      </c>
    </row>
    <row r="58" spans="3:15">
      <c r="E58" s="70" t="s">
        <v>1718</v>
      </c>
      <c r="F58" s="70" t="s">
        <v>1</v>
      </c>
      <c r="G58" s="70" t="s">
        <v>1878</v>
      </c>
      <c r="J58" s="70" t="s">
        <v>1858</v>
      </c>
      <c r="K58" s="86">
        <f>SUMIFS(EPS!$L:$L,EPS!$B:$B,F58,EPS!$C:$C,E58)</f>
        <v>36.526034362800004</v>
      </c>
      <c r="L58" s="95">
        <f>SUMIFS('Table 3-13'!$D:$D,'Table 3-13'!$F:$F,J58)</f>
        <v>32</v>
      </c>
      <c r="M58" s="126">
        <f t="shared" si="0"/>
        <v>-4.5260343628000044</v>
      </c>
    </row>
    <row r="59" spans="3:15">
      <c r="E59" s="70" t="s">
        <v>1717</v>
      </c>
      <c r="F59" s="70" t="s">
        <v>1</v>
      </c>
      <c r="J59" s="70" t="s">
        <v>7121</v>
      </c>
      <c r="K59" s="86">
        <f>SUM(K60:K62)</f>
        <v>183.90399229050001</v>
      </c>
      <c r="L59" s="86">
        <f>SUM(L60:L62)</f>
        <v>186</v>
      </c>
      <c r="M59" s="126"/>
    </row>
    <row r="60" spans="3:15">
      <c r="F60" s="70" t="s">
        <v>1</v>
      </c>
      <c r="J60" s="70" t="s">
        <v>1900</v>
      </c>
      <c r="K60" s="125">
        <f>SUMIFS(EPS!$L:$L,EPS!$B:$B,F57,EPS!$C:$C,E57,EPS!$E:$E,C57)</f>
        <v>32.348576420500002</v>
      </c>
      <c r="L60" s="95">
        <f>SUMIFS('Table 3-13'!$D:$D,'Table 3-13'!$F:$F,J60)</f>
        <v>32</v>
      </c>
      <c r="M60" s="126">
        <f t="shared" si="0"/>
        <v>-0.34857642050000237</v>
      </c>
    </row>
    <row r="61" spans="3:15">
      <c r="C61" s="70" t="s">
        <v>1703</v>
      </c>
      <c r="E61" s="70" t="s">
        <v>1717</v>
      </c>
      <c r="F61" s="70" t="s">
        <v>1</v>
      </c>
      <c r="J61" s="70" t="s">
        <v>7312</v>
      </c>
      <c r="K61" s="86">
        <f>SUMIFS(EPS!$L:$L,EPS!$B:$B,F61,EPS!$C:$C,E61,EPS!$E:$E,C61)</f>
        <v>91.578092060000003</v>
      </c>
      <c r="L61" s="95">
        <f>SUMIFS('Table 3-13'!$D:$D,'Table 3-13'!$F:$F,J61)</f>
        <v>119</v>
      </c>
      <c r="M61" s="126">
        <f t="shared" si="0"/>
        <v>27.421907939999997</v>
      </c>
    </row>
    <row r="62" spans="3:15">
      <c r="C62" s="70" t="s">
        <v>1704</v>
      </c>
      <c r="E62" s="70" t="s">
        <v>1717</v>
      </c>
      <c r="F62" s="70" t="s">
        <v>1</v>
      </c>
      <c r="J62" s="70" t="s">
        <v>1897</v>
      </c>
      <c r="K62" s="86">
        <f>SUMIFS(EPS!$L:$L,EPS!$B:$B,F62,EPS!$C:$C,E62,EPS!$E:$E,C62)</f>
        <v>59.977323810000009</v>
      </c>
      <c r="L62" s="95">
        <f>SUMIFS('Table 3-13'!$D:$D,'Table 3-13'!$F:$F,J62)</f>
        <v>35</v>
      </c>
      <c r="M62" s="126">
        <f t="shared" si="0"/>
        <v>-24.977323810000009</v>
      </c>
    </row>
    <row r="63" spans="3:15">
      <c r="K63" s="86"/>
      <c r="L63" s="95"/>
      <c r="M63" s="126">
        <f t="shared" si="0"/>
        <v>0</v>
      </c>
    </row>
    <row r="64" spans="3:15">
      <c r="K64" s="88">
        <f>SUM(K52:K53,K55:K58,K60:K62)</f>
        <v>1685.76450401597</v>
      </c>
      <c r="L64" s="88">
        <f>SUM(L52:L53,L55:L58,L60:L62)</f>
        <v>1685.4355215021853</v>
      </c>
      <c r="M64" s="126">
        <f>L64-K64</f>
        <v>-0.32898251378469467</v>
      </c>
    </row>
    <row r="65" spans="10:13">
      <c r="J65" s="70" t="s">
        <v>1896</v>
      </c>
      <c r="M65" s="87"/>
    </row>
    <row r="66" spans="10:13">
      <c r="M66" s="103"/>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89"/>
  <sheetViews>
    <sheetView topLeftCell="F1" workbookViewId="0">
      <selection activeCell="M5" sqref="M5"/>
    </sheetView>
  </sheetViews>
  <sheetFormatPr defaultColWidth="9.140625" defaultRowHeight="16.5"/>
  <cols>
    <col min="1" max="5" width="9.140625" style="70"/>
    <col min="6" max="6" width="38.140625" style="70" customWidth="1"/>
    <col min="7" max="16384" width="9.140625" style="70"/>
  </cols>
  <sheetData>
    <row r="1" spans="1:14">
      <c r="H1" s="71" t="s">
        <v>1822</v>
      </c>
      <c r="I1" s="71"/>
      <c r="J1" s="71"/>
    </row>
    <row r="2" spans="1:14">
      <c r="H2" s="71" t="s">
        <v>1781</v>
      </c>
      <c r="I2" s="71"/>
      <c r="J2" s="71"/>
    </row>
    <row r="6" spans="1:14">
      <c r="A6" s="70" t="s">
        <v>2382</v>
      </c>
      <c r="B6" s="70" t="s">
        <v>1882</v>
      </c>
      <c r="C6" s="70" t="s">
        <v>1885</v>
      </c>
      <c r="D6" s="70" t="s">
        <v>1884</v>
      </c>
      <c r="E6" s="70" t="s">
        <v>1883</v>
      </c>
      <c r="F6" s="70" t="s">
        <v>1839</v>
      </c>
      <c r="G6" s="70" t="s">
        <v>1840</v>
      </c>
    </row>
    <row r="7" spans="1:14">
      <c r="H7" s="70">
        <v>2.1</v>
      </c>
      <c r="I7" s="70" t="s">
        <v>1826</v>
      </c>
    </row>
    <row r="8" spans="1:14">
      <c r="K8" s="85" t="s">
        <v>7298</v>
      </c>
      <c r="L8" s="85" t="s">
        <v>7177</v>
      </c>
      <c r="M8" s="85" t="s">
        <v>7178</v>
      </c>
    </row>
    <row r="9" spans="1:14">
      <c r="E9" s="70" t="s">
        <v>1702</v>
      </c>
      <c r="F9" s="70" t="s">
        <v>3</v>
      </c>
      <c r="G9" s="70" t="s">
        <v>1838</v>
      </c>
      <c r="J9" s="85" t="s">
        <v>1702</v>
      </c>
      <c r="K9" s="86">
        <f>SUMIFS(EPS!$L:$L,EPS!$B:$B,F9,EPS!$I:$I,E9)</f>
        <v>1558.1545799999999</v>
      </c>
      <c r="L9" s="86">
        <f>'Table 3-10'!C9+'Table 3-1'!C15</f>
        <v>1553.4</v>
      </c>
      <c r="M9" s="86">
        <f>'Table 11.6'!J62</f>
        <v>1551.144</v>
      </c>
    </row>
    <row r="10" spans="1:14">
      <c r="E10" s="70" t="s">
        <v>1713</v>
      </c>
      <c r="F10" s="70" t="s">
        <v>3</v>
      </c>
      <c r="G10" s="70" t="s">
        <v>1838</v>
      </c>
      <c r="J10" s="85" t="s">
        <v>1713</v>
      </c>
      <c r="K10" s="86">
        <f>SUMIFS(EPS!$L:$L,EPS!$B:$B,F10,EPS!$I:$I,E10)</f>
        <v>1.6107465919999997</v>
      </c>
      <c r="L10" s="86">
        <f>'Table 3-10'!C10</f>
        <v>1.4</v>
      </c>
      <c r="M10" s="86"/>
      <c r="N10" s="87"/>
    </row>
    <row r="11" spans="1:14">
      <c r="E11" s="70" t="s">
        <v>1714</v>
      </c>
      <c r="F11" s="70" t="s">
        <v>3</v>
      </c>
      <c r="G11" s="70" t="s">
        <v>1838</v>
      </c>
      <c r="J11" s="85" t="s">
        <v>1714</v>
      </c>
      <c r="K11" s="86">
        <f>SUMIFS(EPS!$L:$L,EPS!$B:$B,F11,EPS!$I:$I,E11)</f>
        <v>18.572874004999996</v>
      </c>
      <c r="L11" s="86">
        <f>'Table 3-10'!C11+'Table 3-1'!C36</f>
        <v>19.399999999999999</v>
      </c>
      <c r="M11" s="86"/>
      <c r="N11" s="87"/>
    </row>
    <row r="12" spans="1:14">
      <c r="J12" s="85" t="s">
        <v>2280</v>
      </c>
      <c r="K12" s="88">
        <f>SUM(K9:K11)</f>
        <v>1578.3382005969997</v>
      </c>
      <c r="L12" s="88">
        <f>SUM(L9:L11)</f>
        <v>1574.2000000000003</v>
      </c>
      <c r="M12" s="88">
        <f>SUM(M9:M11)</f>
        <v>1551.144</v>
      </c>
    </row>
    <row r="14" spans="1:14">
      <c r="F14" s="91"/>
      <c r="G14" s="91"/>
      <c r="H14" s="91"/>
      <c r="M14" s="88"/>
    </row>
    <row r="19" spans="1:14">
      <c r="N19" s="114"/>
    </row>
    <row r="26" spans="1:14">
      <c r="H26" s="70">
        <v>2.2000000000000002</v>
      </c>
      <c r="I26" s="70" t="s">
        <v>1927</v>
      </c>
    </row>
    <row r="27" spans="1:14">
      <c r="K27" s="85" t="s">
        <v>7298</v>
      </c>
      <c r="L27" s="85" t="s">
        <v>7177</v>
      </c>
      <c r="M27" s="85" t="s">
        <v>7178</v>
      </c>
    </row>
    <row r="28" spans="1:14">
      <c r="A28" s="70" t="s">
        <v>1924</v>
      </c>
      <c r="D28" s="70" t="s">
        <v>1752</v>
      </c>
      <c r="E28" s="70" t="s">
        <v>1702</v>
      </c>
      <c r="F28" s="70" t="s">
        <v>3</v>
      </c>
      <c r="G28" s="70" t="s">
        <v>1876</v>
      </c>
      <c r="J28" s="156" t="s">
        <v>1831</v>
      </c>
      <c r="K28" s="154">
        <f>SUM(SUMIFS(EPS!$L:$L,EPS!$B:$B,F29,EPS!$I:$I,E29,EPS!$D:$D,D29),SUMIFS(EPS!$L:$L,EPS!$B:$B,F28,EPS!$I:$I,E28,EPS!$D:$D,D28))</f>
        <v>918.03579999999999</v>
      </c>
      <c r="L28" s="154">
        <f>'Table 3-7'!C5</f>
        <v>909.9</v>
      </c>
      <c r="M28" s="154">
        <f>SUMIFS('Table 11.6'!$62:$62,'Table 11.6'!$1:$1,A28)</f>
        <v>909.62400000000002</v>
      </c>
    </row>
    <row r="29" spans="1:14">
      <c r="D29" s="70" t="s">
        <v>1763</v>
      </c>
      <c r="E29" s="70" t="s">
        <v>1702</v>
      </c>
      <c r="F29" s="70" t="s">
        <v>3</v>
      </c>
      <c r="G29" s="70" t="s">
        <v>1876</v>
      </c>
      <c r="J29" s="156"/>
      <c r="K29" s="155"/>
      <c r="L29" s="155"/>
      <c r="M29" s="155"/>
    </row>
    <row r="30" spans="1:14">
      <c r="A30" s="70" t="s">
        <v>1928</v>
      </c>
      <c r="D30" s="70" t="s">
        <v>1928</v>
      </c>
      <c r="E30" s="70" t="s">
        <v>1702</v>
      </c>
      <c r="F30" s="70" t="s">
        <v>3</v>
      </c>
      <c r="G30" s="70" t="s">
        <v>1876</v>
      </c>
      <c r="J30" s="70" t="s">
        <v>1832</v>
      </c>
      <c r="K30" s="86">
        <f>SUMIFS(EPS!$L:$L,EPS!$B:$B,F30,EPS!$I:$I,E30,EPS!$D:$D,"*"&amp;D30&amp;"*")</f>
        <v>616.06830000000002</v>
      </c>
      <c r="L30" s="86">
        <f>'Table 3-7'!C6</f>
        <v>612.9</v>
      </c>
      <c r="M30" s="104">
        <f>SUMIFS('Table 11.6'!$62:$62,'Table 11.6'!$1:$1,A30)</f>
        <v>612.83100000000002</v>
      </c>
    </row>
    <row r="31" spans="1:14">
      <c r="A31" s="70" t="s">
        <v>1921</v>
      </c>
      <c r="D31" s="70" t="s">
        <v>1766</v>
      </c>
      <c r="E31" s="70" t="s">
        <v>1702</v>
      </c>
      <c r="F31" s="70" t="s">
        <v>3</v>
      </c>
      <c r="G31" s="70" t="s">
        <v>1876</v>
      </c>
      <c r="J31" s="70" t="s">
        <v>1849</v>
      </c>
      <c r="K31" s="86">
        <f>SUMIFS(EPS!$L:$L,EPS!$B:$B,F31,EPS!$I:$I,E31,EPS!$D:$D,"*"&amp;D31&amp;"*")</f>
        <v>0</v>
      </c>
      <c r="L31" s="86">
        <f>'Table 3-7'!C7</f>
        <v>17.7</v>
      </c>
      <c r="M31" s="104">
        <f>SUMIFS('Table 11.6'!$62:$62,'Table 11.6'!$1:$1,A31)</f>
        <v>35.429000000000002</v>
      </c>
    </row>
    <row r="32" spans="1:14">
      <c r="A32" s="70" t="s">
        <v>1920</v>
      </c>
      <c r="D32" s="70" t="s">
        <v>1760</v>
      </c>
      <c r="E32" s="70" t="s">
        <v>1702</v>
      </c>
      <c r="F32" s="70" t="s">
        <v>3</v>
      </c>
      <c r="G32" s="70" t="s">
        <v>1876</v>
      </c>
      <c r="J32" s="70" t="s">
        <v>1834</v>
      </c>
      <c r="K32" s="86">
        <f>SUMIFS(EPS!$L:$L,EPS!$B:$B,F32,EPS!$I:$I,E32,EPS!$D:$D,"*"&amp;D32&amp;"*")</f>
        <v>0</v>
      </c>
      <c r="L32" s="86">
        <f>'Table 3-7'!C8</f>
        <v>0.4</v>
      </c>
      <c r="M32" s="104">
        <f>SUMIFS('Table 11.6'!$62:$62,'Table 11.6'!$1:$1,A32)</f>
        <v>0.47</v>
      </c>
    </row>
    <row r="33" spans="1:30">
      <c r="A33" s="70" t="s">
        <v>10709</v>
      </c>
      <c r="D33" s="70" t="s">
        <v>1767</v>
      </c>
      <c r="E33" s="70" t="s">
        <v>1702</v>
      </c>
      <c r="F33" s="70" t="s">
        <v>3</v>
      </c>
      <c r="J33" s="156" t="s">
        <v>10709</v>
      </c>
      <c r="K33" s="154">
        <f>SUM(SUMIFS(EPS!$L:$L,EPS!$B:$B,F34,EPS!$I:$I,E34,EPS!$D:$D,D34),SUMIFS(EPS!$L:$L,EPS!$B:$B,F33,EPS!$I:$I,E33,EPS!$D:$D,D33))</f>
        <v>24.05048</v>
      </c>
      <c r="L33" s="159"/>
      <c r="M33" s="154">
        <f>SUMIFS('Table 11.6'!$62:$62,'Table 11.6'!$1:$1,A33)</f>
        <v>10.505000000000001</v>
      </c>
    </row>
    <row r="34" spans="1:30">
      <c r="D34" s="70" t="s">
        <v>1761</v>
      </c>
      <c r="E34" s="70" t="s">
        <v>1702</v>
      </c>
      <c r="F34" s="70" t="s">
        <v>3</v>
      </c>
      <c r="J34" s="156"/>
      <c r="K34" s="155"/>
      <c r="L34" s="159"/>
      <c r="M34" s="155"/>
    </row>
    <row r="35" spans="1:30">
      <c r="K35" s="88">
        <f>SUM(K28:K34)</f>
        <v>1558.1545800000001</v>
      </c>
      <c r="L35" s="88">
        <f>SUM(L28:L34)</f>
        <v>1540.9</v>
      </c>
      <c r="M35" s="88">
        <f>SUM(M28:M34)</f>
        <v>1568.8590000000002</v>
      </c>
    </row>
    <row r="37" spans="1:30">
      <c r="AD37" s="88"/>
    </row>
    <row r="38" spans="1:30">
      <c r="AD38" s="88"/>
    </row>
    <row r="39" spans="1:30">
      <c r="AD39" s="88"/>
    </row>
    <row r="40" spans="1:30">
      <c r="AD40" s="88"/>
    </row>
    <row r="44" spans="1:30">
      <c r="H44" s="70">
        <v>2.2999999999999998</v>
      </c>
      <c r="I44" s="70" t="s">
        <v>1929</v>
      </c>
    </row>
    <row r="45" spans="1:30">
      <c r="K45" s="85" t="s">
        <v>7298</v>
      </c>
      <c r="L45" s="85" t="s">
        <v>7177</v>
      </c>
      <c r="M45" s="85"/>
    </row>
    <row r="46" spans="1:30">
      <c r="D46" s="70" t="s">
        <v>1752</v>
      </c>
      <c r="E46" s="70" t="s">
        <v>1713</v>
      </c>
      <c r="F46" s="70" t="s">
        <v>3</v>
      </c>
      <c r="G46" s="70" t="s">
        <v>1877</v>
      </c>
      <c r="J46" s="156" t="s">
        <v>1831</v>
      </c>
      <c r="K46" s="157">
        <f>SUM(SUMIFS(EPS!$L:$L,EPS!$B:$B,F47,EPS!$I:$I,E47,EPS!$D:$D,D47),SUMIFS(EPS!$L:$L,EPS!$B:$B,F46,EPS!$I:$I,E46,EPS!$D:$D,D46))</f>
        <v>0.19011607999999999</v>
      </c>
      <c r="L46" s="157">
        <f>'Table 3-8'!C5</f>
        <v>0.2</v>
      </c>
      <c r="M46" s="105"/>
    </row>
    <row r="47" spans="1:30">
      <c r="D47" s="70" t="s">
        <v>1922</v>
      </c>
      <c r="E47" s="70" t="s">
        <v>1713</v>
      </c>
      <c r="F47" s="70" t="s">
        <v>3</v>
      </c>
      <c r="G47" s="70" t="s">
        <v>1877</v>
      </c>
      <c r="J47" s="156"/>
      <c r="K47" s="158"/>
      <c r="L47" s="158"/>
      <c r="M47" s="105"/>
    </row>
    <row r="48" spans="1:30">
      <c r="D48" s="70" t="s">
        <v>1766</v>
      </c>
      <c r="E48" s="70" t="s">
        <v>1713</v>
      </c>
      <c r="F48" s="70" t="s">
        <v>3</v>
      </c>
      <c r="G48" s="70" t="s">
        <v>1877</v>
      </c>
      <c r="J48" s="70" t="s">
        <v>1833</v>
      </c>
      <c r="K48" s="95">
        <f>SUMIFS(EPS!$L:$L,EPS!$B:$B,F48,EPS!$I:$I,E48,EPS!$D:$D,"*"&amp;D48&amp;"*")</f>
        <v>0</v>
      </c>
      <c r="L48" s="95">
        <f>'Table 3-8'!C6</f>
        <v>0</v>
      </c>
      <c r="M48" s="106"/>
    </row>
    <row r="49" spans="1:13">
      <c r="D49" s="70" t="s">
        <v>1928</v>
      </c>
      <c r="E49" s="70" t="s">
        <v>1713</v>
      </c>
      <c r="F49" s="70" t="s">
        <v>3</v>
      </c>
      <c r="G49" s="70" t="s">
        <v>1877</v>
      </c>
      <c r="J49" s="70" t="s">
        <v>1832</v>
      </c>
      <c r="K49" s="95">
        <f>SUMIFS(EPS!$L:$L,EPS!$B:$B,F49,EPS!$I:$I,E49,EPS!$D:$D,"*"&amp;D49&amp;"*")</f>
        <v>1.2132800399999999</v>
      </c>
      <c r="L49" s="95">
        <f>'Table 3-8'!C7</f>
        <v>1.2</v>
      </c>
      <c r="M49" s="106"/>
    </row>
    <row r="51" spans="1:13">
      <c r="H51" s="70">
        <v>2.4</v>
      </c>
      <c r="I51" s="70" t="s">
        <v>1930</v>
      </c>
    </row>
    <row r="52" spans="1:13">
      <c r="K52" s="85" t="s">
        <v>7298</v>
      </c>
      <c r="L52" s="85" t="s">
        <v>7177</v>
      </c>
      <c r="M52" s="85"/>
    </row>
    <row r="53" spans="1:13">
      <c r="D53" s="70" t="s">
        <v>1752</v>
      </c>
      <c r="E53" s="70" t="s">
        <v>1714</v>
      </c>
      <c r="F53" s="70" t="s">
        <v>3</v>
      </c>
      <c r="G53" s="70" t="s">
        <v>1932</v>
      </c>
      <c r="J53" s="156" t="s">
        <v>1831</v>
      </c>
      <c r="K53" s="154">
        <f>SUM(SUMIFS(EPS!$L:$L,EPS!$B:$B,F54,EPS!$I:$I,E54,EPS!$D:$D,D54),SUMIFS(EPS!$L:$L,EPS!$B:$B,F53,EPS!$I:$I,E53,EPS!$D:$D,D53))</f>
        <v>14.352081999999999</v>
      </c>
      <c r="L53" s="154">
        <f>'Table 3-9'!C5</f>
        <v>15.1</v>
      </c>
      <c r="M53" s="107"/>
    </row>
    <row r="54" spans="1:13">
      <c r="D54" s="70" t="s">
        <v>1922</v>
      </c>
      <c r="E54" s="70" t="s">
        <v>1714</v>
      </c>
      <c r="F54" s="70" t="s">
        <v>3</v>
      </c>
      <c r="G54" s="70" t="s">
        <v>1932</v>
      </c>
      <c r="J54" s="156"/>
      <c r="K54" s="155"/>
      <c r="L54" s="155"/>
      <c r="M54" s="107"/>
    </row>
    <row r="55" spans="1:13">
      <c r="D55" s="70" t="s">
        <v>1766</v>
      </c>
      <c r="E55" s="70" t="s">
        <v>1714</v>
      </c>
      <c r="F55" s="70" t="s">
        <v>3</v>
      </c>
      <c r="G55" s="70" t="s">
        <v>1932</v>
      </c>
      <c r="J55" s="70" t="s">
        <v>1833</v>
      </c>
      <c r="K55" s="86">
        <f>SUMIFS(EPS!$L:$L,EPS!$B:$B,F55,EPS!$I:$I,E55,EPS!$D:$D,"*"&amp;D55&amp;"*")</f>
        <v>0</v>
      </c>
      <c r="L55" s="86" t="str">
        <f>'Table 3-9'!C6</f>
        <v xml:space="preserve">+ </v>
      </c>
      <c r="M55" s="90"/>
    </row>
    <row r="56" spans="1:13">
      <c r="D56" s="70" t="s">
        <v>1928</v>
      </c>
      <c r="E56" s="70" t="s">
        <v>1714</v>
      </c>
      <c r="F56" s="70" t="s">
        <v>3</v>
      </c>
      <c r="G56" s="70" t="s">
        <v>1932</v>
      </c>
      <c r="J56" s="70" t="s">
        <v>1832</v>
      </c>
      <c r="K56" s="86">
        <f>SUMIFS(EPS!$L:$L,EPS!$B:$B,F56,EPS!$I:$I,E56,EPS!$D:$D,"*"&amp;D56&amp;"*")</f>
        <v>3.9445356</v>
      </c>
      <c r="L56" s="86">
        <f>'Table 3-9'!C7</f>
        <v>3.9</v>
      </c>
      <c r="M56" s="90"/>
    </row>
    <row r="61" spans="1:13">
      <c r="H61" s="70">
        <v>2.5</v>
      </c>
      <c r="I61" s="70" t="s">
        <v>1926</v>
      </c>
    </row>
    <row r="62" spans="1:13">
      <c r="K62" s="85" t="s">
        <v>7298</v>
      </c>
      <c r="L62" s="85" t="s">
        <v>7177</v>
      </c>
      <c r="M62" s="85" t="s">
        <v>7178</v>
      </c>
    </row>
    <row r="63" spans="1:13">
      <c r="A63" s="70" t="s">
        <v>2153</v>
      </c>
      <c r="J63" s="70" t="s">
        <v>1831</v>
      </c>
      <c r="K63" s="108">
        <f t="shared" ref="K63:K68" si="0">SUMIFS($K$72:$K$87,$J$72:$J$87,J63)/$K$88</f>
        <v>0.34030384312853307</v>
      </c>
      <c r="L63" s="108">
        <f>'Table 3-12'!C4</f>
        <v>0.22600000000000001</v>
      </c>
      <c r="M63" s="108">
        <f>'Table 54'!C98/'Table 54'!$C$105</f>
        <v>0.2383582901184729</v>
      </c>
    </row>
    <row r="64" spans="1:13">
      <c r="A64" s="70" t="s">
        <v>2157</v>
      </c>
      <c r="J64" s="70" t="s">
        <v>1832</v>
      </c>
      <c r="K64" s="108">
        <f t="shared" si="0"/>
        <v>3.8594766136326071E-2</v>
      </c>
      <c r="L64" s="108">
        <f>'Table 3-12'!C5</f>
        <v>0.374</v>
      </c>
      <c r="M64" s="108">
        <f>'Table 54'!C100/'Table 54'!$C$105</f>
        <v>0.36473305787151733</v>
      </c>
    </row>
    <row r="65" spans="1:13">
      <c r="A65" s="70" t="s">
        <v>2195</v>
      </c>
      <c r="J65" s="70" t="s">
        <v>1847</v>
      </c>
      <c r="K65" s="108">
        <f t="shared" si="0"/>
        <v>0.29329166637707499</v>
      </c>
      <c r="L65" s="108">
        <f>'Table 3-12'!C6</f>
        <v>0.19700000000000001</v>
      </c>
      <c r="M65" s="108">
        <f>'Table 54'!C101/'Table 54'!$C$105</f>
        <v>0.19559782336624673</v>
      </c>
    </row>
    <row r="66" spans="1:13">
      <c r="A66" s="70" t="s">
        <v>2199</v>
      </c>
      <c r="J66" s="70" t="s">
        <v>1848</v>
      </c>
      <c r="K66" s="108">
        <f t="shared" si="0"/>
        <v>0.32103675386952418</v>
      </c>
      <c r="L66" s="108">
        <f>'Table 3-12'!C7</f>
        <v>0.19900000000000001</v>
      </c>
      <c r="M66" s="108">
        <f>'Table 54'!C103/'Table 54'!$C$105</f>
        <v>0.19822622258249634</v>
      </c>
    </row>
    <row r="67" spans="1:13">
      <c r="A67" s="70" t="s">
        <v>2155</v>
      </c>
      <c r="J67" s="70" t="s">
        <v>1849</v>
      </c>
      <c r="K67" s="108">
        <f t="shared" si="0"/>
        <v>6.7729704885416877E-3</v>
      </c>
      <c r="L67" s="108">
        <f>'Table 3-12'!C8</f>
        <v>5.0000000000000001E-3</v>
      </c>
      <c r="M67" s="108">
        <f>'Table 54'!C99/'Table 54'!$C$105</f>
        <v>2.7363124810556487E-3</v>
      </c>
    </row>
    <row r="68" spans="1:13">
      <c r="J68" s="70" t="s">
        <v>1925</v>
      </c>
      <c r="K68" s="108">
        <f t="shared" si="0"/>
        <v>0</v>
      </c>
      <c r="L68" s="108">
        <f>'Table 3-12'!C9</f>
        <v>1E-3</v>
      </c>
      <c r="M68" s="108"/>
    </row>
    <row r="69" spans="1:13">
      <c r="K69" s="108">
        <f>SUM(K63:K68)</f>
        <v>0.99999999999999989</v>
      </c>
      <c r="L69" s="108">
        <f>SUM(L63:L68)</f>
        <v>1.0019999999999998</v>
      </c>
      <c r="M69" s="108">
        <f>SUM(M63:M67)</f>
        <v>0.99965170641978895</v>
      </c>
    </row>
    <row r="70" spans="1:13" ht="14.25" customHeight="1">
      <c r="K70" s="90"/>
      <c r="L70" s="109"/>
      <c r="M70" s="109"/>
    </row>
    <row r="71" spans="1:13" hidden="1">
      <c r="F71" s="110"/>
      <c r="G71" s="110"/>
      <c r="H71" s="110"/>
      <c r="I71" s="110"/>
      <c r="J71" s="110"/>
      <c r="K71" s="110" t="s">
        <v>7310</v>
      </c>
      <c r="L71" s="110"/>
      <c r="M71" s="110"/>
    </row>
    <row r="72" spans="1:13" hidden="1">
      <c r="E72" s="70" t="s">
        <v>1752</v>
      </c>
      <c r="F72" s="70" t="s">
        <v>1902</v>
      </c>
      <c r="G72" s="110"/>
      <c r="H72" s="110"/>
      <c r="I72" s="110"/>
      <c r="J72" s="110" t="s">
        <v>1924</v>
      </c>
      <c r="K72" s="111">
        <f>SUMIFS(EPS!$L:$L,EPS!$B:$B,'2. Electricity'!F72,EPS!$C:$C,'2. Electricity'!E72)</f>
        <v>885031000</v>
      </c>
      <c r="L72" s="110"/>
      <c r="M72" s="110"/>
    </row>
    <row r="73" spans="1:13" hidden="1">
      <c r="E73" s="70" t="s">
        <v>1753</v>
      </c>
      <c r="F73" s="110" t="s">
        <v>1902</v>
      </c>
      <c r="G73" s="110"/>
      <c r="H73" s="110"/>
      <c r="I73" s="110"/>
      <c r="J73" s="110" t="s">
        <v>1832</v>
      </c>
      <c r="K73" s="111">
        <f>SUMIFS(EPS!$L:$L,EPS!$B:$B,'2. Electricity'!F73,EPS!$C:$C,'2. Electricity'!E73)</f>
        <v>0</v>
      </c>
      <c r="L73" s="110"/>
      <c r="M73" s="110"/>
    </row>
    <row r="74" spans="1:13" hidden="1">
      <c r="E74" s="70" t="s">
        <v>1754</v>
      </c>
      <c r="F74" s="110" t="s">
        <v>1902</v>
      </c>
      <c r="G74" s="110"/>
      <c r="H74" s="110"/>
      <c r="I74" s="110"/>
      <c r="J74" s="110" t="s">
        <v>1847</v>
      </c>
      <c r="K74" s="111">
        <f>SUMIFS(EPS!$L:$L,EPS!$B:$B,'2. Electricity'!F74,EPS!$C:$C,'2. Electricity'!E74)</f>
        <v>776462000</v>
      </c>
      <c r="L74" s="110"/>
      <c r="M74" s="110"/>
    </row>
    <row r="75" spans="1:13" hidden="1">
      <c r="E75" s="70" t="s">
        <v>1755</v>
      </c>
      <c r="F75" s="110" t="s">
        <v>1902</v>
      </c>
      <c r="G75" s="110"/>
      <c r="H75" s="110"/>
      <c r="I75" s="110"/>
      <c r="J75" s="110" t="s">
        <v>1848</v>
      </c>
      <c r="K75" s="111">
        <f>SUMIFS(EPS!$L:$L,EPS!$B:$B,'2. Electricity'!F75,EPS!$C:$C,'2. Electricity'!E75)</f>
        <v>249863000</v>
      </c>
      <c r="L75" s="110"/>
      <c r="M75" s="110"/>
    </row>
    <row r="76" spans="1:13" hidden="1">
      <c r="E76" s="70" t="s">
        <v>1756</v>
      </c>
      <c r="F76" s="110" t="s">
        <v>1902</v>
      </c>
      <c r="G76" s="110"/>
      <c r="H76" s="110"/>
      <c r="I76" s="110"/>
      <c r="J76" s="110" t="s">
        <v>1848</v>
      </c>
      <c r="K76" s="111">
        <f>SUMIFS(EPS!$L:$L,EPS!$B:$B,'2. Electricity'!F76,EPS!$C:$C,'2. Electricity'!E76)</f>
        <v>381348000</v>
      </c>
      <c r="L76" s="110"/>
      <c r="M76" s="110"/>
    </row>
    <row r="77" spans="1:13" hidden="1">
      <c r="E77" s="70" t="s">
        <v>1757</v>
      </c>
      <c r="F77" s="110" t="s">
        <v>1902</v>
      </c>
      <c r="G77" s="110"/>
      <c r="H77" s="110"/>
      <c r="I77" s="110"/>
      <c r="J77" s="110" t="s">
        <v>1848</v>
      </c>
      <c r="K77" s="111">
        <f>SUMIFS(EPS!$L:$L,EPS!$B:$B,'2. Electricity'!F77,EPS!$C:$C,'2. Electricity'!E77)</f>
        <v>170691000</v>
      </c>
      <c r="L77" s="110"/>
      <c r="M77" s="110"/>
    </row>
    <row r="78" spans="1:13" hidden="1">
      <c r="E78" s="70" t="s">
        <v>1758</v>
      </c>
      <c r="F78" s="110" t="s">
        <v>1902</v>
      </c>
      <c r="G78" s="110"/>
      <c r="H78" s="110"/>
      <c r="I78" s="110"/>
      <c r="J78" s="110" t="s">
        <v>1848</v>
      </c>
      <c r="K78" s="111">
        <f>SUMIFS(EPS!$L:$L,EPS!$B:$B,'2. Electricity'!F78,EPS!$C:$C,'2. Electricity'!E78)</f>
        <v>2923980</v>
      </c>
      <c r="L78" s="110"/>
      <c r="M78" s="110"/>
    </row>
    <row r="79" spans="1:13" hidden="1">
      <c r="E79" s="70" t="s">
        <v>1759</v>
      </c>
      <c r="F79" s="110" t="s">
        <v>1902</v>
      </c>
      <c r="G79" s="110"/>
      <c r="H79" s="110"/>
      <c r="I79" s="110"/>
      <c r="J79" s="110" t="s">
        <v>1848</v>
      </c>
      <c r="K79" s="111">
        <f>SUMIFS(EPS!$L:$L,EPS!$B:$B,'2. Electricity'!F79,EPS!$C:$C,'2. Electricity'!E79)</f>
        <v>21602100</v>
      </c>
      <c r="L79" s="112"/>
      <c r="M79" s="110"/>
    </row>
    <row r="80" spans="1:13" hidden="1">
      <c r="E80" s="70" t="s">
        <v>1760</v>
      </c>
      <c r="F80" s="110" t="s">
        <v>1902</v>
      </c>
      <c r="G80" s="110"/>
      <c r="H80" s="110"/>
      <c r="I80" s="110"/>
      <c r="J80" s="110" t="s">
        <v>1848</v>
      </c>
      <c r="K80" s="111">
        <f>SUMIFS(EPS!$L:$L,EPS!$B:$B,'2. Electricity'!F80,EPS!$C:$C,'2. Electricity'!E80)</f>
        <v>15473400</v>
      </c>
      <c r="L80" s="110"/>
      <c r="M80" s="110"/>
    </row>
    <row r="81" spans="5:13" hidden="1">
      <c r="E81" s="70" t="s">
        <v>1761</v>
      </c>
      <c r="F81" s="110" t="s">
        <v>1902</v>
      </c>
      <c r="G81" s="110"/>
      <c r="H81" s="110"/>
      <c r="I81" s="110"/>
      <c r="J81" s="110" t="s">
        <v>1921</v>
      </c>
      <c r="K81" s="111">
        <f>SUMIFS(EPS!$L:$L,EPS!$B:$B,'2. Electricity'!F81,EPS!$C:$C,'2. Electricity'!E81)</f>
        <v>17930800</v>
      </c>
      <c r="L81" s="110"/>
      <c r="M81" s="110"/>
    </row>
    <row r="82" spans="5:13" hidden="1">
      <c r="E82" s="70" t="s">
        <v>1762</v>
      </c>
      <c r="F82" s="110" t="s">
        <v>1902</v>
      </c>
      <c r="G82" s="110"/>
      <c r="H82" s="110"/>
      <c r="I82" s="110"/>
      <c r="J82" s="110" t="s">
        <v>1832</v>
      </c>
      <c r="K82" s="111">
        <f>SUMIFS(EPS!$L:$L,EPS!$B:$B,'2. Electricity'!F82,EPS!$C:$C,'2. Electricity'!E82)</f>
        <v>102176000</v>
      </c>
      <c r="L82" s="110"/>
      <c r="M82" s="110"/>
    </row>
    <row r="83" spans="5:13" hidden="1">
      <c r="E83" s="70" t="s">
        <v>1763</v>
      </c>
      <c r="F83" s="110" t="s">
        <v>1902</v>
      </c>
      <c r="G83" s="110"/>
      <c r="H83" s="110"/>
      <c r="I83" s="110"/>
      <c r="J83" s="110" t="s">
        <v>1924</v>
      </c>
      <c r="K83" s="111">
        <f>SUMIFS(EPS!$L:$L,EPS!$B:$B,'2. Electricity'!F83,EPS!$C:$C,'2. Electricity'!E83)</f>
        <v>15891300</v>
      </c>
      <c r="L83" s="110"/>
      <c r="M83" s="110"/>
    </row>
    <row r="84" spans="5:13" hidden="1">
      <c r="E84" s="70" t="s">
        <v>1764</v>
      </c>
      <c r="F84" s="110" t="s">
        <v>1902</v>
      </c>
      <c r="G84" s="110"/>
      <c r="H84" s="110"/>
      <c r="I84" s="110"/>
      <c r="J84" s="110" t="s">
        <v>1848</v>
      </c>
      <c r="K84" s="111">
        <f>SUMIFS(EPS!$L:$L,EPS!$B:$B,'2. Electricity'!F84,EPS!$C:$C,'2. Electricity'!E84)</f>
        <v>126910</v>
      </c>
      <c r="L84" s="110"/>
      <c r="M84" s="110"/>
    </row>
    <row r="85" spans="5:13" hidden="1">
      <c r="E85" s="70" t="s">
        <v>1765</v>
      </c>
      <c r="F85" s="110" t="s">
        <v>1902</v>
      </c>
      <c r="G85" s="110"/>
      <c r="H85" s="110"/>
      <c r="I85" s="110"/>
      <c r="J85" s="110" t="s">
        <v>1925</v>
      </c>
      <c r="K85" s="111">
        <f>SUMIFS(EPS!$L:$L,EPS!$B:$B,'2. Electricity'!F85,EPS!$C:$C,'2. Electricity'!E85)</f>
        <v>0</v>
      </c>
      <c r="L85" s="110"/>
      <c r="M85" s="110"/>
    </row>
    <row r="86" spans="5:13" hidden="1">
      <c r="E86" s="70" t="s">
        <v>1766</v>
      </c>
      <c r="F86" s="110" t="s">
        <v>1902</v>
      </c>
      <c r="G86" s="110"/>
      <c r="H86" s="110"/>
      <c r="I86" s="110"/>
      <c r="J86" s="110" t="s">
        <v>1925</v>
      </c>
      <c r="K86" s="111">
        <f>SUMIFS(EPS!$L:$L,EPS!$B:$B,'2. Electricity'!F86,EPS!$C:$C,'2. Electricity'!E86)</f>
        <v>0</v>
      </c>
      <c r="L86" s="110"/>
      <c r="M86" s="110"/>
    </row>
    <row r="87" spans="5:13" hidden="1">
      <c r="E87" s="70" t="s">
        <v>1767</v>
      </c>
      <c r="F87" s="110" t="s">
        <v>1902</v>
      </c>
      <c r="G87" s="110"/>
      <c r="H87" s="110"/>
      <c r="I87" s="110"/>
      <c r="J87" s="110" t="s">
        <v>1848</v>
      </c>
      <c r="K87" s="111">
        <f>SUMIFS(EPS!$L:$L,EPS!$B:$B,'2. Electricity'!F87,EPS!$C:$C,'2. Electricity'!E87)</f>
        <v>7886110</v>
      </c>
      <c r="L87" s="110"/>
      <c r="M87" s="110"/>
    </row>
    <row r="88" spans="5:13" hidden="1">
      <c r="F88" s="110"/>
      <c r="G88" s="110"/>
      <c r="H88" s="110"/>
      <c r="I88" s="110"/>
      <c r="J88" s="110"/>
      <c r="K88" s="112">
        <f>SUM(K72:K87)</f>
        <v>2647405600</v>
      </c>
      <c r="L88" s="110"/>
      <c r="M88" s="110"/>
    </row>
    <row r="89" spans="5:13">
      <c r="F89" s="110"/>
      <c r="G89" s="110"/>
      <c r="H89" s="110"/>
      <c r="I89" s="110"/>
      <c r="J89" s="110"/>
      <c r="K89" s="110"/>
      <c r="L89" s="110"/>
      <c r="M89" s="11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workbookViewId="0">
      <selection activeCell="H10" sqref="H10"/>
    </sheetView>
  </sheetViews>
  <sheetFormatPr defaultColWidth="9.140625" defaultRowHeight="16.5"/>
  <cols>
    <col min="1" max="9" width="9.7109375" style="70" customWidth="1"/>
    <col min="10" max="10" width="11.42578125" style="70" customWidth="1"/>
    <col min="11" max="11" width="9.140625" style="70" customWidth="1"/>
    <col min="12" max="12" width="18.5703125" style="70" customWidth="1"/>
    <col min="13" max="16384" width="9.140625" style="70"/>
  </cols>
  <sheetData>
    <row r="1" spans="1:16">
      <c r="J1" s="71" t="s">
        <v>1829</v>
      </c>
      <c r="K1" s="71"/>
      <c r="L1" s="71"/>
      <c r="M1" s="71"/>
      <c r="N1" s="71"/>
    </row>
    <row r="2" spans="1:16">
      <c r="J2" s="71" t="s">
        <v>1781</v>
      </c>
      <c r="K2" s="71"/>
      <c r="L2" s="71"/>
      <c r="M2" s="71"/>
      <c r="N2" s="71"/>
    </row>
    <row r="3" spans="1:16">
      <c r="J3" s="96" t="s">
        <v>2395</v>
      </c>
      <c r="K3" s="97"/>
      <c r="L3" s="97"/>
      <c r="M3" s="97"/>
      <c r="N3" s="97"/>
    </row>
    <row r="4" spans="1:16">
      <c r="J4" s="96" t="s">
        <v>7095</v>
      </c>
      <c r="K4" s="97"/>
      <c r="L4" s="97"/>
      <c r="M4" s="97"/>
      <c r="N4" s="97"/>
    </row>
    <row r="7" spans="1:16">
      <c r="A7" s="70" t="s">
        <v>2382</v>
      </c>
      <c r="B7" s="70" t="s">
        <v>1882</v>
      </c>
      <c r="C7" s="70" t="s">
        <v>1885</v>
      </c>
      <c r="D7" s="70" t="s">
        <v>1884</v>
      </c>
      <c r="E7" s="70" t="s">
        <v>1883</v>
      </c>
      <c r="F7" s="70" t="s">
        <v>7093</v>
      </c>
      <c r="G7" s="70" t="s">
        <v>7094</v>
      </c>
      <c r="H7" s="70" t="s">
        <v>1839</v>
      </c>
      <c r="I7" s="70" t="s">
        <v>1840</v>
      </c>
    </row>
    <row r="8" spans="1:16">
      <c r="J8" s="70">
        <v>3.1</v>
      </c>
      <c r="K8" s="70" t="s">
        <v>1875</v>
      </c>
    </row>
    <row r="9" spans="1:16">
      <c r="M9" s="85" t="s">
        <v>7298</v>
      </c>
      <c r="N9" s="85" t="s">
        <v>7177</v>
      </c>
      <c r="O9" s="85" t="s">
        <v>7178</v>
      </c>
    </row>
    <row r="10" spans="1:16">
      <c r="H10" s="70" t="s">
        <v>7405</v>
      </c>
      <c r="I10" s="70" t="s">
        <v>1838</v>
      </c>
      <c r="L10" s="85" t="s">
        <v>1702</v>
      </c>
      <c r="M10" s="93">
        <f>SUMIFS(EPS!$L:$L,EPS!$B:$B,H10,EPS!$I:$I,L10)</f>
        <v>817.08640595889585</v>
      </c>
      <c r="N10" s="86">
        <f>'Table 3-10'!C13+'Table 3-13'!D36</f>
        <v>839.6</v>
      </c>
      <c r="O10" s="86">
        <f>'Table 11.4'!O62-'Table 11.4'!N62</f>
        <v>975.41100000000006</v>
      </c>
    </row>
    <row r="11" spans="1:16">
      <c r="H11" s="70" t="s">
        <v>7405</v>
      </c>
      <c r="I11" s="70" t="s">
        <v>1838</v>
      </c>
      <c r="L11" s="85" t="s">
        <v>1713</v>
      </c>
      <c r="M11" s="93">
        <f>SUMIFS(EPS!$L:$L,EPS!$B:$B,H11,EPS!$I:$I,L11)</f>
        <v>0.65811647295682396</v>
      </c>
      <c r="N11" s="92">
        <f>'Table 3-10'!C14</f>
        <v>1.6</v>
      </c>
      <c r="O11" s="86"/>
      <c r="P11" s="87"/>
    </row>
    <row r="12" spans="1:16">
      <c r="H12" s="70" t="s">
        <v>7405</v>
      </c>
      <c r="I12" s="70" t="s">
        <v>1838</v>
      </c>
      <c r="L12" s="85" t="s">
        <v>1714</v>
      </c>
      <c r="M12" s="93">
        <f>SUMIFS(EPS!$L:$L,EPS!$B:$B,H12,EPS!$I:$I,L12)</f>
        <v>0.97207249419227382</v>
      </c>
      <c r="N12" s="92">
        <f>'Table 3-10'!C15</f>
        <v>2.1</v>
      </c>
      <c r="O12" s="86"/>
      <c r="P12" s="87"/>
    </row>
    <row r="13" spans="1:16">
      <c r="L13" s="85" t="s">
        <v>2280</v>
      </c>
      <c r="M13" s="88">
        <f>SUM(M10:M12)</f>
        <v>818.71659492604499</v>
      </c>
      <c r="N13" s="88">
        <f>SUM(N10:N12)</f>
        <v>843.30000000000007</v>
      </c>
      <c r="O13" s="88">
        <f>SUM(O10:O12)</f>
        <v>975.41100000000006</v>
      </c>
    </row>
    <row r="14" spans="1:16">
      <c r="L14" s="70" t="s">
        <v>7399</v>
      </c>
    </row>
    <row r="15" spans="1:16">
      <c r="L15" s="70" t="s">
        <v>7400</v>
      </c>
    </row>
    <row r="16" spans="1:16">
      <c r="L16" s="70" t="s">
        <v>7401</v>
      </c>
    </row>
    <row r="19" spans="1:16">
      <c r="N19" s="114"/>
    </row>
    <row r="28" spans="1:16">
      <c r="J28" s="70">
        <v>3.2</v>
      </c>
      <c r="K28" s="70" t="s">
        <v>1931</v>
      </c>
    </row>
    <row r="29" spans="1:16">
      <c r="M29" s="85" t="s">
        <v>7298</v>
      </c>
      <c r="N29" s="85" t="s">
        <v>7177</v>
      </c>
      <c r="O29" s="85" t="s">
        <v>7178</v>
      </c>
    </row>
    <row r="30" spans="1:16">
      <c r="A30" s="70" t="s">
        <v>1924</v>
      </c>
      <c r="C30" s="70" t="s">
        <v>1702</v>
      </c>
      <c r="E30" s="70" t="s">
        <v>1733</v>
      </c>
      <c r="H30" s="70" t="s">
        <v>5</v>
      </c>
      <c r="I30" s="70" t="s">
        <v>1876</v>
      </c>
      <c r="L30" s="98" t="s">
        <v>1831</v>
      </c>
      <c r="M30" s="99">
        <f>SUMIFS(EPS!$L:$L,EPS!$B:$B,H30,EPS!$C:$C,E30,EPS!$E:$E,C30)</f>
        <v>0</v>
      </c>
      <c r="N30" s="99">
        <f>'Table 3-7'!C10</f>
        <v>43</v>
      </c>
      <c r="O30" s="100">
        <f>SUMIFS('Table 11.4'!$62:$62,'Table 11.4'!$1:$1,A30)</f>
        <v>91.593999999999994</v>
      </c>
    </row>
    <row r="31" spans="1:16">
      <c r="A31" s="70" t="s">
        <v>1928</v>
      </c>
      <c r="C31" s="70" t="s">
        <v>1702</v>
      </c>
      <c r="E31" s="70" t="s">
        <v>1734</v>
      </c>
      <c r="H31" s="70" t="s">
        <v>5</v>
      </c>
      <c r="I31" s="70" t="s">
        <v>1876</v>
      </c>
      <c r="L31" s="101" t="s">
        <v>1832</v>
      </c>
      <c r="M31" s="99">
        <f>SUMIFS(EPS!$L:$L,EPS!$B:$B,H31,EPS!$C:$C,E31,EPS!$E:$E,C31)</f>
        <v>0</v>
      </c>
      <c r="N31" s="99">
        <f>'Table 3-7'!C11+'Table 3-13'!D36</f>
        <v>563.6</v>
      </c>
      <c r="O31" s="100">
        <f>SUMIFS('Table 11.4'!$62:$62,'Table 11.4'!$1:$1,A31)</f>
        <v>537.67600000000004</v>
      </c>
      <c r="P31" s="70" t="s">
        <v>7393</v>
      </c>
    </row>
    <row r="32" spans="1:16">
      <c r="A32" s="70" t="s">
        <v>2383</v>
      </c>
      <c r="C32" s="70" t="s">
        <v>1702</v>
      </c>
      <c r="E32" s="70" t="s">
        <v>1739</v>
      </c>
      <c r="H32" s="70" t="s">
        <v>5</v>
      </c>
      <c r="I32" s="70" t="s">
        <v>1876</v>
      </c>
      <c r="L32" s="101" t="s">
        <v>7394</v>
      </c>
      <c r="M32" s="99">
        <f>SUMIFS(EPS!$L:$L,EPS!$B:$B,H32,EPS!$C:$C,E32,EPS!$E:$E,C32)+SUMIFS(EPS!$L:$L,EPS!$B:$B,H34,EPS!$C:$C,E34,EPS!$E:$E,C34)+SUMIFS(EPS!$L:$L,EPS!$B:$B,H36,EPS!$C:$C,E36,EPS!$E:$E,C36)+SUMIFS(EPS!$L:$L,EPS!$B:$B,H37,EPS!$C:$C,E37,EPS!$E:$E,C37)</f>
        <v>0</v>
      </c>
      <c r="N32" s="99">
        <f>'Table 3-7'!C12</f>
        <v>232.9</v>
      </c>
      <c r="O32" s="100">
        <f>SUMIFS('Table 11.4'!$62:$62,'Table 11.4'!$1:$1,A32)+SUMIFS('Table 11.4'!$62:$62,'Table 11.4'!$1:$1,A34)+SUMIFS('Table 11.4'!$62:$62,'Table 11.4'!$1:$1,A35)</f>
        <v>142.14699999999999</v>
      </c>
    </row>
    <row r="33" spans="1:15">
      <c r="C33" s="70" t="s">
        <v>1702</v>
      </c>
      <c r="E33" s="70" t="s">
        <v>1735</v>
      </c>
      <c r="H33" s="70" t="s">
        <v>5</v>
      </c>
      <c r="I33" s="70" t="s">
        <v>1876</v>
      </c>
      <c r="L33" s="101" t="s">
        <v>1919</v>
      </c>
      <c r="M33" s="99">
        <f>SUMIFS(EPS!$L:$L,EPS!$B:$B,H33,EPS!$C:$C,E33,EPS!$E:$E,C33)</f>
        <v>0</v>
      </c>
      <c r="N33" s="99"/>
      <c r="O33" s="100">
        <f>SUMIFS('Table 11.4'!$62:$62,'Table 11.4'!$1:$1,A33)</f>
        <v>0</v>
      </c>
    </row>
    <row r="34" spans="1:15">
      <c r="A34" s="70" t="s">
        <v>2387</v>
      </c>
      <c r="C34" s="70" t="s">
        <v>1702</v>
      </c>
      <c r="E34" s="70" t="s">
        <v>1736</v>
      </c>
      <c r="H34" s="70" t="s">
        <v>5</v>
      </c>
      <c r="I34" s="70" t="s">
        <v>1876</v>
      </c>
      <c r="L34" s="101" t="s">
        <v>2387</v>
      </c>
      <c r="M34" s="99"/>
      <c r="N34" s="99"/>
      <c r="O34" s="100"/>
    </row>
    <row r="35" spans="1:15">
      <c r="A35" s="70" t="s">
        <v>1923</v>
      </c>
      <c r="C35" s="70" t="s">
        <v>1702</v>
      </c>
      <c r="E35" s="70" t="s">
        <v>1737</v>
      </c>
      <c r="H35" s="70" t="s">
        <v>5</v>
      </c>
      <c r="I35" s="70" t="s">
        <v>1876</v>
      </c>
      <c r="L35" s="101" t="s">
        <v>2386</v>
      </c>
      <c r="M35" s="99"/>
      <c r="N35" s="99"/>
      <c r="O35" s="100"/>
    </row>
    <row r="36" spans="1:15">
      <c r="C36" s="70" t="s">
        <v>1702</v>
      </c>
      <c r="E36" s="70" t="s">
        <v>1738</v>
      </c>
      <c r="H36" s="70" t="s">
        <v>5</v>
      </c>
      <c r="I36" s="70" t="s">
        <v>1876</v>
      </c>
      <c r="L36" s="101" t="s">
        <v>1923</v>
      </c>
      <c r="M36" s="99"/>
      <c r="N36" s="99"/>
      <c r="O36" s="100">
        <f>SUMIFS('Table 11.4'!$62:$62,'Table 11.4'!$1:$1,A36)</f>
        <v>0</v>
      </c>
    </row>
    <row r="37" spans="1:15">
      <c r="C37" s="70" t="s">
        <v>1702</v>
      </c>
      <c r="E37" s="70" t="s">
        <v>1740</v>
      </c>
      <c r="H37" s="70" t="s">
        <v>5</v>
      </c>
      <c r="I37" s="70" t="s">
        <v>1876</v>
      </c>
      <c r="L37" s="101" t="s">
        <v>1881</v>
      </c>
      <c r="M37" s="99"/>
      <c r="N37" s="99"/>
      <c r="O37" s="100">
        <f>SUMIFS('Table 11.4'!$62:$62,'Table 11.4'!$1:$1,A37)</f>
        <v>0</v>
      </c>
    </row>
    <row r="38" spans="1:15">
      <c r="A38" s="70" t="s">
        <v>2385</v>
      </c>
      <c r="L38" s="101" t="s">
        <v>2385</v>
      </c>
      <c r="M38" s="99">
        <f>SUMIFS(EPS!$L:$L,EPS!$B:$B,H38,EPS!$C:$C,E38,EPS!$E:$E,C38)</f>
        <v>0</v>
      </c>
      <c r="N38" s="99"/>
      <c r="O38" s="100">
        <f>SUMIFS('Table 11.4'!$62:$62,'Table 11.4'!$1:$1,A38)</f>
        <v>203.994</v>
      </c>
    </row>
    <row r="39" spans="1:15">
      <c r="M39" s="88">
        <f>SUM(M30:M37)</f>
        <v>0</v>
      </c>
      <c r="N39" s="88">
        <f>SUM(N30:N37)</f>
        <v>839.5</v>
      </c>
      <c r="O39" s="88">
        <f>SUM(O30:O38)</f>
        <v>975.41099999999994</v>
      </c>
    </row>
    <row r="41" spans="1:15">
      <c r="M41" s="88"/>
    </row>
    <row r="51" spans="3:14">
      <c r="J51" s="70">
        <v>3.3</v>
      </c>
      <c r="K51" s="70" t="s">
        <v>1933</v>
      </c>
    </row>
    <row r="52" spans="3:14">
      <c r="M52" s="85" t="s">
        <v>7298</v>
      </c>
      <c r="N52" s="85" t="s">
        <v>7177</v>
      </c>
    </row>
    <row r="53" spans="3:14">
      <c r="C53" s="70" t="s">
        <v>1713</v>
      </c>
      <c r="E53" s="70" t="s">
        <v>1733</v>
      </c>
      <c r="H53" s="70" t="s">
        <v>5</v>
      </c>
      <c r="I53" s="70" t="s">
        <v>1877</v>
      </c>
      <c r="L53" s="98" t="s">
        <v>1831</v>
      </c>
      <c r="M53" s="102">
        <f>SUMIFS(EPS!$L:$L,EPS!$B:$B,H53,EPS!$C:$C,E53,EPS!$E:$E,C53)</f>
        <v>0</v>
      </c>
      <c r="N53" s="102">
        <f>'Table 3-8'!C10</f>
        <v>0.1</v>
      </c>
    </row>
    <row r="54" spans="3:14">
      <c r="C54" s="70" t="s">
        <v>1713</v>
      </c>
      <c r="E54" s="70" t="s">
        <v>1734</v>
      </c>
      <c r="H54" s="70" t="s">
        <v>5</v>
      </c>
      <c r="I54" s="70" t="s">
        <v>1877</v>
      </c>
      <c r="L54" s="101" t="s">
        <v>1832</v>
      </c>
      <c r="M54" s="102">
        <f>SUMIFS(EPS!$L:$L,EPS!$B:$B,H54,EPS!$C:$C,E54,EPS!$E:$E,C54)</f>
        <v>0</v>
      </c>
      <c r="N54" s="102">
        <f>'Table 3-8'!C11</f>
        <v>0.1</v>
      </c>
    </row>
    <row r="55" spans="3:14">
      <c r="C55" s="70" t="s">
        <v>1713</v>
      </c>
      <c r="E55" s="70" t="s">
        <v>1739</v>
      </c>
      <c r="H55" s="70" t="s">
        <v>5</v>
      </c>
      <c r="I55" s="70" t="s">
        <v>1877</v>
      </c>
      <c r="L55" s="101" t="s">
        <v>1833</v>
      </c>
      <c r="M55" s="102">
        <f>SUMIFS(EPS!$L:$L,EPS!$B:$B,H55,EPS!$C:$C,E55,EPS!$E:$E,C55)</f>
        <v>0</v>
      </c>
      <c r="N55" s="102">
        <f>'Table 3-8'!C12</f>
        <v>0.3</v>
      </c>
    </row>
    <row r="56" spans="3:14">
      <c r="C56" s="70" t="s">
        <v>1713</v>
      </c>
      <c r="E56" s="70" t="s">
        <v>1735</v>
      </c>
      <c r="H56" s="70" t="s">
        <v>5</v>
      </c>
      <c r="L56" s="101" t="s">
        <v>1919</v>
      </c>
      <c r="M56" s="102">
        <f>SUMIFS(EPS!$L:$L,EPS!$B:$B,H56,EPS!$C:$C,E56,EPS!$E:$E,C56)</f>
        <v>0</v>
      </c>
      <c r="N56" s="102"/>
    </row>
    <row r="57" spans="3:14">
      <c r="C57" s="70" t="s">
        <v>1713</v>
      </c>
      <c r="E57" s="70" t="s">
        <v>1736</v>
      </c>
      <c r="H57" s="70" t="s">
        <v>5</v>
      </c>
      <c r="L57" s="101" t="s">
        <v>2387</v>
      </c>
      <c r="M57" s="102">
        <f>SUMIFS(EPS!$L:$L,EPS!$B:$B,H57,EPS!$C:$C,E57,EPS!$E:$E,C57)</f>
        <v>0</v>
      </c>
      <c r="N57" s="102"/>
    </row>
    <row r="58" spans="3:14">
      <c r="C58" s="70" t="s">
        <v>1713</v>
      </c>
      <c r="E58" s="70" t="s">
        <v>1737</v>
      </c>
      <c r="H58" s="70" t="s">
        <v>5</v>
      </c>
      <c r="L58" s="101" t="s">
        <v>2386</v>
      </c>
      <c r="M58" s="102">
        <f>SUMIFS(EPS!$L:$L,EPS!$B:$B,H58,EPS!$C:$C,E58,EPS!$E:$E,C58)</f>
        <v>0</v>
      </c>
      <c r="N58" s="102"/>
    </row>
    <row r="59" spans="3:14">
      <c r="C59" s="70" t="s">
        <v>1713</v>
      </c>
      <c r="E59" s="70" t="s">
        <v>1738</v>
      </c>
      <c r="H59" s="70" t="s">
        <v>5</v>
      </c>
      <c r="L59" s="101" t="s">
        <v>1923</v>
      </c>
      <c r="M59" s="102">
        <f>SUMIFS(EPS!$L:$L,EPS!$B:$B,H59,EPS!$C:$C,E59,EPS!$E:$E,C59)</f>
        <v>0</v>
      </c>
      <c r="N59" s="102"/>
    </row>
    <row r="60" spans="3:14">
      <c r="C60" s="70" t="s">
        <v>1713</v>
      </c>
      <c r="E60" s="70" t="s">
        <v>1740</v>
      </c>
      <c r="H60" s="70" t="s">
        <v>5</v>
      </c>
      <c r="L60" s="101" t="s">
        <v>1881</v>
      </c>
      <c r="M60" s="102">
        <f>SUMIFS(EPS!$L:$L,EPS!$B:$B,H60,EPS!$C:$C,E60,EPS!$E:$E,C60)</f>
        <v>0</v>
      </c>
      <c r="N60" s="102"/>
    </row>
    <row r="61" spans="3:14">
      <c r="M61" s="103">
        <f>SUM(M53:M60)</f>
        <v>0</v>
      </c>
      <c r="N61" s="103">
        <f>SUM(N53:N60)</f>
        <v>0.5</v>
      </c>
    </row>
    <row r="64" spans="3:14">
      <c r="J64" s="70">
        <v>3.4</v>
      </c>
      <c r="K64" s="70" t="s">
        <v>1934</v>
      </c>
    </row>
    <row r="65" spans="3:14">
      <c r="M65" s="85" t="s">
        <v>7298</v>
      </c>
      <c r="N65" s="85" t="s">
        <v>7177</v>
      </c>
    </row>
    <row r="66" spans="3:14">
      <c r="C66" s="70" t="s">
        <v>1714</v>
      </c>
      <c r="E66" s="70" t="s">
        <v>1733</v>
      </c>
      <c r="H66" s="70" t="s">
        <v>5</v>
      </c>
      <c r="I66" s="70" t="s">
        <v>1932</v>
      </c>
      <c r="L66" s="98" t="s">
        <v>1831</v>
      </c>
      <c r="M66" s="102">
        <f>SUMIFS(EPS!$L:$L,EPS!$B:$B,H66,EPS!$C:$C,E66,EPS!$E:$E,C66)-SUMIFS(EPS!$L:$L,EPS!$B:$B,H66,EPS!$C:$C,E66,EPS!$E:$E,C66,EPS!$D:$D,F66)</f>
        <v>0</v>
      </c>
      <c r="N66" s="102">
        <f>'Table 3-9'!C10</f>
        <v>0.2</v>
      </c>
    </row>
    <row r="67" spans="3:14">
      <c r="C67" s="70" t="s">
        <v>1714</v>
      </c>
      <c r="E67" s="70" t="s">
        <v>1739</v>
      </c>
      <c r="H67" s="70" t="s">
        <v>5</v>
      </c>
      <c r="I67" s="70" t="s">
        <v>1932</v>
      </c>
      <c r="L67" s="101" t="s">
        <v>1833</v>
      </c>
      <c r="M67" s="102">
        <f>SUMIFS(EPS!$L:$L,EPS!$B:$B,H67,EPS!$C:$C,E67,EPS!$E:$E,C67)-SUMIFS(EPS!$L:$L,EPS!$B:$B,H67,EPS!$C:$C,E67,EPS!$E:$E,C67,EPS!$D:$D,F67)</f>
        <v>0</v>
      </c>
      <c r="N67" s="102">
        <f>'Table 3-9'!C11</f>
        <v>0.3</v>
      </c>
    </row>
    <row r="68" spans="3:14">
      <c r="C68" s="70" t="s">
        <v>1714</v>
      </c>
      <c r="E68" s="70" t="s">
        <v>1734</v>
      </c>
      <c r="H68" s="70" t="s">
        <v>5</v>
      </c>
      <c r="I68" s="70" t="s">
        <v>1932</v>
      </c>
      <c r="L68" s="101" t="s">
        <v>1832</v>
      </c>
      <c r="M68" s="102">
        <f>SUMIFS(EPS!$L:$L,EPS!$B:$B,H68,EPS!$C:$C,E68,EPS!$E:$E,C68)-SUMIFS(EPS!$L:$L,EPS!$B:$B,H68,EPS!$C:$C,E68,EPS!$E:$E,C68,EPS!$D:$D,F68)</f>
        <v>0</v>
      </c>
      <c r="N68" s="102">
        <f>'Table 3-9'!C12</f>
        <v>0.2</v>
      </c>
    </row>
    <row r="69" spans="3:14">
      <c r="C69" s="70" t="s">
        <v>1714</v>
      </c>
      <c r="E69" s="70" t="s">
        <v>1735</v>
      </c>
      <c r="H69" s="70" t="s">
        <v>5</v>
      </c>
      <c r="L69" s="101" t="s">
        <v>1919</v>
      </c>
      <c r="M69" s="102">
        <f>SUMIFS(EPS!$L:$L,EPS!$B:$B,H69,EPS!$C:$C,E69,EPS!$E:$E,C69)-SUMIFS(EPS!$L:$L,EPS!$B:$B,H69,EPS!$C:$C,E69,EPS!$E:$E,C69,EPS!$D:$D,F69)</f>
        <v>0</v>
      </c>
      <c r="N69" s="102">
        <f>'Table 3-9'!C13</f>
        <v>1.4</v>
      </c>
    </row>
    <row r="70" spans="3:14">
      <c r="C70" s="70" t="s">
        <v>1714</v>
      </c>
      <c r="E70" s="70" t="s">
        <v>1736</v>
      </c>
      <c r="H70" s="70" t="s">
        <v>5</v>
      </c>
      <c r="L70" s="101" t="s">
        <v>2387</v>
      </c>
      <c r="M70" s="102">
        <f>SUMIFS(EPS!$L:$L,EPS!$B:$B,H70,EPS!$C:$C,E70,EPS!$E:$E,C70)-SUMIFS(EPS!$L:$L,EPS!$B:$B,H70,EPS!$C:$C,E70,EPS!$E:$E,C70,EPS!$D:$D,F70)</f>
        <v>0</v>
      </c>
      <c r="N70" s="102">
        <f>'Table 3-9'!C14</f>
        <v>0.3</v>
      </c>
    </row>
    <row r="71" spans="3:14">
      <c r="C71" s="70" t="s">
        <v>1714</v>
      </c>
      <c r="E71" s="70" t="s">
        <v>1737</v>
      </c>
      <c r="H71" s="70" t="s">
        <v>5</v>
      </c>
      <c r="L71" s="101" t="s">
        <v>2386</v>
      </c>
      <c r="M71" s="102">
        <f>SUMIFS(EPS!$L:$L,EPS!$B:$B,H71,EPS!$C:$C,E71,EPS!$E:$E,C71)-SUMIFS(EPS!$L:$L,EPS!$B:$B,H71,EPS!$C:$C,E71,EPS!$E:$E,C71,EPS!$D:$D,F71)</f>
        <v>0</v>
      </c>
      <c r="N71" s="102" t="str">
        <f>'Table 3-9'!C15</f>
        <v xml:space="preserve">+ </v>
      </c>
    </row>
    <row r="72" spans="3:14">
      <c r="C72" s="70" t="s">
        <v>1714</v>
      </c>
      <c r="E72" s="70" t="s">
        <v>1738</v>
      </c>
      <c r="H72" s="70" t="s">
        <v>5</v>
      </c>
      <c r="L72" s="101" t="s">
        <v>1923</v>
      </c>
      <c r="M72" s="102">
        <f>SUMIFS(EPS!$L:$L,EPS!$B:$B,H72,EPS!$C:$C,E72,EPS!$E:$E,C72)-SUMIFS(EPS!$L:$L,EPS!$B:$B,H72,EPS!$C:$C,E72,EPS!$E:$E,C72,EPS!$D:$D,F72)</f>
        <v>0</v>
      </c>
      <c r="N72" s="102">
        <f>'Table 3-9'!C16</f>
        <v>0.1</v>
      </c>
    </row>
    <row r="73" spans="3:14">
      <c r="C73" s="70" t="s">
        <v>1714</v>
      </c>
      <c r="E73" s="70" t="s">
        <v>1740</v>
      </c>
      <c r="H73" s="70" t="s">
        <v>5</v>
      </c>
      <c r="L73" s="101" t="s">
        <v>1881</v>
      </c>
      <c r="M73" s="102">
        <f>SUMIFS(EPS!$L:$L,EPS!$B:$B,H73,EPS!$C:$C,E73,EPS!$E:$E,C73)-SUMIFS(EPS!$L:$L,EPS!$B:$B,H73,EPS!$C:$C,E73,EPS!$E:$E,C73,EPS!$D:$D,F73)</f>
        <v>0</v>
      </c>
      <c r="N73" s="102">
        <f>'Table 3-9'!C17</f>
        <v>0.1</v>
      </c>
    </row>
    <row r="74" spans="3:14">
      <c r="M74" s="103">
        <f>SUM(M66:M73)</f>
        <v>0</v>
      </c>
      <c r="N74" s="103">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4" workbookViewId="0">
      <selection activeCell="M17" sqref="M17"/>
    </sheetView>
  </sheetViews>
  <sheetFormatPr defaultColWidth="9.140625" defaultRowHeight="16.5"/>
  <cols>
    <col min="1" max="1" width="0" style="70" hidden="1" customWidth="1"/>
    <col min="2" max="5" width="9.140625" style="70" hidden="1" customWidth="1"/>
    <col min="6" max="6" width="16.7109375" style="70" hidden="1" customWidth="1"/>
    <col min="7" max="7" width="14" style="70" hidden="1" customWidth="1"/>
    <col min="8" max="8" width="15" style="70" hidden="1" customWidth="1"/>
    <col min="9" max="9" width="15" style="70" customWidth="1"/>
    <col min="10" max="14" width="9.140625" style="70"/>
    <col min="15" max="15" width="9.140625" style="87"/>
    <col min="16" max="16384" width="9.140625" style="70"/>
  </cols>
  <sheetData>
    <row r="1" spans="1:14">
      <c r="I1" s="71" t="s">
        <v>1823</v>
      </c>
      <c r="J1" s="72"/>
      <c r="K1" s="72"/>
    </row>
    <row r="2" spans="1:14">
      <c r="I2" s="71" t="s">
        <v>1781</v>
      </c>
      <c r="J2" s="72"/>
      <c r="K2" s="72"/>
    </row>
    <row r="6" spans="1:14">
      <c r="A6" s="70" t="s">
        <v>2382</v>
      </c>
      <c r="B6" s="70" t="s">
        <v>1882</v>
      </c>
      <c r="C6" s="70" t="s">
        <v>1885</v>
      </c>
      <c r="D6" s="70" t="s">
        <v>1884</v>
      </c>
      <c r="E6" s="70" t="s">
        <v>1883</v>
      </c>
      <c r="F6" s="70" t="s">
        <v>1841</v>
      </c>
      <c r="G6" s="70" t="s">
        <v>1839</v>
      </c>
      <c r="H6" s="70" t="s">
        <v>1840</v>
      </c>
    </row>
    <row r="7" spans="1:14">
      <c r="I7" s="70">
        <v>4.0999999999999996</v>
      </c>
      <c r="J7" s="70" t="s">
        <v>1825</v>
      </c>
    </row>
    <row r="8" spans="1:14">
      <c r="L8" s="85" t="s">
        <v>7298</v>
      </c>
      <c r="M8" s="85" t="s">
        <v>7177</v>
      </c>
      <c r="N8" s="85" t="s">
        <v>7178</v>
      </c>
    </row>
    <row r="9" spans="1:14">
      <c r="D9" s="70" t="s">
        <v>1702</v>
      </c>
      <c r="E9" s="70" t="s">
        <v>1827</v>
      </c>
      <c r="G9" s="70" t="s">
        <v>17</v>
      </c>
      <c r="H9" s="70" t="s">
        <v>1838</v>
      </c>
      <c r="K9" s="70" t="s">
        <v>1702</v>
      </c>
      <c r="L9" s="86">
        <f>SUMIFS(EPS!$L:$L,EPS!$B:$B,G9,EPS!$I:$I,D9,EPS!$C:$C,"*"&amp;E9&amp;"*")</f>
        <v>326.1454</v>
      </c>
      <c r="M9" s="86">
        <f>'Table 3-10'!C17</f>
        <v>313.3</v>
      </c>
      <c r="N9" s="86">
        <f>'Table 11.2'!I62-'Table 11.2'!H62</f>
        <v>324.91499999999996</v>
      </c>
    </row>
    <row r="10" spans="1:14">
      <c r="D10" s="70" t="s">
        <v>1713</v>
      </c>
      <c r="E10" s="70" t="s">
        <v>1827</v>
      </c>
      <c r="G10" s="70" t="s">
        <v>17</v>
      </c>
      <c r="H10" s="70" t="s">
        <v>1838</v>
      </c>
      <c r="K10" s="70" t="s">
        <v>1713</v>
      </c>
      <c r="L10" s="95">
        <f>SUMIFS(EPS!$L:$L,EPS!$B:$B,G10,EPS!$I:$I,D10,EPS!$C:$C,"*"&amp;E10&amp;"*")</f>
        <v>0.69012943999999998</v>
      </c>
      <c r="M10" s="86">
        <f>'Table 3-10'!C18</f>
        <v>4.5999999999999996</v>
      </c>
      <c r="N10" s="86"/>
    </row>
    <row r="11" spans="1:14">
      <c r="D11" s="70" t="s">
        <v>1714</v>
      </c>
      <c r="E11" s="70" t="s">
        <v>1827</v>
      </c>
      <c r="G11" s="70" t="s">
        <v>17</v>
      </c>
      <c r="H11" s="70" t="s">
        <v>1838</v>
      </c>
      <c r="K11" s="70" t="s">
        <v>1714</v>
      </c>
      <c r="L11" s="95">
        <f>SUMIFS(EPS!$L:$L,EPS!$B:$B,G11,EPS!$I:$I,D11,EPS!$C:$C,"*"&amp;E11&amp;"*")</f>
        <v>0.24499037999999998</v>
      </c>
      <c r="M11" s="86">
        <f>'Table 3-10'!C19</f>
        <v>0.7</v>
      </c>
      <c r="N11" s="86"/>
    </row>
    <row r="12" spans="1:14">
      <c r="K12" s="70" t="s">
        <v>2280</v>
      </c>
      <c r="L12" s="88">
        <f>SUM(L9:L11)</f>
        <v>327.08051982000001</v>
      </c>
      <c r="M12" s="88">
        <f>SUM(M9:M11)</f>
        <v>318.60000000000002</v>
      </c>
      <c r="N12" s="88">
        <f>SUM(N9:N11)</f>
        <v>324.91499999999996</v>
      </c>
    </row>
    <row r="19" spans="4:14">
      <c r="N19" s="114"/>
    </row>
    <row r="24" spans="4:14">
      <c r="I24" s="70">
        <v>4.2</v>
      </c>
      <c r="J24" s="70" t="s">
        <v>1828</v>
      </c>
    </row>
    <row r="25" spans="4:14">
      <c r="L25" s="85" t="s">
        <v>7298</v>
      </c>
      <c r="M25" s="85" t="s">
        <v>7177</v>
      </c>
      <c r="N25" s="85" t="s">
        <v>7178</v>
      </c>
    </row>
    <row r="26" spans="4:14">
      <c r="D26" s="70" t="s">
        <v>1702</v>
      </c>
      <c r="E26" s="70" t="s">
        <v>1723</v>
      </c>
      <c r="G26" s="70" t="s">
        <v>17</v>
      </c>
      <c r="H26" s="70" t="s">
        <v>1838</v>
      </c>
      <c r="K26" s="70" t="s">
        <v>1702</v>
      </c>
      <c r="L26" s="86">
        <f>SUMIFS(EPS!$L:$L,EPS!$B:$B,G26,EPS!$I:$I,D26,EPS!$C:$C,"*"&amp;E26&amp;"*")</f>
        <v>234.86600000000001</v>
      </c>
      <c r="M26" s="86">
        <f>'Table 3-10'!C21</f>
        <v>233</v>
      </c>
      <c r="N26" s="86">
        <f>'Table 11.3'!L62-'Table 11.3'!K62</f>
        <v>245.24900000000002</v>
      </c>
    </row>
    <row r="27" spans="4:14">
      <c r="D27" s="70" t="s">
        <v>1713</v>
      </c>
      <c r="E27" s="70" t="s">
        <v>1723</v>
      </c>
      <c r="G27" s="70" t="s">
        <v>17</v>
      </c>
      <c r="H27" s="70" t="s">
        <v>1838</v>
      </c>
      <c r="K27" s="70" t="s">
        <v>1713</v>
      </c>
      <c r="L27" s="95">
        <f>SUMIFS(EPS!$L:$L,EPS!$B:$B,G27,EPS!$I:$I,D27,EPS!$C:$C,"*"&amp;E27&amp;"*")</f>
        <v>0.48760320000000001</v>
      </c>
      <c r="M27" s="86">
        <f>'Table 3-10'!C22</f>
        <v>1.3</v>
      </c>
      <c r="N27" s="86"/>
    </row>
    <row r="28" spans="4:14">
      <c r="D28" s="70" t="s">
        <v>1714</v>
      </c>
      <c r="E28" s="70" t="s">
        <v>1723</v>
      </c>
      <c r="G28" s="70" t="s">
        <v>17</v>
      </c>
      <c r="H28" s="70" t="s">
        <v>1838</v>
      </c>
      <c r="K28" s="70" t="s">
        <v>1714</v>
      </c>
      <c r="L28" s="95">
        <f>SUMIFS(EPS!$L:$L,EPS!$B:$B,G28,EPS!$I:$I,D28,EPS!$C:$C,"*"&amp;E28&amp;"*")</f>
        <v>0.21678431000000001</v>
      </c>
      <c r="M28" s="86">
        <f>'Table 3-10'!C23</f>
        <v>0.3</v>
      </c>
      <c r="N28" s="86"/>
    </row>
    <row r="29" spans="4:14">
      <c r="K29" s="70" t="s">
        <v>2280</v>
      </c>
      <c r="L29" s="88">
        <f>SUM(L26:L28)</f>
        <v>235.57038751000002</v>
      </c>
      <c r="M29" s="88">
        <f>SUM(M26:M28)</f>
        <v>234.60000000000002</v>
      </c>
      <c r="N29" s="88">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workbookViewId="0">
      <selection activeCell="K14" sqref="K14"/>
    </sheetView>
  </sheetViews>
  <sheetFormatPr defaultColWidth="9.140625" defaultRowHeight="16.5"/>
  <cols>
    <col min="1" max="3" width="9.140625" style="70" customWidth="1"/>
    <col min="4" max="4" width="28.7109375" style="70" customWidth="1"/>
    <col min="5" max="5" width="37" style="70" customWidth="1"/>
    <col min="6" max="6" width="14.5703125" style="70" customWidth="1"/>
    <col min="7" max="7" width="11.42578125" style="70" customWidth="1"/>
    <col min="8" max="8" width="9.140625" style="70"/>
    <col min="9" max="9" width="37.42578125" style="70" customWidth="1"/>
    <col min="10" max="10" width="11" style="70" bestFit="1" customWidth="1"/>
    <col min="11" max="11" width="9.140625" style="70"/>
    <col min="12" max="12" width="13.7109375" style="70" bestFit="1" customWidth="1"/>
    <col min="13" max="16384" width="9.140625" style="70"/>
  </cols>
  <sheetData>
    <row r="1" spans="1:12">
      <c r="G1" s="71" t="s">
        <v>1829</v>
      </c>
      <c r="H1" s="71"/>
      <c r="I1" s="71"/>
    </row>
    <row r="2" spans="1:12">
      <c r="G2" s="71" t="s">
        <v>1781</v>
      </c>
      <c r="H2" s="71"/>
      <c r="I2" s="71"/>
    </row>
    <row r="6" spans="1:12">
      <c r="A6" s="70" t="s">
        <v>1882</v>
      </c>
      <c r="B6" s="70" t="s">
        <v>1885</v>
      </c>
      <c r="C6" s="70" t="s">
        <v>1884</v>
      </c>
      <c r="D6" s="70" t="s">
        <v>1883</v>
      </c>
      <c r="E6" s="70" t="s">
        <v>1839</v>
      </c>
      <c r="F6" s="70" t="s">
        <v>1840</v>
      </c>
    </row>
    <row r="7" spans="1:12">
      <c r="G7" s="70">
        <v>5.0999999999999996</v>
      </c>
      <c r="H7" s="70" t="s">
        <v>1982</v>
      </c>
    </row>
    <row r="8" spans="1:12">
      <c r="J8" s="85" t="s">
        <v>7298</v>
      </c>
      <c r="K8" s="85" t="s">
        <v>7177</v>
      </c>
    </row>
    <row r="9" spans="1:12">
      <c r="E9" s="70" t="s">
        <v>10706</v>
      </c>
      <c r="F9" s="70" t="s">
        <v>1988</v>
      </c>
      <c r="I9" s="85" t="s">
        <v>1702</v>
      </c>
      <c r="J9" s="86">
        <f>SUMIFS(EPS!$L:$L,EPS!$B:$B,E9,EPS!$I:$I,I9)</f>
        <v>425.58499999999998</v>
      </c>
      <c r="K9" s="86">
        <f>SUM('Table 4-1'!C4,'Table 5-1'!C4)+SUMIFS('Table 3-1'!$C:$C,'Table 3-1'!$D:$D,"process",'Table 3-1'!$F:$F,I9)</f>
        <v>380.79999999999995</v>
      </c>
      <c r="L9" s="122"/>
    </row>
    <row r="10" spans="1:12">
      <c r="E10" s="70" t="s">
        <v>10706</v>
      </c>
      <c r="F10" s="70" t="s">
        <v>1988</v>
      </c>
      <c r="I10" s="85" t="s">
        <v>1713</v>
      </c>
      <c r="J10" s="86">
        <f>SUMIFS(EPS!$L:$L,EPS!$B:$B,E10,EPS!$I:$I,I10)</f>
        <v>715.01612</v>
      </c>
      <c r="K10" s="86">
        <f>(SUM('Table 4-1'!C25,'Table 5-1'!C7,'Table 7-1'!C4)+SUMIFS('Table 3-1'!$C:$C,'Table 3-1'!$D:$D,"process",'Table 3-1'!$F:$F,I10))</f>
        <v>715.8</v>
      </c>
      <c r="L10" s="122"/>
    </row>
    <row r="11" spans="1:12">
      <c r="E11" s="70" t="s">
        <v>10706</v>
      </c>
      <c r="F11" s="70" t="s">
        <v>1988</v>
      </c>
      <c r="I11" s="85" t="s">
        <v>1714</v>
      </c>
      <c r="J11" s="86">
        <f>SUMIFS(EPS!$L:$L,EPS!$B:$B,E11,EPS!$I:$I,I11)</f>
        <v>353.86044659999999</v>
      </c>
      <c r="K11" s="86">
        <f>(SUM('Table 4-1'!C32,'Table 5-1'!C12,'Table 7-1'!C9)+SUMIFS('Table 3-1'!$C:$C,'Table 3-1'!$D:$D,"process",'Table 3-1'!$F:$F,I11))</f>
        <v>357.6</v>
      </c>
      <c r="L11" s="122"/>
    </row>
    <row r="12" spans="1:12">
      <c r="E12" s="70" t="s">
        <v>10706</v>
      </c>
      <c r="F12" s="70" t="s">
        <v>1988</v>
      </c>
      <c r="I12" s="85" t="s">
        <v>1715</v>
      </c>
      <c r="J12" s="86">
        <f>SUMIFS(EPS!$L:$L,EPS!$B:$B,E12,EPS!$I:$I,I12)</f>
        <v>187.1</v>
      </c>
      <c r="K12" s="86">
        <f>SUM('Table 4-1'!C38,'Table 4-1'!C43,'Table 4-1'!C48,'Table 4-1'!C52)</f>
        <v>189.20000000000002</v>
      </c>
      <c r="L12" s="122"/>
    </row>
    <row r="13" spans="1:12">
      <c r="J13" s="88">
        <f>SUM(J9:J12)</f>
        <v>1681.5615665999999</v>
      </c>
      <c r="K13" s="88">
        <f>SUM(K9:K12)</f>
        <v>1643.3999999999999</v>
      </c>
      <c r="L13" s="122"/>
    </row>
    <row r="14" spans="1:12">
      <c r="K14" s="148">
        <f>K13+53</f>
        <v>1696.3999999999999</v>
      </c>
    </row>
    <row r="15" spans="1:12">
      <c r="I15" s="148" t="s">
        <v>7402</v>
      </c>
    </row>
    <row r="16" spans="1:12">
      <c r="I16" s="149" t="s">
        <v>7403</v>
      </c>
    </row>
    <row r="19" spans="2:14">
      <c r="N19" s="114"/>
    </row>
    <row r="26" spans="2:14">
      <c r="G26" s="70">
        <v>5.3</v>
      </c>
      <c r="H26" s="70" t="s">
        <v>1983</v>
      </c>
      <c r="J26" s="85" t="s">
        <v>7298</v>
      </c>
      <c r="K26" s="85" t="s">
        <v>7177</v>
      </c>
    </row>
    <row r="27" spans="2:14">
      <c r="D27" s="70" t="s">
        <v>6902</v>
      </c>
      <c r="E27" s="70" t="s">
        <v>4</v>
      </c>
      <c r="F27" s="70" t="s">
        <v>1988</v>
      </c>
      <c r="I27" s="85" t="s">
        <v>1724</v>
      </c>
      <c r="J27" s="86">
        <f>SUMIFS(EPS!$L:$L,EPS!$B:$B,E27,EPS!$C:$C,D27)</f>
        <v>0</v>
      </c>
      <c r="K27" s="93">
        <f>SUMIFS('Table 4-1'!$C:$C,'Table 4-1'!$E:$E,'5. Industry Process'!D27)+SUMIFS('Table 3-1'!$C:$C,'Table 3-1'!$E:$E,'5. Industry Process'!D27)</f>
        <v>63.199999999999996</v>
      </c>
    </row>
    <row r="28" spans="2:14">
      <c r="B28" s="70" t="s">
        <v>6898</v>
      </c>
      <c r="C28" s="70" t="s">
        <v>6892</v>
      </c>
      <c r="D28" s="70" t="s">
        <v>6912</v>
      </c>
      <c r="E28" s="70" t="s">
        <v>4</v>
      </c>
      <c r="F28" s="70" t="s">
        <v>1988</v>
      </c>
      <c r="I28" s="85" t="s">
        <v>1725</v>
      </c>
      <c r="J28" s="86">
        <f>SUM(SUMIFS(EPS!$L:$L,EPS!$B:$B,E28,EPS!$C:$C,B28),SUMIFS(EPS!$L:$L,EPS!$B:$B,E28,EPS!$C:$C,C28),SUMIFS(EPS!$L:$L,EPS!$B:$B,E28,EPS!$C:$C,D28))</f>
        <v>0</v>
      </c>
      <c r="K28" s="93">
        <f>SUM(SUMIFS('Table 3-1'!C:C,'Table 3-1'!E:E,C28),SUMIFS('Table 3-1'!C:C,'Table 3-1'!E:E,D28),SUMIFS('Table 4-1'!C:C,'Table 4-1'!E:E,B28))</f>
        <v>303.89999999999998</v>
      </c>
      <c r="L28" s="70" t="s">
        <v>7398</v>
      </c>
    </row>
    <row r="29" spans="2:14">
      <c r="D29" s="70" t="s">
        <v>6903</v>
      </c>
      <c r="E29" s="70" t="s">
        <v>4</v>
      </c>
      <c r="F29" s="70" t="s">
        <v>1988</v>
      </c>
      <c r="I29" s="85" t="s">
        <v>1726</v>
      </c>
      <c r="J29" s="86">
        <f>SUMIFS(EPS!$L:$L,EPS!$B:$B,E29,EPS!$C:$C,D29)</f>
        <v>0</v>
      </c>
      <c r="K29" s="93">
        <f>SUMIFS('Table 4-1'!$C:$C,'Table 4-1'!$E:$E,'5. Industry Process'!D29)+SUMIFS('Table 3-1'!$C:$C,'Table 3-1'!$E:$E,'5. Industry Process'!D29)</f>
        <v>40</v>
      </c>
    </row>
    <row r="30" spans="2:14">
      <c r="D30" s="70" t="s">
        <v>6899</v>
      </c>
      <c r="E30" s="70" t="s">
        <v>4</v>
      </c>
      <c r="F30" s="70" t="s">
        <v>1988</v>
      </c>
      <c r="I30" s="85" t="s">
        <v>1727</v>
      </c>
      <c r="J30" s="86">
        <f>SUMIFS(EPS!$L:$L,EPS!$B:$B,E30,EPS!$C:$C,D30)</f>
        <v>0</v>
      </c>
      <c r="K30" s="93">
        <f>SUMIFS('Table 4-1'!$C:$C,'Table 4-1'!$E:$E,'5. Industry Process'!D30)+SUMIFS('Table 3-1'!$C:$C,'Table 3-1'!$E:$E,'5. Industry Process'!D30)</f>
        <v>406.70000000000005</v>
      </c>
    </row>
    <row r="31" spans="2:14">
      <c r="D31" s="70" t="s">
        <v>6891</v>
      </c>
      <c r="E31" s="70" t="s">
        <v>4</v>
      </c>
      <c r="F31" s="70" t="s">
        <v>1988</v>
      </c>
      <c r="I31" s="85" t="s">
        <v>1728</v>
      </c>
      <c r="J31" s="86">
        <f>SUMIFS(EPS!$L:$L,EPS!$B:$B,E31,EPS!$C:$C,D31)</f>
        <v>0</v>
      </c>
      <c r="K31" s="93">
        <f>SUMIFS('Table 4-1'!$C:$C,'Table 4-1'!$E:$E,'5. Industry Process'!D31)+SUMIFS('Table 3-1'!$C:$C,'Table 3-1'!$E:$E,'5. Industry Process'!D31)</f>
        <v>53.6</v>
      </c>
    </row>
    <row r="32" spans="2:14">
      <c r="D32" s="70" t="s">
        <v>6913</v>
      </c>
      <c r="E32" s="70" t="s">
        <v>4</v>
      </c>
      <c r="F32" s="70" t="s">
        <v>1988</v>
      </c>
      <c r="I32" s="85" t="s">
        <v>1729</v>
      </c>
      <c r="J32" s="86">
        <f>SUMIFS(EPS!$L:$L,EPS!$B:$B,E32,EPS!$C:$C,D32)</f>
        <v>0</v>
      </c>
      <c r="K32" s="93">
        <f>SUMIFS('Table 4-1'!$C:$C,'Table 4-1'!$E:$E,'5. Industry Process'!D32)+SUMIFS('Table 3-1'!$C:$C,'Table 3-1'!$E:$E,'5. Industry Process'!D32)+'Table 7-1'!$C$12</f>
        <v>169.2</v>
      </c>
    </row>
    <row r="33" spans="1:11">
      <c r="D33" s="70" t="s">
        <v>6890</v>
      </c>
      <c r="E33" s="70" t="s">
        <v>4</v>
      </c>
      <c r="F33" s="70" t="s">
        <v>1988</v>
      </c>
      <c r="I33" s="85" t="s">
        <v>1730</v>
      </c>
      <c r="J33" s="86">
        <f>SUMIFS(EPS!$L:$L,EPS!$B:$B,E33,EPS!$C:$C,D33)</f>
        <v>0</v>
      </c>
      <c r="K33" s="93">
        <f>'Table 5-1'!C16</f>
        <v>598.1</v>
      </c>
    </row>
    <row r="34" spans="1:11">
      <c r="D34" s="70" t="s">
        <v>2385</v>
      </c>
      <c r="E34" s="70" t="s">
        <v>4</v>
      </c>
      <c r="F34" s="70" t="s">
        <v>1988</v>
      </c>
      <c r="I34" s="85" t="s">
        <v>1731</v>
      </c>
      <c r="J34" s="86">
        <f>SUMIFS(EPS!$L:$L,EPS!$B:$B,E34)-SUM(J27:J33)</f>
        <v>0</v>
      </c>
      <c r="K34" s="93">
        <f>SUMIFS('Table 4-1'!$C:$C,'Table 4-1'!$E:$E,'5. Industry Process'!D34)+SUMIFS('Table 3-1'!$C:$C,'Table 3-1'!$E:$E,'5. Industry Process'!D34)</f>
        <v>8.9</v>
      </c>
    </row>
    <row r="35" spans="1:11">
      <c r="D35" s="94"/>
      <c r="I35" s="85" t="s">
        <v>7015</v>
      </c>
      <c r="J35" s="88">
        <f>SUM(J27:J34)</f>
        <v>0</v>
      </c>
      <c r="K35" s="88">
        <f>SUM(K27:K34)</f>
        <v>1643.6</v>
      </c>
    </row>
    <row r="36" spans="1:11">
      <c r="D36" s="94"/>
      <c r="J36" s="88"/>
      <c r="K36" s="88"/>
    </row>
    <row r="37" spans="1:11">
      <c r="D37" s="94"/>
    </row>
    <row r="38" spans="1:11">
      <c r="D38" s="94"/>
    </row>
    <row r="39" spans="1:11">
      <c r="D39" s="94"/>
    </row>
    <row r="40" spans="1:11">
      <c r="D40" s="94"/>
    </row>
    <row r="41" spans="1:11">
      <c r="D41" s="94"/>
    </row>
    <row r="42" spans="1:11">
      <c r="D42" s="94"/>
      <c r="G42" s="70">
        <v>5.4</v>
      </c>
      <c r="H42" s="70" t="s">
        <v>7311</v>
      </c>
      <c r="J42" s="85" t="s">
        <v>7298</v>
      </c>
      <c r="K42" s="85" t="s">
        <v>7177</v>
      </c>
    </row>
    <row r="43" spans="1:11">
      <c r="A43" s="70" t="s">
        <v>1713</v>
      </c>
      <c r="D43" s="70" t="s">
        <v>6902</v>
      </c>
      <c r="E43" s="70" t="s">
        <v>4</v>
      </c>
      <c r="I43" s="85" t="s">
        <v>1724</v>
      </c>
      <c r="J43" s="86">
        <f>SUMIFS(EPS!L:L,EPS!D:D,A43,EPS!B:B,E43,EPS!C:C,D43)</f>
        <v>0</v>
      </c>
      <c r="K43" s="93"/>
    </row>
    <row r="44" spans="1:11">
      <c r="A44" s="70" t="s">
        <v>1713</v>
      </c>
      <c r="B44" s="70" t="s">
        <v>6898</v>
      </c>
      <c r="C44" s="70" t="s">
        <v>6892</v>
      </c>
      <c r="D44" s="70" t="s">
        <v>6912</v>
      </c>
      <c r="E44" s="70" t="s">
        <v>4</v>
      </c>
      <c r="I44" s="85" t="s">
        <v>1725</v>
      </c>
      <c r="J44" s="86">
        <f>SUM(SUMIFS(EPS!L:L,EPS!D:D,A44,EPS!B:B,E44,EPS!C:C,D44),SUMIFS(EPS!L:L,EPS!D:D,A44,EPS!B:B,E44,EPS!C:C,C44),SUMIFS(EPS!L:L,EPS!D:D,A44,EPS!B:B,E44,EPS!C:C,B44))</f>
        <v>0</v>
      </c>
      <c r="K44" s="93">
        <f>SUMIFS('Table 3-1'!C:C,'Table 3-1'!D:D,"process",'Table 3-1'!F:F,A44,'Table 3-1'!E:E,C44)</f>
        <v>239.8</v>
      </c>
    </row>
    <row r="45" spans="1:11">
      <c r="A45" s="70" t="s">
        <v>1713</v>
      </c>
      <c r="D45" s="70" t="s">
        <v>6903</v>
      </c>
      <c r="E45" s="70" t="s">
        <v>4</v>
      </c>
      <c r="I45" s="85" t="s">
        <v>1726</v>
      </c>
      <c r="J45" s="86">
        <f>SUMIFS(EPS!L:L,EPS!D:D,A45,EPS!B:B,E45,EPS!C:C,D45)</f>
        <v>0</v>
      </c>
      <c r="K45" s="93"/>
    </row>
    <row r="46" spans="1:11">
      <c r="A46" s="70" t="s">
        <v>1713</v>
      </c>
      <c r="D46" s="70" t="s">
        <v>6899</v>
      </c>
      <c r="E46" s="70" t="s">
        <v>4</v>
      </c>
      <c r="I46" s="85" t="s">
        <v>1727</v>
      </c>
      <c r="J46" s="92">
        <f>SUMIFS(EPS!L:L,EPS!D:D,A46,EPS!B:B,E46,EPS!C:C,D46)</f>
        <v>0</v>
      </c>
      <c r="K46" s="124">
        <f>'Table 4-1'!C25</f>
        <v>0.3</v>
      </c>
    </row>
    <row r="47" spans="1:11">
      <c r="A47" s="70" t="s">
        <v>1713</v>
      </c>
      <c r="D47" s="70" t="s">
        <v>6891</v>
      </c>
      <c r="E47" s="70" t="s">
        <v>4</v>
      </c>
      <c r="I47" s="85" t="s">
        <v>1728</v>
      </c>
      <c r="J47" s="86">
        <f>SUMIFS(EPS!L:L,EPS!D:D,A47,EPS!B:B,E47,EPS!C:C,D47)</f>
        <v>0</v>
      </c>
      <c r="K47" s="93">
        <f>SUMIFS('Table 3-1'!C:C,'Table 3-1'!D:D,"process",'Table 3-1'!F:F,A47,'Table 3-1'!E:E,D47)</f>
        <v>51.1</v>
      </c>
    </row>
    <row r="48" spans="1:11">
      <c r="A48" s="70" t="s">
        <v>1713</v>
      </c>
      <c r="D48" s="70" t="s">
        <v>6913</v>
      </c>
      <c r="E48" s="70" t="s">
        <v>4</v>
      </c>
      <c r="I48" s="85" t="s">
        <v>1729</v>
      </c>
      <c r="J48" s="86">
        <f>SUMIFS(EPS!L:L,EPS!D:D,A48,EPS!B:B,E48,EPS!C:C,D48)</f>
        <v>0</v>
      </c>
      <c r="K48" s="93">
        <f>'Table 7-1'!C4</f>
        <v>146.4</v>
      </c>
    </row>
    <row r="49" spans="1:11">
      <c r="A49" s="70" t="s">
        <v>1713</v>
      </c>
      <c r="D49" s="70" t="s">
        <v>6890</v>
      </c>
      <c r="E49" s="70" t="s">
        <v>4</v>
      </c>
      <c r="I49" s="85" t="s">
        <v>1730</v>
      </c>
      <c r="J49" s="86">
        <f>SUMIFS(EPS!L:L,EPS!D:D,A49,EPS!B:B,E49,EPS!C:C,D49)</f>
        <v>0</v>
      </c>
      <c r="K49" s="93">
        <f>'Table 5-1'!C7</f>
        <v>278.2</v>
      </c>
    </row>
    <row r="50" spans="1:11">
      <c r="A50" s="70" t="s">
        <v>1713</v>
      </c>
      <c r="D50" s="70" t="s">
        <v>2385</v>
      </c>
      <c r="E50" s="70" t="s">
        <v>4</v>
      </c>
      <c r="I50" s="85" t="s">
        <v>1731</v>
      </c>
      <c r="J50" s="86">
        <f>SUMIFS(EPS!L:L,EPS!D:D,A50,EPS!B:B,E50)-SUM(J43:J49)</f>
        <v>0</v>
      </c>
      <c r="K50" s="93"/>
    </row>
    <row r="51" spans="1:11">
      <c r="I51" s="85" t="s">
        <v>7015</v>
      </c>
      <c r="J51" s="88">
        <f>SUM(J43:J50)</f>
        <v>0</v>
      </c>
      <c r="K51" s="88">
        <f>SUM(K43:K50)</f>
        <v>715.8</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1"/>
  <sheetViews>
    <sheetView topLeftCell="E1" workbookViewId="0">
      <selection activeCell="M16" sqref="M16"/>
    </sheetView>
  </sheetViews>
  <sheetFormatPr defaultColWidth="9.140625" defaultRowHeight="16.5"/>
  <cols>
    <col min="1" max="3" width="9" style="70" customWidth="1"/>
    <col min="4" max="4" width="16.28515625" style="70" customWidth="1"/>
    <col min="5" max="5" width="47" style="70" customWidth="1"/>
    <col min="6" max="6" width="13.5703125" style="70" customWidth="1"/>
    <col min="7" max="7" width="4.7109375" style="70" customWidth="1"/>
    <col min="8" max="8" width="7.28515625" style="70" customWidth="1"/>
    <col min="9" max="9" width="29.5703125" style="70" customWidth="1"/>
    <col min="10" max="16384" width="9.140625" style="70"/>
  </cols>
  <sheetData>
    <row r="1" spans="1:14">
      <c r="E1" s="91"/>
      <c r="F1" s="91"/>
      <c r="G1" s="71" t="s">
        <v>1809</v>
      </c>
      <c r="H1" s="72"/>
      <c r="I1" s="72"/>
    </row>
    <row r="2" spans="1:14">
      <c r="E2" s="91"/>
      <c r="F2" s="91"/>
      <c r="G2" s="71" t="s">
        <v>1781</v>
      </c>
      <c r="H2" s="72"/>
      <c r="I2" s="72"/>
    </row>
    <row r="5" spans="1:14">
      <c r="A5" s="70" t="s">
        <v>1882</v>
      </c>
      <c r="B5" s="70" t="s">
        <v>1885</v>
      </c>
      <c r="C5" s="70" t="s">
        <v>1884</v>
      </c>
      <c r="D5" s="70" t="s">
        <v>1883</v>
      </c>
      <c r="E5" s="70" t="s">
        <v>1839</v>
      </c>
      <c r="F5" s="70" t="s">
        <v>1840</v>
      </c>
    </row>
    <row r="7" spans="1:14">
      <c r="G7" s="70">
        <v>6.1</v>
      </c>
      <c r="H7" s="70" t="s">
        <v>1993</v>
      </c>
    </row>
    <row r="8" spans="1:14">
      <c r="J8" s="85" t="s">
        <v>7298</v>
      </c>
      <c r="K8" s="85" t="s">
        <v>7177</v>
      </c>
      <c r="L8" s="85" t="s">
        <v>7178</v>
      </c>
      <c r="M8" s="70" t="s">
        <v>10707</v>
      </c>
    </row>
    <row r="9" spans="1:14">
      <c r="D9" s="70" t="s">
        <v>1768</v>
      </c>
      <c r="E9" s="70" t="s">
        <v>1700</v>
      </c>
      <c r="I9" s="85" t="s">
        <v>1994</v>
      </c>
      <c r="J9" s="93">
        <f>'1. Transportation'!K12</f>
        <v>1685.7645040159698</v>
      </c>
      <c r="K9" s="86">
        <f>SUM('1. Transportation'!L9:L11)</f>
        <v>1707.3</v>
      </c>
      <c r="L9" s="86">
        <f>'1. Transportation'!M12</f>
        <v>1741.377</v>
      </c>
      <c r="M9" s="88">
        <f>K9-J9</f>
        <v>21.535495984030149</v>
      </c>
    </row>
    <row r="10" spans="1:14">
      <c r="D10" s="70" t="s">
        <v>1769</v>
      </c>
      <c r="E10" s="70" t="s">
        <v>1700</v>
      </c>
      <c r="I10" s="85" t="s">
        <v>1995</v>
      </c>
      <c r="J10" s="93">
        <f>'2. Electricity'!K12</f>
        <v>1578.3382005969997</v>
      </c>
      <c r="K10" s="86">
        <f>SUM('2. Electricity'!L9:L11)</f>
        <v>1574.2000000000003</v>
      </c>
      <c r="L10" s="86">
        <f>'2. Electricity'!M35</f>
        <v>1568.8590000000002</v>
      </c>
      <c r="M10" s="88">
        <f t="shared" ref="M10:M19" si="0">K10-J10</f>
        <v>-4.138200596999468</v>
      </c>
    </row>
    <row r="11" spans="1:14">
      <c r="D11" s="70" t="s">
        <v>1771</v>
      </c>
      <c r="E11" s="70" t="s">
        <v>1700</v>
      </c>
      <c r="I11" s="85" t="s">
        <v>1997</v>
      </c>
      <c r="J11" s="93">
        <f>SUMIFS(EPS!$L:$L,EPS!$B:$B,'6. Total'!E11,EPS!$C:$C,'6. Total'!D11)</f>
        <v>-910.13400000000001</v>
      </c>
      <c r="K11" s="86">
        <f>'Table 6-1'!B43</f>
        <v>-910.6</v>
      </c>
      <c r="L11" s="86"/>
      <c r="M11" s="88">
        <f t="shared" si="0"/>
        <v>-0.46600000000000819</v>
      </c>
    </row>
    <row r="12" spans="1:14">
      <c r="D12" s="70" t="s">
        <v>1772</v>
      </c>
      <c r="E12" s="70" t="s">
        <v>1700</v>
      </c>
      <c r="I12" s="85" t="s">
        <v>1998</v>
      </c>
      <c r="J12" s="93">
        <f>SUMIFS(EPS!$L:$L,EPS!$B:$B,'6. Total'!E12,EPS!$C:$C,'6. Total'!D12)</f>
        <v>0</v>
      </c>
      <c r="K12" s="86"/>
      <c r="L12" s="86"/>
      <c r="M12" s="88">
        <f t="shared" si="0"/>
        <v>0</v>
      </c>
    </row>
    <row r="13" spans="1:14">
      <c r="E13" s="70" t="s">
        <v>10706</v>
      </c>
      <c r="I13" s="85" t="s">
        <v>2000</v>
      </c>
      <c r="J13" s="93">
        <f>SUMIFS(EPS!$L:$L,EPS!$B:$B,'6. Total'!E13)-SUM(J15:J16)</f>
        <v>914.31766660000017</v>
      </c>
      <c r="K13" s="86">
        <f>'5. Industry Process'!K35-SUM(K15:K16)+('5. Industry Process'!K14-'5. Industry Process'!K13)</f>
        <v>929.3</v>
      </c>
      <c r="L13" s="86"/>
      <c r="M13" s="150">
        <f t="shared" si="0"/>
        <v>14.982333399999789</v>
      </c>
      <c r="N13" s="70" t="s">
        <v>10708</v>
      </c>
    </row>
    <row r="14" spans="1:14">
      <c r="E14" s="70" t="s">
        <v>5</v>
      </c>
      <c r="I14" s="85" t="s">
        <v>1999</v>
      </c>
      <c r="J14" s="93">
        <f>'3. Industry Energy'!M13</f>
        <v>818.71659492604499</v>
      </c>
      <c r="K14" s="86">
        <f>SUM('3. Industry Energy'!N10:N12)</f>
        <v>843.30000000000007</v>
      </c>
      <c r="L14" s="86">
        <f>'3. Industry Energy'!O13</f>
        <v>975.41100000000006</v>
      </c>
      <c r="M14" s="88">
        <f t="shared" si="0"/>
        <v>24.583405073955078</v>
      </c>
    </row>
    <row r="15" spans="1:14">
      <c r="D15" s="70" t="s">
        <v>6890</v>
      </c>
      <c r="E15" s="70" t="s">
        <v>10706</v>
      </c>
      <c r="I15" s="85" t="s">
        <v>7122</v>
      </c>
      <c r="J15" s="93">
        <f>SUMIFS(EPS!$L:$L,EPS!$B:$B,'6. Total'!E15,EPS!C:C,'6. Total'!D15)</f>
        <v>598.048</v>
      </c>
      <c r="K15" s="86">
        <f>'5. Industry Process'!K33</f>
        <v>598.1</v>
      </c>
      <c r="L15" s="86"/>
      <c r="M15" s="88">
        <f t="shared" si="0"/>
        <v>5.2000000000020918E-2</v>
      </c>
    </row>
    <row r="16" spans="1:14">
      <c r="D16" s="70" t="s">
        <v>6913</v>
      </c>
      <c r="E16" s="70" t="s">
        <v>10706</v>
      </c>
      <c r="I16" s="85" t="s">
        <v>7123</v>
      </c>
      <c r="J16" s="93">
        <f>SUMIFS(EPS!$L:$L,EPS!$B:$B,'6. Total'!E16,EPS!C:C,'6. Total'!D16)</f>
        <v>169.19589999999999</v>
      </c>
      <c r="K16" s="86">
        <f>'5. Industry Process'!K32</f>
        <v>169.2</v>
      </c>
      <c r="L16" s="86"/>
      <c r="M16" s="88">
        <f t="shared" si="0"/>
        <v>4.0999999999939973E-3</v>
      </c>
    </row>
    <row r="17" spans="5:14">
      <c r="E17" s="70" t="s">
        <v>16</v>
      </c>
      <c r="I17" s="85" t="s">
        <v>1823</v>
      </c>
      <c r="J17" s="93">
        <f>'4. Buildings'!L12+'4. Buildings'!L29</f>
        <v>562.65090733</v>
      </c>
      <c r="K17" s="86">
        <f>SUM('4. Buildings'!M9:M11,'4. Buildings'!M26:M28)</f>
        <v>553.19999999999993</v>
      </c>
      <c r="L17" s="86">
        <f>SUM('4. Buildings'!N12,'4. Buildings'!N29)</f>
        <v>570.16399999999999</v>
      </c>
      <c r="M17" s="88">
        <f t="shared" si="0"/>
        <v>-9.4509073300000637</v>
      </c>
    </row>
    <row r="18" spans="5:14">
      <c r="E18" s="70" t="s">
        <v>9</v>
      </c>
      <c r="I18" s="85" t="s">
        <v>7404</v>
      </c>
      <c r="J18" s="93">
        <f>INDEX(NoSettings!C:C,MATCH(E18,NoSettings!A:A,0))</f>
        <v>65.616299999999995</v>
      </c>
      <c r="K18" s="86"/>
      <c r="L18" s="86"/>
      <c r="M18" s="88">
        <f t="shared" si="0"/>
        <v>-65.616299999999995</v>
      </c>
    </row>
    <row r="19" spans="5:14">
      <c r="J19" s="88">
        <f>SUM(J13,J14,J15,J16,J9,J10,J17,J18,J11)</f>
        <v>5482.5140734690149</v>
      </c>
      <c r="K19" s="88">
        <f>SUM(K9:K17)</f>
        <v>5464</v>
      </c>
      <c r="L19" s="88">
        <f>SUM(L9:L17)</f>
        <v>4855.8109999999997</v>
      </c>
      <c r="M19" s="88">
        <f t="shared" si="0"/>
        <v>-18.514073469014875</v>
      </c>
      <c r="N19" s="114"/>
    </row>
    <row r="20" spans="5:14">
      <c r="J20" s="88"/>
      <c r="K20" s="147" t="s">
        <v>7395</v>
      </c>
    </row>
    <row r="21" spans="5:14">
      <c r="J21" s="70" t="s">
        <v>7397</v>
      </c>
    </row>
    <row r="22" spans="5:14">
      <c r="E22" s="88"/>
      <c r="J22" s="70" t="s">
        <v>7396</v>
      </c>
    </row>
    <row r="24" spans="5:14">
      <c r="E24" s="88"/>
    </row>
    <row r="25" spans="5:14">
      <c r="J25" s="88"/>
    </row>
    <row r="34" spans="3:13">
      <c r="G34" s="70">
        <v>6.2</v>
      </c>
      <c r="H34" s="70" t="s">
        <v>2897</v>
      </c>
    </row>
    <row r="35" spans="3:13">
      <c r="J35" s="85" t="s">
        <v>7298</v>
      </c>
      <c r="K35" s="85" t="s">
        <v>7177</v>
      </c>
    </row>
    <row r="36" spans="3:13">
      <c r="I36" s="85" t="s">
        <v>1994</v>
      </c>
      <c r="J36" s="92">
        <f>'1. Transportation'!K10</f>
        <v>1.9629466051999998</v>
      </c>
      <c r="K36" s="92">
        <f>'1. Transportation'!L10</f>
        <v>2.6</v>
      </c>
      <c r="L36" s="87"/>
    </row>
    <row r="37" spans="3:13">
      <c r="I37" s="85" t="s">
        <v>1995</v>
      </c>
      <c r="J37" s="92">
        <f>'2. Electricity'!K10</f>
        <v>1.6107465919999997</v>
      </c>
      <c r="K37" s="92">
        <f>'2. Electricity'!L10</f>
        <v>1.4</v>
      </c>
      <c r="L37" s="87"/>
    </row>
    <row r="38" spans="3:13">
      <c r="I38" s="85" t="s">
        <v>1996</v>
      </c>
      <c r="J38" s="92"/>
      <c r="K38" s="92"/>
      <c r="L38" s="87"/>
    </row>
    <row r="39" spans="3:13">
      <c r="C39" t="s">
        <v>1713</v>
      </c>
      <c r="D39" t="s">
        <v>1771</v>
      </c>
      <c r="E39" t="s">
        <v>2767</v>
      </c>
      <c r="I39" s="85" t="s">
        <v>1997</v>
      </c>
      <c r="J39" s="92">
        <f>SUMIFS(EPS!L:L,EPS!B:B,E39,EPS!C:C,D39,EPS!D:D,C39)</f>
        <v>62.16</v>
      </c>
      <c r="K39" s="92">
        <f>'Table 6-1'!B40</f>
        <v>62.1</v>
      </c>
      <c r="L39" s="87"/>
    </row>
    <row r="40" spans="3:13">
      <c r="I40" s="85" t="s">
        <v>1998</v>
      </c>
      <c r="J40" s="92"/>
      <c r="K40" s="92"/>
      <c r="L40" s="87"/>
    </row>
    <row r="41" spans="3:13">
      <c r="I41" s="85" t="s">
        <v>2000</v>
      </c>
      <c r="J41" s="92">
        <f>'5. Industry Process'!J10</f>
        <v>715.01612</v>
      </c>
      <c r="K41" s="92">
        <f>'5. Industry Process'!K10</f>
        <v>715.8</v>
      </c>
      <c r="L41" s="87"/>
      <c r="M41" s="103"/>
    </row>
    <row r="42" spans="3:13">
      <c r="I42" s="85" t="s">
        <v>1999</v>
      </c>
      <c r="J42" s="92">
        <f>'3. Industry Energy'!M11</f>
        <v>0.65811647295682396</v>
      </c>
      <c r="K42" s="92">
        <f>'3. Industry Energy'!N11</f>
        <v>1.6</v>
      </c>
      <c r="L42" s="87"/>
    </row>
    <row r="43" spans="3:13">
      <c r="I43" s="85" t="s">
        <v>1968</v>
      </c>
      <c r="J43" s="92"/>
      <c r="K43" s="92"/>
      <c r="L43" s="87"/>
    </row>
    <row r="44" spans="3:13">
      <c r="I44" s="85" t="s">
        <v>1969</v>
      </c>
      <c r="J44" s="92"/>
      <c r="K44" s="92"/>
      <c r="L44" s="87"/>
    </row>
    <row r="45" spans="3:13">
      <c r="I45" s="85" t="s">
        <v>1823</v>
      </c>
      <c r="J45" s="92"/>
      <c r="K45" s="92"/>
      <c r="L45" s="87"/>
    </row>
    <row r="46" spans="3:13">
      <c r="J46" s="88">
        <f>SUM(J36:J45)</f>
        <v>781.40792967015682</v>
      </c>
      <c r="K46" s="88">
        <f>SUM(K36:K45)</f>
        <v>783.5</v>
      </c>
      <c r="L46" s="80"/>
    </row>
    <row r="47" spans="3:13">
      <c r="K47" s="88">
        <f>K46-J46</f>
        <v>2.0920703298431818</v>
      </c>
    </row>
    <row r="48" spans="3:13">
      <c r="G48" s="70">
        <v>6.3</v>
      </c>
      <c r="H48" s="70" t="s">
        <v>2898</v>
      </c>
    </row>
    <row r="49" spans="3:13">
      <c r="J49" s="85" t="s">
        <v>7298</v>
      </c>
      <c r="K49" s="85" t="s">
        <v>7177</v>
      </c>
    </row>
    <row r="50" spans="3:13">
      <c r="I50" s="85" t="s">
        <v>1994</v>
      </c>
      <c r="J50" s="92">
        <f>'1. Transportation'!K11</f>
        <v>3.7141129107700004</v>
      </c>
      <c r="K50" s="92">
        <f>'1. Transportation'!L11</f>
        <v>16.7</v>
      </c>
      <c r="L50" s="87"/>
    </row>
    <row r="51" spans="3:13">
      <c r="I51" s="85" t="s">
        <v>1995</v>
      </c>
      <c r="J51" s="92">
        <f>'2. Electricity'!K11</f>
        <v>18.572874004999996</v>
      </c>
      <c r="K51" s="92">
        <f>'2. Electricity'!L11</f>
        <v>19.399999999999999</v>
      </c>
      <c r="L51" s="87"/>
    </row>
    <row r="52" spans="3:13">
      <c r="I52" s="85" t="s">
        <v>1996</v>
      </c>
      <c r="J52" s="92"/>
      <c r="K52" s="92"/>
      <c r="L52" s="87"/>
    </row>
    <row r="53" spans="3:13">
      <c r="C53" t="s">
        <v>1714</v>
      </c>
      <c r="D53" t="s">
        <v>1771</v>
      </c>
      <c r="E53" t="s">
        <v>2767</v>
      </c>
      <c r="I53" s="85" t="s">
        <v>1997</v>
      </c>
      <c r="J53" s="92">
        <f>SUMIFS(EPS!L:L,EPS!B:B,E53,EPS!C:C,D53,EPS!D:D,C53)</f>
        <v>10.706</v>
      </c>
      <c r="K53" s="92">
        <f>'Table 6-1'!B41</f>
        <v>10.7</v>
      </c>
      <c r="L53" s="87"/>
    </row>
    <row r="54" spans="3:13">
      <c r="I54" s="85" t="s">
        <v>1998</v>
      </c>
      <c r="J54" s="92"/>
      <c r="K54" s="92"/>
      <c r="L54" s="87"/>
    </row>
    <row r="55" spans="3:13">
      <c r="I55" s="85" t="s">
        <v>2000</v>
      </c>
      <c r="J55" s="92">
        <f>'5. Industry Process'!J11</f>
        <v>353.86044659999999</v>
      </c>
      <c r="K55" s="92">
        <f>'5. Industry Process'!K11</f>
        <v>357.6</v>
      </c>
      <c r="L55" s="87"/>
      <c r="M55" s="103"/>
    </row>
    <row r="56" spans="3:13">
      <c r="I56" s="85" t="s">
        <v>1999</v>
      </c>
      <c r="J56" s="92">
        <f>'3. Industry Energy'!M12</f>
        <v>0.97207249419227382</v>
      </c>
      <c r="K56" s="92">
        <f>'3. Industry Energy'!N12</f>
        <v>2.1</v>
      </c>
      <c r="L56" s="87"/>
    </row>
    <row r="57" spans="3:13">
      <c r="I57" s="85" t="s">
        <v>1968</v>
      </c>
      <c r="J57" s="92"/>
      <c r="K57" s="92"/>
      <c r="L57" s="87"/>
    </row>
    <row r="58" spans="3:13">
      <c r="I58" s="85" t="s">
        <v>1969</v>
      </c>
      <c r="J58" s="92"/>
      <c r="K58" s="92"/>
      <c r="L58" s="87"/>
    </row>
    <row r="59" spans="3:13">
      <c r="I59" s="85" t="s">
        <v>1823</v>
      </c>
      <c r="J59" s="92"/>
      <c r="K59" s="92"/>
      <c r="L59" s="87"/>
    </row>
    <row r="60" spans="3:13">
      <c r="J60" s="88">
        <f>SUM(J50:J59)</f>
        <v>387.82550600996228</v>
      </c>
      <c r="K60" s="88">
        <f>SUM(K50:K59)</f>
        <v>406.50000000000006</v>
      </c>
      <c r="L60" s="87"/>
    </row>
    <row r="61" spans="3:13">
      <c r="K61" s="8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G1" workbookViewId="0"/>
  </sheetViews>
  <sheetFormatPr defaultColWidth="9.140625" defaultRowHeight="16.5"/>
  <cols>
    <col min="1" max="3" width="9.140625" style="70" hidden="1" customWidth="1"/>
    <col min="4" max="4" width="34" style="70" hidden="1" customWidth="1"/>
    <col min="5" max="5" width="14.85546875" style="70" hidden="1" customWidth="1"/>
    <col min="6" max="6" width="9.140625" style="70" hidden="1" customWidth="1"/>
    <col min="7" max="8" width="9.140625" style="70"/>
    <col min="9" max="9" width="26.7109375" style="70" customWidth="1"/>
    <col min="10" max="10" width="17.140625" style="70" customWidth="1"/>
    <col min="11" max="11" width="16.85546875" style="70" customWidth="1"/>
    <col min="12" max="12" width="13.28515625" style="70" bestFit="1" customWidth="1"/>
    <col min="13" max="16384" width="9.140625" style="70"/>
  </cols>
  <sheetData>
    <row r="1" spans="1:12">
      <c r="G1" s="71" t="s">
        <v>2767</v>
      </c>
      <c r="H1" s="72"/>
      <c r="I1" s="72"/>
    </row>
    <row r="2" spans="1:12">
      <c r="G2" s="71" t="s">
        <v>2880</v>
      </c>
      <c r="H2" s="72"/>
      <c r="I2" s="72"/>
    </row>
    <row r="6" spans="1:12">
      <c r="A6" s="70" t="s">
        <v>1882</v>
      </c>
      <c r="B6" s="70" t="s">
        <v>1885</v>
      </c>
      <c r="C6" s="70" t="s">
        <v>1884</v>
      </c>
      <c r="D6" s="70" t="s">
        <v>1883</v>
      </c>
      <c r="E6" s="70" t="s">
        <v>1839</v>
      </c>
      <c r="F6" s="70" t="s">
        <v>1840</v>
      </c>
    </row>
    <row r="8" spans="1:12">
      <c r="G8" s="70">
        <v>7.1</v>
      </c>
    </row>
    <row r="9" spans="1:12">
      <c r="J9" s="85" t="s">
        <v>7298</v>
      </c>
      <c r="K9" s="85" t="s">
        <v>2868</v>
      </c>
    </row>
    <row r="10" spans="1:12">
      <c r="C10" s="70" t="s">
        <v>1707</v>
      </c>
      <c r="D10" s="70" t="s">
        <v>1768</v>
      </c>
      <c r="E10" s="70" t="s">
        <v>2767</v>
      </c>
      <c r="I10" s="85" t="s">
        <v>1994</v>
      </c>
      <c r="J10" s="86">
        <f>SUMIFS(EPS!$J:$J,EPS!$D:$D,'7. Particulates'!C10,EPS!$C:$C,'7. Particulates'!D10,EPS!$B:$B,'7. Particulates'!E10)/10^6</f>
        <v>4229660</v>
      </c>
      <c r="K10" s="86">
        <f>SUMIFS('2017 EPA Data'!$D:$D,'2017 EPA Data'!$G:$G,C10,'2017 EPA Data'!$F:$F,I10)/metricton_to_shortton</f>
        <v>4654480.4287641849</v>
      </c>
      <c r="L10" s="87"/>
    </row>
    <row r="11" spans="1:12">
      <c r="C11" s="70" t="s">
        <v>1707</v>
      </c>
      <c r="D11" s="70" t="s">
        <v>1769</v>
      </c>
      <c r="E11" s="70" t="s">
        <v>2767</v>
      </c>
      <c r="I11" s="85" t="s">
        <v>1995</v>
      </c>
      <c r="J11" s="86">
        <f>SUMIFS(EPS!$J:$J,EPS!$D:$D,'7. Particulates'!C11,EPS!$C:$C,'7. Particulates'!D11,EPS!$B:$B,'7. Particulates'!E11)/10^6</f>
        <v>881507</v>
      </c>
      <c r="K11" s="86">
        <f>SUMIFS('2017 EPA Data'!$D:$D,'2017 EPA Data'!$G:$G,C11,'2017 EPA Data'!$F:$F,I11)/metricton_to_shortton</f>
        <v>1050963.1280480046</v>
      </c>
      <c r="L11" s="87"/>
    </row>
    <row r="12" spans="1:12">
      <c r="C12" s="70" t="s">
        <v>1707</v>
      </c>
      <c r="D12" s="70" t="s">
        <v>2864</v>
      </c>
      <c r="E12" s="70" t="s">
        <v>2767</v>
      </c>
      <c r="I12" s="85" t="s">
        <v>2869</v>
      </c>
      <c r="J12" s="86">
        <f>SUMIFS(EPS!$J:$J,EPS!$D:$D,'7. Particulates'!C12,EPS!$C:$C,'7. Particulates'!D12,EPS!$B:$B,'7. Particulates'!E12)/10^6</f>
        <v>294299</v>
      </c>
      <c r="K12" s="86">
        <f>SUMIFS('2017 EPA Data'!$D:$D,'2017 EPA Data'!$G:$G,C12,'2017 EPA Data'!$F:$F,I12)/metricton_to_shortton</f>
        <v>280556.65545444639</v>
      </c>
      <c r="L12" s="87"/>
    </row>
    <row r="13" spans="1:12">
      <c r="C13" s="70" t="s">
        <v>1707</v>
      </c>
      <c r="D13" s="70" t="s">
        <v>2865</v>
      </c>
      <c r="E13" s="70" t="s">
        <v>2767</v>
      </c>
      <c r="I13" s="85" t="s">
        <v>2870</v>
      </c>
      <c r="J13" s="86">
        <f>SUMIFS(EPS!$J:$J,EPS!$D:$D,'7. Particulates'!C13,EPS!$C:$C,'7. Particulates'!D13,EPS!$B:$B,'7. Particulates'!E13)/10^6</f>
        <v>181196</v>
      </c>
      <c r="K13" s="86">
        <f>SUMIFS('2017 EPA Data'!$D:$D,'2017 EPA Data'!$G:$G,C13,'2017 EPA Data'!$F:$F,I13)/metricton_to_shortton</f>
        <v>185552.44199798358</v>
      </c>
      <c r="L13" s="87"/>
    </row>
    <row r="14" spans="1:12">
      <c r="C14" s="70" t="s">
        <v>1707</v>
      </c>
      <c r="D14" s="70" t="s">
        <v>2866</v>
      </c>
      <c r="E14" s="70" t="s">
        <v>2767</v>
      </c>
      <c r="I14" s="85" t="s">
        <v>1829</v>
      </c>
      <c r="J14" s="86">
        <f>SUMIFS(EPS!$J:$J,EPS!$D:$D,'7. Particulates'!C14,EPS!$C:$C,'7. Particulates'!D14,EPS!$B:$B,'7. Particulates'!E14)/10^6</f>
        <v>3416680</v>
      </c>
      <c r="K14" s="86">
        <f>SUMIFS('2017 EPA Data'!$D:$D,'2017 EPA Data'!$G:$G,C14,'2017 EPA Data'!$F:$F,"*"&amp;I14&amp;"*")/metricton_to_shortton</f>
        <v>1998106.9143511972</v>
      </c>
      <c r="L14" s="87"/>
    </row>
    <row r="15" spans="1:12">
      <c r="C15" s="70" t="s">
        <v>1707</v>
      </c>
      <c r="I15" s="85" t="s">
        <v>3275</v>
      </c>
      <c r="J15" s="86">
        <f>SUMIFS(EPS!$J:$J,EPS!$D:$D,'7. Particulates'!C15,EPS!$C:$C,'7. Particulates'!D15,EPS!$B:$B,'7. Particulates'!E15)/10^6</f>
        <v>0</v>
      </c>
      <c r="K15" s="86">
        <f>SUMIFS('2017 EPA Data'!$D:$D,'2017 EPA Data'!$G:$G,C15,'2017 EPA Data'!$F:$F,I15)/metricton_to_shortton*INDEX(GWP!$C$2:$C$13,MATCH(C15,GWP!$B$2:$B$13,0))</f>
        <v>0</v>
      </c>
    </row>
    <row r="16" spans="1:12">
      <c r="C16" s="70" t="s">
        <v>1707</v>
      </c>
      <c r="D16" s="70" t="s">
        <v>1770</v>
      </c>
      <c r="E16" s="70" t="s">
        <v>2767</v>
      </c>
      <c r="I16" s="85" t="s">
        <v>1996</v>
      </c>
      <c r="J16" s="86">
        <f>SUMIFS(EPS!$J:$J,EPS!$D:$D,'7. Particulates'!C16,EPS!$C:$C,'7. Particulates'!D16,EPS!$B:$B,'7. Particulates'!E16)/10^6</f>
        <v>76119.199999999997</v>
      </c>
      <c r="K16" s="86">
        <f>SUMIFS('2017 EPA Data'!$D:$D,'2017 EPA Data'!$G:$G,C16,'2017 EPA Data'!$F:$F,I16)/metricton_to_shortton*INDEX(GWP!$C$2:$C$13,MATCH(C16,GWP!$B$2:$B$13,0))</f>
        <v>0</v>
      </c>
    </row>
    <row r="17" spans="3:14">
      <c r="C17" s="70" t="s">
        <v>1707</v>
      </c>
      <c r="D17" s="70" t="s">
        <v>1771</v>
      </c>
      <c r="E17" s="70" t="s">
        <v>2767</v>
      </c>
      <c r="I17" s="85" t="s">
        <v>1997</v>
      </c>
      <c r="J17" s="86">
        <f>SUMIFS(EPS!$J:$J,EPS!$D:$D,'7. Particulates'!C17,EPS!$C:$C,'7. Particulates'!D17,EPS!$B:$B,'7. Particulates'!E17)/10^6</f>
        <v>0</v>
      </c>
      <c r="K17" s="86">
        <f>SUMIFS('2017 EPA Data'!$D:$D,'2017 EPA Data'!$G:$G,C17,'2017 EPA Data'!$F:$F,I17)/metricton_to_shortton*INDEX(GWP!$C$2:$C$13,MATCH(C17,GWP!$B$2:$B$13,0))</f>
        <v>0</v>
      </c>
    </row>
    <row r="18" spans="3:14">
      <c r="C18" s="70" t="s">
        <v>1707</v>
      </c>
      <c r="D18" s="70" t="s">
        <v>1772</v>
      </c>
      <c r="E18" s="70" t="s">
        <v>2767</v>
      </c>
      <c r="I18" s="85" t="s">
        <v>2871</v>
      </c>
      <c r="J18" s="86">
        <f>SUMIFS(EPS!$J:$J,EPS!$D:$D,'7. Particulates'!C18,EPS!$C:$C,'7. Particulates'!D18,EPS!$B:$B,'7. Particulates'!E18)/10^6</f>
        <v>0</v>
      </c>
      <c r="K18" s="86">
        <f>SUMIFS('2017 EPA Data'!$D:$D,'2017 EPA Data'!$G:$G,C18,'2017 EPA Data'!$F:$F,I18)/metricton_to_shortton*INDEX(GWP!$C$2:$C$13,MATCH(C18,GWP!$B$2:$B$13,0))</f>
        <v>0</v>
      </c>
    </row>
    <row r="19" spans="3:14">
      <c r="C19" s="70" t="s">
        <v>1707</v>
      </c>
      <c r="I19" s="85" t="s">
        <v>2877</v>
      </c>
      <c r="J19" s="86">
        <f>SUMIFS(EPS!$J:$J,EPS!$D:$D,'7. Particulates'!C19,EPS!$C:$C,'7. Particulates'!D19,EPS!$B:$B,'7. Particulates'!E19)/10^6</f>
        <v>0</v>
      </c>
      <c r="K19" s="86">
        <f>SUMIFS('2017 EPA Data'!$D:$D,'2017 EPA Data'!$G:$G,C19,'2017 EPA Data'!$F:$F,I19)/metricton_to_shortton</f>
        <v>2585304.0171776623</v>
      </c>
      <c r="N19" s="114"/>
    </row>
    <row r="20" spans="3:14">
      <c r="I20" s="85" t="s">
        <v>1809</v>
      </c>
      <c r="J20" s="80">
        <f>SUM(J10:J19)</f>
        <v>9079461.1999999993</v>
      </c>
      <c r="K20" s="88">
        <f>SUM(K10:K16)</f>
        <v>8169659.5686158165</v>
      </c>
      <c r="L20" s="89"/>
    </row>
    <row r="21" spans="3:14">
      <c r="J21" s="88"/>
      <c r="K21" s="87"/>
      <c r="L21" s="89"/>
    </row>
    <row r="22" spans="3:14">
      <c r="J22" s="88"/>
      <c r="K22" s="87"/>
      <c r="L22" s="89"/>
    </row>
    <row r="23" spans="3:14">
      <c r="J23" s="88"/>
      <c r="K23" s="87"/>
      <c r="L23" s="89"/>
    </row>
    <row r="24" spans="3:14">
      <c r="J24" s="88"/>
      <c r="K24" s="87"/>
      <c r="L24" s="89"/>
    </row>
    <row r="25" spans="3:14">
      <c r="J25" s="88"/>
      <c r="K25" s="87"/>
      <c r="L25" s="89"/>
    </row>
    <row r="26" spans="3:14">
      <c r="J26" s="88"/>
      <c r="K26" s="88"/>
      <c r="L26" s="89"/>
    </row>
    <row r="27" spans="3:14">
      <c r="J27" s="88"/>
      <c r="K27" s="88"/>
      <c r="L27" s="89"/>
    </row>
    <row r="28" spans="3:14">
      <c r="J28" s="88"/>
      <c r="K28" s="88"/>
      <c r="L28" s="89"/>
    </row>
    <row r="29" spans="3:14">
      <c r="G29" s="70">
        <v>7.2</v>
      </c>
    </row>
    <row r="30" spans="3:14">
      <c r="J30" s="85" t="s">
        <v>7298</v>
      </c>
      <c r="K30" s="85" t="s">
        <v>2868</v>
      </c>
    </row>
    <row r="31" spans="3:14">
      <c r="C31" s="70" t="s">
        <v>1710</v>
      </c>
      <c r="D31" s="70" t="s">
        <v>1768</v>
      </c>
      <c r="E31" s="70" t="s">
        <v>2767</v>
      </c>
      <c r="I31" s="85" t="s">
        <v>1994</v>
      </c>
      <c r="J31" s="86">
        <f>SUMIFS(EPS!$J:$J,EPS!$D:$D,'7. Particulates'!C31,EPS!$C:$C,'7. Particulates'!D31,EPS!$B:$B,'7. Particulates'!E31)/10^6</f>
        <v>114041</v>
      </c>
      <c r="K31" s="86">
        <f>SUMIFS('2017 EPA Data'!$D:$D,'2017 EPA Data'!$G:$G,C31,'2017 EPA Data'!$F:$F,I31)/metricton_to_shortton</f>
        <v>213264.67030403487</v>
      </c>
      <c r="L31" s="87"/>
    </row>
    <row r="32" spans="3:14">
      <c r="C32" s="70" t="s">
        <v>1710</v>
      </c>
      <c r="D32" s="70" t="s">
        <v>1769</v>
      </c>
      <c r="E32" s="70" t="s">
        <v>2767</v>
      </c>
      <c r="I32" s="85" t="s">
        <v>1995</v>
      </c>
      <c r="J32" s="86">
        <f>SUMIFS(EPS!$J:$J,EPS!$D:$D,'7. Particulates'!C32,EPS!$C:$C,'7. Particulates'!D32,EPS!$B:$B,'7. Particulates'!E32)/10^6</f>
        <v>972348</v>
      </c>
      <c r="K32" s="86">
        <f>SUMIFS('2017 EPA Data'!$D:$D,'2017 EPA Data'!$G:$G,C32,'2017 EPA Data'!$F:$F,I32)/metricton_to_shortton</f>
        <v>1256771.3198518569</v>
      </c>
      <c r="L32" s="87"/>
    </row>
    <row r="33" spans="3:12">
      <c r="C33" s="70" t="s">
        <v>1710</v>
      </c>
      <c r="D33" s="70" t="s">
        <v>2864</v>
      </c>
      <c r="E33" s="70" t="s">
        <v>2767</v>
      </c>
      <c r="I33" s="85" t="s">
        <v>2869</v>
      </c>
      <c r="J33" s="86">
        <f>SUMIFS(EPS!$J:$J,EPS!$D:$D,'7. Particulates'!C33,EPS!$C:$C,'7. Particulates'!D33,EPS!$B:$B,'7. Particulates'!E33)/10^6</f>
        <v>24240.3</v>
      </c>
      <c r="K33" s="86">
        <f>SUMIFS('2017 EPA Data'!$D:$D,'2017 EPA Data'!$G:$G,C33,'2017 EPA Data'!$F:$F,I33)/metricton_to_shortton</f>
        <v>20243.156425976464</v>
      </c>
      <c r="L33" s="87"/>
    </row>
    <row r="34" spans="3:12">
      <c r="C34" s="70" t="s">
        <v>1710</v>
      </c>
      <c r="D34" s="70" t="s">
        <v>2865</v>
      </c>
      <c r="E34" s="70" t="s">
        <v>2767</v>
      </c>
      <c r="I34" s="85" t="s">
        <v>2870</v>
      </c>
      <c r="J34" s="86">
        <f>SUMIFS(EPS!$J:$J,EPS!$D:$D,'7. Particulates'!C34,EPS!$C:$C,'7. Particulates'!D34,EPS!$B:$B,'7. Particulates'!E34)/10^6</f>
        <v>14431.6</v>
      </c>
      <c r="K34" s="86">
        <f>SUMIFS('2017 EPA Data'!$D:$D,'2017 EPA Data'!$G:$G,C34,'2017 EPA Data'!$F:$F,I34)/metricton_to_shortton</f>
        <v>20637.320523695078</v>
      </c>
      <c r="L34" s="87"/>
    </row>
    <row r="35" spans="3:12">
      <c r="C35" s="70" t="s">
        <v>1710</v>
      </c>
      <c r="D35" s="70" t="s">
        <v>2866</v>
      </c>
      <c r="E35" s="70" t="s">
        <v>2767</v>
      </c>
      <c r="I35" s="85" t="s">
        <v>1829</v>
      </c>
      <c r="J35" s="86">
        <f>SUMIFS(EPS!$J:$J,EPS!$D:$D,'7. Particulates'!C35,EPS!$C:$C,'7. Particulates'!D35,EPS!$B:$B,'7. Particulates'!E35)/10^6</f>
        <v>804570</v>
      </c>
      <c r="K35" s="86">
        <f>SUMIFS('2017 EPA Data'!$D:$D,'2017 EPA Data'!$G:$G,C35,'2017 EPA Data'!$F:$F,"*"&amp;I35&amp;"*")/metricton_to_shortton</f>
        <v>760984.82693653926</v>
      </c>
      <c r="L35" s="87"/>
    </row>
    <row r="36" spans="3:12">
      <c r="C36" s="70" t="s">
        <v>1710</v>
      </c>
      <c r="I36" s="85" t="s">
        <v>3275</v>
      </c>
      <c r="J36" s="86">
        <f>SUMIFS(EPS!$J:$J,EPS!$D:$D,'7. Particulates'!C36,EPS!$C:$C,'7. Particulates'!D36,EPS!$B:$B,'7. Particulates'!E36)/10^6</f>
        <v>0</v>
      </c>
      <c r="K36" s="86">
        <f>SUMIFS('2017 EPA Data'!$D:$D,'2017 EPA Data'!$G:$G,C36,'2017 EPA Data'!$F:$F,I36)/metricton_to_shortton*INDEX(GWP!$C$2:$C$13,MATCH(C36,GWP!$B$2:$B$13,0))</f>
        <v>0</v>
      </c>
    </row>
    <row r="37" spans="3:12">
      <c r="C37" s="70" t="s">
        <v>1710</v>
      </c>
      <c r="D37" s="70" t="s">
        <v>1770</v>
      </c>
      <c r="E37" s="70" t="s">
        <v>2767</v>
      </c>
      <c r="I37" s="85" t="s">
        <v>1996</v>
      </c>
      <c r="J37" s="86">
        <f>SUMIFS(EPS!$J:$J,EPS!$D:$D,'7. Particulates'!C37,EPS!$C:$C,'7. Particulates'!D37,EPS!$B:$B,'7. Particulates'!E37)/10^6</f>
        <v>17538.2</v>
      </c>
      <c r="K37" s="86">
        <f>SUMIFS('2017 EPA Data'!$D:$D,'2017 EPA Data'!$G:$G,C37,'2017 EPA Data'!$F:$F,I37)/metricton_to_shortton*INDEX(GWP!$C$2:$C$13,MATCH(C37,GWP!$B$2:$B$13,0))</f>
        <v>0</v>
      </c>
    </row>
    <row r="38" spans="3:12">
      <c r="C38" s="70" t="s">
        <v>1710</v>
      </c>
      <c r="D38" s="70" t="s">
        <v>1771</v>
      </c>
      <c r="E38" s="70" t="s">
        <v>2767</v>
      </c>
      <c r="I38" s="85" t="s">
        <v>1997</v>
      </c>
      <c r="J38" s="86">
        <f>SUMIFS(EPS!$J:$J,EPS!$D:$D,'7. Particulates'!C38,EPS!$C:$C,'7. Particulates'!D38,EPS!$B:$B,'7. Particulates'!E38)/10^6</f>
        <v>0</v>
      </c>
      <c r="K38" s="86">
        <f>SUMIFS('2017 EPA Data'!$D:$D,'2017 EPA Data'!$G:$G,C38,'2017 EPA Data'!$F:$F,I38)/metricton_to_shortton*INDEX(GWP!$C$2:$C$13,MATCH(C38,GWP!$B$2:$B$13,0))</f>
        <v>0</v>
      </c>
    </row>
    <row r="39" spans="3:12">
      <c r="C39" s="70" t="s">
        <v>1710</v>
      </c>
      <c r="D39" s="70" t="s">
        <v>1772</v>
      </c>
      <c r="E39" s="70" t="s">
        <v>2767</v>
      </c>
      <c r="I39" s="85" t="s">
        <v>2871</v>
      </c>
      <c r="J39" s="86">
        <f>SUMIFS(EPS!$J:$J,EPS!$D:$D,'7. Particulates'!C39,EPS!$C:$C,'7. Particulates'!D39,EPS!$B:$B,'7. Particulates'!E39)/10^6</f>
        <v>0</v>
      </c>
      <c r="K39" s="86">
        <f>SUMIFS('2017 EPA Data'!$D:$D,'2017 EPA Data'!$G:$G,C39,'2017 EPA Data'!$F:$F,I39)/metricton_to_shortton*INDEX(GWP!$C$2:$C$13,MATCH(C39,GWP!$B$2:$B$13,0))</f>
        <v>0</v>
      </c>
    </row>
    <row r="40" spans="3:12">
      <c r="C40" s="70" t="s">
        <v>1710</v>
      </c>
      <c r="I40" s="85" t="s">
        <v>2877</v>
      </c>
      <c r="J40" s="86">
        <f>SUMIFS(EPS!$J:$J,EPS!$D:$D,'7. Particulates'!C40,EPS!$C:$C,'7. Particulates'!D40,EPS!$B:$B,'7. Particulates'!E40)/10^6</f>
        <v>0</v>
      </c>
      <c r="K40" s="86">
        <f>SUMIFS('2017 EPA Data'!$D:$D,'2017 EPA Data'!$G:$G,C40,'2017 EPA Data'!$F:$F,I40)/metricton_to_shortton</f>
        <v>200588.76070222317</v>
      </c>
    </row>
    <row r="41" spans="3:12">
      <c r="I41" s="85" t="s">
        <v>1809</v>
      </c>
      <c r="J41" s="90">
        <f>SUM(J31:J40)</f>
        <v>1947169.1</v>
      </c>
      <c r="K41" s="90">
        <f>SUM(K31:K40)</f>
        <v>2472490.0547443256</v>
      </c>
      <c r="L41" s="87"/>
    </row>
    <row r="42" spans="3:12">
      <c r="J42" s="90"/>
      <c r="K42" s="90"/>
      <c r="L42" s="89"/>
    </row>
    <row r="43" spans="3:12">
      <c r="J43" s="90"/>
      <c r="K43" s="90"/>
      <c r="L43" s="89"/>
    </row>
    <row r="44" spans="3:12">
      <c r="J44" s="90"/>
      <c r="K44" s="90"/>
      <c r="L44" s="89"/>
    </row>
    <row r="45" spans="3:12">
      <c r="J45" s="90"/>
      <c r="K45" s="90"/>
      <c r="L45" s="89"/>
    </row>
    <row r="46" spans="3:12">
      <c r="J46" s="90"/>
      <c r="K46" s="90"/>
      <c r="L46" s="89"/>
    </row>
    <row r="47" spans="3:12">
      <c r="J47" s="90"/>
      <c r="K47" s="90"/>
      <c r="L47" s="89"/>
    </row>
    <row r="48" spans="3:12">
      <c r="J48" s="90"/>
      <c r="K48" s="90"/>
      <c r="L48" s="89"/>
    </row>
    <row r="49" spans="3:12">
      <c r="J49" s="90"/>
      <c r="K49" s="90"/>
      <c r="L49" s="89"/>
    </row>
    <row r="50" spans="3:12">
      <c r="G50" s="70">
        <v>7.3</v>
      </c>
    </row>
    <row r="51" spans="3:12">
      <c r="J51" s="85" t="s">
        <v>7298</v>
      </c>
      <c r="K51" s="85" t="s">
        <v>2868</v>
      </c>
    </row>
    <row r="52" spans="3:12">
      <c r="C52" s="70" t="s">
        <v>1709</v>
      </c>
      <c r="D52" s="70" t="s">
        <v>1768</v>
      </c>
      <c r="E52" s="70" t="s">
        <v>2767</v>
      </c>
      <c r="I52" s="85" t="s">
        <v>1994</v>
      </c>
      <c r="J52" s="86">
        <f>SUMIFS(EPS!$J:$J,EPS!$D:$D,'7. Particulates'!C52,EPS!$C:$C,'7. Particulates'!D52,EPS!$B:$B,'7. Particulates'!E52)/10^6</f>
        <v>141754</v>
      </c>
      <c r="K52" s="86">
        <f>SUMIFS('2017 EPA Data'!$D:$D,'2017 EPA Data'!$G:$G,C52,'2017 EPA Data'!$F:$F,I52)/metricton_to_shortton</f>
        <v>156240.56052261801</v>
      </c>
      <c r="L52" s="87"/>
    </row>
    <row r="53" spans="3:12">
      <c r="C53" s="70" t="s">
        <v>1709</v>
      </c>
      <c r="D53" s="70" t="s">
        <v>1769</v>
      </c>
      <c r="E53" s="70" t="s">
        <v>2767</v>
      </c>
      <c r="I53" s="85" t="s">
        <v>1995</v>
      </c>
      <c r="J53" s="86">
        <f>SUMIFS(EPS!$J:$J,EPS!$D:$D,'7. Particulates'!C53,EPS!$C:$C,'7. Particulates'!D53,EPS!$B:$B,'7. Particulates'!E53)/10^6</f>
        <v>86572.2</v>
      </c>
      <c r="K53" s="86">
        <f>SUMIFS('2017 EPA Data'!$D:$D,'2017 EPA Data'!$G:$G,C53,'2017 EPA Data'!$F:$F,I53)/metricton_to_shortton</f>
        <v>97342.357616402762</v>
      </c>
      <c r="L53" s="87"/>
    </row>
    <row r="54" spans="3:12">
      <c r="C54" s="70" t="s">
        <v>1709</v>
      </c>
      <c r="D54" s="70" t="s">
        <v>2864</v>
      </c>
      <c r="E54" s="70" t="s">
        <v>2767</v>
      </c>
      <c r="I54" s="85" t="s">
        <v>2869</v>
      </c>
      <c r="J54" s="86">
        <f>SUMIFS(EPS!$J:$J,EPS!$D:$D,'7. Particulates'!C54,EPS!$C:$C,'7. Particulates'!D54,EPS!$B:$B,'7. Particulates'!E54)/10^6</f>
        <v>366015</v>
      </c>
      <c r="K54" s="86">
        <f>SUMIFS('2017 EPA Data'!$D:$D,'2017 EPA Data'!$G:$G,C54,'2017 EPA Data'!$F:$F,I54)/metricton_to_shortton</f>
        <v>312867.70478500583</v>
      </c>
      <c r="L54" s="87"/>
    </row>
    <row r="55" spans="3:12">
      <c r="C55" s="70" t="s">
        <v>1709</v>
      </c>
      <c r="D55" s="70" t="s">
        <v>2865</v>
      </c>
      <c r="E55" s="70" t="s">
        <v>2767</v>
      </c>
      <c r="I55" s="85" t="s">
        <v>2870</v>
      </c>
      <c r="J55" s="86">
        <f>SUMIFS(EPS!$J:$J,EPS!$D:$D,'7. Particulates'!C55,EPS!$C:$C,'7. Particulates'!D55,EPS!$B:$B,'7. Particulates'!E55)/10^6</f>
        <v>51391</v>
      </c>
      <c r="K55" s="86">
        <f>SUMIFS('2017 EPA Data'!$D:$D,'2017 EPA Data'!$G:$G,C55,'2017 EPA Data'!$F:$F,I55)/metricton_to_shortton</f>
        <v>126224.83456764495</v>
      </c>
      <c r="L55" s="87"/>
    </row>
    <row r="56" spans="3:12">
      <c r="C56" s="70" t="s">
        <v>1709</v>
      </c>
      <c r="D56" s="70" t="s">
        <v>2866</v>
      </c>
      <c r="E56" s="70" t="s">
        <v>2767</v>
      </c>
      <c r="I56" s="85" t="s">
        <v>1829</v>
      </c>
      <c r="J56" s="86">
        <f>SUMIFS(EPS!$J:$J,EPS!$D:$D,'7. Particulates'!C56,EPS!$C:$C,'7. Particulates'!D56,EPS!$B:$B,'7. Particulates'!E56)/10^6</f>
        <v>955739</v>
      </c>
      <c r="K56" s="86">
        <f>SUMIFS('2017 EPA Data'!$D:$D,'2017 EPA Data'!$G:$G,C56,'2017 EPA Data'!$F:$F,"*"&amp;I56&amp;"*")/metricton_to_shortton</f>
        <v>597079.25616563065</v>
      </c>
      <c r="L56" s="87"/>
    </row>
    <row r="57" spans="3:12">
      <c r="C57" s="70" t="s">
        <v>1709</v>
      </c>
      <c r="I57" s="85" t="s">
        <v>3275</v>
      </c>
      <c r="J57" s="86">
        <f>SUMIFS(EPS!$J:$J,EPS!$D:$D,'7. Particulates'!C57,EPS!$C:$C,'7. Particulates'!D57,EPS!$B:$B,'7. Particulates'!E57)/10^6</f>
        <v>0</v>
      </c>
      <c r="K57" s="86">
        <f>SUMIFS('2017 EPA Data'!$D:$D,'2017 EPA Data'!$G:$G,C57,'2017 EPA Data'!$F:$F,I57)/metricton_to_shortton*INDEX(GWP!$C$2:$C$13,MATCH(C57,GWP!$B$2:$B$13,0))</f>
        <v>0</v>
      </c>
    </row>
    <row r="58" spans="3:12">
      <c r="C58" s="70" t="s">
        <v>1709</v>
      </c>
      <c r="D58" s="70" t="s">
        <v>1770</v>
      </c>
      <c r="E58" s="70" t="s">
        <v>2767</v>
      </c>
      <c r="I58" s="85" t="s">
        <v>1996</v>
      </c>
      <c r="J58" s="86">
        <f>SUMIFS(EPS!$J:$J,EPS!$D:$D,'7. Particulates'!C58,EPS!$C:$C,'7. Particulates'!D58,EPS!$B:$B,'7. Particulates'!E58)/10^6</f>
        <v>9213.44</v>
      </c>
      <c r="K58" s="86">
        <f>SUMIFS('2017 EPA Data'!$D:$D,'2017 EPA Data'!$G:$G,C58,'2017 EPA Data'!$F:$F,I58)/metricton_to_shortton*INDEX(GWP!$C$2:$C$13,MATCH(C58,GWP!$B$2:$B$13,0))</f>
        <v>0</v>
      </c>
    </row>
    <row r="59" spans="3:12">
      <c r="C59" s="70" t="s">
        <v>1709</v>
      </c>
      <c r="D59" s="70" t="s">
        <v>1771</v>
      </c>
      <c r="E59" s="70" t="s">
        <v>2767</v>
      </c>
      <c r="I59" s="85" t="s">
        <v>1997</v>
      </c>
      <c r="J59" s="86">
        <f>SUMIFS(EPS!$J:$J,EPS!$D:$D,'7. Particulates'!C59,EPS!$C:$C,'7. Particulates'!D59,EPS!$B:$B,'7. Particulates'!E59)/10^6</f>
        <v>0</v>
      </c>
      <c r="K59" s="86">
        <f>SUMIFS('2017 EPA Data'!$D:$D,'2017 EPA Data'!$G:$G,C59,'2017 EPA Data'!$F:$F,I59)/metricton_to_shortton*INDEX(GWP!$C$2:$C$13,MATCH(C59,GWP!$B$2:$B$13,0))</f>
        <v>0</v>
      </c>
    </row>
    <row r="60" spans="3:12">
      <c r="C60" s="70" t="s">
        <v>1709</v>
      </c>
      <c r="D60" s="70" t="s">
        <v>1772</v>
      </c>
      <c r="E60" s="70" t="s">
        <v>2767</v>
      </c>
      <c r="I60" s="85" t="s">
        <v>2871</v>
      </c>
      <c r="J60" s="86">
        <f>SUMIFS(EPS!$J:$J,EPS!$D:$D,'7. Particulates'!C60,EPS!$C:$C,'7. Particulates'!D60,EPS!$B:$B,'7. Particulates'!E60)/10^6</f>
        <v>0</v>
      </c>
      <c r="K60" s="86">
        <f>SUMIFS('2017 EPA Data'!$D:$D,'2017 EPA Data'!$G:$G,C60,'2017 EPA Data'!$F:$F,I60)/metricton_to_shortton*INDEX(GWP!$C$2:$C$13,MATCH(C60,GWP!$B$2:$B$13,0))</f>
        <v>0</v>
      </c>
    </row>
    <row r="61" spans="3:12">
      <c r="C61" s="70" t="s">
        <v>1709</v>
      </c>
      <c r="I61" s="85" t="s">
        <v>2877</v>
      </c>
      <c r="J61" s="86">
        <f>SUMIFS(EPS!$J:$J,EPS!$D:$D,'7. Particulates'!C61,EPS!$C:$C,'7. Particulates'!D61,EPS!$B:$B,'7. Particulates'!E61)/10^6</f>
        <v>0</v>
      </c>
      <c r="K61" s="86">
        <f>SUMIFS('2017 EPA Data'!$D:$D,'2017 EPA Data'!$G:$G,C61,'2017 EPA Data'!$F:$F,I61)/metricton_to_shortton</f>
        <v>3888594.5515103098</v>
      </c>
    </row>
    <row r="62" spans="3:12">
      <c r="I62" s="85" t="s">
        <v>1809</v>
      </c>
      <c r="J62" s="88">
        <f>SUM(J52:J61)</f>
        <v>1610684.64</v>
      </c>
      <c r="K62" s="88">
        <f>SUM(K52:K61)</f>
        <v>5178349.2651676126</v>
      </c>
      <c r="L62" s="89"/>
    </row>
    <row r="63" spans="3:12">
      <c r="J63" s="88"/>
      <c r="K63" s="88"/>
      <c r="L63" s="89"/>
    </row>
    <row r="64" spans="3:12">
      <c r="J64" s="88"/>
      <c r="K64" s="88"/>
      <c r="L64" s="89"/>
    </row>
    <row r="65" spans="3:12">
      <c r="J65" s="88"/>
      <c r="K65" s="88"/>
      <c r="L65" s="89"/>
    </row>
    <row r="66" spans="3:12">
      <c r="J66" s="88"/>
      <c r="K66" s="88"/>
      <c r="L66" s="89"/>
    </row>
    <row r="69" spans="3:12">
      <c r="G69" s="70">
        <v>7.4</v>
      </c>
    </row>
    <row r="70" spans="3:12">
      <c r="J70" s="85" t="s">
        <v>7298</v>
      </c>
      <c r="K70" s="85" t="s">
        <v>2868</v>
      </c>
    </row>
    <row r="71" spans="3:12">
      <c r="C71" s="70" t="s">
        <v>1711</v>
      </c>
      <c r="D71" s="70" t="s">
        <v>1768</v>
      </c>
      <c r="E71" s="70" t="s">
        <v>2767</v>
      </c>
      <c r="I71" s="85" t="s">
        <v>1994</v>
      </c>
      <c r="J71" s="86">
        <f>SUMIFS(EPS!$J:$J,EPS!$D:$D,'7. Particulates'!C71,EPS!$C:$C,'7. Particulates'!D71,EPS!$B:$B,'7. Particulates'!E71)/10^6</f>
        <v>59792.800000000003</v>
      </c>
      <c r="K71" s="86">
        <f>SUMIFS('2017 EPA Data'!$D:$D,'2017 EPA Data'!$G:$G,C71,'2017 EPA Data'!$F:$F,I71)/metricton_to_shortton</f>
        <v>61887.26764293485</v>
      </c>
      <c r="L71" s="87"/>
    </row>
    <row r="72" spans="3:12">
      <c r="C72" s="70" t="s">
        <v>1711</v>
      </c>
      <c r="D72" s="70" t="s">
        <v>1769</v>
      </c>
      <c r="E72" s="70" t="s">
        <v>2767</v>
      </c>
      <c r="I72" s="85" t="s">
        <v>1995</v>
      </c>
      <c r="J72" s="86">
        <f>SUMIFS(EPS!$J:$J,EPS!$D:$D,'7. Particulates'!C72,EPS!$C:$C,'7. Particulates'!D72,EPS!$B:$B,'7. Particulates'!E72)/10^6</f>
        <v>5134.92</v>
      </c>
      <c r="K72" s="86">
        <f>SUMIFS('2017 EPA Data'!$D:$D,'2017 EPA Data'!$G:$G,C72,'2017 EPA Data'!$F:$F,I72)/metricton_to_shortton</f>
        <v>5502.3108183988152</v>
      </c>
      <c r="L72" s="87"/>
    </row>
    <row r="73" spans="3:12">
      <c r="C73" s="70" t="s">
        <v>1711</v>
      </c>
      <c r="D73" s="70" t="s">
        <v>2864</v>
      </c>
      <c r="E73" s="70" t="s">
        <v>2767</v>
      </c>
      <c r="I73" s="85" t="s">
        <v>2869</v>
      </c>
      <c r="J73" s="86">
        <f>SUMIFS(EPS!$J:$J,EPS!$D:$D,'7. Particulates'!C73,EPS!$C:$C,'7. Particulates'!D73,EPS!$B:$B,'7. Particulates'!E73)/10^6</f>
        <v>19032</v>
      </c>
      <c r="K73" s="86">
        <f>SUMIFS('2017 EPA Data'!$D:$D,'2017 EPA Data'!$G:$G,C73,'2017 EPA Data'!$F:$F,I73)/metricton_to_shortton</f>
        <v>17688.877138915184</v>
      </c>
      <c r="L73" s="87"/>
    </row>
    <row r="74" spans="3:12">
      <c r="C74" s="70" t="s">
        <v>1711</v>
      </c>
      <c r="D74" s="70" t="s">
        <v>2865</v>
      </c>
      <c r="E74" s="70" t="s">
        <v>2767</v>
      </c>
      <c r="I74" s="85" t="s">
        <v>2870</v>
      </c>
      <c r="J74" s="86">
        <f>SUMIFS(EPS!$J:$J,EPS!$D:$D,'7. Particulates'!C74,EPS!$C:$C,'7. Particulates'!D74,EPS!$B:$B,'7. Particulates'!E74)/10^6</f>
        <v>2088.9499999999998</v>
      </c>
      <c r="K74" s="86">
        <f>SUMIFS('2017 EPA Data'!$D:$D,'2017 EPA Data'!$G:$G,C74,'2017 EPA Data'!$F:$F,I74)/metricton_to_shortton</f>
        <v>4808.2507080151345</v>
      </c>
      <c r="L74" s="87"/>
    </row>
    <row r="75" spans="3:12">
      <c r="C75" s="70" t="s">
        <v>1711</v>
      </c>
      <c r="D75" s="70" t="s">
        <v>2866</v>
      </c>
      <c r="E75" s="70" t="s">
        <v>2767</v>
      </c>
      <c r="I75" s="85" t="s">
        <v>1829</v>
      </c>
      <c r="J75" s="86">
        <f>SUMIFS(EPS!$J:$J,EPS!$D:$D,'7. Particulates'!C75,EPS!$C:$C,'7. Particulates'!D75,EPS!$B:$B,'7. Particulates'!E75)/10^6</f>
        <v>95359.3</v>
      </c>
      <c r="K75" s="86">
        <f>SUMIFS('2017 EPA Data'!$D:$D,'2017 EPA Data'!$G:$G,C75,'2017 EPA Data'!$F:$F,"*"&amp;I75&amp;"*")/metricton_to_shortton</f>
        <v>32510.034090754922</v>
      </c>
      <c r="L75" s="87"/>
    </row>
    <row r="76" spans="3:12">
      <c r="C76" s="70" t="s">
        <v>1711</v>
      </c>
      <c r="I76" s="85" t="s">
        <v>3275</v>
      </c>
      <c r="J76" s="86">
        <f>SUMIFS(EPS!$J:$J,EPS!$D:$D,'7. Particulates'!C76,EPS!$C:$C,'7. Particulates'!D76,EPS!$B:$B,'7. Particulates'!E76)/10^6</f>
        <v>0</v>
      </c>
      <c r="K76" s="86">
        <f>SUMIFS('2017 EPA Data'!$D:$D,'2017 EPA Data'!$G:$G,C76,'2017 EPA Data'!$F:$F,I76)/metricton_to_shortton*INDEX(GWP!$C$2:$C$13,MATCH(C76,GWP!$B$2:$B$13,0))</f>
        <v>0</v>
      </c>
    </row>
    <row r="77" spans="3:12">
      <c r="C77" s="70" t="s">
        <v>1711</v>
      </c>
      <c r="D77" s="70" t="s">
        <v>1770</v>
      </c>
      <c r="E77" s="70" t="s">
        <v>2767</v>
      </c>
      <c r="I77" s="85" t="s">
        <v>1996</v>
      </c>
      <c r="J77" s="86">
        <f>SUMIFS(EPS!$J:$J,EPS!$D:$D,'7. Particulates'!C77,EPS!$C:$C,'7. Particulates'!D77,EPS!$B:$B,'7. Particulates'!E77)/10^6</f>
        <v>421.19</v>
      </c>
      <c r="K77" s="86">
        <f>SUMIFS('2017 EPA Data'!$D:$D,'2017 EPA Data'!$G:$G,C77,'2017 EPA Data'!$F:$F,I77)/metricton_to_shortton*INDEX(GWP!$C$2:$C$13,MATCH(C77,GWP!$B$2:$B$13,0))</f>
        <v>0</v>
      </c>
    </row>
    <row r="78" spans="3:12">
      <c r="C78" s="70" t="s">
        <v>1711</v>
      </c>
      <c r="D78" s="70" t="s">
        <v>1771</v>
      </c>
      <c r="E78" s="70" t="s">
        <v>2767</v>
      </c>
      <c r="I78" s="85" t="s">
        <v>1997</v>
      </c>
      <c r="J78" s="86">
        <f>SUMIFS(EPS!$J:$J,EPS!$D:$D,'7. Particulates'!C78,EPS!$C:$C,'7. Particulates'!D78,EPS!$B:$B,'7. Particulates'!E78)/10^6</f>
        <v>0</v>
      </c>
      <c r="K78" s="86">
        <f>SUMIFS('2017 EPA Data'!$D:$D,'2017 EPA Data'!$G:$G,C78,'2017 EPA Data'!$F:$F,I78)/metricton_to_shortton*INDEX(GWP!$C$2:$C$13,MATCH(C78,GWP!$B$2:$B$13,0))</f>
        <v>0</v>
      </c>
    </row>
    <row r="79" spans="3:12">
      <c r="C79" s="70" t="s">
        <v>1711</v>
      </c>
      <c r="D79" s="70" t="s">
        <v>1772</v>
      </c>
      <c r="E79" s="70" t="s">
        <v>2767</v>
      </c>
      <c r="I79" s="85" t="s">
        <v>2871</v>
      </c>
      <c r="J79" s="86">
        <f>SUMIFS(EPS!$J:$J,EPS!$D:$D,'7. Particulates'!C79,EPS!$C:$C,'7. Particulates'!D79,EPS!$B:$B,'7. Particulates'!E79)/10^6</f>
        <v>0</v>
      </c>
      <c r="K79" s="86">
        <f>SUMIFS('2017 EPA Data'!$D:$D,'2017 EPA Data'!$G:$G,C79,'2017 EPA Data'!$F:$F,I79)/metricton_to_shortton*INDEX(GWP!$C$2:$C$13,MATCH(C79,GWP!$B$2:$B$13,0))</f>
        <v>0</v>
      </c>
    </row>
    <row r="80" spans="3:12">
      <c r="C80" s="70" t="s">
        <v>1711</v>
      </c>
      <c r="I80" s="85" t="s">
        <v>2877</v>
      </c>
      <c r="J80" s="86">
        <f>SUMIFS(EPS!$J:$J,EPS!$D:$D,'7. Particulates'!C80,EPS!$C:$C,'7. Particulates'!D80,EPS!$B:$B,'7. Particulates'!E80)/10^6</f>
        <v>0</v>
      </c>
      <c r="K80" s="86">
        <f>SUMIFS('2017 EPA Data'!$D:$D,'2017 EPA Data'!$G:$G,C80,'2017 EPA Data'!$F:$F,I80)/metricton_to_shortton</f>
        <v>134903.2645021019</v>
      </c>
    </row>
    <row r="81" spans="3:12">
      <c r="I81" s="85" t="s">
        <v>1809</v>
      </c>
      <c r="J81" s="88">
        <f>SUM(J71:J80)</f>
        <v>181829.16</v>
      </c>
      <c r="K81" s="88">
        <f>SUM(K71:K80)</f>
        <v>257300.00490112082</v>
      </c>
      <c r="L81" s="89"/>
    </row>
    <row r="84" spans="3:12">
      <c r="G84" s="70">
        <v>7.5</v>
      </c>
    </row>
    <row r="85" spans="3:12">
      <c r="J85" s="85" t="s">
        <v>7298</v>
      </c>
      <c r="K85" s="85" t="s">
        <v>2868</v>
      </c>
    </row>
    <row r="86" spans="3:12">
      <c r="C86" s="70" t="s">
        <v>1712</v>
      </c>
      <c r="D86" s="70" t="s">
        <v>1768</v>
      </c>
      <c r="E86" s="70" t="s">
        <v>2767</v>
      </c>
      <c r="I86" s="85" t="s">
        <v>1994</v>
      </c>
      <c r="J86" s="86">
        <f>SUMIFS(EPS!$J:$J,EPS!$D:$D,'7. Particulates'!C86,EPS!$C:$C,'7. Particulates'!D86,EPS!$B:$B,'7. Particulates'!E86)/10^6</f>
        <v>42790.400000000001</v>
      </c>
      <c r="K86" s="86">
        <f>SUMIFS('2017 EPA Data'!$D:$D,'2017 EPA Data'!$G:$G,C86,'2017 EPA Data'!$F:$F,I86)/metricton_to_shortton</f>
        <v>48928.458031023947</v>
      </c>
      <c r="L86" s="87"/>
    </row>
    <row r="87" spans="3:12">
      <c r="C87" s="70" t="s">
        <v>1712</v>
      </c>
      <c r="D87" s="70" t="s">
        <v>1769</v>
      </c>
      <c r="E87" s="70" t="s">
        <v>2767</v>
      </c>
      <c r="I87" s="85" t="s">
        <v>1995</v>
      </c>
      <c r="J87" s="86">
        <f>SUMIFS(EPS!$J:$J,EPS!$D:$D,'7. Particulates'!C87,EPS!$C:$C,'7. Particulates'!D87,EPS!$B:$B,'7. Particulates'!E87)/10^6</f>
        <v>17123.8</v>
      </c>
      <c r="K87" s="86">
        <f>SUMIFS('2017 EPA Data'!$D:$D,'2017 EPA Data'!$G:$G,C87,'2017 EPA Data'!$F:$F,I87)/metricton_to_shortton</f>
        <v>15770.130628770356</v>
      </c>
      <c r="L87" s="87"/>
    </row>
    <row r="88" spans="3:12">
      <c r="C88" s="70" t="s">
        <v>1712</v>
      </c>
      <c r="D88" s="70" t="s">
        <v>2864</v>
      </c>
      <c r="E88" s="70" t="s">
        <v>2767</v>
      </c>
      <c r="I88" s="85" t="s">
        <v>2869</v>
      </c>
      <c r="J88" s="86">
        <f>SUMIFS(EPS!$J:$J,EPS!$D:$D,'7. Particulates'!C88,EPS!$C:$C,'7. Particulates'!D88,EPS!$B:$B,'7. Particulates'!E88)/10^6</f>
        <v>198889</v>
      </c>
      <c r="K88" s="86">
        <f>SUMIFS('2017 EPA Data'!$D:$D,'2017 EPA Data'!$G:$G,C88,'2017 EPA Data'!$F:$F,I88)/metricton_to_shortton</f>
        <v>164257.85889056453</v>
      </c>
      <c r="L88" s="87"/>
    </row>
    <row r="89" spans="3:12">
      <c r="C89" s="70" t="s">
        <v>1712</v>
      </c>
      <c r="D89" s="70" t="s">
        <v>2865</v>
      </c>
      <c r="E89" s="70" t="s">
        <v>2767</v>
      </c>
      <c r="I89" s="85" t="s">
        <v>2870</v>
      </c>
      <c r="J89" s="86">
        <f>SUMIFS(EPS!$J:$J,EPS!$D:$D,'7. Particulates'!C89,EPS!$C:$C,'7. Particulates'!D89,EPS!$B:$B,'7. Particulates'!E89)/10^6</f>
        <v>31980.5</v>
      </c>
      <c r="K89" s="86">
        <f>SUMIFS('2017 EPA Data'!$D:$D,'2017 EPA Data'!$G:$G,C89,'2017 EPA Data'!$F:$F,I89)/metricton_to_shortton</f>
        <v>76905.744809755939</v>
      </c>
      <c r="L89" s="87"/>
    </row>
    <row r="90" spans="3:12">
      <c r="C90" s="70" t="s">
        <v>1712</v>
      </c>
      <c r="D90" s="70" t="s">
        <v>2866</v>
      </c>
      <c r="E90" s="70" t="s">
        <v>2767</v>
      </c>
      <c r="I90" s="85" t="s">
        <v>1829</v>
      </c>
      <c r="J90" s="86">
        <f>SUMIFS(EPS!$J:$J,EPS!$D:$D,'7. Particulates'!C90,EPS!$C:$C,'7. Particulates'!D90,EPS!$B:$B,'7. Particulates'!E90)/10^6</f>
        <v>266239</v>
      </c>
      <c r="K90" s="86">
        <f>SUMIFS('2017 EPA Data'!$D:$D,'2017 EPA Data'!$G:$G,C90,'2017 EPA Data'!$F:$F,"*"&amp;I90&amp;"*")/metricton_to_shortton</f>
        <v>155456.30682393018</v>
      </c>
      <c r="L90" s="87"/>
    </row>
    <row r="91" spans="3:12">
      <c r="C91" s="70" t="s">
        <v>1712</v>
      </c>
      <c r="I91" s="85" t="s">
        <v>3275</v>
      </c>
      <c r="J91" s="86">
        <f>SUMIFS(EPS!$J:$J,EPS!$D:$D,'7. Particulates'!C91,EPS!$C:$C,'7. Particulates'!D91,EPS!$B:$B,'7. Particulates'!E91)/10^6</f>
        <v>0</v>
      </c>
      <c r="K91" s="86">
        <f>SUMIFS('2017 EPA Data'!$D:$D,'2017 EPA Data'!$G:$G,C91,'2017 EPA Data'!$F:$F,I91)/metricton_to_shortton*INDEX(GWP!$C$2:$C$13,MATCH(C91,GWP!$B$2:$B$13,0))</f>
        <v>0</v>
      </c>
    </row>
    <row r="92" spans="3:12">
      <c r="C92" s="70" t="s">
        <v>1712</v>
      </c>
      <c r="D92" s="70" t="s">
        <v>1770</v>
      </c>
      <c r="E92" s="70" t="s">
        <v>2767</v>
      </c>
      <c r="I92" s="85" t="s">
        <v>1996</v>
      </c>
      <c r="J92" s="86">
        <f>SUMIFS(EPS!$J:$J,EPS!$D:$D,'7. Particulates'!C92,EPS!$C:$C,'7. Particulates'!D92,EPS!$B:$B,'7. Particulates'!E92)/10^6</f>
        <v>3200.04</v>
      </c>
      <c r="K92" s="86">
        <f>SUMIFS('2017 EPA Data'!$D:$D,'2017 EPA Data'!$G:$G,C92,'2017 EPA Data'!$F:$F,I92)/metricton_to_shortton*INDEX(GWP!$C$2:$C$13,MATCH(C92,GWP!$B$2:$B$13,0))</f>
        <v>0</v>
      </c>
    </row>
    <row r="93" spans="3:12">
      <c r="C93" s="70" t="s">
        <v>1712</v>
      </c>
      <c r="D93" s="70" t="s">
        <v>1771</v>
      </c>
      <c r="E93" s="70" t="s">
        <v>2767</v>
      </c>
      <c r="I93" s="85" t="s">
        <v>1997</v>
      </c>
      <c r="J93" s="86">
        <f>SUMIFS(EPS!$J:$J,EPS!$D:$D,'7. Particulates'!C93,EPS!$C:$C,'7. Particulates'!D93,EPS!$B:$B,'7. Particulates'!E93)/10^6</f>
        <v>0</v>
      </c>
      <c r="K93" s="86">
        <f>SUMIFS('2017 EPA Data'!$D:$D,'2017 EPA Data'!$G:$G,C93,'2017 EPA Data'!$F:$F,I93)/metricton_to_shortton*INDEX(GWP!$C$2:$C$13,MATCH(C93,GWP!$B$2:$B$13,0))</f>
        <v>0</v>
      </c>
    </row>
    <row r="94" spans="3:12">
      <c r="C94" s="70" t="s">
        <v>1712</v>
      </c>
      <c r="D94" s="70" t="s">
        <v>1772</v>
      </c>
      <c r="E94" s="70" t="s">
        <v>2767</v>
      </c>
      <c r="I94" s="85" t="s">
        <v>2871</v>
      </c>
      <c r="J94" s="86">
        <f>SUMIFS(EPS!$J:$J,EPS!$D:$D,'7. Particulates'!C94,EPS!$C:$C,'7. Particulates'!D94,EPS!$B:$B,'7. Particulates'!E94)/10^6</f>
        <v>0</v>
      </c>
      <c r="K94" s="86">
        <f>SUMIFS('2017 EPA Data'!$D:$D,'2017 EPA Data'!$G:$G,C94,'2017 EPA Data'!$F:$F,I94)/metricton_to_shortton*INDEX(GWP!$C$2:$C$13,MATCH(C94,GWP!$B$2:$B$13,0))</f>
        <v>0</v>
      </c>
    </row>
    <row r="95" spans="3:12">
      <c r="C95" s="70" t="s">
        <v>1712</v>
      </c>
      <c r="I95" s="85" t="s">
        <v>2877</v>
      </c>
      <c r="J95" s="86">
        <f>SUMIFS(EPS!$J:$J,EPS!$D:$D,'7. Particulates'!C95,EPS!$C:$C,'7. Particulates'!D95,EPS!$B:$B,'7. Particulates'!E95)/10^6</f>
        <v>0</v>
      </c>
      <c r="K95" s="86">
        <f>SUMIFS('2017 EPA Data'!$D:$D,'2017 EPA Data'!$G:$G,C95,'2017 EPA Data'!$F:$F,I95)/metricton_to_shortton</f>
        <v>1213541.4584491858</v>
      </c>
    </row>
    <row r="96" spans="3:12">
      <c r="I96" s="85" t="s">
        <v>1809</v>
      </c>
      <c r="J96" s="88">
        <f>SUM(J86:J95)</f>
        <v>560222.74</v>
      </c>
      <c r="K96" s="88">
        <f>SUM(K86:K95)</f>
        <v>1674859.9576332308</v>
      </c>
      <c r="L96" s="89"/>
    </row>
    <row r="100" spans="3:12">
      <c r="G100" s="70">
        <v>7.6</v>
      </c>
    </row>
    <row r="101" spans="3:12">
      <c r="J101" s="85" t="s">
        <v>7298</v>
      </c>
      <c r="K101" s="85" t="s">
        <v>2868</v>
      </c>
    </row>
    <row r="102" spans="3:12">
      <c r="C102" s="70" t="s">
        <v>1705</v>
      </c>
      <c r="D102" s="70" t="s">
        <v>1768</v>
      </c>
      <c r="E102" s="70" t="s">
        <v>2767</v>
      </c>
      <c r="I102" s="85" t="s">
        <v>1994</v>
      </c>
      <c r="J102" s="86">
        <f>SUMIFS(EPS!$J:$J,EPS!$D:$D,'7. Particulates'!C102,EPS!$C:$C,'7. Particulates'!D102,EPS!$B:$B,'7. Particulates'!E102)/10^6</f>
        <v>1645790</v>
      </c>
      <c r="K102" s="86">
        <f>SUMIFS('2017 EPA Data'!$D:$D,'2017 EPA Data'!$G:$G,C102,'2017 EPA Data'!$F:$F,I102)/metricton_to_shortton</f>
        <v>1663886.8903605521</v>
      </c>
      <c r="L102" s="87"/>
    </row>
    <row r="103" spans="3:12">
      <c r="C103" s="70" t="s">
        <v>1705</v>
      </c>
      <c r="D103" s="70" t="s">
        <v>1769</v>
      </c>
      <c r="E103" s="70" t="s">
        <v>2767</v>
      </c>
      <c r="I103" s="85" t="s">
        <v>1995</v>
      </c>
      <c r="J103" s="86">
        <f>SUMIFS(EPS!$J:$J,EPS!$D:$D,'7. Particulates'!C103,EPS!$C:$C,'7. Particulates'!D103,EPS!$B:$B,'7. Particulates'!E103)/10^6</f>
        <v>27817.8</v>
      </c>
      <c r="K103" s="86">
        <f>SUMIFS('2017 EPA Data'!$D:$D,'2017 EPA Data'!$G:$G,C103,'2017 EPA Data'!$F:$F,I103)/metricton_to_shortton</f>
        <v>28933.265013072501</v>
      </c>
      <c r="L103" s="87"/>
    </row>
    <row r="104" spans="3:12">
      <c r="C104" s="70" t="s">
        <v>1705</v>
      </c>
      <c r="D104" s="70" t="s">
        <v>2864</v>
      </c>
      <c r="E104" s="70" t="s">
        <v>2767</v>
      </c>
      <c r="I104" s="85" t="s">
        <v>2869</v>
      </c>
      <c r="J104" s="86">
        <f>SUMIFS(EPS!$J:$J,EPS!$D:$D,'7. Particulates'!C104,EPS!$C:$C,'7. Particulates'!D104,EPS!$B:$B,'7. Particulates'!E104)/10^6</f>
        <v>302726</v>
      </c>
      <c r="K104" s="86">
        <f>SUMIFS('2017 EPA Data'!$D:$D,'2017 EPA Data'!$G:$G,C104,'2017 EPA Data'!$F:$F,I104)/metricton_to_shortton</f>
        <v>315281.11583098618</v>
      </c>
      <c r="L104" s="87"/>
    </row>
    <row r="105" spans="3:12">
      <c r="C105" s="70" t="s">
        <v>1705</v>
      </c>
      <c r="D105" s="70" t="s">
        <v>2865</v>
      </c>
      <c r="E105" s="70" t="s">
        <v>2767</v>
      </c>
      <c r="I105" s="85" t="s">
        <v>2870</v>
      </c>
      <c r="J105" s="86">
        <f>SUMIFS(EPS!$J:$J,EPS!$D:$D,'7. Particulates'!C105,EPS!$C:$C,'7. Particulates'!D105,EPS!$B:$B,'7. Particulates'!E105)/10^6</f>
        <v>18373.7</v>
      </c>
      <c r="K105" s="86">
        <f>SUMIFS('2017 EPA Data'!$D:$D,'2017 EPA Data'!$G:$G,C105,'2017 EPA Data'!$F:$F,I105)/metricton_to_shortton</f>
        <v>30704.749543556463</v>
      </c>
      <c r="L105" s="87"/>
    </row>
    <row r="106" spans="3:12">
      <c r="C106" s="70" t="s">
        <v>1705</v>
      </c>
      <c r="D106" s="70" t="s">
        <v>2866</v>
      </c>
      <c r="E106" s="70" t="s">
        <v>2767</v>
      </c>
      <c r="I106" s="85" t="s">
        <v>1829</v>
      </c>
      <c r="J106" s="86">
        <f>SUMIFS(EPS!$J:$J,EPS!$D:$D,'7. Particulates'!C106,EPS!$C:$C,'7. Particulates'!D106,EPS!$B:$B,'7. Particulates'!E106)/10^6</f>
        <v>5570240</v>
      </c>
      <c r="K106" s="86">
        <f>SUMIFS('2017 EPA Data'!$D:$D,'2017 EPA Data'!$G:$G,C106,'2017 EPA Data'!$F:$F,"*"&amp;I106&amp;"*")/metricton_to_shortton</f>
        <v>6608013.2974355873</v>
      </c>
      <c r="L106" s="87"/>
    </row>
    <row r="107" spans="3:12">
      <c r="C107" s="70" t="s">
        <v>1705</v>
      </c>
      <c r="I107" s="85" t="s">
        <v>3275</v>
      </c>
      <c r="J107" s="86">
        <f>SUMIFS(EPS!$J:$J,EPS!$D:$D,'7. Particulates'!C107,EPS!$C:$C,'7. Particulates'!D107,EPS!$B:$B,'7. Particulates'!E107)/10^6</f>
        <v>0</v>
      </c>
      <c r="K107" s="86">
        <f>SUMIFS('2017 EPA Data'!$D:$D,'2017 EPA Data'!$G:$G,C107,'2017 EPA Data'!$F:$F,I107)/metricton_to_shortton*INDEX(GWP!$C$2:$C$13,MATCH(C107,GWP!$B$2:$B$13,0))</f>
        <v>0</v>
      </c>
    </row>
    <row r="108" spans="3:12">
      <c r="C108" s="70" t="s">
        <v>1705</v>
      </c>
      <c r="D108" s="70" t="s">
        <v>1770</v>
      </c>
      <c r="E108" s="70" t="s">
        <v>2767</v>
      </c>
      <c r="I108" s="85" t="s">
        <v>1996</v>
      </c>
      <c r="J108" s="86">
        <f>SUMIFS(EPS!$J:$J,EPS!$D:$D,'7. Particulates'!C108,EPS!$C:$C,'7. Particulates'!D108,EPS!$B:$B,'7. Particulates'!E108)/10^6</f>
        <v>7412.08</v>
      </c>
      <c r="K108" s="86">
        <f>SUMIFS('2017 EPA Data'!$D:$D,'2017 EPA Data'!$G:$G,C108,'2017 EPA Data'!$F:$F,I108)/metricton_to_shortton*INDEX(GWP!$C$2:$C$13,MATCH(C108,GWP!$B$2:$B$13,0))</f>
        <v>0</v>
      </c>
    </row>
    <row r="109" spans="3:12">
      <c r="C109" s="70" t="s">
        <v>1705</v>
      </c>
      <c r="D109" s="70" t="s">
        <v>1771</v>
      </c>
      <c r="E109" s="70" t="s">
        <v>2767</v>
      </c>
      <c r="I109" s="85" t="s">
        <v>1997</v>
      </c>
      <c r="J109" s="86">
        <f>SUMIFS(EPS!$J:$J,EPS!$D:$D,'7. Particulates'!C109,EPS!$C:$C,'7. Particulates'!D109,EPS!$B:$B,'7. Particulates'!E109)/10^6</f>
        <v>0</v>
      </c>
      <c r="K109" s="86">
        <f>SUMIFS('2017 EPA Data'!$D:$D,'2017 EPA Data'!$G:$G,C109,'2017 EPA Data'!$F:$F,I109)/metricton_to_shortton*INDEX(GWP!$C$2:$C$13,MATCH(C109,GWP!$B$2:$B$13,0))</f>
        <v>0</v>
      </c>
    </row>
    <row r="110" spans="3:12">
      <c r="C110" s="70" t="s">
        <v>1705</v>
      </c>
      <c r="D110" s="70" t="s">
        <v>1772</v>
      </c>
      <c r="E110" s="70" t="s">
        <v>2767</v>
      </c>
      <c r="I110" s="85" t="s">
        <v>2871</v>
      </c>
      <c r="J110" s="86">
        <f>SUMIFS(EPS!$J:$J,EPS!$D:$D,'7. Particulates'!C110,EPS!$C:$C,'7. Particulates'!D110,EPS!$B:$B,'7. Particulates'!E110)/10^6</f>
        <v>0</v>
      </c>
      <c r="K110" s="86">
        <f>SUMIFS('2017 EPA Data'!$D:$D,'2017 EPA Data'!$G:$G,C110,'2017 EPA Data'!$F:$F,I110)/metricton_to_shortton*INDEX(GWP!$C$2:$C$13,MATCH(C110,GWP!$B$2:$B$13,0))</f>
        <v>0</v>
      </c>
    </row>
    <row r="111" spans="3:12">
      <c r="C111" s="70" t="s">
        <v>1705</v>
      </c>
      <c r="I111" s="85" t="s">
        <v>2877</v>
      </c>
      <c r="J111" s="86">
        <f>SUMIFS(EPS!$J:$J,EPS!$D:$D,'7. Particulates'!C111,EPS!$C:$C,'7. Particulates'!D111,EPS!$B:$B,'7. Particulates'!E111)/10^6</f>
        <v>0</v>
      </c>
      <c r="K111" s="86">
        <f>SUMIFS('2017 EPA Data'!$D:$D,'2017 EPA Data'!$G:$G,C111,'2017 EPA Data'!$F:$F,I111)/metricton_to_shortton</f>
        <v>30458115.589413121</v>
      </c>
    </row>
    <row r="112" spans="3:12">
      <c r="I112" s="85" t="s">
        <v>1809</v>
      </c>
      <c r="J112" s="88">
        <f>SUM(J102:J111)</f>
        <v>7572359.5800000001</v>
      </c>
      <c r="K112" s="88">
        <f>SUM(K102:K111)</f>
        <v>39104934.907596871</v>
      </c>
    </row>
    <row r="113" spans="3:12">
      <c r="I113" s="85"/>
      <c r="J113" s="88"/>
      <c r="K113" s="88"/>
    </row>
    <row r="114" spans="3:12">
      <c r="I114" s="85"/>
      <c r="J114" s="88"/>
      <c r="K114" s="88"/>
    </row>
    <row r="115" spans="3:12">
      <c r="I115" s="85"/>
      <c r="J115" s="88"/>
      <c r="K115" s="88"/>
    </row>
    <row r="116" spans="3:12">
      <c r="I116" s="85"/>
      <c r="J116" s="88"/>
      <c r="K116" s="88"/>
    </row>
    <row r="117" spans="3:12">
      <c r="I117" s="85"/>
      <c r="J117" s="88"/>
      <c r="K117" s="88"/>
    </row>
    <row r="119" spans="3:12">
      <c r="G119" s="70">
        <v>7.7</v>
      </c>
    </row>
    <row r="120" spans="3:12">
      <c r="J120" s="85" t="s">
        <v>7298</v>
      </c>
      <c r="K120" s="85" t="s">
        <v>2868</v>
      </c>
    </row>
    <row r="121" spans="3:12">
      <c r="C121" s="70" t="s">
        <v>1706</v>
      </c>
      <c r="D121" s="70" t="s">
        <v>1768</v>
      </c>
      <c r="E121" s="70" t="s">
        <v>2767</v>
      </c>
      <c r="I121" s="85" t="s">
        <v>1994</v>
      </c>
      <c r="J121" s="86">
        <f>SUMIFS(EPS!$J:$J,EPS!$D:$D,'7. Particulates'!C121,EPS!$C:$C,'7. Particulates'!D121,EPS!$B:$B,'7. Particulates'!E121)/10^6</f>
        <v>18234200</v>
      </c>
      <c r="K121" s="86">
        <f>SUMIFS('2017 EPA Data'!$D:$D,'2017 EPA Data'!$G:$G,C121,'2017 EPA Data'!$F:$F,I121)/metricton_to_shortton</f>
        <v>18479880.193625078</v>
      </c>
      <c r="L121" s="87"/>
    </row>
    <row r="122" spans="3:12">
      <c r="C122" s="70" t="s">
        <v>1706</v>
      </c>
      <c r="D122" s="70" t="s">
        <v>1769</v>
      </c>
      <c r="E122" s="70" t="s">
        <v>2767</v>
      </c>
      <c r="I122" s="85" t="s">
        <v>1995</v>
      </c>
      <c r="J122" s="86">
        <f>SUMIFS(EPS!$J:$J,EPS!$D:$D,'7. Particulates'!C122,EPS!$C:$C,'7. Particulates'!D122,EPS!$B:$B,'7. Particulates'!E122)/10^6</f>
        <v>459089</v>
      </c>
      <c r="K122" s="86">
        <f>SUMIFS('2017 EPA Data'!$D:$D,'2017 EPA Data'!$G:$G,C122,'2017 EPA Data'!$F:$F,I122)/metricton_to_shortton</f>
        <v>533370.27702378295</v>
      </c>
      <c r="L122" s="87"/>
    </row>
    <row r="123" spans="3:12">
      <c r="C123" s="70" t="s">
        <v>1706</v>
      </c>
      <c r="D123" s="70" t="s">
        <v>2864</v>
      </c>
      <c r="E123" s="70" t="s">
        <v>2767</v>
      </c>
      <c r="I123" s="85" t="s">
        <v>2869</v>
      </c>
      <c r="J123" s="86">
        <f>SUMIFS(EPS!$J:$J,EPS!$D:$D,'7. Particulates'!C123,EPS!$C:$C,'7. Particulates'!D123,EPS!$B:$B,'7. Particulates'!E123)/10^6</f>
        <v>2165470</v>
      </c>
      <c r="K123" s="86">
        <f>SUMIFS('2017 EPA Data'!$D:$D,'2017 EPA Data'!$G:$G,C123,'2017 EPA Data'!$F:$F,I123)/metricton_to_shortton</f>
        <v>2272763.5846088403</v>
      </c>
      <c r="L123" s="87"/>
    </row>
    <row r="124" spans="3:12">
      <c r="C124" s="70" t="s">
        <v>1706</v>
      </c>
      <c r="D124" s="70" t="s">
        <v>2865</v>
      </c>
      <c r="E124" s="70" t="s">
        <v>2767</v>
      </c>
      <c r="I124" s="85" t="s">
        <v>2870</v>
      </c>
      <c r="J124" s="86">
        <f>SUMIFS(EPS!$J:$J,EPS!$D:$D,'7. Particulates'!C124,EPS!$C:$C,'7. Particulates'!D124,EPS!$B:$B,'7. Particulates'!E124)/10^6</f>
        <v>115658</v>
      </c>
      <c r="K124" s="86">
        <f>SUMIFS('2017 EPA Data'!$D:$D,'2017 EPA Data'!$G:$G,C124,'2017 EPA Data'!$F:$F,I124)/metricton_to_shortton</f>
        <v>190659.09523463089</v>
      </c>
      <c r="L124" s="87"/>
    </row>
    <row r="125" spans="3:12">
      <c r="C125" s="70" t="s">
        <v>1706</v>
      </c>
      <c r="D125" s="70" t="s">
        <v>2866</v>
      </c>
      <c r="E125" s="70" t="s">
        <v>2767</v>
      </c>
      <c r="I125" s="85" t="s">
        <v>1829</v>
      </c>
      <c r="J125" s="86">
        <f>SUMIFS(EPS!$J:$J,EPS!$D:$D,'7. Particulates'!C125,EPS!$C:$C,'7. Particulates'!D125,EPS!$B:$B,'7. Particulates'!E125)/10^6</f>
        <v>14899000</v>
      </c>
      <c r="K125" s="86">
        <f>SUMIFS('2017 EPA Data'!$D:$D,'2017 EPA Data'!$G:$G,C125,'2017 EPA Data'!$F:$F,"*"&amp;I125&amp;"*")/metricton_to_shortton</f>
        <v>3476743.1285955627</v>
      </c>
      <c r="L125" s="87"/>
    </row>
    <row r="126" spans="3:12">
      <c r="C126" s="70" t="s">
        <v>1706</v>
      </c>
      <c r="I126" s="85" t="s">
        <v>3275</v>
      </c>
      <c r="J126" s="86">
        <f>SUMIFS(EPS!$J:$J,EPS!$D:$D,'7. Particulates'!C126,EPS!$C:$C,'7. Particulates'!D126,EPS!$B:$B,'7. Particulates'!E126)/10^6</f>
        <v>0</v>
      </c>
      <c r="K126" s="86">
        <f>SUMIFS('2017 EPA Data'!$D:$D,'2017 EPA Data'!$G:$G,C126,'2017 EPA Data'!$F:$F,I126)/metricton_to_shortton*INDEX(GWP!$C$2:$C$13,MATCH(C126,GWP!$B$2:$B$13,0))</f>
        <v>0</v>
      </c>
    </row>
    <row r="127" spans="3:12">
      <c r="C127" s="70" t="s">
        <v>1706</v>
      </c>
      <c r="D127" s="70" t="s">
        <v>1770</v>
      </c>
      <c r="E127" s="70" t="s">
        <v>2767</v>
      </c>
      <c r="I127" s="85" t="s">
        <v>1996</v>
      </c>
      <c r="J127" s="86">
        <f>SUMIFS(EPS!$J:$J,EPS!$D:$D,'7. Particulates'!C127,EPS!$C:$C,'7. Particulates'!D127,EPS!$B:$B,'7. Particulates'!E127)/10^6</f>
        <v>51629.5</v>
      </c>
      <c r="K127" s="86">
        <f>SUMIFS('2017 EPA Data'!$D:$D,'2017 EPA Data'!$G:$G,C127,'2017 EPA Data'!$F:$F,I127)/metricton_to_shortton*INDEX(GWP!$C$2:$C$13,MATCH(C127,GWP!$B$2:$B$13,0))</f>
        <v>0</v>
      </c>
    </row>
    <row r="128" spans="3:12">
      <c r="C128" s="70" t="s">
        <v>1706</v>
      </c>
      <c r="D128" s="70" t="s">
        <v>1771</v>
      </c>
      <c r="E128" s="70" t="s">
        <v>2767</v>
      </c>
      <c r="I128" s="85" t="s">
        <v>1997</v>
      </c>
      <c r="J128" s="86">
        <f>SUMIFS(EPS!$J:$J,EPS!$D:$D,'7. Particulates'!C128,EPS!$C:$C,'7. Particulates'!D128,EPS!$B:$B,'7. Particulates'!E128)/10^6</f>
        <v>0</v>
      </c>
      <c r="K128" s="86">
        <f>SUMIFS('2017 EPA Data'!$D:$D,'2017 EPA Data'!$G:$G,C128,'2017 EPA Data'!$F:$F,I128)/metricton_to_shortton*INDEX(GWP!$C$2:$C$13,MATCH(C128,GWP!$B$2:$B$13,0))</f>
        <v>0</v>
      </c>
    </row>
    <row r="129" spans="3:12">
      <c r="C129" s="70" t="s">
        <v>1706</v>
      </c>
      <c r="D129" s="70" t="s">
        <v>1772</v>
      </c>
      <c r="E129" s="70" t="s">
        <v>2767</v>
      </c>
      <c r="I129" s="85" t="s">
        <v>2871</v>
      </c>
      <c r="J129" s="86">
        <f>SUMIFS(EPS!$J:$J,EPS!$D:$D,'7. Particulates'!C129,EPS!$C:$C,'7. Particulates'!D129,EPS!$B:$B,'7. Particulates'!E129)/10^6</f>
        <v>0</v>
      </c>
      <c r="K129" s="86">
        <f>SUMIFS('2017 EPA Data'!$D:$D,'2017 EPA Data'!$G:$G,C129,'2017 EPA Data'!$F:$F,I129)/metricton_to_shortton*INDEX(GWP!$C$2:$C$13,MATCH(C129,GWP!$B$2:$B$13,0))</f>
        <v>0</v>
      </c>
    </row>
    <row r="130" spans="3:12">
      <c r="C130" s="70" t="s">
        <v>1706</v>
      </c>
      <c r="I130" s="85" t="s">
        <v>2877</v>
      </c>
      <c r="J130" s="86">
        <f>SUMIFS(EPS!$J:$J,EPS!$D:$D,'7. Particulates'!C130,EPS!$C:$C,'7. Particulates'!D130,EPS!$B:$B,'7. Particulates'!E130)/10^6</f>
        <v>0</v>
      </c>
      <c r="K130" s="86">
        <f>SUMIFS('2017 EPA Data'!$D:$D,'2017 EPA Data'!$G:$G,C130,'2017 EPA Data'!$F:$F,I130)/metricton_to_shortton</f>
        <v>39452429.749709427</v>
      </c>
    </row>
    <row r="131" spans="3:12">
      <c r="I131" s="85" t="s">
        <v>1809</v>
      </c>
      <c r="J131" s="88">
        <f>SUM(J121:J130)</f>
        <v>35925046.5</v>
      </c>
      <c r="K131" s="88">
        <f>SUM(K121:K130)</f>
        <v>64405846.028797328</v>
      </c>
    </row>
    <row r="137" spans="3:12">
      <c r="G137" s="70">
        <v>7.8</v>
      </c>
    </row>
    <row r="138" spans="3:12">
      <c r="J138" s="85" t="s">
        <v>7298</v>
      </c>
      <c r="K138" s="85" t="s">
        <v>2868</v>
      </c>
    </row>
    <row r="139" spans="3:12">
      <c r="C139" s="70" t="s">
        <v>1708</v>
      </c>
      <c r="D139" s="70" t="s">
        <v>1768</v>
      </c>
      <c r="E139" s="70" t="s">
        <v>2767</v>
      </c>
      <c r="I139" s="85" t="s">
        <v>1994</v>
      </c>
      <c r="J139" s="86">
        <f>SUMIFS(EPS!$J:$J,EPS!$D:$D,'7. Particulates'!C139,EPS!$C:$C,'7. Particulates'!D139,EPS!$B:$B,'7. Particulates'!E139)/10^6</f>
        <v>257364</v>
      </c>
      <c r="K139" s="86">
        <f>SUMIFS('2017 EPA Data'!$D:$D,'2017 EPA Data'!$G:$G,C139,'2017 EPA Data'!$F:$F,I139)/metricton_to_shortton</f>
        <v>274079.15197655367</v>
      </c>
      <c r="L139" s="87"/>
    </row>
    <row r="140" spans="3:12">
      <c r="C140" s="70" t="s">
        <v>1708</v>
      </c>
      <c r="D140" s="70" t="s">
        <v>1769</v>
      </c>
      <c r="E140" s="70" t="s">
        <v>2767</v>
      </c>
      <c r="I140" s="85" t="s">
        <v>1995</v>
      </c>
      <c r="J140" s="86">
        <f>SUMIFS(EPS!$J:$J,EPS!$D:$D,'7. Particulates'!C140,EPS!$C:$C,'7. Particulates'!D140,EPS!$B:$B,'7. Particulates'!E140)/10^6</f>
        <v>104118</v>
      </c>
      <c r="K140" s="86">
        <f>SUMIFS('2017 EPA Data'!$D:$D,'2017 EPA Data'!$G:$G,C140,'2017 EPA Data'!$F:$F,I140)/metricton_to_shortton</f>
        <v>119673.91238853216</v>
      </c>
      <c r="L140" s="87"/>
    </row>
    <row r="141" spans="3:12">
      <c r="C141" s="70" t="s">
        <v>1708</v>
      </c>
      <c r="D141" s="70" t="s">
        <v>2864</v>
      </c>
      <c r="E141" s="70" t="s">
        <v>2767</v>
      </c>
      <c r="I141" s="85" t="s">
        <v>2869</v>
      </c>
      <c r="J141" s="86">
        <f>SUMIFS(EPS!$J:$J,EPS!$D:$D,'7. Particulates'!C141,EPS!$C:$C,'7. Particulates'!D141,EPS!$B:$B,'7. Particulates'!E141)/10^6</f>
        <v>374610</v>
      </c>
      <c r="K141" s="86">
        <f>SUMIFS('2017 EPA Data'!$D:$D,'2017 EPA Data'!$G:$G,C141,'2017 EPA Data'!$F:$F,I141)/metricton_to_shortton</f>
        <v>314926.6232768984</v>
      </c>
      <c r="L141" s="87"/>
    </row>
    <row r="142" spans="3:12">
      <c r="C142" s="70" t="s">
        <v>1708</v>
      </c>
      <c r="D142" s="70" t="s">
        <v>2865</v>
      </c>
      <c r="E142" s="70" t="s">
        <v>2767</v>
      </c>
      <c r="I142" s="85" t="s">
        <v>2870</v>
      </c>
      <c r="J142" s="86">
        <f>SUMIFS(EPS!$J:$J,EPS!$D:$D,'7. Particulates'!C142,EPS!$C:$C,'7. Particulates'!D142,EPS!$B:$B,'7. Particulates'!E142)/10^6</f>
        <v>55259.3</v>
      </c>
      <c r="K142" s="86">
        <f>SUMIFS('2017 EPA Data'!$D:$D,'2017 EPA Data'!$G:$G,C142,'2017 EPA Data'!$F:$F,I142)/metricton_to_shortton</f>
        <v>136498.14389850569</v>
      </c>
      <c r="L142" s="87"/>
    </row>
    <row r="143" spans="3:12">
      <c r="C143" s="70" t="s">
        <v>1708</v>
      </c>
      <c r="D143" s="70" t="s">
        <v>2866</v>
      </c>
      <c r="E143" s="70" t="s">
        <v>2767</v>
      </c>
      <c r="I143" s="85" t="s">
        <v>1829</v>
      </c>
      <c r="J143" s="86">
        <f>SUMIFS(EPS!$J:$J,EPS!$D:$D,'7. Particulates'!C143,EPS!$C:$C,'7. Particulates'!D143,EPS!$B:$B,'7. Particulates'!E143)/10^6</f>
        <v>1574650</v>
      </c>
      <c r="K143" s="86">
        <f>SUMIFS('2017 EPA Data'!$D:$D,'2017 EPA Data'!$G:$G,C143,'2017 EPA Data'!$F:$F,"*"&amp;I143&amp;"*")/metricton_to_shortton</f>
        <v>1135920.8225016191</v>
      </c>
      <c r="L143" s="87"/>
    </row>
    <row r="144" spans="3:12">
      <c r="C144" s="70" t="s">
        <v>1708</v>
      </c>
      <c r="I144" s="85" t="s">
        <v>3275</v>
      </c>
      <c r="J144" s="86">
        <f>SUMIFS(EPS!$J:$J,EPS!$D:$D,'7. Particulates'!C144,EPS!$C:$C,'7. Particulates'!D144,EPS!$B:$B,'7. Particulates'!E144)/10^6</f>
        <v>0</v>
      </c>
      <c r="K144" s="86">
        <f>SUMIFS('2017 EPA Data'!$D:$D,'2017 EPA Data'!$G:$G,C144,'2017 EPA Data'!$F:$F,I144)/metricton_to_shortton*INDEX(GWP!$C$2:$C$13,MATCH(C144,GWP!$B$2:$B$13,0))</f>
        <v>0</v>
      </c>
    </row>
    <row r="145" spans="3:11">
      <c r="C145" s="70" t="s">
        <v>1708</v>
      </c>
      <c r="D145" s="70" t="s">
        <v>1770</v>
      </c>
      <c r="E145" s="70" t="s">
        <v>2767</v>
      </c>
      <c r="I145" s="85" t="s">
        <v>1996</v>
      </c>
      <c r="J145" s="86">
        <f>SUMIFS(EPS!$J:$J,EPS!$D:$D,'7. Particulates'!C145,EPS!$C:$C,'7. Particulates'!D145,EPS!$B:$B,'7. Particulates'!E145)/10^6</f>
        <v>12884.9</v>
      </c>
      <c r="K145" s="86">
        <f>SUMIFS('2017 EPA Data'!$D:$D,'2017 EPA Data'!$G:$G,C145,'2017 EPA Data'!$F:$F,I145)/metricton_to_shortton*INDEX(GWP!$C$2:$C$13,MATCH(C145,GWP!$B$2:$B$13,0))</f>
        <v>0</v>
      </c>
    </row>
    <row r="146" spans="3:11">
      <c r="C146" s="70" t="s">
        <v>1708</v>
      </c>
      <c r="D146" s="70" t="s">
        <v>1771</v>
      </c>
      <c r="E146" s="70" t="s">
        <v>2767</v>
      </c>
      <c r="I146" s="85" t="s">
        <v>1997</v>
      </c>
      <c r="J146" s="86">
        <f>SUMIFS(EPS!$J:$J,EPS!$D:$D,'7. Particulates'!C146,EPS!$C:$C,'7. Particulates'!D146,EPS!$B:$B,'7. Particulates'!E146)/10^6</f>
        <v>0</v>
      </c>
      <c r="K146" s="86">
        <f>SUMIFS('2017 EPA Data'!$D:$D,'2017 EPA Data'!$G:$G,C146,'2017 EPA Data'!$F:$F,I146)/metricton_to_shortton*INDEX(GWP!$C$2:$C$13,MATCH(C146,GWP!$B$2:$B$13,0))</f>
        <v>0</v>
      </c>
    </row>
    <row r="147" spans="3:11">
      <c r="C147" s="70" t="s">
        <v>1708</v>
      </c>
      <c r="D147" s="70" t="s">
        <v>1772</v>
      </c>
      <c r="E147" s="70" t="s">
        <v>2767</v>
      </c>
      <c r="I147" s="85" t="s">
        <v>2871</v>
      </c>
      <c r="J147" s="86">
        <f>SUMIFS(EPS!$J:$J,EPS!$D:$D,'7. Particulates'!C147,EPS!$C:$C,'7. Particulates'!D147,EPS!$B:$B,'7. Particulates'!E147)/10^6</f>
        <v>0</v>
      </c>
      <c r="K147" s="86">
        <f>SUMIFS('2017 EPA Data'!$D:$D,'2017 EPA Data'!$G:$G,C147,'2017 EPA Data'!$F:$F,I147)/metricton_to_shortton*INDEX(GWP!$C$2:$C$13,MATCH(C147,GWP!$B$2:$B$13,0))</f>
        <v>0</v>
      </c>
    </row>
    <row r="148" spans="3:11">
      <c r="C148" s="70" t="s">
        <v>1708</v>
      </c>
      <c r="I148" s="85" t="s">
        <v>2877</v>
      </c>
      <c r="J148" s="86">
        <f>SUMIFS(EPS!$J:$J,EPS!$D:$D,'7. Particulates'!C148,EPS!$C:$C,'7. Particulates'!D148,EPS!$B:$B,'7. Particulates'!E148)/10^6</f>
        <v>0</v>
      </c>
      <c r="K148" s="86">
        <f>SUMIFS('2017 EPA Data'!$D:$D,'2017 EPA Data'!$G:$G,C148,'2017 EPA Data'!$F:$F,I148)/metricton_to_shortton</f>
        <v>13499336.90775379</v>
      </c>
    </row>
    <row r="149" spans="3:11">
      <c r="I149" s="85" t="s">
        <v>1809</v>
      </c>
      <c r="J149" s="88">
        <f>SUM(J139:J148)</f>
        <v>2378886.1999999997</v>
      </c>
      <c r="K149" s="88">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9" tint="0.39997558519241921"/>
  </sheetPr>
  <dimension ref="A1:N5875"/>
  <sheetViews>
    <sheetView workbookViewId="0">
      <selection activeCell="J3" sqref="J3"/>
    </sheetView>
  </sheetViews>
  <sheetFormatPr defaultRowHeight="15"/>
  <cols>
    <col min="1" max="1" width="71.7109375"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3" t="s">
        <v>1773</v>
      </c>
      <c r="B1" s="3" t="s">
        <v>1774</v>
      </c>
      <c r="C1" s="3" t="s">
        <v>1775</v>
      </c>
      <c r="D1" s="3" t="s">
        <v>1776</v>
      </c>
      <c r="E1" s="3" t="s">
        <v>1777</v>
      </c>
      <c r="F1" s="3" t="s">
        <v>1778</v>
      </c>
      <c r="G1" s="5" t="s">
        <v>1821</v>
      </c>
      <c r="H1" s="5" t="s">
        <v>1782</v>
      </c>
      <c r="I1" s="5" t="s">
        <v>1783</v>
      </c>
      <c r="J1" s="53" t="s">
        <v>7180</v>
      </c>
      <c r="K1" s="5" t="s">
        <v>1784</v>
      </c>
      <c r="L1" s="6" t="s">
        <v>2899</v>
      </c>
      <c r="M1" s="69"/>
      <c r="N1" s="29">
        <f>SUBTOTAL(9,L62:L1281)*million</f>
        <v>598313080.09696996</v>
      </c>
    </row>
    <row r="2" spans="1:14">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269695000000</v>
      </c>
      <c r="K3">
        <f>INDEX(GWP!$C$2:$C$13,MATCH(EPS!I3,GWP!$B$2:$B$13,0))</f>
        <v>1</v>
      </c>
      <c r="L3" s="4">
        <f>IF(H3="g pollutant",K3*J3/10^12,IF(H3="MMTCO2e",J3,IF(H3="MWh",J3,0)))</f>
        <v>0.26969500000000002</v>
      </c>
    </row>
    <row r="4" spans="1:14">
      <c r="A4" t="s">
        <v>22</v>
      </c>
      <c r="B4" t="s">
        <v>1</v>
      </c>
      <c r="C4" t="s">
        <v>1701</v>
      </c>
      <c r="D4" t="s">
        <v>1702</v>
      </c>
      <c r="E4" t="s">
        <v>1703</v>
      </c>
      <c r="F4" t="s">
        <v>1744</v>
      </c>
      <c r="H4" t="str">
        <f>INDEX('Vensim Variables'!$B:$B,MATCH(EPS!$B4,'Vensim Variables'!$A:$A,0))</f>
        <v>g pollutant</v>
      </c>
      <c r="I4" t="str">
        <f t="shared" si="0"/>
        <v>CO2</v>
      </c>
      <c r="J4">
        <f>INDEX(NoSettings!$C:$C,MATCH(EPS!$A4,NoSettings!$A:$A,0))</f>
        <v>913979000000000</v>
      </c>
      <c r="K4">
        <f>INDEX(GWP!$C$2:$C$13,MATCH(EPS!I4,GWP!$B$2:$B$13,0))</f>
        <v>1</v>
      </c>
      <c r="L4" s="4">
        <f t="shared" ref="L4:L66" si="1">IF(H4="g pollutant",K4*J4/10^12,IF(H4="MMTCO2e",J4,IF(H4="MWh",J4,0)))</f>
        <v>913.97900000000004</v>
      </c>
    </row>
    <row r="5" spans="1:14">
      <c r="A5" t="s">
        <v>23</v>
      </c>
      <c r="B5" t="s">
        <v>1</v>
      </c>
      <c r="C5" t="s">
        <v>1701</v>
      </c>
      <c r="D5" t="s">
        <v>1702</v>
      </c>
      <c r="E5" t="s">
        <v>1703</v>
      </c>
      <c r="F5" t="s">
        <v>1745</v>
      </c>
      <c r="H5" t="str">
        <f>INDEX('Vensim Variables'!$B:$B,MATCH(EPS!$B5,'Vensim Variables'!$A:$A,0))</f>
        <v>g pollutant</v>
      </c>
      <c r="I5" t="str">
        <f t="shared" si="0"/>
        <v>CO2</v>
      </c>
      <c r="J5">
        <f>INDEX(NoSettings!$C:$C,MATCH(EPS!$A5,NoSettings!$A:$A,0))</f>
        <v>3529530000000</v>
      </c>
      <c r="K5">
        <f>INDEX(GWP!$C$2:$C$13,MATCH(EPS!I5,GWP!$B$2:$B$13,0))</f>
        <v>1</v>
      </c>
      <c r="L5" s="4">
        <f t="shared" si="1"/>
        <v>3.5295299999999998</v>
      </c>
    </row>
    <row r="6" spans="1:14">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334956000000</v>
      </c>
      <c r="K10">
        <f>INDEX(GWP!$C$2:$C$13,MATCH(EPS!I10,GWP!$B$2:$B$13,0))</f>
        <v>1</v>
      </c>
      <c r="L10" s="4">
        <f t="shared" si="1"/>
        <v>0.33495599999999998</v>
      </c>
    </row>
    <row r="11" spans="1:14">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97022800000</v>
      </c>
      <c r="K13">
        <f>INDEX(GWP!$C$2:$C$13,MATCH(EPS!I13,GWP!$B$2:$B$13,0))</f>
        <v>1</v>
      </c>
      <c r="L13" s="4">
        <f t="shared" si="1"/>
        <v>9.7022800000000006E-2</v>
      </c>
    </row>
    <row r="14" spans="1:14">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93048100000000</v>
      </c>
      <c r="K14">
        <f>INDEX(GWP!$C$2:$C$13,MATCH(EPS!I14,GWP!$B$2:$B$13,0))</f>
        <v>1</v>
      </c>
      <c r="L14" s="4">
        <f t="shared" si="1"/>
        <v>93.048100000000005</v>
      </c>
    </row>
    <row r="15" spans="1:14">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76129500000000</v>
      </c>
      <c r="K15">
        <f>INDEX(GWP!$C$2:$C$13,MATCH(EPS!I15,GWP!$B$2:$B$13,0))</f>
        <v>1</v>
      </c>
      <c r="L15" s="4">
        <f t="shared" si="1"/>
        <v>76.129499999999993</v>
      </c>
    </row>
    <row r="16" spans="1:14">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176602000</v>
      </c>
      <c r="K23">
        <f>INDEX(GWP!$C$2:$C$13,MATCH(EPS!I23,GWP!$B$2:$B$13,0))</f>
        <v>0</v>
      </c>
      <c r="L23" s="4">
        <f t="shared" si="1"/>
        <v>0</v>
      </c>
    </row>
    <row r="24" spans="1:12">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1109950000000</v>
      </c>
      <c r="K24">
        <f>INDEX(GWP!$C$2:$C$13,MATCH(EPS!I24,GWP!$B$2:$B$13,0))</f>
        <v>0</v>
      </c>
      <c r="L24" s="4">
        <f t="shared" si="1"/>
        <v>0</v>
      </c>
    </row>
    <row r="25" spans="1:12">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4945510000</v>
      </c>
      <c r="K25">
        <f>INDEX(GWP!$C$2:$C$13,MATCH(EPS!I25,GWP!$B$2:$B$13,0))</f>
        <v>0</v>
      </c>
      <c r="L25" s="4">
        <f t="shared" si="1"/>
        <v>0</v>
      </c>
    </row>
    <row r="26" spans="1:12">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93113200000</v>
      </c>
      <c r="K26">
        <f>INDEX(GWP!$C$2:$C$13,MATCH(EPS!I26,GWP!$B$2:$B$13,0))</f>
        <v>0</v>
      </c>
      <c r="L26" s="4">
        <f t="shared" si="1"/>
        <v>0</v>
      </c>
    </row>
    <row r="27" spans="1:12">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153871000</v>
      </c>
      <c r="K27">
        <f>INDEX(GWP!$C$2:$C$13,MATCH(EPS!I27,GWP!$B$2:$B$13,0))</f>
        <v>0</v>
      </c>
      <c r="L27" s="4">
        <f t="shared" si="1"/>
        <v>0</v>
      </c>
    </row>
    <row r="28" spans="1:12">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220842000</v>
      </c>
      <c r="K30">
        <f>INDEX(GWP!$C$2:$C$13,MATCH(EPS!I30,GWP!$B$2:$B$13,0))</f>
        <v>0</v>
      </c>
      <c r="L30" s="4">
        <f t="shared" si="1"/>
        <v>0</v>
      </c>
    </row>
    <row r="31" spans="1:12">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63532400</v>
      </c>
      <c r="K33">
        <f>INDEX(GWP!$C$2:$C$13,MATCH(EPS!I33,GWP!$B$2:$B$13,0))</f>
        <v>0</v>
      </c>
      <c r="L33" s="4">
        <f t="shared" si="1"/>
        <v>0</v>
      </c>
    </row>
    <row r="34" spans="1:12">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112999000000</v>
      </c>
      <c r="K34">
        <f>INDEX(GWP!$C$2:$C$13,MATCH(EPS!I34,GWP!$B$2:$B$13,0))</f>
        <v>0</v>
      </c>
      <c r="L34" s="4">
        <f t="shared" si="1"/>
        <v>0</v>
      </c>
    </row>
    <row r="35" spans="1:12">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106671000000</v>
      </c>
      <c r="K35">
        <f>INDEX(GWP!$C$2:$C$13,MATCH(EPS!I35,GWP!$B$2:$B$13,0))</f>
        <v>0</v>
      </c>
      <c r="L35" s="4">
        <f t="shared" si="1"/>
        <v>0</v>
      </c>
    </row>
    <row r="36" spans="1:12">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9479800000</v>
      </c>
      <c r="K36">
        <f>INDEX(GWP!$C$2:$C$13,MATCH(EPS!I36,GWP!$B$2:$B$13,0))</f>
        <v>0</v>
      </c>
      <c r="L36" s="4">
        <f t="shared" si="1"/>
        <v>0</v>
      </c>
    </row>
    <row r="37" spans="1:12">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3318880000</v>
      </c>
      <c r="K37">
        <f>INDEX(GWP!$C$2:$C$13,MATCH(EPS!I37,GWP!$B$2:$B$13,0))</f>
        <v>0</v>
      </c>
      <c r="L37" s="4">
        <f t="shared" si="1"/>
        <v>0</v>
      </c>
    </row>
    <row r="38" spans="1:12">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2755160000</v>
      </c>
      <c r="K43">
        <f>INDEX(GWP!$C$2:$C$13,MATCH(EPS!I43,GWP!$B$2:$B$13,0))</f>
        <v>0</v>
      </c>
      <c r="L43" s="4">
        <f t="shared" si="1"/>
        <v>0</v>
      </c>
    </row>
    <row r="44" spans="1:12">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13315900000000</v>
      </c>
      <c r="K44">
        <f>INDEX(GWP!$C$2:$C$13,MATCH(EPS!I44,GWP!$B$2:$B$13,0))</f>
        <v>0</v>
      </c>
      <c r="L44" s="4">
        <f t="shared" si="1"/>
        <v>0</v>
      </c>
    </row>
    <row r="45" spans="1:12">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45778800000</v>
      </c>
      <c r="K45">
        <f>INDEX(GWP!$C$2:$C$13,MATCH(EPS!I45,GWP!$B$2:$B$13,0))</f>
        <v>0</v>
      </c>
      <c r="L45" s="4">
        <f t="shared" si="1"/>
        <v>0</v>
      </c>
    </row>
    <row r="46" spans="1:12">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1117070000000</v>
      </c>
      <c r="K46">
        <f>INDEX(GWP!$C$2:$C$13,MATCH(EPS!I46,GWP!$B$2:$B$13,0))</f>
        <v>0</v>
      </c>
      <c r="L46" s="4">
        <f t="shared" si="1"/>
        <v>0</v>
      </c>
    </row>
    <row r="47" spans="1:12">
      <c r="A47" t="s">
        <v>65</v>
      </c>
      <c r="B47" t="s">
        <v>1</v>
      </c>
      <c r="C47" t="s">
        <v>1701</v>
      </c>
      <c r="D47" t="s">
        <v>1706</v>
      </c>
      <c r="E47" t="s">
        <v>1703</v>
      </c>
      <c r="F47" t="s">
        <v>1747</v>
      </c>
      <c r="H47" t="str">
        <f>INDEX('Vensim Variables'!$B:$B,MATCH(EPS!$B47,'Vensim Variables'!$A:$A,0))</f>
        <v>g pollutant</v>
      </c>
      <c r="I47" t="str">
        <f t="shared" si="0"/>
        <v>CO</v>
      </c>
      <c r="J47">
        <f>INDEX(NoSettings!$C:$C,MATCH(EPS!$A47,NoSettings!$A:$A,0))</f>
        <v>1424330000</v>
      </c>
      <c r="K47">
        <f>INDEX(GWP!$C$2:$C$13,MATCH(EPS!I47,GWP!$B$2:$B$13,0))</f>
        <v>0</v>
      </c>
      <c r="L47" s="4">
        <f t="shared" si="1"/>
        <v>0</v>
      </c>
    </row>
    <row r="48" spans="1:12">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2918450000</v>
      </c>
      <c r="K50">
        <f>INDEX(GWP!$C$2:$C$13,MATCH(EPS!I50,GWP!$B$2:$B$13,0))</f>
        <v>0</v>
      </c>
      <c r="L50" s="4">
        <f t="shared" si="1"/>
        <v>0</v>
      </c>
    </row>
    <row r="51" spans="1:12">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991170000</v>
      </c>
      <c r="K53">
        <f>INDEX(GWP!$C$2:$C$13,MATCH(EPS!I53,GWP!$B$2:$B$13,0))</f>
        <v>0</v>
      </c>
      <c r="L53" s="4">
        <f t="shared" si="1"/>
        <v>0</v>
      </c>
    </row>
    <row r="54" spans="1:12">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1355630000000</v>
      </c>
      <c r="K54">
        <f>INDEX(GWP!$C$2:$C$13,MATCH(EPS!I54,GWP!$B$2:$B$13,0))</f>
        <v>0</v>
      </c>
      <c r="L54" s="4">
        <f t="shared" si="1"/>
        <v>0</v>
      </c>
    </row>
    <row r="55" spans="1:12">
      <c r="A55" t="s">
        <v>73</v>
      </c>
      <c r="B55" t="s">
        <v>1</v>
      </c>
      <c r="C55" t="s">
        <v>1701</v>
      </c>
      <c r="D55" t="s">
        <v>1706</v>
      </c>
      <c r="E55" t="s">
        <v>1704</v>
      </c>
      <c r="F55" t="s">
        <v>1745</v>
      </c>
      <c r="H55" t="str">
        <f>INDEX('Vensim Variables'!$B:$B,MATCH(EPS!$B55,'Vensim Variables'!$A:$A,0))</f>
        <v>g pollutant</v>
      </c>
      <c r="I55" t="str">
        <f t="shared" si="0"/>
        <v>CO</v>
      </c>
      <c r="J55">
        <f>INDEX(NoSettings!$C:$C,MATCH(EPS!$A55,NoSettings!$A:$A,0))</f>
        <v>987417000000</v>
      </c>
      <c r="K55">
        <f>INDEX(GWP!$C$2:$C$13,MATCH(EPS!I55,GWP!$B$2:$B$13,0))</f>
        <v>0</v>
      </c>
      <c r="L55" s="4">
        <f t="shared" si="1"/>
        <v>0</v>
      </c>
    </row>
    <row r="56" spans="1:12">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113728000000</v>
      </c>
      <c r="K56">
        <f>INDEX(GWP!$C$2:$C$13,MATCH(EPS!I56,GWP!$B$2:$B$13,0))</f>
        <v>0</v>
      </c>
      <c r="L56" s="4">
        <f t="shared" si="1"/>
        <v>0</v>
      </c>
    </row>
    <row r="57" spans="1:12">
      <c r="A57" t="s">
        <v>75</v>
      </c>
      <c r="B57" t="s">
        <v>1</v>
      </c>
      <c r="C57" t="s">
        <v>1701</v>
      </c>
      <c r="D57" t="s">
        <v>1706</v>
      </c>
      <c r="E57" t="s">
        <v>1704</v>
      </c>
      <c r="F57" t="s">
        <v>1747</v>
      </c>
      <c r="H57" t="str">
        <f>INDEX('Vensim Variables'!$B:$B,MATCH(EPS!$B57,'Vensim Variables'!$A:$A,0))</f>
        <v>g pollutant</v>
      </c>
      <c r="I57" t="str">
        <f t="shared" si="0"/>
        <v>CO</v>
      </c>
      <c r="J57">
        <f>INDEX(NoSettings!$C:$C,MATCH(EPS!$A57,NoSettings!$A:$A,0))</f>
        <v>30721700000</v>
      </c>
      <c r="K57">
        <f>INDEX(GWP!$C$2:$C$13,MATCH(EPS!I57,GWP!$B$2:$B$13,0))</f>
        <v>0</v>
      </c>
      <c r="L57" s="4">
        <f t="shared" si="1"/>
        <v>0</v>
      </c>
    </row>
    <row r="58" spans="1:12">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122332000</v>
      </c>
      <c r="K63">
        <f>INDEX(GWP!$C$2:$C$13,MATCH(EPS!I63,GWP!$B$2:$B$13,0))</f>
        <v>0</v>
      </c>
      <c r="L63" s="4">
        <f t="shared" si="1"/>
        <v>0</v>
      </c>
    </row>
    <row r="64" spans="1:12">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1389630000000</v>
      </c>
      <c r="K64">
        <f>INDEX(GWP!$C$2:$C$13,MATCH(EPS!I64,GWP!$B$2:$B$13,0))</f>
        <v>0</v>
      </c>
      <c r="L64" s="4">
        <f t="shared" si="1"/>
        <v>0</v>
      </c>
    </row>
    <row r="65" spans="1:12">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18713600000</v>
      </c>
      <c r="K65">
        <f>INDEX(GWP!$C$2:$C$13,MATCH(EPS!I65,GWP!$B$2:$B$13,0))</f>
        <v>0</v>
      </c>
      <c r="L65" s="4">
        <f t="shared" si="1"/>
        <v>0</v>
      </c>
    </row>
    <row r="66" spans="1:12">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116576000000</v>
      </c>
      <c r="K66">
        <f>INDEX(GWP!$C$2:$C$13,MATCH(EPS!I66,GWP!$B$2:$B$13,0))</f>
        <v>0</v>
      </c>
      <c r="L66" s="4">
        <f t="shared" si="1"/>
        <v>0</v>
      </c>
    </row>
    <row r="67" spans="1:12">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582241000</v>
      </c>
      <c r="K67">
        <f>INDEX(GWP!$C$2:$C$13,MATCH(EPS!I67,GWP!$B$2:$B$13,0))</f>
        <v>0</v>
      </c>
      <c r="L67" s="4">
        <f t="shared" ref="L67:L130" si="3">IF(H67="g pollutant",K67*J67/10^12,IF(H67="MMTCO2e",J67,IF(H67="MWh",J67,0)))</f>
        <v>0</v>
      </c>
    </row>
    <row r="68" spans="1:12">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129585000</v>
      </c>
      <c r="K70">
        <f>INDEX(GWP!$C$2:$C$13,MATCH(EPS!I70,GWP!$B$2:$B$13,0))</f>
        <v>0</v>
      </c>
      <c r="L70" s="4">
        <f t="shared" si="3"/>
        <v>0</v>
      </c>
    </row>
    <row r="71" spans="1:12">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44009000</v>
      </c>
      <c r="K73">
        <f>INDEX(GWP!$C$2:$C$13,MATCH(EPS!I73,GWP!$B$2:$B$13,0))</f>
        <v>0</v>
      </c>
      <c r="L73" s="4">
        <f t="shared" si="3"/>
        <v>0</v>
      </c>
    </row>
    <row r="74" spans="1:12">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141472000000</v>
      </c>
      <c r="K74">
        <f>INDEX(GWP!$C$2:$C$13,MATCH(EPS!I74,GWP!$B$2:$B$13,0))</f>
        <v>0</v>
      </c>
      <c r="L74" s="4">
        <f t="shared" si="3"/>
        <v>0</v>
      </c>
    </row>
    <row r="75" spans="1:12">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403640000000</v>
      </c>
      <c r="K75">
        <f>INDEX(GWP!$C$2:$C$13,MATCH(EPS!I75,GWP!$B$2:$B$13,0))</f>
        <v>0</v>
      </c>
      <c r="L75" s="4">
        <f t="shared" si="3"/>
        <v>0</v>
      </c>
    </row>
    <row r="76" spans="1:12">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11868500000</v>
      </c>
      <c r="K76">
        <f>INDEX(GWP!$C$2:$C$13,MATCH(EPS!I76,GWP!$B$2:$B$13,0))</f>
        <v>0</v>
      </c>
      <c r="L76" s="4">
        <f t="shared" si="3"/>
        <v>0</v>
      </c>
    </row>
    <row r="77" spans="1:12">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12558500000</v>
      </c>
      <c r="K77">
        <f>INDEX(GWP!$C$2:$C$13,MATCH(EPS!I77,GWP!$B$2:$B$13,0))</f>
        <v>0</v>
      </c>
      <c r="L77" s="4">
        <f t="shared" si="3"/>
        <v>0</v>
      </c>
    </row>
    <row r="78" spans="1:12">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23855000</v>
      </c>
      <c r="K83">
        <f>INDEX(GWP!$C$2:$C$13,MATCH(EPS!I83,GWP!$B$2:$B$13,0))</f>
        <v>0</v>
      </c>
      <c r="L83" s="4">
        <f t="shared" si="3"/>
        <v>0</v>
      </c>
    </row>
    <row r="84" spans="1:12">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101335000000</v>
      </c>
      <c r="K84">
        <f>INDEX(GWP!$C$2:$C$13,MATCH(EPS!I84,GWP!$B$2:$B$13,0))</f>
        <v>0</v>
      </c>
      <c r="L84" s="4">
        <f t="shared" si="3"/>
        <v>0</v>
      </c>
    </row>
    <row r="85" spans="1:12">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1060060000</v>
      </c>
      <c r="K85">
        <f>INDEX(GWP!$C$2:$C$13,MATCH(EPS!I85,GWP!$B$2:$B$13,0))</f>
        <v>0</v>
      </c>
      <c r="L85" s="4">
        <f t="shared" si="3"/>
        <v>0</v>
      </c>
    </row>
    <row r="86" spans="1:12">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8500970000</v>
      </c>
      <c r="K86">
        <f>INDEX(GWP!$C$2:$C$13,MATCH(EPS!I86,GWP!$B$2:$B$13,0))</f>
        <v>0</v>
      </c>
      <c r="L86" s="4">
        <f t="shared" si="3"/>
        <v>0</v>
      </c>
    </row>
    <row r="87" spans="1:12">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32981800</v>
      </c>
      <c r="K87">
        <f>INDEX(GWP!$C$2:$C$13,MATCH(EPS!I87,GWP!$B$2:$B$13,0))</f>
        <v>0</v>
      </c>
      <c r="L87" s="4">
        <f t="shared" si="3"/>
        <v>0</v>
      </c>
    </row>
    <row r="88" spans="1:12">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25265300</v>
      </c>
      <c r="K90">
        <f>INDEX(GWP!$C$2:$C$13,MATCH(EPS!I90,GWP!$B$2:$B$13,0))</f>
        <v>0</v>
      </c>
      <c r="L90" s="4">
        <f t="shared" si="3"/>
        <v>0</v>
      </c>
    </row>
    <row r="91" spans="1:12">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8581830</v>
      </c>
      <c r="K93">
        <f>INDEX(GWP!$C$2:$C$13,MATCH(EPS!I93,GWP!$B$2:$B$13,0))</f>
        <v>0</v>
      </c>
      <c r="L93" s="4">
        <f t="shared" si="3"/>
        <v>0</v>
      </c>
    </row>
    <row r="94" spans="1:12">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10316400000</v>
      </c>
      <c r="K94">
        <f>INDEX(GWP!$C$2:$C$13,MATCH(EPS!I94,GWP!$B$2:$B$13,0))</f>
        <v>0</v>
      </c>
      <c r="L94" s="4">
        <f t="shared" si="3"/>
        <v>0</v>
      </c>
    </row>
    <row r="95" spans="1:12">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22864700000</v>
      </c>
      <c r="K95">
        <f>INDEX(GWP!$C$2:$C$13,MATCH(EPS!I95,GWP!$B$2:$B$13,0))</f>
        <v>0</v>
      </c>
      <c r="L95" s="4">
        <f t="shared" si="3"/>
        <v>0</v>
      </c>
    </row>
    <row r="96" spans="1:12">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865478000</v>
      </c>
      <c r="K96">
        <f>INDEX(GWP!$C$2:$C$13,MATCH(EPS!I96,GWP!$B$2:$B$13,0))</f>
        <v>0</v>
      </c>
      <c r="L96" s="4">
        <f t="shared" si="3"/>
        <v>0</v>
      </c>
    </row>
    <row r="97" spans="1:12">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711394000</v>
      </c>
      <c r="K97">
        <f>INDEX(GWP!$C$2:$C$13,MATCH(EPS!I97,GWP!$B$2:$B$13,0))</f>
        <v>0</v>
      </c>
      <c r="L97" s="4">
        <f t="shared" si="3"/>
        <v>0</v>
      </c>
    </row>
    <row r="98" spans="1:12">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9560400</v>
      </c>
      <c r="K103">
        <f>INDEX(GWP!$C$2:$C$13,MATCH(EPS!I103,GWP!$B$2:$B$13,0))</f>
        <v>0</v>
      </c>
      <c r="L103" s="4">
        <f t="shared" si="3"/>
        <v>0</v>
      </c>
    </row>
    <row r="104" spans="1:12">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36617200000</v>
      </c>
      <c r="K104">
        <f>INDEX(GWP!$C$2:$C$13,MATCH(EPS!I104,GWP!$B$2:$B$13,0))</f>
        <v>0</v>
      </c>
      <c r="L104" s="4">
        <f t="shared" si="3"/>
        <v>0</v>
      </c>
    </row>
    <row r="105" spans="1:12">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728868000</v>
      </c>
      <c r="K105">
        <f>INDEX(GWP!$C$2:$C$13,MATCH(EPS!I105,GWP!$B$2:$B$13,0))</f>
        <v>0</v>
      </c>
      <c r="L105" s="4">
        <f t="shared" si="3"/>
        <v>0</v>
      </c>
    </row>
    <row r="106" spans="1:12">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3071810000</v>
      </c>
      <c r="K106">
        <f>INDEX(GWP!$C$2:$C$13,MATCH(EPS!I106,GWP!$B$2:$B$13,0))</f>
        <v>0</v>
      </c>
      <c r="L106" s="4">
        <f t="shared" si="3"/>
        <v>0</v>
      </c>
    </row>
    <row r="107" spans="1:12">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22677400</v>
      </c>
      <c r="K107">
        <f>INDEX(GWP!$C$2:$C$13,MATCH(EPS!I107,GWP!$B$2:$B$13,0))</f>
        <v>0</v>
      </c>
      <c r="L107" s="4">
        <f t="shared" si="3"/>
        <v>0</v>
      </c>
    </row>
    <row r="108" spans="1:12">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10129100</v>
      </c>
      <c r="K110">
        <f>INDEX(GWP!$C$2:$C$13,MATCH(EPS!I110,GWP!$B$2:$B$13,0))</f>
        <v>0</v>
      </c>
      <c r="L110" s="4">
        <f t="shared" si="3"/>
        <v>0</v>
      </c>
    </row>
    <row r="111" spans="1:12">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3439350</v>
      </c>
      <c r="K113">
        <f>INDEX(GWP!$C$2:$C$13,MATCH(EPS!I113,GWP!$B$2:$B$13,0))</f>
        <v>0</v>
      </c>
      <c r="L113" s="4">
        <f t="shared" si="3"/>
        <v>0</v>
      </c>
    </row>
    <row r="114" spans="1:12">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3727840000</v>
      </c>
      <c r="K114">
        <f>INDEX(GWP!$C$2:$C$13,MATCH(EPS!I114,GWP!$B$2:$B$13,0))</f>
        <v>0</v>
      </c>
      <c r="L114" s="4">
        <f t="shared" si="3"/>
        <v>0</v>
      </c>
    </row>
    <row r="115" spans="1:12">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15721200000</v>
      </c>
      <c r="K115">
        <f>INDEX(GWP!$C$2:$C$13,MATCH(EPS!I115,GWP!$B$2:$B$13,0))</f>
        <v>0</v>
      </c>
      <c r="L115" s="4">
        <f t="shared" si="3"/>
        <v>0</v>
      </c>
    </row>
    <row r="116" spans="1:12">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312740000</v>
      </c>
      <c r="K116">
        <f>INDEX(GWP!$C$2:$C$13,MATCH(EPS!I116,GWP!$B$2:$B$13,0))</f>
        <v>0</v>
      </c>
      <c r="L116" s="4">
        <f t="shared" si="3"/>
        <v>0</v>
      </c>
    </row>
    <row r="117" spans="1:12">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489135000</v>
      </c>
      <c r="K117">
        <f>INDEX(GWP!$C$2:$C$13,MATCH(EPS!I117,GWP!$B$2:$B$13,0))</f>
        <v>0</v>
      </c>
      <c r="L117" s="4">
        <f t="shared" si="3"/>
        <v>0</v>
      </c>
    </row>
    <row r="118" spans="1:12">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1237230</v>
      </c>
      <c r="K123">
        <f>INDEX(GWP!$C$2:$C$13,MATCH(EPS!I123,GWP!$B$2:$B$13,0))</f>
        <v>0</v>
      </c>
      <c r="L123" s="4">
        <f t="shared" si="3"/>
        <v>0</v>
      </c>
    </row>
    <row r="124" spans="1:12">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15299200000</v>
      </c>
      <c r="K124">
        <f>INDEX(GWP!$C$2:$C$13,MATCH(EPS!I124,GWP!$B$2:$B$13,0))</f>
        <v>0</v>
      </c>
      <c r="L124" s="4">
        <f t="shared" si="3"/>
        <v>0</v>
      </c>
    </row>
    <row r="125" spans="1:12">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50648800</v>
      </c>
      <c r="K125">
        <f>INDEX(GWP!$C$2:$C$13,MATCH(EPS!I125,GWP!$B$2:$B$13,0))</f>
        <v>0</v>
      </c>
      <c r="L125" s="4">
        <f t="shared" si="3"/>
        <v>0</v>
      </c>
    </row>
    <row r="126" spans="1:12">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1283450000</v>
      </c>
      <c r="K126">
        <f>INDEX(GWP!$C$2:$C$13,MATCH(EPS!I126,GWP!$B$2:$B$13,0))</f>
        <v>0</v>
      </c>
      <c r="L126" s="4">
        <f t="shared" si="3"/>
        <v>0</v>
      </c>
    </row>
    <row r="127" spans="1:12">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1575850</v>
      </c>
      <c r="K127">
        <f>INDEX(GWP!$C$2:$C$13,MATCH(EPS!I127,GWP!$B$2:$B$13,0))</f>
        <v>0</v>
      </c>
      <c r="L127" s="4">
        <f t="shared" si="3"/>
        <v>0</v>
      </c>
    </row>
    <row r="128" spans="1:12">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445093</v>
      </c>
      <c r="K133">
        <f>INDEX(GWP!$C$2:$C$13,MATCH(EPS!I133,GWP!$B$2:$B$13,0))</f>
        <v>0</v>
      </c>
      <c r="L133" s="4">
        <f t="shared" si="5"/>
        <v>0</v>
      </c>
    </row>
    <row r="134" spans="1:12">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1557550000</v>
      </c>
      <c r="K134">
        <f>INDEX(GWP!$C$2:$C$13,MATCH(EPS!I134,GWP!$B$2:$B$13,0))</f>
        <v>0</v>
      </c>
      <c r="L134" s="4">
        <f t="shared" si="5"/>
        <v>0</v>
      </c>
    </row>
    <row r="135" spans="1:12">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1092460000</v>
      </c>
      <c r="K135">
        <f>INDEX(GWP!$C$2:$C$13,MATCH(EPS!I135,GWP!$B$2:$B$13,0))</f>
        <v>0</v>
      </c>
      <c r="L135" s="4">
        <f t="shared" si="5"/>
        <v>0</v>
      </c>
    </row>
    <row r="136" spans="1:12">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130667000</v>
      </c>
      <c r="K136">
        <f>INDEX(GWP!$C$2:$C$13,MATCH(EPS!I136,GWP!$B$2:$B$13,0))</f>
        <v>0</v>
      </c>
      <c r="L136" s="4">
        <f t="shared" si="5"/>
        <v>0</v>
      </c>
    </row>
    <row r="137" spans="1:12">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33989900</v>
      </c>
      <c r="K137">
        <f>INDEX(GWP!$C$2:$C$13,MATCH(EPS!I137,GWP!$B$2:$B$13,0))</f>
        <v>0</v>
      </c>
      <c r="L137" s="4">
        <f t="shared" si="5"/>
        <v>0</v>
      </c>
    </row>
    <row r="138" spans="1:12">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1774040</v>
      </c>
      <c r="K143">
        <f>INDEX(GWP!$C$2:$C$13,MATCH(EPS!I143,GWP!$B$2:$B$13,0))</f>
        <v>0</v>
      </c>
      <c r="L143" s="4">
        <f t="shared" si="5"/>
        <v>0</v>
      </c>
    </row>
    <row r="144" spans="1:12">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6898900000</v>
      </c>
      <c r="K144">
        <f>INDEX(GWP!$C$2:$C$13,MATCH(EPS!I144,GWP!$B$2:$B$13,0))</f>
        <v>0</v>
      </c>
      <c r="L144" s="4">
        <f t="shared" si="5"/>
        <v>0</v>
      </c>
    </row>
    <row r="145" spans="1:12">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470012000</v>
      </c>
      <c r="K145">
        <f>INDEX(GWP!$C$2:$C$13,MATCH(EPS!I145,GWP!$B$2:$B$13,0))</f>
        <v>0</v>
      </c>
      <c r="L145" s="4">
        <f t="shared" si="5"/>
        <v>0</v>
      </c>
    </row>
    <row r="146" spans="1:12">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578748000</v>
      </c>
      <c r="K146">
        <f>INDEX(GWP!$C$2:$C$13,MATCH(EPS!I146,GWP!$B$2:$B$13,0))</f>
        <v>0</v>
      </c>
      <c r="L146" s="4">
        <f t="shared" si="5"/>
        <v>0</v>
      </c>
    </row>
    <row r="147" spans="1:12">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14623600</v>
      </c>
      <c r="K147">
        <f>INDEX(GWP!$C$2:$C$13,MATCH(EPS!I147,GWP!$B$2:$B$13,0))</f>
        <v>0</v>
      </c>
      <c r="L147" s="4">
        <f t="shared" si="5"/>
        <v>0</v>
      </c>
    </row>
    <row r="148" spans="1:12">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1878910</v>
      </c>
      <c r="K150">
        <f>INDEX(GWP!$C$2:$C$13,MATCH(EPS!I150,GWP!$B$2:$B$13,0))</f>
        <v>0</v>
      </c>
      <c r="L150" s="4">
        <f t="shared" si="5"/>
        <v>0</v>
      </c>
    </row>
    <row r="151" spans="1:12">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638212</v>
      </c>
      <c r="K153">
        <f>INDEX(GWP!$C$2:$C$13,MATCH(EPS!I153,GWP!$B$2:$B$13,0))</f>
        <v>0</v>
      </c>
      <c r="L153" s="4">
        <f t="shared" si="5"/>
        <v>0</v>
      </c>
    </row>
    <row r="154" spans="1:12">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702346000</v>
      </c>
      <c r="K154">
        <f>INDEX(GWP!$C$2:$C$13,MATCH(EPS!I154,GWP!$B$2:$B$13,0))</f>
        <v>0</v>
      </c>
      <c r="L154" s="4">
        <f t="shared" si="5"/>
        <v>0</v>
      </c>
    </row>
    <row r="155" spans="1:12">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10137800000</v>
      </c>
      <c r="K155">
        <f>INDEX(GWP!$C$2:$C$13,MATCH(EPS!I155,GWP!$B$2:$B$13,0))</f>
        <v>0</v>
      </c>
      <c r="L155" s="4">
        <f t="shared" si="5"/>
        <v>0</v>
      </c>
    </row>
    <row r="156" spans="1:12">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58921900</v>
      </c>
      <c r="K156">
        <f>INDEX(GWP!$C$2:$C$13,MATCH(EPS!I156,GWP!$B$2:$B$13,0))</f>
        <v>0</v>
      </c>
      <c r="L156" s="4">
        <f t="shared" si="5"/>
        <v>0</v>
      </c>
    </row>
    <row r="157" spans="1:12">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315420000</v>
      </c>
      <c r="K157">
        <f>INDEX(GWP!$C$2:$C$13,MATCH(EPS!I157,GWP!$B$2:$B$13,0))</f>
        <v>0</v>
      </c>
      <c r="L157" s="4">
        <f t="shared" si="5"/>
        <v>0</v>
      </c>
    </row>
    <row r="158" spans="1:12">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3348700</v>
      </c>
      <c r="K163">
        <f>INDEX(GWP!$C$2:$C$13,MATCH(EPS!I163,GWP!$B$2:$B$13,0))</f>
        <v>0</v>
      </c>
      <c r="L163" s="4">
        <f t="shared" si="5"/>
        <v>0</v>
      </c>
    </row>
    <row r="164" spans="1:12">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15493400000</v>
      </c>
      <c r="K164">
        <f>INDEX(GWP!$C$2:$C$13,MATCH(EPS!I164,GWP!$B$2:$B$13,0))</f>
        <v>0</v>
      </c>
      <c r="L164" s="4">
        <f t="shared" si="5"/>
        <v>0</v>
      </c>
    </row>
    <row r="165" spans="1:12">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137156000</v>
      </c>
      <c r="K165">
        <f>INDEX(GWP!$C$2:$C$13,MATCH(EPS!I165,GWP!$B$2:$B$13,0))</f>
        <v>0</v>
      </c>
      <c r="L165" s="4">
        <f t="shared" si="5"/>
        <v>0</v>
      </c>
    </row>
    <row r="166" spans="1:12">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1299740000</v>
      </c>
      <c r="K166">
        <f>INDEX(GWP!$C$2:$C$13,MATCH(EPS!I166,GWP!$B$2:$B$13,0))</f>
        <v>0</v>
      </c>
      <c r="L166" s="4">
        <f t="shared" si="5"/>
        <v>0</v>
      </c>
    </row>
    <row r="167" spans="1:12">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4267360</v>
      </c>
      <c r="K167">
        <f>INDEX(GWP!$C$2:$C$13,MATCH(EPS!I167,GWP!$B$2:$B$13,0))</f>
        <v>0</v>
      </c>
      <c r="L167" s="4">
        <f t="shared" si="5"/>
        <v>0</v>
      </c>
    </row>
    <row r="168" spans="1:12">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3547940</v>
      </c>
      <c r="K170">
        <f>INDEX(GWP!$C$2:$C$13,MATCH(EPS!I170,GWP!$B$2:$B$13,0))</f>
        <v>0</v>
      </c>
      <c r="L170" s="4">
        <f t="shared" si="5"/>
        <v>0</v>
      </c>
    </row>
    <row r="171" spans="1:12">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1204690</v>
      </c>
      <c r="K173">
        <f>INDEX(GWP!$C$2:$C$13,MATCH(EPS!I173,GWP!$B$2:$B$13,0))</f>
        <v>0</v>
      </c>
      <c r="L173" s="4">
        <f t="shared" si="5"/>
        <v>0</v>
      </c>
    </row>
    <row r="174" spans="1:12">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1577310000</v>
      </c>
      <c r="K174">
        <f>INDEX(GWP!$C$2:$C$13,MATCH(EPS!I174,GWP!$B$2:$B$13,0))</f>
        <v>0</v>
      </c>
      <c r="L174" s="4">
        <f t="shared" si="5"/>
        <v>0</v>
      </c>
    </row>
    <row r="175" spans="1:12">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2958360000</v>
      </c>
      <c r="K175">
        <f>INDEX(GWP!$C$2:$C$13,MATCH(EPS!I175,GWP!$B$2:$B$13,0))</f>
        <v>0</v>
      </c>
      <c r="L175" s="4">
        <f t="shared" si="5"/>
        <v>0</v>
      </c>
    </row>
    <row r="176" spans="1:12">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132326000</v>
      </c>
      <c r="K176">
        <f>INDEX(GWP!$C$2:$C$13,MATCH(EPS!I176,GWP!$B$2:$B$13,0))</f>
        <v>0</v>
      </c>
      <c r="L176" s="4">
        <f t="shared" si="5"/>
        <v>0</v>
      </c>
    </row>
    <row r="177" spans="1:12">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92044000</v>
      </c>
      <c r="K177">
        <f>INDEX(GWP!$C$2:$C$13,MATCH(EPS!I177,GWP!$B$2:$B$13,0))</f>
        <v>0</v>
      </c>
      <c r="L177" s="4">
        <f t="shared" si="5"/>
        <v>0</v>
      </c>
    </row>
    <row r="178" spans="1:12">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5112510</v>
      </c>
      <c r="K183">
        <f>INDEX(GWP!$C$2:$C$13,MATCH(EPS!I183,GWP!$B$2:$B$13,0))</f>
        <v>28</v>
      </c>
      <c r="L183" s="4">
        <f t="shared" si="5"/>
        <v>1.4315028E-4</v>
      </c>
    </row>
    <row r="184" spans="1:12">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38830600000</v>
      </c>
      <c r="K184">
        <f>INDEX(GWP!$C$2:$C$13,MATCH(EPS!I184,GWP!$B$2:$B$13,0))</f>
        <v>28</v>
      </c>
      <c r="L184" s="4">
        <f t="shared" si="5"/>
        <v>1.0872568</v>
      </c>
    </row>
    <row r="185" spans="1:12">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142673000</v>
      </c>
      <c r="K185">
        <f>INDEX(GWP!$C$2:$C$13,MATCH(EPS!I185,GWP!$B$2:$B$13,0))</f>
        <v>28</v>
      </c>
      <c r="L185" s="4">
        <f t="shared" si="5"/>
        <v>3.994844E-3</v>
      </c>
    </row>
    <row r="186" spans="1:12">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14991300</v>
      </c>
      <c r="K190">
        <f>INDEX(GWP!$C$2:$C$13,MATCH(EPS!I190,GWP!$B$2:$B$13,0))</f>
        <v>28</v>
      </c>
      <c r="L190" s="4">
        <f t="shared" si="5"/>
        <v>4.197564E-4</v>
      </c>
    </row>
    <row r="191" spans="1:12">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1839230</v>
      </c>
      <c r="K193">
        <f>INDEX(GWP!$C$2:$C$13,MATCH(EPS!I193,GWP!$B$2:$B$13,0))</f>
        <v>28</v>
      </c>
      <c r="L193" s="4">
        <f t="shared" si="5"/>
        <v>5.1498439999999997E-5</v>
      </c>
    </row>
    <row r="194" spans="1:12">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3953170000</v>
      </c>
      <c r="K194">
        <f>INDEX(GWP!$C$2:$C$13,MATCH(EPS!I194,GWP!$B$2:$B$13,0))</f>
        <v>28</v>
      </c>
      <c r="L194" s="4">
        <f t="shared" si="5"/>
        <v>0.11068876</v>
      </c>
    </row>
    <row r="195" spans="1:12">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3077350000</v>
      </c>
      <c r="K195">
        <f>INDEX(GWP!$C$2:$C$13,MATCH(EPS!I195,GWP!$B$2:$B$13,0))</f>
        <v>28</v>
      </c>
      <c r="L195" s="4">
        <f t="shared" ref="L195:L258" si="7">IF(H195="g pollutant",K195*J195/10^12,IF(H195="MMTCO2e",J195,IF(H195="MWh",J195,0)))</f>
        <v>8.6165800000000001E-2</v>
      </c>
    </row>
    <row r="196" spans="1:12">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511251</v>
      </c>
      <c r="K203">
        <f>INDEX(GWP!$C$2:$C$13,MATCH(EPS!I203,GWP!$B$2:$B$13,0))</f>
        <v>265</v>
      </c>
      <c r="L203" s="4">
        <f t="shared" si="7"/>
        <v>1.3548151499999999E-4</v>
      </c>
    </row>
    <row r="204" spans="1:12">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7766110000</v>
      </c>
      <c r="K204">
        <f>INDEX(GWP!$C$2:$C$13,MATCH(EPS!I204,GWP!$B$2:$B$13,0))</f>
        <v>265</v>
      </c>
      <c r="L204" s="4">
        <f t="shared" si="7"/>
        <v>2.0580191499999998</v>
      </c>
    </row>
    <row r="205" spans="1:12">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28534600</v>
      </c>
      <c r="K205">
        <f>INDEX(GWP!$C$2:$C$13,MATCH(EPS!I205,GWP!$B$2:$B$13,0))</f>
        <v>265</v>
      </c>
      <c r="L205" s="4">
        <f t="shared" si="7"/>
        <v>7.561669E-3</v>
      </c>
    </row>
    <row r="206" spans="1:12">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2998260</v>
      </c>
      <c r="K210">
        <f>INDEX(GWP!$C$2:$C$13,MATCH(EPS!I210,GWP!$B$2:$B$13,0))</f>
        <v>265</v>
      </c>
      <c r="L210" s="4">
        <f t="shared" si="7"/>
        <v>7.945389E-4</v>
      </c>
    </row>
    <row r="211" spans="1:12">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183923</v>
      </c>
      <c r="K213">
        <f>INDEX(GWP!$C$2:$C$13,MATCH(EPS!I213,GWP!$B$2:$B$13,0))</f>
        <v>265</v>
      </c>
      <c r="L213" s="4">
        <f t="shared" si="7"/>
        <v>4.8739595000000003E-5</v>
      </c>
    </row>
    <row r="214" spans="1:12">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790633000</v>
      </c>
      <c r="K214">
        <f>INDEX(GWP!$C$2:$C$13,MATCH(EPS!I214,GWP!$B$2:$B$13,0))</f>
        <v>265</v>
      </c>
      <c r="L214" s="4">
        <f t="shared" si="7"/>
        <v>0.20951774500000001</v>
      </c>
    </row>
    <row r="215" spans="1:12">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615470000</v>
      </c>
      <c r="K215">
        <f>INDEX(GWP!$C$2:$C$13,MATCH(EPS!I215,GWP!$B$2:$B$13,0))</f>
        <v>265</v>
      </c>
      <c r="L215" s="4">
        <f t="shared" si="7"/>
        <v>0.16309955000000001</v>
      </c>
    </row>
    <row r="216" spans="1:12">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675279000000</v>
      </c>
      <c r="K243">
        <f>INDEX(GWP!$C$2:$C$13,MATCH(EPS!I243,GWP!$B$2:$B$13,0))</f>
        <v>1</v>
      </c>
      <c r="L243" s="4">
        <f t="shared" si="7"/>
        <v>0.67527899999999996</v>
      </c>
    </row>
    <row r="244" spans="1:12">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2038110000000</v>
      </c>
      <c r="K244">
        <f>INDEX(GWP!$C$2:$C$13,MATCH(EPS!I244,GWP!$B$2:$B$13,0))</f>
        <v>1</v>
      </c>
      <c r="L244" s="4">
        <f t="shared" si="7"/>
        <v>2.0381100000000001</v>
      </c>
    </row>
    <row r="245" spans="1:12">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14831400000000</v>
      </c>
      <c r="K245">
        <f>INDEX(GWP!$C$2:$C$13,MATCH(EPS!I245,GWP!$B$2:$B$13,0))</f>
        <v>1</v>
      </c>
      <c r="L245" s="4">
        <f t="shared" si="7"/>
        <v>14.8314</v>
      </c>
    </row>
    <row r="246" spans="1:12">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39970600000</v>
      </c>
      <c r="K250">
        <f>INDEX(GWP!$C$2:$C$13,MATCH(EPS!I250,GWP!$B$2:$B$13,0))</f>
        <v>1</v>
      </c>
      <c r="L250" s="4">
        <f t="shared" si="7"/>
        <v>3.9970600000000002E-2</v>
      </c>
    </row>
    <row r="251" spans="1:12">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1873210000000</v>
      </c>
      <c r="K253">
        <f>INDEX(GWP!$C$2:$C$13,MATCH(EPS!I253,GWP!$B$2:$B$13,0))</f>
        <v>1</v>
      </c>
      <c r="L253" s="4">
        <f t="shared" si="7"/>
        <v>1.87321</v>
      </c>
    </row>
    <row r="254" spans="1:12">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330614000000000</v>
      </c>
      <c r="K255">
        <f>INDEX(GWP!$C$2:$C$13,MATCH(EPS!I255,GWP!$B$2:$B$13,0))</f>
        <v>1</v>
      </c>
      <c r="L255" s="4">
        <f t="shared" si="7"/>
        <v>330.61399999999998</v>
      </c>
    </row>
    <row r="256" spans="1:12">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257518000</v>
      </c>
      <c r="K263">
        <f>INDEX(GWP!$C$2:$C$13,MATCH(EPS!I263,GWP!$B$2:$B$13,0))</f>
        <v>0</v>
      </c>
      <c r="L263" s="4">
        <f t="shared" si="9"/>
        <v>0</v>
      </c>
    </row>
    <row r="264" spans="1:12">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1430030000</v>
      </c>
      <c r="K264">
        <f>INDEX(GWP!$C$2:$C$13,MATCH(EPS!I264,GWP!$B$2:$B$13,0))</f>
        <v>0</v>
      </c>
      <c r="L264" s="4">
        <f t="shared" si="9"/>
        <v>0</v>
      </c>
    </row>
    <row r="265" spans="1:12">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3422880000</v>
      </c>
      <c r="K265">
        <f>INDEX(GWP!$C$2:$C$13,MATCH(EPS!I265,GWP!$B$2:$B$13,0))</f>
        <v>0</v>
      </c>
      <c r="L265" s="4">
        <f t="shared" si="9"/>
        <v>0</v>
      </c>
    </row>
    <row r="266" spans="1:12">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119970000</v>
      </c>
      <c r="K266">
        <f>INDEX(GWP!$C$2:$C$13,MATCH(EPS!I266,GWP!$B$2:$B$13,0))</f>
        <v>0</v>
      </c>
      <c r="L266" s="4">
        <f t="shared" si="9"/>
        <v>0</v>
      </c>
    </row>
    <row r="267" spans="1:12">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106497000</v>
      </c>
      <c r="K267">
        <f>INDEX(GWP!$C$2:$C$13,MATCH(EPS!I267,GWP!$B$2:$B$13,0))</f>
        <v>0</v>
      </c>
      <c r="L267" s="4">
        <f t="shared" si="9"/>
        <v>0</v>
      </c>
    </row>
    <row r="268" spans="1:12">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11136700</v>
      </c>
      <c r="K270">
        <f>INDEX(GWP!$C$2:$C$13,MATCH(EPS!I270,GWP!$B$2:$B$13,0))</f>
        <v>0</v>
      </c>
      <c r="L270" s="4">
        <f t="shared" si="9"/>
        <v>0</v>
      </c>
    </row>
    <row r="271" spans="1:12">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714350000</v>
      </c>
      <c r="K273">
        <f>INDEX(GWP!$C$2:$C$13,MATCH(EPS!I273,GWP!$B$2:$B$13,0))</f>
        <v>0</v>
      </c>
      <c r="L273" s="4">
        <f t="shared" si="9"/>
        <v>0</v>
      </c>
    </row>
    <row r="274" spans="1:12">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1868550000</v>
      </c>
      <c r="K274">
        <f>INDEX(GWP!$C$2:$C$13,MATCH(EPS!I274,GWP!$B$2:$B$13,0))</f>
        <v>0</v>
      </c>
      <c r="L274" s="4">
        <f t="shared" si="9"/>
        <v>0</v>
      </c>
    </row>
    <row r="275" spans="1:12">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76300900000</v>
      </c>
      <c r="K275">
        <f>INDEX(GWP!$C$2:$C$13,MATCH(EPS!I275,GWP!$B$2:$B$13,0))</f>
        <v>0</v>
      </c>
      <c r="L275" s="4">
        <f t="shared" si="9"/>
        <v>0</v>
      </c>
    </row>
    <row r="276" spans="1:12">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156759000</v>
      </c>
      <c r="K276">
        <f>INDEX(GWP!$C$2:$C$13,MATCH(EPS!I276,GWP!$B$2:$B$13,0))</f>
        <v>0</v>
      </c>
      <c r="L276" s="4">
        <f t="shared" si="9"/>
        <v>0</v>
      </c>
    </row>
    <row r="277" spans="1:12">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2373970000</v>
      </c>
      <c r="K277">
        <f>INDEX(GWP!$C$2:$C$13,MATCH(EPS!I277,GWP!$B$2:$B$13,0))</f>
        <v>0</v>
      </c>
      <c r="L277" s="4">
        <f t="shared" si="9"/>
        <v>0</v>
      </c>
    </row>
    <row r="278" spans="1:12">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14261200000</v>
      </c>
      <c r="K283">
        <f>INDEX(GWP!$C$2:$C$13,MATCH(EPS!I283,GWP!$B$2:$B$13,0))</f>
        <v>0</v>
      </c>
      <c r="L283" s="4">
        <f t="shared" si="9"/>
        <v>0</v>
      </c>
    </row>
    <row r="284" spans="1:12">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29675500000</v>
      </c>
      <c r="K284">
        <f>INDEX(GWP!$C$2:$C$13,MATCH(EPS!I284,GWP!$B$2:$B$13,0))</f>
        <v>0</v>
      </c>
      <c r="L284" s="4">
        <f t="shared" si="9"/>
        <v>0</v>
      </c>
    </row>
    <row r="285" spans="1:12">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15631000000</v>
      </c>
      <c r="K285">
        <f>INDEX(GWP!$C$2:$C$13,MATCH(EPS!I285,GWP!$B$2:$B$13,0))</f>
        <v>0</v>
      </c>
      <c r="L285" s="4">
        <f t="shared" si="9"/>
        <v>0</v>
      </c>
    </row>
    <row r="286" spans="1:12">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2489580000</v>
      </c>
      <c r="K286">
        <f>INDEX(GWP!$C$2:$C$13,MATCH(EPS!I286,GWP!$B$2:$B$13,0))</f>
        <v>0</v>
      </c>
      <c r="L286" s="4">
        <f t="shared" si="9"/>
        <v>0</v>
      </c>
    </row>
    <row r="287" spans="1:12">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486329000</v>
      </c>
      <c r="K287">
        <f>INDEX(GWP!$C$2:$C$13,MATCH(EPS!I287,GWP!$B$2:$B$13,0))</f>
        <v>0</v>
      </c>
      <c r="L287" s="4">
        <f t="shared" si="9"/>
        <v>0</v>
      </c>
    </row>
    <row r="288" spans="1:12">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19119400</v>
      </c>
      <c r="K290">
        <f>INDEX(GWP!$C$2:$C$13,MATCH(EPS!I290,GWP!$B$2:$B$13,0))</f>
        <v>0</v>
      </c>
      <c r="L290" s="4">
        <f t="shared" si="9"/>
        <v>0</v>
      </c>
    </row>
    <row r="291" spans="1:12">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39560300000</v>
      </c>
      <c r="K293">
        <f>INDEX(GWP!$C$2:$C$13,MATCH(EPS!I293,GWP!$B$2:$B$13,0))</f>
        <v>0</v>
      </c>
      <c r="L293" s="4">
        <f t="shared" si="9"/>
        <v>0</v>
      </c>
    </row>
    <row r="294" spans="1:12">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38775600000</v>
      </c>
      <c r="K294">
        <f>INDEX(GWP!$C$2:$C$13,MATCH(EPS!I294,GWP!$B$2:$B$13,0))</f>
        <v>0</v>
      </c>
      <c r="L294" s="4">
        <f t="shared" si="9"/>
        <v>0</v>
      </c>
    </row>
    <row r="295" spans="1:12">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348437000000</v>
      </c>
      <c r="K295">
        <f>INDEX(GWP!$C$2:$C$13,MATCH(EPS!I295,GWP!$B$2:$B$13,0))</f>
        <v>0</v>
      </c>
      <c r="L295" s="4">
        <f t="shared" si="9"/>
        <v>0</v>
      </c>
    </row>
    <row r="296" spans="1:12">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3253020000</v>
      </c>
      <c r="K296">
        <f>INDEX(GWP!$C$2:$C$13,MATCH(EPS!I296,GWP!$B$2:$B$13,0))</f>
        <v>0</v>
      </c>
      <c r="L296" s="4">
        <f t="shared" si="9"/>
        <v>0</v>
      </c>
    </row>
    <row r="297" spans="1:12">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10841000000</v>
      </c>
      <c r="K297">
        <f>INDEX(GWP!$C$2:$C$13,MATCH(EPS!I297,GWP!$B$2:$B$13,0))</f>
        <v>0</v>
      </c>
      <c r="L297" s="4">
        <f t="shared" si="9"/>
        <v>0</v>
      </c>
    </row>
    <row r="298" spans="1:12">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807719000</v>
      </c>
      <c r="K303">
        <f>INDEX(GWP!$C$2:$C$13,MATCH(EPS!I303,GWP!$B$2:$B$13,0))</f>
        <v>0</v>
      </c>
      <c r="L303" s="4">
        <f t="shared" si="9"/>
        <v>0</v>
      </c>
    </row>
    <row r="304" spans="1:12">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2966450000</v>
      </c>
      <c r="K304">
        <f>INDEX(GWP!$C$2:$C$13,MATCH(EPS!I304,GWP!$B$2:$B$13,0))</f>
        <v>0</v>
      </c>
      <c r="L304" s="4">
        <f t="shared" si="9"/>
        <v>0</v>
      </c>
    </row>
    <row r="305" spans="1:12">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48106500000</v>
      </c>
      <c r="K305">
        <f>INDEX(GWP!$C$2:$C$13,MATCH(EPS!I305,GWP!$B$2:$B$13,0))</f>
        <v>0</v>
      </c>
      <c r="L305" s="4">
        <f t="shared" si="9"/>
        <v>0</v>
      </c>
    </row>
    <row r="306" spans="1:12">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248865000</v>
      </c>
      <c r="K306">
        <f>INDEX(GWP!$C$2:$C$13,MATCH(EPS!I306,GWP!$B$2:$B$13,0))</f>
        <v>0</v>
      </c>
      <c r="L306" s="4">
        <f t="shared" si="9"/>
        <v>0</v>
      </c>
    </row>
    <row r="307" spans="1:12">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1496750000</v>
      </c>
      <c r="K307">
        <f>INDEX(GWP!$C$2:$C$13,MATCH(EPS!I307,GWP!$B$2:$B$13,0))</f>
        <v>0</v>
      </c>
      <c r="L307" s="4">
        <f t="shared" si="9"/>
        <v>0</v>
      </c>
    </row>
    <row r="308" spans="1:12">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93643100</v>
      </c>
      <c r="K310">
        <f>INDEX(GWP!$C$2:$C$13,MATCH(EPS!I310,GWP!$B$2:$B$13,0))</f>
        <v>0</v>
      </c>
      <c r="L310" s="4">
        <f t="shared" si="9"/>
        <v>0</v>
      </c>
    </row>
    <row r="311" spans="1:12">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2240590000</v>
      </c>
      <c r="K313">
        <f>INDEX(GWP!$C$2:$C$13,MATCH(EPS!I313,GWP!$B$2:$B$13,0))</f>
        <v>0</v>
      </c>
      <c r="L313" s="4">
        <f t="shared" si="9"/>
        <v>0</v>
      </c>
    </row>
    <row r="314" spans="1:12">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3876120000</v>
      </c>
      <c r="K314">
        <f>INDEX(GWP!$C$2:$C$13,MATCH(EPS!I314,GWP!$B$2:$B$13,0))</f>
        <v>0</v>
      </c>
      <c r="L314" s="4">
        <f t="shared" si="9"/>
        <v>0</v>
      </c>
    </row>
    <row r="315" spans="1:12">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1072370000000</v>
      </c>
      <c r="K315">
        <f>INDEX(GWP!$C$2:$C$13,MATCH(EPS!I315,GWP!$B$2:$B$13,0))</f>
        <v>0</v>
      </c>
      <c r="L315" s="4">
        <f t="shared" si="9"/>
        <v>0</v>
      </c>
    </row>
    <row r="316" spans="1:12">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325181000</v>
      </c>
      <c r="K316">
        <f>INDEX(GWP!$C$2:$C$13,MATCH(EPS!I316,GWP!$B$2:$B$13,0))</f>
        <v>0</v>
      </c>
      <c r="L316" s="4">
        <f t="shared" si="9"/>
        <v>0</v>
      </c>
    </row>
    <row r="317" spans="1:12">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33364700000</v>
      </c>
      <c r="K317">
        <f>INDEX(GWP!$C$2:$C$13,MATCH(EPS!I317,GWP!$B$2:$B$13,0))</f>
        <v>0</v>
      </c>
      <c r="L317" s="4">
        <f t="shared" si="9"/>
        <v>0</v>
      </c>
    </row>
    <row r="318" spans="1:12">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72812200</v>
      </c>
      <c r="K323">
        <f>INDEX(GWP!$C$2:$C$13,MATCH(EPS!I323,GWP!$B$2:$B$13,0))</f>
        <v>0</v>
      </c>
      <c r="L323" s="4">
        <f t="shared" ref="L323:L386" si="11">IF(H323="g pollutant",K323*J323/10^12,IF(H323="MMTCO2e",J323,IF(H323="MWh",J323,0)))</f>
        <v>0</v>
      </c>
    </row>
    <row r="324" spans="1:12">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177451000</v>
      </c>
      <c r="K324">
        <f>INDEX(GWP!$C$2:$C$13,MATCH(EPS!I324,GWP!$B$2:$B$13,0))</f>
        <v>0</v>
      </c>
      <c r="L324" s="4">
        <f t="shared" si="11"/>
        <v>0</v>
      </c>
    </row>
    <row r="325" spans="1:12">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3093740000</v>
      </c>
      <c r="K325">
        <f>INDEX(GWP!$C$2:$C$13,MATCH(EPS!I325,GWP!$B$2:$B$13,0))</f>
        <v>0</v>
      </c>
      <c r="L325" s="4">
        <f t="shared" si="11"/>
        <v>0</v>
      </c>
    </row>
    <row r="326" spans="1:12">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14887000</v>
      </c>
      <c r="K326">
        <f>INDEX(GWP!$C$2:$C$13,MATCH(EPS!I326,GWP!$B$2:$B$13,0))</f>
        <v>0</v>
      </c>
      <c r="L326" s="4">
        <f t="shared" si="11"/>
        <v>0</v>
      </c>
    </row>
    <row r="327" spans="1:12">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96256100</v>
      </c>
      <c r="K327">
        <f>INDEX(GWP!$C$2:$C$13,MATCH(EPS!I327,GWP!$B$2:$B$13,0))</f>
        <v>0</v>
      </c>
      <c r="L327" s="4">
        <f t="shared" si="11"/>
        <v>0</v>
      </c>
    </row>
    <row r="328" spans="1:12">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314851</v>
      </c>
      <c r="K330">
        <f>INDEX(GWP!$C$2:$C$13,MATCH(EPS!I330,GWP!$B$2:$B$13,0))</f>
        <v>0</v>
      </c>
      <c r="L330" s="4">
        <f t="shared" si="11"/>
        <v>0</v>
      </c>
    </row>
    <row r="331" spans="1:12">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201979000</v>
      </c>
      <c r="K333">
        <f>INDEX(GWP!$C$2:$C$13,MATCH(EPS!I333,GWP!$B$2:$B$13,0))</f>
        <v>0</v>
      </c>
      <c r="L333" s="4">
        <f t="shared" si="11"/>
        <v>0</v>
      </c>
    </row>
    <row r="334" spans="1:12">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231867000</v>
      </c>
      <c r="K334">
        <f>INDEX(GWP!$C$2:$C$13,MATCH(EPS!I334,GWP!$B$2:$B$13,0))</f>
        <v>0</v>
      </c>
      <c r="L334" s="4">
        <f t="shared" si="11"/>
        <v>0</v>
      </c>
    </row>
    <row r="335" spans="1:12">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68964000000</v>
      </c>
      <c r="K335">
        <f>INDEX(GWP!$C$2:$C$13,MATCH(EPS!I335,GWP!$B$2:$B$13,0))</f>
        <v>0</v>
      </c>
      <c r="L335" s="4">
        <f t="shared" si="11"/>
        <v>0</v>
      </c>
    </row>
    <row r="336" spans="1:12">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19452100</v>
      </c>
      <c r="K336">
        <f>INDEX(GWP!$C$2:$C$13,MATCH(EPS!I336,GWP!$B$2:$B$13,0))</f>
        <v>0</v>
      </c>
      <c r="L336" s="4">
        <f t="shared" si="11"/>
        <v>0</v>
      </c>
    </row>
    <row r="337" spans="1:12">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2145690000</v>
      </c>
      <c r="K337">
        <f>INDEX(GWP!$C$2:$C$13,MATCH(EPS!I337,GWP!$B$2:$B$13,0))</f>
        <v>0</v>
      </c>
      <c r="L337" s="4">
        <f t="shared" si="11"/>
        <v>0</v>
      </c>
    </row>
    <row r="338" spans="1:12">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35510000</v>
      </c>
      <c r="K343">
        <f>INDEX(GWP!$C$2:$C$13,MATCH(EPS!I343,GWP!$B$2:$B$13,0))</f>
        <v>0</v>
      </c>
      <c r="L343" s="4">
        <f t="shared" si="11"/>
        <v>0</v>
      </c>
    </row>
    <row r="344" spans="1:12">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65634900</v>
      </c>
      <c r="K344">
        <f>INDEX(GWP!$C$2:$C$13,MATCH(EPS!I344,GWP!$B$2:$B$13,0))</f>
        <v>0</v>
      </c>
      <c r="L344" s="4">
        <f t="shared" si="11"/>
        <v>0</v>
      </c>
    </row>
    <row r="345" spans="1:12">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1968630000</v>
      </c>
      <c r="K345">
        <f>INDEX(GWP!$C$2:$C$13,MATCH(EPS!I345,GWP!$B$2:$B$13,0))</f>
        <v>0</v>
      </c>
      <c r="L345" s="4">
        <f t="shared" si="11"/>
        <v>0</v>
      </c>
    </row>
    <row r="346" spans="1:12">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5506330</v>
      </c>
      <c r="K346">
        <f>INDEX(GWP!$C$2:$C$13,MATCH(EPS!I346,GWP!$B$2:$B$13,0))</f>
        <v>0</v>
      </c>
      <c r="L346" s="4">
        <f t="shared" si="11"/>
        <v>0</v>
      </c>
    </row>
    <row r="347" spans="1:12">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61250500</v>
      </c>
      <c r="K347">
        <f>INDEX(GWP!$C$2:$C$13,MATCH(EPS!I347,GWP!$B$2:$B$13,0))</f>
        <v>0</v>
      </c>
      <c r="L347" s="4">
        <f t="shared" si="11"/>
        <v>0</v>
      </c>
    </row>
    <row r="348" spans="1:12">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153848</v>
      </c>
      <c r="K350">
        <f>INDEX(GWP!$C$2:$C$13,MATCH(EPS!I350,GWP!$B$2:$B$13,0))</f>
        <v>0</v>
      </c>
      <c r="L350" s="4">
        <f t="shared" si="11"/>
        <v>0</v>
      </c>
    </row>
    <row r="351" spans="1:12">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98504000</v>
      </c>
      <c r="K353">
        <f>INDEX(GWP!$C$2:$C$13,MATCH(EPS!I353,GWP!$B$2:$B$13,0))</f>
        <v>0</v>
      </c>
      <c r="L353" s="4">
        <f t="shared" si="11"/>
        <v>0</v>
      </c>
    </row>
    <row r="354" spans="1:12">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85762200</v>
      </c>
      <c r="K354">
        <f>INDEX(GWP!$C$2:$C$13,MATCH(EPS!I354,GWP!$B$2:$B$13,0))</f>
        <v>0</v>
      </c>
      <c r="L354" s="4">
        <f t="shared" si="11"/>
        <v>0</v>
      </c>
    </row>
    <row r="355" spans="1:12">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43883700000</v>
      </c>
      <c r="K355">
        <f>INDEX(GWP!$C$2:$C$13,MATCH(EPS!I355,GWP!$B$2:$B$13,0))</f>
        <v>0</v>
      </c>
      <c r="L355" s="4">
        <f t="shared" si="11"/>
        <v>0</v>
      </c>
    </row>
    <row r="356" spans="1:12">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7194880</v>
      </c>
      <c r="K356">
        <f>INDEX(GWP!$C$2:$C$13,MATCH(EPS!I356,GWP!$B$2:$B$13,0))</f>
        <v>0</v>
      </c>
      <c r="L356" s="4">
        <f t="shared" si="11"/>
        <v>0</v>
      </c>
    </row>
    <row r="357" spans="1:12">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1365360000</v>
      </c>
      <c r="K357">
        <f>INDEX(GWP!$C$2:$C$13,MATCH(EPS!I357,GWP!$B$2:$B$13,0))</f>
        <v>0</v>
      </c>
      <c r="L357" s="4">
        <f t="shared" si="11"/>
        <v>0</v>
      </c>
    </row>
    <row r="358" spans="1:12">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679400</v>
      </c>
      <c r="K360">
        <f>INDEX(GWP!$C$2:$C$13,MATCH(EPS!I360,GWP!$B$2:$B$13,0))</f>
        <v>0</v>
      </c>
      <c r="L360" s="4">
        <f t="shared" si="11"/>
        <v>0</v>
      </c>
    </row>
    <row r="361" spans="1:12">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22311300</v>
      </c>
      <c r="K364">
        <f>INDEX(GWP!$C$2:$C$13,MATCH(EPS!I364,GWP!$B$2:$B$13,0))</f>
        <v>0</v>
      </c>
      <c r="L364" s="4">
        <f t="shared" si="11"/>
        <v>0</v>
      </c>
    </row>
    <row r="365" spans="1:12">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133094000</v>
      </c>
      <c r="K365">
        <f>INDEX(GWP!$C$2:$C$13,MATCH(EPS!I365,GWP!$B$2:$B$13,0))</f>
        <v>0</v>
      </c>
      <c r="L365" s="4">
        <f t="shared" si="11"/>
        <v>0</v>
      </c>
    </row>
    <row r="366" spans="1:12">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1871770</v>
      </c>
      <c r="K366">
        <f>INDEX(GWP!$C$2:$C$13,MATCH(EPS!I366,GWP!$B$2:$B$13,0))</f>
        <v>0</v>
      </c>
      <c r="L366" s="4">
        <f t="shared" si="11"/>
        <v>0</v>
      </c>
    </row>
    <row r="367" spans="1:12">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4140980</v>
      </c>
      <c r="K367">
        <f>INDEX(GWP!$C$2:$C$13,MATCH(EPS!I367,GWP!$B$2:$B$13,0))</f>
        <v>0</v>
      </c>
      <c r="L367" s="4">
        <f t="shared" si="11"/>
        <v>0</v>
      </c>
    </row>
    <row r="368" spans="1:12">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29153100</v>
      </c>
      <c r="K374">
        <f>INDEX(GWP!$C$2:$C$13,MATCH(EPS!I374,GWP!$B$2:$B$13,0))</f>
        <v>0</v>
      </c>
      <c r="L374" s="4">
        <f t="shared" si="11"/>
        <v>0</v>
      </c>
    </row>
    <row r="375" spans="1:12">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2966860000</v>
      </c>
      <c r="K375">
        <f>INDEX(GWP!$C$2:$C$13,MATCH(EPS!I375,GWP!$B$2:$B$13,0))</f>
        <v>0</v>
      </c>
      <c r="L375" s="4">
        <f t="shared" si="11"/>
        <v>0</v>
      </c>
    </row>
    <row r="376" spans="1:12">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2445750</v>
      </c>
      <c r="K376">
        <f>INDEX(GWP!$C$2:$C$13,MATCH(EPS!I376,GWP!$B$2:$B$13,0))</f>
        <v>0</v>
      </c>
      <c r="L376" s="4">
        <f t="shared" si="11"/>
        <v>0</v>
      </c>
    </row>
    <row r="377" spans="1:12">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92308600</v>
      </c>
      <c r="K377">
        <f>INDEX(GWP!$C$2:$C$13,MATCH(EPS!I377,GWP!$B$2:$B$13,0))</f>
        <v>0</v>
      </c>
      <c r="L377" s="4">
        <f t="shared" si="11"/>
        <v>0</v>
      </c>
    </row>
    <row r="378" spans="1:12">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2816220</v>
      </c>
      <c r="K383">
        <f>INDEX(GWP!$C$2:$C$13,MATCH(EPS!I383,GWP!$B$2:$B$13,0))</f>
        <v>0</v>
      </c>
      <c r="L383" s="4">
        <f t="shared" si="11"/>
        <v>0</v>
      </c>
    </row>
    <row r="384" spans="1:12">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10246400</v>
      </c>
      <c r="K384">
        <f>INDEX(GWP!$C$2:$C$13,MATCH(EPS!I384,GWP!$B$2:$B$13,0))</f>
        <v>0</v>
      </c>
      <c r="L384" s="4">
        <f t="shared" si="11"/>
        <v>0</v>
      </c>
    </row>
    <row r="385" spans="1:12">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986415000</v>
      </c>
      <c r="K385">
        <f>INDEX(GWP!$C$2:$C$13,MATCH(EPS!I385,GWP!$B$2:$B$13,0))</f>
        <v>0</v>
      </c>
      <c r="L385" s="4">
        <f t="shared" si="11"/>
        <v>0</v>
      </c>
    </row>
    <row r="386" spans="1:12">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859608</v>
      </c>
      <c r="K386">
        <f>INDEX(GWP!$C$2:$C$13,MATCH(EPS!I386,GWP!$B$2:$B$13,0))</f>
        <v>0</v>
      </c>
      <c r="L386" s="4">
        <f t="shared" si="11"/>
        <v>0</v>
      </c>
    </row>
    <row r="387" spans="1:12">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30690500</v>
      </c>
      <c r="K387">
        <f>INDEX(GWP!$C$2:$C$13,MATCH(EPS!I387,GWP!$B$2:$B$13,0))</f>
        <v>0</v>
      </c>
      <c r="L387" s="4">
        <f t="shared" ref="L387:L450" si="13">IF(H387="g pollutant",K387*J387/10^12,IF(H387="MMTCO2e",J387,IF(H387="MWh",J387,0)))</f>
        <v>0</v>
      </c>
    </row>
    <row r="388" spans="1:12">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11926.2</v>
      </c>
      <c r="K390">
        <f>INDEX(GWP!$C$2:$C$13,MATCH(EPS!I390,GWP!$B$2:$B$13,0))</f>
        <v>0</v>
      </c>
      <c r="L390" s="4">
        <f t="shared" si="13"/>
        <v>0</v>
      </c>
    </row>
    <row r="391" spans="1:12">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7812140</v>
      </c>
      <c r="K393">
        <f>INDEX(GWP!$C$2:$C$13,MATCH(EPS!I393,GWP!$B$2:$B$13,0))</f>
        <v>0</v>
      </c>
      <c r="L393" s="4">
        <f t="shared" si="13"/>
        <v>0</v>
      </c>
    </row>
    <row r="394" spans="1:12">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13388600</v>
      </c>
      <c r="K394">
        <f>INDEX(GWP!$C$2:$C$13,MATCH(EPS!I394,GWP!$B$2:$B$13,0))</f>
        <v>0</v>
      </c>
      <c r="L394" s="4">
        <f t="shared" si="13"/>
        <v>0</v>
      </c>
    </row>
    <row r="395" spans="1:12">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21988600000</v>
      </c>
      <c r="K395">
        <f>INDEX(GWP!$C$2:$C$13,MATCH(EPS!I395,GWP!$B$2:$B$13,0))</f>
        <v>0</v>
      </c>
      <c r="L395" s="4">
        <f t="shared" si="13"/>
        <v>0</v>
      </c>
    </row>
    <row r="396" spans="1:12">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1123210</v>
      </c>
      <c r="K396">
        <f>INDEX(GWP!$C$2:$C$13,MATCH(EPS!I396,GWP!$B$2:$B$13,0))</f>
        <v>0</v>
      </c>
      <c r="L396" s="4">
        <f t="shared" si="13"/>
        <v>0</v>
      </c>
    </row>
    <row r="397" spans="1:12">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684137000</v>
      </c>
      <c r="K397">
        <f>INDEX(GWP!$C$2:$C$13,MATCH(EPS!I397,GWP!$B$2:$B$13,0))</f>
        <v>0</v>
      </c>
      <c r="L397" s="4">
        <f t="shared" si="13"/>
        <v>0</v>
      </c>
    </row>
    <row r="398" spans="1:12">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5120410</v>
      </c>
      <c r="K403">
        <f>INDEX(GWP!$C$2:$C$13,MATCH(EPS!I403,GWP!$B$2:$B$13,0))</f>
        <v>0</v>
      </c>
      <c r="L403" s="4">
        <f t="shared" si="13"/>
        <v>0</v>
      </c>
    </row>
    <row r="404" spans="1:12">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28892100</v>
      </c>
      <c r="K404">
        <f>INDEX(GWP!$C$2:$C$13,MATCH(EPS!I404,GWP!$B$2:$B$13,0))</f>
        <v>0</v>
      </c>
      <c r="L404" s="4">
        <f t="shared" si="13"/>
        <v>0</v>
      </c>
    </row>
    <row r="405" spans="1:12">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537372000</v>
      </c>
      <c r="K405">
        <f>INDEX(GWP!$C$2:$C$13,MATCH(EPS!I405,GWP!$B$2:$B$13,0))</f>
        <v>0</v>
      </c>
      <c r="L405" s="4">
        <f t="shared" si="13"/>
        <v>0</v>
      </c>
    </row>
    <row r="406" spans="1:12">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2423850</v>
      </c>
      <c r="K406">
        <f>INDEX(GWP!$C$2:$C$13,MATCH(EPS!I406,GWP!$B$2:$B$13,0))</f>
        <v>0</v>
      </c>
      <c r="L406" s="4">
        <f t="shared" si="13"/>
        <v>0</v>
      </c>
    </row>
    <row r="407" spans="1:12">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16719400</v>
      </c>
      <c r="K407">
        <f>INDEX(GWP!$C$2:$C$13,MATCH(EPS!I407,GWP!$B$2:$B$13,0))</f>
        <v>0</v>
      </c>
      <c r="L407" s="4">
        <f t="shared" si="13"/>
        <v>0</v>
      </c>
    </row>
    <row r="408" spans="1:12">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22063.4</v>
      </c>
      <c r="K410">
        <f>INDEX(GWP!$C$2:$C$13,MATCH(EPS!I410,GWP!$B$2:$B$13,0))</f>
        <v>0</v>
      </c>
      <c r="L410" s="4">
        <f t="shared" si="13"/>
        <v>0</v>
      </c>
    </row>
    <row r="411" spans="1:12">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14203900</v>
      </c>
      <c r="K413">
        <f>INDEX(GWP!$C$2:$C$13,MATCH(EPS!I413,GWP!$B$2:$B$13,0))</f>
        <v>0</v>
      </c>
      <c r="L413" s="4">
        <f t="shared" si="13"/>
        <v>0</v>
      </c>
    </row>
    <row r="414" spans="1:12">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37752000</v>
      </c>
      <c r="K414">
        <f>INDEX(GWP!$C$2:$C$13,MATCH(EPS!I414,GWP!$B$2:$B$13,0))</f>
        <v>0</v>
      </c>
      <c r="L414" s="4">
        <f t="shared" si="13"/>
        <v>0</v>
      </c>
    </row>
    <row r="415" spans="1:12">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11978800000</v>
      </c>
      <c r="K415">
        <f>INDEX(GWP!$C$2:$C$13,MATCH(EPS!I415,GWP!$B$2:$B$13,0))</f>
        <v>0</v>
      </c>
      <c r="L415" s="4">
        <f t="shared" si="13"/>
        <v>0</v>
      </c>
    </row>
    <row r="416" spans="1:12">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3167140</v>
      </c>
      <c r="K416">
        <f>INDEX(GWP!$C$2:$C$13,MATCH(EPS!I416,GWP!$B$2:$B$13,0))</f>
        <v>0</v>
      </c>
      <c r="L416" s="4">
        <f t="shared" si="13"/>
        <v>0</v>
      </c>
    </row>
    <row r="417" spans="1:12">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372699000</v>
      </c>
      <c r="K417">
        <f>INDEX(GWP!$C$2:$C$13,MATCH(EPS!I417,GWP!$B$2:$B$13,0))</f>
        <v>0</v>
      </c>
      <c r="L417" s="4">
        <f t="shared" si="13"/>
        <v>0</v>
      </c>
    </row>
    <row r="418" spans="1:12">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97433.3</v>
      </c>
      <c r="K420">
        <f>INDEX(GWP!$C$2:$C$13,MATCH(EPS!I420,GWP!$B$2:$B$13,0))</f>
        <v>0</v>
      </c>
      <c r="L420" s="4">
        <f t="shared" si="13"/>
        <v>0</v>
      </c>
    </row>
    <row r="421" spans="1:12">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12801000</v>
      </c>
      <c r="K423">
        <f>INDEX(GWP!$C$2:$C$13,MATCH(EPS!I423,GWP!$B$2:$B$13,0))</f>
        <v>28</v>
      </c>
      <c r="L423" s="4">
        <f t="shared" si="13"/>
        <v>3.5842799999999999E-4</v>
      </c>
    </row>
    <row r="424" spans="1:12">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86589600</v>
      </c>
      <c r="K424">
        <f>INDEX(GWP!$C$2:$C$13,MATCH(EPS!I424,GWP!$B$2:$B$13,0))</f>
        <v>28</v>
      </c>
      <c r="L424" s="4">
        <f t="shared" si="13"/>
        <v>2.4245088E-3</v>
      </c>
    </row>
    <row r="425" spans="1:12">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599523000</v>
      </c>
      <c r="K425">
        <f>INDEX(GWP!$C$2:$C$13,MATCH(EPS!I425,GWP!$B$2:$B$13,0))</f>
        <v>28</v>
      </c>
      <c r="L425" s="4">
        <f t="shared" si="13"/>
        <v>1.6786644E-2</v>
      </c>
    </row>
    <row r="426" spans="1:12">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1788920</v>
      </c>
      <c r="K430">
        <f>INDEX(GWP!$C$2:$C$13,MATCH(EPS!I430,GWP!$B$2:$B$13,0))</f>
        <v>28</v>
      </c>
      <c r="L430" s="4">
        <f t="shared" si="13"/>
        <v>5.008976E-5</v>
      </c>
    </row>
    <row r="431" spans="1:12">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35509700</v>
      </c>
      <c r="K433">
        <f>INDEX(GWP!$C$2:$C$13,MATCH(EPS!I433,GWP!$B$2:$B$13,0))</f>
        <v>28</v>
      </c>
      <c r="L433" s="4">
        <f t="shared" si="13"/>
        <v>9.942715999999999E-4</v>
      </c>
    </row>
    <row r="434" spans="1:12">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13364200000</v>
      </c>
      <c r="K435">
        <f>INDEX(GWP!$C$2:$C$13,MATCH(EPS!I435,GWP!$B$2:$B$13,0))</f>
        <v>28</v>
      </c>
      <c r="L435" s="4">
        <f t="shared" si="13"/>
        <v>0.37419760000000002</v>
      </c>
    </row>
    <row r="436" spans="1:12">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1280100</v>
      </c>
      <c r="K443">
        <f>INDEX(GWP!$C$2:$C$13,MATCH(EPS!I443,GWP!$B$2:$B$13,0))</f>
        <v>265</v>
      </c>
      <c r="L443" s="4">
        <f t="shared" si="13"/>
        <v>3.3922649999999999E-4</v>
      </c>
    </row>
    <row r="444" spans="1:12">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17317900</v>
      </c>
      <c r="K444">
        <f>INDEX(GWP!$C$2:$C$13,MATCH(EPS!I444,GWP!$B$2:$B$13,0))</f>
        <v>265</v>
      </c>
      <c r="L444" s="4">
        <f t="shared" si="13"/>
        <v>4.5892435000000004E-3</v>
      </c>
    </row>
    <row r="445" spans="1:12">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119905000</v>
      </c>
      <c r="K445">
        <f>INDEX(GWP!$C$2:$C$13,MATCH(EPS!I445,GWP!$B$2:$B$13,0))</f>
        <v>265</v>
      </c>
      <c r="L445" s="4">
        <f t="shared" si="13"/>
        <v>3.1774825E-2</v>
      </c>
    </row>
    <row r="446" spans="1:12">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357785</v>
      </c>
      <c r="K450">
        <f>INDEX(GWP!$C$2:$C$13,MATCH(EPS!I450,GWP!$B$2:$B$13,0))</f>
        <v>265</v>
      </c>
      <c r="L450" s="4">
        <f t="shared" si="13"/>
        <v>9.4813024999999997E-5</v>
      </c>
    </row>
    <row r="451" spans="1:12">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3550970</v>
      </c>
      <c r="K453">
        <f>INDEX(GWP!$C$2:$C$13,MATCH(EPS!I453,GWP!$B$2:$B$13,0))</f>
        <v>265</v>
      </c>
      <c r="L453" s="4">
        <f t="shared" si="15"/>
        <v>9.4100705000000002E-4</v>
      </c>
    </row>
    <row r="454" spans="1:12">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22628600</v>
      </c>
      <c r="K454">
        <f>INDEX(GWP!$C$2:$C$13,MATCH(EPS!I454,GWP!$B$2:$B$13,0))</f>
        <v>265</v>
      </c>
      <c r="L454" s="4">
        <f t="shared" si="15"/>
        <v>5.9965790000000001E-3</v>
      </c>
    </row>
    <row r="455" spans="1:12">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2672850000</v>
      </c>
      <c r="K455">
        <f>INDEX(GWP!$C$2:$C$13,MATCH(EPS!I455,GWP!$B$2:$B$13,0))</f>
        <v>265</v>
      </c>
      <c r="L455" s="4">
        <f t="shared" si="15"/>
        <v>0.70830525</v>
      </c>
    </row>
    <row r="456" spans="1:12">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91271000000000</v>
      </c>
      <c r="K488">
        <f>INDEX(GWP!$C$2:$C$13,MATCH(EPS!I488,GWP!$B$2:$B$13,0))</f>
        <v>1</v>
      </c>
      <c r="L488" s="4">
        <f t="shared" si="15"/>
        <v>91.271000000000001</v>
      </c>
    </row>
    <row r="489" spans="1:12">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59776200000000</v>
      </c>
      <c r="K498">
        <f>INDEX(GWP!$C$2:$C$13,MATCH(EPS!I498,GWP!$B$2:$B$13,0))</f>
        <v>1</v>
      </c>
      <c r="L498" s="4">
        <f t="shared" si="15"/>
        <v>59.776200000000003</v>
      </c>
    </row>
    <row r="499" spans="1:12">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39612300000</v>
      </c>
      <c r="K508">
        <f>INDEX(GWP!$C$2:$C$13,MATCH(EPS!I508,GWP!$B$2:$B$13,0))</f>
        <v>0</v>
      </c>
      <c r="L508" s="4">
        <f t="shared" si="15"/>
        <v>0</v>
      </c>
    </row>
    <row r="509" spans="1:12">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25943300000</v>
      </c>
      <c r="K518">
        <f>INDEX(GWP!$C$2:$C$13,MATCH(EPS!I518,GWP!$B$2:$B$13,0))</f>
        <v>0</v>
      </c>
      <c r="L518" s="4">
        <f t="shared" si="17"/>
        <v>0</v>
      </c>
    </row>
    <row r="519" spans="1:12">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292427000000</v>
      </c>
      <c r="K528">
        <f>INDEX(GWP!$C$2:$C$13,MATCH(EPS!I528,GWP!$B$2:$B$13,0))</f>
        <v>0</v>
      </c>
      <c r="L528" s="4">
        <f t="shared" si="17"/>
        <v>0</v>
      </c>
    </row>
    <row r="529" spans="1:12">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191520000000</v>
      </c>
      <c r="K538">
        <f>INDEX(GWP!$C$2:$C$13,MATCH(EPS!I538,GWP!$B$2:$B$13,0))</f>
        <v>0</v>
      </c>
      <c r="L538" s="4">
        <f t="shared" si="17"/>
        <v>0</v>
      </c>
    </row>
    <row r="539" spans="1:12">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87009400000</v>
      </c>
      <c r="K548">
        <f>INDEX(GWP!$C$2:$C$13,MATCH(EPS!I548,GWP!$B$2:$B$13,0))</f>
        <v>0</v>
      </c>
      <c r="L548" s="4">
        <f t="shared" si="17"/>
        <v>0</v>
      </c>
    </row>
    <row r="549" spans="1:12">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56985100000</v>
      </c>
      <c r="K558">
        <f>INDEX(GWP!$C$2:$C$13,MATCH(EPS!I558,GWP!$B$2:$B$13,0))</f>
        <v>0</v>
      </c>
      <c r="L558" s="4">
        <f t="shared" si="17"/>
        <v>0</v>
      </c>
    </row>
    <row r="559" spans="1:12">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4711270000</v>
      </c>
      <c r="K568">
        <f>INDEX(GWP!$C$2:$C$13,MATCH(EPS!I568,GWP!$B$2:$B$13,0))</f>
        <v>0</v>
      </c>
      <c r="L568" s="4">
        <f t="shared" si="17"/>
        <v>0</v>
      </c>
    </row>
    <row r="569" spans="1:12">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3085560000</v>
      </c>
      <c r="K578">
        <f>INDEX(GWP!$C$2:$C$13,MATCH(EPS!I578,GWP!$B$2:$B$13,0))</f>
        <v>0</v>
      </c>
      <c r="L578" s="4">
        <f t="shared" si="17"/>
        <v>0</v>
      </c>
    </row>
    <row r="579" spans="1:12">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4137530000</v>
      </c>
      <c r="K588">
        <f>INDEX(GWP!$C$2:$C$13,MATCH(EPS!I588,GWP!$B$2:$B$13,0))</f>
        <v>0</v>
      </c>
      <c r="L588" s="4">
        <f t="shared" si="19"/>
        <v>0</v>
      </c>
    </row>
    <row r="589" spans="1:12">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2709790000</v>
      </c>
      <c r="K598">
        <f>INDEX(GWP!$C$2:$C$13,MATCH(EPS!I598,GWP!$B$2:$B$13,0))</f>
        <v>0</v>
      </c>
      <c r="L598" s="4">
        <f t="shared" si="19"/>
        <v>0</v>
      </c>
    </row>
    <row r="599" spans="1:12">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11908300000</v>
      </c>
      <c r="K608">
        <f>INDEX(GWP!$C$2:$C$13,MATCH(EPS!I608,GWP!$B$2:$B$13,0))</f>
        <v>0</v>
      </c>
      <c r="L608" s="4">
        <f t="shared" si="19"/>
        <v>0</v>
      </c>
    </row>
    <row r="609" spans="1:12">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7799140000</v>
      </c>
      <c r="K618">
        <f>INDEX(GWP!$C$2:$C$13,MATCH(EPS!I618,GWP!$B$2:$B$13,0))</f>
        <v>0</v>
      </c>
      <c r="L618" s="4">
        <f t="shared" si="19"/>
        <v>0</v>
      </c>
    </row>
    <row r="619" spans="1:12">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1425510000</v>
      </c>
      <c r="K628">
        <f>INDEX(GWP!$C$2:$C$13,MATCH(EPS!I628,GWP!$B$2:$B$13,0))</f>
        <v>0</v>
      </c>
      <c r="L628" s="4">
        <f t="shared" si="19"/>
        <v>0</v>
      </c>
    </row>
    <row r="629" spans="1:12">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933612000</v>
      </c>
      <c r="K638">
        <f>INDEX(GWP!$C$2:$C$13,MATCH(EPS!I638,GWP!$B$2:$B$13,0))</f>
        <v>0</v>
      </c>
      <c r="L638" s="4">
        <f t="shared" si="19"/>
        <v>0</v>
      </c>
    </row>
    <row r="639" spans="1:12">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780999000</v>
      </c>
      <c r="K648">
        <f>INDEX(GWP!$C$2:$C$13,MATCH(EPS!I648,GWP!$B$2:$B$13,0))</f>
        <v>0</v>
      </c>
      <c r="L648" s="4">
        <f t="shared" si="21"/>
        <v>0</v>
      </c>
    </row>
    <row r="649" spans="1:12">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511500000</v>
      </c>
      <c r="K658">
        <f>INDEX(GWP!$C$2:$C$13,MATCH(EPS!I658,GWP!$B$2:$B$13,0))</f>
        <v>0</v>
      </c>
      <c r="L658" s="4">
        <f t="shared" si="21"/>
        <v>0</v>
      </c>
    </row>
    <row r="659" spans="1:12">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3791260000</v>
      </c>
      <c r="K668">
        <f>INDEX(GWP!$C$2:$C$13,MATCH(EPS!I668,GWP!$B$2:$B$13,0))</f>
        <v>28</v>
      </c>
      <c r="L668" s="4">
        <f t="shared" si="21"/>
        <v>0.10615528</v>
      </c>
    </row>
    <row r="669" spans="1:12">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2483010000</v>
      </c>
      <c r="K678">
        <f>INDEX(GWP!$C$2:$C$13,MATCH(EPS!I678,GWP!$B$2:$B$13,0))</f>
        <v>28</v>
      </c>
      <c r="L678" s="4">
        <f t="shared" si="21"/>
        <v>6.9524279999999994E-2</v>
      </c>
    </row>
    <row r="679" spans="1:12">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758252000</v>
      </c>
      <c r="K688">
        <f>INDEX(GWP!$C$2:$C$13,MATCH(EPS!I688,GWP!$B$2:$B$13,0))</f>
        <v>265</v>
      </c>
      <c r="L688" s="4">
        <f t="shared" si="21"/>
        <v>0.20093678000000001</v>
      </c>
    </row>
    <row r="689" spans="1:12">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496602000</v>
      </c>
      <c r="K698">
        <f>INDEX(GWP!$C$2:$C$13,MATCH(EPS!I698,GWP!$B$2:$B$13,0))</f>
        <v>265</v>
      </c>
      <c r="L698" s="4">
        <f t="shared" si="21"/>
        <v>0.13159952999999999</v>
      </c>
    </row>
    <row r="699" spans="1:12">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784669000</v>
      </c>
      <c r="K745">
        <f>INDEX(GWP!$C$2:$C$13,MATCH(EPS!I745,GWP!$B$2:$B$13,0))</f>
        <v>0</v>
      </c>
      <c r="L745" s="4">
        <f t="shared" si="23"/>
        <v>0</v>
      </c>
    </row>
    <row r="746" spans="1:12">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22455300000</v>
      </c>
      <c r="K755">
        <f>INDEX(GWP!$C$2:$C$13,MATCH(EPS!I755,GWP!$B$2:$B$13,0))</f>
        <v>0</v>
      </c>
      <c r="L755" s="4">
        <f t="shared" si="23"/>
        <v>0</v>
      </c>
    </row>
    <row r="756" spans="1:12">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3207410000</v>
      </c>
      <c r="K765">
        <f>INDEX(GWP!$C$2:$C$13,MATCH(EPS!I765,GWP!$B$2:$B$13,0))</f>
        <v>0</v>
      </c>
      <c r="L765" s="4">
        <f t="shared" si="23"/>
        <v>0</v>
      </c>
    </row>
    <row r="766" spans="1:12">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91788200000</v>
      </c>
      <c r="K775">
        <f>INDEX(GWP!$C$2:$C$13,MATCH(EPS!I775,GWP!$B$2:$B$13,0))</f>
        <v>0</v>
      </c>
      <c r="L775" s="4">
        <f t="shared" si="25"/>
        <v>0</v>
      </c>
    </row>
    <row r="776" spans="1:12">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16538700000</v>
      </c>
      <c r="K785">
        <f>INDEX(GWP!$C$2:$C$13,MATCH(EPS!I785,GWP!$B$2:$B$13,0))</f>
        <v>0</v>
      </c>
      <c r="L785" s="4">
        <f t="shared" si="25"/>
        <v>0</v>
      </c>
    </row>
    <row r="786" spans="1:12">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473297000000</v>
      </c>
      <c r="K795">
        <f>INDEX(GWP!$C$2:$C$13,MATCH(EPS!I795,GWP!$B$2:$B$13,0))</f>
        <v>0</v>
      </c>
      <c r="L795" s="4">
        <f t="shared" si="25"/>
        <v>0</v>
      </c>
    </row>
    <row r="796" spans="1:12">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472276000</v>
      </c>
      <c r="K805">
        <f>INDEX(GWP!$C$2:$C$13,MATCH(EPS!I805,GWP!$B$2:$B$13,0))</f>
        <v>0</v>
      </c>
      <c r="L805" s="4">
        <f t="shared" si="25"/>
        <v>0</v>
      </c>
    </row>
    <row r="806" spans="1:12">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13515400000</v>
      </c>
      <c r="K815">
        <f>INDEX(GWP!$C$2:$C$13,MATCH(EPS!I815,GWP!$B$2:$B$13,0))</f>
        <v>0</v>
      </c>
      <c r="L815" s="4">
        <f t="shared" si="25"/>
        <v>0</v>
      </c>
    </row>
    <row r="816" spans="1:12">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455829000</v>
      </c>
      <c r="K825">
        <f>INDEX(GWP!$C$2:$C$13,MATCH(EPS!I825,GWP!$B$2:$B$13,0))</f>
        <v>0</v>
      </c>
      <c r="L825" s="4">
        <f t="shared" si="25"/>
        <v>0</v>
      </c>
    </row>
    <row r="826" spans="1:12">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13044700000</v>
      </c>
      <c r="K835">
        <f>INDEX(GWP!$C$2:$C$13,MATCH(EPS!I835,GWP!$B$2:$B$13,0))</f>
        <v>0</v>
      </c>
      <c r="L835" s="4">
        <f t="shared" ref="L835:L898" si="27">IF(H835="g pollutant",K835*J835/10^12,IF(H835="MMTCO2e",J835,IF(H835="MWh",J835,0)))</f>
        <v>0</v>
      </c>
    </row>
    <row r="836" spans="1:12">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19627100</v>
      </c>
      <c r="K845">
        <f>INDEX(GWP!$C$2:$C$13,MATCH(EPS!I845,GWP!$B$2:$B$13,0))</f>
        <v>0</v>
      </c>
      <c r="L845" s="4">
        <f t="shared" si="27"/>
        <v>0</v>
      </c>
    </row>
    <row r="846" spans="1:12">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561678000</v>
      </c>
      <c r="K855">
        <f>INDEX(GWP!$C$2:$C$13,MATCH(EPS!I855,GWP!$B$2:$B$13,0))</f>
        <v>0</v>
      </c>
      <c r="L855" s="4">
        <f t="shared" si="27"/>
        <v>0</v>
      </c>
    </row>
    <row r="856" spans="1:12">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351532000</v>
      </c>
      <c r="K865">
        <f>INDEX(GWP!$C$2:$C$13,MATCH(EPS!I865,GWP!$B$2:$B$13,0))</f>
        <v>0</v>
      </c>
      <c r="L865" s="4">
        <f t="shared" si="27"/>
        <v>0</v>
      </c>
    </row>
    <row r="866" spans="1:12">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10060000000</v>
      </c>
      <c r="K875">
        <f>INDEX(GWP!$C$2:$C$13,MATCH(EPS!I875,GWP!$B$2:$B$13,0))</f>
        <v>0</v>
      </c>
      <c r="L875" s="4">
        <f t="shared" si="27"/>
        <v>0</v>
      </c>
    </row>
    <row r="876" spans="1:12">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80048700</v>
      </c>
      <c r="K885">
        <f>INDEX(GWP!$C$2:$C$13,MATCH(EPS!I885,GWP!$B$2:$B$13,0))</f>
        <v>0</v>
      </c>
      <c r="L885" s="4">
        <f t="shared" si="27"/>
        <v>0</v>
      </c>
    </row>
    <row r="886" spans="1:12">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2290790000</v>
      </c>
      <c r="K895">
        <f>INDEX(GWP!$C$2:$C$13,MATCH(EPS!I895,GWP!$B$2:$B$13,0))</f>
        <v>0</v>
      </c>
      <c r="L895" s="4">
        <f t="shared" si="27"/>
        <v>0</v>
      </c>
    </row>
    <row r="896" spans="1:12">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9937760</v>
      </c>
      <c r="K925">
        <f>INDEX(GWP!$C$2:$C$13,MATCH(EPS!I925,GWP!$B$2:$B$13,0))</f>
        <v>265</v>
      </c>
      <c r="L925" s="4">
        <f t="shared" si="29"/>
        <v>2.6335064E-3</v>
      </c>
    </row>
    <row r="926" spans="1:12">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284394000</v>
      </c>
      <c r="K935">
        <f>INDEX(GWP!$C$2:$C$13,MATCH(EPS!I935,GWP!$B$2:$B$13,0))</f>
        <v>265</v>
      </c>
      <c r="L935" s="4">
        <f t="shared" si="29"/>
        <v>7.5364410000000007E-2</v>
      </c>
    </row>
    <row r="936" spans="1:12">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8061030000000</v>
      </c>
      <c r="K975">
        <f>INDEX(GWP!$C$2:$C$13,MATCH(EPS!I975,GWP!$B$2:$B$13,0))</f>
        <v>1</v>
      </c>
      <c r="L975" s="4">
        <f t="shared" si="31"/>
        <v>8.0610300000000006</v>
      </c>
    </row>
    <row r="976" spans="1:12">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24183100000000</v>
      </c>
      <c r="K979">
        <f>INDEX(GWP!$C$2:$C$13,MATCH(EPS!I979,GWP!$B$2:$B$13,0))</f>
        <v>1</v>
      </c>
      <c r="L979" s="4">
        <f t="shared" si="31"/>
        <v>24.1831</v>
      </c>
    </row>
    <row r="980" spans="1:12">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1549720000</v>
      </c>
      <c r="K985">
        <f>INDEX(GWP!$C$2:$C$13,MATCH(EPS!I985,GWP!$B$2:$B$13,0))</f>
        <v>0</v>
      </c>
      <c r="L985" s="4">
        <f t="shared" si="31"/>
        <v>0</v>
      </c>
    </row>
    <row r="986" spans="1:12">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3852930000</v>
      </c>
      <c r="K995">
        <f>INDEX(GWP!$C$2:$C$13,MATCH(EPS!I995,GWP!$B$2:$B$13,0))</f>
        <v>0</v>
      </c>
      <c r="L995" s="4">
        <f t="shared" si="31"/>
        <v>0</v>
      </c>
    </row>
    <row r="996" spans="1:12">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11394100000</v>
      </c>
      <c r="K999">
        <f>INDEX(GWP!$C$2:$C$13,MATCH(EPS!I999,GWP!$B$2:$B$13,0))</f>
        <v>0</v>
      </c>
      <c r="L999" s="4">
        <f t="shared" si="31"/>
        <v>0</v>
      </c>
    </row>
    <row r="1000" spans="1:12">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3490520000</v>
      </c>
      <c r="K1005">
        <f>INDEX(GWP!$C$2:$C$13,MATCH(EPS!I1005,GWP!$B$2:$B$13,0))</f>
        <v>0</v>
      </c>
      <c r="L1005" s="4">
        <f t="shared" si="31"/>
        <v>0</v>
      </c>
    </row>
    <row r="1006" spans="1:12">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8678180000</v>
      </c>
      <c r="K1015">
        <f>INDEX(GWP!$C$2:$C$13,MATCH(EPS!I1015,GWP!$B$2:$B$13,0))</f>
        <v>0</v>
      </c>
      <c r="L1015" s="4">
        <f t="shared" si="31"/>
        <v>0</v>
      </c>
    </row>
    <row r="1016" spans="1:12">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25663600000</v>
      </c>
      <c r="K1019">
        <f>INDEX(GWP!$C$2:$C$13,MATCH(EPS!I1019,GWP!$B$2:$B$13,0))</f>
        <v>0</v>
      </c>
      <c r="L1019" s="4">
        <f t="shared" si="31"/>
        <v>0</v>
      </c>
    </row>
    <row r="1020" spans="1:12">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30261600000</v>
      </c>
      <c r="K1025">
        <f>INDEX(GWP!$C$2:$C$13,MATCH(EPS!I1025,GWP!$B$2:$B$13,0))</f>
        <v>0</v>
      </c>
      <c r="L1025" s="4">
        <f t="shared" si="31"/>
        <v>0</v>
      </c>
    </row>
    <row r="1026" spans="1:12">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75236700000</v>
      </c>
      <c r="K1035">
        <f>INDEX(GWP!$C$2:$C$13,MATCH(EPS!I1035,GWP!$B$2:$B$13,0))</f>
        <v>0</v>
      </c>
      <c r="L1035" s="4">
        <f t="shared" si="33"/>
        <v>0</v>
      </c>
    </row>
    <row r="1036" spans="1:12">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222494000000</v>
      </c>
      <c r="K1039">
        <f>INDEX(GWP!$C$2:$C$13,MATCH(EPS!I1039,GWP!$B$2:$B$13,0))</f>
        <v>0</v>
      </c>
      <c r="L1039" s="4">
        <f t="shared" si="33"/>
        <v>0</v>
      </c>
    </row>
    <row r="1040" spans="1:12">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1255400000</v>
      </c>
      <c r="K1045">
        <f>INDEX(GWP!$C$2:$C$13,MATCH(EPS!I1045,GWP!$B$2:$B$13,0))</f>
        <v>0</v>
      </c>
      <c r="L1045" s="4">
        <f t="shared" si="33"/>
        <v>0</v>
      </c>
    </row>
    <row r="1046" spans="1:12">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3121180000</v>
      </c>
      <c r="K1055">
        <f>INDEX(GWP!$C$2:$C$13,MATCH(EPS!I1055,GWP!$B$2:$B$13,0))</f>
        <v>0</v>
      </c>
      <c r="L1055" s="4">
        <f t="shared" si="33"/>
        <v>0</v>
      </c>
    </row>
    <row r="1056" spans="1:12">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9230140000</v>
      </c>
      <c r="K1059">
        <f>INDEX(GWP!$C$2:$C$13,MATCH(EPS!I1059,GWP!$B$2:$B$13,0))</f>
        <v>0</v>
      </c>
      <c r="L1059" s="4">
        <f t="shared" si="33"/>
        <v>0</v>
      </c>
    </row>
    <row r="1060" spans="1:12">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1165230000</v>
      </c>
      <c r="K1065">
        <f>INDEX(GWP!$C$2:$C$13,MATCH(EPS!I1065,GWP!$B$2:$B$13,0))</f>
        <v>0</v>
      </c>
      <c r="L1065" s="4">
        <f t="shared" si="33"/>
        <v>0</v>
      </c>
    </row>
    <row r="1066" spans="1:12">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2897000000</v>
      </c>
      <c r="K1075">
        <f>INDEX(GWP!$C$2:$C$13,MATCH(EPS!I1075,GWP!$B$2:$B$13,0))</f>
        <v>0</v>
      </c>
      <c r="L1075" s="4">
        <f t="shared" si="33"/>
        <v>0</v>
      </c>
    </row>
    <row r="1076" spans="1:12">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8567170000</v>
      </c>
      <c r="K1079">
        <f>INDEX(GWP!$C$2:$C$13,MATCH(EPS!I1079,GWP!$B$2:$B$13,0))</f>
        <v>0</v>
      </c>
      <c r="L1079" s="4">
        <f t="shared" si="33"/>
        <v>0</v>
      </c>
    </row>
    <row r="1080" spans="1:12">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6546050000</v>
      </c>
      <c r="K1085">
        <f>INDEX(GWP!$C$2:$C$13,MATCH(EPS!I1085,GWP!$B$2:$B$13,0))</f>
        <v>0</v>
      </c>
      <c r="L1085" s="4">
        <f t="shared" si="33"/>
        <v>0</v>
      </c>
    </row>
    <row r="1086" spans="1:12">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16274900000</v>
      </c>
      <c r="K1095">
        <f>INDEX(GWP!$C$2:$C$13,MATCH(EPS!I1095,GWP!$B$2:$B$13,0))</f>
        <v>0</v>
      </c>
      <c r="L1095" s="4">
        <f t="shared" si="35"/>
        <v>0</v>
      </c>
    </row>
    <row r="1096" spans="1:12">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48129000000</v>
      </c>
      <c r="K1099">
        <f>INDEX(GWP!$C$2:$C$13,MATCH(EPS!I1099,GWP!$B$2:$B$13,0))</f>
        <v>0</v>
      </c>
      <c r="L1099" s="4">
        <f t="shared" si="35"/>
        <v>0</v>
      </c>
    </row>
    <row r="1100" spans="1:12">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371385000</v>
      </c>
      <c r="K1105">
        <f>INDEX(GWP!$C$2:$C$13,MATCH(EPS!I1105,GWP!$B$2:$B$13,0))</f>
        <v>0</v>
      </c>
      <c r="L1105" s="4">
        <f t="shared" si="35"/>
        <v>0</v>
      </c>
    </row>
    <row r="1106" spans="1:12">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923343000</v>
      </c>
      <c r="K1115">
        <f>INDEX(GWP!$C$2:$C$13,MATCH(EPS!I1115,GWP!$B$2:$B$13,0))</f>
        <v>0</v>
      </c>
      <c r="L1115" s="4">
        <f t="shared" si="35"/>
        <v>0</v>
      </c>
    </row>
    <row r="1116" spans="1:12">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2730560000</v>
      </c>
      <c r="K1119">
        <f>INDEX(GWP!$C$2:$C$13,MATCH(EPS!I1119,GWP!$B$2:$B$13,0))</f>
        <v>0</v>
      </c>
      <c r="L1119" s="4">
        <f t="shared" si="35"/>
        <v>0</v>
      </c>
    </row>
    <row r="1120" spans="1:12">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392792000</v>
      </c>
      <c r="K1125">
        <f>INDEX(GWP!$C$2:$C$13,MATCH(EPS!I1125,GWP!$B$2:$B$13,0))</f>
        <v>0</v>
      </c>
      <c r="L1125" s="4">
        <f t="shared" si="35"/>
        <v>0</v>
      </c>
    </row>
    <row r="1126" spans="1:12">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976564000</v>
      </c>
      <c r="K1135">
        <f>INDEX(GWP!$C$2:$C$13,MATCH(EPS!I1135,GWP!$B$2:$B$13,0))</f>
        <v>0</v>
      </c>
      <c r="L1135" s="4">
        <f t="shared" si="35"/>
        <v>0</v>
      </c>
    </row>
    <row r="1136" spans="1:12">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2887950000</v>
      </c>
      <c r="K1139">
        <f>INDEX(GWP!$C$2:$C$13,MATCH(EPS!I1139,GWP!$B$2:$B$13,0))</f>
        <v>0</v>
      </c>
      <c r="L1139" s="4">
        <f t="shared" si="35"/>
        <v>0</v>
      </c>
    </row>
    <row r="1140" spans="1:12">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325847000</v>
      </c>
      <c r="K1155">
        <f>INDEX(GWP!$C$2:$C$13,MATCH(EPS!I1155,GWP!$B$2:$B$13,0))</f>
        <v>28</v>
      </c>
      <c r="L1155" s="4">
        <f t="shared" ref="L1155:L1218" si="37">IF(H1155="g pollutant",K1155*J1155/10^12,IF(H1155="MMTCO2e",J1155,IF(H1155="MWh",J1155,0)))</f>
        <v>9.1237160000000005E-3</v>
      </c>
    </row>
    <row r="1156" spans="1:12">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963614000</v>
      </c>
      <c r="K1159">
        <f>INDEX(GWP!$C$2:$C$13,MATCH(EPS!I1159,GWP!$B$2:$B$13,0))</f>
        <v>28</v>
      </c>
      <c r="L1159" s="4">
        <f t="shared" si="37"/>
        <v>2.6981192000000001E-2</v>
      </c>
    </row>
    <row r="1160" spans="1:12">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26212300</v>
      </c>
      <c r="K1165">
        <f>INDEX(GWP!$C$2:$C$13,MATCH(EPS!I1165,GWP!$B$2:$B$13,0))</f>
        <v>265</v>
      </c>
      <c r="L1165" s="4">
        <f t="shared" si="37"/>
        <v>6.9462595000000004E-3</v>
      </c>
    </row>
    <row r="1166" spans="1:12">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65169500</v>
      </c>
      <c r="K1175">
        <f>INDEX(GWP!$C$2:$C$13,MATCH(EPS!I1175,GWP!$B$2:$B$13,0))</f>
        <v>265</v>
      </c>
      <c r="L1175" s="4">
        <f t="shared" si="37"/>
        <v>1.7269917499999999E-2</v>
      </c>
    </row>
    <row r="1176" spans="1:12">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192723000</v>
      </c>
      <c r="K1179">
        <f>INDEX(GWP!$C$2:$C$13,MATCH(EPS!I1179,GWP!$B$2:$B$13,0))</f>
        <v>265</v>
      </c>
      <c r="L1179" s="4">
        <f t="shared" si="37"/>
        <v>5.1071594999999997E-2</v>
      </c>
    </row>
    <row r="1180" spans="1:12">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42619800</v>
      </c>
      <c r="K1404">
        <f>INDEX(GWP!$C$2:$C$13,MATCH(EPS!I1404,GWP!$B$2:$B$13,0))</f>
        <v>265</v>
      </c>
      <c r="L1404" s="4">
        <f t="shared" si="43"/>
        <v>1.1294247E-2</v>
      </c>
    </row>
    <row r="1405" spans="1:12">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c r="A1442" t="s">
        <v>1460</v>
      </c>
      <c r="B1442" t="s">
        <v>2</v>
      </c>
      <c r="C1442" t="s">
        <v>1702</v>
      </c>
      <c r="H1442" t="str">
        <f>INDEX('Vensim Variables'!$B:$B,MATCH(EPS!$B1442,'Vensim Variables'!$A:$A,0))</f>
        <v>g pollutant</v>
      </c>
      <c r="I1442" t="str">
        <f t="shared" si="44"/>
        <v>CO2</v>
      </c>
      <c r="J1442">
        <f>INDEX(NoSettings!$C:$C,MATCH(EPS!$A1442,NoSettings!$A:$A,0))</f>
        <v>1680090000000000</v>
      </c>
      <c r="K1442">
        <f>INDEX(GWP!$C$2:$C$13,MATCH(EPS!I1442,GWP!$B$2:$B$13,0))</f>
        <v>1</v>
      </c>
      <c r="L1442" s="4">
        <f t="shared" si="45"/>
        <v>1680.09</v>
      </c>
    </row>
    <row r="1443" spans="1:12">
      <c r="A1443" t="s">
        <v>1461</v>
      </c>
      <c r="B1443" t="s">
        <v>2</v>
      </c>
      <c r="C1443" t="s">
        <v>1705</v>
      </c>
      <c r="H1443" t="str">
        <f>INDEX('Vensim Variables'!$B:$B,MATCH(EPS!$B1443,'Vensim Variables'!$A:$A,0))</f>
        <v>g pollutant</v>
      </c>
      <c r="I1443" t="str">
        <f t="shared" si="44"/>
        <v>VOC</v>
      </c>
      <c r="J1443">
        <f>INDEX(NoSettings!$C:$C,MATCH(EPS!$A1443,NoSettings!$A:$A,0))</f>
        <v>1645790000000</v>
      </c>
      <c r="K1443">
        <f>INDEX(GWP!$C$2:$C$13,MATCH(EPS!I1443,GWP!$B$2:$B$13,0))</f>
        <v>0</v>
      </c>
      <c r="L1443" s="4">
        <f t="shared" si="45"/>
        <v>0</v>
      </c>
    </row>
    <row r="1444" spans="1:12">
      <c r="A1444" t="s">
        <v>1462</v>
      </c>
      <c r="B1444" t="s">
        <v>2</v>
      </c>
      <c r="C1444" t="s">
        <v>1706</v>
      </c>
      <c r="H1444" t="str">
        <f>INDEX('Vensim Variables'!$B:$B,MATCH(EPS!$B1444,'Vensim Variables'!$A:$A,0))</f>
        <v>g pollutant</v>
      </c>
      <c r="I1444" t="str">
        <f t="shared" si="44"/>
        <v>CO</v>
      </c>
      <c r="J1444">
        <f>INDEX(NoSettings!$C:$C,MATCH(EPS!$A1444,NoSettings!$A:$A,0))</f>
        <v>18234200000000</v>
      </c>
      <c r="K1444">
        <f>INDEX(GWP!$C$2:$C$13,MATCH(EPS!I1444,GWP!$B$2:$B$13,0))</f>
        <v>0</v>
      </c>
      <c r="L1444" s="4">
        <f t="shared" si="45"/>
        <v>0</v>
      </c>
    </row>
    <row r="1445" spans="1:12">
      <c r="A1445" t="s">
        <v>1463</v>
      </c>
      <c r="B1445" t="s">
        <v>2</v>
      </c>
      <c r="C1445" t="s">
        <v>1707</v>
      </c>
      <c r="H1445" t="str">
        <f>INDEX('Vensim Variables'!$B:$B,MATCH(EPS!$B1445,'Vensim Variables'!$A:$A,0))</f>
        <v>g pollutant</v>
      </c>
      <c r="I1445" t="str">
        <f t="shared" si="44"/>
        <v>NOx</v>
      </c>
      <c r="J1445">
        <f>INDEX(NoSettings!$C:$C,MATCH(EPS!$A1445,NoSettings!$A:$A,0))</f>
        <v>4229660000000</v>
      </c>
      <c r="K1445">
        <f>INDEX(GWP!$C$2:$C$13,MATCH(EPS!I1445,GWP!$B$2:$B$13,0))</f>
        <v>0</v>
      </c>
      <c r="L1445" s="4">
        <f t="shared" si="45"/>
        <v>0</v>
      </c>
    </row>
    <row r="1446" spans="1:12">
      <c r="A1446" t="s">
        <v>1464</v>
      </c>
      <c r="B1446" t="s">
        <v>2</v>
      </c>
      <c r="C1446" t="s">
        <v>1708</v>
      </c>
      <c r="H1446" t="str">
        <f>INDEX('Vensim Variables'!$B:$B,MATCH(EPS!$B1446,'Vensim Variables'!$A:$A,0))</f>
        <v>g pollutant</v>
      </c>
      <c r="I1446" t="str">
        <f t="shared" si="44"/>
        <v>PM10</v>
      </c>
      <c r="J1446">
        <f>INDEX(NoSettings!$C:$C,MATCH(EPS!$A1446,NoSettings!$A:$A,0))</f>
        <v>257364000000</v>
      </c>
      <c r="K1446">
        <f>INDEX(GWP!$C$2:$C$13,MATCH(EPS!I1446,GWP!$B$2:$B$13,0))</f>
        <v>0</v>
      </c>
      <c r="L1446" s="4">
        <f t="shared" si="45"/>
        <v>0</v>
      </c>
    </row>
    <row r="1447" spans="1:12">
      <c r="A1447" t="s">
        <v>1465</v>
      </c>
      <c r="B1447" t="s">
        <v>2</v>
      </c>
      <c r="C1447" t="s">
        <v>1709</v>
      </c>
      <c r="H1447" t="str">
        <f>INDEX('Vensim Variables'!$B:$B,MATCH(EPS!$B1447,'Vensim Variables'!$A:$A,0))</f>
        <v>g pollutant</v>
      </c>
      <c r="I1447" t="str">
        <f t="shared" si="44"/>
        <v>PM25</v>
      </c>
      <c r="J1447">
        <f>INDEX(NoSettings!$C:$C,MATCH(EPS!$A1447,NoSettings!$A:$A,0))</f>
        <v>141754000000</v>
      </c>
      <c r="K1447">
        <f>INDEX(GWP!$C$2:$C$13,MATCH(EPS!I1447,GWP!$B$2:$B$13,0))</f>
        <v>0</v>
      </c>
      <c r="L1447" s="4">
        <f t="shared" si="45"/>
        <v>0</v>
      </c>
    </row>
    <row r="1448" spans="1:12">
      <c r="A1448" t="s">
        <v>1466</v>
      </c>
      <c r="B1448" t="s">
        <v>2</v>
      </c>
      <c r="C1448" t="s">
        <v>1710</v>
      </c>
      <c r="H1448" t="str">
        <f>INDEX('Vensim Variables'!$B:$B,MATCH(EPS!$B1448,'Vensim Variables'!$A:$A,0))</f>
        <v>g pollutant</v>
      </c>
      <c r="I1448" t="str">
        <f t="shared" si="44"/>
        <v>SOx</v>
      </c>
      <c r="J1448">
        <f>INDEX(NoSettings!$C:$C,MATCH(EPS!$A1448,NoSettings!$A:$A,0))</f>
        <v>114041000000</v>
      </c>
      <c r="K1448">
        <f>INDEX(GWP!$C$2:$C$13,MATCH(EPS!I1448,GWP!$B$2:$B$13,0))</f>
        <v>0</v>
      </c>
      <c r="L1448" s="4">
        <f t="shared" si="45"/>
        <v>0</v>
      </c>
    </row>
    <row r="1449" spans="1:12">
      <c r="A1449" t="s">
        <v>1467</v>
      </c>
      <c r="B1449" t="s">
        <v>2</v>
      </c>
      <c r="C1449" t="s">
        <v>1711</v>
      </c>
      <c r="H1449" t="str">
        <f>INDEX('Vensim Variables'!$B:$B,MATCH(EPS!$B1449,'Vensim Variables'!$A:$A,0))</f>
        <v>g pollutant</v>
      </c>
      <c r="I1449" t="str">
        <f t="shared" si="44"/>
        <v>BC</v>
      </c>
      <c r="J1449">
        <f>INDEX(NoSettings!$C:$C,MATCH(EPS!$A1449,NoSettings!$A:$A,0))</f>
        <v>59792800000</v>
      </c>
      <c r="K1449">
        <f>INDEX(GWP!$C$2:$C$13,MATCH(EPS!I1449,GWP!$B$2:$B$13,0))</f>
        <v>0</v>
      </c>
      <c r="L1449" s="4">
        <f t="shared" si="45"/>
        <v>0</v>
      </c>
    </row>
    <row r="1450" spans="1:12">
      <c r="A1450" t="s">
        <v>1468</v>
      </c>
      <c r="B1450" t="s">
        <v>2</v>
      </c>
      <c r="C1450" t="s">
        <v>1712</v>
      </c>
      <c r="H1450" t="str">
        <f>INDEX('Vensim Variables'!$B:$B,MATCH(EPS!$B1450,'Vensim Variables'!$A:$A,0))</f>
        <v>g pollutant</v>
      </c>
      <c r="I1450" t="str">
        <f t="shared" si="44"/>
        <v>OC</v>
      </c>
      <c r="J1450">
        <f>INDEX(NoSettings!$C:$C,MATCH(EPS!$A1450,NoSettings!$A:$A,0))</f>
        <v>42790400000</v>
      </c>
      <c r="K1450">
        <f>INDEX(GWP!$C$2:$C$13,MATCH(EPS!I1450,GWP!$B$2:$B$13,0))</f>
        <v>0</v>
      </c>
      <c r="L1450" s="4">
        <f t="shared" si="45"/>
        <v>0</v>
      </c>
    </row>
    <row r="1451" spans="1:12">
      <c r="A1451" t="s">
        <v>1469</v>
      </c>
      <c r="B1451" t="s">
        <v>2</v>
      </c>
      <c r="C1451" t="s">
        <v>1713</v>
      </c>
      <c r="H1451" t="str">
        <f>INDEX('Vensim Variables'!$B:$B,MATCH(EPS!$B1451,'Vensim Variables'!$A:$A,0))</f>
        <v>g pollutant</v>
      </c>
      <c r="I1451" t="str">
        <f t="shared" si="44"/>
        <v>CH4</v>
      </c>
      <c r="J1451">
        <f>INDEX(NoSettings!$C:$C,MATCH(EPS!$A1451,NoSettings!$A:$A,0))</f>
        <v>70105300000</v>
      </c>
      <c r="K1451">
        <f>INDEX(GWP!$C$2:$C$13,MATCH(EPS!I1451,GWP!$B$2:$B$13,0))</f>
        <v>28</v>
      </c>
      <c r="L1451" s="4">
        <f t="shared" si="45"/>
        <v>1.9629483999999999</v>
      </c>
    </row>
    <row r="1452" spans="1:12">
      <c r="A1452" t="s">
        <v>1470</v>
      </c>
      <c r="B1452" t="s">
        <v>2</v>
      </c>
      <c r="C1452" t="s">
        <v>1714</v>
      </c>
      <c r="H1452" t="str">
        <f>INDEX('Vensim Variables'!$B:$B,MATCH(EPS!$B1452,'Vensim Variables'!$A:$A,0))</f>
        <v>g pollutant</v>
      </c>
      <c r="I1452" t="str">
        <f t="shared" si="44"/>
        <v>N2O</v>
      </c>
      <c r="J1452">
        <f>INDEX(NoSettings!$C:$C,MATCH(EPS!$A1452,NoSettings!$A:$A,0))</f>
        <v>14015500000</v>
      </c>
      <c r="K1452">
        <f>INDEX(GWP!$C$2:$C$13,MATCH(EPS!I1452,GWP!$B$2:$B$13,0))</f>
        <v>265</v>
      </c>
      <c r="L1452" s="4">
        <f t="shared" si="45"/>
        <v>3.7141074999999999</v>
      </c>
    </row>
    <row r="1453" spans="1:12">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c r="A1454" t="s">
        <v>1472</v>
      </c>
      <c r="B1454" t="s">
        <v>3</v>
      </c>
      <c r="C1454" t="s">
        <v>1702</v>
      </c>
      <c r="D1454" t="s">
        <v>1752</v>
      </c>
      <c r="H1454" t="str">
        <f>INDEX('Vensim Variables'!$B:$B,MATCH(EPS!$B1454,'Vensim Variables'!$A:$A,0))</f>
        <v>g pollutant</v>
      </c>
      <c r="I1454" t="str">
        <f t="shared" si="44"/>
        <v>CO2</v>
      </c>
      <c r="J1454">
        <f>INDEX(NoSettings!$C:$C,MATCH(EPS!$A1454,NoSettings!$A:$A,0))</f>
        <v>899539000000000</v>
      </c>
      <c r="K1454">
        <f>INDEX(GWP!$C$2:$C$13,MATCH(EPS!I1454,GWP!$B$2:$B$13,0))</f>
        <v>1</v>
      </c>
      <c r="L1454" s="4">
        <f t="shared" si="45"/>
        <v>899.53899999999999</v>
      </c>
    </row>
    <row r="1455" spans="1:12">
      <c r="A1455" t="s">
        <v>7181</v>
      </c>
      <c r="B1455" t="s">
        <v>3</v>
      </c>
      <c r="C1455" t="s">
        <v>1702</v>
      </c>
      <c r="D1455" t="s">
        <v>7301</v>
      </c>
      <c r="H1455" t="str">
        <f>INDEX('Vensim Variables'!$B:$B,MATCH(EPS!$B1455,'Vensim Variables'!$A:$A,0))</f>
        <v>g pollutant</v>
      </c>
      <c r="I1455" t="str">
        <f t="shared" si="44"/>
        <v>CO2</v>
      </c>
      <c r="J1455">
        <f>INDEX(NoSettings!$C:$C,MATCH(EPS!$A1455,NoSettings!$A:$A,0))</f>
        <v>45140100000000</v>
      </c>
      <c r="K1455">
        <f>INDEX(GWP!$C$2:$C$13,MATCH(EPS!I1455,GWP!$B$2:$B$13,0))</f>
        <v>1</v>
      </c>
      <c r="L1455" s="4">
        <f t="shared" si="45"/>
        <v>45.140099999999997</v>
      </c>
    </row>
    <row r="1456" spans="1:12">
      <c r="A1456" t="s">
        <v>7182</v>
      </c>
      <c r="B1456" t="s">
        <v>3</v>
      </c>
      <c r="C1456" t="s">
        <v>1702</v>
      </c>
      <c r="D1456" t="s">
        <v>7302</v>
      </c>
      <c r="H1456" t="str">
        <f>INDEX('Vensim Variables'!$B:$B,MATCH(EPS!$B1456,'Vensim Variables'!$A:$A,0))</f>
        <v>g pollutant</v>
      </c>
      <c r="I1456" t="str">
        <f t="shared" si="44"/>
        <v>CO2</v>
      </c>
      <c r="J1456">
        <f>INDEX(NoSettings!$C:$C,MATCH(EPS!$A1456,NoSettings!$A:$A,0))</f>
        <v>512153000000000</v>
      </c>
      <c r="K1456">
        <f>INDEX(GWP!$C$2:$C$13,MATCH(EPS!I1456,GWP!$B$2:$B$13,0))</f>
        <v>1</v>
      </c>
      <c r="L1456" s="4">
        <f t="shared" si="45"/>
        <v>512.15300000000002</v>
      </c>
    </row>
    <row r="1457" spans="1:12">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c r="A1464" t="s">
        <v>1481</v>
      </c>
      <c r="B1464" t="s">
        <v>3</v>
      </c>
      <c r="C1464" t="s">
        <v>1702</v>
      </c>
      <c r="D1464" t="s">
        <v>1761</v>
      </c>
      <c r="H1464" t="str">
        <f>INDEX('Vensim Variables'!$B:$B,MATCH(EPS!$B1464,'Vensim Variables'!$A:$A,0))</f>
        <v>g pollutant</v>
      </c>
      <c r="I1464" t="str">
        <f t="shared" si="44"/>
        <v>CO2</v>
      </c>
      <c r="J1464">
        <f>INDEX(NoSettings!$C:$C,MATCH(EPS!$A1464,NoSettings!$A:$A,0))</f>
        <v>16680500000000</v>
      </c>
      <c r="K1464">
        <f>INDEX(GWP!$C$2:$C$13,MATCH(EPS!I1464,GWP!$B$2:$B$13,0))</f>
        <v>1</v>
      </c>
      <c r="L1464" s="4">
        <f t="shared" si="45"/>
        <v>16.680499999999999</v>
      </c>
    </row>
    <row r="1465" spans="1:12">
      <c r="A1465" t="s">
        <v>1482</v>
      </c>
      <c r="B1465" t="s">
        <v>3</v>
      </c>
      <c r="C1465" t="s">
        <v>1702</v>
      </c>
      <c r="D1465" t="s">
        <v>1762</v>
      </c>
      <c r="H1465" t="str">
        <f>INDEX('Vensim Variables'!$B:$B,MATCH(EPS!$B1465,'Vensim Variables'!$A:$A,0))</f>
        <v>g pollutant</v>
      </c>
      <c r="I1465" t="str">
        <f t="shared" si="44"/>
        <v>CO2</v>
      </c>
      <c r="J1465">
        <f>INDEX(NoSettings!$C:$C,MATCH(EPS!$A1465,NoSettings!$A:$A,0))</f>
        <v>58775200000000</v>
      </c>
      <c r="K1465">
        <f>INDEX(GWP!$C$2:$C$13,MATCH(EPS!I1465,GWP!$B$2:$B$13,0))</f>
        <v>1</v>
      </c>
      <c r="L1465" s="4">
        <f t="shared" si="45"/>
        <v>58.775199999999998</v>
      </c>
    </row>
    <row r="1466" spans="1:12">
      <c r="A1466" t="s">
        <v>1483</v>
      </c>
      <c r="B1466" t="s">
        <v>3</v>
      </c>
      <c r="C1466" t="s">
        <v>1702</v>
      </c>
      <c r="D1466" t="s">
        <v>1763</v>
      </c>
      <c r="H1466" t="str">
        <f>INDEX('Vensim Variables'!$B:$B,MATCH(EPS!$B1466,'Vensim Variables'!$A:$A,0))</f>
        <v>g pollutant</v>
      </c>
      <c r="I1466" t="str">
        <f t="shared" si="44"/>
        <v>CO2</v>
      </c>
      <c r="J1466">
        <f>INDEX(NoSettings!$C:$C,MATCH(EPS!$A1466,NoSettings!$A:$A,0))</f>
        <v>18496800000000</v>
      </c>
      <c r="K1466">
        <f>INDEX(GWP!$C$2:$C$13,MATCH(EPS!I1466,GWP!$B$2:$B$13,0))</f>
        <v>1</v>
      </c>
      <c r="L1466" s="4">
        <f t="shared" si="45"/>
        <v>18.4968</v>
      </c>
    </row>
    <row r="1467" spans="1:12">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c r="A1470" t="s">
        <v>1487</v>
      </c>
      <c r="B1470" t="s">
        <v>3</v>
      </c>
      <c r="C1470" t="s">
        <v>1702</v>
      </c>
      <c r="D1470" t="s">
        <v>1767</v>
      </c>
      <c r="H1470" t="str">
        <f>INDEX('Vensim Variables'!$B:$B,MATCH(EPS!$B1470,'Vensim Variables'!$A:$A,0))</f>
        <v>g pollutant</v>
      </c>
      <c r="I1470" t="str">
        <f t="shared" si="44"/>
        <v>CO2</v>
      </c>
      <c r="J1470">
        <f>INDEX(NoSettings!$C:$C,MATCH(EPS!$A1470,NoSettings!$A:$A,0))</f>
        <v>7369980000000</v>
      </c>
      <c r="K1470">
        <f>INDEX(GWP!$C$2:$C$13,MATCH(EPS!I1470,GWP!$B$2:$B$13,0))</f>
        <v>1</v>
      </c>
      <c r="L1470" s="4">
        <f t="shared" si="45"/>
        <v>7.36998</v>
      </c>
    </row>
    <row r="1471" spans="1:12">
      <c r="A1471" t="s">
        <v>7183</v>
      </c>
      <c r="B1471" t="s">
        <v>3</v>
      </c>
      <c r="C1471" t="s">
        <v>1702</v>
      </c>
      <c r="D1471" t="s">
        <v>7303</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c r="A1472" t="s">
        <v>7184</v>
      </c>
      <c r="B1472" t="s">
        <v>3</v>
      </c>
      <c r="C1472" t="s">
        <v>1702</v>
      </c>
      <c r="D1472" t="s">
        <v>7304</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c r="A1473" t="s">
        <v>7185</v>
      </c>
      <c r="B1473" t="s">
        <v>3</v>
      </c>
      <c r="C1473" t="s">
        <v>1702</v>
      </c>
      <c r="D1473" t="s">
        <v>7305</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c r="A1474" t="s">
        <v>7186</v>
      </c>
      <c r="B1474" t="s">
        <v>3</v>
      </c>
      <c r="C1474" t="s">
        <v>1702</v>
      </c>
      <c r="D1474" t="s">
        <v>7306</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c r="A1475" t="s">
        <v>7187</v>
      </c>
      <c r="B1475" t="s">
        <v>3</v>
      </c>
      <c r="C1475" t="s">
        <v>1702</v>
      </c>
      <c r="D1475" t="s">
        <v>7307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c r="A1476" t="s">
        <v>7188</v>
      </c>
      <c r="B1476" t="s">
        <v>3</v>
      </c>
      <c r="C1476" t="s">
        <v>1702</v>
      </c>
      <c r="D1476" t="s">
        <v>7308</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c r="A1477" t="s">
        <v>7189</v>
      </c>
      <c r="B1477" t="s">
        <v>3</v>
      </c>
      <c r="C1477" t="s">
        <v>1702</v>
      </c>
      <c r="D1477" t="s">
        <v>7309</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c r="A1478" t="s">
        <v>1488</v>
      </c>
      <c r="B1478" t="s">
        <v>3</v>
      </c>
      <c r="C1478" t="s">
        <v>1705</v>
      </c>
      <c r="D1478" t="s">
        <v>1752</v>
      </c>
      <c r="H1478" t="str">
        <f>INDEX('Vensim Variables'!$B:$B,MATCH(EPS!$B1478,'Vensim Variables'!$A:$A,0))</f>
        <v>g pollutant</v>
      </c>
      <c r="I1478" t="str">
        <f t="shared" si="46"/>
        <v>VOC</v>
      </c>
      <c r="J1478">
        <f>INDEX(NoSettings!$C:$C,MATCH(EPS!$A1478,NoSettings!$A:$A,0))</f>
        <v>11291300000</v>
      </c>
      <c r="K1478">
        <f>INDEX(GWP!$C$2:$C$13,MATCH(EPS!I1478,GWP!$B$2:$B$13,0))</f>
        <v>0</v>
      </c>
      <c r="L1478" s="4">
        <f t="shared" si="47"/>
        <v>0</v>
      </c>
    </row>
    <row r="1479" spans="1:12">
      <c r="A1479" t="s">
        <v>7190</v>
      </c>
      <c r="B1479" t="s">
        <v>3</v>
      </c>
      <c r="C1479" t="s">
        <v>1705</v>
      </c>
      <c r="D1479" t="s">
        <v>7301</v>
      </c>
      <c r="H1479" t="str">
        <f>INDEX('Vensim Variables'!$B:$B,MATCH(EPS!$B1479,'Vensim Variables'!$A:$A,0))</f>
        <v>g pollutant</v>
      </c>
      <c r="I1479" t="str">
        <f t="shared" si="46"/>
        <v>VOC</v>
      </c>
      <c r="J1479">
        <f>INDEX(NoSettings!$C:$C,MATCH(EPS!$A1479,NoSettings!$A:$A,0))</f>
        <v>769067000</v>
      </c>
      <c r="K1479">
        <f>INDEX(GWP!$C$2:$C$13,MATCH(EPS!I1479,GWP!$B$2:$B$13,0))</f>
        <v>0</v>
      </c>
      <c r="L1479" s="4">
        <f t="shared" si="47"/>
        <v>0</v>
      </c>
    </row>
    <row r="1480" spans="1:12">
      <c r="A1480" t="s">
        <v>7191</v>
      </c>
      <c r="B1480" t="s">
        <v>3</v>
      </c>
      <c r="C1480" t="s">
        <v>1705</v>
      </c>
      <c r="D1480" t="s">
        <v>7302</v>
      </c>
      <c r="H1480" t="str">
        <f>INDEX('Vensim Variables'!$B:$B,MATCH(EPS!$B1480,'Vensim Variables'!$A:$A,0))</f>
        <v>g pollutant</v>
      </c>
      <c r="I1480" t="str">
        <f t="shared" si="46"/>
        <v>VOC</v>
      </c>
      <c r="J1480">
        <f>INDEX(NoSettings!$C:$C,MATCH(EPS!$A1480,NoSettings!$A:$A,0))</f>
        <v>8725710000</v>
      </c>
      <c r="K1480">
        <f>INDEX(GWP!$C$2:$C$13,MATCH(EPS!I1480,GWP!$B$2:$B$13,0))</f>
        <v>0</v>
      </c>
      <c r="L1480" s="4">
        <f t="shared" si="47"/>
        <v>0</v>
      </c>
    </row>
    <row r="1481" spans="1:12">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c r="A1486" t="s">
        <v>1495</v>
      </c>
      <c r="B1486" t="s">
        <v>3</v>
      </c>
      <c r="C1486" t="s">
        <v>1705</v>
      </c>
      <c r="D1486" t="s">
        <v>1759</v>
      </c>
      <c r="H1486" t="str">
        <f>INDEX('Vensim Variables'!$B:$B,MATCH(EPS!$B1486,'Vensim Variables'!$A:$A,0))</f>
        <v>g pollutant</v>
      </c>
      <c r="I1486" t="str">
        <f t="shared" si="46"/>
        <v>VOC</v>
      </c>
      <c r="J1486">
        <f>INDEX(NoSettings!$C:$C,MATCH(EPS!$A1486,NoSettings!$A:$A,0))</f>
        <v>1025520000</v>
      </c>
      <c r="K1486">
        <f>INDEX(GWP!$C$2:$C$13,MATCH(EPS!I1486,GWP!$B$2:$B$13,0))</f>
        <v>0</v>
      </c>
      <c r="L1486" s="4">
        <f t="shared" si="47"/>
        <v>0</v>
      </c>
    </row>
    <row r="1487" spans="1:12">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c r="A1488" t="s">
        <v>1497</v>
      </c>
      <c r="B1488" t="s">
        <v>3</v>
      </c>
      <c r="C1488" t="s">
        <v>1705</v>
      </c>
      <c r="D1488" t="s">
        <v>1761</v>
      </c>
      <c r="H1488" t="str">
        <f>INDEX('Vensim Variables'!$B:$B,MATCH(EPS!$B1488,'Vensim Variables'!$A:$A,0))</f>
        <v>g pollutant</v>
      </c>
      <c r="I1488" t="str">
        <f t="shared" si="46"/>
        <v>VOC</v>
      </c>
      <c r="J1488">
        <f>INDEX(NoSettings!$C:$C,MATCH(EPS!$A1488,NoSettings!$A:$A,0))</f>
        <v>1317650000</v>
      </c>
      <c r="K1488">
        <f>INDEX(GWP!$C$2:$C$13,MATCH(EPS!I1488,GWP!$B$2:$B$13,0))</f>
        <v>0</v>
      </c>
      <c r="L1488" s="4">
        <f t="shared" si="47"/>
        <v>0</v>
      </c>
    </row>
    <row r="1489" spans="1:13">
      <c r="A1489" t="s">
        <v>1498</v>
      </c>
      <c r="B1489" t="s">
        <v>3</v>
      </c>
      <c r="C1489" t="s">
        <v>1705</v>
      </c>
      <c r="D1489" t="s">
        <v>1762</v>
      </c>
      <c r="H1489" t="str">
        <f>INDEX('Vensim Variables'!$B:$B,MATCH(EPS!$B1489,'Vensim Variables'!$A:$A,0))</f>
        <v>g pollutant</v>
      </c>
      <c r="I1489" t="str">
        <f t="shared" si="46"/>
        <v>VOC</v>
      </c>
      <c r="J1489">
        <f>INDEX(NoSettings!$C:$C,MATCH(EPS!$A1489,NoSettings!$A:$A,0))</f>
        <v>1001370000</v>
      </c>
      <c r="K1489">
        <f>INDEX(GWP!$C$2:$C$13,MATCH(EPS!I1489,GWP!$B$2:$B$13,0))</f>
        <v>0</v>
      </c>
      <c r="L1489" s="4">
        <f t="shared" si="47"/>
        <v>0</v>
      </c>
    </row>
    <row r="1490" spans="1:13">
      <c r="A1490" t="s">
        <v>1499</v>
      </c>
      <c r="B1490" t="s">
        <v>3</v>
      </c>
      <c r="C1490" t="s">
        <v>1705</v>
      </c>
      <c r="D1490" t="s">
        <v>1763</v>
      </c>
      <c r="H1490" t="str">
        <f>INDEX('Vensim Variables'!$B:$B,MATCH(EPS!$B1490,'Vensim Variables'!$A:$A,0))</f>
        <v>g pollutant</v>
      </c>
      <c r="I1490" t="str">
        <f t="shared" si="46"/>
        <v>VOC</v>
      </c>
      <c r="J1490">
        <f>INDEX(NoSettings!$C:$C,MATCH(EPS!$A1490,NoSettings!$A:$A,0))</f>
        <v>226951000</v>
      </c>
      <c r="K1490">
        <f>INDEX(GWP!$C$2:$C$13,MATCH(EPS!I1490,GWP!$B$2:$B$13,0))</f>
        <v>0</v>
      </c>
      <c r="L1490" s="4">
        <f t="shared" si="47"/>
        <v>0</v>
      </c>
    </row>
    <row r="1491" spans="1:13">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c r="A1494" t="s">
        <v>1503</v>
      </c>
      <c r="B1494" t="s">
        <v>3</v>
      </c>
      <c r="C1494" t="s">
        <v>1705</v>
      </c>
      <c r="D1494" t="s">
        <v>1767</v>
      </c>
      <c r="H1494" t="str">
        <f>INDEX('Vensim Variables'!$B:$B,MATCH(EPS!$B1494,'Vensim Variables'!$A:$A,0))</f>
        <v>g pollutant</v>
      </c>
      <c r="I1494" t="str">
        <f t="shared" si="46"/>
        <v>VOC</v>
      </c>
      <c r="J1494">
        <f>INDEX(NoSettings!$C:$C,MATCH(EPS!$A1494,NoSettings!$A:$A,0))</f>
        <v>3460200000</v>
      </c>
      <c r="K1494">
        <f>INDEX(GWP!$C$2:$C$13,MATCH(EPS!I1494,GWP!$B$2:$B$13,0))</f>
        <v>0</v>
      </c>
      <c r="L1494" s="4">
        <f t="shared" si="47"/>
        <v>0</v>
      </c>
    </row>
    <row r="1495" spans="1:13">
      <c r="A1495" t="s">
        <v>7192</v>
      </c>
      <c r="B1495" t="s">
        <v>3</v>
      </c>
      <c r="C1495" t="s">
        <v>1705</v>
      </c>
      <c r="D1495" t="s">
        <v>7303</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c r="A1496" t="s">
        <v>7193</v>
      </c>
      <c r="B1496" t="s">
        <v>3</v>
      </c>
      <c r="C1496" t="s">
        <v>1705</v>
      </c>
      <c r="D1496" t="s">
        <v>7304</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c r="A1497" t="s">
        <v>7194</v>
      </c>
      <c r="B1497" t="s">
        <v>3</v>
      </c>
      <c r="C1497" t="s">
        <v>1705</v>
      </c>
      <c r="D1497" t="s">
        <v>7305</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c r="A1498" t="s">
        <v>7195</v>
      </c>
      <c r="B1498" t="s">
        <v>3</v>
      </c>
      <c r="C1498" t="s">
        <v>1705</v>
      </c>
      <c r="D1498" t="s">
        <v>7306</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c r="A1499" t="s">
        <v>7196</v>
      </c>
      <c r="B1499" t="s">
        <v>3</v>
      </c>
      <c r="C1499" t="s">
        <v>1705</v>
      </c>
      <c r="D1499" t="s">
        <v>7307</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c r="A1500" t="s">
        <v>7197</v>
      </c>
      <c r="B1500" t="s">
        <v>3</v>
      </c>
      <c r="C1500" t="s">
        <v>1705</v>
      </c>
      <c r="D1500" t="s">
        <v>7308</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c r="A1501" t="s">
        <v>7198</v>
      </c>
      <c r="B1501" t="s">
        <v>3</v>
      </c>
      <c r="C1501" t="s">
        <v>1705</v>
      </c>
      <c r="D1501" t="s">
        <v>7309</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c r="A1502" t="s">
        <v>1504</v>
      </c>
      <c r="B1502" t="s">
        <v>3</v>
      </c>
      <c r="C1502" t="s">
        <v>1706</v>
      </c>
      <c r="D1502" t="s">
        <v>1752</v>
      </c>
      <c r="H1502" t="str">
        <f>INDEX('Vensim Variables'!$B:$B,MATCH(EPS!$B1502,'Vensim Variables'!$A:$A,0))</f>
        <v>g pollutant</v>
      </c>
      <c r="I1502" t="str">
        <f t="shared" si="46"/>
        <v>CO</v>
      </c>
      <c r="J1502">
        <f>INDEX(NoSettings!$C:$C,MATCH(EPS!$A1502,NoSettings!$A:$A,0))</f>
        <v>306636000000</v>
      </c>
      <c r="K1502">
        <f>INDEX(GWP!$C$2:$C$13,MATCH(EPS!I1502,GWP!$B$2:$B$13,0))</f>
        <v>0</v>
      </c>
      <c r="L1502" s="4">
        <f t="shared" si="47"/>
        <v>0</v>
      </c>
      <c r="M1502" s="48"/>
    </row>
    <row r="1503" spans="1:13">
      <c r="A1503" t="s">
        <v>7199</v>
      </c>
      <c r="B1503" t="s">
        <v>3</v>
      </c>
      <c r="C1503" t="s">
        <v>1706</v>
      </c>
      <c r="D1503" t="s">
        <v>7301</v>
      </c>
      <c r="H1503" t="str">
        <f>INDEX('Vensim Variables'!$B:$B,MATCH(EPS!$B1503,'Vensim Variables'!$A:$A,0))</f>
        <v>g pollutant</v>
      </c>
      <c r="I1503" t="str">
        <f t="shared" si="46"/>
        <v>CO</v>
      </c>
      <c r="J1503">
        <f>INDEX(NoSettings!$C:$C,MATCH(EPS!$A1503,NoSettings!$A:$A,0))</f>
        <v>6327780000</v>
      </c>
      <c r="K1503">
        <f>INDEX(GWP!$C$2:$C$13,MATCH(EPS!I1503,GWP!$B$2:$B$13,0))</f>
        <v>0</v>
      </c>
      <c r="L1503" s="4">
        <f t="shared" si="47"/>
        <v>0</v>
      </c>
    </row>
    <row r="1504" spans="1:13">
      <c r="A1504" t="s">
        <v>7200</v>
      </c>
      <c r="B1504" t="s">
        <v>3</v>
      </c>
      <c r="C1504" t="s">
        <v>1706</v>
      </c>
      <c r="D1504" t="s">
        <v>7302</v>
      </c>
      <c r="H1504" t="str">
        <f>INDEX('Vensim Variables'!$B:$B,MATCH(EPS!$B1504,'Vensim Variables'!$A:$A,0))</f>
        <v>g pollutant</v>
      </c>
      <c r="I1504" t="str">
        <f t="shared" si="46"/>
        <v>CO</v>
      </c>
      <c r="J1504">
        <f>INDEX(NoSettings!$C:$C,MATCH(EPS!$A1504,NoSettings!$A:$A,0))</f>
        <v>71794100000</v>
      </c>
      <c r="K1504">
        <f>INDEX(GWP!$C$2:$C$13,MATCH(EPS!I1504,GWP!$B$2:$B$13,0))</f>
        <v>0</v>
      </c>
      <c r="L1504" s="4">
        <f t="shared" si="47"/>
        <v>0</v>
      </c>
    </row>
    <row r="1505" spans="1:12">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c r="A1510" t="s">
        <v>1511</v>
      </c>
      <c r="B1510" t="s">
        <v>3</v>
      </c>
      <c r="C1510" t="s">
        <v>1706</v>
      </c>
      <c r="D1510" t="s">
        <v>1759</v>
      </c>
      <c r="H1510" t="str">
        <f>INDEX('Vensim Variables'!$B:$B,MATCH(EPS!$B1510,'Vensim Variables'!$A:$A,0))</f>
        <v>g pollutant</v>
      </c>
      <c r="I1510" t="str">
        <f t="shared" si="46"/>
        <v>CO</v>
      </c>
      <c r="J1510">
        <f>INDEX(NoSettings!$C:$C,MATCH(EPS!$A1510,NoSettings!$A:$A,0))</f>
        <v>21480000000</v>
      </c>
      <c r="K1510">
        <f>INDEX(GWP!$C$2:$C$13,MATCH(EPS!I1510,GWP!$B$2:$B$13,0))</f>
        <v>0</v>
      </c>
      <c r="L1510" s="4">
        <f t="shared" si="47"/>
        <v>0</v>
      </c>
    </row>
    <row r="1511" spans="1:12">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c r="A1512" t="s">
        <v>1513</v>
      </c>
      <c r="B1512" t="s">
        <v>3</v>
      </c>
      <c r="C1512" t="s">
        <v>1706</v>
      </c>
      <c r="D1512" t="s">
        <v>1761</v>
      </c>
      <c r="H1512" t="str">
        <f>INDEX('Vensim Variables'!$B:$B,MATCH(EPS!$B1512,'Vensim Variables'!$A:$A,0))</f>
        <v>g pollutant</v>
      </c>
      <c r="I1512" t="str">
        <f t="shared" si="46"/>
        <v>CO</v>
      </c>
      <c r="J1512">
        <f>INDEX(NoSettings!$C:$C,MATCH(EPS!$A1512,NoSettings!$A:$A,0))</f>
        <v>6432220000</v>
      </c>
      <c r="K1512">
        <f>INDEX(GWP!$C$2:$C$13,MATCH(EPS!I1512,GWP!$B$2:$B$13,0))</f>
        <v>0</v>
      </c>
      <c r="L1512" s="4">
        <f t="shared" si="47"/>
        <v>0</v>
      </c>
    </row>
    <row r="1513" spans="1:12">
      <c r="A1513" t="s">
        <v>1514</v>
      </c>
      <c r="B1513" t="s">
        <v>3</v>
      </c>
      <c r="C1513" t="s">
        <v>1706</v>
      </c>
      <c r="D1513" t="s">
        <v>1762</v>
      </c>
      <c r="H1513" t="str">
        <f>INDEX('Vensim Variables'!$B:$B,MATCH(EPS!$B1513,'Vensim Variables'!$A:$A,0))</f>
        <v>g pollutant</v>
      </c>
      <c r="I1513" t="str">
        <f t="shared" si="46"/>
        <v>CO</v>
      </c>
      <c r="J1513">
        <f>INDEX(NoSettings!$C:$C,MATCH(EPS!$A1513,NoSettings!$A:$A,0))</f>
        <v>8239160000</v>
      </c>
      <c r="K1513">
        <f>INDEX(GWP!$C$2:$C$13,MATCH(EPS!I1513,GWP!$B$2:$B$13,0))</f>
        <v>0</v>
      </c>
      <c r="L1513" s="4">
        <f t="shared" si="47"/>
        <v>0</v>
      </c>
    </row>
    <row r="1514" spans="1:12">
      <c r="A1514" t="s">
        <v>1515</v>
      </c>
      <c r="B1514" t="s">
        <v>3</v>
      </c>
      <c r="C1514" t="s">
        <v>1706</v>
      </c>
      <c r="D1514" t="s">
        <v>1763</v>
      </c>
      <c r="H1514" t="str">
        <f>INDEX('Vensim Variables'!$B:$B,MATCH(EPS!$B1514,'Vensim Variables'!$A:$A,0))</f>
        <v>g pollutant</v>
      </c>
      <c r="I1514" t="str">
        <f t="shared" si="46"/>
        <v>CO</v>
      </c>
      <c r="J1514">
        <f>INDEX(NoSettings!$C:$C,MATCH(EPS!$A1514,NoSettings!$A:$A,0))</f>
        <v>6163250000</v>
      </c>
      <c r="K1514">
        <f>INDEX(GWP!$C$2:$C$13,MATCH(EPS!I1514,GWP!$B$2:$B$13,0))</f>
        <v>0</v>
      </c>
      <c r="L1514" s="4">
        <f t="shared" si="47"/>
        <v>0</v>
      </c>
    </row>
    <row r="1515" spans="1:12">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c r="A1518" t="s">
        <v>1519</v>
      </c>
      <c r="B1518" t="s">
        <v>3</v>
      </c>
      <c r="C1518" t="s">
        <v>1706</v>
      </c>
      <c r="D1518" t="s">
        <v>1767</v>
      </c>
      <c r="H1518" t="str">
        <f>INDEX('Vensim Variables'!$B:$B,MATCH(EPS!$B1518,'Vensim Variables'!$A:$A,0))</f>
        <v>g pollutant</v>
      </c>
      <c r="I1518" t="str">
        <f t="shared" si="46"/>
        <v>CO</v>
      </c>
      <c r="J1518">
        <f>INDEX(NoSettings!$C:$C,MATCH(EPS!$A1518,NoSettings!$A:$A,0))</f>
        <v>32016600000</v>
      </c>
      <c r="K1518">
        <f>INDEX(GWP!$C$2:$C$13,MATCH(EPS!I1518,GWP!$B$2:$B$13,0))</f>
        <v>0</v>
      </c>
      <c r="L1518" s="4">
        <f t="shared" si="47"/>
        <v>0</v>
      </c>
    </row>
    <row r="1519" spans="1:12">
      <c r="A1519" t="s">
        <v>7201</v>
      </c>
      <c r="B1519" t="s">
        <v>3</v>
      </c>
      <c r="C1519" t="s">
        <v>1706</v>
      </c>
      <c r="D1519" t="s">
        <v>7303</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c r="A1520" t="s">
        <v>7202</v>
      </c>
      <c r="B1520" t="s">
        <v>3</v>
      </c>
      <c r="C1520" t="s">
        <v>1706</v>
      </c>
      <c r="D1520" t="s">
        <v>7304</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c r="A1521" t="s">
        <v>7203</v>
      </c>
      <c r="B1521" t="s">
        <v>3</v>
      </c>
      <c r="C1521" t="s">
        <v>1706</v>
      </c>
      <c r="D1521" t="s">
        <v>7305</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c r="A1522" t="s">
        <v>7204</v>
      </c>
      <c r="B1522" t="s">
        <v>3</v>
      </c>
      <c r="C1522" t="s">
        <v>1706</v>
      </c>
      <c r="D1522" t="s">
        <v>7306</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c r="A1523" t="s">
        <v>7205</v>
      </c>
      <c r="B1523" t="s">
        <v>3</v>
      </c>
      <c r="C1523" t="s">
        <v>1706</v>
      </c>
      <c r="D1523" t="s">
        <v>7307</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c r="A1524" t="s">
        <v>7206</v>
      </c>
      <c r="B1524" t="s">
        <v>3</v>
      </c>
      <c r="C1524" t="s">
        <v>1706</v>
      </c>
      <c r="D1524" t="s">
        <v>7308</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c r="A1525" t="s">
        <v>7207</v>
      </c>
      <c r="B1525" t="s">
        <v>3</v>
      </c>
      <c r="C1525" t="s">
        <v>1706</v>
      </c>
      <c r="D1525" t="s">
        <v>7309</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c r="A1526" t="s">
        <v>1520</v>
      </c>
      <c r="B1526" t="s">
        <v>3</v>
      </c>
      <c r="C1526" t="s">
        <v>1707</v>
      </c>
      <c r="D1526" t="s">
        <v>1752</v>
      </c>
      <c r="H1526" t="str">
        <f>INDEX('Vensim Variables'!$B:$B,MATCH(EPS!$B1526,'Vensim Variables'!$A:$A,0))</f>
        <v>g pollutant</v>
      </c>
      <c r="I1526" t="str">
        <f t="shared" si="46"/>
        <v>NOx</v>
      </c>
      <c r="J1526">
        <f>INDEX(NoSettings!$C:$C,MATCH(EPS!$A1526,NoSettings!$A:$A,0))</f>
        <v>625176000000</v>
      </c>
      <c r="K1526">
        <f>INDEX(GWP!$C$2:$C$13,MATCH(EPS!I1526,GWP!$B$2:$B$13,0))</f>
        <v>0</v>
      </c>
      <c r="L1526" s="4">
        <f t="shared" si="47"/>
        <v>0</v>
      </c>
    </row>
    <row r="1527" spans="1:12">
      <c r="A1527" t="s">
        <v>7208</v>
      </c>
      <c r="B1527" t="s">
        <v>3</v>
      </c>
      <c r="C1527" t="s">
        <v>1707</v>
      </c>
      <c r="D1527" t="s">
        <v>7301</v>
      </c>
      <c r="H1527" t="str">
        <f>INDEX('Vensim Variables'!$B:$B,MATCH(EPS!$B1527,'Vensim Variables'!$A:$A,0))</f>
        <v>g pollutant</v>
      </c>
      <c r="I1527" t="str">
        <f t="shared" si="46"/>
        <v>NOx</v>
      </c>
      <c r="J1527">
        <f>INDEX(NoSettings!$C:$C,MATCH(EPS!$A1527,NoSettings!$A:$A,0))</f>
        <v>11741000000</v>
      </c>
      <c r="K1527">
        <f>INDEX(GWP!$C$2:$C$13,MATCH(EPS!I1527,GWP!$B$2:$B$13,0))</f>
        <v>0</v>
      </c>
      <c r="L1527" s="4">
        <f t="shared" si="47"/>
        <v>0</v>
      </c>
    </row>
    <row r="1528" spans="1:12">
      <c r="A1528" t="s">
        <v>7209</v>
      </c>
      <c r="B1528" t="s">
        <v>3</v>
      </c>
      <c r="C1528" t="s">
        <v>1707</v>
      </c>
      <c r="D1528" t="s">
        <v>7302</v>
      </c>
      <c r="H1528" t="str">
        <f>INDEX('Vensim Variables'!$B:$B,MATCH(EPS!$B1528,'Vensim Variables'!$A:$A,0))</f>
        <v>g pollutant</v>
      </c>
      <c r="I1528" t="str">
        <f t="shared" si="46"/>
        <v>NOx</v>
      </c>
      <c r="J1528">
        <f>INDEX(NoSettings!$C:$C,MATCH(EPS!$A1528,NoSettings!$A:$A,0))</f>
        <v>133212000000</v>
      </c>
      <c r="K1528">
        <f>INDEX(GWP!$C$2:$C$13,MATCH(EPS!I1528,GWP!$B$2:$B$13,0))</f>
        <v>0</v>
      </c>
      <c r="L1528" s="4">
        <f t="shared" si="47"/>
        <v>0</v>
      </c>
    </row>
    <row r="1529" spans="1:12">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c r="A1534" t="s">
        <v>1527</v>
      </c>
      <c r="B1534" t="s">
        <v>3</v>
      </c>
      <c r="C1534" t="s">
        <v>1707</v>
      </c>
      <c r="D1534" t="s">
        <v>1759</v>
      </c>
      <c r="H1534" t="str">
        <f>INDEX('Vensim Variables'!$B:$B,MATCH(EPS!$B1534,'Vensim Variables'!$A:$A,0))</f>
        <v>g pollutant</v>
      </c>
      <c r="I1534" t="str">
        <f t="shared" si="46"/>
        <v>NOx</v>
      </c>
      <c r="J1534">
        <f>INDEX(NoSettings!$C:$C,MATCH(EPS!$A1534,NoSettings!$A:$A,0))</f>
        <v>12584000000</v>
      </c>
      <c r="K1534">
        <f>INDEX(GWP!$C$2:$C$13,MATCH(EPS!I1534,GWP!$B$2:$B$13,0))</f>
        <v>0</v>
      </c>
      <c r="L1534" s="4">
        <f t="shared" si="47"/>
        <v>0</v>
      </c>
    </row>
    <row r="1535" spans="1:12">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c r="A1536" t="s">
        <v>1529</v>
      </c>
      <c r="B1536" t="s">
        <v>3</v>
      </c>
      <c r="C1536" t="s">
        <v>1707</v>
      </c>
      <c r="D1536" t="s">
        <v>1761</v>
      </c>
      <c r="H1536" t="str">
        <f>INDEX('Vensim Variables'!$B:$B,MATCH(EPS!$B1536,'Vensim Variables'!$A:$A,0))</f>
        <v>g pollutant</v>
      </c>
      <c r="I1536" t="str">
        <f t="shared" si="46"/>
        <v>NOx</v>
      </c>
      <c r="J1536">
        <f>INDEX(NoSettings!$C:$C,MATCH(EPS!$A1536,NoSettings!$A:$A,0))</f>
        <v>45425100000</v>
      </c>
      <c r="K1536">
        <f>INDEX(GWP!$C$2:$C$13,MATCH(EPS!I1536,GWP!$B$2:$B$13,0))</f>
        <v>0</v>
      </c>
      <c r="L1536" s="4">
        <f t="shared" si="47"/>
        <v>0</v>
      </c>
    </row>
    <row r="1537" spans="1:12">
      <c r="A1537" t="s">
        <v>1530</v>
      </c>
      <c r="B1537" t="s">
        <v>3</v>
      </c>
      <c r="C1537" t="s">
        <v>1707</v>
      </c>
      <c r="D1537" t="s">
        <v>1762</v>
      </c>
      <c r="H1537" t="str">
        <f>INDEX('Vensim Variables'!$B:$B,MATCH(EPS!$B1537,'Vensim Variables'!$A:$A,0))</f>
        <v>g pollutant</v>
      </c>
      <c r="I1537" t="str">
        <f t="shared" si="46"/>
        <v>NOx</v>
      </c>
      <c r="J1537">
        <f>INDEX(NoSettings!$C:$C,MATCH(EPS!$A1537,NoSettings!$A:$A,0))</f>
        <v>15287500000</v>
      </c>
      <c r="K1537">
        <f>INDEX(GWP!$C$2:$C$13,MATCH(EPS!I1537,GWP!$B$2:$B$13,0))</f>
        <v>0</v>
      </c>
      <c r="L1537" s="4">
        <f t="shared" si="47"/>
        <v>0</v>
      </c>
    </row>
    <row r="1538" spans="1:12">
      <c r="A1538" t="s">
        <v>1531</v>
      </c>
      <c r="B1538" t="s">
        <v>3</v>
      </c>
      <c r="C1538" t="s">
        <v>1707</v>
      </c>
      <c r="D1538" t="s">
        <v>1763</v>
      </c>
      <c r="H1538" t="str">
        <f>INDEX('Vensim Variables'!$B:$B,MATCH(EPS!$B1538,'Vensim Variables'!$A:$A,0))</f>
        <v>g pollutant</v>
      </c>
      <c r="I1538" t="str">
        <f t="shared" si="46"/>
        <v>NOx</v>
      </c>
      <c r="J1538">
        <f>INDEX(NoSettings!$C:$C,MATCH(EPS!$A1538,NoSettings!$A:$A,0))</f>
        <v>12565800000</v>
      </c>
      <c r="K1538">
        <f>INDEX(GWP!$C$2:$C$13,MATCH(EPS!I1538,GWP!$B$2:$B$13,0))</f>
        <v>0</v>
      </c>
      <c r="L1538" s="4">
        <f t="shared" si="47"/>
        <v>0</v>
      </c>
    </row>
    <row r="1539" spans="1:12">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c r="A1542" t="s">
        <v>1535</v>
      </c>
      <c r="B1542" t="s">
        <v>3</v>
      </c>
      <c r="C1542" t="s">
        <v>1707</v>
      </c>
      <c r="D1542" t="s">
        <v>1767</v>
      </c>
      <c r="H1542" t="str">
        <f>INDEX('Vensim Variables'!$B:$B,MATCH(EPS!$B1542,'Vensim Variables'!$A:$A,0))</f>
        <v>g pollutant</v>
      </c>
      <c r="I1542" t="str">
        <f t="shared" si="48"/>
        <v>NOx</v>
      </c>
      <c r="J1542">
        <f>INDEX(NoSettings!$C:$C,MATCH(EPS!$A1542,NoSettings!$A:$A,0))</f>
        <v>25516100000</v>
      </c>
      <c r="K1542">
        <f>INDEX(GWP!$C$2:$C$13,MATCH(EPS!I1542,GWP!$B$2:$B$13,0))</f>
        <v>0</v>
      </c>
      <c r="L1542" s="4">
        <f t="shared" si="49"/>
        <v>0</v>
      </c>
    </row>
    <row r="1543" spans="1:12">
      <c r="A1543" t="s">
        <v>7210</v>
      </c>
      <c r="B1543" t="s">
        <v>3</v>
      </c>
      <c r="C1543" t="s">
        <v>1707</v>
      </c>
      <c r="D1543" t="s">
        <v>7303</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c r="A1544" t="s">
        <v>7211</v>
      </c>
      <c r="B1544" t="s">
        <v>3</v>
      </c>
      <c r="C1544" t="s">
        <v>1707</v>
      </c>
      <c r="D1544" t="s">
        <v>7304</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c r="A1545" t="s">
        <v>7212</v>
      </c>
      <c r="B1545" t="s">
        <v>3</v>
      </c>
      <c r="C1545" t="s">
        <v>1707</v>
      </c>
      <c r="D1545" t="s">
        <v>7305</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c r="A1546" t="s">
        <v>7213</v>
      </c>
      <c r="B1546" t="s">
        <v>3</v>
      </c>
      <c r="C1546" t="s">
        <v>1707</v>
      </c>
      <c r="D1546" t="s">
        <v>7306</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c r="A1547" t="s">
        <v>7214</v>
      </c>
      <c r="B1547" t="s">
        <v>3</v>
      </c>
      <c r="C1547" t="s">
        <v>1707</v>
      </c>
      <c r="D1547" t="s">
        <v>7307</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c r="A1548" t="s">
        <v>7215</v>
      </c>
      <c r="B1548" t="s">
        <v>3</v>
      </c>
      <c r="C1548" t="s">
        <v>1707</v>
      </c>
      <c r="D1548" t="s">
        <v>7308</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c r="A1549" t="s">
        <v>7216</v>
      </c>
      <c r="B1549" t="s">
        <v>3</v>
      </c>
      <c r="C1549" t="s">
        <v>1707</v>
      </c>
      <c r="D1549" t="s">
        <v>7309</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c r="A1550" t="s">
        <v>1536</v>
      </c>
      <c r="B1550" t="s">
        <v>3</v>
      </c>
      <c r="C1550" t="s">
        <v>1708</v>
      </c>
      <c r="D1550" t="s">
        <v>1752</v>
      </c>
      <c r="H1550" t="str">
        <f>INDEX('Vensim Variables'!$B:$B,MATCH(EPS!$B1550,'Vensim Variables'!$A:$A,0))</f>
        <v>g pollutant</v>
      </c>
      <c r="I1550" t="str">
        <f t="shared" si="48"/>
        <v>PM10</v>
      </c>
      <c r="J1550">
        <f>INDEX(NoSettings!$C:$C,MATCH(EPS!$A1550,NoSettings!$A:$A,0))</f>
        <v>65525500000</v>
      </c>
      <c r="K1550">
        <f>INDEX(GWP!$C$2:$C$13,MATCH(EPS!I1550,GWP!$B$2:$B$13,0))</f>
        <v>0</v>
      </c>
      <c r="L1550" s="4">
        <f t="shared" si="49"/>
        <v>0</v>
      </c>
    </row>
    <row r="1551" spans="1:12">
      <c r="A1551" t="s">
        <v>7217</v>
      </c>
      <c r="B1551" t="s">
        <v>3</v>
      </c>
      <c r="C1551" t="s">
        <v>1708</v>
      </c>
      <c r="D1551" t="s">
        <v>7301</v>
      </c>
      <c r="H1551" t="str">
        <f>INDEX('Vensim Variables'!$B:$B,MATCH(EPS!$B1551,'Vensim Variables'!$A:$A,0))</f>
        <v>g pollutant</v>
      </c>
      <c r="I1551" t="str">
        <f t="shared" si="48"/>
        <v>PM10</v>
      </c>
      <c r="J1551">
        <f>INDEX(NoSettings!$C:$C,MATCH(EPS!$A1551,NoSettings!$A:$A,0))</f>
        <v>2011990000</v>
      </c>
      <c r="K1551">
        <f>INDEX(GWP!$C$2:$C$13,MATCH(EPS!I1551,GWP!$B$2:$B$13,0))</f>
        <v>0</v>
      </c>
      <c r="L1551" s="4">
        <f t="shared" si="49"/>
        <v>0</v>
      </c>
    </row>
    <row r="1552" spans="1:12">
      <c r="A1552" t="s">
        <v>7218</v>
      </c>
      <c r="B1552" t="s">
        <v>3</v>
      </c>
      <c r="C1552" t="s">
        <v>1708</v>
      </c>
      <c r="D1552" t="s">
        <v>7302</v>
      </c>
      <c r="H1552" t="str">
        <f>INDEX('Vensim Variables'!$B:$B,MATCH(EPS!$B1552,'Vensim Variables'!$A:$A,0))</f>
        <v>g pollutant</v>
      </c>
      <c r="I1552" t="str">
        <f t="shared" si="48"/>
        <v>PM10</v>
      </c>
      <c r="J1552">
        <f>INDEX(NoSettings!$C:$C,MATCH(EPS!$A1552,NoSettings!$A:$A,0))</f>
        <v>22827800000</v>
      </c>
      <c r="K1552">
        <f>INDEX(GWP!$C$2:$C$13,MATCH(EPS!I1552,GWP!$B$2:$B$13,0))</f>
        <v>0</v>
      </c>
      <c r="L1552" s="4">
        <f t="shared" si="49"/>
        <v>0</v>
      </c>
    </row>
    <row r="1553" spans="1:12">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c r="A1558" t="s">
        <v>1543</v>
      </c>
      <c r="B1558" t="s">
        <v>3</v>
      </c>
      <c r="C1558" t="s">
        <v>1708</v>
      </c>
      <c r="D1558" t="s">
        <v>1759</v>
      </c>
      <c r="H1558" t="str">
        <f>INDEX('Vensim Variables'!$B:$B,MATCH(EPS!$B1558,'Vensim Variables'!$A:$A,0))</f>
        <v>g pollutant</v>
      </c>
      <c r="I1558" t="str">
        <f t="shared" si="48"/>
        <v>PM10</v>
      </c>
      <c r="J1558">
        <f>INDEX(NoSettings!$C:$C,MATCH(EPS!$A1558,NoSettings!$A:$A,0))</f>
        <v>2144380000</v>
      </c>
      <c r="K1558">
        <f>INDEX(GWP!$C$2:$C$13,MATCH(EPS!I1558,GWP!$B$2:$B$13,0))</f>
        <v>0</v>
      </c>
      <c r="L1558" s="4">
        <f t="shared" si="49"/>
        <v>0</v>
      </c>
    </row>
    <row r="1559" spans="1:12">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c r="A1560" t="s">
        <v>1545</v>
      </c>
      <c r="B1560" t="s">
        <v>3</v>
      </c>
      <c r="C1560" t="s">
        <v>1708</v>
      </c>
      <c r="D1560" t="s">
        <v>1761</v>
      </c>
      <c r="H1560" t="str">
        <f>INDEX('Vensim Variables'!$B:$B,MATCH(EPS!$B1560,'Vensim Variables'!$A:$A,0))</f>
        <v>g pollutant</v>
      </c>
      <c r="I1560" t="str">
        <f t="shared" si="48"/>
        <v>PM10</v>
      </c>
      <c r="J1560">
        <f>INDEX(NoSettings!$C:$C,MATCH(EPS!$A1560,NoSettings!$A:$A,0))</f>
        <v>4359150000</v>
      </c>
      <c r="K1560">
        <f>INDEX(GWP!$C$2:$C$13,MATCH(EPS!I1560,GWP!$B$2:$B$13,0))</f>
        <v>0</v>
      </c>
      <c r="L1560" s="4">
        <f t="shared" si="49"/>
        <v>0</v>
      </c>
    </row>
    <row r="1561" spans="1:12">
      <c r="A1561" t="s">
        <v>1546</v>
      </c>
      <c r="B1561" t="s">
        <v>3</v>
      </c>
      <c r="C1561" t="s">
        <v>1708</v>
      </c>
      <c r="D1561" t="s">
        <v>1762</v>
      </c>
      <c r="H1561" t="str">
        <f>INDEX('Vensim Variables'!$B:$B,MATCH(EPS!$B1561,'Vensim Variables'!$A:$A,0))</f>
        <v>g pollutant</v>
      </c>
      <c r="I1561" t="str">
        <f t="shared" si="48"/>
        <v>PM10</v>
      </c>
      <c r="J1561">
        <f>INDEX(NoSettings!$C:$C,MATCH(EPS!$A1561,NoSettings!$A:$A,0))</f>
        <v>2619740000</v>
      </c>
      <c r="K1561">
        <f>INDEX(GWP!$C$2:$C$13,MATCH(EPS!I1561,GWP!$B$2:$B$13,0))</f>
        <v>0</v>
      </c>
      <c r="L1561" s="4">
        <f t="shared" si="49"/>
        <v>0</v>
      </c>
    </row>
    <row r="1562" spans="1:12">
      <c r="A1562" t="s">
        <v>1547</v>
      </c>
      <c r="B1562" t="s">
        <v>3</v>
      </c>
      <c r="C1562" t="s">
        <v>1708</v>
      </c>
      <c r="D1562" t="s">
        <v>1763</v>
      </c>
      <c r="H1562" t="str">
        <f>INDEX('Vensim Variables'!$B:$B,MATCH(EPS!$B1562,'Vensim Variables'!$A:$A,0))</f>
        <v>g pollutant</v>
      </c>
      <c r="I1562" t="str">
        <f t="shared" si="48"/>
        <v>PM10</v>
      </c>
      <c r="J1562">
        <f>INDEX(NoSettings!$C:$C,MATCH(EPS!$A1562,NoSettings!$A:$A,0))</f>
        <v>1317030000</v>
      </c>
      <c r="K1562">
        <f>INDEX(GWP!$C$2:$C$13,MATCH(EPS!I1562,GWP!$B$2:$B$13,0))</f>
        <v>0</v>
      </c>
      <c r="L1562" s="4">
        <f t="shared" si="49"/>
        <v>0</v>
      </c>
    </row>
    <row r="1563" spans="1:12">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c r="A1566" t="s">
        <v>1551</v>
      </c>
      <c r="B1566" t="s">
        <v>3</v>
      </c>
      <c r="C1566" t="s">
        <v>1708</v>
      </c>
      <c r="D1566" t="s">
        <v>1767</v>
      </c>
      <c r="H1566" t="str">
        <f>INDEX('Vensim Variables'!$B:$B,MATCH(EPS!$B1566,'Vensim Variables'!$A:$A,0))</f>
        <v>g pollutant</v>
      </c>
      <c r="I1566" t="str">
        <f t="shared" si="48"/>
        <v>PM10</v>
      </c>
      <c r="J1566">
        <f>INDEX(NoSettings!$C:$C,MATCH(EPS!$A1566,NoSettings!$A:$A,0))</f>
        <v>3312610000</v>
      </c>
      <c r="K1566">
        <f>INDEX(GWP!$C$2:$C$13,MATCH(EPS!I1566,GWP!$B$2:$B$13,0))</f>
        <v>0</v>
      </c>
      <c r="L1566" s="4">
        <f t="shared" si="49"/>
        <v>0</v>
      </c>
    </row>
    <row r="1567" spans="1:12">
      <c r="A1567" t="s">
        <v>7219</v>
      </c>
      <c r="B1567" t="s">
        <v>3</v>
      </c>
      <c r="C1567" t="s">
        <v>1708</v>
      </c>
      <c r="D1567" t="s">
        <v>7303</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c r="A1568" t="s">
        <v>7220</v>
      </c>
      <c r="B1568" t="s">
        <v>3</v>
      </c>
      <c r="C1568" t="s">
        <v>1708</v>
      </c>
      <c r="D1568" t="s">
        <v>7304</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c r="A1569" t="s">
        <v>7221</v>
      </c>
      <c r="B1569" t="s">
        <v>3</v>
      </c>
      <c r="C1569" t="s">
        <v>1708</v>
      </c>
      <c r="D1569" t="s">
        <v>7305</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c r="A1570" t="s">
        <v>7222</v>
      </c>
      <c r="B1570" t="s">
        <v>3</v>
      </c>
      <c r="C1570" t="s">
        <v>1708</v>
      </c>
      <c r="D1570" t="s">
        <v>7306</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c r="A1571" t="s">
        <v>7223</v>
      </c>
      <c r="B1571" t="s">
        <v>3</v>
      </c>
      <c r="C1571" t="s">
        <v>1708</v>
      </c>
      <c r="D1571" t="s">
        <v>7307</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c r="A1572" t="s">
        <v>7224</v>
      </c>
      <c r="B1572" t="s">
        <v>3</v>
      </c>
      <c r="C1572" t="s">
        <v>1708</v>
      </c>
      <c r="D1572" t="s">
        <v>7308</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c r="A1573" t="s">
        <v>7225</v>
      </c>
      <c r="B1573" t="s">
        <v>3</v>
      </c>
      <c r="C1573" t="s">
        <v>1708</v>
      </c>
      <c r="D1573" t="s">
        <v>7309</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c r="A1574" t="s">
        <v>1552</v>
      </c>
      <c r="B1574" t="s">
        <v>3</v>
      </c>
      <c r="C1574" t="s">
        <v>1709</v>
      </c>
      <c r="D1574" t="s">
        <v>1752</v>
      </c>
      <c r="H1574" t="str">
        <f>INDEX('Vensim Variables'!$B:$B,MATCH(EPS!$B1574,'Vensim Variables'!$A:$A,0))</f>
        <v>g pollutant</v>
      </c>
      <c r="I1574" t="str">
        <f t="shared" si="48"/>
        <v>PM25</v>
      </c>
      <c r="J1574">
        <f>INDEX(NoSettings!$C:$C,MATCH(EPS!$A1574,NoSettings!$A:$A,0))</f>
        <v>50184700000</v>
      </c>
      <c r="K1574">
        <f>INDEX(GWP!$C$2:$C$13,MATCH(EPS!I1574,GWP!$B$2:$B$13,0))</f>
        <v>0</v>
      </c>
      <c r="L1574" s="4">
        <f t="shared" si="49"/>
        <v>0</v>
      </c>
    </row>
    <row r="1575" spans="1:12">
      <c r="A1575" t="s">
        <v>7226</v>
      </c>
      <c r="B1575" t="s">
        <v>3</v>
      </c>
      <c r="C1575" t="s">
        <v>1709</v>
      </c>
      <c r="D1575" t="s">
        <v>7301</v>
      </c>
      <c r="H1575" t="str">
        <f>INDEX('Vensim Variables'!$B:$B,MATCH(EPS!$B1575,'Vensim Variables'!$A:$A,0))</f>
        <v>g pollutant</v>
      </c>
      <c r="I1575" t="str">
        <f t="shared" si="48"/>
        <v>PM25</v>
      </c>
      <c r="J1575">
        <f>INDEX(NoSettings!$C:$C,MATCH(EPS!$A1575,NoSettings!$A:$A,0))</f>
        <v>1962650000</v>
      </c>
      <c r="K1575">
        <f>INDEX(GWP!$C$2:$C$13,MATCH(EPS!I1575,GWP!$B$2:$B$13,0))</f>
        <v>0</v>
      </c>
      <c r="L1575" s="4">
        <f t="shared" si="49"/>
        <v>0</v>
      </c>
    </row>
    <row r="1576" spans="1:12">
      <c r="A1576" t="s">
        <v>7227</v>
      </c>
      <c r="B1576" t="s">
        <v>3</v>
      </c>
      <c r="C1576" t="s">
        <v>1709</v>
      </c>
      <c r="D1576" t="s">
        <v>7302</v>
      </c>
      <c r="H1576" t="str">
        <f>INDEX('Vensim Variables'!$B:$B,MATCH(EPS!$B1576,'Vensim Variables'!$A:$A,0))</f>
        <v>g pollutant</v>
      </c>
      <c r="I1576" t="str">
        <f t="shared" si="48"/>
        <v>PM25</v>
      </c>
      <c r="J1576">
        <f>INDEX(NoSettings!$C:$C,MATCH(EPS!$A1576,NoSettings!$A:$A,0))</f>
        <v>22267900000</v>
      </c>
      <c r="K1576">
        <f>INDEX(GWP!$C$2:$C$13,MATCH(EPS!I1576,GWP!$B$2:$B$13,0))</f>
        <v>0</v>
      </c>
      <c r="L1576" s="4">
        <f t="shared" si="49"/>
        <v>0</v>
      </c>
    </row>
    <row r="1577" spans="1:12">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c r="A1582" t="s">
        <v>1559</v>
      </c>
      <c r="B1582" t="s">
        <v>3</v>
      </c>
      <c r="C1582" t="s">
        <v>1709</v>
      </c>
      <c r="D1582" t="s">
        <v>1759</v>
      </c>
      <c r="H1582" t="str">
        <f>INDEX('Vensim Variables'!$B:$B,MATCH(EPS!$B1582,'Vensim Variables'!$A:$A,0))</f>
        <v>g pollutant</v>
      </c>
      <c r="I1582" t="str">
        <f t="shared" si="48"/>
        <v>PM25</v>
      </c>
      <c r="J1582">
        <f>INDEX(NoSettings!$C:$C,MATCH(EPS!$A1582,NoSettings!$A:$A,0))</f>
        <v>1838410000</v>
      </c>
      <c r="K1582">
        <f>INDEX(GWP!$C$2:$C$13,MATCH(EPS!I1582,GWP!$B$2:$B$13,0))</f>
        <v>0</v>
      </c>
      <c r="L1582" s="4">
        <f t="shared" si="49"/>
        <v>0</v>
      </c>
    </row>
    <row r="1583" spans="1:12">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c r="A1584" t="s">
        <v>1561</v>
      </c>
      <c r="B1584" t="s">
        <v>3</v>
      </c>
      <c r="C1584" t="s">
        <v>1709</v>
      </c>
      <c r="D1584" t="s">
        <v>1761</v>
      </c>
      <c r="H1584" t="str">
        <f>INDEX('Vensim Variables'!$B:$B,MATCH(EPS!$B1584,'Vensim Variables'!$A:$A,0))</f>
        <v>g pollutant</v>
      </c>
      <c r="I1584" t="str">
        <f t="shared" si="48"/>
        <v>PM25</v>
      </c>
      <c r="J1584">
        <f>INDEX(NoSettings!$C:$C,MATCH(EPS!$A1584,NoSettings!$A:$A,0))</f>
        <v>3588250000</v>
      </c>
      <c r="K1584">
        <f>INDEX(GWP!$C$2:$C$13,MATCH(EPS!I1584,GWP!$B$2:$B$13,0))</f>
        <v>0</v>
      </c>
      <c r="L1584" s="4">
        <f t="shared" si="49"/>
        <v>0</v>
      </c>
    </row>
    <row r="1585" spans="1:12">
      <c r="A1585" t="s">
        <v>1562</v>
      </c>
      <c r="B1585" t="s">
        <v>3</v>
      </c>
      <c r="C1585" t="s">
        <v>1709</v>
      </c>
      <c r="D1585" t="s">
        <v>1762</v>
      </c>
      <c r="H1585" t="str">
        <f>INDEX('Vensim Variables'!$B:$B,MATCH(EPS!$B1585,'Vensim Variables'!$A:$A,0))</f>
        <v>g pollutant</v>
      </c>
      <c r="I1585" t="str">
        <f t="shared" si="48"/>
        <v>PM25</v>
      </c>
      <c r="J1585">
        <f>INDEX(NoSettings!$C:$C,MATCH(EPS!$A1585,NoSettings!$A:$A,0))</f>
        <v>2555490000</v>
      </c>
      <c r="K1585">
        <f>INDEX(GWP!$C$2:$C$13,MATCH(EPS!I1585,GWP!$B$2:$B$13,0))</f>
        <v>0</v>
      </c>
      <c r="L1585" s="4">
        <f t="shared" si="49"/>
        <v>0</v>
      </c>
    </row>
    <row r="1586" spans="1:12">
      <c r="A1586" t="s">
        <v>1563</v>
      </c>
      <c r="B1586" t="s">
        <v>3</v>
      </c>
      <c r="C1586" t="s">
        <v>1709</v>
      </c>
      <c r="D1586" t="s">
        <v>1763</v>
      </c>
      <c r="H1586" t="str">
        <f>INDEX('Vensim Variables'!$B:$B,MATCH(EPS!$B1586,'Vensim Variables'!$A:$A,0))</f>
        <v>g pollutant</v>
      </c>
      <c r="I1586" t="str">
        <f t="shared" si="48"/>
        <v>PM25</v>
      </c>
      <c r="J1586">
        <f>INDEX(NoSettings!$C:$C,MATCH(EPS!$A1586,NoSettings!$A:$A,0))</f>
        <v>1008690000</v>
      </c>
      <c r="K1586">
        <f>INDEX(GWP!$C$2:$C$13,MATCH(EPS!I1586,GWP!$B$2:$B$13,0))</f>
        <v>0</v>
      </c>
      <c r="L1586" s="4">
        <f t="shared" si="49"/>
        <v>0</v>
      </c>
    </row>
    <row r="1587" spans="1:12">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c r="A1590" t="s">
        <v>1567</v>
      </c>
      <c r="B1590" t="s">
        <v>3</v>
      </c>
      <c r="C1590" t="s">
        <v>1709</v>
      </c>
      <c r="D1590" t="s">
        <v>1767</v>
      </c>
      <c r="H1590" t="str">
        <f>INDEX('Vensim Variables'!$B:$B,MATCH(EPS!$B1590,'Vensim Variables'!$A:$A,0))</f>
        <v>g pollutant</v>
      </c>
      <c r="I1590" t="str">
        <f t="shared" si="48"/>
        <v>PM25</v>
      </c>
      <c r="J1590">
        <f>INDEX(NoSettings!$C:$C,MATCH(EPS!$A1590,NoSettings!$A:$A,0))</f>
        <v>3166050000</v>
      </c>
      <c r="K1590">
        <f>INDEX(GWP!$C$2:$C$13,MATCH(EPS!I1590,GWP!$B$2:$B$13,0))</f>
        <v>0</v>
      </c>
      <c r="L1590" s="4">
        <f t="shared" si="49"/>
        <v>0</v>
      </c>
    </row>
    <row r="1591" spans="1:12">
      <c r="A1591" t="s">
        <v>7228</v>
      </c>
      <c r="B1591" t="s">
        <v>3</v>
      </c>
      <c r="C1591" t="s">
        <v>1709</v>
      </c>
      <c r="D1591" t="s">
        <v>7303</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c r="A1592" t="s">
        <v>7229</v>
      </c>
      <c r="B1592" t="s">
        <v>3</v>
      </c>
      <c r="C1592" t="s">
        <v>1709</v>
      </c>
      <c r="D1592" t="s">
        <v>7304</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c r="A1593" t="s">
        <v>7230</v>
      </c>
      <c r="B1593" t="s">
        <v>3</v>
      </c>
      <c r="C1593" t="s">
        <v>1709</v>
      </c>
      <c r="D1593" t="s">
        <v>7305</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c r="A1594" t="s">
        <v>7231</v>
      </c>
      <c r="B1594" t="s">
        <v>3</v>
      </c>
      <c r="C1594" t="s">
        <v>1709</v>
      </c>
      <c r="D1594" t="s">
        <v>7306</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c r="A1595" t="s">
        <v>7232</v>
      </c>
      <c r="B1595" t="s">
        <v>3</v>
      </c>
      <c r="C1595" t="s">
        <v>1709</v>
      </c>
      <c r="D1595" t="s">
        <v>7307</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c r="A1596" t="s">
        <v>7233</v>
      </c>
      <c r="B1596" t="s">
        <v>3</v>
      </c>
      <c r="C1596" t="s">
        <v>1709</v>
      </c>
      <c r="D1596" t="s">
        <v>7308</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c r="A1597" t="s">
        <v>7234</v>
      </c>
      <c r="B1597" t="s">
        <v>3</v>
      </c>
      <c r="C1597" t="s">
        <v>1709</v>
      </c>
      <c r="D1597" t="s">
        <v>7309</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c r="A1598" t="s">
        <v>1568</v>
      </c>
      <c r="B1598" t="s">
        <v>3</v>
      </c>
      <c r="C1598" t="s">
        <v>1710</v>
      </c>
      <c r="D1598" t="s">
        <v>1752</v>
      </c>
      <c r="H1598" t="str">
        <f>INDEX('Vensim Variables'!$B:$B,MATCH(EPS!$B1598,'Vensim Variables'!$A:$A,0))</f>
        <v>g pollutant</v>
      </c>
      <c r="I1598" t="str">
        <f t="shared" si="48"/>
        <v>SOx</v>
      </c>
      <c r="J1598">
        <f>INDEX(NoSettings!$C:$C,MATCH(EPS!$A1598,NoSettings!$A:$A,0))</f>
        <v>892570000000</v>
      </c>
      <c r="K1598">
        <f>INDEX(GWP!$C$2:$C$13,MATCH(EPS!I1598,GWP!$B$2:$B$13,0))</f>
        <v>0</v>
      </c>
      <c r="L1598" s="4">
        <f t="shared" si="49"/>
        <v>0</v>
      </c>
    </row>
    <row r="1599" spans="1:12">
      <c r="A1599" t="s">
        <v>7235</v>
      </c>
      <c r="B1599" t="s">
        <v>3</v>
      </c>
      <c r="C1599" t="s">
        <v>1710</v>
      </c>
      <c r="D1599" t="s">
        <v>7301</v>
      </c>
      <c r="H1599" t="str">
        <f>INDEX('Vensim Variables'!$B:$B,MATCH(EPS!$B1599,'Vensim Variables'!$A:$A,0))</f>
        <v>g pollutant</v>
      </c>
      <c r="I1599" t="str">
        <f t="shared" si="48"/>
        <v>SOx</v>
      </c>
      <c r="J1599">
        <f>INDEX(NoSettings!$C:$C,MATCH(EPS!$A1599,NoSettings!$A:$A,0))</f>
        <v>591263000</v>
      </c>
      <c r="K1599">
        <f>INDEX(GWP!$C$2:$C$13,MATCH(EPS!I1599,GWP!$B$2:$B$13,0))</f>
        <v>0</v>
      </c>
      <c r="L1599" s="4">
        <f t="shared" si="49"/>
        <v>0</v>
      </c>
    </row>
    <row r="1600" spans="1:12">
      <c r="A1600" t="s">
        <v>7236</v>
      </c>
      <c r="B1600" t="s">
        <v>3</v>
      </c>
      <c r="C1600" t="s">
        <v>1710</v>
      </c>
      <c r="D1600" t="s">
        <v>7302</v>
      </c>
      <c r="H1600" t="str">
        <f>INDEX('Vensim Variables'!$B:$B,MATCH(EPS!$B1600,'Vensim Variables'!$A:$A,0))</f>
        <v>g pollutant</v>
      </c>
      <c r="I1600" t="str">
        <f t="shared" si="48"/>
        <v>SOx</v>
      </c>
      <c r="J1600">
        <f>INDEX(NoSettings!$C:$C,MATCH(EPS!$A1600,NoSettings!$A:$A,0))</f>
        <v>6708370000</v>
      </c>
      <c r="K1600">
        <f>INDEX(GWP!$C$2:$C$13,MATCH(EPS!I1600,GWP!$B$2:$B$13,0))</f>
        <v>0</v>
      </c>
      <c r="L1600" s="4">
        <f t="shared" si="49"/>
        <v>0</v>
      </c>
    </row>
    <row r="1601" spans="1:12">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c r="A1606" t="s">
        <v>1575</v>
      </c>
      <c r="B1606" t="s">
        <v>3</v>
      </c>
      <c r="C1606" t="s">
        <v>1710</v>
      </c>
      <c r="D1606" t="s">
        <v>1759</v>
      </c>
      <c r="H1606" t="str">
        <f>INDEX('Vensim Variables'!$B:$B,MATCH(EPS!$B1606,'Vensim Variables'!$A:$A,0))</f>
        <v>g pollutant</v>
      </c>
      <c r="I1606" t="str">
        <f t="shared" si="50"/>
        <v>SOx</v>
      </c>
      <c r="J1606">
        <f>INDEX(NoSettings!$C:$C,MATCH(EPS!$A1606,NoSettings!$A:$A,0))</f>
        <v>1650310000</v>
      </c>
      <c r="K1606">
        <f>INDEX(GWP!$C$2:$C$13,MATCH(EPS!I1606,GWP!$B$2:$B$13,0))</f>
        <v>0</v>
      </c>
      <c r="L1606" s="4">
        <f t="shared" si="51"/>
        <v>0</v>
      </c>
    </row>
    <row r="1607" spans="1:12">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c r="A1608" t="s">
        <v>1577</v>
      </c>
      <c r="B1608" t="s">
        <v>3</v>
      </c>
      <c r="C1608" t="s">
        <v>1710</v>
      </c>
      <c r="D1608" t="s">
        <v>1761</v>
      </c>
      <c r="H1608" t="str">
        <f>INDEX('Vensim Variables'!$B:$B,MATCH(EPS!$B1608,'Vensim Variables'!$A:$A,0))</f>
        <v>g pollutant</v>
      </c>
      <c r="I1608" t="str">
        <f t="shared" si="50"/>
        <v>SOx</v>
      </c>
      <c r="J1608">
        <f>INDEX(NoSettings!$C:$C,MATCH(EPS!$A1608,NoSettings!$A:$A,0))</f>
        <v>32930800000</v>
      </c>
      <c r="K1608">
        <f>INDEX(GWP!$C$2:$C$13,MATCH(EPS!I1608,GWP!$B$2:$B$13,0))</f>
        <v>0</v>
      </c>
      <c r="L1608" s="4">
        <f t="shared" si="51"/>
        <v>0</v>
      </c>
    </row>
    <row r="1609" spans="1:12">
      <c r="A1609" t="s">
        <v>1578</v>
      </c>
      <c r="B1609" t="s">
        <v>3</v>
      </c>
      <c r="C1609" t="s">
        <v>1710</v>
      </c>
      <c r="D1609" t="s">
        <v>1762</v>
      </c>
      <c r="H1609" t="str">
        <f>INDEX('Vensim Variables'!$B:$B,MATCH(EPS!$B1609,'Vensim Variables'!$A:$A,0))</f>
        <v>g pollutant</v>
      </c>
      <c r="I1609" t="str">
        <f t="shared" si="50"/>
        <v>SOx</v>
      </c>
      <c r="J1609">
        <f>INDEX(NoSettings!$C:$C,MATCH(EPS!$A1609,NoSettings!$A:$A,0))</f>
        <v>769860000</v>
      </c>
      <c r="K1609">
        <f>INDEX(GWP!$C$2:$C$13,MATCH(EPS!I1609,GWP!$B$2:$B$13,0))</f>
        <v>0</v>
      </c>
      <c r="L1609" s="4">
        <f t="shared" si="51"/>
        <v>0</v>
      </c>
    </row>
    <row r="1610" spans="1:12">
      <c r="A1610" t="s">
        <v>1579</v>
      </c>
      <c r="B1610" t="s">
        <v>3</v>
      </c>
      <c r="C1610" t="s">
        <v>1710</v>
      </c>
      <c r="D1610" t="s">
        <v>1763</v>
      </c>
      <c r="H1610" t="str">
        <f>INDEX('Vensim Variables'!$B:$B,MATCH(EPS!$B1610,'Vensim Variables'!$A:$A,0))</f>
        <v>g pollutant</v>
      </c>
      <c r="I1610" t="str">
        <f t="shared" si="50"/>
        <v>SOx</v>
      </c>
      <c r="J1610">
        <f>INDEX(NoSettings!$C:$C,MATCH(EPS!$A1610,NoSettings!$A:$A,0))</f>
        <v>17940300000</v>
      </c>
      <c r="K1610">
        <f>INDEX(GWP!$C$2:$C$13,MATCH(EPS!I1610,GWP!$B$2:$B$13,0))</f>
        <v>0</v>
      </c>
      <c r="L1610" s="4">
        <f t="shared" si="51"/>
        <v>0</v>
      </c>
    </row>
    <row r="1611" spans="1:12">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c r="A1614" t="s">
        <v>1583</v>
      </c>
      <c r="B1614" t="s">
        <v>3</v>
      </c>
      <c r="C1614" t="s">
        <v>1710</v>
      </c>
      <c r="D1614" t="s">
        <v>1767</v>
      </c>
      <c r="H1614" t="str">
        <f>INDEX('Vensim Variables'!$B:$B,MATCH(EPS!$B1614,'Vensim Variables'!$A:$A,0))</f>
        <v>g pollutant</v>
      </c>
      <c r="I1614" t="str">
        <f t="shared" si="50"/>
        <v>SOx</v>
      </c>
      <c r="J1614">
        <f>INDEX(NoSettings!$C:$C,MATCH(EPS!$A1614,NoSettings!$A:$A,0))</f>
        <v>19187500000</v>
      </c>
      <c r="K1614">
        <f>INDEX(GWP!$C$2:$C$13,MATCH(EPS!I1614,GWP!$B$2:$B$13,0))</f>
        <v>0</v>
      </c>
      <c r="L1614" s="4">
        <f t="shared" si="51"/>
        <v>0</v>
      </c>
    </row>
    <row r="1615" spans="1:12">
      <c r="A1615" t="s">
        <v>7237</v>
      </c>
      <c r="B1615" t="s">
        <v>3</v>
      </c>
      <c r="C1615" t="s">
        <v>1710</v>
      </c>
      <c r="D1615" t="s">
        <v>7303</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c r="A1616" t="s">
        <v>7238</v>
      </c>
      <c r="B1616" t="s">
        <v>3</v>
      </c>
      <c r="C1616" t="s">
        <v>1710</v>
      </c>
      <c r="D1616" t="s">
        <v>7304</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c r="A1617" t="s">
        <v>7239</v>
      </c>
      <c r="B1617" t="s">
        <v>3</v>
      </c>
      <c r="C1617" t="s">
        <v>1710</v>
      </c>
      <c r="D1617" t="s">
        <v>7305</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c r="A1618" t="s">
        <v>7240</v>
      </c>
      <c r="B1618" t="s">
        <v>3</v>
      </c>
      <c r="C1618" t="s">
        <v>1710</v>
      </c>
      <c r="D1618" t="s">
        <v>7306</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c r="A1619" t="s">
        <v>7241</v>
      </c>
      <c r="B1619" t="s">
        <v>3</v>
      </c>
      <c r="C1619" t="s">
        <v>1710</v>
      </c>
      <c r="D1619" t="s">
        <v>7307</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c r="A1620" t="s">
        <v>7242</v>
      </c>
      <c r="B1620" t="s">
        <v>3</v>
      </c>
      <c r="C1620" t="s">
        <v>1710</v>
      </c>
      <c r="D1620" t="s">
        <v>7308</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c r="A1621" t="s">
        <v>7243</v>
      </c>
      <c r="B1621" t="s">
        <v>3</v>
      </c>
      <c r="C1621" t="s">
        <v>1710</v>
      </c>
      <c r="D1621" t="s">
        <v>7309</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c r="A1622" t="s">
        <v>1584</v>
      </c>
      <c r="B1622" t="s">
        <v>3</v>
      </c>
      <c r="C1622" t="s">
        <v>1711</v>
      </c>
      <c r="D1622" t="s">
        <v>1752</v>
      </c>
      <c r="H1622" t="str">
        <f>INDEX('Vensim Variables'!$B:$B,MATCH(EPS!$B1622,'Vensim Variables'!$A:$A,0))</f>
        <v>g pollutant</v>
      </c>
      <c r="I1622" t="str">
        <f t="shared" si="50"/>
        <v>BC</v>
      </c>
      <c r="J1622">
        <f>INDEX(NoSettings!$C:$C,MATCH(EPS!$A1622,NoSettings!$A:$A,0))</f>
        <v>1977630000</v>
      </c>
      <c r="K1622">
        <f>INDEX(GWP!$C$2:$C$13,MATCH(EPS!I1622,GWP!$B$2:$B$13,0))</f>
        <v>0</v>
      </c>
      <c r="L1622" s="4">
        <f t="shared" si="51"/>
        <v>0</v>
      </c>
    </row>
    <row r="1623" spans="1:12">
      <c r="A1623" t="s">
        <v>7244</v>
      </c>
      <c r="B1623" t="s">
        <v>3</v>
      </c>
      <c r="C1623" t="s">
        <v>1711</v>
      </c>
      <c r="D1623" t="s">
        <v>7301</v>
      </c>
      <c r="H1623" t="str">
        <f>INDEX('Vensim Variables'!$B:$B,MATCH(EPS!$B1623,'Vensim Variables'!$A:$A,0))</f>
        <v>g pollutant</v>
      </c>
      <c r="I1623" t="str">
        <f t="shared" si="50"/>
        <v>BC</v>
      </c>
      <c r="J1623">
        <f>INDEX(NoSettings!$C:$C,MATCH(EPS!$A1623,NoSettings!$A:$A,0))</f>
        <v>131014000</v>
      </c>
      <c r="K1623">
        <f>INDEX(GWP!$C$2:$C$13,MATCH(EPS!I1623,GWP!$B$2:$B$13,0))</f>
        <v>0</v>
      </c>
      <c r="L1623" s="4">
        <f t="shared" si="51"/>
        <v>0</v>
      </c>
    </row>
    <row r="1624" spans="1:12">
      <c r="A1624" t="s">
        <v>7245</v>
      </c>
      <c r="B1624" t="s">
        <v>3</v>
      </c>
      <c r="C1624" t="s">
        <v>1711</v>
      </c>
      <c r="D1624" t="s">
        <v>7302</v>
      </c>
      <c r="H1624" t="str">
        <f>INDEX('Vensim Variables'!$B:$B,MATCH(EPS!$B1624,'Vensim Variables'!$A:$A,0))</f>
        <v>g pollutant</v>
      </c>
      <c r="I1624" t="str">
        <f t="shared" si="50"/>
        <v>BC</v>
      </c>
      <c r="J1624">
        <f>INDEX(NoSettings!$C:$C,MATCH(EPS!$A1624,NoSettings!$A:$A,0))</f>
        <v>1486460000</v>
      </c>
      <c r="K1624">
        <f>INDEX(GWP!$C$2:$C$13,MATCH(EPS!I1624,GWP!$B$2:$B$13,0))</f>
        <v>0</v>
      </c>
      <c r="L1624" s="4">
        <f t="shared" si="51"/>
        <v>0</v>
      </c>
    </row>
    <row r="1625" spans="1:12">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c r="A1630" t="s">
        <v>1591</v>
      </c>
      <c r="B1630" t="s">
        <v>3</v>
      </c>
      <c r="C1630" t="s">
        <v>1711</v>
      </c>
      <c r="D1630" t="s">
        <v>1759</v>
      </c>
      <c r="H1630" t="str">
        <f>INDEX('Vensim Variables'!$B:$B,MATCH(EPS!$B1630,'Vensim Variables'!$A:$A,0))</f>
        <v>g pollutant</v>
      </c>
      <c r="I1630" t="str">
        <f t="shared" si="50"/>
        <v>BC</v>
      </c>
      <c r="J1630">
        <f>INDEX(NoSettings!$C:$C,MATCH(EPS!$A1630,NoSettings!$A:$A,0))</f>
        <v>70214000</v>
      </c>
      <c r="K1630">
        <f>INDEX(GWP!$C$2:$C$13,MATCH(EPS!I1630,GWP!$B$2:$B$13,0))</f>
        <v>0</v>
      </c>
      <c r="L1630" s="4">
        <f t="shared" si="51"/>
        <v>0</v>
      </c>
    </row>
    <row r="1631" spans="1:12">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c r="A1632" t="s">
        <v>1593</v>
      </c>
      <c r="B1632" t="s">
        <v>3</v>
      </c>
      <c r="C1632" t="s">
        <v>1711</v>
      </c>
      <c r="D1632" t="s">
        <v>1761</v>
      </c>
      <c r="H1632" t="str">
        <f>INDEX('Vensim Variables'!$B:$B,MATCH(EPS!$B1632,'Vensim Variables'!$A:$A,0))</f>
        <v>g pollutant</v>
      </c>
      <c r="I1632" t="str">
        <f t="shared" si="50"/>
        <v>BC</v>
      </c>
      <c r="J1632">
        <f>INDEX(NoSettings!$C:$C,MATCH(EPS!$A1632,NoSettings!$A:$A,0))</f>
        <v>1086560000</v>
      </c>
      <c r="K1632">
        <f>INDEX(GWP!$C$2:$C$13,MATCH(EPS!I1632,GWP!$B$2:$B$13,0))</f>
        <v>0</v>
      </c>
      <c r="L1632" s="4">
        <f t="shared" si="51"/>
        <v>0</v>
      </c>
    </row>
    <row r="1633" spans="1:12">
      <c r="A1633" t="s">
        <v>1594</v>
      </c>
      <c r="B1633" t="s">
        <v>3</v>
      </c>
      <c r="C1633" t="s">
        <v>1711</v>
      </c>
      <c r="D1633" t="s">
        <v>1762</v>
      </c>
      <c r="H1633" t="str">
        <f>INDEX('Vensim Variables'!$B:$B,MATCH(EPS!$B1633,'Vensim Variables'!$A:$A,0))</f>
        <v>g pollutant</v>
      </c>
      <c r="I1633" t="str">
        <f t="shared" si="50"/>
        <v>BC</v>
      </c>
      <c r="J1633">
        <f>INDEX(NoSettings!$C:$C,MATCH(EPS!$A1633,NoSettings!$A:$A,0))</f>
        <v>170588000</v>
      </c>
      <c r="K1633">
        <f>INDEX(GWP!$C$2:$C$13,MATCH(EPS!I1633,GWP!$B$2:$B$13,0))</f>
        <v>0</v>
      </c>
      <c r="L1633" s="4">
        <f t="shared" si="51"/>
        <v>0</v>
      </c>
    </row>
    <row r="1634" spans="1:12">
      <c r="A1634" t="s">
        <v>1595</v>
      </c>
      <c r="B1634" t="s">
        <v>3</v>
      </c>
      <c r="C1634" t="s">
        <v>1711</v>
      </c>
      <c r="D1634" t="s">
        <v>1763</v>
      </c>
      <c r="H1634" t="str">
        <f>INDEX('Vensim Variables'!$B:$B,MATCH(EPS!$B1634,'Vensim Variables'!$A:$A,0))</f>
        <v>g pollutant</v>
      </c>
      <c r="I1634" t="str">
        <f t="shared" si="50"/>
        <v>BC</v>
      </c>
      <c r="J1634">
        <f>INDEX(NoSettings!$C:$C,MATCH(EPS!$A1634,NoSettings!$A:$A,0))</f>
        <v>39749500</v>
      </c>
      <c r="K1634">
        <f>INDEX(GWP!$C$2:$C$13,MATCH(EPS!I1634,GWP!$B$2:$B$13,0))</f>
        <v>0</v>
      </c>
      <c r="L1634" s="4">
        <f t="shared" si="51"/>
        <v>0</v>
      </c>
    </row>
    <row r="1635" spans="1:12">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c r="A1638" t="s">
        <v>1599</v>
      </c>
      <c r="B1638" t="s">
        <v>3</v>
      </c>
      <c r="C1638" t="s">
        <v>1711</v>
      </c>
      <c r="D1638" t="s">
        <v>1767</v>
      </c>
      <c r="H1638" t="str">
        <f>INDEX('Vensim Variables'!$B:$B,MATCH(EPS!$B1638,'Vensim Variables'!$A:$A,0))</f>
        <v>g pollutant</v>
      </c>
      <c r="I1638" t="str">
        <f t="shared" si="50"/>
        <v>BC</v>
      </c>
      <c r="J1638">
        <f>INDEX(NoSettings!$C:$C,MATCH(EPS!$A1638,NoSettings!$A:$A,0))</f>
        <v>172707000</v>
      </c>
      <c r="K1638">
        <f>INDEX(GWP!$C$2:$C$13,MATCH(EPS!I1638,GWP!$B$2:$B$13,0))</f>
        <v>0</v>
      </c>
      <c r="L1638" s="4">
        <f t="shared" si="51"/>
        <v>0</v>
      </c>
    </row>
    <row r="1639" spans="1:12">
      <c r="A1639" t="s">
        <v>7246</v>
      </c>
      <c r="B1639" t="s">
        <v>3</v>
      </c>
      <c r="C1639" t="s">
        <v>1711</v>
      </c>
      <c r="D1639" t="s">
        <v>7303</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c r="A1640" t="s">
        <v>7247</v>
      </c>
      <c r="B1640" t="s">
        <v>3</v>
      </c>
      <c r="C1640" t="s">
        <v>1711</v>
      </c>
      <c r="D1640" t="s">
        <v>7304</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c r="A1641" t="s">
        <v>7248</v>
      </c>
      <c r="B1641" t="s">
        <v>3</v>
      </c>
      <c r="C1641" t="s">
        <v>1711</v>
      </c>
      <c r="D1641" t="s">
        <v>7305</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c r="A1642" t="s">
        <v>7249</v>
      </c>
      <c r="B1642" t="s">
        <v>3</v>
      </c>
      <c r="C1642" t="s">
        <v>1711</v>
      </c>
      <c r="D1642" t="s">
        <v>7306</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c r="A1643" t="s">
        <v>7250</v>
      </c>
      <c r="B1643" t="s">
        <v>3</v>
      </c>
      <c r="C1643" t="s">
        <v>1711</v>
      </c>
      <c r="D1643" t="s">
        <v>7307</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c r="A1644" t="s">
        <v>7251</v>
      </c>
      <c r="B1644" t="s">
        <v>3</v>
      </c>
      <c r="C1644" t="s">
        <v>1711</v>
      </c>
      <c r="D1644" t="s">
        <v>7308</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c r="A1645" t="s">
        <v>7252</v>
      </c>
      <c r="B1645" t="s">
        <v>3</v>
      </c>
      <c r="C1645" t="s">
        <v>1711</v>
      </c>
      <c r="D1645" t="s">
        <v>7309</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c r="A1646" t="s">
        <v>1600</v>
      </c>
      <c r="B1646" t="s">
        <v>3</v>
      </c>
      <c r="C1646" t="s">
        <v>1712</v>
      </c>
      <c r="D1646" t="s">
        <v>1752</v>
      </c>
      <c r="H1646" t="str">
        <f>INDEX('Vensim Variables'!$B:$B,MATCH(EPS!$B1646,'Vensim Variables'!$A:$A,0))</f>
        <v>g pollutant</v>
      </c>
      <c r="I1646" t="str">
        <f t="shared" si="50"/>
        <v>OC</v>
      </c>
      <c r="J1646">
        <f>INDEX(NoSettings!$C:$C,MATCH(EPS!$A1646,NoSettings!$A:$A,0))</f>
        <v>3126540000</v>
      </c>
      <c r="K1646">
        <f>INDEX(GWP!$C$2:$C$13,MATCH(EPS!I1646,GWP!$B$2:$B$13,0))</f>
        <v>0</v>
      </c>
      <c r="L1646" s="4">
        <f t="shared" si="51"/>
        <v>0</v>
      </c>
    </row>
    <row r="1647" spans="1:12">
      <c r="A1647" t="s">
        <v>7253</v>
      </c>
      <c r="B1647" t="s">
        <v>3</v>
      </c>
      <c r="C1647" t="s">
        <v>1712</v>
      </c>
      <c r="D1647" t="s">
        <v>7301</v>
      </c>
      <c r="H1647" t="str">
        <f>INDEX('Vensim Variables'!$B:$B,MATCH(EPS!$B1647,'Vensim Variables'!$A:$A,0))</f>
        <v>g pollutant</v>
      </c>
      <c r="I1647" t="str">
        <f t="shared" si="50"/>
        <v>OC</v>
      </c>
      <c r="J1647">
        <f>INDEX(NoSettings!$C:$C,MATCH(EPS!$A1647,NoSettings!$A:$A,0))</f>
        <v>876260000</v>
      </c>
      <c r="K1647">
        <f>INDEX(GWP!$C$2:$C$13,MATCH(EPS!I1647,GWP!$B$2:$B$13,0))</f>
        <v>0</v>
      </c>
      <c r="L1647" s="4">
        <f t="shared" si="51"/>
        <v>0</v>
      </c>
    </row>
    <row r="1648" spans="1:12">
      <c r="A1648" t="s">
        <v>7254</v>
      </c>
      <c r="B1648" t="s">
        <v>3</v>
      </c>
      <c r="C1648" t="s">
        <v>1712</v>
      </c>
      <c r="D1648" t="s">
        <v>7302</v>
      </c>
      <c r="H1648" t="str">
        <f>INDEX('Vensim Variables'!$B:$B,MATCH(EPS!$B1648,'Vensim Variables'!$A:$A,0))</f>
        <v>g pollutant</v>
      </c>
      <c r="I1648" t="str">
        <f t="shared" si="50"/>
        <v>OC</v>
      </c>
      <c r="J1648">
        <f>INDEX(NoSettings!$C:$C,MATCH(EPS!$A1648,NoSettings!$A:$A,0))</f>
        <v>9941900000</v>
      </c>
      <c r="K1648">
        <f>INDEX(GWP!$C$2:$C$13,MATCH(EPS!I1648,GWP!$B$2:$B$13,0))</f>
        <v>0</v>
      </c>
      <c r="L1648" s="4">
        <f t="shared" si="51"/>
        <v>0</v>
      </c>
    </row>
    <row r="1649" spans="1:12">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c r="A1654" t="s">
        <v>1607</v>
      </c>
      <c r="B1654" t="s">
        <v>3</v>
      </c>
      <c r="C1654" t="s">
        <v>1712</v>
      </c>
      <c r="D1654" t="s">
        <v>1759</v>
      </c>
      <c r="H1654" t="str">
        <f>INDEX('Vensim Variables'!$B:$B,MATCH(EPS!$B1654,'Vensim Variables'!$A:$A,0))</f>
        <v>g pollutant</v>
      </c>
      <c r="I1654" t="str">
        <f t="shared" si="50"/>
        <v>OC</v>
      </c>
      <c r="J1654">
        <f>INDEX(NoSettings!$C:$C,MATCH(EPS!$A1654,NoSettings!$A:$A,0))</f>
        <v>566564000</v>
      </c>
      <c r="K1654">
        <f>INDEX(GWP!$C$2:$C$13,MATCH(EPS!I1654,GWP!$B$2:$B$13,0))</f>
        <v>0</v>
      </c>
      <c r="L1654" s="4">
        <f t="shared" si="51"/>
        <v>0</v>
      </c>
    </row>
    <row r="1655" spans="1:12">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c r="A1656" t="s">
        <v>1609</v>
      </c>
      <c r="B1656" t="s">
        <v>3</v>
      </c>
      <c r="C1656" t="s">
        <v>1712</v>
      </c>
      <c r="D1656" t="s">
        <v>1761</v>
      </c>
      <c r="H1656" t="str">
        <f>INDEX('Vensim Variables'!$B:$B,MATCH(EPS!$B1656,'Vensim Variables'!$A:$A,0))</f>
        <v>g pollutant</v>
      </c>
      <c r="I1656" t="str">
        <f t="shared" si="50"/>
        <v>OC</v>
      </c>
      <c r="J1656">
        <f>INDEX(NoSettings!$C:$C,MATCH(EPS!$A1656,NoSettings!$A:$A,0))</f>
        <v>437364000</v>
      </c>
      <c r="K1656">
        <f>INDEX(GWP!$C$2:$C$13,MATCH(EPS!I1656,GWP!$B$2:$B$13,0))</f>
        <v>0</v>
      </c>
      <c r="L1656" s="4">
        <f t="shared" si="51"/>
        <v>0</v>
      </c>
    </row>
    <row r="1657" spans="1:12">
      <c r="A1657" t="s">
        <v>1610</v>
      </c>
      <c r="B1657" t="s">
        <v>3</v>
      </c>
      <c r="C1657" t="s">
        <v>1712</v>
      </c>
      <c r="D1657" t="s">
        <v>1762</v>
      </c>
      <c r="H1657" t="str">
        <f>INDEX('Vensim Variables'!$B:$B,MATCH(EPS!$B1657,'Vensim Variables'!$A:$A,0))</f>
        <v>g pollutant</v>
      </c>
      <c r="I1657" t="str">
        <f t="shared" si="50"/>
        <v>OC</v>
      </c>
      <c r="J1657">
        <f>INDEX(NoSettings!$C:$C,MATCH(EPS!$A1657,NoSettings!$A:$A,0))</f>
        <v>1140940000</v>
      </c>
      <c r="K1657">
        <f>INDEX(GWP!$C$2:$C$13,MATCH(EPS!I1657,GWP!$B$2:$B$13,0))</f>
        <v>0</v>
      </c>
      <c r="L1657" s="4">
        <f t="shared" si="51"/>
        <v>0</v>
      </c>
    </row>
    <row r="1658" spans="1:12">
      <c r="A1658" t="s">
        <v>1611</v>
      </c>
      <c r="B1658" t="s">
        <v>3</v>
      </c>
      <c r="C1658" t="s">
        <v>1712</v>
      </c>
      <c r="D1658" t="s">
        <v>1763</v>
      </c>
      <c r="H1658" t="str">
        <f>INDEX('Vensim Variables'!$B:$B,MATCH(EPS!$B1658,'Vensim Variables'!$A:$A,0))</f>
        <v>g pollutant</v>
      </c>
      <c r="I1658" t="str">
        <f t="shared" si="50"/>
        <v>OC</v>
      </c>
      <c r="J1658">
        <f>INDEX(NoSettings!$C:$C,MATCH(EPS!$A1658,NoSettings!$A:$A,0))</f>
        <v>62842000</v>
      </c>
      <c r="K1658">
        <f>INDEX(GWP!$C$2:$C$13,MATCH(EPS!I1658,GWP!$B$2:$B$13,0))</f>
        <v>0</v>
      </c>
      <c r="L1658" s="4">
        <f t="shared" si="51"/>
        <v>0</v>
      </c>
    </row>
    <row r="1659" spans="1:12">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c r="A1662" t="s">
        <v>1615</v>
      </c>
      <c r="B1662" t="s">
        <v>3</v>
      </c>
      <c r="C1662" t="s">
        <v>1712</v>
      </c>
      <c r="D1662" t="s">
        <v>1767</v>
      </c>
      <c r="H1662" t="str">
        <f>INDEX('Vensim Variables'!$B:$B,MATCH(EPS!$B1662,'Vensim Variables'!$A:$A,0))</f>
        <v>g pollutant</v>
      </c>
      <c r="I1662" t="str">
        <f t="shared" si="50"/>
        <v>OC</v>
      </c>
      <c r="J1662">
        <f>INDEX(NoSettings!$C:$C,MATCH(EPS!$A1662,NoSettings!$A:$A,0))</f>
        <v>971386000</v>
      </c>
      <c r="K1662">
        <f>INDEX(GWP!$C$2:$C$13,MATCH(EPS!I1662,GWP!$B$2:$B$13,0))</f>
        <v>0</v>
      </c>
      <c r="L1662" s="4">
        <f t="shared" si="51"/>
        <v>0</v>
      </c>
    </row>
    <row r="1663" spans="1:12">
      <c r="A1663" t="s">
        <v>7255</v>
      </c>
      <c r="B1663" t="s">
        <v>3</v>
      </c>
      <c r="C1663" t="s">
        <v>1712</v>
      </c>
      <c r="D1663" t="s">
        <v>7303</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c r="A1664" t="s">
        <v>7256</v>
      </c>
      <c r="B1664" t="s">
        <v>3</v>
      </c>
      <c r="C1664" t="s">
        <v>1712</v>
      </c>
      <c r="D1664" t="s">
        <v>7304</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c r="A1665" t="s">
        <v>7257</v>
      </c>
      <c r="B1665" t="s">
        <v>3</v>
      </c>
      <c r="C1665" t="s">
        <v>1712</v>
      </c>
      <c r="D1665" t="s">
        <v>7305</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c r="A1666" t="s">
        <v>7258</v>
      </c>
      <c r="B1666" t="s">
        <v>3</v>
      </c>
      <c r="C1666" t="s">
        <v>1712</v>
      </c>
      <c r="D1666" t="s">
        <v>7306</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c r="A1667" t="s">
        <v>7259</v>
      </c>
      <c r="B1667" t="s">
        <v>3</v>
      </c>
      <c r="C1667" t="s">
        <v>1712</v>
      </c>
      <c r="D1667" t="s">
        <v>7307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c r="A1668" t="s">
        <v>7260</v>
      </c>
      <c r="B1668" t="s">
        <v>3</v>
      </c>
      <c r="C1668" t="s">
        <v>1712</v>
      </c>
      <c r="D1668" t="s">
        <v>7308</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c r="A1669" t="s">
        <v>7261</v>
      </c>
      <c r="B1669" t="s">
        <v>3</v>
      </c>
      <c r="C1669" t="s">
        <v>1712</v>
      </c>
      <c r="D1669" t="s">
        <v>7309</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c r="A1670" t="s">
        <v>1616</v>
      </c>
      <c r="B1670" t="s">
        <v>3</v>
      </c>
      <c r="C1670" t="s">
        <v>1713</v>
      </c>
      <c r="D1670" t="s">
        <v>1752</v>
      </c>
      <c r="H1670" t="str">
        <f>INDEX('Vensim Variables'!$B:$B,MATCH(EPS!$B1670,'Vensim Variables'!$A:$A,0))</f>
        <v>g pollutant</v>
      </c>
      <c r="I1670" t="str">
        <f t="shared" si="52"/>
        <v>CH4</v>
      </c>
      <c r="J1670">
        <f>INDEX(NoSettings!$C:$C,MATCH(EPS!$A1670,NoSettings!$A:$A,0))</f>
        <v>6789860000</v>
      </c>
      <c r="K1670">
        <f>INDEX(GWP!$C$2:$C$13,MATCH(EPS!I1670,GWP!$B$2:$B$13,0))</f>
        <v>28</v>
      </c>
      <c r="L1670" s="4">
        <f t="shared" si="53"/>
        <v>0.19011607999999999</v>
      </c>
    </row>
    <row r="1671" spans="1:12">
      <c r="A1671" t="s">
        <v>7262</v>
      </c>
      <c r="B1671" t="s">
        <v>3</v>
      </c>
      <c r="C1671" t="s">
        <v>1713</v>
      </c>
      <c r="D1671" t="s">
        <v>7301</v>
      </c>
      <c r="H1671" t="str">
        <f>INDEX('Vensim Variables'!$B:$B,MATCH(EPS!$B1671,'Vensim Variables'!$A:$A,0))</f>
        <v>g pollutant</v>
      </c>
      <c r="I1671" t="str">
        <f t="shared" si="52"/>
        <v>CH4</v>
      </c>
      <c r="J1671">
        <f>INDEX(NoSettings!$C:$C,MATCH(EPS!$A1671,NoSettings!$A:$A,0))</f>
        <v>3174950000</v>
      </c>
      <c r="K1671">
        <f>INDEX(GWP!$C$2:$C$13,MATCH(EPS!I1671,GWP!$B$2:$B$13,0))</f>
        <v>28</v>
      </c>
      <c r="L1671" s="4">
        <f t="shared" si="53"/>
        <v>8.8898599999999994E-2</v>
      </c>
    </row>
    <row r="1672" spans="1:12">
      <c r="A1672" t="s">
        <v>7263</v>
      </c>
      <c r="B1672" t="s">
        <v>3</v>
      </c>
      <c r="C1672" t="s">
        <v>1713</v>
      </c>
      <c r="D1672" t="s">
        <v>7302</v>
      </c>
      <c r="H1672" t="str">
        <f>INDEX('Vensim Variables'!$B:$B,MATCH(EPS!$B1672,'Vensim Variables'!$A:$A,0))</f>
        <v>g pollutant</v>
      </c>
      <c r="I1672" t="str">
        <f t="shared" si="52"/>
        <v>CH4</v>
      </c>
      <c r="J1672">
        <f>INDEX(NoSettings!$C:$C,MATCH(EPS!$A1672,NoSettings!$A:$A,0))</f>
        <v>36022500000</v>
      </c>
      <c r="K1672">
        <f>INDEX(GWP!$C$2:$C$13,MATCH(EPS!I1672,GWP!$B$2:$B$13,0))</f>
        <v>28</v>
      </c>
      <c r="L1672" s="4">
        <f t="shared" si="53"/>
        <v>1.0086299999999999</v>
      </c>
    </row>
    <row r="1673" spans="1:12">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c r="A1680" t="s">
        <v>1625</v>
      </c>
      <c r="B1680" t="s">
        <v>3</v>
      </c>
      <c r="C1680" t="s">
        <v>1713</v>
      </c>
      <c r="D1680" t="s">
        <v>1761</v>
      </c>
      <c r="H1680" t="str">
        <f>INDEX('Vensim Variables'!$B:$B,MATCH(EPS!$B1680,'Vensim Variables'!$A:$A,0))</f>
        <v>g pollutant</v>
      </c>
      <c r="I1680" t="str">
        <f t="shared" si="52"/>
        <v>CH4</v>
      </c>
      <c r="J1680">
        <f>INDEX(NoSettings!$C:$C,MATCH(EPS!$A1680,NoSettings!$A:$A,0))</f>
        <v>595594000</v>
      </c>
      <c r="K1680">
        <f>INDEX(GWP!$C$2:$C$13,MATCH(EPS!I1680,GWP!$B$2:$B$13,0))</f>
        <v>28</v>
      </c>
      <c r="L1680" s="4">
        <f t="shared" si="53"/>
        <v>1.6676632E-2</v>
      </c>
    </row>
    <row r="1681" spans="1:12">
      <c r="A1681" t="s">
        <v>1626</v>
      </c>
      <c r="B1681" t="s">
        <v>3</v>
      </c>
      <c r="C1681" t="s">
        <v>1713</v>
      </c>
      <c r="D1681" t="s">
        <v>1762</v>
      </c>
      <c r="H1681" t="str">
        <f>INDEX('Vensim Variables'!$B:$B,MATCH(EPS!$B1681,'Vensim Variables'!$A:$A,0))</f>
        <v>g pollutant</v>
      </c>
      <c r="I1681" t="str">
        <f t="shared" si="52"/>
        <v>CH4</v>
      </c>
      <c r="J1681">
        <f>INDEX(NoSettings!$C:$C,MATCH(EPS!$A1681,NoSettings!$A:$A,0))</f>
        <v>4133980000</v>
      </c>
      <c r="K1681">
        <f>INDEX(GWP!$C$2:$C$13,MATCH(EPS!I1681,GWP!$B$2:$B$13,0))</f>
        <v>28</v>
      </c>
      <c r="L1681" s="4">
        <f t="shared" si="53"/>
        <v>0.11575144</v>
      </c>
    </row>
    <row r="1682" spans="1:12">
      <c r="A1682" t="s">
        <v>1627</v>
      </c>
      <c r="B1682" t="s">
        <v>3</v>
      </c>
      <c r="C1682" t="s">
        <v>1713</v>
      </c>
      <c r="D1682" t="s">
        <v>1763</v>
      </c>
      <c r="H1682" t="str">
        <f>INDEX('Vensim Variables'!$B:$B,MATCH(EPS!$B1682,'Vensim Variables'!$A:$A,0))</f>
        <v>g pollutant</v>
      </c>
      <c r="I1682" t="str">
        <f t="shared" si="52"/>
        <v>CH4</v>
      </c>
      <c r="J1682">
        <f>INDEX(NoSettings!$C:$C,MATCH(EPS!$A1682,NoSettings!$A:$A,0))</f>
        <v>2082120000</v>
      </c>
      <c r="K1682">
        <f>INDEX(GWP!$C$2:$C$13,MATCH(EPS!I1682,GWP!$B$2:$B$13,0))</f>
        <v>28</v>
      </c>
      <c r="L1682" s="4">
        <f t="shared" si="53"/>
        <v>5.8299360000000001E-2</v>
      </c>
    </row>
    <row r="1683" spans="1:12">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c r="A1686" t="s">
        <v>1631</v>
      </c>
      <c r="B1686" t="s">
        <v>3</v>
      </c>
      <c r="C1686" t="s">
        <v>1713</v>
      </c>
      <c r="D1686" t="s">
        <v>1767</v>
      </c>
      <c r="H1686" t="str">
        <f>INDEX('Vensim Variables'!$B:$B,MATCH(EPS!$B1686,'Vensim Variables'!$A:$A,0))</f>
        <v>g pollutant</v>
      </c>
      <c r="I1686" t="str">
        <f t="shared" si="52"/>
        <v>CH4</v>
      </c>
      <c r="J1686">
        <f>INDEX(NoSettings!$C:$C,MATCH(EPS!$A1686,NoSettings!$A:$A,0))</f>
        <v>4727660000</v>
      </c>
      <c r="K1686">
        <f>INDEX(GWP!$C$2:$C$13,MATCH(EPS!I1686,GWP!$B$2:$B$13,0))</f>
        <v>28</v>
      </c>
      <c r="L1686" s="4">
        <f t="shared" si="53"/>
        <v>0.13237447999999999</v>
      </c>
    </row>
    <row r="1687" spans="1:12">
      <c r="A1687" t="s">
        <v>7264</v>
      </c>
      <c r="B1687" t="s">
        <v>3</v>
      </c>
      <c r="C1687" t="s">
        <v>1713</v>
      </c>
      <c r="D1687" t="s">
        <v>7303</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c r="A1688" t="s">
        <v>7265</v>
      </c>
      <c r="B1688" t="s">
        <v>3</v>
      </c>
      <c r="C1688" t="s">
        <v>1713</v>
      </c>
      <c r="D1688" t="s">
        <v>7304</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c r="A1689" t="s">
        <v>7266</v>
      </c>
      <c r="B1689" t="s">
        <v>3</v>
      </c>
      <c r="C1689" t="s">
        <v>1713</v>
      </c>
      <c r="D1689" t="s">
        <v>7305</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c r="A1690" t="s">
        <v>7267</v>
      </c>
      <c r="B1690" t="s">
        <v>3</v>
      </c>
      <c r="C1690" t="s">
        <v>1713</v>
      </c>
      <c r="D1690" t="s">
        <v>7306</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c r="A1691" t="s">
        <v>7268</v>
      </c>
      <c r="B1691" t="s">
        <v>3</v>
      </c>
      <c r="C1691" t="s">
        <v>1713</v>
      </c>
      <c r="D1691" t="s">
        <v>7307</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c r="A1692" t="s">
        <v>7269</v>
      </c>
      <c r="B1692" t="s">
        <v>3</v>
      </c>
      <c r="C1692" t="s">
        <v>1713</v>
      </c>
      <c r="D1692" t="s">
        <v>7308</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c r="A1693" t="s">
        <v>7270</v>
      </c>
      <c r="B1693" t="s">
        <v>3</v>
      </c>
      <c r="C1693" t="s">
        <v>1713</v>
      </c>
      <c r="D1693" t="s">
        <v>7309</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c r="A1694" t="s">
        <v>1632</v>
      </c>
      <c r="B1694" t="s">
        <v>3</v>
      </c>
      <c r="C1694" t="s">
        <v>1714</v>
      </c>
      <c r="D1694" t="s">
        <v>1752</v>
      </c>
      <c r="H1694" t="str">
        <f>INDEX('Vensim Variables'!$B:$B,MATCH(EPS!$B1694,'Vensim Variables'!$A:$A,0))</f>
        <v>g pollutant</v>
      </c>
      <c r="I1694" t="str">
        <f t="shared" si="52"/>
        <v>N2O</v>
      </c>
      <c r="J1694">
        <f>INDEX(NoSettings!$C:$C,MATCH(EPS!$A1694,NoSettings!$A:$A,0))</f>
        <v>54158800000</v>
      </c>
      <c r="K1694">
        <f>INDEX(GWP!$C$2:$C$13,MATCH(EPS!I1694,GWP!$B$2:$B$13,0))</f>
        <v>265</v>
      </c>
      <c r="L1694" s="4">
        <f t="shared" si="53"/>
        <v>14.352081999999999</v>
      </c>
    </row>
    <row r="1695" spans="1:12">
      <c r="A1695" t="s">
        <v>7271</v>
      </c>
      <c r="B1695" t="s">
        <v>3</v>
      </c>
      <c r="C1695" t="s">
        <v>1714</v>
      </c>
      <c r="D1695" t="s">
        <v>7301</v>
      </c>
      <c r="H1695" t="str">
        <f>INDEX('Vensim Variables'!$B:$B,MATCH(EPS!$B1695,'Vensim Variables'!$A:$A,0))</f>
        <v>g pollutant</v>
      </c>
      <c r="I1695" t="str">
        <f t="shared" si="52"/>
        <v>N2O</v>
      </c>
      <c r="J1695">
        <f>INDEX(NoSettings!$C:$C,MATCH(EPS!$A1695,NoSettings!$A:$A,0))</f>
        <v>1090650000</v>
      </c>
      <c r="K1695">
        <f>INDEX(GWP!$C$2:$C$13,MATCH(EPS!I1695,GWP!$B$2:$B$13,0))</f>
        <v>265</v>
      </c>
      <c r="L1695" s="4">
        <f t="shared" si="53"/>
        <v>0.28902224999999998</v>
      </c>
    </row>
    <row r="1696" spans="1:12">
      <c r="A1696" t="s">
        <v>7272</v>
      </c>
      <c r="B1696" t="s">
        <v>3</v>
      </c>
      <c r="C1696" t="s">
        <v>1714</v>
      </c>
      <c r="D1696" t="s">
        <v>7302</v>
      </c>
      <c r="H1696" t="str">
        <f>INDEX('Vensim Variables'!$B:$B,MATCH(EPS!$B1696,'Vensim Variables'!$A:$A,0))</f>
        <v>g pollutant</v>
      </c>
      <c r="I1696" t="str">
        <f t="shared" si="52"/>
        <v>N2O</v>
      </c>
      <c r="J1696">
        <f>INDEX(NoSettings!$C:$C,MATCH(EPS!$A1696,NoSettings!$A:$A,0))</f>
        <v>12374300000</v>
      </c>
      <c r="K1696">
        <f>INDEX(GWP!$C$2:$C$13,MATCH(EPS!I1696,GWP!$B$2:$B$13,0))</f>
        <v>265</v>
      </c>
      <c r="L1696" s="4">
        <f t="shared" si="53"/>
        <v>3.2791895000000002</v>
      </c>
    </row>
    <row r="1697" spans="1:12">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c r="A1704" t="s">
        <v>1641</v>
      </c>
      <c r="B1704" t="s">
        <v>3</v>
      </c>
      <c r="C1704" t="s">
        <v>1714</v>
      </c>
      <c r="D1704" t="s">
        <v>1761</v>
      </c>
      <c r="H1704" t="str">
        <f>INDEX('Vensim Variables'!$B:$B,MATCH(EPS!$B1704,'Vensim Variables'!$A:$A,0))</f>
        <v>g pollutant</v>
      </c>
      <c r="I1704" t="str">
        <f t="shared" si="52"/>
        <v>N2O</v>
      </c>
      <c r="J1704">
        <f>INDEX(NoSettings!$C:$C,MATCH(EPS!$A1704,NoSettings!$A:$A,0))</f>
        <v>119119000</v>
      </c>
      <c r="K1704">
        <f>INDEX(GWP!$C$2:$C$13,MATCH(EPS!I1704,GWP!$B$2:$B$13,0))</f>
        <v>265</v>
      </c>
      <c r="L1704" s="4">
        <f t="shared" si="53"/>
        <v>3.1566535E-2</v>
      </c>
    </row>
    <row r="1705" spans="1:12">
      <c r="A1705" t="s">
        <v>1642</v>
      </c>
      <c r="B1705" t="s">
        <v>3</v>
      </c>
      <c r="C1705" t="s">
        <v>1714</v>
      </c>
      <c r="D1705" t="s">
        <v>1762</v>
      </c>
      <c r="H1705" t="str">
        <f>INDEX('Vensim Variables'!$B:$B,MATCH(EPS!$B1705,'Vensim Variables'!$A:$A,0))</f>
        <v>g pollutant</v>
      </c>
      <c r="I1705" t="str">
        <f t="shared" si="52"/>
        <v>N2O</v>
      </c>
      <c r="J1705">
        <f>INDEX(NoSettings!$C:$C,MATCH(EPS!$A1705,NoSettings!$A:$A,0))</f>
        <v>1420090000</v>
      </c>
      <c r="K1705">
        <f>INDEX(GWP!$C$2:$C$13,MATCH(EPS!I1705,GWP!$B$2:$B$13,0))</f>
        <v>265</v>
      </c>
      <c r="L1705" s="4">
        <f t="shared" si="53"/>
        <v>0.37632385000000002</v>
      </c>
    </row>
    <row r="1706" spans="1:12">
      <c r="A1706" t="s">
        <v>1643</v>
      </c>
      <c r="B1706" t="s">
        <v>3</v>
      </c>
      <c r="C1706" t="s">
        <v>1714</v>
      </c>
      <c r="D1706" t="s">
        <v>1763</v>
      </c>
      <c r="H1706" t="str">
        <f>INDEX('Vensim Variables'!$B:$B,MATCH(EPS!$B1706,'Vensim Variables'!$A:$A,0))</f>
        <v>g pollutant</v>
      </c>
      <c r="I1706" t="str">
        <f t="shared" si="52"/>
        <v>N2O</v>
      </c>
      <c r="J1706">
        <f>INDEX(NoSettings!$C:$C,MATCH(EPS!$A1706,NoSettings!$A:$A,0))</f>
        <v>302853000</v>
      </c>
      <c r="K1706">
        <f>INDEX(GWP!$C$2:$C$13,MATCH(EPS!I1706,GWP!$B$2:$B$13,0))</f>
        <v>265</v>
      </c>
      <c r="L1706" s="4">
        <f t="shared" si="53"/>
        <v>8.0256044999999998E-2</v>
      </c>
    </row>
    <row r="1707" spans="1:12">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c r="A1710" t="s">
        <v>1647</v>
      </c>
      <c r="B1710" t="s">
        <v>3</v>
      </c>
      <c r="C1710" t="s">
        <v>1714</v>
      </c>
      <c r="D1710" t="s">
        <v>1767</v>
      </c>
      <c r="H1710" t="str">
        <f>INDEX('Vensim Variables'!$B:$B,MATCH(EPS!$B1710,'Vensim Variables'!$A:$A,0))</f>
        <v>g pollutant</v>
      </c>
      <c r="I1710" t="str">
        <f t="shared" si="52"/>
        <v>N2O</v>
      </c>
      <c r="J1710">
        <f>INDEX(NoSettings!$C:$C,MATCH(EPS!$A1710,NoSettings!$A:$A,0))</f>
        <v>620505000</v>
      </c>
      <c r="K1710">
        <f>INDEX(GWP!$C$2:$C$13,MATCH(EPS!I1710,GWP!$B$2:$B$13,0))</f>
        <v>265</v>
      </c>
      <c r="L1710" s="4">
        <f t="shared" si="53"/>
        <v>0.16443382500000001</v>
      </c>
    </row>
    <row r="1711" spans="1:12">
      <c r="A1711" t="s">
        <v>7273</v>
      </c>
      <c r="B1711" t="s">
        <v>3</v>
      </c>
      <c r="C1711" t="s">
        <v>1714</v>
      </c>
      <c r="D1711" t="s">
        <v>7303</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c r="A1712" t="s">
        <v>7274</v>
      </c>
      <c r="B1712" t="s">
        <v>3</v>
      </c>
      <c r="C1712" t="s">
        <v>1714</v>
      </c>
      <c r="D1712" t="s">
        <v>7304</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c r="A1713" t="s">
        <v>7275</v>
      </c>
      <c r="B1713" t="s">
        <v>3</v>
      </c>
      <c r="C1713" t="s">
        <v>1714</v>
      </c>
      <c r="D1713" t="s">
        <v>7305</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c r="A1714" t="s">
        <v>7276</v>
      </c>
      <c r="B1714" t="s">
        <v>3</v>
      </c>
      <c r="C1714" t="s">
        <v>1714</v>
      </c>
      <c r="D1714" t="s">
        <v>7306</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c r="A1715" t="s">
        <v>7277</v>
      </c>
      <c r="B1715" t="s">
        <v>3</v>
      </c>
      <c r="C1715" t="s">
        <v>1714</v>
      </c>
      <c r="D1715" t="s">
        <v>7307</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c r="A1716" t="s">
        <v>7278</v>
      </c>
      <c r="B1716" t="s">
        <v>3</v>
      </c>
      <c r="C1716" t="s">
        <v>1714</v>
      </c>
      <c r="D1716" t="s">
        <v>7308</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c r="A1717" t="s">
        <v>7279</v>
      </c>
      <c r="B1717" t="s">
        <v>3</v>
      </c>
      <c r="C1717" t="s">
        <v>1714</v>
      </c>
      <c r="D1717" t="s">
        <v>7309</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c r="A1719" t="s">
        <v>7280</v>
      </c>
      <c r="B1719" t="s">
        <v>3</v>
      </c>
      <c r="C1719" t="s">
        <v>1715</v>
      </c>
      <c r="D1719" t="s">
        <v>7301</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c r="A1720" t="s">
        <v>7281</v>
      </c>
      <c r="B1720" t="s">
        <v>3</v>
      </c>
      <c r="C1720" t="s">
        <v>1715</v>
      </c>
      <c r="D1720" t="s">
        <v>7302</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c r="A1735" t="s">
        <v>7282</v>
      </c>
      <c r="B1735" t="s">
        <v>3</v>
      </c>
      <c r="C1735" t="s">
        <v>1715</v>
      </c>
      <c r="D1735" t="s">
        <v>7303</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c r="A1736" t="s">
        <v>7283</v>
      </c>
      <c r="B1736" t="s">
        <v>3</v>
      </c>
      <c r="C1736" t="s">
        <v>1715</v>
      </c>
      <c r="D1736" t="s">
        <v>7304</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c r="A1737" t="s">
        <v>7284</v>
      </c>
      <c r="B1737" t="s">
        <v>3</v>
      </c>
      <c r="C1737" t="s">
        <v>1715</v>
      </c>
      <c r="D1737" t="s">
        <v>7305</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c r="A1738" t="s">
        <v>7285</v>
      </c>
      <c r="B1738" t="s">
        <v>3</v>
      </c>
      <c r="C1738" t="s">
        <v>1715</v>
      </c>
      <c r="D1738" t="s">
        <v>7306</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c r="A1739" t="s">
        <v>7286</v>
      </c>
      <c r="B1739" t="s">
        <v>3</v>
      </c>
      <c r="C1739" t="s">
        <v>1715</v>
      </c>
      <c r="D1739" t="s">
        <v>7307</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c r="A1740" t="s">
        <v>7287</v>
      </c>
      <c r="B1740" t="s">
        <v>3</v>
      </c>
      <c r="C1740" t="s">
        <v>1715</v>
      </c>
      <c r="D1740" t="s">
        <v>7308</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c r="A1741" t="s">
        <v>7288</v>
      </c>
      <c r="B1741" t="s">
        <v>3</v>
      </c>
      <c r="C1741" t="s">
        <v>1715</v>
      </c>
      <c r="D1741" t="s">
        <v>7309</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c r="A1743" t="s">
        <v>1665</v>
      </c>
      <c r="B1743" t="s">
        <v>17</v>
      </c>
      <c r="C1743" t="s">
        <v>1721</v>
      </c>
      <c r="D1743" t="s">
        <v>1705</v>
      </c>
      <c r="H1743" t="str">
        <f>INDEX('Vensim Variables'!$B:$B,MATCH(EPS!$B1743,'Vensim Variables'!$A:$A,0))</f>
        <v>g pollutant</v>
      </c>
      <c r="I1743" t="str">
        <f t="shared" si="54"/>
        <v>VOC</v>
      </c>
      <c r="J1743">
        <f>INDEX(NoSettings!$C:$C,MATCH(EPS!$A1743,NoSettings!$A:$A,0))</f>
        <v>246146000000</v>
      </c>
      <c r="K1743">
        <f>INDEX(GWP!$C$2:$C$13,MATCH(EPS!I1743,GWP!$B$2:$B$13,0))</f>
        <v>0</v>
      </c>
      <c r="L1743" s="4">
        <f t="shared" si="55"/>
        <v>0</v>
      </c>
    </row>
    <row r="1744" spans="1:12">
      <c r="A1744" t="s">
        <v>1666</v>
      </c>
      <c r="B1744" t="s">
        <v>17</v>
      </c>
      <c r="C1744" t="s">
        <v>1721</v>
      </c>
      <c r="D1744" t="s">
        <v>1706</v>
      </c>
      <c r="H1744" t="str">
        <f>INDEX('Vensim Variables'!$B:$B,MATCH(EPS!$B1744,'Vensim Variables'!$A:$A,0))</f>
        <v>g pollutant</v>
      </c>
      <c r="I1744" t="str">
        <f t="shared" si="54"/>
        <v>CO</v>
      </c>
      <c r="J1744">
        <f>INDEX(NoSettings!$C:$C,MATCH(EPS!$A1744,NoSettings!$A:$A,0))</f>
        <v>1760740000000</v>
      </c>
      <c r="K1744">
        <f>INDEX(GWP!$C$2:$C$13,MATCH(EPS!I1744,GWP!$B$2:$B$13,0))</f>
        <v>0</v>
      </c>
      <c r="L1744" s="4">
        <f t="shared" si="55"/>
        <v>0</v>
      </c>
    </row>
    <row r="1745" spans="1:12">
      <c r="A1745" t="s">
        <v>1667</v>
      </c>
      <c r="B1745" t="s">
        <v>17</v>
      </c>
      <c r="C1745" t="s">
        <v>1721</v>
      </c>
      <c r="D1745" t="s">
        <v>1707</v>
      </c>
      <c r="H1745" t="str">
        <f>INDEX('Vensim Variables'!$B:$B,MATCH(EPS!$B1745,'Vensim Variables'!$A:$A,0))</f>
        <v>g pollutant</v>
      </c>
      <c r="I1745" t="str">
        <f t="shared" si="54"/>
        <v>NOx</v>
      </c>
      <c r="J1745">
        <f>INDEX(NoSettings!$C:$C,MATCH(EPS!$A1745,NoSettings!$A:$A,0))</f>
        <v>239287000000</v>
      </c>
      <c r="K1745">
        <f>INDEX(GWP!$C$2:$C$13,MATCH(EPS!I1745,GWP!$B$2:$B$13,0))</f>
        <v>0</v>
      </c>
      <c r="L1745" s="4">
        <f t="shared" si="55"/>
        <v>0</v>
      </c>
    </row>
    <row r="1746" spans="1:12">
      <c r="A1746" t="s">
        <v>1668</v>
      </c>
      <c r="B1746" t="s">
        <v>17</v>
      </c>
      <c r="C1746" t="s">
        <v>1721</v>
      </c>
      <c r="D1746" t="s">
        <v>1708</v>
      </c>
      <c r="H1746" t="str">
        <f>INDEX('Vensim Variables'!$B:$B,MATCH(EPS!$B1746,'Vensim Variables'!$A:$A,0))</f>
        <v>g pollutant</v>
      </c>
      <c r="I1746" t="str">
        <f t="shared" si="54"/>
        <v>PM10</v>
      </c>
      <c r="J1746">
        <f>INDEX(NoSettings!$C:$C,MATCH(EPS!$A1746,NoSettings!$A:$A,0))</f>
        <v>304593000000</v>
      </c>
      <c r="K1746">
        <f>INDEX(GWP!$C$2:$C$13,MATCH(EPS!I1746,GWP!$B$2:$B$13,0))</f>
        <v>0</v>
      </c>
      <c r="L1746" s="4">
        <f t="shared" si="55"/>
        <v>0</v>
      </c>
    </row>
    <row r="1747" spans="1:12">
      <c r="A1747" t="s">
        <v>1669</v>
      </c>
      <c r="B1747" t="s">
        <v>17</v>
      </c>
      <c r="C1747" t="s">
        <v>1721</v>
      </c>
      <c r="D1747" t="s">
        <v>1709</v>
      </c>
      <c r="H1747" t="str">
        <f>INDEX('Vensim Variables'!$B:$B,MATCH(EPS!$B1747,'Vensim Variables'!$A:$A,0))</f>
        <v>g pollutant</v>
      </c>
      <c r="I1747" t="str">
        <f t="shared" si="54"/>
        <v>PM25</v>
      </c>
      <c r="J1747">
        <f>INDEX(NoSettings!$C:$C,MATCH(EPS!$A1747,NoSettings!$A:$A,0))</f>
        <v>297605000000</v>
      </c>
      <c r="K1747">
        <f>INDEX(GWP!$C$2:$C$13,MATCH(EPS!I1747,GWP!$B$2:$B$13,0))</f>
        <v>0</v>
      </c>
      <c r="L1747" s="4">
        <f t="shared" si="55"/>
        <v>0</v>
      </c>
    </row>
    <row r="1748" spans="1:12">
      <c r="A1748" t="s">
        <v>1670</v>
      </c>
      <c r="B1748" t="s">
        <v>17</v>
      </c>
      <c r="C1748" t="s">
        <v>1721</v>
      </c>
      <c r="D1748" t="s">
        <v>1710</v>
      </c>
      <c r="H1748" t="str">
        <f>INDEX('Vensim Variables'!$B:$B,MATCH(EPS!$B1748,'Vensim Variables'!$A:$A,0))</f>
        <v>g pollutant</v>
      </c>
      <c r="I1748" t="str">
        <f t="shared" si="54"/>
        <v>SOx</v>
      </c>
      <c r="J1748">
        <f>INDEX(NoSettings!$C:$C,MATCH(EPS!$A1748,NoSettings!$A:$A,0))</f>
        <v>19709400000</v>
      </c>
      <c r="K1748">
        <f>INDEX(GWP!$C$2:$C$13,MATCH(EPS!I1748,GWP!$B$2:$B$13,0))</f>
        <v>0</v>
      </c>
      <c r="L1748" s="4">
        <f t="shared" si="55"/>
        <v>0</v>
      </c>
    </row>
    <row r="1749" spans="1:12">
      <c r="A1749" t="s">
        <v>1671</v>
      </c>
      <c r="B1749" t="s">
        <v>17</v>
      </c>
      <c r="C1749" t="s">
        <v>1721</v>
      </c>
      <c r="D1749" t="s">
        <v>1711</v>
      </c>
      <c r="H1749" t="str">
        <f>INDEX('Vensim Variables'!$B:$B,MATCH(EPS!$B1749,'Vensim Variables'!$A:$A,0))</f>
        <v>g pollutant</v>
      </c>
      <c r="I1749" t="str">
        <f t="shared" si="54"/>
        <v>BC</v>
      </c>
      <c r="J1749">
        <f>INDEX(NoSettings!$C:$C,MATCH(EPS!$A1749,NoSettings!$A:$A,0))</f>
        <v>15474800000</v>
      </c>
      <c r="K1749">
        <f>INDEX(GWP!$C$2:$C$13,MATCH(EPS!I1749,GWP!$B$2:$B$13,0))</f>
        <v>0</v>
      </c>
      <c r="L1749" s="4">
        <f t="shared" si="55"/>
        <v>0</v>
      </c>
    </row>
    <row r="1750" spans="1:12">
      <c r="A1750" t="s">
        <v>1672</v>
      </c>
      <c r="B1750" t="s">
        <v>17</v>
      </c>
      <c r="C1750" t="s">
        <v>1721</v>
      </c>
      <c r="D1750" t="s">
        <v>1712</v>
      </c>
      <c r="H1750" t="str">
        <f>INDEX('Vensim Variables'!$B:$B,MATCH(EPS!$B1750,'Vensim Variables'!$A:$A,0))</f>
        <v>g pollutant</v>
      </c>
      <c r="I1750" t="str">
        <f t="shared" si="54"/>
        <v>OC</v>
      </c>
      <c r="J1750">
        <f>INDEX(NoSettings!$C:$C,MATCH(EPS!$A1750,NoSettings!$A:$A,0))</f>
        <v>161715000000</v>
      </c>
      <c r="K1750">
        <f>INDEX(GWP!$C$2:$C$13,MATCH(EPS!I1750,GWP!$B$2:$B$13,0))</f>
        <v>0</v>
      </c>
      <c r="L1750" s="4">
        <f t="shared" si="55"/>
        <v>0</v>
      </c>
    </row>
    <row r="1751" spans="1:12">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c r="A1755" t="s">
        <v>1677</v>
      </c>
      <c r="B1755" t="s">
        <v>17</v>
      </c>
      <c r="C1755" t="s">
        <v>1722</v>
      </c>
      <c r="D1755" t="s">
        <v>1705</v>
      </c>
      <c r="H1755" t="str">
        <f>INDEX('Vensim Variables'!$B:$B,MATCH(EPS!$B1755,'Vensim Variables'!$A:$A,0))</f>
        <v>g pollutant</v>
      </c>
      <c r="I1755" t="str">
        <f t="shared" si="54"/>
        <v>VOC</v>
      </c>
      <c r="J1755">
        <f>INDEX(NoSettings!$C:$C,MATCH(EPS!$A1755,NoSettings!$A:$A,0))</f>
        <v>56579900000</v>
      </c>
      <c r="K1755">
        <f>INDEX(GWP!$C$2:$C$13,MATCH(EPS!I1755,GWP!$B$2:$B$13,0))</f>
        <v>0</v>
      </c>
      <c r="L1755" s="4">
        <f t="shared" si="55"/>
        <v>0</v>
      </c>
    </row>
    <row r="1756" spans="1:12">
      <c r="A1756" t="s">
        <v>1678</v>
      </c>
      <c r="B1756" t="s">
        <v>17</v>
      </c>
      <c r="C1756" t="s">
        <v>1722</v>
      </c>
      <c r="D1756" t="s">
        <v>1706</v>
      </c>
      <c r="H1756" t="str">
        <f>INDEX('Vensim Variables'!$B:$B,MATCH(EPS!$B1756,'Vensim Variables'!$A:$A,0))</f>
        <v>g pollutant</v>
      </c>
      <c r="I1756" t="str">
        <f t="shared" si="54"/>
        <v>CO</v>
      </c>
      <c r="J1756">
        <f>INDEX(NoSettings!$C:$C,MATCH(EPS!$A1756,NoSettings!$A:$A,0))</f>
        <v>404730000000</v>
      </c>
      <c r="K1756">
        <f>INDEX(GWP!$C$2:$C$13,MATCH(EPS!I1756,GWP!$B$2:$B$13,0))</f>
        <v>0</v>
      </c>
      <c r="L1756" s="4">
        <f t="shared" si="55"/>
        <v>0</v>
      </c>
    </row>
    <row r="1757" spans="1:12">
      <c r="A1757" t="s">
        <v>1679</v>
      </c>
      <c r="B1757" t="s">
        <v>17</v>
      </c>
      <c r="C1757" t="s">
        <v>1722</v>
      </c>
      <c r="D1757" t="s">
        <v>1707</v>
      </c>
      <c r="H1757" t="str">
        <f>INDEX('Vensim Variables'!$B:$B,MATCH(EPS!$B1757,'Vensim Variables'!$A:$A,0))</f>
        <v>g pollutant</v>
      </c>
      <c r="I1757" t="str">
        <f t="shared" si="54"/>
        <v>NOx</v>
      </c>
      <c r="J1757">
        <f>INDEX(NoSettings!$C:$C,MATCH(EPS!$A1757,NoSettings!$A:$A,0))</f>
        <v>55011400000</v>
      </c>
      <c r="K1757">
        <f>INDEX(GWP!$C$2:$C$13,MATCH(EPS!I1757,GWP!$B$2:$B$13,0))</f>
        <v>0</v>
      </c>
      <c r="L1757" s="4">
        <f t="shared" si="55"/>
        <v>0</v>
      </c>
    </row>
    <row r="1758" spans="1:12">
      <c r="A1758" t="s">
        <v>1680</v>
      </c>
      <c r="B1758" t="s">
        <v>17</v>
      </c>
      <c r="C1758" t="s">
        <v>1722</v>
      </c>
      <c r="D1758" t="s">
        <v>1708</v>
      </c>
      <c r="H1758" t="str">
        <f>INDEX('Vensim Variables'!$B:$B,MATCH(EPS!$B1758,'Vensim Variables'!$A:$A,0))</f>
        <v>g pollutant</v>
      </c>
      <c r="I1758" t="str">
        <f t="shared" si="54"/>
        <v>PM10</v>
      </c>
      <c r="J1758">
        <f>INDEX(NoSettings!$C:$C,MATCH(EPS!$A1758,NoSettings!$A:$A,0))</f>
        <v>70016500000</v>
      </c>
      <c r="K1758">
        <f>INDEX(GWP!$C$2:$C$13,MATCH(EPS!I1758,GWP!$B$2:$B$13,0))</f>
        <v>0</v>
      </c>
      <c r="L1758" s="4">
        <f t="shared" si="55"/>
        <v>0</v>
      </c>
    </row>
    <row r="1759" spans="1:12">
      <c r="A1759" t="s">
        <v>1681</v>
      </c>
      <c r="B1759" t="s">
        <v>17</v>
      </c>
      <c r="C1759" t="s">
        <v>1722</v>
      </c>
      <c r="D1759" t="s">
        <v>1709</v>
      </c>
      <c r="H1759" t="str">
        <f>INDEX('Vensim Variables'!$B:$B,MATCH(EPS!$B1759,'Vensim Variables'!$A:$A,0))</f>
        <v>g pollutant</v>
      </c>
      <c r="I1759" t="str">
        <f t="shared" si="54"/>
        <v>PM25</v>
      </c>
      <c r="J1759">
        <f>INDEX(NoSettings!$C:$C,MATCH(EPS!$A1759,NoSettings!$A:$A,0))</f>
        <v>68410000000</v>
      </c>
      <c r="K1759">
        <f>INDEX(GWP!$C$2:$C$13,MATCH(EPS!I1759,GWP!$B$2:$B$13,0))</f>
        <v>0</v>
      </c>
      <c r="L1759" s="4">
        <f t="shared" si="55"/>
        <v>0</v>
      </c>
    </row>
    <row r="1760" spans="1:12">
      <c r="A1760" t="s">
        <v>1682</v>
      </c>
      <c r="B1760" t="s">
        <v>17</v>
      </c>
      <c r="C1760" t="s">
        <v>1722</v>
      </c>
      <c r="D1760" t="s">
        <v>1710</v>
      </c>
      <c r="H1760" t="str">
        <f>INDEX('Vensim Variables'!$B:$B,MATCH(EPS!$B1760,'Vensim Variables'!$A:$A,0))</f>
        <v>g pollutant</v>
      </c>
      <c r="I1760" t="str">
        <f t="shared" si="54"/>
        <v>SOx</v>
      </c>
      <c r="J1760">
        <f>INDEX(NoSettings!$C:$C,MATCH(EPS!$A1760,NoSettings!$A:$A,0))</f>
        <v>4530960000</v>
      </c>
      <c r="K1760">
        <f>INDEX(GWP!$C$2:$C$13,MATCH(EPS!I1760,GWP!$B$2:$B$13,0))</f>
        <v>0</v>
      </c>
      <c r="L1760" s="4">
        <f t="shared" si="55"/>
        <v>0</v>
      </c>
    </row>
    <row r="1761" spans="1:12">
      <c r="A1761" t="s">
        <v>1683</v>
      </c>
      <c r="B1761" t="s">
        <v>17</v>
      </c>
      <c r="C1761" t="s">
        <v>1722</v>
      </c>
      <c r="D1761" t="s">
        <v>1711</v>
      </c>
      <c r="H1761" t="str">
        <f>INDEX('Vensim Variables'!$B:$B,MATCH(EPS!$B1761,'Vensim Variables'!$A:$A,0))</f>
        <v>g pollutant</v>
      </c>
      <c r="I1761" t="str">
        <f t="shared" si="54"/>
        <v>BC</v>
      </c>
      <c r="J1761">
        <f>INDEX(NoSettings!$C:$C,MATCH(EPS!$A1761,NoSettings!$A:$A,0))</f>
        <v>3557140000</v>
      </c>
      <c r="K1761">
        <f>INDEX(GWP!$C$2:$C$13,MATCH(EPS!I1761,GWP!$B$2:$B$13,0))</f>
        <v>0</v>
      </c>
      <c r="L1761" s="4">
        <f t="shared" si="55"/>
        <v>0</v>
      </c>
    </row>
    <row r="1762" spans="1:12">
      <c r="A1762" t="s">
        <v>1684</v>
      </c>
      <c r="B1762" t="s">
        <v>17</v>
      </c>
      <c r="C1762" t="s">
        <v>1722</v>
      </c>
      <c r="D1762" t="s">
        <v>1712</v>
      </c>
      <c r="H1762" t="str">
        <f>INDEX('Vensim Variables'!$B:$B,MATCH(EPS!$B1762,'Vensim Variables'!$A:$A,0))</f>
        <v>g pollutant</v>
      </c>
      <c r="I1762" t="str">
        <f t="shared" si="54"/>
        <v>OC</v>
      </c>
      <c r="J1762">
        <f>INDEX(NoSettings!$C:$C,MATCH(EPS!$A1762,NoSettings!$A:$A,0))</f>
        <v>37173500000</v>
      </c>
      <c r="K1762">
        <f>INDEX(GWP!$C$2:$C$13,MATCH(EPS!I1762,GWP!$B$2:$B$13,0))</f>
        <v>0</v>
      </c>
      <c r="L1762" s="4">
        <f t="shared" si="55"/>
        <v>0</v>
      </c>
    </row>
    <row r="1763" spans="1:12">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c r="A1766" t="s">
        <v>1688</v>
      </c>
      <c r="B1766" t="s">
        <v>17</v>
      </c>
      <c r="C1766" t="s">
        <v>1723</v>
      </c>
      <c r="D1766" t="s">
        <v>1702</v>
      </c>
      <c r="H1766" t="str">
        <f>INDEX('Vensim Variables'!$B:$B,MATCH(EPS!$B1766,'Vensim Variables'!$A:$A,0))</f>
        <v>g pollutant</v>
      </c>
      <c r="I1766" t="str">
        <f t="shared" si="54"/>
        <v>CO2</v>
      </c>
      <c r="J1766">
        <f>INDEX(NoSettings!$C:$C,MATCH(EPS!$A1766,NoSettings!$A:$A,0))</f>
        <v>234866000000000</v>
      </c>
      <c r="K1766">
        <f>INDEX(GWP!$C$2:$C$13,MATCH(EPS!I1766,GWP!$B$2:$B$13,0))</f>
        <v>1</v>
      </c>
      <c r="L1766" s="4">
        <f t="shared" si="55"/>
        <v>234.86600000000001</v>
      </c>
    </row>
    <row r="1767" spans="1:12">
      <c r="A1767" t="s">
        <v>1689</v>
      </c>
      <c r="B1767" t="s">
        <v>17</v>
      </c>
      <c r="C1767" t="s">
        <v>1723</v>
      </c>
      <c r="D1767" t="s">
        <v>1705</v>
      </c>
      <c r="H1767" t="str">
        <f>INDEX('Vensim Variables'!$B:$B,MATCH(EPS!$B1767,'Vensim Variables'!$A:$A,0))</f>
        <v>g pollutant</v>
      </c>
      <c r="I1767" t="str">
        <f t="shared" si="54"/>
        <v>VOC</v>
      </c>
      <c r="J1767">
        <f>INDEX(NoSettings!$C:$C,MATCH(EPS!$A1767,NoSettings!$A:$A,0))</f>
        <v>18373700000</v>
      </c>
      <c r="K1767">
        <f>INDEX(GWP!$C$2:$C$13,MATCH(EPS!I1767,GWP!$B$2:$B$13,0))</f>
        <v>0</v>
      </c>
      <c r="L1767" s="4">
        <f t="shared" si="55"/>
        <v>0</v>
      </c>
    </row>
    <row r="1768" spans="1:12">
      <c r="A1768" t="s">
        <v>1690</v>
      </c>
      <c r="B1768" t="s">
        <v>17</v>
      </c>
      <c r="C1768" t="s">
        <v>1723</v>
      </c>
      <c r="D1768" t="s">
        <v>1706</v>
      </c>
      <c r="H1768" t="str">
        <f>INDEX('Vensim Variables'!$B:$B,MATCH(EPS!$B1768,'Vensim Variables'!$A:$A,0))</f>
        <v>g pollutant</v>
      </c>
      <c r="I1768" t="str">
        <f t="shared" si="54"/>
        <v>CO</v>
      </c>
      <c r="J1768">
        <f>INDEX(NoSettings!$C:$C,MATCH(EPS!$A1768,NoSettings!$A:$A,0))</f>
        <v>115658000000</v>
      </c>
      <c r="K1768">
        <f>INDEX(GWP!$C$2:$C$13,MATCH(EPS!I1768,GWP!$B$2:$B$13,0))</f>
        <v>0</v>
      </c>
      <c r="L1768" s="4">
        <f t="shared" si="55"/>
        <v>0</v>
      </c>
    </row>
    <row r="1769" spans="1:12">
      <c r="A1769" t="s">
        <v>1691</v>
      </c>
      <c r="B1769" t="s">
        <v>17</v>
      </c>
      <c r="C1769" t="s">
        <v>1723</v>
      </c>
      <c r="D1769" t="s">
        <v>1707</v>
      </c>
      <c r="H1769" t="str">
        <f>INDEX('Vensim Variables'!$B:$B,MATCH(EPS!$B1769,'Vensim Variables'!$A:$A,0))</f>
        <v>g pollutant</v>
      </c>
      <c r="I1769" t="str">
        <f t="shared" si="54"/>
        <v>NOx</v>
      </c>
      <c r="J1769">
        <f>INDEX(NoSettings!$C:$C,MATCH(EPS!$A1769,NoSettings!$A:$A,0))</f>
        <v>181196000000</v>
      </c>
      <c r="K1769">
        <f>INDEX(GWP!$C$2:$C$13,MATCH(EPS!I1769,GWP!$B$2:$B$13,0))</f>
        <v>0</v>
      </c>
      <c r="L1769" s="4">
        <f t="shared" si="55"/>
        <v>0</v>
      </c>
    </row>
    <row r="1770" spans="1:12">
      <c r="A1770" t="s">
        <v>1692</v>
      </c>
      <c r="B1770" t="s">
        <v>17</v>
      </c>
      <c r="C1770" t="s">
        <v>1723</v>
      </c>
      <c r="D1770" t="s">
        <v>1708</v>
      </c>
      <c r="H1770" t="str">
        <f>INDEX('Vensim Variables'!$B:$B,MATCH(EPS!$B1770,'Vensim Variables'!$A:$A,0))</f>
        <v>g pollutant</v>
      </c>
      <c r="I1770" t="str">
        <f t="shared" si="54"/>
        <v>PM10</v>
      </c>
      <c r="J1770">
        <f>INDEX(NoSettings!$C:$C,MATCH(EPS!$A1770,NoSettings!$A:$A,0))</f>
        <v>55259300000</v>
      </c>
      <c r="K1770">
        <f>INDEX(GWP!$C$2:$C$13,MATCH(EPS!I1770,GWP!$B$2:$B$13,0))</f>
        <v>0</v>
      </c>
      <c r="L1770" s="4">
        <f t="shared" si="55"/>
        <v>0</v>
      </c>
    </row>
    <row r="1771" spans="1:12">
      <c r="A1771" t="s">
        <v>1693</v>
      </c>
      <c r="B1771" t="s">
        <v>17</v>
      </c>
      <c r="C1771" t="s">
        <v>1723</v>
      </c>
      <c r="D1771" t="s">
        <v>1709</v>
      </c>
      <c r="H1771" t="str">
        <f>INDEX('Vensim Variables'!$B:$B,MATCH(EPS!$B1771,'Vensim Variables'!$A:$A,0))</f>
        <v>g pollutant</v>
      </c>
      <c r="I1771" t="str">
        <f t="shared" si="54"/>
        <v>PM25</v>
      </c>
      <c r="J1771">
        <f>INDEX(NoSettings!$C:$C,MATCH(EPS!$A1771,NoSettings!$A:$A,0))</f>
        <v>51391000000</v>
      </c>
      <c r="K1771">
        <f>INDEX(GWP!$C$2:$C$13,MATCH(EPS!I1771,GWP!$B$2:$B$13,0))</f>
        <v>0</v>
      </c>
      <c r="L1771" s="4">
        <f t="shared" si="55"/>
        <v>0</v>
      </c>
    </row>
    <row r="1772" spans="1:12">
      <c r="A1772" t="s">
        <v>1694</v>
      </c>
      <c r="B1772" t="s">
        <v>17</v>
      </c>
      <c r="C1772" t="s">
        <v>1723</v>
      </c>
      <c r="D1772" t="s">
        <v>1710</v>
      </c>
      <c r="H1772" t="str">
        <f>INDEX('Vensim Variables'!$B:$B,MATCH(EPS!$B1772,'Vensim Variables'!$A:$A,0))</f>
        <v>g pollutant</v>
      </c>
      <c r="I1772" t="str">
        <f t="shared" si="54"/>
        <v>SOx</v>
      </c>
      <c r="J1772">
        <f>INDEX(NoSettings!$C:$C,MATCH(EPS!$A1772,NoSettings!$A:$A,0))</f>
        <v>14431600000</v>
      </c>
      <c r="K1772">
        <f>INDEX(GWP!$C$2:$C$13,MATCH(EPS!I1772,GWP!$B$2:$B$13,0))</f>
        <v>0</v>
      </c>
      <c r="L1772" s="4">
        <f t="shared" si="55"/>
        <v>0</v>
      </c>
    </row>
    <row r="1773" spans="1:12">
      <c r="A1773" t="s">
        <v>1695</v>
      </c>
      <c r="B1773" t="s">
        <v>17</v>
      </c>
      <c r="C1773" t="s">
        <v>1723</v>
      </c>
      <c r="D1773" t="s">
        <v>1711</v>
      </c>
      <c r="H1773" t="str">
        <f>INDEX('Vensim Variables'!$B:$B,MATCH(EPS!$B1773,'Vensim Variables'!$A:$A,0))</f>
        <v>g pollutant</v>
      </c>
      <c r="I1773" t="str">
        <f t="shared" si="54"/>
        <v>BC</v>
      </c>
      <c r="J1773">
        <f>INDEX(NoSettings!$C:$C,MATCH(EPS!$A1773,NoSettings!$A:$A,0))</f>
        <v>2088960000</v>
      </c>
      <c r="K1773">
        <f>INDEX(GWP!$C$2:$C$13,MATCH(EPS!I1773,GWP!$B$2:$B$13,0))</f>
        <v>0</v>
      </c>
      <c r="L1773" s="4">
        <f t="shared" si="55"/>
        <v>0</v>
      </c>
    </row>
    <row r="1774" spans="1:12">
      <c r="A1774" t="s">
        <v>1696</v>
      </c>
      <c r="B1774" t="s">
        <v>17</v>
      </c>
      <c r="C1774" t="s">
        <v>1723</v>
      </c>
      <c r="D1774" t="s">
        <v>1712</v>
      </c>
      <c r="H1774" t="str">
        <f>INDEX('Vensim Variables'!$B:$B,MATCH(EPS!$B1774,'Vensim Variables'!$A:$A,0))</f>
        <v>g pollutant</v>
      </c>
      <c r="I1774" t="str">
        <f t="shared" si="54"/>
        <v>OC</v>
      </c>
      <c r="J1774">
        <f>INDEX(NoSettings!$C:$C,MATCH(EPS!$A1774,NoSettings!$A:$A,0))</f>
        <v>31980500000</v>
      </c>
      <c r="K1774">
        <f>INDEX(GWP!$C$2:$C$13,MATCH(EPS!I1774,GWP!$B$2:$B$13,0))</f>
        <v>0</v>
      </c>
      <c r="L1774" s="4">
        <f t="shared" si="55"/>
        <v>0</v>
      </c>
    </row>
    <row r="1775" spans="1:12">
      <c r="A1775" t="s">
        <v>1697</v>
      </c>
      <c r="B1775" t="s">
        <v>17</v>
      </c>
      <c r="C1775" t="s">
        <v>1723</v>
      </c>
      <c r="D1775" t="s">
        <v>1713</v>
      </c>
      <c r="H1775" t="str">
        <f>INDEX('Vensim Variables'!$B:$B,MATCH(EPS!$B1775,'Vensim Variables'!$A:$A,0))</f>
        <v>g pollutant</v>
      </c>
      <c r="I1775" t="str">
        <f t="shared" si="54"/>
        <v>CH4</v>
      </c>
      <c r="J1775">
        <f>INDEX(NoSettings!$C:$C,MATCH(EPS!$A1775,NoSettings!$A:$A,0))</f>
        <v>17414400000</v>
      </c>
      <c r="K1775">
        <f>INDEX(GWP!$C$2:$C$13,MATCH(EPS!I1775,GWP!$B$2:$B$13,0))</f>
        <v>28</v>
      </c>
      <c r="L1775" s="4">
        <f t="shared" si="55"/>
        <v>0.48760320000000001</v>
      </c>
    </row>
    <row r="1776" spans="1:12">
      <c r="A1776" t="s">
        <v>1698</v>
      </c>
      <c r="B1776" t="s">
        <v>17</v>
      </c>
      <c r="C1776" t="s">
        <v>1723</v>
      </c>
      <c r="D1776" t="s">
        <v>1714</v>
      </c>
      <c r="H1776" t="str">
        <f>INDEX('Vensim Variables'!$B:$B,MATCH(EPS!$B1776,'Vensim Variables'!$A:$A,0))</f>
        <v>g pollutant</v>
      </c>
      <c r="I1776" t="str">
        <f t="shared" si="54"/>
        <v>N2O</v>
      </c>
      <c r="J1776">
        <f>INDEX(NoSettings!$C:$C,MATCH(EPS!$A1776,NoSettings!$A:$A,0))</f>
        <v>818054000</v>
      </c>
      <c r="K1776">
        <f>INDEX(GWP!$C$2:$C$13,MATCH(EPS!I1776,GWP!$B$2:$B$13,0))</f>
        <v>265</v>
      </c>
      <c r="L1776" s="4">
        <f t="shared" si="55"/>
        <v>0.21678431000000001</v>
      </c>
    </row>
    <row r="1777" spans="1:12">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c r="A1778" t="s">
        <v>7406</v>
      </c>
      <c r="B1778" t="s">
        <v>10706</v>
      </c>
      <c r="C1778" t="s">
        <v>6890</v>
      </c>
      <c r="D1778" t="s">
        <v>1702</v>
      </c>
      <c r="H1778" t="str">
        <f>INDEX('Vensim Variables'!$B:$B,MATCH(EPS!$B1778,'Vensim Variables'!$A:$A,0))</f>
        <v>g pollutant</v>
      </c>
      <c r="I1778" t="str">
        <f t="shared" si="54"/>
        <v>CO2</v>
      </c>
      <c r="J1778">
        <f>INDEX(NoSettings!$C:$C,MATCH(EPS!$A1778,NoSettings!$A:$A,0))</f>
        <v>8200000000000</v>
      </c>
      <c r="K1778">
        <f>INDEX(GWP!$C$2:$C$13,MATCH(EPS!I1778,GWP!$B$2:$B$13,0))</f>
        <v>1</v>
      </c>
      <c r="L1778" s="4">
        <f t="shared" si="55"/>
        <v>8.1999999999999993</v>
      </c>
    </row>
    <row r="1779" spans="1:12">
      <c r="A1779" t="s">
        <v>7407</v>
      </c>
      <c r="B1779" t="s">
        <v>10706</v>
      </c>
      <c r="C1779" t="s">
        <v>6890</v>
      </c>
      <c r="D1779" t="s">
        <v>1705</v>
      </c>
      <c r="H1779" t="str">
        <f>INDEX('Vensim Variables'!$B:$B,MATCH(EPS!$B1779,'Vensim Variables'!$A:$A,0))</f>
        <v>g pollutant</v>
      </c>
      <c r="I1779" t="str">
        <f t="shared" si="54"/>
        <v>VOC</v>
      </c>
      <c r="J1779">
        <f>INDEX(NoSettings!$C:$C,MATCH(EPS!$A1779,NoSettings!$A:$A,0))</f>
        <v>468600000000</v>
      </c>
      <c r="K1779">
        <f>INDEX(GWP!$C$2:$C$13,MATCH(EPS!I1779,GWP!$B$2:$B$13,0))</f>
        <v>0</v>
      </c>
      <c r="L1779" s="4">
        <f t="shared" si="55"/>
        <v>0</v>
      </c>
    </row>
    <row r="1780" spans="1:12">
      <c r="A1780" t="s">
        <v>7408</v>
      </c>
      <c r="B1780" t="s">
        <v>10706</v>
      </c>
      <c r="C1780" t="s">
        <v>6890</v>
      </c>
      <c r="D1780" t="s">
        <v>1706</v>
      </c>
      <c r="H1780" t="str">
        <f>INDEX('Vensim Variables'!$B:$B,MATCH(EPS!$B1780,'Vensim Variables'!$A:$A,0))</f>
        <v>g pollutant</v>
      </c>
      <c r="I1780" t="str">
        <f t="shared" si="54"/>
        <v>CO</v>
      </c>
      <c r="J1780">
        <f>INDEX(NoSettings!$C:$C,MATCH(EPS!$A1780,NoSettings!$A:$A,0))</f>
        <v>2364000000000</v>
      </c>
      <c r="K1780">
        <f>INDEX(GWP!$C$2:$C$13,MATCH(EPS!I1780,GWP!$B$2:$B$13,0))</f>
        <v>0</v>
      </c>
      <c r="L1780" s="4">
        <f t="shared" si="55"/>
        <v>0</v>
      </c>
    </row>
    <row r="1781" spans="1:12">
      <c r="A1781" t="s">
        <v>7409</v>
      </c>
      <c r="B1781" t="s">
        <v>10706</v>
      </c>
      <c r="C1781" t="s">
        <v>6890</v>
      </c>
      <c r="D1781" t="s">
        <v>1707</v>
      </c>
      <c r="H1781" t="str">
        <f>INDEX('Vensim Variables'!$B:$B,MATCH(EPS!$B1781,'Vensim Variables'!$A:$A,0))</f>
        <v>g pollutant</v>
      </c>
      <c r="I1781" t="str">
        <f t="shared" si="54"/>
        <v>NOx</v>
      </c>
      <c r="J1781">
        <f>INDEX(NoSettings!$C:$C,MATCH(EPS!$A1781,NoSettings!$A:$A,0))</f>
        <v>236500000000</v>
      </c>
      <c r="K1781">
        <f>INDEX(GWP!$C$2:$C$13,MATCH(EPS!I1781,GWP!$B$2:$B$13,0))</f>
        <v>0</v>
      </c>
      <c r="L1781" s="4">
        <f t="shared" si="55"/>
        <v>0</v>
      </c>
    </row>
    <row r="1782" spans="1:12">
      <c r="A1782" t="s">
        <v>7410</v>
      </c>
      <c r="B1782" t="s">
        <v>10706</v>
      </c>
      <c r="C1782" t="s">
        <v>6890</v>
      </c>
      <c r="D1782" t="s">
        <v>1708</v>
      </c>
      <c r="H1782" t="str">
        <f>INDEX('Vensim Variables'!$B:$B,MATCH(EPS!$B1782,'Vensim Variables'!$A:$A,0))</f>
        <v>g pollutant</v>
      </c>
      <c r="I1782" t="str">
        <f t="shared" si="54"/>
        <v>PM10</v>
      </c>
      <c r="J1782">
        <f>INDEX(NoSettings!$C:$C,MATCH(EPS!$A1782,NoSettings!$A:$A,0))</f>
        <v>23320000000</v>
      </c>
      <c r="K1782">
        <f>INDEX(GWP!$C$2:$C$13,MATCH(EPS!I1782,GWP!$B$2:$B$13,0))</f>
        <v>0</v>
      </c>
      <c r="L1782" s="4">
        <f t="shared" si="55"/>
        <v>0</v>
      </c>
    </row>
    <row r="1783" spans="1:12">
      <c r="A1783" t="s">
        <v>7411</v>
      </c>
      <c r="B1783" t="s">
        <v>10706</v>
      </c>
      <c r="C1783" t="s">
        <v>6890</v>
      </c>
      <c r="D1783" t="s">
        <v>1709</v>
      </c>
      <c r="H1783" t="str">
        <f>INDEX('Vensim Variables'!$B:$B,MATCH(EPS!$B1783,'Vensim Variables'!$A:$A,0))</f>
        <v>g pollutant</v>
      </c>
      <c r="I1783" t="str">
        <f t="shared" si="54"/>
        <v>PM25</v>
      </c>
      <c r="J1783">
        <f>INDEX(NoSettings!$C:$C,MATCH(EPS!$A1783,NoSettings!$A:$A,0))</f>
        <v>21970000000</v>
      </c>
      <c r="K1783">
        <f>INDEX(GWP!$C$2:$C$13,MATCH(EPS!I1783,GWP!$B$2:$B$13,0))</f>
        <v>0</v>
      </c>
      <c r="L1783" s="4">
        <f t="shared" si="55"/>
        <v>0</v>
      </c>
    </row>
    <row r="1784" spans="1:12">
      <c r="A1784" t="s">
        <v>7412</v>
      </c>
      <c r="B1784" t="s">
        <v>10706</v>
      </c>
      <c r="C1784" t="s">
        <v>6890</v>
      </c>
      <c r="D1784" t="s">
        <v>1710</v>
      </c>
      <c r="H1784" t="str">
        <f>INDEX('Vensim Variables'!$B:$B,MATCH(EPS!$B1784,'Vensim Variables'!$A:$A,0))</f>
        <v>g pollutant</v>
      </c>
      <c r="I1784" t="str">
        <f t="shared" si="54"/>
        <v>SOx</v>
      </c>
      <c r="J1784">
        <f>INDEX(NoSettings!$C:$C,MATCH(EPS!$A1784,NoSettings!$A:$A,0))</f>
        <v>731100000</v>
      </c>
      <c r="K1784">
        <f>INDEX(GWP!$C$2:$C$13,MATCH(EPS!I1784,GWP!$B$2:$B$13,0))</f>
        <v>0</v>
      </c>
      <c r="L1784" s="4">
        <f t="shared" si="55"/>
        <v>0</v>
      </c>
    </row>
    <row r="1785" spans="1:12">
      <c r="A1785" t="s">
        <v>7413</v>
      </c>
      <c r="B1785" t="s">
        <v>10706</v>
      </c>
      <c r="C1785" t="s">
        <v>6890</v>
      </c>
      <c r="D1785" t="s">
        <v>1711</v>
      </c>
      <c r="H1785" t="str">
        <f>INDEX('Vensim Variables'!$B:$B,MATCH(EPS!$B1785,'Vensim Variables'!$A:$A,0))</f>
        <v>g pollutant</v>
      </c>
      <c r="I1785" t="str">
        <f t="shared" si="54"/>
        <v>BC</v>
      </c>
      <c r="J1785">
        <f>INDEX(NoSettings!$C:$C,MATCH(EPS!$A1785,NoSettings!$A:$A,0))</f>
        <v>11410000000</v>
      </c>
      <c r="K1785">
        <f>INDEX(GWP!$C$2:$C$13,MATCH(EPS!I1785,GWP!$B$2:$B$13,0))</f>
        <v>0</v>
      </c>
      <c r="L1785" s="4">
        <f t="shared" si="55"/>
        <v>0</v>
      </c>
    </row>
    <row r="1786" spans="1:12">
      <c r="A1786" t="s">
        <v>7414</v>
      </c>
      <c r="B1786" t="s">
        <v>10706</v>
      </c>
      <c r="C1786" t="s">
        <v>6890</v>
      </c>
      <c r="D1786" t="s">
        <v>1712</v>
      </c>
      <c r="H1786" t="str">
        <f>INDEX('Vensim Variables'!$B:$B,MATCH(EPS!$B1786,'Vensim Variables'!$A:$A,0))</f>
        <v>g pollutant</v>
      </c>
      <c r="I1786" t="str">
        <f t="shared" si="54"/>
        <v>OC</v>
      </c>
      <c r="J1786">
        <f>INDEX(NoSettings!$C:$C,MATCH(EPS!$A1786,NoSettings!$A:$A,0))</f>
        <v>6254000000</v>
      </c>
      <c r="K1786">
        <f>INDEX(GWP!$C$2:$C$13,MATCH(EPS!I1786,GWP!$B$2:$B$13,0))</f>
        <v>0</v>
      </c>
      <c r="L1786" s="4">
        <f t="shared" si="55"/>
        <v>0</v>
      </c>
    </row>
    <row r="1787" spans="1:12">
      <c r="A1787" t="s">
        <v>7415</v>
      </c>
      <c r="B1787" t="s">
        <v>10706</v>
      </c>
      <c r="C1787" t="s">
        <v>6890</v>
      </c>
      <c r="D1787" t="s">
        <v>1713</v>
      </c>
      <c r="H1787" t="str">
        <f>INDEX('Vensim Variables'!$B:$B,MATCH(EPS!$B1787,'Vensim Variables'!$A:$A,0))</f>
        <v>g pollutant</v>
      </c>
      <c r="I1787" t="str">
        <f t="shared" si="54"/>
        <v>CH4</v>
      </c>
      <c r="J1787">
        <f>INDEX(NoSettings!$C:$C,MATCH(EPS!$A1787,NoSettings!$A:$A,0))</f>
        <v>9936000000000</v>
      </c>
      <c r="K1787">
        <f>INDEX(GWP!$C$2:$C$13,MATCH(EPS!I1787,GWP!$B$2:$B$13,0))</f>
        <v>28</v>
      </c>
      <c r="L1787" s="4">
        <f t="shared" si="55"/>
        <v>278.20800000000003</v>
      </c>
    </row>
    <row r="1788" spans="1:12">
      <c r="A1788" t="s">
        <v>7416</v>
      </c>
      <c r="B1788" t="s">
        <v>10706</v>
      </c>
      <c r="C1788" t="s">
        <v>6890</v>
      </c>
      <c r="D1788" t="s">
        <v>1714</v>
      </c>
      <c r="H1788" t="str">
        <f>INDEX('Vensim Variables'!$B:$B,MATCH(EPS!$B1788,'Vensim Variables'!$A:$A,0))</f>
        <v>g pollutant</v>
      </c>
      <c r="I1788" t="str">
        <f t="shared" si="54"/>
        <v>N2O</v>
      </c>
      <c r="J1788">
        <f>INDEX(NoSettings!$C:$C,MATCH(EPS!$A1788,NoSettings!$A:$A,0))</f>
        <v>1176000000000</v>
      </c>
      <c r="K1788">
        <f>INDEX(GWP!$C$2:$C$13,MATCH(EPS!I1788,GWP!$B$2:$B$13,0))</f>
        <v>265</v>
      </c>
      <c r="L1788" s="4">
        <f t="shared" si="55"/>
        <v>311.64</v>
      </c>
    </row>
    <row r="1789" spans="1:12">
      <c r="A1789" t="s">
        <v>7417</v>
      </c>
      <c r="B1789" t="s">
        <v>10706</v>
      </c>
      <c r="C1789" t="s">
        <v>6890</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c r="A1790" t="s">
        <v>7418</v>
      </c>
      <c r="B1790" t="s">
        <v>10706</v>
      </c>
      <c r="C1790" t="s">
        <v>6891</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c r="A1791" t="s">
        <v>7419</v>
      </c>
      <c r="B1791" t="s">
        <v>10706</v>
      </c>
      <c r="C1791" t="s">
        <v>6891</v>
      </c>
      <c r="D1791" t="s">
        <v>1705</v>
      </c>
      <c r="H1791" t="str">
        <f>INDEX('Vensim Variables'!$B:$B,MATCH(EPS!$B1791,'Vensim Variables'!$A:$A,0))</f>
        <v>g pollutant</v>
      </c>
      <c r="I1791" t="str">
        <f t="shared" si="54"/>
        <v>VOC</v>
      </c>
      <c r="J1791">
        <f>INDEX(NoSettings!$C:$C,MATCH(EPS!$A1791,NoSettings!$A:$A,0))</f>
        <v>23720000000</v>
      </c>
      <c r="K1791">
        <f>INDEX(GWP!$C$2:$C$13,MATCH(EPS!I1791,GWP!$B$2:$B$13,0))</f>
        <v>0</v>
      </c>
      <c r="L1791" s="4">
        <f t="shared" si="55"/>
        <v>0</v>
      </c>
    </row>
    <row r="1792" spans="1:12">
      <c r="A1792" t="s">
        <v>7420</v>
      </c>
      <c r="B1792" t="s">
        <v>10706</v>
      </c>
      <c r="C1792" t="s">
        <v>6891</v>
      </c>
      <c r="D1792" t="s">
        <v>1706</v>
      </c>
      <c r="H1792" t="str">
        <f>INDEX('Vensim Variables'!$B:$B,MATCH(EPS!$B1792,'Vensim Variables'!$A:$A,0))</f>
        <v>g pollutant</v>
      </c>
      <c r="I1792" t="str">
        <f t="shared" si="54"/>
        <v>CO</v>
      </c>
      <c r="J1792">
        <f>INDEX(NoSettings!$C:$C,MATCH(EPS!$A1792,NoSettings!$A:$A,0))</f>
        <v>238900000000</v>
      </c>
      <c r="K1792">
        <f>INDEX(GWP!$C$2:$C$13,MATCH(EPS!I1792,GWP!$B$2:$B$13,0))</f>
        <v>0</v>
      </c>
      <c r="L1792" s="4">
        <f t="shared" si="55"/>
        <v>0</v>
      </c>
    </row>
    <row r="1793" spans="1:12">
      <c r="A1793" t="s">
        <v>7421</v>
      </c>
      <c r="B1793" t="s">
        <v>10706</v>
      </c>
      <c r="C1793" t="s">
        <v>6891</v>
      </c>
      <c r="D1793" t="s">
        <v>1707</v>
      </c>
      <c r="H1793" t="str">
        <f>INDEX('Vensim Variables'!$B:$B,MATCH(EPS!$B1793,'Vensim Variables'!$A:$A,0))</f>
        <v>g pollutant</v>
      </c>
      <c r="I1793" t="str">
        <f t="shared" si="54"/>
        <v>NOx</v>
      </c>
      <c r="J1793">
        <f>INDEX(NoSettings!$C:$C,MATCH(EPS!$A1793,NoSettings!$A:$A,0))</f>
        <v>41960000000</v>
      </c>
      <c r="K1793">
        <f>INDEX(GWP!$C$2:$C$13,MATCH(EPS!I1793,GWP!$B$2:$B$13,0))</f>
        <v>0</v>
      </c>
      <c r="L1793" s="4">
        <f t="shared" si="55"/>
        <v>0</v>
      </c>
    </row>
    <row r="1794" spans="1:12">
      <c r="A1794" t="s">
        <v>7422</v>
      </c>
      <c r="B1794" t="s">
        <v>10706</v>
      </c>
      <c r="C1794" t="s">
        <v>6891</v>
      </c>
      <c r="D1794" t="s">
        <v>1708</v>
      </c>
      <c r="H1794" t="str">
        <f>INDEX('Vensim Variables'!$B:$B,MATCH(EPS!$B1794,'Vensim Variables'!$A:$A,0))</f>
        <v>g pollutant</v>
      </c>
      <c r="I1794" t="str">
        <f t="shared" si="54"/>
        <v>PM10</v>
      </c>
      <c r="J1794">
        <f>INDEX(NoSettings!$C:$C,MATCH(EPS!$A1794,NoSettings!$A:$A,0))</f>
        <v>457500000000</v>
      </c>
      <c r="K1794">
        <f>INDEX(GWP!$C$2:$C$13,MATCH(EPS!I1794,GWP!$B$2:$B$13,0))</f>
        <v>0</v>
      </c>
      <c r="L1794" s="4">
        <f t="shared" si="55"/>
        <v>0</v>
      </c>
    </row>
    <row r="1795" spans="1:12">
      <c r="A1795" t="s">
        <v>7423</v>
      </c>
      <c r="B1795" t="s">
        <v>10706</v>
      </c>
      <c r="C1795" t="s">
        <v>6891</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62580000000</v>
      </c>
      <c r="K1795">
        <f>INDEX(GWP!$C$2:$C$13,MATCH(EPS!I1795,GWP!$B$2:$B$13,0))</f>
        <v>0</v>
      </c>
      <c r="L1795" s="4">
        <f t="shared" ref="L1795:L1858" si="57">IF(H1795="g pollutant",K1795*J1795/10^12,IF(H1795="MMTCO2e",J1795,IF(H1795="MWh",J1795,0)))</f>
        <v>0</v>
      </c>
    </row>
    <row r="1796" spans="1:12">
      <c r="A1796" t="s">
        <v>7424</v>
      </c>
      <c r="B1796" t="s">
        <v>10706</v>
      </c>
      <c r="C1796" t="s">
        <v>6891</v>
      </c>
      <c r="D1796" t="s">
        <v>1710</v>
      </c>
      <c r="H1796" t="str">
        <f>INDEX('Vensim Variables'!$B:$B,MATCH(EPS!$B1796,'Vensim Variables'!$A:$A,0))</f>
        <v>g pollutant</v>
      </c>
      <c r="I1796" t="str">
        <f t="shared" si="56"/>
        <v>SOx</v>
      </c>
      <c r="J1796">
        <f>INDEX(NoSettings!$C:$C,MATCH(EPS!$A1796,NoSettings!$A:$A,0))</f>
        <v>1014000000</v>
      </c>
      <c r="K1796">
        <f>INDEX(GWP!$C$2:$C$13,MATCH(EPS!I1796,GWP!$B$2:$B$13,0))</f>
        <v>0</v>
      </c>
      <c r="L1796" s="4">
        <f t="shared" si="57"/>
        <v>0</v>
      </c>
    </row>
    <row r="1797" spans="1:12">
      <c r="A1797" t="s">
        <v>7425</v>
      </c>
      <c r="B1797" t="s">
        <v>10706</v>
      </c>
      <c r="C1797" t="s">
        <v>6891</v>
      </c>
      <c r="D1797" t="s">
        <v>1711</v>
      </c>
      <c r="H1797" t="str">
        <f>INDEX('Vensim Variables'!$B:$B,MATCH(EPS!$B1797,'Vensim Variables'!$A:$A,0))</f>
        <v>g pollutant</v>
      </c>
      <c r="I1797" t="str">
        <f t="shared" si="56"/>
        <v>BC</v>
      </c>
      <c r="J1797">
        <f>INDEX(NoSettings!$C:$C,MATCH(EPS!$A1797,NoSettings!$A:$A,0))</f>
        <v>1114000000</v>
      </c>
      <c r="K1797">
        <f>INDEX(GWP!$C$2:$C$13,MATCH(EPS!I1797,GWP!$B$2:$B$13,0))</f>
        <v>0</v>
      </c>
      <c r="L1797" s="4">
        <f t="shared" si="57"/>
        <v>0</v>
      </c>
    </row>
    <row r="1798" spans="1:12">
      <c r="A1798" t="s">
        <v>7426</v>
      </c>
      <c r="B1798" t="s">
        <v>10706</v>
      </c>
      <c r="C1798" t="s">
        <v>6891</v>
      </c>
      <c r="D1798" t="s">
        <v>1712</v>
      </c>
      <c r="H1798" t="str">
        <f>INDEX('Vensim Variables'!$B:$B,MATCH(EPS!$B1798,'Vensim Variables'!$A:$A,0))</f>
        <v>g pollutant</v>
      </c>
      <c r="I1798" t="str">
        <f t="shared" si="56"/>
        <v>OC</v>
      </c>
      <c r="J1798">
        <f>INDEX(NoSettings!$C:$C,MATCH(EPS!$A1798,NoSettings!$A:$A,0))</f>
        <v>932700000</v>
      </c>
      <c r="K1798">
        <f>INDEX(GWP!$C$2:$C$13,MATCH(EPS!I1798,GWP!$B$2:$B$13,0))</f>
        <v>0</v>
      </c>
      <c r="L1798" s="4">
        <f t="shared" si="57"/>
        <v>0</v>
      </c>
    </row>
    <row r="1799" spans="1:12">
      <c r="A1799" t="s">
        <v>7427</v>
      </c>
      <c r="B1799" t="s">
        <v>10706</v>
      </c>
      <c r="C1799" t="s">
        <v>6891</v>
      </c>
      <c r="D1799" t="s">
        <v>1713</v>
      </c>
      <c r="H1799" t="str">
        <f>INDEX('Vensim Variables'!$B:$B,MATCH(EPS!$B1799,'Vensim Variables'!$A:$A,0))</f>
        <v>g pollutant</v>
      </c>
      <c r="I1799" t="str">
        <f t="shared" si="56"/>
        <v>CH4</v>
      </c>
      <c r="J1799">
        <f>INDEX(NoSettings!$C:$C,MATCH(EPS!$A1799,NoSettings!$A:$A,0))</f>
        <v>1825000000000</v>
      </c>
      <c r="K1799">
        <f>INDEX(GWP!$C$2:$C$13,MATCH(EPS!I1799,GWP!$B$2:$B$13,0))</f>
        <v>28</v>
      </c>
      <c r="L1799" s="4">
        <f t="shared" si="57"/>
        <v>51.1</v>
      </c>
    </row>
    <row r="1800" spans="1:12">
      <c r="A1800" t="s">
        <v>7428</v>
      </c>
      <c r="B1800" t="s">
        <v>10706</v>
      </c>
      <c r="C1800" t="s">
        <v>6891</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c r="A1801" t="s">
        <v>7429</v>
      </c>
      <c r="B1801" t="s">
        <v>10706</v>
      </c>
      <c r="C1801" t="s">
        <v>6891</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c r="A1802" t="s">
        <v>7430</v>
      </c>
      <c r="B1802" t="s">
        <v>10706</v>
      </c>
      <c r="C1802" t="s">
        <v>6892</v>
      </c>
      <c r="D1802" t="s">
        <v>1702</v>
      </c>
      <c r="H1802" t="str">
        <f>INDEX('Vensim Variables'!$B:$B,MATCH(EPS!$B1802,'Vensim Variables'!$A:$A,0))</f>
        <v>g pollutant</v>
      </c>
      <c r="I1802" t="str">
        <f t="shared" si="56"/>
        <v>CO2</v>
      </c>
      <c r="J1802">
        <f>INDEX(NoSettings!$C:$C,MATCH(EPS!$A1802,NoSettings!$A:$A,0))</f>
        <v>29600000000000</v>
      </c>
      <c r="K1802">
        <f>INDEX(GWP!$C$2:$C$13,MATCH(EPS!I1802,GWP!$B$2:$B$13,0))</f>
        <v>1</v>
      </c>
      <c r="L1802" s="4">
        <f t="shared" si="57"/>
        <v>29.6</v>
      </c>
    </row>
    <row r="1803" spans="1:12">
      <c r="A1803" t="s">
        <v>7431</v>
      </c>
      <c r="B1803" t="s">
        <v>10706</v>
      </c>
      <c r="C1803" t="s">
        <v>6892</v>
      </c>
      <c r="D1803" t="s">
        <v>1705</v>
      </c>
      <c r="H1803" t="str">
        <f>INDEX('Vensim Variables'!$B:$B,MATCH(EPS!$B1803,'Vensim Variables'!$A:$A,0))</f>
        <v>g pollutant</v>
      </c>
      <c r="I1803" t="str">
        <f t="shared" si="56"/>
        <v>VOC</v>
      </c>
      <c r="J1803">
        <f>INDEX(NoSettings!$C:$C,MATCH(EPS!$A1803,NoSettings!$A:$A,0))</f>
        <v>2520000000000</v>
      </c>
      <c r="K1803">
        <f>INDEX(GWP!$C$2:$C$13,MATCH(EPS!I1803,GWP!$B$2:$B$13,0))</f>
        <v>0</v>
      </c>
      <c r="L1803" s="4">
        <f t="shared" si="57"/>
        <v>0</v>
      </c>
    </row>
    <row r="1804" spans="1:12">
      <c r="A1804" t="s">
        <v>7432</v>
      </c>
      <c r="B1804" t="s">
        <v>10706</v>
      </c>
      <c r="C1804" t="s">
        <v>6892</v>
      </c>
      <c r="D1804" t="s">
        <v>1706</v>
      </c>
      <c r="H1804" t="str">
        <f>INDEX('Vensim Variables'!$B:$B,MATCH(EPS!$B1804,'Vensim Variables'!$A:$A,0))</f>
        <v>g pollutant</v>
      </c>
      <c r="I1804" t="str">
        <f t="shared" si="56"/>
        <v>CO</v>
      </c>
      <c r="J1804">
        <f>INDEX(NoSettings!$C:$C,MATCH(EPS!$A1804,NoSettings!$A:$A,0))</f>
        <v>905700000000</v>
      </c>
      <c r="K1804">
        <f>INDEX(GWP!$C$2:$C$13,MATCH(EPS!I1804,GWP!$B$2:$B$13,0))</f>
        <v>0</v>
      </c>
      <c r="L1804" s="4">
        <f t="shared" si="57"/>
        <v>0</v>
      </c>
    </row>
    <row r="1805" spans="1:12">
      <c r="A1805" t="s">
        <v>7433</v>
      </c>
      <c r="B1805" t="s">
        <v>10706</v>
      </c>
      <c r="C1805" t="s">
        <v>6892</v>
      </c>
      <c r="D1805" t="s">
        <v>1707</v>
      </c>
      <c r="H1805" t="str">
        <f>INDEX('Vensim Variables'!$B:$B,MATCH(EPS!$B1805,'Vensim Variables'!$A:$A,0))</f>
        <v>g pollutant</v>
      </c>
      <c r="I1805" t="str">
        <f t="shared" si="56"/>
        <v>NOx</v>
      </c>
      <c r="J1805">
        <f>INDEX(NoSettings!$C:$C,MATCH(EPS!$A1805,NoSettings!$A:$A,0))</f>
        <v>644900000000</v>
      </c>
      <c r="K1805">
        <f>INDEX(GWP!$C$2:$C$13,MATCH(EPS!I1805,GWP!$B$2:$B$13,0))</f>
        <v>0</v>
      </c>
      <c r="L1805" s="4">
        <f t="shared" si="57"/>
        <v>0</v>
      </c>
    </row>
    <row r="1806" spans="1:12">
      <c r="A1806" t="s">
        <v>7434</v>
      </c>
      <c r="B1806" t="s">
        <v>10706</v>
      </c>
      <c r="C1806" t="s">
        <v>6892</v>
      </c>
      <c r="D1806" t="s">
        <v>1708</v>
      </c>
      <c r="H1806" t="str">
        <f>INDEX('Vensim Variables'!$B:$B,MATCH(EPS!$B1806,'Vensim Variables'!$A:$A,0))</f>
        <v>g pollutant</v>
      </c>
      <c r="I1806" t="str">
        <f t="shared" si="56"/>
        <v>PM10</v>
      </c>
      <c r="J1806">
        <f>INDEX(NoSettings!$C:$C,MATCH(EPS!$A1806,NoSettings!$A:$A,0))</f>
        <v>15260000000</v>
      </c>
      <c r="K1806">
        <f>INDEX(GWP!$C$2:$C$13,MATCH(EPS!I1806,GWP!$B$2:$B$13,0))</f>
        <v>0</v>
      </c>
      <c r="L1806" s="4">
        <f t="shared" si="57"/>
        <v>0</v>
      </c>
    </row>
    <row r="1807" spans="1:12">
      <c r="A1807" t="s">
        <v>7435</v>
      </c>
      <c r="B1807" t="s">
        <v>10706</v>
      </c>
      <c r="C1807" t="s">
        <v>6892</v>
      </c>
      <c r="D1807" t="s">
        <v>1709</v>
      </c>
      <c r="H1807" t="str">
        <f>INDEX('Vensim Variables'!$B:$B,MATCH(EPS!$B1807,'Vensim Variables'!$A:$A,0))</f>
        <v>g pollutant</v>
      </c>
      <c r="I1807" t="str">
        <f t="shared" si="56"/>
        <v>PM25</v>
      </c>
      <c r="J1807">
        <f>INDEX(NoSettings!$C:$C,MATCH(EPS!$A1807,NoSettings!$A:$A,0))</f>
        <v>14770000000</v>
      </c>
      <c r="K1807">
        <f>INDEX(GWP!$C$2:$C$13,MATCH(EPS!I1807,GWP!$B$2:$B$13,0))</f>
        <v>0</v>
      </c>
      <c r="L1807" s="4">
        <f t="shared" si="57"/>
        <v>0</v>
      </c>
    </row>
    <row r="1808" spans="1:12">
      <c r="A1808" t="s">
        <v>7436</v>
      </c>
      <c r="B1808" t="s">
        <v>10706</v>
      </c>
      <c r="C1808" t="s">
        <v>6892</v>
      </c>
      <c r="D1808" t="s">
        <v>1710</v>
      </c>
      <c r="H1808" t="str">
        <f>INDEX('Vensim Variables'!$B:$B,MATCH(EPS!$B1808,'Vensim Variables'!$A:$A,0))</f>
        <v>g pollutant</v>
      </c>
      <c r="I1808" t="str">
        <f t="shared" si="56"/>
        <v>SOx</v>
      </c>
      <c r="J1808">
        <f>INDEX(NoSettings!$C:$C,MATCH(EPS!$A1808,NoSettings!$A:$A,0))</f>
        <v>63910000000</v>
      </c>
      <c r="K1808">
        <f>INDEX(GWP!$C$2:$C$13,MATCH(EPS!I1808,GWP!$B$2:$B$13,0))</f>
        <v>0</v>
      </c>
      <c r="L1808" s="4">
        <f t="shared" si="57"/>
        <v>0</v>
      </c>
    </row>
    <row r="1809" spans="1:12">
      <c r="A1809" t="s">
        <v>7437</v>
      </c>
      <c r="B1809" t="s">
        <v>10706</v>
      </c>
      <c r="C1809" t="s">
        <v>6892</v>
      </c>
      <c r="D1809" t="s">
        <v>1711</v>
      </c>
      <c r="H1809" t="str">
        <f>INDEX('Vensim Variables'!$B:$B,MATCH(EPS!$B1809,'Vensim Variables'!$A:$A,0))</f>
        <v>g pollutant</v>
      </c>
      <c r="I1809" t="str">
        <f t="shared" si="56"/>
        <v>BC</v>
      </c>
      <c r="J1809">
        <f>INDEX(NoSettings!$C:$C,MATCH(EPS!$A1809,NoSettings!$A:$A,0))</f>
        <v>1899000000</v>
      </c>
      <c r="K1809">
        <f>INDEX(GWP!$C$2:$C$13,MATCH(EPS!I1809,GWP!$B$2:$B$13,0))</f>
        <v>0</v>
      </c>
      <c r="L1809" s="4">
        <f t="shared" si="57"/>
        <v>0</v>
      </c>
    </row>
    <row r="1810" spans="1:12">
      <c r="A1810" t="s">
        <v>7438</v>
      </c>
      <c r="B1810" t="s">
        <v>10706</v>
      </c>
      <c r="C1810" t="s">
        <v>6892</v>
      </c>
      <c r="D1810" t="s">
        <v>1712</v>
      </c>
      <c r="H1810" t="str">
        <f>INDEX('Vensim Variables'!$B:$B,MATCH(EPS!$B1810,'Vensim Variables'!$A:$A,0))</f>
        <v>g pollutant</v>
      </c>
      <c r="I1810" t="str">
        <f t="shared" si="56"/>
        <v>OC</v>
      </c>
      <c r="J1810">
        <f>INDEX(NoSettings!$C:$C,MATCH(EPS!$A1810,NoSettings!$A:$A,0))</f>
        <v>4741000000</v>
      </c>
      <c r="K1810">
        <f>INDEX(GWP!$C$2:$C$13,MATCH(EPS!I1810,GWP!$B$2:$B$13,0))</f>
        <v>0</v>
      </c>
      <c r="L1810" s="4">
        <f t="shared" si="57"/>
        <v>0</v>
      </c>
    </row>
    <row r="1811" spans="1:12">
      <c r="A1811" t="s">
        <v>7439</v>
      </c>
      <c r="B1811" t="s">
        <v>10706</v>
      </c>
      <c r="C1811" t="s">
        <v>6892</v>
      </c>
      <c r="D1811" t="s">
        <v>1713</v>
      </c>
      <c r="H1811" t="str">
        <f>INDEX('Vensim Variables'!$B:$B,MATCH(EPS!$B1811,'Vensim Variables'!$A:$A,0))</f>
        <v>g pollutant</v>
      </c>
      <c r="I1811" t="str">
        <f t="shared" si="56"/>
        <v>CH4</v>
      </c>
      <c r="J1811">
        <f>INDEX(NoSettings!$C:$C,MATCH(EPS!$A1811,NoSettings!$A:$A,0))</f>
        <v>5929000000000</v>
      </c>
      <c r="K1811">
        <f>INDEX(GWP!$C$2:$C$13,MATCH(EPS!I1811,GWP!$B$2:$B$13,0))</f>
        <v>28</v>
      </c>
      <c r="L1811" s="4">
        <f t="shared" si="57"/>
        <v>166.012</v>
      </c>
    </row>
    <row r="1812" spans="1:12">
      <c r="A1812" t="s">
        <v>7440</v>
      </c>
      <c r="B1812" t="s">
        <v>10706</v>
      </c>
      <c r="C1812" t="s">
        <v>6892</v>
      </c>
      <c r="D1812" t="s">
        <v>1714</v>
      </c>
      <c r="H1812" t="str">
        <f>INDEX('Vensim Variables'!$B:$B,MATCH(EPS!$B1812,'Vensim Variables'!$A:$A,0))</f>
        <v>g pollutant</v>
      </c>
      <c r="I1812" t="str">
        <f t="shared" si="56"/>
        <v>N2O</v>
      </c>
      <c r="J1812">
        <f>INDEX(NoSettings!$C:$C,MATCH(EPS!$A1812,NoSettings!$A:$A,0))</f>
        <v>40600000</v>
      </c>
      <c r="K1812">
        <f>INDEX(GWP!$C$2:$C$13,MATCH(EPS!I1812,GWP!$B$2:$B$13,0))</f>
        <v>265</v>
      </c>
      <c r="L1812" s="4">
        <f t="shared" si="57"/>
        <v>1.0758999999999999E-2</v>
      </c>
    </row>
    <row r="1813" spans="1:12">
      <c r="A1813" t="s">
        <v>7441</v>
      </c>
      <c r="B1813" t="s">
        <v>10706</v>
      </c>
      <c r="C1813" t="s">
        <v>6892</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c r="A1814" t="s">
        <v>7442</v>
      </c>
      <c r="B1814" t="s">
        <v>10706</v>
      </c>
      <c r="C1814" t="s">
        <v>6893</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c r="A1815" t="s">
        <v>7443</v>
      </c>
      <c r="B1815" t="s">
        <v>10706</v>
      </c>
      <c r="C1815" t="s">
        <v>6893</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c r="A1816" t="s">
        <v>7444</v>
      </c>
      <c r="B1816" t="s">
        <v>10706</v>
      </c>
      <c r="C1816" t="s">
        <v>6893</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c r="A1817" t="s">
        <v>7445</v>
      </c>
      <c r="B1817" t="s">
        <v>10706</v>
      </c>
      <c r="C1817" t="s">
        <v>6893</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c r="A1818" t="s">
        <v>7446</v>
      </c>
      <c r="B1818" t="s">
        <v>10706</v>
      </c>
      <c r="C1818" t="s">
        <v>6893</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c r="A1819" t="s">
        <v>7447</v>
      </c>
      <c r="B1819" t="s">
        <v>10706</v>
      </c>
      <c r="C1819" t="s">
        <v>6893</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c r="A1820" t="s">
        <v>7448</v>
      </c>
      <c r="B1820" t="s">
        <v>10706</v>
      </c>
      <c r="C1820" t="s">
        <v>6893</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c r="A1821" t="s">
        <v>7449</v>
      </c>
      <c r="B1821" t="s">
        <v>10706</v>
      </c>
      <c r="C1821" t="s">
        <v>6893</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c r="A1822" t="s">
        <v>7450</v>
      </c>
      <c r="B1822" t="s">
        <v>10706</v>
      </c>
      <c r="C1822" t="s">
        <v>6893</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c r="A1823" t="s">
        <v>7451</v>
      </c>
      <c r="B1823" t="s">
        <v>10706</v>
      </c>
      <c r="C1823" t="s">
        <v>6893</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c r="A1824" t="s">
        <v>7452</v>
      </c>
      <c r="B1824" t="s">
        <v>10706</v>
      </c>
      <c r="C1824" t="s">
        <v>6893</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c r="A1825" t="s">
        <v>7453</v>
      </c>
      <c r="B1825" t="s">
        <v>10706</v>
      </c>
      <c r="C1825" t="s">
        <v>6893</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c r="A1826" t="s">
        <v>7454</v>
      </c>
      <c r="B1826" t="s">
        <v>10706</v>
      </c>
      <c r="C1826" t="s">
        <v>6894</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c r="A1827" t="s">
        <v>7455</v>
      </c>
      <c r="B1827" t="s">
        <v>10706</v>
      </c>
      <c r="C1827" t="s">
        <v>6894</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c r="A1828" t="s">
        <v>7456</v>
      </c>
      <c r="B1828" t="s">
        <v>10706</v>
      </c>
      <c r="C1828" t="s">
        <v>6894</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c r="A1829" t="s">
        <v>7457</v>
      </c>
      <c r="B1829" t="s">
        <v>10706</v>
      </c>
      <c r="C1829" t="s">
        <v>6894</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c r="A1830" t="s">
        <v>7458</v>
      </c>
      <c r="B1830" t="s">
        <v>10706</v>
      </c>
      <c r="C1830" t="s">
        <v>6894</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c r="A1831" t="s">
        <v>7459</v>
      </c>
      <c r="B1831" t="s">
        <v>10706</v>
      </c>
      <c r="C1831" t="s">
        <v>6894</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c r="A1832" t="s">
        <v>7460</v>
      </c>
      <c r="B1832" t="s">
        <v>10706</v>
      </c>
      <c r="C1832" t="s">
        <v>6894</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c r="A1833" t="s">
        <v>7461</v>
      </c>
      <c r="B1833" t="s">
        <v>10706</v>
      </c>
      <c r="C1833" t="s">
        <v>6894</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c r="A1834" t="s">
        <v>7462</v>
      </c>
      <c r="B1834" t="s">
        <v>10706</v>
      </c>
      <c r="C1834" t="s">
        <v>6894</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c r="A1835" t="s">
        <v>7463</v>
      </c>
      <c r="B1835" t="s">
        <v>10706</v>
      </c>
      <c r="C1835" t="s">
        <v>6894</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c r="A1836" t="s">
        <v>7464</v>
      </c>
      <c r="B1836" t="s">
        <v>10706</v>
      </c>
      <c r="C1836" t="s">
        <v>6894</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c r="A1837" t="s">
        <v>7465</v>
      </c>
      <c r="B1837" t="s">
        <v>10706</v>
      </c>
      <c r="C1837" t="s">
        <v>6894</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c r="A1838" t="s">
        <v>7466</v>
      </c>
      <c r="B1838" t="s">
        <v>10706</v>
      </c>
      <c r="C1838" t="s">
        <v>6895</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c r="A1839" t="s">
        <v>7467</v>
      </c>
      <c r="B1839" t="s">
        <v>10706</v>
      </c>
      <c r="C1839" t="s">
        <v>6895</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c r="A1840" t="s">
        <v>7468</v>
      </c>
      <c r="B1840" t="s">
        <v>10706</v>
      </c>
      <c r="C1840" t="s">
        <v>6895</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c r="A1841" t="s">
        <v>7469</v>
      </c>
      <c r="B1841" t="s">
        <v>10706</v>
      </c>
      <c r="C1841" t="s">
        <v>6895</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c r="A1842" t="s">
        <v>7470</v>
      </c>
      <c r="B1842" t="s">
        <v>10706</v>
      </c>
      <c r="C1842" t="s">
        <v>6895</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c r="A1843" t="s">
        <v>7471</v>
      </c>
      <c r="B1843" t="s">
        <v>10706</v>
      </c>
      <c r="C1843" t="s">
        <v>6895</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c r="A1844" t="s">
        <v>7472</v>
      </c>
      <c r="B1844" t="s">
        <v>10706</v>
      </c>
      <c r="C1844" t="s">
        <v>6895</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c r="A1845" t="s">
        <v>7473</v>
      </c>
      <c r="B1845" t="s">
        <v>10706</v>
      </c>
      <c r="C1845" t="s">
        <v>6895</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c r="A1846" t="s">
        <v>7474</v>
      </c>
      <c r="B1846" t="s">
        <v>10706</v>
      </c>
      <c r="C1846" t="s">
        <v>6895</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c r="A1847" t="s">
        <v>7475</v>
      </c>
      <c r="B1847" t="s">
        <v>10706</v>
      </c>
      <c r="C1847" t="s">
        <v>6895</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c r="A1848" t="s">
        <v>7476</v>
      </c>
      <c r="B1848" t="s">
        <v>10706</v>
      </c>
      <c r="C1848" t="s">
        <v>6895</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c r="A1849" t="s">
        <v>7477</v>
      </c>
      <c r="B1849" t="s">
        <v>10706</v>
      </c>
      <c r="C1849" t="s">
        <v>6895</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c r="A1850" t="s">
        <v>7478</v>
      </c>
      <c r="B1850" t="s">
        <v>10706</v>
      </c>
      <c r="C1850" t="s">
        <v>6896</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c r="A1851" t="s">
        <v>7479</v>
      </c>
      <c r="B1851" t="s">
        <v>10706</v>
      </c>
      <c r="C1851" t="s">
        <v>6896</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c r="A1852" t="s">
        <v>7480</v>
      </c>
      <c r="B1852" t="s">
        <v>10706</v>
      </c>
      <c r="C1852" t="s">
        <v>6896</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c r="A1853" t="s">
        <v>7481</v>
      </c>
      <c r="B1853" t="s">
        <v>10706</v>
      </c>
      <c r="C1853" t="s">
        <v>6896</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c r="A1854" t="s">
        <v>7482</v>
      </c>
      <c r="B1854" t="s">
        <v>10706</v>
      </c>
      <c r="C1854" t="s">
        <v>6896</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c r="A1855" t="s">
        <v>7483</v>
      </c>
      <c r="B1855" t="s">
        <v>10706</v>
      </c>
      <c r="C1855" t="s">
        <v>6896</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c r="A1856" t="s">
        <v>7484</v>
      </c>
      <c r="B1856" t="s">
        <v>10706</v>
      </c>
      <c r="C1856" t="s">
        <v>6896</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c r="A1857" t="s">
        <v>7485</v>
      </c>
      <c r="B1857" t="s">
        <v>10706</v>
      </c>
      <c r="C1857" t="s">
        <v>6896</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c r="A1858" t="s">
        <v>7486</v>
      </c>
      <c r="B1858" t="s">
        <v>10706</v>
      </c>
      <c r="C1858" t="s">
        <v>6896</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c r="A1859" t="s">
        <v>7487</v>
      </c>
      <c r="B1859" t="s">
        <v>10706</v>
      </c>
      <c r="C1859" t="s">
        <v>6896</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c r="A1860" t="s">
        <v>7488</v>
      </c>
      <c r="B1860" t="s">
        <v>10706</v>
      </c>
      <c r="C1860" t="s">
        <v>6896</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c r="A1861" t="s">
        <v>7489</v>
      </c>
      <c r="B1861" t="s">
        <v>10706</v>
      </c>
      <c r="C1861" t="s">
        <v>6896</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c r="A1862" t="s">
        <v>7490</v>
      </c>
      <c r="B1862" t="s">
        <v>10706</v>
      </c>
      <c r="C1862" t="s">
        <v>6897</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c r="A1863" t="s">
        <v>7491</v>
      </c>
      <c r="B1863" t="s">
        <v>10706</v>
      </c>
      <c r="C1863" t="s">
        <v>6897</v>
      </c>
      <c r="D1863" t="s">
        <v>1705</v>
      </c>
      <c r="H1863" t="str">
        <f>INDEX('Vensim Variables'!$B:$B,MATCH(EPS!$B1863,'Vensim Variables'!$A:$A,0))</f>
        <v>g pollutant</v>
      </c>
      <c r="I1863" t="str">
        <f t="shared" si="58"/>
        <v>VOC</v>
      </c>
      <c r="J1863">
        <f>INDEX(NoSettings!$C:$C,MATCH(EPS!$A1863,NoSettings!$A:$A,0))</f>
        <v>125100000000</v>
      </c>
      <c r="K1863">
        <f>INDEX(GWP!$C$2:$C$13,MATCH(EPS!I1863,GWP!$B$2:$B$13,0))</f>
        <v>0</v>
      </c>
      <c r="L1863" s="4">
        <f t="shared" si="59"/>
        <v>0</v>
      </c>
    </row>
    <row r="1864" spans="1:12">
      <c r="A1864" t="s">
        <v>7492</v>
      </c>
      <c r="B1864" t="s">
        <v>10706</v>
      </c>
      <c r="C1864" t="s">
        <v>6897</v>
      </c>
      <c r="D1864" t="s">
        <v>1706</v>
      </c>
      <c r="H1864" t="str">
        <f>INDEX('Vensim Variables'!$B:$B,MATCH(EPS!$B1864,'Vensim Variables'!$A:$A,0))</f>
        <v>g pollutant</v>
      </c>
      <c r="I1864" t="str">
        <f t="shared" si="58"/>
        <v>CO</v>
      </c>
      <c r="J1864">
        <f>INDEX(NoSettings!$C:$C,MATCH(EPS!$A1864,NoSettings!$A:$A,0))</f>
        <v>104900000000</v>
      </c>
      <c r="K1864">
        <f>INDEX(GWP!$C$2:$C$13,MATCH(EPS!I1864,GWP!$B$2:$B$13,0))</f>
        <v>0</v>
      </c>
      <c r="L1864" s="4">
        <f t="shared" si="59"/>
        <v>0</v>
      </c>
    </row>
    <row r="1865" spans="1:12">
      <c r="A1865" t="s">
        <v>7493</v>
      </c>
      <c r="B1865" t="s">
        <v>10706</v>
      </c>
      <c r="C1865" t="s">
        <v>6897</v>
      </c>
      <c r="D1865" t="s">
        <v>1707</v>
      </c>
      <c r="H1865" t="str">
        <f>INDEX('Vensim Variables'!$B:$B,MATCH(EPS!$B1865,'Vensim Variables'!$A:$A,0))</f>
        <v>g pollutant</v>
      </c>
      <c r="I1865" t="str">
        <f t="shared" si="58"/>
        <v>NOx</v>
      </c>
      <c r="J1865">
        <f>INDEX(NoSettings!$C:$C,MATCH(EPS!$A1865,NoSettings!$A:$A,0))</f>
        <v>75790000000</v>
      </c>
      <c r="K1865">
        <f>INDEX(GWP!$C$2:$C$13,MATCH(EPS!I1865,GWP!$B$2:$B$13,0))</f>
        <v>0</v>
      </c>
      <c r="L1865" s="4">
        <f t="shared" si="59"/>
        <v>0</v>
      </c>
    </row>
    <row r="1866" spans="1:12">
      <c r="A1866" t="s">
        <v>7494</v>
      </c>
      <c r="B1866" t="s">
        <v>10706</v>
      </c>
      <c r="C1866" t="s">
        <v>6897</v>
      </c>
      <c r="D1866" t="s">
        <v>1708</v>
      </c>
      <c r="H1866" t="str">
        <f>INDEX('Vensim Variables'!$B:$B,MATCH(EPS!$B1866,'Vensim Variables'!$A:$A,0))</f>
        <v>g pollutant</v>
      </c>
      <c r="I1866" t="str">
        <f t="shared" si="58"/>
        <v>PM10</v>
      </c>
      <c r="J1866">
        <f>INDEX(NoSettings!$C:$C,MATCH(EPS!$A1866,NoSettings!$A:$A,0))</f>
        <v>39680000000</v>
      </c>
      <c r="K1866">
        <f>INDEX(GWP!$C$2:$C$13,MATCH(EPS!I1866,GWP!$B$2:$B$13,0))</f>
        <v>0</v>
      </c>
      <c r="L1866" s="4">
        <f t="shared" si="59"/>
        <v>0</v>
      </c>
    </row>
    <row r="1867" spans="1:12">
      <c r="A1867" t="s">
        <v>7495</v>
      </c>
      <c r="B1867" t="s">
        <v>10706</v>
      </c>
      <c r="C1867" t="s">
        <v>6897</v>
      </c>
      <c r="D1867" t="s">
        <v>1709</v>
      </c>
      <c r="H1867" t="str">
        <f>INDEX('Vensim Variables'!$B:$B,MATCH(EPS!$B1867,'Vensim Variables'!$A:$A,0))</f>
        <v>g pollutant</v>
      </c>
      <c r="I1867" t="str">
        <f t="shared" si="58"/>
        <v>PM25</v>
      </c>
      <c r="J1867">
        <f>INDEX(NoSettings!$C:$C,MATCH(EPS!$A1867,NoSettings!$A:$A,0))</f>
        <v>31440000000</v>
      </c>
      <c r="K1867">
        <f>INDEX(GWP!$C$2:$C$13,MATCH(EPS!I1867,GWP!$B$2:$B$13,0))</f>
        <v>0</v>
      </c>
      <c r="L1867" s="4">
        <f t="shared" si="59"/>
        <v>0</v>
      </c>
    </row>
    <row r="1868" spans="1:12">
      <c r="A1868" t="s">
        <v>7496</v>
      </c>
      <c r="B1868" t="s">
        <v>10706</v>
      </c>
      <c r="C1868" t="s">
        <v>6897</v>
      </c>
      <c r="D1868" t="s">
        <v>1710</v>
      </c>
      <c r="H1868" t="str">
        <f>INDEX('Vensim Variables'!$B:$B,MATCH(EPS!$B1868,'Vensim Variables'!$A:$A,0))</f>
        <v>g pollutant</v>
      </c>
      <c r="I1868" t="str">
        <f t="shared" si="58"/>
        <v>SOx</v>
      </c>
      <c r="J1868">
        <f>INDEX(NoSettings!$C:$C,MATCH(EPS!$A1868,NoSettings!$A:$A,0))</f>
        <v>24420000000</v>
      </c>
      <c r="K1868">
        <f>INDEX(GWP!$C$2:$C$13,MATCH(EPS!I1868,GWP!$B$2:$B$13,0))</f>
        <v>0</v>
      </c>
      <c r="L1868" s="4">
        <f t="shared" si="59"/>
        <v>0</v>
      </c>
    </row>
    <row r="1869" spans="1:12">
      <c r="A1869" t="s">
        <v>7497</v>
      </c>
      <c r="B1869" t="s">
        <v>10706</v>
      </c>
      <c r="C1869" t="s">
        <v>6897</v>
      </c>
      <c r="D1869" t="s">
        <v>1711</v>
      </c>
      <c r="H1869" t="str">
        <f>INDEX('Vensim Variables'!$B:$B,MATCH(EPS!$B1869,'Vensim Variables'!$A:$A,0))</f>
        <v>g pollutant</v>
      </c>
      <c r="I1869" t="str">
        <f t="shared" si="58"/>
        <v>BC</v>
      </c>
      <c r="J1869">
        <f>INDEX(NoSettings!$C:$C,MATCH(EPS!$A1869,NoSettings!$A:$A,0))</f>
        <v>1000000000</v>
      </c>
      <c r="K1869">
        <f>INDEX(GWP!$C$2:$C$13,MATCH(EPS!I1869,GWP!$B$2:$B$13,0))</f>
        <v>0</v>
      </c>
      <c r="L1869" s="4">
        <f t="shared" si="59"/>
        <v>0</v>
      </c>
    </row>
    <row r="1870" spans="1:12">
      <c r="A1870" t="s">
        <v>7498</v>
      </c>
      <c r="B1870" t="s">
        <v>10706</v>
      </c>
      <c r="C1870" t="s">
        <v>6897</v>
      </c>
      <c r="D1870" t="s">
        <v>1712</v>
      </c>
      <c r="H1870" t="str">
        <f>INDEX('Vensim Variables'!$B:$B,MATCH(EPS!$B1870,'Vensim Variables'!$A:$A,0))</f>
        <v>g pollutant</v>
      </c>
      <c r="I1870" t="str">
        <f t="shared" si="58"/>
        <v>OC</v>
      </c>
      <c r="J1870">
        <f>INDEX(NoSettings!$C:$C,MATCH(EPS!$A1870,NoSettings!$A:$A,0))</f>
        <v>6677000000</v>
      </c>
      <c r="K1870">
        <f>INDEX(GWP!$C$2:$C$13,MATCH(EPS!I1870,GWP!$B$2:$B$13,0))</f>
        <v>0</v>
      </c>
      <c r="L1870" s="4">
        <f t="shared" si="59"/>
        <v>0</v>
      </c>
    </row>
    <row r="1871" spans="1:12">
      <c r="A1871" t="s">
        <v>7499</v>
      </c>
      <c r="B1871" t="s">
        <v>10706</v>
      </c>
      <c r="C1871" t="s">
        <v>6897</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c r="A1872" t="s">
        <v>7500</v>
      </c>
      <c r="B1872" t="s">
        <v>10706</v>
      </c>
      <c r="C1872" t="s">
        <v>6897</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c r="A1873" t="s">
        <v>7501</v>
      </c>
      <c r="B1873" t="s">
        <v>10706</v>
      </c>
      <c r="C1873" t="s">
        <v>6897</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c r="A1874" t="s">
        <v>7502</v>
      </c>
      <c r="B1874" t="s">
        <v>10706</v>
      </c>
      <c r="C1874" t="s">
        <v>6898</v>
      </c>
      <c r="D1874" t="s">
        <v>1702</v>
      </c>
      <c r="H1874" t="str">
        <f>INDEX('Vensim Variables'!$B:$B,MATCH(EPS!$B1874,'Vensim Variables'!$A:$A,0))</f>
        <v>g pollutant</v>
      </c>
      <c r="I1874" t="str">
        <f t="shared" si="58"/>
        <v>CO2</v>
      </c>
      <c r="J1874">
        <f>INDEX(NoSettings!$C:$C,MATCH(EPS!$A1874,NoSettings!$A:$A,0))</f>
        <v>65300000000000</v>
      </c>
      <c r="K1874">
        <f>INDEX(GWP!$C$2:$C$13,MATCH(EPS!I1874,GWP!$B$2:$B$13,0))</f>
        <v>1</v>
      </c>
      <c r="L1874" s="4">
        <f t="shared" si="59"/>
        <v>65.3</v>
      </c>
    </row>
    <row r="1875" spans="1:12">
      <c r="A1875" t="s">
        <v>7503</v>
      </c>
      <c r="B1875" t="s">
        <v>10706</v>
      </c>
      <c r="C1875" t="s">
        <v>6898</v>
      </c>
      <c r="D1875" t="s">
        <v>1705</v>
      </c>
      <c r="H1875" t="str">
        <f>INDEX('Vensim Variables'!$B:$B,MATCH(EPS!$B1875,'Vensim Variables'!$A:$A,0))</f>
        <v>g pollutant</v>
      </c>
      <c r="I1875" t="str">
        <f t="shared" si="58"/>
        <v>VOC</v>
      </c>
      <c r="J1875">
        <f>INDEX(NoSettings!$C:$C,MATCH(EPS!$A1875,NoSettings!$A:$A,0))</f>
        <v>183100000000</v>
      </c>
      <c r="K1875">
        <f>INDEX(GWP!$C$2:$C$13,MATCH(EPS!I1875,GWP!$B$2:$B$13,0))</f>
        <v>0</v>
      </c>
      <c r="L1875" s="4">
        <f t="shared" si="59"/>
        <v>0</v>
      </c>
    </row>
    <row r="1876" spans="1:12">
      <c r="A1876" t="s">
        <v>7504</v>
      </c>
      <c r="B1876" t="s">
        <v>10706</v>
      </c>
      <c r="C1876" t="s">
        <v>6898</v>
      </c>
      <c r="D1876" t="s">
        <v>1706</v>
      </c>
      <c r="H1876" t="str">
        <f>INDEX('Vensim Variables'!$B:$B,MATCH(EPS!$B1876,'Vensim Variables'!$A:$A,0))</f>
        <v>g pollutant</v>
      </c>
      <c r="I1876" t="str">
        <f t="shared" si="58"/>
        <v>CO</v>
      </c>
      <c r="J1876">
        <f>INDEX(NoSettings!$C:$C,MATCH(EPS!$A1876,NoSettings!$A:$A,0))</f>
        <v>58470000000</v>
      </c>
      <c r="K1876">
        <f>INDEX(GWP!$C$2:$C$13,MATCH(EPS!I1876,GWP!$B$2:$B$13,0))</f>
        <v>0</v>
      </c>
      <c r="L1876" s="4">
        <f t="shared" si="59"/>
        <v>0</v>
      </c>
    </row>
    <row r="1877" spans="1:12">
      <c r="A1877" t="s">
        <v>7505</v>
      </c>
      <c r="B1877" t="s">
        <v>10706</v>
      </c>
      <c r="C1877" t="s">
        <v>6898</v>
      </c>
      <c r="D1877" t="s">
        <v>1707</v>
      </c>
      <c r="H1877" t="str">
        <f>INDEX('Vensim Variables'!$B:$B,MATCH(EPS!$B1877,'Vensim Variables'!$A:$A,0))</f>
        <v>g pollutant</v>
      </c>
      <c r="I1877" t="str">
        <f t="shared" si="58"/>
        <v>NOx</v>
      </c>
      <c r="J1877">
        <f>INDEX(NoSettings!$C:$C,MATCH(EPS!$A1877,NoSettings!$A:$A,0))</f>
        <v>68380000000</v>
      </c>
      <c r="K1877">
        <f>INDEX(GWP!$C$2:$C$13,MATCH(EPS!I1877,GWP!$B$2:$B$13,0))</f>
        <v>0</v>
      </c>
      <c r="L1877" s="4">
        <f t="shared" si="59"/>
        <v>0</v>
      </c>
    </row>
    <row r="1878" spans="1:12">
      <c r="A1878" t="s">
        <v>7506</v>
      </c>
      <c r="B1878" t="s">
        <v>10706</v>
      </c>
      <c r="C1878" t="s">
        <v>6898</v>
      </c>
      <c r="D1878" t="s">
        <v>1708</v>
      </c>
      <c r="H1878" t="str">
        <f>INDEX('Vensim Variables'!$B:$B,MATCH(EPS!$B1878,'Vensim Variables'!$A:$A,0))</f>
        <v>g pollutant</v>
      </c>
      <c r="I1878" t="str">
        <f t="shared" si="58"/>
        <v>PM10</v>
      </c>
      <c r="J1878">
        <f>INDEX(NoSettings!$C:$C,MATCH(EPS!$A1878,NoSettings!$A:$A,0))</f>
        <v>20220000000</v>
      </c>
      <c r="K1878">
        <f>INDEX(GWP!$C$2:$C$13,MATCH(EPS!I1878,GWP!$B$2:$B$13,0))</f>
        <v>0</v>
      </c>
      <c r="L1878" s="4">
        <f t="shared" si="59"/>
        <v>0</v>
      </c>
    </row>
    <row r="1879" spans="1:12">
      <c r="A1879" t="s">
        <v>7507</v>
      </c>
      <c r="B1879" t="s">
        <v>10706</v>
      </c>
      <c r="C1879" t="s">
        <v>6898</v>
      </c>
      <c r="D1879" t="s">
        <v>1709</v>
      </c>
      <c r="H1879" t="str">
        <f>INDEX('Vensim Variables'!$B:$B,MATCH(EPS!$B1879,'Vensim Variables'!$A:$A,0))</f>
        <v>g pollutant</v>
      </c>
      <c r="I1879" t="str">
        <f t="shared" si="58"/>
        <v>PM25</v>
      </c>
      <c r="J1879">
        <f>INDEX(NoSettings!$C:$C,MATCH(EPS!$A1879,NoSettings!$A:$A,0))</f>
        <v>16620000000</v>
      </c>
      <c r="K1879">
        <f>INDEX(GWP!$C$2:$C$13,MATCH(EPS!I1879,GWP!$B$2:$B$13,0))</f>
        <v>0</v>
      </c>
      <c r="L1879" s="4">
        <f t="shared" si="59"/>
        <v>0</v>
      </c>
    </row>
    <row r="1880" spans="1:12">
      <c r="A1880" t="s">
        <v>7508</v>
      </c>
      <c r="B1880" t="s">
        <v>10706</v>
      </c>
      <c r="C1880" t="s">
        <v>6898</v>
      </c>
      <c r="D1880" t="s">
        <v>1710</v>
      </c>
      <c r="H1880" t="str">
        <f>INDEX('Vensim Variables'!$B:$B,MATCH(EPS!$B1880,'Vensim Variables'!$A:$A,0))</f>
        <v>g pollutant</v>
      </c>
      <c r="I1880" t="str">
        <f t="shared" si="58"/>
        <v>SOx</v>
      </c>
      <c r="J1880">
        <f>INDEX(NoSettings!$C:$C,MATCH(EPS!$A1880,NoSettings!$A:$A,0))</f>
        <v>60150000000</v>
      </c>
      <c r="K1880">
        <f>INDEX(GWP!$C$2:$C$13,MATCH(EPS!I1880,GWP!$B$2:$B$13,0))</f>
        <v>0</v>
      </c>
      <c r="L1880" s="4">
        <f t="shared" si="59"/>
        <v>0</v>
      </c>
    </row>
    <row r="1881" spans="1:12">
      <c r="A1881" t="s">
        <v>7509</v>
      </c>
      <c r="B1881" t="s">
        <v>10706</v>
      </c>
      <c r="C1881" t="s">
        <v>6898</v>
      </c>
      <c r="D1881" t="s">
        <v>1711</v>
      </c>
      <c r="H1881" t="str">
        <f>INDEX('Vensim Variables'!$B:$B,MATCH(EPS!$B1881,'Vensim Variables'!$A:$A,0))</f>
        <v>g pollutant</v>
      </c>
      <c r="I1881" t="str">
        <f t="shared" si="58"/>
        <v>BC</v>
      </c>
      <c r="J1881">
        <f>INDEX(NoSettings!$C:$C,MATCH(EPS!$A1881,NoSettings!$A:$A,0))</f>
        <v>952200000</v>
      </c>
      <c r="K1881">
        <f>INDEX(GWP!$C$2:$C$13,MATCH(EPS!I1881,GWP!$B$2:$B$13,0))</f>
        <v>0</v>
      </c>
      <c r="L1881" s="4">
        <f t="shared" si="59"/>
        <v>0</v>
      </c>
    </row>
    <row r="1882" spans="1:12">
      <c r="A1882" t="s">
        <v>7510</v>
      </c>
      <c r="B1882" t="s">
        <v>10706</v>
      </c>
      <c r="C1882" t="s">
        <v>6898</v>
      </c>
      <c r="D1882" t="s">
        <v>1712</v>
      </c>
      <c r="H1882" t="str">
        <f>INDEX('Vensim Variables'!$B:$B,MATCH(EPS!$B1882,'Vensim Variables'!$A:$A,0))</f>
        <v>g pollutant</v>
      </c>
      <c r="I1882" t="str">
        <f t="shared" si="58"/>
        <v>OC</v>
      </c>
      <c r="J1882">
        <f>INDEX(NoSettings!$C:$C,MATCH(EPS!$A1882,NoSettings!$A:$A,0))</f>
        <v>2264000000</v>
      </c>
      <c r="K1882">
        <f>INDEX(GWP!$C$2:$C$13,MATCH(EPS!I1882,GWP!$B$2:$B$13,0))</f>
        <v>0</v>
      </c>
      <c r="L1882" s="4">
        <f t="shared" si="59"/>
        <v>0</v>
      </c>
    </row>
    <row r="1883" spans="1:12">
      <c r="A1883" t="s">
        <v>7511</v>
      </c>
      <c r="B1883" t="s">
        <v>10706</v>
      </c>
      <c r="C1883" t="s">
        <v>6898</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c r="A1884" t="s">
        <v>7512</v>
      </c>
      <c r="B1884" t="s">
        <v>10706</v>
      </c>
      <c r="C1884" t="s">
        <v>6898</v>
      </c>
      <c r="D1884" t="s">
        <v>1714</v>
      </c>
      <c r="H1884" t="str">
        <f>INDEX('Vensim Variables'!$B:$B,MATCH(EPS!$B1884,'Vensim Variables'!$A:$A,0))</f>
        <v>g pollutant</v>
      </c>
      <c r="I1884" t="str">
        <f t="shared" si="58"/>
        <v>N2O</v>
      </c>
      <c r="J1884">
        <f>INDEX(NoSettings!$C:$C,MATCH(EPS!$A1884,NoSettings!$A:$A,0))</f>
        <v>41840000</v>
      </c>
      <c r="K1884">
        <f>INDEX(GWP!$C$2:$C$13,MATCH(EPS!I1884,GWP!$B$2:$B$13,0))</f>
        <v>265</v>
      </c>
      <c r="L1884" s="4">
        <f t="shared" si="59"/>
        <v>1.10876E-2</v>
      </c>
    </row>
    <row r="1885" spans="1:12">
      <c r="A1885" t="s">
        <v>7513</v>
      </c>
      <c r="B1885" t="s">
        <v>10706</v>
      </c>
      <c r="C1885" t="s">
        <v>6898</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c r="A1886" t="s">
        <v>7514</v>
      </c>
      <c r="B1886" t="s">
        <v>10706</v>
      </c>
      <c r="C1886" t="s">
        <v>6899</v>
      </c>
      <c r="D1886" t="s">
        <v>1702</v>
      </c>
      <c r="H1886" t="str">
        <f>INDEX('Vensim Variables'!$B:$B,MATCH(EPS!$B1886,'Vensim Variables'!$A:$A,0))</f>
        <v>g pollutant</v>
      </c>
      <c r="I1886" t="str">
        <f t="shared" si="58"/>
        <v>CO2</v>
      </c>
      <c r="J1886">
        <f>INDEX(NoSettings!$C:$C,MATCH(EPS!$A1886,NoSettings!$A:$A,0))</f>
        <v>190400000000000</v>
      </c>
      <c r="K1886">
        <f>INDEX(GWP!$C$2:$C$13,MATCH(EPS!I1886,GWP!$B$2:$B$13,0))</f>
        <v>1</v>
      </c>
      <c r="L1886" s="4">
        <f t="shared" si="59"/>
        <v>190.4</v>
      </c>
    </row>
    <row r="1887" spans="1:12">
      <c r="A1887" t="s">
        <v>7515</v>
      </c>
      <c r="B1887" t="s">
        <v>10706</v>
      </c>
      <c r="C1887" t="s">
        <v>6899</v>
      </c>
      <c r="D1887" t="s">
        <v>1705</v>
      </c>
      <c r="H1887" t="str">
        <f>INDEX('Vensim Variables'!$B:$B,MATCH(EPS!$B1887,'Vensim Variables'!$A:$A,0))</f>
        <v>g pollutant</v>
      </c>
      <c r="I1887" t="str">
        <f t="shared" si="58"/>
        <v>VOC</v>
      </c>
      <c r="J1887">
        <f>INDEX(NoSettings!$C:$C,MATCH(EPS!$A1887,NoSettings!$A:$A,0))</f>
        <v>801000000000</v>
      </c>
      <c r="K1887">
        <f>INDEX(GWP!$C$2:$C$13,MATCH(EPS!I1887,GWP!$B$2:$B$13,0))</f>
        <v>0</v>
      </c>
      <c r="L1887" s="4">
        <f t="shared" si="59"/>
        <v>0</v>
      </c>
    </row>
    <row r="1888" spans="1:12">
      <c r="A1888" t="s">
        <v>7516</v>
      </c>
      <c r="B1888" t="s">
        <v>10706</v>
      </c>
      <c r="C1888" t="s">
        <v>6899</v>
      </c>
      <c r="D1888" t="s">
        <v>1706</v>
      </c>
      <c r="H1888" t="str">
        <f>INDEX('Vensim Variables'!$B:$B,MATCH(EPS!$B1888,'Vensim Variables'!$A:$A,0))</f>
        <v>g pollutant</v>
      </c>
      <c r="I1888" t="str">
        <f t="shared" si="58"/>
        <v>CO</v>
      </c>
      <c r="J1888">
        <f>INDEX(NoSettings!$C:$C,MATCH(EPS!$A1888,NoSettings!$A:$A,0))</f>
        <v>459300000000</v>
      </c>
      <c r="K1888">
        <f>INDEX(GWP!$C$2:$C$13,MATCH(EPS!I1888,GWP!$B$2:$B$13,0))</f>
        <v>0</v>
      </c>
      <c r="L1888" s="4">
        <f t="shared" si="59"/>
        <v>0</v>
      </c>
    </row>
    <row r="1889" spans="1:12">
      <c r="A1889" t="s">
        <v>7517</v>
      </c>
      <c r="B1889" t="s">
        <v>10706</v>
      </c>
      <c r="C1889" t="s">
        <v>6899</v>
      </c>
      <c r="D1889" t="s">
        <v>1707</v>
      </c>
      <c r="H1889" t="str">
        <f>INDEX('Vensim Variables'!$B:$B,MATCH(EPS!$B1889,'Vensim Variables'!$A:$A,0))</f>
        <v>g pollutant</v>
      </c>
      <c r="I1889" t="str">
        <f t="shared" si="58"/>
        <v>NOx</v>
      </c>
      <c r="J1889">
        <f>INDEX(NoSettings!$C:$C,MATCH(EPS!$A1889,NoSettings!$A:$A,0))</f>
        <v>100100000000</v>
      </c>
      <c r="K1889">
        <f>INDEX(GWP!$C$2:$C$13,MATCH(EPS!I1889,GWP!$B$2:$B$13,0))</f>
        <v>0</v>
      </c>
      <c r="L1889" s="4">
        <f t="shared" si="59"/>
        <v>0</v>
      </c>
    </row>
    <row r="1890" spans="1:12">
      <c r="A1890" t="s">
        <v>7518</v>
      </c>
      <c r="B1890" t="s">
        <v>10706</v>
      </c>
      <c r="C1890" t="s">
        <v>6899</v>
      </c>
      <c r="D1890" t="s">
        <v>1708</v>
      </c>
      <c r="H1890" t="str">
        <f>INDEX('Vensim Variables'!$B:$B,MATCH(EPS!$B1890,'Vensim Variables'!$A:$A,0))</f>
        <v>g pollutant</v>
      </c>
      <c r="I1890" t="str">
        <f t="shared" si="58"/>
        <v>PM10</v>
      </c>
      <c r="J1890">
        <f>INDEX(NoSettings!$C:$C,MATCH(EPS!$A1890,NoSettings!$A:$A,0))</f>
        <v>29970000000</v>
      </c>
      <c r="K1890">
        <f>INDEX(GWP!$C$2:$C$13,MATCH(EPS!I1890,GWP!$B$2:$B$13,0))</f>
        <v>0</v>
      </c>
      <c r="L1890" s="4">
        <f t="shared" si="59"/>
        <v>0</v>
      </c>
    </row>
    <row r="1891" spans="1:12">
      <c r="A1891" t="s">
        <v>7519</v>
      </c>
      <c r="B1891" t="s">
        <v>10706</v>
      </c>
      <c r="C1891" t="s">
        <v>6899</v>
      </c>
      <c r="D1891" t="s">
        <v>1709</v>
      </c>
      <c r="H1891" t="str">
        <f>INDEX('Vensim Variables'!$B:$B,MATCH(EPS!$B1891,'Vensim Variables'!$A:$A,0))</f>
        <v>g pollutant</v>
      </c>
      <c r="I1891" t="str">
        <f t="shared" si="58"/>
        <v>PM25</v>
      </c>
      <c r="J1891">
        <f>INDEX(NoSettings!$C:$C,MATCH(EPS!$A1891,NoSettings!$A:$A,0))</f>
        <v>24370000000</v>
      </c>
      <c r="K1891">
        <f>INDEX(GWP!$C$2:$C$13,MATCH(EPS!I1891,GWP!$B$2:$B$13,0))</f>
        <v>0</v>
      </c>
      <c r="L1891" s="4">
        <f t="shared" si="59"/>
        <v>0</v>
      </c>
    </row>
    <row r="1892" spans="1:12">
      <c r="A1892" t="s">
        <v>7520</v>
      </c>
      <c r="B1892" t="s">
        <v>10706</v>
      </c>
      <c r="C1892" t="s">
        <v>6899</v>
      </c>
      <c r="D1892" t="s">
        <v>1710</v>
      </c>
      <c r="H1892" t="str">
        <f>INDEX('Vensim Variables'!$B:$B,MATCH(EPS!$B1892,'Vensim Variables'!$A:$A,0))</f>
        <v>g pollutant</v>
      </c>
      <c r="I1892" t="str">
        <f t="shared" si="58"/>
        <v>SOx</v>
      </c>
      <c r="J1892">
        <f>INDEX(NoSettings!$C:$C,MATCH(EPS!$A1892,NoSettings!$A:$A,0))</f>
        <v>123300000000</v>
      </c>
      <c r="K1892">
        <f>INDEX(GWP!$C$2:$C$13,MATCH(EPS!I1892,GWP!$B$2:$B$13,0))</f>
        <v>0</v>
      </c>
      <c r="L1892" s="4">
        <f t="shared" si="59"/>
        <v>0</v>
      </c>
    </row>
    <row r="1893" spans="1:12">
      <c r="A1893" t="s">
        <v>7521</v>
      </c>
      <c r="B1893" t="s">
        <v>10706</v>
      </c>
      <c r="C1893" t="s">
        <v>6899</v>
      </c>
      <c r="D1893" t="s">
        <v>1711</v>
      </c>
      <c r="H1893" t="str">
        <f>INDEX('Vensim Variables'!$B:$B,MATCH(EPS!$B1893,'Vensim Variables'!$A:$A,0))</f>
        <v>g pollutant</v>
      </c>
      <c r="I1893" t="str">
        <f t="shared" si="58"/>
        <v>BC</v>
      </c>
      <c r="J1893">
        <f>INDEX(NoSettings!$C:$C,MATCH(EPS!$A1893,NoSettings!$A:$A,0))</f>
        <v>1981000000</v>
      </c>
      <c r="K1893">
        <f>INDEX(GWP!$C$2:$C$13,MATCH(EPS!I1893,GWP!$B$2:$B$13,0))</f>
        <v>0</v>
      </c>
      <c r="L1893" s="4">
        <f t="shared" si="59"/>
        <v>0</v>
      </c>
    </row>
    <row r="1894" spans="1:12">
      <c r="A1894" t="s">
        <v>7522</v>
      </c>
      <c r="B1894" t="s">
        <v>10706</v>
      </c>
      <c r="C1894" t="s">
        <v>6899</v>
      </c>
      <c r="D1894" t="s">
        <v>1712</v>
      </c>
      <c r="H1894" t="str">
        <f>INDEX('Vensim Variables'!$B:$B,MATCH(EPS!$B1894,'Vensim Variables'!$A:$A,0))</f>
        <v>g pollutant</v>
      </c>
      <c r="I1894" t="str">
        <f t="shared" si="58"/>
        <v>OC</v>
      </c>
      <c r="J1894">
        <f>INDEX(NoSettings!$C:$C,MATCH(EPS!$A1894,NoSettings!$A:$A,0))</f>
        <v>3466000000</v>
      </c>
      <c r="K1894">
        <f>INDEX(GWP!$C$2:$C$13,MATCH(EPS!I1894,GWP!$B$2:$B$13,0))</f>
        <v>0</v>
      </c>
      <c r="L1894" s="4">
        <f t="shared" si="59"/>
        <v>0</v>
      </c>
    </row>
    <row r="1895" spans="1:12">
      <c r="A1895" t="s">
        <v>7523</v>
      </c>
      <c r="B1895" t="s">
        <v>10706</v>
      </c>
      <c r="C1895" t="s">
        <v>6899</v>
      </c>
      <c r="D1895" t="s">
        <v>1713</v>
      </c>
      <c r="H1895" t="str">
        <f>INDEX('Vensim Variables'!$B:$B,MATCH(EPS!$B1895,'Vensim Variables'!$A:$A,0))</f>
        <v>g pollutant</v>
      </c>
      <c r="I1895" t="str">
        <f t="shared" si="58"/>
        <v>CH4</v>
      </c>
      <c r="J1895">
        <f>INDEX(NoSettings!$C:$C,MATCH(EPS!$A1895,NoSettings!$A:$A,0))</f>
        <v>14290000000</v>
      </c>
      <c r="K1895">
        <f>INDEX(GWP!$C$2:$C$13,MATCH(EPS!I1895,GWP!$B$2:$B$13,0))</f>
        <v>28</v>
      </c>
      <c r="L1895" s="4">
        <f t="shared" si="59"/>
        <v>0.40011999999999998</v>
      </c>
    </row>
    <row r="1896" spans="1:12">
      <c r="A1896" t="s">
        <v>7524</v>
      </c>
      <c r="B1896" t="s">
        <v>10706</v>
      </c>
      <c r="C1896" t="s">
        <v>6899</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c r="A1897" t="s">
        <v>7525</v>
      </c>
      <c r="B1897" t="s">
        <v>10706</v>
      </c>
      <c r="C1897" t="s">
        <v>6899</v>
      </c>
      <c r="D1897" t="s">
        <v>1715</v>
      </c>
      <c r="H1897" t="str">
        <f>INDEX('Vensim Variables'!$B:$B,MATCH(EPS!$B1897,'Vensim Variables'!$A:$A,0))</f>
        <v>g pollutant</v>
      </c>
      <c r="I1897" t="str">
        <f t="shared" si="58"/>
        <v>F gases</v>
      </c>
      <c r="J1897">
        <f>INDEX(NoSettings!$C:$C,MATCH(EPS!$A1897,NoSettings!$A:$A,0))</f>
        <v>185100000000000</v>
      </c>
      <c r="K1897">
        <f>INDEX(GWP!$C$2:$C$13,MATCH(EPS!I1897,GWP!$B$2:$B$13,0))</f>
        <v>1</v>
      </c>
      <c r="L1897" s="4">
        <f t="shared" si="59"/>
        <v>185.1</v>
      </c>
    </row>
    <row r="1898" spans="1:12">
      <c r="A1898" t="s">
        <v>7526</v>
      </c>
      <c r="B1898" t="s">
        <v>10706</v>
      </c>
      <c r="C1898" t="s">
        <v>6900</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c r="A1899" t="s">
        <v>7527</v>
      </c>
      <c r="B1899" t="s">
        <v>10706</v>
      </c>
      <c r="C1899" t="s">
        <v>6900</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c r="A1900" t="s">
        <v>7528</v>
      </c>
      <c r="B1900" t="s">
        <v>10706</v>
      </c>
      <c r="C1900" t="s">
        <v>6900</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c r="A1901" t="s">
        <v>7529</v>
      </c>
      <c r="B1901" t="s">
        <v>10706</v>
      </c>
      <c r="C1901" t="s">
        <v>6900</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c r="A1902" t="s">
        <v>7530</v>
      </c>
      <c r="B1902" t="s">
        <v>10706</v>
      </c>
      <c r="C1902" t="s">
        <v>6900</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c r="A1903" t="s">
        <v>7531</v>
      </c>
      <c r="B1903" t="s">
        <v>10706</v>
      </c>
      <c r="C1903" t="s">
        <v>6900</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c r="A1904" t="s">
        <v>7532</v>
      </c>
      <c r="B1904" t="s">
        <v>10706</v>
      </c>
      <c r="C1904" t="s">
        <v>6900</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c r="A1905" t="s">
        <v>7533</v>
      </c>
      <c r="B1905" t="s">
        <v>10706</v>
      </c>
      <c r="C1905" t="s">
        <v>6900</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c r="A1906" t="s">
        <v>7534</v>
      </c>
      <c r="B1906" t="s">
        <v>10706</v>
      </c>
      <c r="C1906" t="s">
        <v>6900</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c r="A1907" t="s">
        <v>7535</v>
      </c>
      <c r="B1907" t="s">
        <v>10706</v>
      </c>
      <c r="C1907" t="s">
        <v>6900</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c r="A1908" t="s">
        <v>7536</v>
      </c>
      <c r="B1908" t="s">
        <v>10706</v>
      </c>
      <c r="C1908" t="s">
        <v>6900</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c r="A1909" t="s">
        <v>7537</v>
      </c>
      <c r="B1909" t="s">
        <v>10706</v>
      </c>
      <c r="C1909" t="s">
        <v>6900</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c r="A1910" t="s">
        <v>7538</v>
      </c>
      <c r="B1910" t="s">
        <v>10706</v>
      </c>
      <c r="C1910" t="s">
        <v>6901</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c r="A1911" t="s">
        <v>7539</v>
      </c>
      <c r="B1911" t="s">
        <v>10706</v>
      </c>
      <c r="C1911" t="s">
        <v>6901</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c r="A1912" t="s">
        <v>7540</v>
      </c>
      <c r="B1912" t="s">
        <v>10706</v>
      </c>
      <c r="C1912" t="s">
        <v>6901</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c r="A1913" t="s">
        <v>7541</v>
      </c>
      <c r="B1913" t="s">
        <v>10706</v>
      </c>
      <c r="C1913" t="s">
        <v>6901</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c r="A1914" t="s">
        <v>7542</v>
      </c>
      <c r="B1914" t="s">
        <v>10706</v>
      </c>
      <c r="C1914" t="s">
        <v>6901</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c r="A1915" t="s">
        <v>7543</v>
      </c>
      <c r="B1915" t="s">
        <v>10706</v>
      </c>
      <c r="C1915" t="s">
        <v>6901</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c r="A1916" t="s">
        <v>7544</v>
      </c>
      <c r="B1916" t="s">
        <v>10706</v>
      </c>
      <c r="C1916" t="s">
        <v>6901</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c r="A1917" t="s">
        <v>7545</v>
      </c>
      <c r="B1917" t="s">
        <v>10706</v>
      </c>
      <c r="C1917" t="s">
        <v>6901</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c r="A1918" t="s">
        <v>7546</v>
      </c>
      <c r="B1918" t="s">
        <v>10706</v>
      </c>
      <c r="C1918" t="s">
        <v>6901</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c r="A1919" t="s">
        <v>7547</v>
      </c>
      <c r="B1919" t="s">
        <v>10706</v>
      </c>
      <c r="C1919" t="s">
        <v>6901</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c r="A1920" t="s">
        <v>7548</v>
      </c>
      <c r="B1920" t="s">
        <v>10706</v>
      </c>
      <c r="C1920" t="s">
        <v>6901</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c r="A1921" t="s">
        <v>7549</v>
      </c>
      <c r="B1921" t="s">
        <v>10706</v>
      </c>
      <c r="C1921" t="s">
        <v>6901</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c r="A1922" t="s">
        <v>7550</v>
      </c>
      <c r="B1922" t="s">
        <v>10706</v>
      </c>
      <c r="C1922" t="s">
        <v>6902</v>
      </c>
      <c r="D1922" t="s">
        <v>1702</v>
      </c>
      <c r="H1922" t="str">
        <f>INDEX('Vensim Variables'!$B:$B,MATCH(EPS!$B1922,'Vensim Variables'!$A:$A,0))</f>
        <v>g pollutant</v>
      </c>
      <c r="I1922" t="str">
        <f t="shared" si="58"/>
        <v>CO2</v>
      </c>
      <c r="J1922">
        <f>INDEX(NoSettings!$C:$C,MATCH(EPS!$A1922,NoSettings!$A:$A,0))</f>
        <v>64900000000000</v>
      </c>
      <c r="K1922">
        <f>INDEX(GWP!$C$2:$C$13,MATCH(EPS!I1922,GWP!$B$2:$B$13,0))</f>
        <v>1</v>
      </c>
      <c r="L1922" s="4">
        <f t="shared" si="59"/>
        <v>64.900000000000006</v>
      </c>
    </row>
    <row r="1923" spans="1:12">
      <c r="A1923" t="s">
        <v>7551</v>
      </c>
      <c r="B1923" t="s">
        <v>10706</v>
      </c>
      <c r="C1923" t="s">
        <v>6902</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9259000000</v>
      </c>
      <c r="K1923">
        <f>INDEX(GWP!$C$2:$C$13,MATCH(EPS!I1923,GWP!$B$2:$B$13,0))</f>
        <v>0</v>
      </c>
      <c r="L1923" s="4">
        <f t="shared" ref="L1923:L1986" si="61">IF(H1923="g pollutant",K1923*J1923/10^12,IF(H1923="MMTCO2e",J1923,IF(H1923="MWh",J1923,0)))</f>
        <v>0</v>
      </c>
    </row>
    <row r="1924" spans="1:12">
      <c r="A1924" t="s">
        <v>7552</v>
      </c>
      <c r="B1924" t="s">
        <v>10706</v>
      </c>
      <c r="C1924" t="s">
        <v>6902</v>
      </c>
      <c r="D1924" t="s">
        <v>1706</v>
      </c>
      <c r="H1924" t="str">
        <f>INDEX('Vensim Variables'!$B:$B,MATCH(EPS!$B1924,'Vensim Variables'!$A:$A,0))</f>
        <v>g pollutant</v>
      </c>
      <c r="I1924" t="str">
        <f t="shared" si="60"/>
        <v>CO</v>
      </c>
      <c r="J1924">
        <f>INDEX(NoSettings!$C:$C,MATCH(EPS!$A1924,NoSettings!$A:$A,0))</f>
        <v>140700000000</v>
      </c>
      <c r="K1924">
        <f>INDEX(GWP!$C$2:$C$13,MATCH(EPS!I1924,GWP!$B$2:$B$13,0))</f>
        <v>0</v>
      </c>
      <c r="L1924" s="4">
        <f t="shared" si="61"/>
        <v>0</v>
      </c>
    </row>
    <row r="1925" spans="1:12">
      <c r="A1925" t="s">
        <v>7553</v>
      </c>
      <c r="B1925" t="s">
        <v>10706</v>
      </c>
      <c r="C1925" t="s">
        <v>6902</v>
      </c>
      <c r="D1925" t="s">
        <v>1707</v>
      </c>
      <c r="H1925" t="str">
        <f>INDEX('Vensim Variables'!$B:$B,MATCH(EPS!$B1925,'Vensim Variables'!$A:$A,0))</f>
        <v>g pollutant</v>
      </c>
      <c r="I1925" t="str">
        <f t="shared" si="60"/>
        <v>NOx</v>
      </c>
      <c r="J1925">
        <f>INDEX(NoSettings!$C:$C,MATCH(EPS!$A1925,NoSettings!$A:$A,0))</f>
        <v>109000000000</v>
      </c>
      <c r="K1925">
        <f>INDEX(GWP!$C$2:$C$13,MATCH(EPS!I1925,GWP!$B$2:$B$13,0))</f>
        <v>0</v>
      </c>
      <c r="L1925" s="4">
        <f t="shared" si="61"/>
        <v>0</v>
      </c>
    </row>
    <row r="1926" spans="1:12">
      <c r="A1926" t="s">
        <v>7554</v>
      </c>
      <c r="B1926" t="s">
        <v>10706</v>
      </c>
      <c r="C1926" t="s">
        <v>6902</v>
      </c>
      <c r="D1926" t="s">
        <v>1708</v>
      </c>
      <c r="H1926" t="str">
        <f>INDEX('Vensim Variables'!$B:$B,MATCH(EPS!$B1926,'Vensim Variables'!$A:$A,0))</f>
        <v>g pollutant</v>
      </c>
      <c r="I1926" t="str">
        <f t="shared" si="60"/>
        <v>PM10</v>
      </c>
      <c r="J1926">
        <f>INDEX(NoSettings!$C:$C,MATCH(EPS!$A1926,NoSettings!$A:$A,0))</f>
        <v>11710000000</v>
      </c>
      <c r="K1926">
        <f>INDEX(GWP!$C$2:$C$13,MATCH(EPS!I1926,GWP!$B$2:$B$13,0))</f>
        <v>0</v>
      </c>
      <c r="L1926" s="4">
        <f t="shared" si="61"/>
        <v>0</v>
      </c>
    </row>
    <row r="1927" spans="1:12">
      <c r="A1927" t="s">
        <v>7555</v>
      </c>
      <c r="B1927" t="s">
        <v>10706</v>
      </c>
      <c r="C1927" t="s">
        <v>6902</v>
      </c>
      <c r="D1927" t="s">
        <v>1709</v>
      </c>
      <c r="H1927" t="str">
        <f>INDEX('Vensim Variables'!$B:$B,MATCH(EPS!$B1927,'Vensim Variables'!$A:$A,0))</f>
        <v>g pollutant</v>
      </c>
      <c r="I1927" t="str">
        <f t="shared" si="60"/>
        <v>PM25</v>
      </c>
      <c r="J1927">
        <f>INDEX(NoSettings!$C:$C,MATCH(EPS!$A1927,NoSettings!$A:$A,0))</f>
        <v>7047000000</v>
      </c>
      <c r="K1927">
        <f>INDEX(GWP!$C$2:$C$13,MATCH(EPS!I1927,GWP!$B$2:$B$13,0))</f>
        <v>0</v>
      </c>
      <c r="L1927" s="4">
        <f t="shared" si="61"/>
        <v>0</v>
      </c>
    </row>
    <row r="1928" spans="1:12">
      <c r="A1928" t="s">
        <v>7556</v>
      </c>
      <c r="B1928" t="s">
        <v>10706</v>
      </c>
      <c r="C1928" t="s">
        <v>6902</v>
      </c>
      <c r="D1928" t="s">
        <v>1710</v>
      </c>
      <c r="H1928" t="str">
        <f>INDEX('Vensim Variables'!$B:$B,MATCH(EPS!$B1928,'Vensim Variables'!$A:$A,0))</f>
        <v>g pollutant</v>
      </c>
      <c r="I1928" t="str">
        <f t="shared" si="60"/>
        <v>SOx</v>
      </c>
      <c r="J1928">
        <f>INDEX(NoSettings!$C:$C,MATCH(EPS!$A1928,NoSettings!$A:$A,0))</f>
        <v>25970000000</v>
      </c>
      <c r="K1928">
        <f>INDEX(GWP!$C$2:$C$13,MATCH(EPS!I1928,GWP!$B$2:$B$13,0))</f>
        <v>0</v>
      </c>
      <c r="L1928" s="4">
        <f t="shared" si="61"/>
        <v>0</v>
      </c>
    </row>
    <row r="1929" spans="1:12">
      <c r="A1929" t="s">
        <v>7557</v>
      </c>
      <c r="B1929" t="s">
        <v>10706</v>
      </c>
      <c r="C1929" t="s">
        <v>6902</v>
      </c>
      <c r="D1929" t="s">
        <v>1711</v>
      </c>
      <c r="H1929" t="str">
        <f>INDEX('Vensim Variables'!$B:$B,MATCH(EPS!$B1929,'Vensim Variables'!$A:$A,0))</f>
        <v>g pollutant</v>
      </c>
      <c r="I1929" t="str">
        <f t="shared" si="60"/>
        <v>BC</v>
      </c>
      <c r="J1929">
        <f>INDEX(NoSettings!$C:$C,MATCH(EPS!$A1929,NoSettings!$A:$A,0))</f>
        <v>383800000</v>
      </c>
      <c r="K1929">
        <f>INDEX(GWP!$C$2:$C$13,MATCH(EPS!I1929,GWP!$B$2:$B$13,0))</f>
        <v>0</v>
      </c>
      <c r="L1929" s="4">
        <f t="shared" si="61"/>
        <v>0</v>
      </c>
    </row>
    <row r="1930" spans="1:12">
      <c r="A1930" t="s">
        <v>7558</v>
      </c>
      <c r="B1930" t="s">
        <v>10706</v>
      </c>
      <c r="C1930" t="s">
        <v>6902</v>
      </c>
      <c r="D1930" t="s">
        <v>1712</v>
      </c>
      <c r="H1930" t="str">
        <f>INDEX('Vensim Variables'!$B:$B,MATCH(EPS!$B1930,'Vensim Variables'!$A:$A,0))</f>
        <v>g pollutant</v>
      </c>
      <c r="I1930" t="str">
        <f t="shared" si="60"/>
        <v>OC</v>
      </c>
      <c r="J1930">
        <f>INDEX(NoSettings!$C:$C,MATCH(EPS!$A1930,NoSettings!$A:$A,0))</f>
        <v>950600000</v>
      </c>
      <c r="K1930">
        <f>INDEX(GWP!$C$2:$C$13,MATCH(EPS!I1930,GWP!$B$2:$B$13,0))</f>
        <v>0</v>
      </c>
      <c r="L1930" s="4">
        <f t="shared" si="61"/>
        <v>0</v>
      </c>
    </row>
    <row r="1931" spans="1:12">
      <c r="A1931" t="s">
        <v>7559</v>
      </c>
      <c r="B1931" t="s">
        <v>10706</v>
      </c>
      <c r="C1931" t="s">
        <v>6902</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c r="A1932" t="s">
        <v>7560</v>
      </c>
      <c r="B1932" t="s">
        <v>10706</v>
      </c>
      <c r="C1932" t="s">
        <v>6902</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c r="A1933" t="s">
        <v>7561</v>
      </c>
      <c r="B1933" t="s">
        <v>10706</v>
      </c>
      <c r="C1933" t="s">
        <v>6902</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c r="A1934" t="s">
        <v>7562</v>
      </c>
      <c r="B1934" t="s">
        <v>10706</v>
      </c>
      <c r="C1934" t="s">
        <v>6903</v>
      </c>
      <c r="D1934" t="s">
        <v>1702</v>
      </c>
      <c r="H1934" t="str">
        <f>INDEX('Vensim Variables'!$B:$B,MATCH(EPS!$B1934,'Vensim Variables'!$A:$A,0))</f>
        <v>g pollutant</v>
      </c>
      <c r="I1934" t="str">
        <f t="shared" si="60"/>
        <v>CO2</v>
      </c>
      <c r="J1934">
        <f>INDEX(NoSettings!$C:$C,MATCH(EPS!$A1934,NoSettings!$A:$A,0))</f>
        <v>40000000000000</v>
      </c>
      <c r="K1934">
        <f>INDEX(GWP!$C$2:$C$13,MATCH(EPS!I1934,GWP!$B$2:$B$13,0))</f>
        <v>1</v>
      </c>
      <c r="L1934" s="4">
        <f t="shared" si="61"/>
        <v>40</v>
      </c>
    </row>
    <row r="1935" spans="1:12">
      <c r="A1935" t="s">
        <v>7563</v>
      </c>
      <c r="B1935" t="s">
        <v>10706</v>
      </c>
      <c r="C1935" t="s">
        <v>6903</v>
      </c>
      <c r="D1935" t="s">
        <v>1705</v>
      </c>
      <c r="H1935" t="str">
        <f>INDEX('Vensim Variables'!$B:$B,MATCH(EPS!$B1935,'Vensim Variables'!$A:$A,0))</f>
        <v>g pollutant</v>
      </c>
      <c r="I1935" t="str">
        <f t="shared" si="60"/>
        <v>VOC</v>
      </c>
      <c r="J1935">
        <f>INDEX(NoSettings!$C:$C,MATCH(EPS!$A1935,NoSettings!$A:$A,0))</f>
        <v>13050000000</v>
      </c>
      <c r="K1935">
        <f>INDEX(GWP!$C$2:$C$13,MATCH(EPS!I1935,GWP!$B$2:$B$13,0))</f>
        <v>0</v>
      </c>
      <c r="L1935" s="4">
        <f t="shared" si="61"/>
        <v>0</v>
      </c>
    </row>
    <row r="1936" spans="1:12">
      <c r="A1936" t="s">
        <v>7564</v>
      </c>
      <c r="B1936" t="s">
        <v>10706</v>
      </c>
      <c r="C1936" t="s">
        <v>6903</v>
      </c>
      <c r="D1936" t="s">
        <v>1706</v>
      </c>
      <c r="H1936" t="str">
        <f>INDEX('Vensim Variables'!$B:$B,MATCH(EPS!$B1936,'Vensim Variables'!$A:$A,0))</f>
        <v>g pollutant</v>
      </c>
      <c r="I1936" t="str">
        <f t="shared" si="60"/>
        <v>CO</v>
      </c>
      <c r="J1936">
        <f>INDEX(NoSettings!$C:$C,MATCH(EPS!$A1936,NoSettings!$A:$A,0))</f>
        <v>348200000000</v>
      </c>
      <c r="K1936">
        <f>INDEX(GWP!$C$2:$C$13,MATCH(EPS!I1936,GWP!$B$2:$B$13,0))</f>
        <v>0</v>
      </c>
      <c r="L1936" s="4">
        <f t="shared" si="61"/>
        <v>0</v>
      </c>
    </row>
    <row r="1937" spans="1:12">
      <c r="A1937" t="s">
        <v>7565</v>
      </c>
      <c r="B1937" t="s">
        <v>10706</v>
      </c>
      <c r="C1937" t="s">
        <v>6903</v>
      </c>
      <c r="D1937" t="s">
        <v>1707</v>
      </c>
      <c r="H1937" t="str">
        <f>INDEX('Vensim Variables'!$B:$B,MATCH(EPS!$B1937,'Vensim Variables'!$A:$A,0))</f>
        <v>g pollutant</v>
      </c>
      <c r="I1937" t="str">
        <f t="shared" si="60"/>
        <v>NOx</v>
      </c>
      <c r="J1937">
        <f>INDEX(NoSettings!$C:$C,MATCH(EPS!$A1937,NoSettings!$A:$A,0))</f>
        <v>60950000000</v>
      </c>
      <c r="K1937">
        <f>INDEX(GWP!$C$2:$C$13,MATCH(EPS!I1937,GWP!$B$2:$B$13,0))</f>
        <v>0</v>
      </c>
      <c r="L1937" s="4">
        <f t="shared" si="61"/>
        <v>0</v>
      </c>
    </row>
    <row r="1938" spans="1:12">
      <c r="A1938" t="s">
        <v>7566</v>
      </c>
      <c r="B1938" t="s">
        <v>10706</v>
      </c>
      <c r="C1938" t="s">
        <v>6903</v>
      </c>
      <c r="D1938" t="s">
        <v>1708</v>
      </c>
      <c r="H1938" t="str">
        <f>INDEX('Vensim Variables'!$B:$B,MATCH(EPS!$B1938,'Vensim Variables'!$A:$A,0))</f>
        <v>g pollutant</v>
      </c>
      <c r="I1938" t="str">
        <f t="shared" si="60"/>
        <v>PM10</v>
      </c>
      <c r="J1938">
        <f>INDEX(NoSettings!$C:$C,MATCH(EPS!$A1938,NoSettings!$A:$A,0))</f>
        <v>33550000000</v>
      </c>
      <c r="K1938">
        <f>INDEX(GWP!$C$2:$C$13,MATCH(EPS!I1938,GWP!$B$2:$B$13,0))</f>
        <v>0</v>
      </c>
      <c r="L1938" s="4">
        <f t="shared" si="61"/>
        <v>0</v>
      </c>
    </row>
    <row r="1939" spans="1:12">
      <c r="A1939" t="s">
        <v>7567</v>
      </c>
      <c r="B1939" t="s">
        <v>10706</v>
      </c>
      <c r="C1939" t="s">
        <v>6903</v>
      </c>
      <c r="D1939" t="s">
        <v>1709</v>
      </c>
      <c r="H1939" t="str">
        <f>INDEX('Vensim Variables'!$B:$B,MATCH(EPS!$B1939,'Vensim Variables'!$A:$A,0))</f>
        <v>g pollutant</v>
      </c>
      <c r="I1939" t="str">
        <f t="shared" si="60"/>
        <v>PM25</v>
      </c>
      <c r="J1939">
        <f>INDEX(NoSettings!$C:$C,MATCH(EPS!$A1939,NoSettings!$A:$A,0))</f>
        <v>23940000000</v>
      </c>
      <c r="K1939">
        <f>INDEX(GWP!$C$2:$C$13,MATCH(EPS!I1939,GWP!$B$2:$B$13,0))</f>
        <v>0</v>
      </c>
      <c r="L1939" s="4">
        <f t="shared" si="61"/>
        <v>0</v>
      </c>
    </row>
    <row r="1940" spans="1:12">
      <c r="A1940" t="s">
        <v>7568</v>
      </c>
      <c r="B1940" t="s">
        <v>10706</v>
      </c>
      <c r="C1940" t="s">
        <v>6903</v>
      </c>
      <c r="D1940" t="s">
        <v>1710</v>
      </c>
      <c r="H1940" t="str">
        <f>INDEX('Vensim Variables'!$B:$B,MATCH(EPS!$B1940,'Vensim Variables'!$A:$A,0))</f>
        <v>g pollutant</v>
      </c>
      <c r="I1940" t="str">
        <f t="shared" si="60"/>
        <v>SOx</v>
      </c>
      <c r="J1940">
        <f>INDEX(NoSettings!$C:$C,MATCH(EPS!$A1940,NoSettings!$A:$A,0))</f>
        <v>22420000000</v>
      </c>
      <c r="K1940">
        <f>INDEX(GWP!$C$2:$C$13,MATCH(EPS!I1940,GWP!$B$2:$B$13,0))</f>
        <v>0</v>
      </c>
      <c r="L1940" s="4">
        <f t="shared" si="61"/>
        <v>0</v>
      </c>
    </row>
    <row r="1941" spans="1:12">
      <c r="A1941" t="s">
        <v>7569</v>
      </c>
      <c r="B1941" t="s">
        <v>10706</v>
      </c>
      <c r="C1941" t="s">
        <v>6903</v>
      </c>
      <c r="D1941" t="s">
        <v>1711</v>
      </c>
      <c r="H1941" t="str">
        <f>INDEX('Vensim Variables'!$B:$B,MATCH(EPS!$B1941,'Vensim Variables'!$A:$A,0))</f>
        <v>g pollutant</v>
      </c>
      <c r="I1941" t="str">
        <f t="shared" si="60"/>
        <v>BC</v>
      </c>
      <c r="J1941">
        <f>INDEX(NoSettings!$C:$C,MATCH(EPS!$A1941,NoSettings!$A:$A,0))</f>
        <v>574400000</v>
      </c>
      <c r="K1941">
        <f>INDEX(GWP!$C$2:$C$13,MATCH(EPS!I1941,GWP!$B$2:$B$13,0))</f>
        <v>0</v>
      </c>
      <c r="L1941" s="4">
        <f t="shared" si="61"/>
        <v>0</v>
      </c>
    </row>
    <row r="1942" spans="1:12">
      <c r="A1942" t="s">
        <v>7570</v>
      </c>
      <c r="B1942" t="s">
        <v>10706</v>
      </c>
      <c r="C1942" t="s">
        <v>6903</v>
      </c>
      <c r="D1942" t="s">
        <v>1712</v>
      </c>
      <c r="H1942" t="str">
        <f>INDEX('Vensim Variables'!$B:$B,MATCH(EPS!$B1942,'Vensim Variables'!$A:$A,0))</f>
        <v>g pollutant</v>
      </c>
      <c r="I1942" t="str">
        <f t="shared" si="60"/>
        <v>OC</v>
      </c>
      <c r="J1942">
        <f>INDEX(NoSettings!$C:$C,MATCH(EPS!$A1942,NoSettings!$A:$A,0))</f>
        <v>2394000000</v>
      </c>
      <c r="K1942">
        <f>INDEX(GWP!$C$2:$C$13,MATCH(EPS!I1942,GWP!$B$2:$B$13,0))</f>
        <v>0</v>
      </c>
      <c r="L1942" s="4">
        <f t="shared" si="61"/>
        <v>0</v>
      </c>
    </row>
    <row r="1943" spans="1:12">
      <c r="A1943" t="s">
        <v>7571</v>
      </c>
      <c r="B1943" t="s">
        <v>10706</v>
      </c>
      <c r="C1943" t="s">
        <v>6903</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c r="A1944" t="s">
        <v>7572</v>
      </c>
      <c r="B1944" t="s">
        <v>10706</v>
      </c>
      <c r="C1944" t="s">
        <v>6903</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c r="A1945" t="s">
        <v>7573</v>
      </c>
      <c r="B1945" t="s">
        <v>10706</v>
      </c>
      <c r="C1945" t="s">
        <v>6903</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c r="A1946" t="s">
        <v>7574</v>
      </c>
      <c r="B1946" t="s">
        <v>10706</v>
      </c>
      <c r="C1946" t="s">
        <v>6904</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c r="A1947" t="s">
        <v>7575</v>
      </c>
      <c r="B1947" t="s">
        <v>10706</v>
      </c>
      <c r="C1947" t="s">
        <v>6904</v>
      </c>
      <c r="D1947" t="s">
        <v>1705</v>
      </c>
      <c r="H1947" t="str">
        <f>INDEX('Vensim Variables'!$B:$B,MATCH(EPS!$B1947,'Vensim Variables'!$A:$A,0))</f>
        <v>g pollutant</v>
      </c>
      <c r="I1947" t="str">
        <f t="shared" si="60"/>
        <v>VOC</v>
      </c>
      <c r="J1947" s="2">
        <f>INDEX(NoSettings!$C:$C,MATCH(EPS!$A1947,NoSettings!$A:$A,0))</f>
        <v>14350000000</v>
      </c>
      <c r="K1947">
        <f>INDEX(GWP!$C$2:$C$13,MATCH(EPS!I1947,GWP!$B$2:$B$13,0))</f>
        <v>0</v>
      </c>
      <c r="L1947" s="4">
        <f t="shared" si="61"/>
        <v>0</v>
      </c>
    </row>
    <row r="1948" spans="1:12">
      <c r="A1948" t="s">
        <v>7576</v>
      </c>
      <c r="B1948" t="s">
        <v>10706</v>
      </c>
      <c r="C1948" t="s">
        <v>6904</v>
      </c>
      <c r="D1948" t="s">
        <v>1706</v>
      </c>
      <c r="H1948" t="str">
        <f>INDEX('Vensim Variables'!$B:$B,MATCH(EPS!$B1948,'Vensim Variables'!$A:$A,0))</f>
        <v>g pollutant</v>
      </c>
      <c r="I1948" t="str">
        <f t="shared" si="60"/>
        <v>CO</v>
      </c>
      <c r="J1948">
        <f>INDEX(NoSettings!$C:$C,MATCH(EPS!$A1948,NoSettings!$A:$A,0))</f>
        <v>183600000000</v>
      </c>
      <c r="K1948">
        <f>INDEX(GWP!$C$2:$C$13,MATCH(EPS!I1948,GWP!$B$2:$B$13,0))</f>
        <v>0</v>
      </c>
      <c r="L1948" s="4">
        <f t="shared" si="61"/>
        <v>0</v>
      </c>
    </row>
    <row r="1949" spans="1:12">
      <c r="A1949" t="s">
        <v>7577</v>
      </c>
      <c r="B1949" t="s">
        <v>10706</v>
      </c>
      <c r="C1949" t="s">
        <v>6904</v>
      </c>
      <c r="D1949" t="s">
        <v>1707</v>
      </c>
      <c r="H1949" t="str">
        <f>INDEX('Vensim Variables'!$B:$B,MATCH(EPS!$B1949,'Vensim Variables'!$A:$A,0))</f>
        <v>g pollutant</v>
      </c>
      <c r="I1949" t="str">
        <f t="shared" si="60"/>
        <v>NOx</v>
      </c>
      <c r="J1949">
        <f>INDEX(NoSettings!$C:$C,MATCH(EPS!$A1949,NoSettings!$A:$A,0))</f>
        <v>17470000000</v>
      </c>
      <c r="K1949">
        <f>INDEX(GWP!$C$2:$C$13,MATCH(EPS!I1949,GWP!$B$2:$B$13,0))</f>
        <v>0</v>
      </c>
      <c r="L1949" s="4">
        <f t="shared" si="61"/>
        <v>0</v>
      </c>
    </row>
    <row r="1950" spans="1:12">
      <c r="A1950" t="s">
        <v>7578</v>
      </c>
      <c r="B1950" t="s">
        <v>10706</v>
      </c>
      <c r="C1950" t="s">
        <v>6904</v>
      </c>
      <c r="D1950" t="s">
        <v>1708</v>
      </c>
      <c r="H1950" t="str">
        <f>INDEX('Vensim Variables'!$B:$B,MATCH(EPS!$B1950,'Vensim Variables'!$A:$A,0))</f>
        <v>g pollutant</v>
      </c>
      <c r="I1950" t="str">
        <f t="shared" si="60"/>
        <v>PM10</v>
      </c>
      <c r="J1950">
        <f>INDEX(NoSettings!$C:$C,MATCH(EPS!$A1950,NoSettings!$A:$A,0))</f>
        <v>13740000000</v>
      </c>
      <c r="K1950">
        <f>INDEX(GWP!$C$2:$C$13,MATCH(EPS!I1950,GWP!$B$2:$B$13,0))</f>
        <v>0</v>
      </c>
      <c r="L1950" s="4">
        <f t="shared" si="61"/>
        <v>0</v>
      </c>
    </row>
    <row r="1951" spans="1:12">
      <c r="A1951" t="s">
        <v>7579</v>
      </c>
      <c r="B1951" t="s">
        <v>10706</v>
      </c>
      <c r="C1951" t="s">
        <v>6904</v>
      </c>
      <c r="D1951" t="s">
        <v>1709</v>
      </c>
      <c r="H1951" t="str">
        <f>INDEX('Vensim Variables'!$B:$B,MATCH(EPS!$B1951,'Vensim Variables'!$A:$A,0))</f>
        <v>g pollutant</v>
      </c>
      <c r="I1951" t="str">
        <f t="shared" si="60"/>
        <v>PM25</v>
      </c>
      <c r="J1951">
        <f>INDEX(NoSettings!$C:$C,MATCH(EPS!$A1951,NoSettings!$A:$A,0))</f>
        <v>10620000000</v>
      </c>
      <c r="K1951">
        <f>INDEX(GWP!$C$2:$C$13,MATCH(EPS!I1951,GWP!$B$2:$B$13,0))</f>
        <v>0</v>
      </c>
      <c r="L1951" s="4">
        <f t="shared" si="61"/>
        <v>0</v>
      </c>
    </row>
    <row r="1952" spans="1:12">
      <c r="A1952" t="s">
        <v>7580</v>
      </c>
      <c r="B1952" t="s">
        <v>10706</v>
      </c>
      <c r="C1952" t="s">
        <v>6904</v>
      </c>
      <c r="D1952" t="s">
        <v>1710</v>
      </c>
      <c r="H1952" t="str">
        <f>INDEX('Vensim Variables'!$B:$B,MATCH(EPS!$B1952,'Vensim Variables'!$A:$A,0))</f>
        <v>g pollutant</v>
      </c>
      <c r="I1952" t="str">
        <f t="shared" si="60"/>
        <v>SOx</v>
      </c>
      <c r="J1952">
        <f>INDEX(NoSettings!$C:$C,MATCH(EPS!$A1952,NoSettings!$A:$A,0))</f>
        <v>53410000000</v>
      </c>
      <c r="K1952">
        <f>INDEX(GWP!$C$2:$C$13,MATCH(EPS!I1952,GWP!$B$2:$B$13,0))</f>
        <v>0</v>
      </c>
      <c r="L1952" s="4">
        <f t="shared" si="61"/>
        <v>0</v>
      </c>
    </row>
    <row r="1953" spans="1:12">
      <c r="A1953" t="s">
        <v>7581</v>
      </c>
      <c r="B1953" t="s">
        <v>10706</v>
      </c>
      <c r="C1953" t="s">
        <v>6904</v>
      </c>
      <c r="D1953" t="s">
        <v>1711</v>
      </c>
      <c r="H1953" t="str">
        <f>INDEX('Vensim Variables'!$B:$B,MATCH(EPS!$B1953,'Vensim Variables'!$A:$A,0))</f>
        <v>g pollutant</v>
      </c>
      <c r="I1953" t="str">
        <f t="shared" si="60"/>
        <v>BC</v>
      </c>
      <c r="J1953">
        <f>INDEX(NoSettings!$C:$C,MATCH(EPS!$A1953,NoSettings!$A:$A,0))</f>
        <v>335400000</v>
      </c>
      <c r="K1953">
        <f>INDEX(GWP!$C$2:$C$13,MATCH(EPS!I1953,GWP!$B$2:$B$13,0))</f>
        <v>0</v>
      </c>
      <c r="L1953" s="4">
        <f t="shared" si="61"/>
        <v>0</v>
      </c>
    </row>
    <row r="1954" spans="1:12">
      <c r="A1954" t="s">
        <v>7582</v>
      </c>
      <c r="B1954" t="s">
        <v>10706</v>
      </c>
      <c r="C1954" t="s">
        <v>6904</v>
      </c>
      <c r="D1954" t="s">
        <v>1712</v>
      </c>
      <c r="H1954" t="str">
        <f>INDEX('Vensim Variables'!$B:$B,MATCH(EPS!$B1954,'Vensim Variables'!$A:$A,0))</f>
        <v>g pollutant</v>
      </c>
      <c r="I1954" t="str">
        <f t="shared" si="60"/>
        <v>OC</v>
      </c>
      <c r="J1954">
        <f>INDEX(NoSettings!$C:$C,MATCH(EPS!$A1954,NoSettings!$A:$A,0))</f>
        <v>1021000000</v>
      </c>
      <c r="K1954">
        <f>INDEX(GWP!$C$2:$C$13,MATCH(EPS!I1954,GWP!$B$2:$B$13,0))</f>
        <v>0</v>
      </c>
      <c r="L1954" s="4">
        <f t="shared" si="61"/>
        <v>0</v>
      </c>
    </row>
    <row r="1955" spans="1:12">
      <c r="A1955" t="s">
        <v>7583</v>
      </c>
      <c r="B1955" t="s">
        <v>10706</v>
      </c>
      <c r="C1955" t="s">
        <v>6904</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c r="A1956" t="s">
        <v>7584</v>
      </c>
      <c r="B1956" t="s">
        <v>10706</v>
      </c>
      <c r="C1956" t="s">
        <v>6904</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c r="A1957" t="s">
        <v>7585</v>
      </c>
      <c r="B1957" t="s">
        <v>10706</v>
      </c>
      <c r="C1957" t="s">
        <v>6904</v>
      </c>
      <c r="D1957" t="s">
        <v>1715</v>
      </c>
      <c r="H1957" t="str">
        <f>INDEX('Vensim Variables'!$B:$B,MATCH(EPS!$B1957,'Vensim Variables'!$A:$A,0))</f>
        <v>g pollutant</v>
      </c>
      <c r="I1957" t="str">
        <f t="shared" si="60"/>
        <v>F gases</v>
      </c>
      <c r="J1957">
        <f>INDEX(NoSettings!$C:$C,MATCH(EPS!$A1957,NoSettings!$A:$A,0))</f>
        <v>2000000000000</v>
      </c>
      <c r="K1957">
        <f>INDEX(GWP!$C$2:$C$13,MATCH(EPS!I1957,GWP!$B$2:$B$13,0))</f>
        <v>1</v>
      </c>
      <c r="L1957" s="4">
        <f t="shared" si="61"/>
        <v>2</v>
      </c>
    </row>
    <row r="1958" spans="1:12">
      <c r="A1958" t="s">
        <v>7586</v>
      </c>
      <c r="B1958" t="s">
        <v>10706</v>
      </c>
      <c r="C1958" t="s">
        <v>6905</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c r="A1959" t="s">
        <v>7587</v>
      </c>
      <c r="B1959" t="s">
        <v>10706</v>
      </c>
      <c r="C1959" t="s">
        <v>6905</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c r="A1960" t="s">
        <v>7588</v>
      </c>
      <c r="B1960" t="s">
        <v>10706</v>
      </c>
      <c r="C1960" t="s">
        <v>6905</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c r="A1961" t="s">
        <v>7589</v>
      </c>
      <c r="B1961" t="s">
        <v>10706</v>
      </c>
      <c r="C1961" t="s">
        <v>6905</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c r="A1962" t="s">
        <v>7590</v>
      </c>
      <c r="B1962" t="s">
        <v>10706</v>
      </c>
      <c r="C1962" t="s">
        <v>6905</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c r="A1963" t="s">
        <v>7591</v>
      </c>
      <c r="B1963" t="s">
        <v>10706</v>
      </c>
      <c r="C1963" t="s">
        <v>6905</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c r="A1964" t="s">
        <v>7592</v>
      </c>
      <c r="B1964" t="s">
        <v>10706</v>
      </c>
      <c r="C1964" t="s">
        <v>6905</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c r="A1965" t="s">
        <v>7593</v>
      </c>
      <c r="B1965" t="s">
        <v>10706</v>
      </c>
      <c r="C1965" t="s">
        <v>6905</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c r="A1966" t="s">
        <v>7594</v>
      </c>
      <c r="B1966" t="s">
        <v>10706</v>
      </c>
      <c r="C1966" t="s">
        <v>6905</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c r="A1967" t="s">
        <v>7595</v>
      </c>
      <c r="B1967" t="s">
        <v>10706</v>
      </c>
      <c r="C1967" t="s">
        <v>6905</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c r="A1968" t="s">
        <v>7596</v>
      </c>
      <c r="B1968" t="s">
        <v>10706</v>
      </c>
      <c r="C1968" t="s">
        <v>6905</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c r="A1969" t="s">
        <v>7597</v>
      </c>
      <c r="B1969" t="s">
        <v>10706</v>
      </c>
      <c r="C1969" t="s">
        <v>6905</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c r="A1970" t="s">
        <v>7598</v>
      </c>
      <c r="B1970" t="s">
        <v>10706</v>
      </c>
      <c r="C1970" t="s">
        <v>6906</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c r="A1971" t="s">
        <v>7599</v>
      </c>
      <c r="B1971" t="s">
        <v>10706</v>
      </c>
      <c r="C1971" t="s">
        <v>6906</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c r="A1972" t="s">
        <v>7600</v>
      </c>
      <c r="B1972" t="s">
        <v>10706</v>
      </c>
      <c r="C1972" t="s">
        <v>6906</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c r="A1973" t="s">
        <v>7601</v>
      </c>
      <c r="B1973" t="s">
        <v>10706</v>
      </c>
      <c r="C1973" t="s">
        <v>6906</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c r="A1974" t="s">
        <v>7602</v>
      </c>
      <c r="B1974" t="s">
        <v>10706</v>
      </c>
      <c r="C1974" t="s">
        <v>6906</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c r="A1975" t="s">
        <v>7603</v>
      </c>
      <c r="B1975" t="s">
        <v>10706</v>
      </c>
      <c r="C1975" t="s">
        <v>6906</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c r="A1976" t="s">
        <v>7604</v>
      </c>
      <c r="B1976" t="s">
        <v>10706</v>
      </c>
      <c r="C1976" t="s">
        <v>6906</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c r="A1977" t="s">
        <v>7605</v>
      </c>
      <c r="B1977" t="s">
        <v>10706</v>
      </c>
      <c r="C1977" t="s">
        <v>6906</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c r="A1978" t="s">
        <v>7606</v>
      </c>
      <c r="B1978" t="s">
        <v>10706</v>
      </c>
      <c r="C1978" t="s">
        <v>6906</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c r="A1979" t="s">
        <v>7607</v>
      </c>
      <c r="B1979" t="s">
        <v>10706</v>
      </c>
      <c r="C1979" t="s">
        <v>6906</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c r="A1980" t="s">
        <v>7608</v>
      </c>
      <c r="B1980" t="s">
        <v>10706</v>
      </c>
      <c r="C1980" t="s">
        <v>6906</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c r="A1981" t="s">
        <v>7609</v>
      </c>
      <c r="B1981" t="s">
        <v>10706</v>
      </c>
      <c r="C1981" t="s">
        <v>6906</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c r="A1982" t="s">
        <v>7610</v>
      </c>
      <c r="B1982" t="s">
        <v>10706</v>
      </c>
      <c r="C1982" t="s">
        <v>6907</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c r="A1983" t="s">
        <v>7611</v>
      </c>
      <c r="B1983" t="s">
        <v>10706</v>
      </c>
      <c r="C1983" t="s">
        <v>6907</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c r="A1984" t="s">
        <v>7612</v>
      </c>
      <c r="B1984" t="s">
        <v>10706</v>
      </c>
      <c r="C1984" t="s">
        <v>6907</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c r="A1985" t="s">
        <v>7613</v>
      </c>
      <c r="B1985" t="s">
        <v>10706</v>
      </c>
      <c r="C1985" t="s">
        <v>6907</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c r="A1986" t="s">
        <v>7614</v>
      </c>
      <c r="B1986" t="s">
        <v>10706</v>
      </c>
      <c r="C1986" t="s">
        <v>6907</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c r="A1987" t="s">
        <v>7615</v>
      </c>
      <c r="B1987" t="s">
        <v>10706</v>
      </c>
      <c r="C1987" t="s">
        <v>6907</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c r="A1988" t="s">
        <v>7616</v>
      </c>
      <c r="B1988" t="s">
        <v>10706</v>
      </c>
      <c r="C1988" t="s">
        <v>6907</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c r="A1989" t="s">
        <v>7617</v>
      </c>
      <c r="B1989" t="s">
        <v>10706</v>
      </c>
      <c r="C1989" t="s">
        <v>6907</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c r="A1990" t="s">
        <v>7618</v>
      </c>
      <c r="B1990" t="s">
        <v>10706</v>
      </c>
      <c r="C1990" t="s">
        <v>6907</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c r="A1991" t="s">
        <v>7619</v>
      </c>
      <c r="B1991" t="s">
        <v>10706</v>
      </c>
      <c r="C1991" t="s">
        <v>6907</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c r="A1992" t="s">
        <v>7620</v>
      </c>
      <c r="B1992" t="s">
        <v>10706</v>
      </c>
      <c r="C1992" t="s">
        <v>6907</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c r="A1993" t="s">
        <v>7621</v>
      </c>
      <c r="B1993" t="s">
        <v>10706</v>
      </c>
      <c r="C1993" t="s">
        <v>6907</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c r="A1994" t="s">
        <v>7622</v>
      </c>
      <c r="B1994" t="s">
        <v>10706</v>
      </c>
      <c r="C1994" t="s">
        <v>6908</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c r="A1995" t="s">
        <v>7623</v>
      </c>
      <c r="B1995" t="s">
        <v>10706</v>
      </c>
      <c r="C1995" t="s">
        <v>6908</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c r="A1996" t="s">
        <v>7624</v>
      </c>
      <c r="B1996" t="s">
        <v>10706</v>
      </c>
      <c r="C1996" t="s">
        <v>6908</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c r="A1997" t="s">
        <v>7625</v>
      </c>
      <c r="B1997" t="s">
        <v>10706</v>
      </c>
      <c r="C1997" t="s">
        <v>6908</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c r="A1998" t="s">
        <v>7626</v>
      </c>
      <c r="B1998" t="s">
        <v>10706</v>
      </c>
      <c r="C1998" t="s">
        <v>6908</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c r="A1999" t="s">
        <v>7627</v>
      </c>
      <c r="B1999" t="s">
        <v>10706</v>
      </c>
      <c r="C1999" t="s">
        <v>6908</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c r="A2000" t="s">
        <v>7628</v>
      </c>
      <c r="B2000" t="s">
        <v>10706</v>
      </c>
      <c r="C2000" t="s">
        <v>6908</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c r="A2001" t="s">
        <v>7629</v>
      </c>
      <c r="B2001" t="s">
        <v>10706</v>
      </c>
      <c r="C2001" t="s">
        <v>6908</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c r="A2002" t="s">
        <v>7630</v>
      </c>
      <c r="B2002" t="s">
        <v>10706</v>
      </c>
      <c r="C2002" t="s">
        <v>6908</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c r="A2003" t="s">
        <v>7631</v>
      </c>
      <c r="B2003" t="s">
        <v>10706</v>
      </c>
      <c r="C2003" t="s">
        <v>6908</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c r="A2004" t="s">
        <v>7632</v>
      </c>
      <c r="B2004" t="s">
        <v>10706</v>
      </c>
      <c r="C2004" t="s">
        <v>6908</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c r="A2005" t="s">
        <v>7633</v>
      </c>
      <c r="B2005" t="s">
        <v>10706</v>
      </c>
      <c r="C2005" t="s">
        <v>6908</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c r="A2006" t="s">
        <v>7634</v>
      </c>
      <c r="B2006" t="s">
        <v>10706</v>
      </c>
      <c r="C2006" t="s">
        <v>6909</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c r="A2007" t="s">
        <v>7635</v>
      </c>
      <c r="B2007" t="s">
        <v>10706</v>
      </c>
      <c r="C2007" t="s">
        <v>6909</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c r="A2008" t="s">
        <v>7636</v>
      </c>
      <c r="B2008" t="s">
        <v>10706</v>
      </c>
      <c r="C2008" t="s">
        <v>6909</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c r="A2009" t="s">
        <v>7637</v>
      </c>
      <c r="B2009" t="s">
        <v>10706</v>
      </c>
      <c r="C2009" t="s">
        <v>6909</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c r="A2010" t="s">
        <v>7638</v>
      </c>
      <c r="B2010" t="s">
        <v>10706</v>
      </c>
      <c r="C2010" t="s">
        <v>6909</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c r="A2011" t="s">
        <v>7639</v>
      </c>
      <c r="B2011" t="s">
        <v>10706</v>
      </c>
      <c r="C2011" t="s">
        <v>6909</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c r="A2012" t="s">
        <v>7640</v>
      </c>
      <c r="B2012" t="s">
        <v>10706</v>
      </c>
      <c r="C2012" t="s">
        <v>6909</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c r="A2013" t="s">
        <v>7641</v>
      </c>
      <c r="B2013" t="s">
        <v>10706</v>
      </c>
      <c r="C2013" t="s">
        <v>6909</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c r="A2014" t="s">
        <v>7642</v>
      </c>
      <c r="B2014" t="s">
        <v>10706</v>
      </c>
      <c r="C2014" t="s">
        <v>6909</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c r="A2015" t="s">
        <v>7643</v>
      </c>
      <c r="B2015" t="s">
        <v>10706</v>
      </c>
      <c r="C2015" t="s">
        <v>6909</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c r="A2016" t="s">
        <v>7644</v>
      </c>
      <c r="B2016" t="s">
        <v>10706</v>
      </c>
      <c r="C2016" t="s">
        <v>6909</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c r="A2017" t="s">
        <v>7645</v>
      </c>
      <c r="B2017" t="s">
        <v>10706</v>
      </c>
      <c r="C2017" t="s">
        <v>6909</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c r="A2018" t="s">
        <v>7646</v>
      </c>
      <c r="B2018" t="s">
        <v>10706</v>
      </c>
      <c r="C2018" t="s">
        <v>6910</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c r="A2019" t="s">
        <v>7647</v>
      </c>
      <c r="B2019" t="s">
        <v>10706</v>
      </c>
      <c r="C2019" t="s">
        <v>6910</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c r="A2020" t="s">
        <v>7648</v>
      </c>
      <c r="B2020" t="s">
        <v>10706</v>
      </c>
      <c r="C2020" t="s">
        <v>6910</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c r="A2021" t="s">
        <v>7649</v>
      </c>
      <c r="B2021" t="s">
        <v>10706</v>
      </c>
      <c r="C2021" t="s">
        <v>6910</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c r="A2022" t="s">
        <v>7650</v>
      </c>
      <c r="B2022" t="s">
        <v>10706</v>
      </c>
      <c r="C2022" t="s">
        <v>6910</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c r="A2023" t="s">
        <v>7651</v>
      </c>
      <c r="B2023" t="s">
        <v>10706</v>
      </c>
      <c r="C2023" t="s">
        <v>6910</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c r="A2024" t="s">
        <v>7652</v>
      </c>
      <c r="B2024" t="s">
        <v>10706</v>
      </c>
      <c r="C2024" t="s">
        <v>6910</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c r="A2025" t="s">
        <v>7653</v>
      </c>
      <c r="B2025" t="s">
        <v>10706</v>
      </c>
      <c r="C2025" t="s">
        <v>6910</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c r="A2026" t="s">
        <v>7654</v>
      </c>
      <c r="B2026" t="s">
        <v>10706</v>
      </c>
      <c r="C2026" t="s">
        <v>6910</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c r="A2027" t="s">
        <v>7655</v>
      </c>
      <c r="B2027" t="s">
        <v>10706</v>
      </c>
      <c r="C2027" t="s">
        <v>6910</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c r="A2028" t="s">
        <v>7656</v>
      </c>
      <c r="B2028" t="s">
        <v>10706</v>
      </c>
      <c r="C2028" t="s">
        <v>6910</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c r="A2029" t="s">
        <v>7657</v>
      </c>
      <c r="B2029" t="s">
        <v>10706</v>
      </c>
      <c r="C2029" t="s">
        <v>6910</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c r="A2030" t="s">
        <v>7658</v>
      </c>
      <c r="B2030" t="s">
        <v>10706</v>
      </c>
      <c r="C2030" t="s">
        <v>6911</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c r="A2031" t="s">
        <v>7659</v>
      </c>
      <c r="B2031" t="s">
        <v>10706</v>
      </c>
      <c r="C2031" t="s">
        <v>6911</v>
      </c>
      <c r="D2031" t="s">
        <v>1705</v>
      </c>
      <c r="H2031" t="str">
        <f>INDEX('Vensim Variables'!$B:$B,MATCH(EPS!$B2031,'Vensim Variables'!$A:$A,0))</f>
        <v>g pollutant</v>
      </c>
      <c r="I2031" t="str">
        <f t="shared" si="62"/>
        <v>VOC</v>
      </c>
      <c r="J2031">
        <f>INDEX(NoSettings!$C:$C,MATCH(EPS!$A2031,NoSettings!$A:$A,0))</f>
        <v>189500000000</v>
      </c>
      <c r="K2031">
        <f>INDEX(GWP!$C$2:$C$13,MATCH(EPS!I2031,GWP!$B$2:$B$13,0))</f>
        <v>0</v>
      </c>
      <c r="L2031" s="4">
        <f t="shared" si="63"/>
        <v>0</v>
      </c>
    </row>
    <row r="2032" spans="1:12">
      <c r="A2032" t="s">
        <v>7660</v>
      </c>
      <c r="B2032" t="s">
        <v>10706</v>
      </c>
      <c r="C2032" t="s">
        <v>6911</v>
      </c>
      <c r="D2032" t="s">
        <v>1706</v>
      </c>
      <c r="H2032" t="str">
        <f>INDEX('Vensim Variables'!$B:$B,MATCH(EPS!$B2032,'Vensim Variables'!$A:$A,0))</f>
        <v>g pollutant</v>
      </c>
      <c r="I2032" t="str">
        <f t="shared" si="62"/>
        <v>CO</v>
      </c>
      <c r="J2032">
        <f>INDEX(NoSettings!$C:$C,MATCH(EPS!$A2032,NoSettings!$A:$A,0))</f>
        <v>221900000000</v>
      </c>
      <c r="K2032">
        <f>INDEX(GWP!$C$2:$C$13,MATCH(EPS!I2032,GWP!$B$2:$B$13,0))</f>
        <v>0</v>
      </c>
      <c r="L2032" s="4">
        <f t="shared" si="63"/>
        <v>0</v>
      </c>
    </row>
    <row r="2033" spans="1:12">
      <c r="A2033" t="s">
        <v>7661</v>
      </c>
      <c r="B2033" t="s">
        <v>10706</v>
      </c>
      <c r="C2033" t="s">
        <v>6911</v>
      </c>
      <c r="D2033" t="s">
        <v>1707</v>
      </c>
      <c r="H2033" t="str">
        <f>INDEX('Vensim Variables'!$B:$B,MATCH(EPS!$B2033,'Vensim Variables'!$A:$A,0))</f>
        <v>g pollutant</v>
      </c>
      <c r="I2033" t="str">
        <f t="shared" si="62"/>
        <v>NOx</v>
      </c>
      <c r="J2033">
        <f>INDEX(NoSettings!$C:$C,MATCH(EPS!$A2033,NoSettings!$A:$A,0))</f>
        <v>164100000000</v>
      </c>
      <c r="K2033">
        <f>INDEX(GWP!$C$2:$C$13,MATCH(EPS!I2033,GWP!$B$2:$B$13,0))</f>
        <v>0</v>
      </c>
      <c r="L2033" s="4">
        <f t="shared" si="63"/>
        <v>0</v>
      </c>
    </row>
    <row r="2034" spans="1:12">
      <c r="A2034" t="s">
        <v>7662</v>
      </c>
      <c r="B2034" t="s">
        <v>10706</v>
      </c>
      <c r="C2034" t="s">
        <v>6911</v>
      </c>
      <c r="D2034" t="s">
        <v>1708</v>
      </c>
      <c r="H2034" t="str">
        <f>INDEX('Vensim Variables'!$B:$B,MATCH(EPS!$B2034,'Vensim Variables'!$A:$A,0))</f>
        <v>g pollutant</v>
      </c>
      <c r="I2034" t="str">
        <f t="shared" si="62"/>
        <v>PM10</v>
      </c>
      <c r="J2034">
        <f>INDEX(NoSettings!$C:$C,MATCH(EPS!$A2034,NoSettings!$A:$A,0))</f>
        <v>133200000000</v>
      </c>
      <c r="K2034">
        <f>INDEX(GWP!$C$2:$C$13,MATCH(EPS!I2034,GWP!$B$2:$B$13,0))</f>
        <v>0</v>
      </c>
      <c r="L2034" s="4">
        <f t="shared" si="63"/>
        <v>0</v>
      </c>
    </row>
    <row r="2035" spans="1:12">
      <c r="A2035" t="s">
        <v>7663</v>
      </c>
      <c r="B2035" t="s">
        <v>10706</v>
      </c>
      <c r="C2035" t="s">
        <v>6911</v>
      </c>
      <c r="D2035" t="s">
        <v>1709</v>
      </c>
      <c r="H2035" t="str">
        <f>INDEX('Vensim Variables'!$B:$B,MATCH(EPS!$B2035,'Vensim Variables'!$A:$A,0))</f>
        <v>g pollutant</v>
      </c>
      <c r="I2035" t="str">
        <f t="shared" si="62"/>
        <v>PM25</v>
      </c>
      <c r="J2035">
        <f>INDEX(NoSettings!$C:$C,MATCH(EPS!$A2035,NoSettings!$A:$A,0))</f>
        <v>78350000000</v>
      </c>
      <c r="K2035">
        <f>INDEX(GWP!$C$2:$C$13,MATCH(EPS!I2035,GWP!$B$2:$B$13,0))</f>
        <v>0</v>
      </c>
      <c r="L2035" s="4">
        <f t="shared" si="63"/>
        <v>0</v>
      </c>
    </row>
    <row r="2036" spans="1:12">
      <c r="A2036" t="s">
        <v>7664</v>
      </c>
      <c r="B2036" t="s">
        <v>10706</v>
      </c>
      <c r="C2036" t="s">
        <v>6911</v>
      </c>
      <c r="D2036" t="s">
        <v>1710</v>
      </c>
      <c r="H2036" t="str">
        <f>INDEX('Vensim Variables'!$B:$B,MATCH(EPS!$B2036,'Vensim Variables'!$A:$A,0))</f>
        <v>g pollutant</v>
      </c>
      <c r="I2036" t="str">
        <f t="shared" si="62"/>
        <v>SOx</v>
      </c>
      <c r="J2036">
        <f>INDEX(NoSettings!$C:$C,MATCH(EPS!$A2036,NoSettings!$A:$A,0))</f>
        <v>138400000000</v>
      </c>
      <c r="K2036">
        <f>INDEX(GWP!$C$2:$C$13,MATCH(EPS!I2036,GWP!$B$2:$B$13,0))</f>
        <v>0</v>
      </c>
      <c r="L2036" s="4">
        <f t="shared" si="63"/>
        <v>0</v>
      </c>
    </row>
    <row r="2037" spans="1:12">
      <c r="A2037" t="s">
        <v>7665</v>
      </c>
      <c r="B2037" t="s">
        <v>10706</v>
      </c>
      <c r="C2037" t="s">
        <v>6911</v>
      </c>
      <c r="D2037" t="s">
        <v>1711</v>
      </c>
      <c r="H2037" t="str">
        <f>INDEX('Vensim Variables'!$B:$B,MATCH(EPS!$B2037,'Vensim Variables'!$A:$A,0))</f>
        <v>g pollutant</v>
      </c>
      <c r="I2037" t="str">
        <f t="shared" si="62"/>
        <v>BC</v>
      </c>
      <c r="J2037">
        <f>INDEX(NoSettings!$C:$C,MATCH(EPS!$A2037,NoSettings!$A:$A,0))</f>
        <v>1629000000</v>
      </c>
      <c r="K2037">
        <f>INDEX(GWP!$C$2:$C$13,MATCH(EPS!I2037,GWP!$B$2:$B$13,0))</f>
        <v>0</v>
      </c>
      <c r="L2037" s="4">
        <f t="shared" si="63"/>
        <v>0</v>
      </c>
    </row>
    <row r="2038" spans="1:12">
      <c r="A2038" t="s">
        <v>7666</v>
      </c>
      <c r="B2038" t="s">
        <v>10706</v>
      </c>
      <c r="C2038" t="s">
        <v>6911</v>
      </c>
      <c r="D2038" t="s">
        <v>1712</v>
      </c>
      <c r="H2038" t="str">
        <f>INDEX('Vensim Variables'!$B:$B,MATCH(EPS!$B2038,'Vensim Variables'!$A:$A,0))</f>
        <v>g pollutant</v>
      </c>
      <c r="I2038" t="str">
        <f t="shared" si="62"/>
        <v>OC</v>
      </c>
      <c r="J2038">
        <f>INDEX(NoSettings!$C:$C,MATCH(EPS!$A2038,NoSettings!$A:$A,0))</f>
        <v>8579000000</v>
      </c>
      <c r="K2038">
        <f>INDEX(GWP!$C$2:$C$13,MATCH(EPS!I2038,GWP!$B$2:$B$13,0))</f>
        <v>0</v>
      </c>
      <c r="L2038" s="4">
        <f t="shared" si="63"/>
        <v>0</v>
      </c>
    </row>
    <row r="2039" spans="1:12">
      <c r="A2039" t="s">
        <v>7667</v>
      </c>
      <c r="B2039" t="s">
        <v>10706</v>
      </c>
      <c r="C2039" t="s">
        <v>6911</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c r="A2040" t="s">
        <v>7668</v>
      </c>
      <c r="B2040" t="s">
        <v>10706</v>
      </c>
      <c r="C2040" t="s">
        <v>6911</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c r="A2041" t="s">
        <v>7669</v>
      </c>
      <c r="B2041" t="s">
        <v>10706</v>
      </c>
      <c r="C2041" t="s">
        <v>6911</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c r="A2042" t="s">
        <v>7670</v>
      </c>
      <c r="B2042" t="s">
        <v>10706</v>
      </c>
      <c r="C2042" t="s">
        <v>6912</v>
      </c>
      <c r="D2042" t="s">
        <v>1702</v>
      </c>
      <c r="H2042" t="str">
        <f>INDEX('Vensim Variables'!$B:$B,MATCH(EPS!$B2042,'Vensim Variables'!$A:$A,0))</f>
        <v>g pollutant</v>
      </c>
      <c r="I2042" t="str">
        <f t="shared" si="62"/>
        <v>CO2</v>
      </c>
      <c r="J2042">
        <f>INDEX(NoSettings!$C:$C,MATCH(EPS!$A2042,NoSettings!$A:$A,0))</f>
        <v>14985000000000</v>
      </c>
      <c r="K2042">
        <f>INDEX(GWP!$C$2:$C$13,MATCH(EPS!I2042,GWP!$B$2:$B$13,0))</f>
        <v>1</v>
      </c>
      <c r="L2042" s="4">
        <f t="shared" si="63"/>
        <v>14.984999999999999</v>
      </c>
    </row>
    <row r="2043" spans="1:12">
      <c r="A2043" t="s">
        <v>7671</v>
      </c>
      <c r="B2043" t="s">
        <v>10706</v>
      </c>
      <c r="C2043" t="s">
        <v>6912</v>
      </c>
      <c r="D2043" t="s">
        <v>1705</v>
      </c>
      <c r="H2043" t="str">
        <f>INDEX('Vensim Variables'!$B:$B,MATCH(EPS!$B2043,'Vensim Variables'!$A:$A,0))</f>
        <v>g pollutant</v>
      </c>
      <c r="I2043" t="str">
        <f t="shared" si="62"/>
        <v>VOC</v>
      </c>
      <c r="J2043" s="2">
        <f>INDEX(NoSettings!$C:$C,MATCH(EPS!$A2043,NoSettings!$A:$A,0))</f>
        <v>196000000000</v>
      </c>
      <c r="K2043">
        <f>INDEX(GWP!$C$2:$C$13,MATCH(EPS!I2043,GWP!$B$2:$B$13,0))</f>
        <v>0</v>
      </c>
      <c r="L2043" s="4">
        <f t="shared" si="63"/>
        <v>0</v>
      </c>
    </row>
    <row r="2044" spans="1:12">
      <c r="A2044" t="s">
        <v>7672</v>
      </c>
      <c r="B2044" t="s">
        <v>10706</v>
      </c>
      <c r="C2044" t="s">
        <v>6912</v>
      </c>
      <c r="D2044" t="s">
        <v>1706</v>
      </c>
      <c r="H2044" t="str">
        <f>INDEX('Vensim Variables'!$B:$B,MATCH(EPS!$B2044,'Vensim Variables'!$A:$A,0))</f>
        <v>g pollutant</v>
      </c>
      <c r="I2044" t="str">
        <f t="shared" si="62"/>
        <v>CO</v>
      </c>
      <c r="J2044">
        <f>INDEX(NoSettings!$C:$C,MATCH(EPS!$A2044,NoSettings!$A:$A,0))</f>
        <v>6282000000</v>
      </c>
      <c r="K2044">
        <f>INDEX(GWP!$C$2:$C$13,MATCH(EPS!I2044,GWP!$B$2:$B$13,0))</f>
        <v>0</v>
      </c>
      <c r="L2044" s="4">
        <f t="shared" si="63"/>
        <v>0</v>
      </c>
    </row>
    <row r="2045" spans="1:12">
      <c r="A2045" t="s">
        <v>7673</v>
      </c>
      <c r="B2045" t="s">
        <v>10706</v>
      </c>
      <c r="C2045" t="s">
        <v>6912</v>
      </c>
      <c r="D2045" t="s">
        <v>1707</v>
      </c>
      <c r="H2045" t="str">
        <f>INDEX('Vensim Variables'!$B:$B,MATCH(EPS!$B2045,'Vensim Variables'!$A:$A,0))</f>
        <v>g pollutant</v>
      </c>
      <c r="I2045" t="str">
        <f t="shared" si="62"/>
        <v>NOx</v>
      </c>
      <c r="J2045">
        <f>INDEX(NoSettings!$C:$C,MATCH(EPS!$A2045,NoSettings!$A:$A,0))</f>
        <v>2669000000</v>
      </c>
      <c r="K2045">
        <f>INDEX(GWP!$C$2:$C$13,MATCH(EPS!I2045,GWP!$B$2:$B$13,0))</f>
        <v>0</v>
      </c>
      <c r="L2045" s="4">
        <f t="shared" si="63"/>
        <v>0</v>
      </c>
    </row>
    <row r="2046" spans="1:12">
      <c r="A2046" t="s">
        <v>7674</v>
      </c>
      <c r="B2046" t="s">
        <v>10706</v>
      </c>
      <c r="C2046" t="s">
        <v>6912</v>
      </c>
      <c r="D2046" t="s">
        <v>1708</v>
      </c>
      <c r="H2046" t="str">
        <f>INDEX('Vensim Variables'!$B:$B,MATCH(EPS!$B2046,'Vensim Variables'!$A:$A,0))</f>
        <v>g pollutant</v>
      </c>
      <c r="I2046" t="str">
        <f t="shared" si="62"/>
        <v>PM10</v>
      </c>
      <c r="J2046">
        <f>INDEX(NoSettings!$C:$C,MATCH(EPS!$A2046,NoSettings!$A:$A,0))</f>
        <v>35340000000</v>
      </c>
      <c r="K2046">
        <f>INDEX(GWP!$C$2:$C$13,MATCH(EPS!I2046,GWP!$B$2:$B$13,0))</f>
        <v>0</v>
      </c>
      <c r="L2046" s="4">
        <f t="shared" si="63"/>
        <v>0</v>
      </c>
    </row>
    <row r="2047" spans="1:12">
      <c r="A2047" t="s">
        <v>7675</v>
      </c>
      <c r="B2047" t="s">
        <v>10706</v>
      </c>
      <c r="C2047" t="s">
        <v>6912</v>
      </c>
      <c r="D2047" t="s">
        <v>1709</v>
      </c>
      <c r="H2047" t="str">
        <f>INDEX('Vensim Variables'!$B:$B,MATCH(EPS!$B2047,'Vensim Variables'!$A:$A,0))</f>
        <v>g pollutant</v>
      </c>
      <c r="I2047" t="str">
        <f t="shared" si="62"/>
        <v>PM25</v>
      </c>
      <c r="J2047">
        <f>INDEX(NoSettings!$C:$C,MATCH(EPS!$A2047,NoSettings!$A:$A,0))</f>
        <v>12850000000</v>
      </c>
      <c r="K2047">
        <f>INDEX(GWP!$C$2:$C$13,MATCH(EPS!I2047,GWP!$B$2:$B$13,0))</f>
        <v>0</v>
      </c>
      <c r="L2047" s="4">
        <f t="shared" si="63"/>
        <v>0</v>
      </c>
    </row>
    <row r="2048" spans="1:12">
      <c r="A2048" t="s">
        <v>7676</v>
      </c>
      <c r="B2048" t="s">
        <v>10706</v>
      </c>
      <c r="C2048" t="s">
        <v>6912</v>
      </c>
      <c r="D2048" t="s">
        <v>1710</v>
      </c>
      <c r="H2048" t="str">
        <f>INDEX('Vensim Variables'!$B:$B,MATCH(EPS!$B2048,'Vensim Variables'!$A:$A,0))</f>
        <v>g pollutant</v>
      </c>
      <c r="I2048" t="str">
        <f t="shared" si="62"/>
        <v>SOx</v>
      </c>
      <c r="J2048">
        <f>INDEX(NoSettings!$C:$C,MATCH(EPS!$A2048,NoSettings!$A:$A,0))</f>
        <v>1080000000</v>
      </c>
      <c r="K2048">
        <f>INDEX(GWP!$C$2:$C$13,MATCH(EPS!I2048,GWP!$B$2:$B$13,0))</f>
        <v>0</v>
      </c>
      <c r="L2048" s="4">
        <f t="shared" si="63"/>
        <v>0</v>
      </c>
    </row>
    <row r="2049" spans="1:12">
      <c r="A2049" t="s">
        <v>7677</v>
      </c>
      <c r="B2049" t="s">
        <v>10706</v>
      </c>
      <c r="C2049" t="s">
        <v>6912</v>
      </c>
      <c r="D2049" t="s">
        <v>1711</v>
      </c>
      <c r="H2049" t="str">
        <f>INDEX('Vensim Variables'!$B:$B,MATCH(EPS!$B2049,'Vensim Variables'!$A:$A,0))</f>
        <v>g pollutant</v>
      </c>
      <c r="I2049" t="str">
        <f t="shared" si="62"/>
        <v>BC</v>
      </c>
      <c r="J2049">
        <f>INDEX(NoSettings!$C:$C,MATCH(EPS!$A2049,NoSettings!$A:$A,0))</f>
        <v>208300000</v>
      </c>
      <c r="K2049">
        <f>INDEX(GWP!$C$2:$C$13,MATCH(EPS!I2049,GWP!$B$2:$B$13,0))</f>
        <v>0</v>
      </c>
      <c r="L2049" s="4">
        <f t="shared" si="63"/>
        <v>0</v>
      </c>
    </row>
    <row r="2050" spans="1:12">
      <c r="A2050" t="s">
        <v>7678</v>
      </c>
      <c r="B2050" t="s">
        <v>10706</v>
      </c>
      <c r="C2050" t="s">
        <v>6912</v>
      </c>
      <c r="D2050" t="s">
        <v>1712</v>
      </c>
      <c r="H2050" t="str">
        <f>INDEX('Vensim Variables'!$B:$B,MATCH(EPS!$B2050,'Vensim Variables'!$A:$A,0))</f>
        <v>g pollutant</v>
      </c>
      <c r="I2050" t="str">
        <f t="shared" si="62"/>
        <v>OC</v>
      </c>
      <c r="J2050">
        <f>INDEX(NoSettings!$C:$C,MATCH(EPS!$A2050,NoSettings!$A:$A,0))</f>
        <v>1181000000</v>
      </c>
      <c r="K2050">
        <f>INDEX(GWP!$C$2:$C$13,MATCH(EPS!I2050,GWP!$B$2:$B$13,0))</f>
        <v>0</v>
      </c>
      <c r="L2050" s="4">
        <f t="shared" si="63"/>
        <v>0</v>
      </c>
    </row>
    <row r="2051" spans="1:12">
      <c r="A2051" t="s">
        <v>7679</v>
      </c>
      <c r="B2051" t="s">
        <v>10706</v>
      </c>
      <c r="C2051" t="s">
        <v>6912</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2600000000000</v>
      </c>
      <c r="K2051">
        <f>INDEX(GWP!$C$2:$C$13,MATCH(EPS!I2051,GWP!$B$2:$B$13,0))</f>
        <v>28</v>
      </c>
      <c r="L2051" s="4">
        <f t="shared" ref="L2051:L2114" si="65">IF(H2051="g pollutant",K2051*J2051/10^12,IF(H2051="MMTCO2e",J2051,IF(H2051="MWh",J2051,0)))</f>
        <v>72.8</v>
      </c>
    </row>
    <row r="2052" spans="1:12">
      <c r="A2052" t="s">
        <v>7680</v>
      </c>
      <c r="B2052" t="s">
        <v>10706</v>
      </c>
      <c r="C2052" t="s">
        <v>6912</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c r="A2053" t="s">
        <v>7681</v>
      </c>
      <c r="B2053" t="s">
        <v>10706</v>
      </c>
      <c r="C2053" t="s">
        <v>6912</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c r="A2054" t="s">
        <v>7682</v>
      </c>
      <c r="B2054" t="s">
        <v>10706</v>
      </c>
      <c r="C2054" t="s">
        <v>6913</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c r="A2055" t="s">
        <v>7683</v>
      </c>
      <c r="B2055" t="s">
        <v>10706</v>
      </c>
      <c r="C2055" t="s">
        <v>6913</v>
      </c>
      <c r="D2055" t="s">
        <v>1705</v>
      </c>
      <c r="H2055" t="str">
        <f>INDEX('Vensim Variables'!$B:$B,MATCH(EPS!$B2055,'Vensim Variables'!$A:$A,0))</f>
        <v>g pollutant</v>
      </c>
      <c r="I2055" t="str">
        <f t="shared" si="64"/>
        <v>VOC</v>
      </c>
      <c r="J2055">
        <f>INDEX(NoSettings!$C:$C,MATCH(EPS!$A2055,NoSettings!$A:$A,0))</f>
        <v>172500000000</v>
      </c>
      <c r="K2055">
        <f>INDEX(GWP!$C$2:$C$13,MATCH(EPS!I2055,GWP!$B$2:$B$13,0))</f>
        <v>0</v>
      </c>
      <c r="L2055" s="4">
        <f t="shared" si="65"/>
        <v>0</v>
      </c>
    </row>
    <row r="2056" spans="1:12">
      <c r="A2056" t="s">
        <v>7684</v>
      </c>
      <c r="B2056" t="s">
        <v>10706</v>
      </c>
      <c r="C2056" t="s">
        <v>6913</v>
      </c>
      <c r="D2056" t="s">
        <v>1706</v>
      </c>
      <c r="H2056" t="str">
        <f>INDEX('Vensim Variables'!$B:$B,MATCH(EPS!$B2056,'Vensim Variables'!$A:$A,0))</f>
        <v>g pollutant</v>
      </c>
      <c r="I2056" t="str">
        <f t="shared" si="64"/>
        <v>CO</v>
      </c>
      <c r="J2056">
        <f>INDEX(NoSettings!$C:$C,MATCH(EPS!$A2056,NoSettings!$A:$A,0))</f>
        <v>1303000000000</v>
      </c>
      <c r="K2056">
        <f>INDEX(GWP!$C$2:$C$13,MATCH(EPS!I2056,GWP!$B$2:$B$13,0))</f>
        <v>0</v>
      </c>
      <c r="L2056" s="4">
        <f t="shared" si="65"/>
        <v>0</v>
      </c>
    </row>
    <row r="2057" spans="1:12">
      <c r="A2057" t="s">
        <v>7685</v>
      </c>
      <c r="B2057" t="s">
        <v>10706</v>
      </c>
      <c r="C2057" t="s">
        <v>6913</v>
      </c>
      <c r="D2057" t="s">
        <v>1707</v>
      </c>
      <c r="H2057" t="str">
        <f>INDEX('Vensim Variables'!$B:$B,MATCH(EPS!$B2057,'Vensim Variables'!$A:$A,0))</f>
        <v>g pollutant</v>
      </c>
      <c r="I2057" t="str">
        <f t="shared" si="64"/>
        <v>NOx</v>
      </c>
      <c r="J2057">
        <f>INDEX(NoSettings!$C:$C,MATCH(EPS!$A2057,NoSettings!$A:$A,0))</f>
        <v>81230000000</v>
      </c>
      <c r="K2057">
        <f>INDEX(GWP!$C$2:$C$13,MATCH(EPS!I2057,GWP!$B$2:$B$13,0))</f>
        <v>0</v>
      </c>
      <c r="L2057" s="4">
        <f t="shared" si="65"/>
        <v>0</v>
      </c>
    </row>
    <row r="2058" spans="1:12">
      <c r="A2058" t="s">
        <v>7686</v>
      </c>
      <c r="B2058" t="s">
        <v>10706</v>
      </c>
      <c r="C2058" t="s">
        <v>6913</v>
      </c>
      <c r="D2058" t="s">
        <v>1708</v>
      </c>
      <c r="H2058" t="str">
        <f>INDEX('Vensim Variables'!$B:$B,MATCH(EPS!$B2058,'Vensim Variables'!$A:$A,0))</f>
        <v>g pollutant</v>
      </c>
      <c r="I2058" t="str">
        <f t="shared" si="64"/>
        <v>PM10</v>
      </c>
      <c r="J2058">
        <f>INDEX(NoSettings!$C:$C,MATCH(EPS!$A2058,NoSettings!$A:$A,0))</f>
        <v>227500000000</v>
      </c>
      <c r="K2058">
        <f>INDEX(GWP!$C$2:$C$13,MATCH(EPS!I2058,GWP!$B$2:$B$13,0))</f>
        <v>0</v>
      </c>
      <c r="L2058" s="4">
        <f t="shared" si="65"/>
        <v>0</v>
      </c>
    </row>
    <row r="2059" spans="1:12">
      <c r="A2059" t="s">
        <v>7687</v>
      </c>
      <c r="B2059" t="s">
        <v>10706</v>
      </c>
      <c r="C2059" t="s">
        <v>6913</v>
      </c>
      <c r="D2059" t="s">
        <v>1709</v>
      </c>
      <c r="H2059" t="str">
        <f>INDEX('Vensim Variables'!$B:$B,MATCH(EPS!$B2059,'Vensim Variables'!$A:$A,0))</f>
        <v>g pollutant</v>
      </c>
      <c r="I2059" t="str">
        <f t="shared" si="64"/>
        <v>PM25</v>
      </c>
      <c r="J2059">
        <f>INDEX(NoSettings!$C:$C,MATCH(EPS!$A2059,NoSettings!$A:$A,0))</f>
        <v>203100000000</v>
      </c>
      <c r="K2059">
        <f>INDEX(GWP!$C$2:$C$13,MATCH(EPS!I2059,GWP!$B$2:$B$13,0))</f>
        <v>0</v>
      </c>
      <c r="L2059" s="4">
        <f t="shared" si="65"/>
        <v>0</v>
      </c>
    </row>
    <row r="2060" spans="1:12">
      <c r="A2060" t="s">
        <v>7688</v>
      </c>
      <c r="B2060" t="s">
        <v>10706</v>
      </c>
      <c r="C2060" t="s">
        <v>6913</v>
      </c>
      <c r="D2060" t="s">
        <v>1710</v>
      </c>
      <c r="H2060" t="str">
        <f>INDEX('Vensim Variables'!$B:$B,MATCH(EPS!$B2060,'Vensim Variables'!$A:$A,0))</f>
        <v>g pollutant</v>
      </c>
      <c r="I2060" t="str">
        <f t="shared" si="64"/>
        <v>SOx</v>
      </c>
      <c r="J2060">
        <f>INDEX(NoSettings!$C:$C,MATCH(EPS!$A2060,NoSettings!$A:$A,0))</f>
        <v>25250000000</v>
      </c>
      <c r="K2060">
        <f>INDEX(GWP!$C$2:$C$13,MATCH(EPS!I2060,GWP!$B$2:$B$13,0))</f>
        <v>0</v>
      </c>
      <c r="L2060" s="4">
        <f t="shared" si="65"/>
        <v>0</v>
      </c>
    </row>
    <row r="2061" spans="1:12">
      <c r="A2061" t="s">
        <v>7689</v>
      </c>
      <c r="B2061" t="s">
        <v>10706</v>
      </c>
      <c r="C2061" t="s">
        <v>6913</v>
      </c>
      <c r="D2061" t="s">
        <v>1711</v>
      </c>
      <c r="H2061" t="str">
        <f>INDEX('Vensim Variables'!$B:$B,MATCH(EPS!$B2061,'Vensim Variables'!$A:$A,0))</f>
        <v>g pollutant</v>
      </c>
      <c r="I2061" t="str">
        <f t="shared" si="64"/>
        <v>BC</v>
      </c>
      <c r="J2061">
        <f>INDEX(NoSettings!$C:$C,MATCH(EPS!$A2061,NoSettings!$A:$A,0))</f>
        <v>21390000000</v>
      </c>
      <c r="K2061">
        <f>INDEX(GWP!$C$2:$C$13,MATCH(EPS!I2061,GWP!$B$2:$B$13,0))</f>
        <v>0</v>
      </c>
      <c r="L2061" s="4">
        <f t="shared" si="65"/>
        <v>0</v>
      </c>
    </row>
    <row r="2062" spans="1:12">
      <c r="A2062" t="s">
        <v>7690</v>
      </c>
      <c r="B2062" t="s">
        <v>10706</v>
      </c>
      <c r="C2062" t="s">
        <v>6913</v>
      </c>
      <c r="D2062" t="s">
        <v>1712</v>
      </c>
      <c r="H2062" t="str">
        <f>INDEX('Vensim Variables'!$B:$B,MATCH(EPS!$B2062,'Vensim Variables'!$A:$A,0))</f>
        <v>g pollutant</v>
      </c>
      <c r="I2062" t="str">
        <f t="shared" si="64"/>
        <v>OC</v>
      </c>
      <c r="J2062">
        <f>INDEX(NoSettings!$C:$C,MATCH(EPS!$A2062,NoSettings!$A:$A,0))</f>
        <v>76690000000</v>
      </c>
      <c r="K2062">
        <f>INDEX(GWP!$C$2:$C$13,MATCH(EPS!I2062,GWP!$B$2:$B$13,0))</f>
        <v>0</v>
      </c>
      <c r="L2062" s="4">
        <f t="shared" si="65"/>
        <v>0</v>
      </c>
    </row>
    <row r="2063" spans="1:12">
      <c r="A2063" t="s">
        <v>7691</v>
      </c>
      <c r="B2063" t="s">
        <v>10706</v>
      </c>
      <c r="C2063" t="s">
        <v>6913</v>
      </c>
      <c r="D2063" t="s">
        <v>1713</v>
      </c>
      <c r="H2063" t="str">
        <f>INDEX('Vensim Variables'!$B:$B,MATCH(EPS!$B2063,'Vensim Variables'!$A:$A,0))</f>
        <v>g pollutant</v>
      </c>
      <c r="I2063" t="str">
        <f t="shared" si="64"/>
        <v>CH4</v>
      </c>
      <c r="J2063">
        <f>INDEX(NoSettings!$C:$C,MATCH(EPS!$A2063,NoSettings!$A:$A,0))</f>
        <v>5232000000000</v>
      </c>
      <c r="K2063">
        <f>INDEX(GWP!$C$2:$C$13,MATCH(EPS!I2063,GWP!$B$2:$B$13,0))</f>
        <v>28</v>
      </c>
      <c r="L2063" s="4">
        <f t="shared" si="65"/>
        <v>146.49600000000001</v>
      </c>
    </row>
    <row r="2064" spans="1:12">
      <c r="A2064" t="s">
        <v>7692</v>
      </c>
      <c r="B2064" t="s">
        <v>10706</v>
      </c>
      <c r="C2064" t="s">
        <v>6913</v>
      </c>
      <c r="D2064" t="s">
        <v>1714</v>
      </c>
      <c r="H2064" t="str">
        <f>INDEX('Vensim Variables'!$B:$B,MATCH(EPS!$B2064,'Vensim Variables'!$A:$A,0))</f>
        <v>g pollutant</v>
      </c>
      <c r="I2064" t="str">
        <f t="shared" si="64"/>
        <v>N2O</v>
      </c>
      <c r="J2064">
        <f>INDEX(NoSettings!$C:$C,MATCH(EPS!$A2064,NoSettings!$A:$A,0))</f>
        <v>85660000000</v>
      </c>
      <c r="K2064">
        <f>INDEX(GWP!$C$2:$C$13,MATCH(EPS!I2064,GWP!$B$2:$B$13,0))</f>
        <v>265</v>
      </c>
      <c r="L2064" s="4">
        <f t="shared" si="65"/>
        <v>22.6999</v>
      </c>
    </row>
    <row r="2065" spans="1:12">
      <c r="A2065" t="s">
        <v>7693</v>
      </c>
      <c r="B2065" t="s">
        <v>10706</v>
      </c>
      <c r="C2065" t="s">
        <v>6913</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c r="A2066" t="s">
        <v>7694</v>
      </c>
      <c r="B2066" t="s">
        <v>10706</v>
      </c>
      <c r="C2066" t="s">
        <v>6914</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c r="A2067" t="s">
        <v>7695</v>
      </c>
      <c r="B2067" t="s">
        <v>10706</v>
      </c>
      <c r="C2067" t="s">
        <v>6914</v>
      </c>
      <c r="D2067" t="s">
        <v>1705</v>
      </c>
      <c r="H2067" t="str">
        <f>INDEX('Vensim Variables'!$B:$B,MATCH(EPS!$B2067,'Vensim Variables'!$A:$A,0))</f>
        <v>g pollutant</v>
      </c>
      <c r="I2067" t="str">
        <f t="shared" si="64"/>
        <v>VOC</v>
      </c>
      <c r="J2067">
        <f>INDEX(NoSettings!$C:$C,MATCH(EPS!$A2067,NoSettings!$A:$A,0))</f>
        <v>753000000000</v>
      </c>
      <c r="K2067">
        <f>INDEX(GWP!$C$2:$C$13,MATCH(EPS!I2067,GWP!$B$2:$B$13,0))</f>
        <v>0</v>
      </c>
      <c r="L2067" s="4">
        <f t="shared" si="65"/>
        <v>0</v>
      </c>
    </row>
    <row r="2068" spans="1:12">
      <c r="A2068" t="s">
        <v>7696</v>
      </c>
      <c r="B2068" t="s">
        <v>10706</v>
      </c>
      <c r="C2068" t="s">
        <v>6914</v>
      </c>
      <c r="D2068" t="s">
        <v>1706</v>
      </c>
      <c r="H2068" t="str">
        <f>INDEX('Vensim Variables'!$B:$B,MATCH(EPS!$B2068,'Vensim Variables'!$A:$A,0))</f>
        <v>g pollutant</v>
      </c>
      <c r="I2068" t="str">
        <f t="shared" si="64"/>
        <v>CO</v>
      </c>
      <c r="J2068">
        <f>INDEX(NoSettings!$C:$C,MATCH(EPS!$A2068,NoSettings!$A:$A,0))</f>
        <v>7406000000000</v>
      </c>
      <c r="K2068">
        <f>INDEX(GWP!$C$2:$C$13,MATCH(EPS!I2068,GWP!$B$2:$B$13,0))</f>
        <v>0</v>
      </c>
      <c r="L2068" s="4">
        <f t="shared" si="65"/>
        <v>0</v>
      </c>
    </row>
    <row r="2069" spans="1:12">
      <c r="A2069" t="s">
        <v>7697</v>
      </c>
      <c r="B2069" t="s">
        <v>10706</v>
      </c>
      <c r="C2069" t="s">
        <v>6914</v>
      </c>
      <c r="D2069" t="s">
        <v>1707</v>
      </c>
      <c r="H2069" t="str">
        <f>INDEX('Vensim Variables'!$B:$B,MATCH(EPS!$B2069,'Vensim Variables'!$A:$A,0))</f>
        <v>g pollutant</v>
      </c>
      <c r="I2069" t="str">
        <f t="shared" si="64"/>
        <v>NOx</v>
      </c>
      <c r="J2069">
        <f>INDEX(NoSettings!$C:$C,MATCH(EPS!$A2069,NoSettings!$A:$A,0))</f>
        <v>740700000000</v>
      </c>
      <c r="K2069">
        <f>INDEX(GWP!$C$2:$C$13,MATCH(EPS!I2069,GWP!$B$2:$B$13,0))</f>
        <v>0</v>
      </c>
      <c r="L2069" s="4">
        <f t="shared" si="65"/>
        <v>0</v>
      </c>
    </row>
    <row r="2070" spans="1:12">
      <c r="A2070" t="s">
        <v>7698</v>
      </c>
      <c r="B2070" t="s">
        <v>10706</v>
      </c>
      <c r="C2070" t="s">
        <v>6914</v>
      </c>
      <c r="D2070" t="s">
        <v>1708</v>
      </c>
      <c r="H2070" t="str">
        <f>INDEX('Vensim Variables'!$B:$B,MATCH(EPS!$B2070,'Vensim Variables'!$A:$A,0))</f>
        <v>g pollutant</v>
      </c>
      <c r="I2070" t="str">
        <f t="shared" si="64"/>
        <v>PM10</v>
      </c>
      <c r="J2070">
        <f>INDEX(NoSettings!$C:$C,MATCH(EPS!$A2070,NoSettings!$A:$A,0))</f>
        <v>72700000000</v>
      </c>
      <c r="K2070">
        <f>INDEX(GWP!$C$2:$C$13,MATCH(EPS!I2070,GWP!$B$2:$B$13,0))</f>
        <v>0</v>
      </c>
      <c r="L2070" s="4">
        <f t="shared" si="65"/>
        <v>0</v>
      </c>
    </row>
    <row r="2071" spans="1:12">
      <c r="A2071" t="s">
        <v>7699</v>
      </c>
      <c r="B2071" t="s">
        <v>10706</v>
      </c>
      <c r="C2071" t="s">
        <v>6914</v>
      </c>
      <c r="D2071" t="s">
        <v>1709</v>
      </c>
      <c r="H2071" t="str">
        <f>INDEX('Vensim Variables'!$B:$B,MATCH(EPS!$B2071,'Vensim Variables'!$A:$A,0))</f>
        <v>g pollutant</v>
      </c>
      <c r="I2071" t="str">
        <f t="shared" si="64"/>
        <v>PM25</v>
      </c>
      <c r="J2071">
        <f>INDEX(NoSettings!$C:$C,MATCH(EPS!$A2071,NoSettings!$A:$A,0))</f>
        <v>68670000000</v>
      </c>
      <c r="K2071">
        <f>INDEX(GWP!$C$2:$C$13,MATCH(EPS!I2071,GWP!$B$2:$B$13,0))</f>
        <v>0</v>
      </c>
      <c r="L2071" s="4">
        <f t="shared" si="65"/>
        <v>0</v>
      </c>
    </row>
    <row r="2072" spans="1:12">
      <c r="A2072" t="s">
        <v>7700</v>
      </c>
      <c r="B2072" t="s">
        <v>10706</v>
      </c>
      <c r="C2072" t="s">
        <v>6914</v>
      </c>
      <c r="D2072" t="s">
        <v>1710</v>
      </c>
      <c r="H2072" t="str">
        <f>INDEX('Vensim Variables'!$B:$B,MATCH(EPS!$B2072,'Vensim Variables'!$A:$A,0))</f>
        <v>g pollutant</v>
      </c>
      <c r="I2072" t="str">
        <f t="shared" si="64"/>
        <v>SOx</v>
      </c>
      <c r="J2072">
        <f>INDEX(NoSettings!$C:$C,MATCH(EPS!$A2072,NoSettings!$A:$A,0))</f>
        <v>2290000000</v>
      </c>
      <c r="K2072">
        <f>INDEX(GWP!$C$2:$C$13,MATCH(EPS!I2072,GWP!$B$2:$B$13,0))</f>
        <v>0</v>
      </c>
      <c r="L2072" s="4">
        <f t="shared" si="65"/>
        <v>0</v>
      </c>
    </row>
    <row r="2073" spans="1:12">
      <c r="A2073" t="s">
        <v>7701</v>
      </c>
      <c r="B2073" t="s">
        <v>10706</v>
      </c>
      <c r="C2073" t="s">
        <v>6914</v>
      </c>
      <c r="D2073" t="s">
        <v>1711</v>
      </c>
      <c r="H2073" t="str">
        <f>INDEX('Vensim Variables'!$B:$B,MATCH(EPS!$B2073,'Vensim Variables'!$A:$A,0))</f>
        <v>g pollutant</v>
      </c>
      <c r="I2073" t="str">
        <f t="shared" si="64"/>
        <v>BC</v>
      </c>
      <c r="J2073">
        <f>INDEX(NoSettings!$C:$C,MATCH(EPS!$A2073,NoSettings!$A:$A,0))</f>
        <v>35730000000</v>
      </c>
      <c r="K2073">
        <f>INDEX(GWP!$C$2:$C$13,MATCH(EPS!I2073,GWP!$B$2:$B$13,0))</f>
        <v>0</v>
      </c>
      <c r="L2073" s="4">
        <f t="shared" si="65"/>
        <v>0</v>
      </c>
    </row>
    <row r="2074" spans="1:12">
      <c r="A2074" t="s">
        <v>7702</v>
      </c>
      <c r="B2074" t="s">
        <v>10706</v>
      </c>
      <c r="C2074" t="s">
        <v>6914</v>
      </c>
      <c r="D2074" t="s">
        <v>1712</v>
      </c>
      <c r="H2074" t="str">
        <f>INDEX('Vensim Variables'!$B:$B,MATCH(EPS!$B2074,'Vensim Variables'!$A:$A,0))</f>
        <v>g pollutant</v>
      </c>
      <c r="I2074" t="str">
        <f t="shared" si="64"/>
        <v>OC</v>
      </c>
      <c r="J2074">
        <f>INDEX(NoSettings!$C:$C,MATCH(EPS!$A2074,NoSettings!$A:$A,0))</f>
        <v>19550000000</v>
      </c>
      <c r="K2074">
        <f>INDEX(GWP!$C$2:$C$13,MATCH(EPS!I2074,GWP!$B$2:$B$13,0))</f>
        <v>0</v>
      </c>
      <c r="L2074" s="4">
        <f t="shared" si="65"/>
        <v>0</v>
      </c>
    </row>
    <row r="2075" spans="1:12">
      <c r="A2075" t="s">
        <v>7703</v>
      </c>
      <c r="B2075" t="s">
        <v>10706</v>
      </c>
      <c r="C2075" t="s">
        <v>6914</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c r="A2076" t="s">
        <v>7704</v>
      </c>
      <c r="B2076" t="s">
        <v>10706</v>
      </c>
      <c r="C2076" t="s">
        <v>6914</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c r="A2077" t="s">
        <v>7705</v>
      </c>
      <c r="B2077" t="s">
        <v>10706</v>
      </c>
      <c r="C2077" t="s">
        <v>6914</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7706</v>
      </c>
      <c r="B2078" t="s">
        <v>7405</v>
      </c>
      <c r="C2078" t="s">
        <v>1732</v>
      </c>
      <c r="D2078" t="s">
        <v>6890</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7707</v>
      </c>
      <c r="B2079" t="s">
        <v>7405</v>
      </c>
      <c r="C2079" t="s">
        <v>1732</v>
      </c>
      <c r="D2079" t="s">
        <v>6890</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7708</v>
      </c>
      <c r="B2080" t="s">
        <v>7405</v>
      </c>
      <c r="C2080" t="s">
        <v>1732</v>
      </c>
      <c r="D2080" t="s">
        <v>6890</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7709</v>
      </c>
      <c r="B2081" t="s">
        <v>7405</v>
      </c>
      <c r="C2081" t="s">
        <v>1732</v>
      </c>
      <c r="D2081" t="s">
        <v>6890</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7710</v>
      </c>
      <c r="B2082" t="s">
        <v>7405</v>
      </c>
      <c r="C2082" t="s">
        <v>1732</v>
      </c>
      <c r="D2082" t="s">
        <v>6890</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7711</v>
      </c>
      <c r="B2083" t="s">
        <v>7405</v>
      </c>
      <c r="C2083" t="s">
        <v>1732</v>
      </c>
      <c r="D2083" t="s">
        <v>6890</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7712</v>
      </c>
      <c r="B2084" t="s">
        <v>7405</v>
      </c>
      <c r="C2084" t="s">
        <v>1732</v>
      </c>
      <c r="D2084" t="s">
        <v>6890</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7713</v>
      </c>
      <c r="B2085" t="s">
        <v>7405</v>
      </c>
      <c r="C2085" t="s">
        <v>1732</v>
      </c>
      <c r="D2085" t="s">
        <v>6890</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7714</v>
      </c>
      <c r="B2086" t="s">
        <v>7405</v>
      </c>
      <c r="C2086" t="s">
        <v>1732</v>
      </c>
      <c r="D2086" t="s">
        <v>6890</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7715</v>
      </c>
      <c r="B2087" t="s">
        <v>7405</v>
      </c>
      <c r="C2087" t="s">
        <v>1732</v>
      </c>
      <c r="D2087" t="s">
        <v>6890</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7716</v>
      </c>
      <c r="B2088" t="s">
        <v>7405</v>
      </c>
      <c r="C2088" t="s">
        <v>1732</v>
      </c>
      <c r="D2088" t="s">
        <v>6890</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7717</v>
      </c>
      <c r="B2089" t="s">
        <v>7405</v>
      </c>
      <c r="C2089" t="s">
        <v>1732</v>
      </c>
      <c r="D2089" t="s">
        <v>6890</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7718</v>
      </c>
      <c r="B2090" t="s">
        <v>7405</v>
      </c>
      <c r="C2090" t="s">
        <v>1732</v>
      </c>
      <c r="D2090" t="s">
        <v>6891</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7719</v>
      </c>
      <c r="B2091" t="s">
        <v>7405</v>
      </c>
      <c r="C2091" t="s">
        <v>1732</v>
      </c>
      <c r="D2091" t="s">
        <v>6891</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7720</v>
      </c>
      <c r="B2092" t="s">
        <v>7405</v>
      </c>
      <c r="C2092" t="s">
        <v>1732</v>
      </c>
      <c r="D2092" t="s">
        <v>6891</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7721</v>
      </c>
      <c r="B2093" t="s">
        <v>7405</v>
      </c>
      <c r="C2093" t="s">
        <v>1732</v>
      </c>
      <c r="D2093" t="s">
        <v>6891</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7722</v>
      </c>
      <c r="B2094" t="s">
        <v>7405</v>
      </c>
      <c r="C2094" t="s">
        <v>1732</v>
      </c>
      <c r="D2094" t="s">
        <v>6891</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7723</v>
      </c>
      <c r="B2095" t="s">
        <v>7405</v>
      </c>
      <c r="C2095" t="s">
        <v>1732</v>
      </c>
      <c r="D2095" t="s">
        <v>6891</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7724</v>
      </c>
      <c r="B2096" t="s">
        <v>7405</v>
      </c>
      <c r="C2096" t="s">
        <v>1732</v>
      </c>
      <c r="D2096" t="s">
        <v>6891</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7725</v>
      </c>
      <c r="B2097" t="s">
        <v>7405</v>
      </c>
      <c r="C2097" t="s">
        <v>1732</v>
      </c>
      <c r="D2097" t="s">
        <v>6891</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7726</v>
      </c>
      <c r="B2098" t="s">
        <v>7405</v>
      </c>
      <c r="C2098" t="s">
        <v>1732</v>
      </c>
      <c r="D2098" t="s">
        <v>6891</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7727</v>
      </c>
      <c r="B2099" t="s">
        <v>7405</v>
      </c>
      <c r="C2099" t="s">
        <v>1732</v>
      </c>
      <c r="D2099" t="s">
        <v>6891</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7728</v>
      </c>
      <c r="B2100" t="s">
        <v>7405</v>
      </c>
      <c r="C2100" t="s">
        <v>1732</v>
      </c>
      <c r="D2100" t="s">
        <v>6891</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7729</v>
      </c>
      <c r="B2101" t="s">
        <v>7405</v>
      </c>
      <c r="C2101" t="s">
        <v>1732</v>
      </c>
      <c r="D2101" t="s">
        <v>6891</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7730</v>
      </c>
      <c r="B2102" t="s">
        <v>7405</v>
      </c>
      <c r="C2102" t="s">
        <v>1732</v>
      </c>
      <c r="D2102" t="s">
        <v>6892</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7731</v>
      </c>
      <c r="B2103" t="s">
        <v>7405</v>
      </c>
      <c r="C2103" t="s">
        <v>1732</v>
      </c>
      <c r="D2103" t="s">
        <v>6892</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7732</v>
      </c>
      <c r="B2104" t="s">
        <v>7405</v>
      </c>
      <c r="C2104" t="s">
        <v>1732</v>
      </c>
      <c r="D2104" t="s">
        <v>6892</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7733</v>
      </c>
      <c r="B2105" t="s">
        <v>7405</v>
      </c>
      <c r="C2105" t="s">
        <v>1732</v>
      </c>
      <c r="D2105" t="s">
        <v>6892</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7734</v>
      </c>
      <c r="B2106" t="s">
        <v>7405</v>
      </c>
      <c r="C2106" t="s">
        <v>1732</v>
      </c>
      <c r="D2106" t="s">
        <v>6892</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7735</v>
      </c>
      <c r="B2107" t="s">
        <v>7405</v>
      </c>
      <c r="C2107" t="s">
        <v>1732</v>
      </c>
      <c r="D2107" t="s">
        <v>6892</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7736</v>
      </c>
      <c r="B2108" t="s">
        <v>7405</v>
      </c>
      <c r="C2108" t="s">
        <v>1732</v>
      </c>
      <c r="D2108" t="s">
        <v>6892</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7737</v>
      </c>
      <c r="B2109" t="s">
        <v>7405</v>
      </c>
      <c r="C2109" t="s">
        <v>1732</v>
      </c>
      <c r="D2109" t="s">
        <v>6892</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7738</v>
      </c>
      <c r="B2110" t="s">
        <v>7405</v>
      </c>
      <c r="C2110" t="s">
        <v>1732</v>
      </c>
      <c r="D2110" t="s">
        <v>6892</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7739</v>
      </c>
      <c r="B2111" t="s">
        <v>7405</v>
      </c>
      <c r="C2111" t="s">
        <v>1732</v>
      </c>
      <c r="D2111" t="s">
        <v>6892</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7740</v>
      </c>
      <c r="B2112" t="s">
        <v>7405</v>
      </c>
      <c r="C2112" t="s">
        <v>1732</v>
      </c>
      <c r="D2112" t="s">
        <v>6892</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7741</v>
      </c>
      <c r="B2113" t="s">
        <v>7405</v>
      </c>
      <c r="C2113" t="s">
        <v>1732</v>
      </c>
      <c r="D2113" t="s">
        <v>6892</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7742</v>
      </c>
      <c r="B2114" t="s">
        <v>7405</v>
      </c>
      <c r="C2114" t="s">
        <v>1732</v>
      </c>
      <c r="D2114" t="s">
        <v>6893</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7743</v>
      </c>
      <c r="B2115" t="s">
        <v>7405</v>
      </c>
      <c r="C2115" t="s">
        <v>1732</v>
      </c>
      <c r="D2115" t="s">
        <v>6893</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7744</v>
      </c>
      <c r="B2116" t="s">
        <v>7405</v>
      </c>
      <c r="C2116" t="s">
        <v>1732</v>
      </c>
      <c r="D2116" t="s">
        <v>6893</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7745</v>
      </c>
      <c r="B2117" t="s">
        <v>7405</v>
      </c>
      <c r="C2117" t="s">
        <v>1732</v>
      </c>
      <c r="D2117" t="s">
        <v>6893</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7746</v>
      </c>
      <c r="B2118" t="s">
        <v>7405</v>
      </c>
      <c r="C2118" t="s">
        <v>1732</v>
      </c>
      <c r="D2118" t="s">
        <v>6893</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7747</v>
      </c>
      <c r="B2119" t="s">
        <v>7405</v>
      </c>
      <c r="C2119" t="s">
        <v>1732</v>
      </c>
      <c r="D2119" t="s">
        <v>6893</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7748</v>
      </c>
      <c r="B2120" t="s">
        <v>7405</v>
      </c>
      <c r="C2120" t="s">
        <v>1732</v>
      </c>
      <c r="D2120" t="s">
        <v>6893</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7749</v>
      </c>
      <c r="B2121" t="s">
        <v>7405</v>
      </c>
      <c r="C2121" t="s">
        <v>1732</v>
      </c>
      <c r="D2121" t="s">
        <v>6893</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7750</v>
      </c>
      <c r="B2122" t="s">
        <v>7405</v>
      </c>
      <c r="C2122" t="s">
        <v>1732</v>
      </c>
      <c r="D2122" t="s">
        <v>6893</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7751</v>
      </c>
      <c r="B2123" t="s">
        <v>7405</v>
      </c>
      <c r="C2123" t="s">
        <v>1732</v>
      </c>
      <c r="D2123" t="s">
        <v>6893</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7752</v>
      </c>
      <c r="B2124" t="s">
        <v>7405</v>
      </c>
      <c r="C2124" t="s">
        <v>1732</v>
      </c>
      <c r="D2124" t="s">
        <v>6893</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7753</v>
      </c>
      <c r="B2125" t="s">
        <v>7405</v>
      </c>
      <c r="C2125" t="s">
        <v>1732</v>
      </c>
      <c r="D2125" t="s">
        <v>6893</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7754</v>
      </c>
      <c r="B2126" t="s">
        <v>7405</v>
      </c>
      <c r="C2126" t="s">
        <v>1732</v>
      </c>
      <c r="D2126" t="s">
        <v>6894</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7755</v>
      </c>
      <c r="B2127" t="s">
        <v>7405</v>
      </c>
      <c r="C2127" t="s">
        <v>1732</v>
      </c>
      <c r="D2127" t="s">
        <v>6894</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7756</v>
      </c>
      <c r="B2128" t="s">
        <v>7405</v>
      </c>
      <c r="C2128" t="s">
        <v>1732</v>
      </c>
      <c r="D2128" t="s">
        <v>6894</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7757</v>
      </c>
      <c r="B2129" t="s">
        <v>7405</v>
      </c>
      <c r="C2129" t="s">
        <v>1732</v>
      </c>
      <c r="D2129" t="s">
        <v>6894</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7758</v>
      </c>
      <c r="B2130" t="s">
        <v>7405</v>
      </c>
      <c r="C2130" t="s">
        <v>1732</v>
      </c>
      <c r="D2130" t="s">
        <v>6894</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7759</v>
      </c>
      <c r="B2131" t="s">
        <v>7405</v>
      </c>
      <c r="C2131" t="s">
        <v>1732</v>
      </c>
      <c r="D2131" t="s">
        <v>6894</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7760</v>
      </c>
      <c r="B2132" t="s">
        <v>7405</v>
      </c>
      <c r="C2132" t="s">
        <v>1732</v>
      </c>
      <c r="D2132" t="s">
        <v>6894</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7761</v>
      </c>
      <c r="B2133" t="s">
        <v>7405</v>
      </c>
      <c r="C2133" t="s">
        <v>1732</v>
      </c>
      <c r="D2133" t="s">
        <v>6894</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7762</v>
      </c>
      <c r="B2134" t="s">
        <v>7405</v>
      </c>
      <c r="C2134" t="s">
        <v>1732</v>
      </c>
      <c r="D2134" t="s">
        <v>6894</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7763</v>
      </c>
      <c r="B2135" t="s">
        <v>7405</v>
      </c>
      <c r="C2135" t="s">
        <v>1732</v>
      </c>
      <c r="D2135" t="s">
        <v>6894</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7764</v>
      </c>
      <c r="B2136" t="s">
        <v>7405</v>
      </c>
      <c r="C2136" t="s">
        <v>1732</v>
      </c>
      <c r="D2136" t="s">
        <v>6894</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7765</v>
      </c>
      <c r="B2137" t="s">
        <v>7405</v>
      </c>
      <c r="C2137" t="s">
        <v>1732</v>
      </c>
      <c r="D2137" t="s">
        <v>6894</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7766</v>
      </c>
      <c r="B2138" t="s">
        <v>7405</v>
      </c>
      <c r="C2138" t="s">
        <v>1732</v>
      </c>
      <c r="D2138" t="s">
        <v>6895</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7767</v>
      </c>
      <c r="B2139" t="s">
        <v>7405</v>
      </c>
      <c r="C2139" t="s">
        <v>1732</v>
      </c>
      <c r="D2139" t="s">
        <v>6895</v>
      </c>
      <c r="E2139" t="s">
        <v>1705</v>
      </c>
      <c r="H2139" t="str">
        <f>INDEX('Vensim Variables'!$B:$B,MATCH(EPS!$B2139,'Vensim Variables'!$A:$A,0))</f>
        <v>g pollutant</v>
      </c>
      <c r="I2139" t="str">
        <f t="shared" si="66"/>
        <v>VOC</v>
      </c>
      <c r="J2139" s="52">
        <f>INDEX(NoSettings!$C:$C,MATCH(EPS!$A2139,NoSettings!$A:$A,0))</f>
        <v>0</v>
      </c>
      <c r="K2139">
        <f>INDEX(GWP!$C$2:$C$13,MATCH(EPS!I2139,GWP!$B$2:$B$13,0))</f>
        <v>0</v>
      </c>
      <c r="L2139" s="4">
        <f t="shared" si="67"/>
        <v>0</v>
      </c>
    </row>
    <row r="2140" spans="1:12">
      <c r="A2140" t="s">
        <v>7768</v>
      </c>
      <c r="B2140" t="s">
        <v>7405</v>
      </c>
      <c r="C2140" t="s">
        <v>1732</v>
      </c>
      <c r="D2140" t="s">
        <v>6895</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7769</v>
      </c>
      <c r="B2141" t="s">
        <v>7405</v>
      </c>
      <c r="C2141" t="s">
        <v>1732</v>
      </c>
      <c r="D2141" t="s">
        <v>6895</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7770</v>
      </c>
      <c r="B2142" t="s">
        <v>7405</v>
      </c>
      <c r="C2142" t="s">
        <v>1732</v>
      </c>
      <c r="D2142" t="s">
        <v>6895</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7771</v>
      </c>
      <c r="B2143" t="s">
        <v>7405</v>
      </c>
      <c r="C2143" t="s">
        <v>1732</v>
      </c>
      <c r="D2143" t="s">
        <v>6895</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7772</v>
      </c>
      <c r="B2144" t="s">
        <v>7405</v>
      </c>
      <c r="C2144" t="s">
        <v>1732</v>
      </c>
      <c r="D2144" t="s">
        <v>6895</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7773</v>
      </c>
      <c r="B2145" t="s">
        <v>7405</v>
      </c>
      <c r="C2145" t="s">
        <v>1732</v>
      </c>
      <c r="D2145" t="s">
        <v>6895</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7774</v>
      </c>
      <c r="B2146" t="s">
        <v>7405</v>
      </c>
      <c r="C2146" t="s">
        <v>1732</v>
      </c>
      <c r="D2146" t="s">
        <v>6895</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7775</v>
      </c>
      <c r="B2147" t="s">
        <v>7405</v>
      </c>
      <c r="C2147" t="s">
        <v>1732</v>
      </c>
      <c r="D2147" t="s">
        <v>6895</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7776</v>
      </c>
      <c r="B2148" t="s">
        <v>7405</v>
      </c>
      <c r="C2148" t="s">
        <v>1732</v>
      </c>
      <c r="D2148" t="s">
        <v>6895</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7777</v>
      </c>
      <c r="B2149" t="s">
        <v>7405</v>
      </c>
      <c r="C2149" t="s">
        <v>1732</v>
      </c>
      <c r="D2149" t="s">
        <v>6895</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7778</v>
      </c>
      <c r="B2150" t="s">
        <v>7405</v>
      </c>
      <c r="C2150" t="s">
        <v>1732</v>
      </c>
      <c r="D2150" t="s">
        <v>6896</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7779</v>
      </c>
      <c r="B2151" t="s">
        <v>7405</v>
      </c>
      <c r="C2151" t="s">
        <v>1732</v>
      </c>
      <c r="D2151" t="s">
        <v>6896</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7780</v>
      </c>
      <c r="B2152" t="s">
        <v>7405</v>
      </c>
      <c r="C2152" t="s">
        <v>1732</v>
      </c>
      <c r="D2152" t="s">
        <v>6896</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7781</v>
      </c>
      <c r="B2153" t="s">
        <v>7405</v>
      </c>
      <c r="C2153" t="s">
        <v>1732</v>
      </c>
      <c r="D2153" t="s">
        <v>6896</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7782</v>
      </c>
      <c r="B2154" t="s">
        <v>7405</v>
      </c>
      <c r="C2154" t="s">
        <v>1732</v>
      </c>
      <c r="D2154" t="s">
        <v>6896</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7783</v>
      </c>
      <c r="B2155" t="s">
        <v>7405</v>
      </c>
      <c r="C2155" t="s">
        <v>1732</v>
      </c>
      <c r="D2155" t="s">
        <v>6896</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7784</v>
      </c>
      <c r="B2156" t="s">
        <v>7405</v>
      </c>
      <c r="C2156" t="s">
        <v>1732</v>
      </c>
      <c r="D2156" t="s">
        <v>6896</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7785</v>
      </c>
      <c r="B2157" t="s">
        <v>7405</v>
      </c>
      <c r="C2157" t="s">
        <v>1732</v>
      </c>
      <c r="D2157" t="s">
        <v>6896</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7786</v>
      </c>
      <c r="B2158" t="s">
        <v>7405</v>
      </c>
      <c r="C2158" t="s">
        <v>1732</v>
      </c>
      <c r="D2158" t="s">
        <v>6896</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7787</v>
      </c>
      <c r="B2159" t="s">
        <v>7405</v>
      </c>
      <c r="C2159" t="s">
        <v>1732</v>
      </c>
      <c r="D2159" t="s">
        <v>6896</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7788</v>
      </c>
      <c r="B2160" t="s">
        <v>7405</v>
      </c>
      <c r="C2160" t="s">
        <v>1732</v>
      </c>
      <c r="D2160" t="s">
        <v>6896</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7789</v>
      </c>
      <c r="B2161" t="s">
        <v>7405</v>
      </c>
      <c r="C2161" t="s">
        <v>1732</v>
      </c>
      <c r="D2161" t="s">
        <v>6896</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7790</v>
      </c>
      <c r="B2162" t="s">
        <v>7405</v>
      </c>
      <c r="C2162" t="s">
        <v>1732</v>
      </c>
      <c r="D2162" t="s">
        <v>6897</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7791</v>
      </c>
      <c r="B2163" t="s">
        <v>7405</v>
      </c>
      <c r="C2163" t="s">
        <v>1732</v>
      </c>
      <c r="D2163" t="s">
        <v>6897</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7792</v>
      </c>
      <c r="B2164" t="s">
        <v>7405</v>
      </c>
      <c r="C2164" t="s">
        <v>1732</v>
      </c>
      <c r="D2164" t="s">
        <v>6897</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7793</v>
      </c>
      <c r="B2165" t="s">
        <v>7405</v>
      </c>
      <c r="C2165" t="s">
        <v>1732</v>
      </c>
      <c r="D2165" t="s">
        <v>6897</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7794</v>
      </c>
      <c r="B2166" t="s">
        <v>7405</v>
      </c>
      <c r="C2166" t="s">
        <v>1732</v>
      </c>
      <c r="D2166" t="s">
        <v>6897</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7795</v>
      </c>
      <c r="B2167" t="s">
        <v>7405</v>
      </c>
      <c r="C2167" t="s">
        <v>1732</v>
      </c>
      <c r="D2167" t="s">
        <v>6897</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7796</v>
      </c>
      <c r="B2168" t="s">
        <v>7405</v>
      </c>
      <c r="C2168" t="s">
        <v>1732</v>
      </c>
      <c r="D2168" t="s">
        <v>6897</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7797</v>
      </c>
      <c r="B2169" t="s">
        <v>7405</v>
      </c>
      <c r="C2169" t="s">
        <v>1732</v>
      </c>
      <c r="D2169" t="s">
        <v>6897</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7798</v>
      </c>
      <c r="B2170" t="s">
        <v>7405</v>
      </c>
      <c r="C2170" t="s">
        <v>1732</v>
      </c>
      <c r="D2170" t="s">
        <v>6897</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7799</v>
      </c>
      <c r="B2171" t="s">
        <v>7405</v>
      </c>
      <c r="C2171" t="s">
        <v>1732</v>
      </c>
      <c r="D2171" t="s">
        <v>6897</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7800</v>
      </c>
      <c r="B2172" t="s">
        <v>7405</v>
      </c>
      <c r="C2172" t="s">
        <v>1732</v>
      </c>
      <c r="D2172" t="s">
        <v>6897</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7801</v>
      </c>
      <c r="B2173" t="s">
        <v>7405</v>
      </c>
      <c r="C2173" t="s">
        <v>1732</v>
      </c>
      <c r="D2173" t="s">
        <v>6897</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7802</v>
      </c>
      <c r="B2174" t="s">
        <v>7405</v>
      </c>
      <c r="C2174" t="s">
        <v>1732</v>
      </c>
      <c r="D2174" t="s">
        <v>6898</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7803</v>
      </c>
      <c r="B2175" t="s">
        <v>7405</v>
      </c>
      <c r="C2175" t="s">
        <v>1732</v>
      </c>
      <c r="D2175" t="s">
        <v>6898</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7804</v>
      </c>
      <c r="B2176" t="s">
        <v>7405</v>
      </c>
      <c r="C2176" t="s">
        <v>1732</v>
      </c>
      <c r="D2176" t="s">
        <v>6898</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7805</v>
      </c>
      <c r="B2177" t="s">
        <v>7405</v>
      </c>
      <c r="C2177" t="s">
        <v>1732</v>
      </c>
      <c r="D2177" t="s">
        <v>6898</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7806</v>
      </c>
      <c r="B2178" t="s">
        <v>7405</v>
      </c>
      <c r="C2178" t="s">
        <v>1732</v>
      </c>
      <c r="D2178" t="s">
        <v>6898</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7807</v>
      </c>
      <c r="B2179" t="s">
        <v>7405</v>
      </c>
      <c r="C2179" t="s">
        <v>1732</v>
      </c>
      <c r="D2179" t="s">
        <v>6898</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7808</v>
      </c>
      <c r="B2180" t="s">
        <v>7405</v>
      </c>
      <c r="C2180" t="s">
        <v>1732</v>
      </c>
      <c r="D2180" t="s">
        <v>6898</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7809</v>
      </c>
      <c r="B2181" t="s">
        <v>7405</v>
      </c>
      <c r="C2181" t="s">
        <v>1732</v>
      </c>
      <c r="D2181" t="s">
        <v>6898</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7810</v>
      </c>
      <c r="B2182" t="s">
        <v>7405</v>
      </c>
      <c r="C2182" t="s">
        <v>1732</v>
      </c>
      <c r="D2182" t="s">
        <v>6898</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7811</v>
      </c>
      <c r="B2183" t="s">
        <v>7405</v>
      </c>
      <c r="C2183" t="s">
        <v>1732</v>
      </c>
      <c r="D2183" t="s">
        <v>6898</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7812</v>
      </c>
      <c r="B2184" t="s">
        <v>7405</v>
      </c>
      <c r="C2184" t="s">
        <v>1732</v>
      </c>
      <c r="D2184" t="s">
        <v>6898</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7813</v>
      </c>
      <c r="B2185" t="s">
        <v>7405</v>
      </c>
      <c r="C2185" t="s">
        <v>1732</v>
      </c>
      <c r="D2185" t="s">
        <v>6898</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7814</v>
      </c>
      <c r="B2186" t="s">
        <v>7405</v>
      </c>
      <c r="C2186" t="s">
        <v>1732</v>
      </c>
      <c r="D2186" t="s">
        <v>6899</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7815</v>
      </c>
      <c r="B2187" t="s">
        <v>7405</v>
      </c>
      <c r="C2187" t="s">
        <v>1732</v>
      </c>
      <c r="D2187" t="s">
        <v>6899</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7816</v>
      </c>
      <c r="B2188" t="s">
        <v>7405</v>
      </c>
      <c r="C2188" t="s">
        <v>1732</v>
      </c>
      <c r="D2188" t="s">
        <v>6899</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7817</v>
      </c>
      <c r="B2189" t="s">
        <v>7405</v>
      </c>
      <c r="C2189" t="s">
        <v>1732</v>
      </c>
      <c r="D2189" t="s">
        <v>6899</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7818</v>
      </c>
      <c r="B2190" t="s">
        <v>7405</v>
      </c>
      <c r="C2190" t="s">
        <v>1732</v>
      </c>
      <c r="D2190" t="s">
        <v>6899</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7819</v>
      </c>
      <c r="B2191" t="s">
        <v>7405</v>
      </c>
      <c r="C2191" t="s">
        <v>1732</v>
      </c>
      <c r="D2191" t="s">
        <v>6899</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7820</v>
      </c>
      <c r="B2192" t="s">
        <v>7405</v>
      </c>
      <c r="C2192" t="s">
        <v>1732</v>
      </c>
      <c r="D2192" t="s">
        <v>6899</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7821</v>
      </c>
      <c r="B2193" t="s">
        <v>7405</v>
      </c>
      <c r="C2193" t="s">
        <v>1732</v>
      </c>
      <c r="D2193" t="s">
        <v>6899</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7822</v>
      </c>
      <c r="B2194" t="s">
        <v>7405</v>
      </c>
      <c r="C2194" t="s">
        <v>1732</v>
      </c>
      <c r="D2194" t="s">
        <v>6899</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7823</v>
      </c>
      <c r="B2195" t="s">
        <v>7405</v>
      </c>
      <c r="C2195" t="s">
        <v>1732</v>
      </c>
      <c r="D2195" t="s">
        <v>6899</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7824</v>
      </c>
      <c r="B2196" t="s">
        <v>7405</v>
      </c>
      <c r="C2196" t="s">
        <v>1732</v>
      </c>
      <c r="D2196" t="s">
        <v>6899</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7825</v>
      </c>
      <c r="B2197" t="s">
        <v>7405</v>
      </c>
      <c r="C2197" t="s">
        <v>1732</v>
      </c>
      <c r="D2197" t="s">
        <v>6899</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7826</v>
      </c>
      <c r="B2198" t="s">
        <v>7405</v>
      </c>
      <c r="C2198" t="s">
        <v>1732</v>
      </c>
      <c r="D2198" t="s">
        <v>6900</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7827</v>
      </c>
      <c r="B2199" t="s">
        <v>7405</v>
      </c>
      <c r="C2199" t="s">
        <v>1732</v>
      </c>
      <c r="D2199" t="s">
        <v>6900</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7828</v>
      </c>
      <c r="B2200" t="s">
        <v>7405</v>
      </c>
      <c r="C2200" t="s">
        <v>1732</v>
      </c>
      <c r="D2200" t="s">
        <v>6900</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7829</v>
      </c>
      <c r="B2201" t="s">
        <v>7405</v>
      </c>
      <c r="C2201" t="s">
        <v>1732</v>
      </c>
      <c r="D2201" t="s">
        <v>6900</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7830</v>
      </c>
      <c r="B2202" t="s">
        <v>7405</v>
      </c>
      <c r="C2202" t="s">
        <v>1732</v>
      </c>
      <c r="D2202" t="s">
        <v>6900</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7831</v>
      </c>
      <c r="B2203" t="s">
        <v>7405</v>
      </c>
      <c r="C2203" t="s">
        <v>1732</v>
      </c>
      <c r="D2203" t="s">
        <v>6900</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7832</v>
      </c>
      <c r="B2204" t="s">
        <v>7405</v>
      </c>
      <c r="C2204" t="s">
        <v>1732</v>
      </c>
      <c r="D2204" t="s">
        <v>6900</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7833</v>
      </c>
      <c r="B2205" t="s">
        <v>7405</v>
      </c>
      <c r="C2205" t="s">
        <v>1732</v>
      </c>
      <c r="D2205" t="s">
        <v>6900</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7834</v>
      </c>
      <c r="B2206" t="s">
        <v>7405</v>
      </c>
      <c r="C2206" t="s">
        <v>1732</v>
      </c>
      <c r="D2206" t="s">
        <v>6900</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7835</v>
      </c>
      <c r="B2207" t="s">
        <v>7405</v>
      </c>
      <c r="C2207" t="s">
        <v>1732</v>
      </c>
      <c r="D2207" t="s">
        <v>6900</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7836</v>
      </c>
      <c r="B2208" t="s">
        <v>7405</v>
      </c>
      <c r="C2208" t="s">
        <v>1732</v>
      </c>
      <c r="D2208" t="s">
        <v>6900</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7837</v>
      </c>
      <c r="B2209" t="s">
        <v>7405</v>
      </c>
      <c r="C2209" t="s">
        <v>1732</v>
      </c>
      <c r="D2209" t="s">
        <v>6900</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7838</v>
      </c>
      <c r="B2210" t="s">
        <v>7405</v>
      </c>
      <c r="C2210" t="s">
        <v>1732</v>
      </c>
      <c r="D2210" t="s">
        <v>6901</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7839</v>
      </c>
      <c r="B2211" t="s">
        <v>7405</v>
      </c>
      <c r="C2211" t="s">
        <v>1732</v>
      </c>
      <c r="D2211" t="s">
        <v>6901</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7840</v>
      </c>
      <c r="B2212" t="s">
        <v>7405</v>
      </c>
      <c r="C2212" t="s">
        <v>1732</v>
      </c>
      <c r="D2212" t="s">
        <v>6901</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7841</v>
      </c>
      <c r="B2213" t="s">
        <v>7405</v>
      </c>
      <c r="C2213" t="s">
        <v>1732</v>
      </c>
      <c r="D2213" t="s">
        <v>6901</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7842</v>
      </c>
      <c r="B2214" t="s">
        <v>7405</v>
      </c>
      <c r="C2214" t="s">
        <v>1732</v>
      </c>
      <c r="D2214" t="s">
        <v>6901</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7843</v>
      </c>
      <c r="B2215" t="s">
        <v>7405</v>
      </c>
      <c r="C2215" t="s">
        <v>1732</v>
      </c>
      <c r="D2215" t="s">
        <v>6901</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7844</v>
      </c>
      <c r="B2216" t="s">
        <v>7405</v>
      </c>
      <c r="C2216" t="s">
        <v>1732</v>
      </c>
      <c r="D2216" t="s">
        <v>6901</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7845</v>
      </c>
      <c r="B2217" t="s">
        <v>7405</v>
      </c>
      <c r="C2217" t="s">
        <v>1732</v>
      </c>
      <c r="D2217" t="s">
        <v>6901</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7846</v>
      </c>
      <c r="B2218" t="s">
        <v>7405</v>
      </c>
      <c r="C2218" t="s">
        <v>1732</v>
      </c>
      <c r="D2218" t="s">
        <v>6901</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7847</v>
      </c>
      <c r="B2219" t="s">
        <v>7405</v>
      </c>
      <c r="C2219" t="s">
        <v>1732</v>
      </c>
      <c r="D2219" t="s">
        <v>6901</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7848</v>
      </c>
      <c r="B2220" t="s">
        <v>7405</v>
      </c>
      <c r="C2220" t="s">
        <v>1732</v>
      </c>
      <c r="D2220" t="s">
        <v>6901</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7849</v>
      </c>
      <c r="B2221" t="s">
        <v>7405</v>
      </c>
      <c r="C2221" t="s">
        <v>1732</v>
      </c>
      <c r="D2221" t="s">
        <v>6901</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7850</v>
      </c>
      <c r="B2222" t="s">
        <v>7405</v>
      </c>
      <c r="C2222" t="s">
        <v>1732</v>
      </c>
      <c r="D2222" t="s">
        <v>6902</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7851</v>
      </c>
      <c r="B2223" t="s">
        <v>7405</v>
      </c>
      <c r="C2223" t="s">
        <v>1732</v>
      </c>
      <c r="D2223" t="s">
        <v>6902</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7852</v>
      </c>
      <c r="B2224" t="s">
        <v>7405</v>
      </c>
      <c r="C2224" t="s">
        <v>1732</v>
      </c>
      <c r="D2224" t="s">
        <v>6902</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7853</v>
      </c>
      <c r="B2225" t="s">
        <v>7405</v>
      </c>
      <c r="C2225" t="s">
        <v>1732</v>
      </c>
      <c r="D2225" t="s">
        <v>6902</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7854</v>
      </c>
      <c r="B2226" t="s">
        <v>7405</v>
      </c>
      <c r="C2226" t="s">
        <v>1732</v>
      </c>
      <c r="D2226" t="s">
        <v>6902</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7855</v>
      </c>
      <c r="B2227" t="s">
        <v>7405</v>
      </c>
      <c r="C2227" t="s">
        <v>1732</v>
      </c>
      <c r="D2227" t="s">
        <v>6902</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7856</v>
      </c>
      <c r="B2228" t="s">
        <v>7405</v>
      </c>
      <c r="C2228" t="s">
        <v>1732</v>
      </c>
      <c r="D2228" t="s">
        <v>6902</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7857</v>
      </c>
      <c r="B2229" t="s">
        <v>7405</v>
      </c>
      <c r="C2229" t="s">
        <v>1732</v>
      </c>
      <c r="D2229" t="s">
        <v>6902</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7858</v>
      </c>
      <c r="B2230" t="s">
        <v>7405</v>
      </c>
      <c r="C2230" t="s">
        <v>1732</v>
      </c>
      <c r="D2230" t="s">
        <v>6902</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7859</v>
      </c>
      <c r="B2231" t="s">
        <v>7405</v>
      </c>
      <c r="C2231" t="s">
        <v>1732</v>
      </c>
      <c r="D2231" t="s">
        <v>6902</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7860</v>
      </c>
      <c r="B2232" t="s">
        <v>7405</v>
      </c>
      <c r="C2232" t="s">
        <v>1732</v>
      </c>
      <c r="D2232" t="s">
        <v>6902</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7861</v>
      </c>
      <c r="B2233" t="s">
        <v>7405</v>
      </c>
      <c r="C2233" t="s">
        <v>1732</v>
      </c>
      <c r="D2233" t="s">
        <v>6902</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7862</v>
      </c>
      <c r="B2234" t="s">
        <v>7405</v>
      </c>
      <c r="C2234" t="s">
        <v>1732</v>
      </c>
      <c r="D2234" t="s">
        <v>6903</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7863</v>
      </c>
      <c r="B2235" t="s">
        <v>7405</v>
      </c>
      <c r="C2235" t="s">
        <v>1732</v>
      </c>
      <c r="D2235" t="s">
        <v>6903</v>
      </c>
      <c r="E2235" t="s">
        <v>1705</v>
      </c>
      <c r="H2235" t="str">
        <f>INDEX('Vensim Variables'!$B:$B,MATCH(EPS!$B2235,'Vensim Variables'!$A:$A,0))</f>
        <v>g pollutant</v>
      </c>
      <c r="I2235" t="str">
        <f t="shared" si="68"/>
        <v>VOC</v>
      </c>
      <c r="J2235" s="52">
        <f>INDEX(NoSettings!$C:$C,MATCH(EPS!$A2235,NoSettings!$A:$A,0))</f>
        <v>0</v>
      </c>
      <c r="K2235">
        <f>INDEX(GWP!$C$2:$C$13,MATCH(EPS!I2235,GWP!$B$2:$B$13,0))</f>
        <v>0</v>
      </c>
      <c r="L2235" s="4">
        <f t="shared" si="69"/>
        <v>0</v>
      </c>
    </row>
    <row r="2236" spans="1:12">
      <c r="A2236" t="s">
        <v>7864</v>
      </c>
      <c r="B2236" t="s">
        <v>7405</v>
      </c>
      <c r="C2236" t="s">
        <v>1732</v>
      </c>
      <c r="D2236" t="s">
        <v>6903</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7865</v>
      </c>
      <c r="B2237" t="s">
        <v>7405</v>
      </c>
      <c r="C2237" t="s">
        <v>1732</v>
      </c>
      <c r="D2237" t="s">
        <v>6903</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7866</v>
      </c>
      <c r="B2238" t="s">
        <v>7405</v>
      </c>
      <c r="C2238" t="s">
        <v>1732</v>
      </c>
      <c r="D2238" t="s">
        <v>6903</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7867</v>
      </c>
      <c r="B2239" t="s">
        <v>7405</v>
      </c>
      <c r="C2239" t="s">
        <v>1732</v>
      </c>
      <c r="D2239" t="s">
        <v>6903</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7868</v>
      </c>
      <c r="B2240" t="s">
        <v>7405</v>
      </c>
      <c r="C2240" t="s">
        <v>1732</v>
      </c>
      <c r="D2240" t="s">
        <v>6903</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7869</v>
      </c>
      <c r="B2241" t="s">
        <v>7405</v>
      </c>
      <c r="C2241" t="s">
        <v>1732</v>
      </c>
      <c r="D2241" t="s">
        <v>6903</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7870</v>
      </c>
      <c r="B2242" t="s">
        <v>7405</v>
      </c>
      <c r="C2242" t="s">
        <v>1732</v>
      </c>
      <c r="D2242" t="s">
        <v>6903</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7871</v>
      </c>
      <c r="B2243" t="s">
        <v>7405</v>
      </c>
      <c r="C2243" t="s">
        <v>1732</v>
      </c>
      <c r="D2243" t="s">
        <v>6903</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7872</v>
      </c>
      <c r="B2244" t="s">
        <v>7405</v>
      </c>
      <c r="C2244" t="s">
        <v>1732</v>
      </c>
      <c r="D2244" t="s">
        <v>6903</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7873</v>
      </c>
      <c r="B2245" t="s">
        <v>7405</v>
      </c>
      <c r="C2245" t="s">
        <v>1732</v>
      </c>
      <c r="D2245" t="s">
        <v>6903</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7874</v>
      </c>
      <c r="B2246" t="s">
        <v>7405</v>
      </c>
      <c r="C2246" t="s">
        <v>1732</v>
      </c>
      <c r="D2246" t="s">
        <v>6904</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7875</v>
      </c>
      <c r="B2247" t="s">
        <v>7405</v>
      </c>
      <c r="C2247" t="s">
        <v>1732</v>
      </c>
      <c r="D2247" t="s">
        <v>6904</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7876</v>
      </c>
      <c r="B2248" t="s">
        <v>7405</v>
      </c>
      <c r="C2248" t="s">
        <v>1732</v>
      </c>
      <c r="D2248" t="s">
        <v>6904</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7877</v>
      </c>
      <c r="B2249" t="s">
        <v>7405</v>
      </c>
      <c r="C2249" t="s">
        <v>1732</v>
      </c>
      <c r="D2249" t="s">
        <v>6904</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7878</v>
      </c>
      <c r="B2250" t="s">
        <v>7405</v>
      </c>
      <c r="C2250" t="s">
        <v>1732</v>
      </c>
      <c r="D2250" t="s">
        <v>6904</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7879</v>
      </c>
      <c r="B2251" t="s">
        <v>7405</v>
      </c>
      <c r="C2251" t="s">
        <v>1732</v>
      </c>
      <c r="D2251" t="s">
        <v>6904</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7880</v>
      </c>
      <c r="B2252" t="s">
        <v>7405</v>
      </c>
      <c r="C2252" t="s">
        <v>1732</v>
      </c>
      <c r="D2252" t="s">
        <v>6904</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7881</v>
      </c>
      <c r="B2253" t="s">
        <v>7405</v>
      </c>
      <c r="C2253" t="s">
        <v>1732</v>
      </c>
      <c r="D2253" t="s">
        <v>6904</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7882</v>
      </c>
      <c r="B2254" t="s">
        <v>7405</v>
      </c>
      <c r="C2254" t="s">
        <v>1732</v>
      </c>
      <c r="D2254" t="s">
        <v>6904</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7883</v>
      </c>
      <c r="B2255" t="s">
        <v>7405</v>
      </c>
      <c r="C2255" t="s">
        <v>1732</v>
      </c>
      <c r="D2255" t="s">
        <v>6904</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7884</v>
      </c>
      <c r="B2256" t="s">
        <v>7405</v>
      </c>
      <c r="C2256" t="s">
        <v>1732</v>
      </c>
      <c r="D2256" t="s">
        <v>6904</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7885</v>
      </c>
      <c r="B2257" t="s">
        <v>7405</v>
      </c>
      <c r="C2257" t="s">
        <v>1732</v>
      </c>
      <c r="D2257" t="s">
        <v>6904</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7886</v>
      </c>
      <c r="B2258" t="s">
        <v>7405</v>
      </c>
      <c r="C2258" t="s">
        <v>1732</v>
      </c>
      <c r="D2258" t="s">
        <v>6905</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7887</v>
      </c>
      <c r="B2259" t="s">
        <v>7405</v>
      </c>
      <c r="C2259" t="s">
        <v>1732</v>
      </c>
      <c r="D2259" t="s">
        <v>6905</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7888</v>
      </c>
      <c r="B2260" t="s">
        <v>7405</v>
      </c>
      <c r="C2260" t="s">
        <v>1732</v>
      </c>
      <c r="D2260" t="s">
        <v>6905</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7889</v>
      </c>
      <c r="B2261" t="s">
        <v>7405</v>
      </c>
      <c r="C2261" t="s">
        <v>1732</v>
      </c>
      <c r="D2261" t="s">
        <v>6905</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7890</v>
      </c>
      <c r="B2262" t="s">
        <v>7405</v>
      </c>
      <c r="C2262" t="s">
        <v>1732</v>
      </c>
      <c r="D2262" t="s">
        <v>6905</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7891</v>
      </c>
      <c r="B2263" t="s">
        <v>7405</v>
      </c>
      <c r="C2263" t="s">
        <v>1732</v>
      </c>
      <c r="D2263" t="s">
        <v>6905</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7892</v>
      </c>
      <c r="B2264" t="s">
        <v>7405</v>
      </c>
      <c r="C2264" t="s">
        <v>1732</v>
      </c>
      <c r="D2264" t="s">
        <v>6905</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7893</v>
      </c>
      <c r="B2265" t="s">
        <v>7405</v>
      </c>
      <c r="C2265" t="s">
        <v>1732</v>
      </c>
      <c r="D2265" t="s">
        <v>6905</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7894</v>
      </c>
      <c r="B2266" t="s">
        <v>7405</v>
      </c>
      <c r="C2266" t="s">
        <v>1732</v>
      </c>
      <c r="D2266" t="s">
        <v>6905</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7895</v>
      </c>
      <c r="B2267" t="s">
        <v>7405</v>
      </c>
      <c r="C2267" t="s">
        <v>1732</v>
      </c>
      <c r="D2267" t="s">
        <v>6905</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7896</v>
      </c>
      <c r="B2268" t="s">
        <v>7405</v>
      </c>
      <c r="C2268" t="s">
        <v>1732</v>
      </c>
      <c r="D2268" t="s">
        <v>6905</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7897</v>
      </c>
      <c r="B2269" t="s">
        <v>7405</v>
      </c>
      <c r="C2269" t="s">
        <v>1732</v>
      </c>
      <c r="D2269" t="s">
        <v>6905</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7898</v>
      </c>
      <c r="B2270" t="s">
        <v>7405</v>
      </c>
      <c r="C2270" t="s">
        <v>1732</v>
      </c>
      <c r="D2270" t="s">
        <v>6906</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7899</v>
      </c>
      <c r="B2271" t="s">
        <v>7405</v>
      </c>
      <c r="C2271" t="s">
        <v>1732</v>
      </c>
      <c r="D2271" t="s">
        <v>6906</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7900</v>
      </c>
      <c r="B2272" t="s">
        <v>7405</v>
      </c>
      <c r="C2272" t="s">
        <v>1732</v>
      </c>
      <c r="D2272" t="s">
        <v>6906</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7901</v>
      </c>
      <c r="B2273" t="s">
        <v>7405</v>
      </c>
      <c r="C2273" t="s">
        <v>1732</v>
      </c>
      <c r="D2273" t="s">
        <v>6906</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7902</v>
      </c>
      <c r="B2274" t="s">
        <v>7405</v>
      </c>
      <c r="C2274" t="s">
        <v>1732</v>
      </c>
      <c r="D2274" t="s">
        <v>6906</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7903</v>
      </c>
      <c r="B2275" t="s">
        <v>7405</v>
      </c>
      <c r="C2275" t="s">
        <v>1732</v>
      </c>
      <c r="D2275" t="s">
        <v>6906</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7904</v>
      </c>
      <c r="B2276" t="s">
        <v>7405</v>
      </c>
      <c r="C2276" t="s">
        <v>1732</v>
      </c>
      <c r="D2276" t="s">
        <v>6906</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7905</v>
      </c>
      <c r="B2277" t="s">
        <v>7405</v>
      </c>
      <c r="C2277" t="s">
        <v>1732</v>
      </c>
      <c r="D2277" t="s">
        <v>6906</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7906</v>
      </c>
      <c r="B2278" t="s">
        <v>7405</v>
      </c>
      <c r="C2278" t="s">
        <v>1732</v>
      </c>
      <c r="D2278" t="s">
        <v>6906</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7907</v>
      </c>
      <c r="B2279" t="s">
        <v>7405</v>
      </c>
      <c r="C2279" t="s">
        <v>1732</v>
      </c>
      <c r="D2279" t="s">
        <v>6906</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7908</v>
      </c>
      <c r="B2280" t="s">
        <v>7405</v>
      </c>
      <c r="C2280" t="s">
        <v>1732</v>
      </c>
      <c r="D2280" t="s">
        <v>6906</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7909</v>
      </c>
      <c r="B2281" t="s">
        <v>7405</v>
      </c>
      <c r="C2281" t="s">
        <v>1732</v>
      </c>
      <c r="D2281" t="s">
        <v>6906</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7910</v>
      </c>
      <c r="B2282" t="s">
        <v>7405</v>
      </c>
      <c r="C2282" t="s">
        <v>1732</v>
      </c>
      <c r="D2282" t="s">
        <v>6907</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7911</v>
      </c>
      <c r="B2283" t="s">
        <v>7405</v>
      </c>
      <c r="C2283" t="s">
        <v>1732</v>
      </c>
      <c r="D2283" t="s">
        <v>6907</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7912</v>
      </c>
      <c r="B2284" t="s">
        <v>7405</v>
      </c>
      <c r="C2284" t="s">
        <v>1732</v>
      </c>
      <c r="D2284" t="s">
        <v>6907</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7913</v>
      </c>
      <c r="B2285" t="s">
        <v>7405</v>
      </c>
      <c r="C2285" t="s">
        <v>1732</v>
      </c>
      <c r="D2285" t="s">
        <v>6907</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7914</v>
      </c>
      <c r="B2286" t="s">
        <v>7405</v>
      </c>
      <c r="C2286" t="s">
        <v>1732</v>
      </c>
      <c r="D2286" t="s">
        <v>6907</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7915</v>
      </c>
      <c r="B2287" t="s">
        <v>7405</v>
      </c>
      <c r="C2287" t="s">
        <v>1732</v>
      </c>
      <c r="D2287" t="s">
        <v>6907</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7916</v>
      </c>
      <c r="B2288" t="s">
        <v>7405</v>
      </c>
      <c r="C2288" t="s">
        <v>1732</v>
      </c>
      <c r="D2288" t="s">
        <v>6907</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7917</v>
      </c>
      <c r="B2289" t="s">
        <v>7405</v>
      </c>
      <c r="C2289" t="s">
        <v>1732</v>
      </c>
      <c r="D2289" t="s">
        <v>6907</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7918</v>
      </c>
      <c r="B2290" t="s">
        <v>7405</v>
      </c>
      <c r="C2290" t="s">
        <v>1732</v>
      </c>
      <c r="D2290" t="s">
        <v>6907</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7919</v>
      </c>
      <c r="B2291" t="s">
        <v>7405</v>
      </c>
      <c r="C2291" t="s">
        <v>1732</v>
      </c>
      <c r="D2291" t="s">
        <v>6907</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7920</v>
      </c>
      <c r="B2292" t="s">
        <v>7405</v>
      </c>
      <c r="C2292" t="s">
        <v>1732</v>
      </c>
      <c r="D2292" t="s">
        <v>6907</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7921</v>
      </c>
      <c r="B2293" t="s">
        <v>7405</v>
      </c>
      <c r="C2293" t="s">
        <v>1732</v>
      </c>
      <c r="D2293" t="s">
        <v>6907</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7922</v>
      </c>
      <c r="B2294" t="s">
        <v>7405</v>
      </c>
      <c r="C2294" t="s">
        <v>1732</v>
      </c>
      <c r="D2294" t="s">
        <v>6908</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7923</v>
      </c>
      <c r="B2295" t="s">
        <v>7405</v>
      </c>
      <c r="C2295" t="s">
        <v>1732</v>
      </c>
      <c r="D2295" t="s">
        <v>6908</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7924</v>
      </c>
      <c r="B2296" t="s">
        <v>7405</v>
      </c>
      <c r="C2296" t="s">
        <v>1732</v>
      </c>
      <c r="D2296" t="s">
        <v>6908</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7925</v>
      </c>
      <c r="B2297" t="s">
        <v>7405</v>
      </c>
      <c r="C2297" t="s">
        <v>1732</v>
      </c>
      <c r="D2297" t="s">
        <v>6908</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7926</v>
      </c>
      <c r="B2298" t="s">
        <v>7405</v>
      </c>
      <c r="C2298" t="s">
        <v>1732</v>
      </c>
      <c r="D2298" t="s">
        <v>6908</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7927</v>
      </c>
      <c r="B2299" t="s">
        <v>7405</v>
      </c>
      <c r="C2299" t="s">
        <v>1732</v>
      </c>
      <c r="D2299" t="s">
        <v>6908</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7928</v>
      </c>
      <c r="B2300" t="s">
        <v>7405</v>
      </c>
      <c r="C2300" t="s">
        <v>1732</v>
      </c>
      <c r="D2300" t="s">
        <v>6908</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7929</v>
      </c>
      <c r="B2301" t="s">
        <v>7405</v>
      </c>
      <c r="C2301" t="s">
        <v>1732</v>
      </c>
      <c r="D2301" t="s">
        <v>6908</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7930</v>
      </c>
      <c r="B2302" t="s">
        <v>7405</v>
      </c>
      <c r="C2302" t="s">
        <v>1732</v>
      </c>
      <c r="D2302" t="s">
        <v>6908</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7931</v>
      </c>
      <c r="B2303" t="s">
        <v>7405</v>
      </c>
      <c r="C2303" t="s">
        <v>1732</v>
      </c>
      <c r="D2303" t="s">
        <v>6908</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7932</v>
      </c>
      <c r="B2304" t="s">
        <v>7405</v>
      </c>
      <c r="C2304" t="s">
        <v>1732</v>
      </c>
      <c r="D2304" t="s">
        <v>6908</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7933</v>
      </c>
      <c r="B2305" t="s">
        <v>7405</v>
      </c>
      <c r="C2305" t="s">
        <v>1732</v>
      </c>
      <c r="D2305" t="s">
        <v>6908</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7934</v>
      </c>
      <c r="B2306" t="s">
        <v>7405</v>
      </c>
      <c r="C2306" t="s">
        <v>1732</v>
      </c>
      <c r="D2306" t="s">
        <v>6909</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7935</v>
      </c>
      <c r="B2307" t="s">
        <v>7405</v>
      </c>
      <c r="C2307" t="s">
        <v>1732</v>
      </c>
      <c r="D2307" t="s">
        <v>6909</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7936</v>
      </c>
      <c r="B2308" t="s">
        <v>7405</v>
      </c>
      <c r="C2308" t="s">
        <v>1732</v>
      </c>
      <c r="D2308" t="s">
        <v>6909</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7937</v>
      </c>
      <c r="B2309" t="s">
        <v>7405</v>
      </c>
      <c r="C2309" t="s">
        <v>1732</v>
      </c>
      <c r="D2309" t="s">
        <v>6909</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7938</v>
      </c>
      <c r="B2310" t="s">
        <v>7405</v>
      </c>
      <c r="C2310" t="s">
        <v>1732</v>
      </c>
      <c r="D2310" t="s">
        <v>6909</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7939</v>
      </c>
      <c r="B2311" t="s">
        <v>7405</v>
      </c>
      <c r="C2311" t="s">
        <v>1732</v>
      </c>
      <c r="D2311" t="s">
        <v>6909</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7940</v>
      </c>
      <c r="B2312" t="s">
        <v>7405</v>
      </c>
      <c r="C2312" t="s">
        <v>1732</v>
      </c>
      <c r="D2312" t="s">
        <v>6909</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7941</v>
      </c>
      <c r="B2313" t="s">
        <v>7405</v>
      </c>
      <c r="C2313" t="s">
        <v>1732</v>
      </c>
      <c r="D2313" t="s">
        <v>6909</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7942</v>
      </c>
      <c r="B2314" t="s">
        <v>7405</v>
      </c>
      <c r="C2314" t="s">
        <v>1732</v>
      </c>
      <c r="D2314" t="s">
        <v>6909</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7943</v>
      </c>
      <c r="B2315" t="s">
        <v>7405</v>
      </c>
      <c r="C2315" t="s">
        <v>1732</v>
      </c>
      <c r="D2315" t="s">
        <v>6909</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7944</v>
      </c>
      <c r="B2316" t="s">
        <v>7405</v>
      </c>
      <c r="C2316" t="s">
        <v>1732</v>
      </c>
      <c r="D2316" t="s">
        <v>6909</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7945</v>
      </c>
      <c r="B2317" t="s">
        <v>7405</v>
      </c>
      <c r="C2317" t="s">
        <v>1732</v>
      </c>
      <c r="D2317" t="s">
        <v>6909</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7946</v>
      </c>
      <c r="B2318" t="s">
        <v>7405</v>
      </c>
      <c r="C2318" t="s">
        <v>1732</v>
      </c>
      <c r="D2318" t="s">
        <v>6910</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7947</v>
      </c>
      <c r="B2319" t="s">
        <v>7405</v>
      </c>
      <c r="C2319" t="s">
        <v>1732</v>
      </c>
      <c r="D2319" t="s">
        <v>6910</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7948</v>
      </c>
      <c r="B2320" t="s">
        <v>7405</v>
      </c>
      <c r="C2320" t="s">
        <v>1732</v>
      </c>
      <c r="D2320" t="s">
        <v>6910</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7949</v>
      </c>
      <c r="B2321" t="s">
        <v>7405</v>
      </c>
      <c r="C2321" t="s">
        <v>1732</v>
      </c>
      <c r="D2321" t="s">
        <v>6910</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7950</v>
      </c>
      <c r="B2322" t="s">
        <v>7405</v>
      </c>
      <c r="C2322" t="s">
        <v>1732</v>
      </c>
      <c r="D2322" t="s">
        <v>6910</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7951</v>
      </c>
      <c r="B2323" t="s">
        <v>7405</v>
      </c>
      <c r="C2323" t="s">
        <v>1732</v>
      </c>
      <c r="D2323" t="s">
        <v>6910</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7952</v>
      </c>
      <c r="B2324" t="s">
        <v>7405</v>
      </c>
      <c r="C2324" t="s">
        <v>1732</v>
      </c>
      <c r="D2324" t="s">
        <v>6910</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7953</v>
      </c>
      <c r="B2325" t="s">
        <v>7405</v>
      </c>
      <c r="C2325" t="s">
        <v>1732</v>
      </c>
      <c r="D2325" t="s">
        <v>6910</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7954</v>
      </c>
      <c r="B2326" t="s">
        <v>7405</v>
      </c>
      <c r="C2326" t="s">
        <v>1732</v>
      </c>
      <c r="D2326" t="s">
        <v>6910</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7955</v>
      </c>
      <c r="B2327" t="s">
        <v>7405</v>
      </c>
      <c r="C2327" t="s">
        <v>1732</v>
      </c>
      <c r="D2327" t="s">
        <v>6910</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7956</v>
      </c>
      <c r="B2328" t="s">
        <v>7405</v>
      </c>
      <c r="C2328" t="s">
        <v>1732</v>
      </c>
      <c r="D2328" t="s">
        <v>6910</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7957</v>
      </c>
      <c r="B2329" t="s">
        <v>7405</v>
      </c>
      <c r="C2329" t="s">
        <v>1732</v>
      </c>
      <c r="D2329" t="s">
        <v>6910</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7958</v>
      </c>
      <c r="B2330" t="s">
        <v>7405</v>
      </c>
      <c r="C2330" t="s">
        <v>1732</v>
      </c>
      <c r="D2330" t="s">
        <v>6911</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7959</v>
      </c>
      <c r="B2331" t="s">
        <v>7405</v>
      </c>
      <c r="C2331" t="s">
        <v>1732</v>
      </c>
      <c r="D2331" t="s">
        <v>6911</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7960</v>
      </c>
      <c r="B2332" t="s">
        <v>7405</v>
      </c>
      <c r="C2332" t="s">
        <v>1732</v>
      </c>
      <c r="D2332" t="s">
        <v>6911</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7961</v>
      </c>
      <c r="B2333" t="s">
        <v>7405</v>
      </c>
      <c r="C2333" t="s">
        <v>1732</v>
      </c>
      <c r="D2333" t="s">
        <v>6911</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7962</v>
      </c>
      <c r="B2334" t="s">
        <v>7405</v>
      </c>
      <c r="C2334" t="s">
        <v>1732</v>
      </c>
      <c r="D2334" t="s">
        <v>6911</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7963</v>
      </c>
      <c r="B2335" t="s">
        <v>7405</v>
      </c>
      <c r="C2335" t="s">
        <v>1732</v>
      </c>
      <c r="D2335" t="s">
        <v>6911</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7964</v>
      </c>
      <c r="B2336" t="s">
        <v>7405</v>
      </c>
      <c r="C2336" t="s">
        <v>1732</v>
      </c>
      <c r="D2336" t="s">
        <v>6911</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7965</v>
      </c>
      <c r="B2337" t="s">
        <v>7405</v>
      </c>
      <c r="C2337" t="s">
        <v>1732</v>
      </c>
      <c r="D2337" t="s">
        <v>6911</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7966</v>
      </c>
      <c r="B2338" t="s">
        <v>7405</v>
      </c>
      <c r="C2338" t="s">
        <v>1732</v>
      </c>
      <c r="D2338" t="s">
        <v>6911</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7967</v>
      </c>
      <c r="B2339" t="s">
        <v>7405</v>
      </c>
      <c r="C2339" t="s">
        <v>1732</v>
      </c>
      <c r="D2339" t="s">
        <v>6911</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7968</v>
      </c>
      <c r="B2340" t="s">
        <v>7405</v>
      </c>
      <c r="C2340" t="s">
        <v>1732</v>
      </c>
      <c r="D2340" t="s">
        <v>6911</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7969</v>
      </c>
      <c r="B2341" t="s">
        <v>7405</v>
      </c>
      <c r="C2341" t="s">
        <v>1732</v>
      </c>
      <c r="D2341" t="s">
        <v>6911</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7970</v>
      </c>
      <c r="B2342" t="s">
        <v>7405</v>
      </c>
      <c r="C2342" t="s">
        <v>1732</v>
      </c>
      <c r="D2342" t="s">
        <v>6912</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7971</v>
      </c>
      <c r="B2343" t="s">
        <v>7405</v>
      </c>
      <c r="C2343" t="s">
        <v>1732</v>
      </c>
      <c r="D2343" t="s">
        <v>6912</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7972</v>
      </c>
      <c r="B2344" t="s">
        <v>7405</v>
      </c>
      <c r="C2344" t="s">
        <v>1732</v>
      </c>
      <c r="D2344" t="s">
        <v>6912</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7973</v>
      </c>
      <c r="B2345" t="s">
        <v>7405</v>
      </c>
      <c r="C2345" t="s">
        <v>1732</v>
      </c>
      <c r="D2345" t="s">
        <v>6912</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7974</v>
      </c>
      <c r="B2346" t="s">
        <v>7405</v>
      </c>
      <c r="C2346" t="s">
        <v>1732</v>
      </c>
      <c r="D2346" t="s">
        <v>6912</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7975</v>
      </c>
      <c r="B2347" t="s">
        <v>7405</v>
      </c>
      <c r="C2347" t="s">
        <v>1732</v>
      </c>
      <c r="D2347" t="s">
        <v>6912</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7976</v>
      </c>
      <c r="B2348" t="s">
        <v>7405</v>
      </c>
      <c r="C2348" t="s">
        <v>1732</v>
      </c>
      <c r="D2348" t="s">
        <v>6912</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7977</v>
      </c>
      <c r="B2349" t="s">
        <v>7405</v>
      </c>
      <c r="C2349" t="s">
        <v>1732</v>
      </c>
      <c r="D2349" t="s">
        <v>6912</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7978</v>
      </c>
      <c r="B2350" t="s">
        <v>7405</v>
      </c>
      <c r="C2350" t="s">
        <v>1732</v>
      </c>
      <c r="D2350" t="s">
        <v>6912</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7979</v>
      </c>
      <c r="B2351" t="s">
        <v>7405</v>
      </c>
      <c r="C2351" t="s">
        <v>1732</v>
      </c>
      <c r="D2351" t="s">
        <v>6912</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7980</v>
      </c>
      <c r="B2352" t="s">
        <v>7405</v>
      </c>
      <c r="C2352" t="s">
        <v>1732</v>
      </c>
      <c r="D2352" t="s">
        <v>6912</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7981</v>
      </c>
      <c r="B2353" t="s">
        <v>7405</v>
      </c>
      <c r="C2353" t="s">
        <v>1732</v>
      </c>
      <c r="D2353" t="s">
        <v>6912</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7982</v>
      </c>
      <c r="B2354" t="s">
        <v>7405</v>
      </c>
      <c r="C2354" t="s">
        <v>1732</v>
      </c>
      <c r="D2354" t="s">
        <v>6913</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7983</v>
      </c>
      <c r="B2355" t="s">
        <v>7405</v>
      </c>
      <c r="C2355" t="s">
        <v>1732</v>
      </c>
      <c r="D2355" t="s">
        <v>6913</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7984</v>
      </c>
      <c r="B2356" t="s">
        <v>7405</v>
      </c>
      <c r="C2356" t="s">
        <v>1732</v>
      </c>
      <c r="D2356" t="s">
        <v>6913</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7985</v>
      </c>
      <c r="B2357" t="s">
        <v>7405</v>
      </c>
      <c r="C2357" t="s">
        <v>1732</v>
      </c>
      <c r="D2357" t="s">
        <v>6913</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7986</v>
      </c>
      <c r="B2358" t="s">
        <v>7405</v>
      </c>
      <c r="C2358" t="s">
        <v>1732</v>
      </c>
      <c r="D2358" t="s">
        <v>6913</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7987</v>
      </c>
      <c r="B2359" t="s">
        <v>7405</v>
      </c>
      <c r="C2359" t="s">
        <v>1732</v>
      </c>
      <c r="D2359" t="s">
        <v>6913</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7988</v>
      </c>
      <c r="B2360" t="s">
        <v>7405</v>
      </c>
      <c r="C2360" t="s">
        <v>1732</v>
      </c>
      <c r="D2360" t="s">
        <v>6913</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7989</v>
      </c>
      <c r="B2361" t="s">
        <v>7405</v>
      </c>
      <c r="C2361" t="s">
        <v>1732</v>
      </c>
      <c r="D2361" t="s">
        <v>6913</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7990</v>
      </c>
      <c r="B2362" t="s">
        <v>7405</v>
      </c>
      <c r="C2362" t="s">
        <v>1732</v>
      </c>
      <c r="D2362" t="s">
        <v>6913</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7991</v>
      </c>
      <c r="B2363" t="s">
        <v>7405</v>
      </c>
      <c r="C2363" t="s">
        <v>1732</v>
      </c>
      <c r="D2363" t="s">
        <v>6913</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7992</v>
      </c>
      <c r="B2364" t="s">
        <v>7405</v>
      </c>
      <c r="C2364" t="s">
        <v>1732</v>
      </c>
      <c r="D2364" t="s">
        <v>6913</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7993</v>
      </c>
      <c r="B2365" t="s">
        <v>7405</v>
      </c>
      <c r="C2365" t="s">
        <v>1732</v>
      </c>
      <c r="D2365" t="s">
        <v>6913</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7994</v>
      </c>
      <c r="B2366" t="s">
        <v>7405</v>
      </c>
      <c r="C2366" t="s">
        <v>1732</v>
      </c>
      <c r="D2366" t="s">
        <v>6914</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7995</v>
      </c>
      <c r="B2367" t="s">
        <v>7405</v>
      </c>
      <c r="C2367" t="s">
        <v>1732</v>
      </c>
      <c r="D2367" t="s">
        <v>6914</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7996</v>
      </c>
      <c r="B2368" t="s">
        <v>7405</v>
      </c>
      <c r="C2368" t="s">
        <v>1732</v>
      </c>
      <c r="D2368" t="s">
        <v>6914</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7997</v>
      </c>
      <c r="B2369" t="s">
        <v>7405</v>
      </c>
      <c r="C2369" t="s">
        <v>1732</v>
      </c>
      <c r="D2369" t="s">
        <v>6914</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7998</v>
      </c>
      <c r="B2370" t="s">
        <v>7405</v>
      </c>
      <c r="C2370" t="s">
        <v>1732</v>
      </c>
      <c r="D2370" t="s">
        <v>6914</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7999</v>
      </c>
      <c r="B2371" t="s">
        <v>7405</v>
      </c>
      <c r="C2371" t="s">
        <v>1732</v>
      </c>
      <c r="D2371" t="s">
        <v>6914</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8000</v>
      </c>
      <c r="B2372" t="s">
        <v>7405</v>
      </c>
      <c r="C2372" t="s">
        <v>1732</v>
      </c>
      <c r="D2372" t="s">
        <v>6914</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8001</v>
      </c>
      <c r="B2373" t="s">
        <v>7405</v>
      </c>
      <c r="C2373" t="s">
        <v>1732</v>
      </c>
      <c r="D2373" t="s">
        <v>6914</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8002</v>
      </c>
      <c r="B2374" t="s">
        <v>7405</v>
      </c>
      <c r="C2374" t="s">
        <v>1732</v>
      </c>
      <c r="D2374" t="s">
        <v>6914</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8003</v>
      </c>
      <c r="B2375" t="s">
        <v>7405</v>
      </c>
      <c r="C2375" t="s">
        <v>1732</v>
      </c>
      <c r="D2375" t="s">
        <v>6914</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8004</v>
      </c>
      <c r="B2376" t="s">
        <v>7405</v>
      </c>
      <c r="C2376" t="s">
        <v>1732</v>
      </c>
      <c r="D2376" t="s">
        <v>6914</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8005</v>
      </c>
      <c r="B2377" t="s">
        <v>7405</v>
      </c>
      <c r="C2377" t="s">
        <v>1732</v>
      </c>
      <c r="D2377" t="s">
        <v>6914</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8006</v>
      </c>
      <c r="B2378" t="s">
        <v>7405</v>
      </c>
      <c r="C2378" t="s">
        <v>1733</v>
      </c>
      <c r="D2378" t="s">
        <v>6890</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8007</v>
      </c>
      <c r="B2379" t="s">
        <v>7405</v>
      </c>
      <c r="C2379" t="s">
        <v>1733</v>
      </c>
      <c r="D2379" t="s">
        <v>6890</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8008</v>
      </c>
      <c r="B2380" t="s">
        <v>7405</v>
      </c>
      <c r="C2380" t="s">
        <v>1733</v>
      </c>
      <c r="D2380" t="s">
        <v>6890</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8009</v>
      </c>
      <c r="B2381" t="s">
        <v>7405</v>
      </c>
      <c r="C2381" t="s">
        <v>1733</v>
      </c>
      <c r="D2381" t="s">
        <v>6890</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8010</v>
      </c>
      <c r="B2382" t="s">
        <v>7405</v>
      </c>
      <c r="C2382" t="s">
        <v>1733</v>
      </c>
      <c r="D2382" t="s">
        <v>6890</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8011</v>
      </c>
      <c r="B2383" t="s">
        <v>7405</v>
      </c>
      <c r="C2383" t="s">
        <v>1733</v>
      </c>
      <c r="D2383" t="s">
        <v>6890</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8012</v>
      </c>
      <c r="B2384" t="s">
        <v>7405</v>
      </c>
      <c r="C2384" t="s">
        <v>1733</v>
      </c>
      <c r="D2384" t="s">
        <v>6890</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8013</v>
      </c>
      <c r="B2385" t="s">
        <v>7405</v>
      </c>
      <c r="C2385" t="s">
        <v>1733</v>
      </c>
      <c r="D2385" t="s">
        <v>6890</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8014</v>
      </c>
      <c r="B2386" t="s">
        <v>7405</v>
      </c>
      <c r="C2386" t="s">
        <v>1733</v>
      </c>
      <c r="D2386" t="s">
        <v>6890</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8015</v>
      </c>
      <c r="B2387" t="s">
        <v>7405</v>
      </c>
      <c r="C2387" t="s">
        <v>1733</v>
      </c>
      <c r="D2387" t="s">
        <v>6890</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8016</v>
      </c>
      <c r="B2388" t="s">
        <v>7405</v>
      </c>
      <c r="C2388" t="s">
        <v>1733</v>
      </c>
      <c r="D2388" t="s">
        <v>6890</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8017</v>
      </c>
      <c r="B2389" t="s">
        <v>7405</v>
      </c>
      <c r="C2389" t="s">
        <v>1733</v>
      </c>
      <c r="D2389" t="s">
        <v>6890</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8018</v>
      </c>
      <c r="B2390" t="s">
        <v>7405</v>
      </c>
      <c r="C2390" t="s">
        <v>1733</v>
      </c>
      <c r="D2390" t="s">
        <v>6891</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8019</v>
      </c>
      <c r="B2391" t="s">
        <v>7405</v>
      </c>
      <c r="C2391" t="s">
        <v>1733</v>
      </c>
      <c r="D2391" t="s">
        <v>6891</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8020</v>
      </c>
      <c r="B2392" t="s">
        <v>7405</v>
      </c>
      <c r="C2392" t="s">
        <v>1733</v>
      </c>
      <c r="D2392" t="s">
        <v>6891</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8021</v>
      </c>
      <c r="B2393" t="s">
        <v>7405</v>
      </c>
      <c r="C2393" t="s">
        <v>1733</v>
      </c>
      <c r="D2393" t="s">
        <v>6891</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8022</v>
      </c>
      <c r="B2394" t="s">
        <v>7405</v>
      </c>
      <c r="C2394" t="s">
        <v>1733</v>
      </c>
      <c r="D2394" t="s">
        <v>6891</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8023</v>
      </c>
      <c r="B2395" t="s">
        <v>7405</v>
      </c>
      <c r="C2395" t="s">
        <v>1733</v>
      </c>
      <c r="D2395" t="s">
        <v>6891</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8024</v>
      </c>
      <c r="B2396" t="s">
        <v>7405</v>
      </c>
      <c r="C2396" t="s">
        <v>1733</v>
      </c>
      <c r="D2396" t="s">
        <v>6891</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8025</v>
      </c>
      <c r="B2397" t="s">
        <v>7405</v>
      </c>
      <c r="C2397" t="s">
        <v>1733</v>
      </c>
      <c r="D2397" t="s">
        <v>6891</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8026</v>
      </c>
      <c r="B2398" t="s">
        <v>7405</v>
      </c>
      <c r="C2398" t="s">
        <v>1733</v>
      </c>
      <c r="D2398" t="s">
        <v>6891</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8027</v>
      </c>
      <c r="B2399" t="s">
        <v>7405</v>
      </c>
      <c r="C2399" t="s">
        <v>1733</v>
      </c>
      <c r="D2399" t="s">
        <v>6891</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8028</v>
      </c>
      <c r="B2400" t="s">
        <v>7405</v>
      </c>
      <c r="C2400" t="s">
        <v>1733</v>
      </c>
      <c r="D2400" t="s">
        <v>6891</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8029</v>
      </c>
      <c r="B2401" t="s">
        <v>7405</v>
      </c>
      <c r="C2401" t="s">
        <v>1733</v>
      </c>
      <c r="D2401" t="s">
        <v>6891</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8030</v>
      </c>
      <c r="B2402" t="s">
        <v>7405</v>
      </c>
      <c r="C2402" t="s">
        <v>1733</v>
      </c>
      <c r="D2402" t="s">
        <v>6892</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8031</v>
      </c>
      <c r="B2403" t="s">
        <v>7405</v>
      </c>
      <c r="C2403" t="s">
        <v>1733</v>
      </c>
      <c r="D2403" t="s">
        <v>6892</v>
      </c>
      <c r="E2403" t="s">
        <v>1705</v>
      </c>
      <c r="H2403" t="str">
        <f>INDEX('Vensim Variables'!$B:$B,MATCH(EPS!$B2403,'Vensim Variables'!$A:$A,0))</f>
        <v>g pollutant</v>
      </c>
      <c r="I2403" t="str">
        <f t="shared" si="74"/>
        <v>VOC</v>
      </c>
      <c r="J2403">
        <f>INDEX(NoSettings!$C:$C,MATCH(EPS!$A2403,NoSettings!$A:$A,0))</f>
        <v>132991</v>
      </c>
      <c r="K2403">
        <f>INDEX(GWP!$C$2:$C$13,MATCH(EPS!I2403,GWP!$B$2:$B$13,0))</f>
        <v>0</v>
      </c>
      <c r="L2403" s="4">
        <f t="shared" si="75"/>
        <v>0</v>
      </c>
    </row>
    <row r="2404" spans="1:12">
      <c r="A2404" t="s">
        <v>8032</v>
      </c>
      <c r="B2404" t="s">
        <v>7405</v>
      </c>
      <c r="C2404" t="s">
        <v>1733</v>
      </c>
      <c r="D2404" t="s">
        <v>6892</v>
      </c>
      <c r="E2404" t="s">
        <v>1706</v>
      </c>
      <c r="H2404" t="str">
        <f>INDEX('Vensim Variables'!$B:$B,MATCH(EPS!$B2404,'Vensim Variables'!$A:$A,0))</f>
        <v>g pollutant</v>
      </c>
      <c r="I2404" t="str">
        <f t="shared" si="74"/>
        <v>CO</v>
      </c>
      <c r="J2404">
        <f>INDEX(NoSettings!$C:$C,MATCH(EPS!$A2404,NoSettings!$A:$A,0))</f>
        <v>5918490</v>
      </c>
      <c r="K2404">
        <f>INDEX(GWP!$C$2:$C$13,MATCH(EPS!I2404,GWP!$B$2:$B$13,0))</f>
        <v>0</v>
      </c>
      <c r="L2404" s="4">
        <f t="shared" si="75"/>
        <v>0</v>
      </c>
    </row>
    <row r="2405" spans="1:12">
      <c r="A2405" t="s">
        <v>8033</v>
      </c>
      <c r="B2405" t="s">
        <v>7405</v>
      </c>
      <c r="C2405" t="s">
        <v>1733</v>
      </c>
      <c r="D2405" t="s">
        <v>6892</v>
      </c>
      <c r="E2405" t="s">
        <v>1707</v>
      </c>
      <c r="H2405" t="str">
        <f>INDEX('Vensim Variables'!$B:$B,MATCH(EPS!$B2405,'Vensim Variables'!$A:$A,0))</f>
        <v>g pollutant</v>
      </c>
      <c r="I2405" t="str">
        <f t="shared" si="74"/>
        <v>NOx</v>
      </c>
      <c r="J2405">
        <f>INDEX(NoSettings!$C:$C,MATCH(EPS!$A2405,NoSettings!$A:$A,0))</f>
        <v>16532900</v>
      </c>
      <c r="K2405">
        <f>INDEX(GWP!$C$2:$C$13,MATCH(EPS!I2405,GWP!$B$2:$B$13,0))</f>
        <v>0</v>
      </c>
      <c r="L2405" s="4">
        <f t="shared" si="75"/>
        <v>0</v>
      </c>
    </row>
    <row r="2406" spans="1:12">
      <c r="A2406" t="s">
        <v>8034</v>
      </c>
      <c r="B2406" t="s">
        <v>7405</v>
      </c>
      <c r="C2406" t="s">
        <v>1733</v>
      </c>
      <c r="D2406" t="s">
        <v>6892</v>
      </c>
      <c r="E2406" t="s">
        <v>1708</v>
      </c>
      <c r="H2406" t="str">
        <f>INDEX('Vensim Variables'!$B:$B,MATCH(EPS!$B2406,'Vensim Variables'!$A:$A,0))</f>
        <v>g pollutant</v>
      </c>
      <c r="I2406" t="str">
        <f t="shared" si="74"/>
        <v>PM10</v>
      </c>
      <c r="J2406">
        <f>INDEX(NoSettings!$C:$C,MATCH(EPS!$A2406,NoSettings!$A:$A,0))</f>
        <v>8994550</v>
      </c>
      <c r="K2406">
        <f>INDEX(GWP!$C$2:$C$13,MATCH(EPS!I2406,GWP!$B$2:$B$13,0))</f>
        <v>0</v>
      </c>
      <c r="L2406" s="4">
        <f t="shared" si="75"/>
        <v>0</v>
      </c>
    </row>
    <row r="2407" spans="1:12">
      <c r="A2407" t="s">
        <v>8035</v>
      </c>
      <c r="B2407" t="s">
        <v>7405</v>
      </c>
      <c r="C2407" t="s">
        <v>1733</v>
      </c>
      <c r="D2407" t="s">
        <v>6892</v>
      </c>
      <c r="E2407" t="s">
        <v>1709</v>
      </c>
      <c r="H2407" t="str">
        <f>INDEX('Vensim Variables'!$B:$B,MATCH(EPS!$B2407,'Vensim Variables'!$A:$A,0))</f>
        <v>g pollutant</v>
      </c>
      <c r="I2407" t="str">
        <f t="shared" si="74"/>
        <v>PM25</v>
      </c>
      <c r="J2407">
        <f>INDEX(NoSettings!$C:$C,MATCH(EPS!$A2407,NoSettings!$A:$A,0))</f>
        <v>2170240</v>
      </c>
      <c r="K2407">
        <f>INDEX(GWP!$C$2:$C$13,MATCH(EPS!I2407,GWP!$B$2:$B$13,0))</f>
        <v>0</v>
      </c>
      <c r="L2407" s="4">
        <f t="shared" si="75"/>
        <v>0</v>
      </c>
    </row>
    <row r="2408" spans="1:12">
      <c r="A2408" t="s">
        <v>8036</v>
      </c>
      <c r="B2408" t="s">
        <v>7405</v>
      </c>
      <c r="C2408" t="s">
        <v>1733</v>
      </c>
      <c r="D2408" t="s">
        <v>6892</v>
      </c>
      <c r="E2408" t="s">
        <v>1710</v>
      </c>
      <c r="H2408" t="str">
        <f>INDEX('Vensim Variables'!$B:$B,MATCH(EPS!$B2408,'Vensim Variables'!$A:$A,0))</f>
        <v>g pollutant</v>
      </c>
      <c r="I2408" t="str">
        <f t="shared" si="74"/>
        <v>SOx</v>
      </c>
      <c r="J2408">
        <f>INDEX(NoSettings!$C:$C,MATCH(EPS!$A2408,NoSettings!$A:$A,0))</f>
        <v>39798600</v>
      </c>
      <c r="K2408">
        <f>INDEX(GWP!$C$2:$C$13,MATCH(EPS!I2408,GWP!$B$2:$B$13,0))</f>
        <v>0</v>
      </c>
      <c r="L2408" s="4">
        <f t="shared" si="75"/>
        <v>0</v>
      </c>
    </row>
    <row r="2409" spans="1:12">
      <c r="A2409" t="s">
        <v>8037</v>
      </c>
      <c r="B2409" t="s">
        <v>7405</v>
      </c>
      <c r="C2409" t="s">
        <v>1733</v>
      </c>
      <c r="D2409" t="s">
        <v>6892</v>
      </c>
      <c r="E2409" t="s">
        <v>1711</v>
      </c>
      <c r="H2409" t="str">
        <f>INDEX('Vensim Variables'!$B:$B,MATCH(EPS!$B2409,'Vensim Variables'!$A:$A,0))</f>
        <v>g pollutant</v>
      </c>
      <c r="I2409" t="str">
        <f t="shared" si="74"/>
        <v>BC</v>
      </c>
      <c r="J2409">
        <f>INDEX(NoSettings!$C:$C,MATCH(EPS!$A2409,NoSettings!$A:$A,0))</f>
        <v>92763.9</v>
      </c>
      <c r="K2409">
        <f>INDEX(GWP!$C$2:$C$13,MATCH(EPS!I2409,GWP!$B$2:$B$13,0))</f>
        <v>0</v>
      </c>
      <c r="L2409" s="4">
        <f t="shared" si="75"/>
        <v>0</v>
      </c>
    </row>
    <row r="2410" spans="1:12">
      <c r="A2410" t="s">
        <v>8038</v>
      </c>
      <c r="B2410" t="s">
        <v>7405</v>
      </c>
      <c r="C2410" t="s">
        <v>1733</v>
      </c>
      <c r="D2410" t="s">
        <v>6892</v>
      </c>
      <c r="E2410" t="s">
        <v>1712</v>
      </c>
      <c r="H2410" t="str">
        <f>INDEX('Vensim Variables'!$B:$B,MATCH(EPS!$B2410,'Vensim Variables'!$A:$A,0))</f>
        <v>g pollutant</v>
      </c>
      <c r="I2410" t="str">
        <f t="shared" si="74"/>
        <v>OC</v>
      </c>
      <c r="J2410">
        <f>INDEX(NoSettings!$C:$C,MATCH(EPS!$A2410,NoSettings!$A:$A,0))</f>
        <v>69541.2</v>
      </c>
      <c r="K2410">
        <f>INDEX(GWP!$C$2:$C$13,MATCH(EPS!I2410,GWP!$B$2:$B$13,0))</f>
        <v>0</v>
      </c>
      <c r="L2410" s="4">
        <f t="shared" si="75"/>
        <v>0</v>
      </c>
    </row>
    <row r="2411" spans="1:12">
      <c r="A2411" t="s">
        <v>8039</v>
      </c>
      <c r="B2411" t="s">
        <v>7405</v>
      </c>
      <c r="C2411" t="s">
        <v>1733</v>
      </c>
      <c r="D2411" t="s">
        <v>6892</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8040</v>
      </c>
      <c r="B2412" t="s">
        <v>7405</v>
      </c>
      <c r="C2412" t="s">
        <v>1733</v>
      </c>
      <c r="D2412" t="s">
        <v>6892</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8041</v>
      </c>
      <c r="B2413" t="s">
        <v>7405</v>
      </c>
      <c r="C2413" t="s">
        <v>1733</v>
      </c>
      <c r="D2413" t="s">
        <v>6892</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8042</v>
      </c>
      <c r="B2414" t="s">
        <v>7405</v>
      </c>
      <c r="C2414" t="s">
        <v>1733</v>
      </c>
      <c r="D2414" t="s">
        <v>6893</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8043</v>
      </c>
      <c r="B2415" t="s">
        <v>7405</v>
      </c>
      <c r="C2415" t="s">
        <v>1733</v>
      </c>
      <c r="D2415" t="s">
        <v>6893</v>
      </c>
      <c r="E2415" t="s">
        <v>1705</v>
      </c>
      <c r="H2415" t="str">
        <f>INDEX('Vensim Variables'!$B:$B,MATCH(EPS!$B2415,'Vensim Variables'!$A:$A,0))</f>
        <v>g pollutant</v>
      </c>
      <c r="I2415" t="str">
        <f t="shared" si="74"/>
        <v>VOC</v>
      </c>
      <c r="J2415">
        <f>INDEX(NoSettings!$C:$C,MATCH(EPS!$A2415,NoSettings!$A:$A,0))</f>
        <v>9408940</v>
      </c>
      <c r="K2415">
        <f>INDEX(GWP!$C$2:$C$13,MATCH(EPS!I2415,GWP!$B$2:$B$13,0))</f>
        <v>0</v>
      </c>
      <c r="L2415" s="4">
        <f t="shared" si="75"/>
        <v>0</v>
      </c>
    </row>
    <row r="2416" spans="1:12">
      <c r="A2416" t="s">
        <v>8044</v>
      </c>
      <c r="B2416" t="s">
        <v>7405</v>
      </c>
      <c r="C2416" t="s">
        <v>1733</v>
      </c>
      <c r="D2416" t="s">
        <v>6893</v>
      </c>
      <c r="E2416" t="s">
        <v>1706</v>
      </c>
      <c r="H2416" t="str">
        <f>INDEX('Vensim Variables'!$B:$B,MATCH(EPS!$B2416,'Vensim Variables'!$A:$A,0))</f>
        <v>g pollutant</v>
      </c>
      <c r="I2416" t="str">
        <f t="shared" si="74"/>
        <v>CO</v>
      </c>
      <c r="J2416">
        <f>INDEX(NoSettings!$C:$C,MATCH(EPS!$A2416,NoSettings!$A:$A,0))</f>
        <v>418725000</v>
      </c>
      <c r="K2416">
        <f>INDEX(GWP!$C$2:$C$13,MATCH(EPS!I2416,GWP!$B$2:$B$13,0))</f>
        <v>0</v>
      </c>
      <c r="L2416" s="4">
        <f t="shared" si="75"/>
        <v>0</v>
      </c>
    </row>
    <row r="2417" spans="1:12">
      <c r="A2417" t="s">
        <v>8045</v>
      </c>
      <c r="B2417" t="s">
        <v>7405</v>
      </c>
      <c r="C2417" t="s">
        <v>1733</v>
      </c>
      <c r="D2417" t="s">
        <v>6893</v>
      </c>
      <c r="E2417" t="s">
        <v>1707</v>
      </c>
      <c r="H2417" t="str">
        <f>INDEX('Vensim Variables'!$B:$B,MATCH(EPS!$B2417,'Vensim Variables'!$A:$A,0))</f>
        <v>g pollutant</v>
      </c>
      <c r="I2417" t="str">
        <f t="shared" si="74"/>
        <v>NOx</v>
      </c>
      <c r="J2417">
        <f>INDEX(NoSettings!$C:$C,MATCH(EPS!$A2417,NoSettings!$A:$A,0))</f>
        <v>1169680000</v>
      </c>
      <c r="K2417">
        <f>INDEX(GWP!$C$2:$C$13,MATCH(EPS!I2417,GWP!$B$2:$B$13,0))</f>
        <v>0</v>
      </c>
      <c r="L2417" s="4">
        <f t="shared" si="75"/>
        <v>0</v>
      </c>
    </row>
    <row r="2418" spans="1:12">
      <c r="A2418" t="s">
        <v>8046</v>
      </c>
      <c r="B2418" t="s">
        <v>7405</v>
      </c>
      <c r="C2418" t="s">
        <v>1733</v>
      </c>
      <c r="D2418" t="s">
        <v>6893</v>
      </c>
      <c r="E2418" t="s">
        <v>1708</v>
      </c>
      <c r="H2418" t="str">
        <f>INDEX('Vensim Variables'!$B:$B,MATCH(EPS!$B2418,'Vensim Variables'!$A:$A,0))</f>
        <v>g pollutant</v>
      </c>
      <c r="I2418" t="str">
        <f t="shared" si="74"/>
        <v>PM10</v>
      </c>
      <c r="J2418">
        <f>INDEX(NoSettings!$C:$C,MATCH(EPS!$A2418,NoSettings!$A:$A,0))</f>
        <v>636352000</v>
      </c>
      <c r="K2418">
        <f>INDEX(GWP!$C$2:$C$13,MATCH(EPS!I2418,GWP!$B$2:$B$13,0))</f>
        <v>0</v>
      </c>
      <c r="L2418" s="4">
        <f t="shared" si="75"/>
        <v>0</v>
      </c>
    </row>
    <row r="2419" spans="1:12">
      <c r="A2419" t="s">
        <v>8047</v>
      </c>
      <c r="B2419" t="s">
        <v>7405</v>
      </c>
      <c r="C2419" t="s">
        <v>1733</v>
      </c>
      <c r="D2419" t="s">
        <v>6893</v>
      </c>
      <c r="E2419" t="s">
        <v>1709</v>
      </c>
      <c r="H2419" t="str">
        <f>INDEX('Vensim Variables'!$B:$B,MATCH(EPS!$B2419,'Vensim Variables'!$A:$A,0))</f>
        <v>g pollutant</v>
      </c>
      <c r="I2419" t="str">
        <f t="shared" si="74"/>
        <v>PM25</v>
      </c>
      <c r="J2419">
        <f>INDEX(NoSettings!$C:$C,MATCH(EPS!$A2419,NoSettings!$A:$A,0))</f>
        <v>153542000</v>
      </c>
      <c r="K2419">
        <f>INDEX(GWP!$C$2:$C$13,MATCH(EPS!I2419,GWP!$B$2:$B$13,0))</f>
        <v>0</v>
      </c>
      <c r="L2419" s="4">
        <f t="shared" si="75"/>
        <v>0</v>
      </c>
    </row>
    <row r="2420" spans="1:12">
      <c r="A2420" t="s">
        <v>8048</v>
      </c>
      <c r="B2420" t="s">
        <v>7405</v>
      </c>
      <c r="C2420" t="s">
        <v>1733</v>
      </c>
      <c r="D2420" t="s">
        <v>6893</v>
      </c>
      <c r="E2420" t="s">
        <v>1710</v>
      </c>
      <c r="H2420" t="str">
        <f>INDEX('Vensim Variables'!$B:$B,MATCH(EPS!$B2420,'Vensim Variables'!$A:$A,0))</f>
        <v>g pollutant</v>
      </c>
      <c r="I2420" t="str">
        <f t="shared" si="74"/>
        <v>SOx</v>
      </c>
      <c r="J2420">
        <f>INDEX(NoSettings!$C:$C,MATCH(EPS!$A2420,NoSettings!$A:$A,0))</f>
        <v>2815700000</v>
      </c>
      <c r="K2420">
        <f>INDEX(GWP!$C$2:$C$13,MATCH(EPS!I2420,GWP!$B$2:$B$13,0))</f>
        <v>0</v>
      </c>
      <c r="L2420" s="4">
        <f t="shared" si="75"/>
        <v>0</v>
      </c>
    </row>
    <row r="2421" spans="1:12">
      <c r="A2421" t="s">
        <v>8049</v>
      </c>
      <c r="B2421" t="s">
        <v>7405</v>
      </c>
      <c r="C2421" t="s">
        <v>1733</v>
      </c>
      <c r="D2421" t="s">
        <v>6893</v>
      </c>
      <c r="E2421" t="s">
        <v>1711</v>
      </c>
      <c r="H2421" t="str">
        <f>INDEX('Vensim Variables'!$B:$B,MATCH(EPS!$B2421,'Vensim Variables'!$A:$A,0))</f>
        <v>g pollutant</v>
      </c>
      <c r="I2421" t="str">
        <f t="shared" si="74"/>
        <v>BC</v>
      </c>
      <c r="J2421">
        <f>INDEX(NoSettings!$C:$C,MATCH(EPS!$A2421,NoSettings!$A:$A,0))</f>
        <v>6562920</v>
      </c>
      <c r="K2421">
        <f>INDEX(GWP!$C$2:$C$13,MATCH(EPS!I2421,GWP!$B$2:$B$13,0))</f>
        <v>0</v>
      </c>
      <c r="L2421" s="4">
        <f t="shared" si="75"/>
        <v>0</v>
      </c>
    </row>
    <row r="2422" spans="1:12">
      <c r="A2422" t="s">
        <v>8050</v>
      </c>
      <c r="B2422" t="s">
        <v>7405</v>
      </c>
      <c r="C2422" t="s">
        <v>1733</v>
      </c>
      <c r="D2422" t="s">
        <v>6893</v>
      </c>
      <c r="E2422" t="s">
        <v>1712</v>
      </c>
      <c r="H2422" t="str">
        <f>INDEX('Vensim Variables'!$B:$B,MATCH(EPS!$B2422,'Vensim Variables'!$A:$A,0))</f>
        <v>g pollutant</v>
      </c>
      <c r="I2422" t="str">
        <f t="shared" si="74"/>
        <v>OC</v>
      </c>
      <c r="J2422">
        <f>INDEX(NoSettings!$C:$C,MATCH(EPS!$A2422,NoSettings!$A:$A,0))</f>
        <v>4919940</v>
      </c>
      <c r="K2422">
        <f>INDEX(GWP!$C$2:$C$13,MATCH(EPS!I2422,GWP!$B$2:$B$13,0))</f>
        <v>0</v>
      </c>
      <c r="L2422" s="4">
        <f t="shared" si="75"/>
        <v>0</v>
      </c>
    </row>
    <row r="2423" spans="1:12">
      <c r="A2423" t="s">
        <v>8051</v>
      </c>
      <c r="B2423" t="s">
        <v>7405</v>
      </c>
      <c r="C2423" t="s">
        <v>1733</v>
      </c>
      <c r="D2423" t="s">
        <v>6893</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8052</v>
      </c>
      <c r="B2424" t="s">
        <v>7405</v>
      </c>
      <c r="C2424" t="s">
        <v>1733</v>
      </c>
      <c r="D2424" t="s">
        <v>6893</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8053</v>
      </c>
      <c r="B2425" t="s">
        <v>7405</v>
      </c>
      <c r="C2425" t="s">
        <v>1733</v>
      </c>
      <c r="D2425" t="s">
        <v>6893</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8054</v>
      </c>
      <c r="B2426" t="s">
        <v>7405</v>
      </c>
      <c r="C2426" t="s">
        <v>1733</v>
      </c>
      <c r="D2426" t="s">
        <v>6894</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8055</v>
      </c>
      <c r="B2427" t="s">
        <v>7405</v>
      </c>
      <c r="C2427" t="s">
        <v>1733</v>
      </c>
      <c r="D2427" t="s">
        <v>6894</v>
      </c>
      <c r="E2427" t="s">
        <v>1705</v>
      </c>
      <c r="H2427" t="str">
        <f>INDEX('Vensim Variables'!$B:$B,MATCH(EPS!$B2427,'Vensim Variables'!$A:$A,0))</f>
        <v>g pollutant</v>
      </c>
      <c r="I2427" t="str">
        <f t="shared" si="74"/>
        <v>VOC</v>
      </c>
      <c r="J2427" s="2">
        <f>INDEX(NoSettings!$C:$C,MATCH(EPS!$A2427,NoSettings!$A:$A,0))</f>
        <v>139594000</v>
      </c>
      <c r="K2427">
        <f>INDEX(GWP!$C$2:$C$13,MATCH(EPS!I2427,GWP!$B$2:$B$13,0))</f>
        <v>0</v>
      </c>
      <c r="L2427" s="4">
        <f t="shared" si="75"/>
        <v>0</v>
      </c>
    </row>
    <row r="2428" spans="1:12">
      <c r="A2428" t="s">
        <v>8056</v>
      </c>
      <c r="B2428" t="s">
        <v>7405</v>
      </c>
      <c r="C2428" t="s">
        <v>1733</v>
      </c>
      <c r="D2428" t="s">
        <v>6894</v>
      </c>
      <c r="E2428" t="s">
        <v>1706</v>
      </c>
      <c r="H2428" t="str">
        <f>INDEX('Vensim Variables'!$B:$B,MATCH(EPS!$B2428,'Vensim Variables'!$A:$A,0))</f>
        <v>g pollutant</v>
      </c>
      <c r="I2428" t="str">
        <f t="shared" si="74"/>
        <v>CO</v>
      </c>
      <c r="J2428">
        <f>INDEX(NoSettings!$C:$C,MATCH(EPS!$A2428,NoSettings!$A:$A,0))</f>
        <v>6212310000</v>
      </c>
      <c r="K2428">
        <f>INDEX(GWP!$C$2:$C$13,MATCH(EPS!I2428,GWP!$B$2:$B$13,0))</f>
        <v>0</v>
      </c>
      <c r="L2428" s="4">
        <f t="shared" si="75"/>
        <v>0</v>
      </c>
    </row>
    <row r="2429" spans="1:12">
      <c r="A2429" t="s">
        <v>8057</v>
      </c>
      <c r="B2429" t="s">
        <v>7405</v>
      </c>
      <c r="C2429" t="s">
        <v>1733</v>
      </c>
      <c r="D2429" t="s">
        <v>6894</v>
      </c>
      <c r="E2429" t="s">
        <v>1707</v>
      </c>
      <c r="H2429" t="str">
        <f>INDEX('Vensim Variables'!$B:$B,MATCH(EPS!$B2429,'Vensim Variables'!$A:$A,0))</f>
        <v>g pollutant</v>
      </c>
      <c r="I2429" t="str">
        <f t="shared" si="74"/>
        <v>NOx</v>
      </c>
      <c r="J2429">
        <f>INDEX(NoSettings!$C:$C,MATCH(EPS!$A2429,NoSettings!$A:$A,0))</f>
        <v>17353700000</v>
      </c>
      <c r="K2429">
        <f>INDEX(GWP!$C$2:$C$13,MATCH(EPS!I2429,GWP!$B$2:$B$13,0))</f>
        <v>0</v>
      </c>
      <c r="L2429" s="4">
        <f t="shared" si="75"/>
        <v>0</v>
      </c>
    </row>
    <row r="2430" spans="1:12">
      <c r="A2430" t="s">
        <v>8058</v>
      </c>
      <c r="B2430" t="s">
        <v>7405</v>
      </c>
      <c r="C2430" t="s">
        <v>1733</v>
      </c>
      <c r="D2430" t="s">
        <v>6894</v>
      </c>
      <c r="E2430" t="s">
        <v>1708</v>
      </c>
      <c r="H2430" t="str">
        <f>INDEX('Vensim Variables'!$B:$B,MATCH(EPS!$B2430,'Vensim Variables'!$A:$A,0))</f>
        <v>g pollutant</v>
      </c>
      <c r="I2430" t="str">
        <f t="shared" si="74"/>
        <v>PM10</v>
      </c>
      <c r="J2430">
        <f>INDEX(NoSettings!$C:$C,MATCH(EPS!$A2430,NoSettings!$A:$A,0))</f>
        <v>9441080000</v>
      </c>
      <c r="K2430">
        <f>INDEX(GWP!$C$2:$C$13,MATCH(EPS!I2430,GWP!$B$2:$B$13,0))</f>
        <v>0</v>
      </c>
      <c r="L2430" s="4">
        <f t="shared" si="75"/>
        <v>0</v>
      </c>
    </row>
    <row r="2431" spans="1:12">
      <c r="A2431" t="s">
        <v>8059</v>
      </c>
      <c r="B2431" t="s">
        <v>7405</v>
      </c>
      <c r="C2431" t="s">
        <v>1733</v>
      </c>
      <c r="D2431" t="s">
        <v>6894</v>
      </c>
      <c r="E2431" t="s">
        <v>1709</v>
      </c>
      <c r="H2431" t="str">
        <f>INDEX('Vensim Variables'!$B:$B,MATCH(EPS!$B2431,'Vensim Variables'!$A:$A,0))</f>
        <v>g pollutant</v>
      </c>
      <c r="I2431" t="str">
        <f t="shared" si="74"/>
        <v>PM25</v>
      </c>
      <c r="J2431">
        <f>INDEX(NoSettings!$C:$C,MATCH(EPS!$A2431,NoSettings!$A:$A,0))</f>
        <v>2277990000</v>
      </c>
      <c r="K2431">
        <f>INDEX(GWP!$C$2:$C$13,MATCH(EPS!I2431,GWP!$B$2:$B$13,0))</f>
        <v>0</v>
      </c>
      <c r="L2431" s="4">
        <f t="shared" si="75"/>
        <v>0</v>
      </c>
    </row>
    <row r="2432" spans="1:12">
      <c r="A2432" t="s">
        <v>8060</v>
      </c>
      <c r="B2432" t="s">
        <v>7405</v>
      </c>
      <c r="C2432" t="s">
        <v>1733</v>
      </c>
      <c r="D2432" t="s">
        <v>6894</v>
      </c>
      <c r="E2432" t="s">
        <v>1710</v>
      </c>
      <c r="H2432" t="str">
        <f>INDEX('Vensim Variables'!$B:$B,MATCH(EPS!$B2432,'Vensim Variables'!$A:$A,0))</f>
        <v>g pollutant</v>
      </c>
      <c r="I2432" t="str">
        <f t="shared" si="74"/>
        <v>SOx</v>
      </c>
      <c r="J2432">
        <f>INDEX(NoSettings!$C:$C,MATCH(EPS!$A2432,NoSettings!$A:$A,0))</f>
        <v>41774500000</v>
      </c>
      <c r="K2432">
        <f>INDEX(GWP!$C$2:$C$13,MATCH(EPS!I2432,GWP!$B$2:$B$13,0))</f>
        <v>0</v>
      </c>
      <c r="L2432" s="4">
        <f t="shared" si="75"/>
        <v>0</v>
      </c>
    </row>
    <row r="2433" spans="1:12">
      <c r="A2433" t="s">
        <v>8061</v>
      </c>
      <c r="B2433" t="s">
        <v>7405</v>
      </c>
      <c r="C2433" t="s">
        <v>1733</v>
      </c>
      <c r="D2433" t="s">
        <v>6894</v>
      </c>
      <c r="E2433" t="s">
        <v>1711</v>
      </c>
      <c r="H2433" t="str">
        <f>INDEX('Vensim Variables'!$B:$B,MATCH(EPS!$B2433,'Vensim Variables'!$A:$A,0))</f>
        <v>g pollutant</v>
      </c>
      <c r="I2433" t="str">
        <f t="shared" si="74"/>
        <v>BC</v>
      </c>
      <c r="J2433">
        <f>INDEX(NoSettings!$C:$C,MATCH(EPS!$A2433,NoSettings!$A:$A,0))</f>
        <v>97369200</v>
      </c>
      <c r="K2433">
        <f>INDEX(GWP!$C$2:$C$13,MATCH(EPS!I2433,GWP!$B$2:$B$13,0))</f>
        <v>0</v>
      </c>
      <c r="L2433" s="4">
        <f t="shared" si="75"/>
        <v>0</v>
      </c>
    </row>
    <row r="2434" spans="1:12">
      <c r="A2434" t="s">
        <v>8062</v>
      </c>
      <c r="B2434" t="s">
        <v>7405</v>
      </c>
      <c r="C2434" t="s">
        <v>1733</v>
      </c>
      <c r="D2434" t="s">
        <v>6894</v>
      </c>
      <c r="E2434" t="s">
        <v>1712</v>
      </c>
      <c r="H2434" t="str">
        <f>INDEX('Vensim Variables'!$B:$B,MATCH(EPS!$B2434,'Vensim Variables'!$A:$A,0))</f>
        <v>g pollutant</v>
      </c>
      <c r="I2434" t="str">
        <f t="shared" si="74"/>
        <v>OC</v>
      </c>
      <c r="J2434">
        <f>INDEX(NoSettings!$C:$C,MATCH(EPS!$A2434,NoSettings!$A:$A,0))</f>
        <v>72993600</v>
      </c>
      <c r="K2434">
        <f>INDEX(GWP!$C$2:$C$13,MATCH(EPS!I2434,GWP!$B$2:$B$13,0))</f>
        <v>0</v>
      </c>
      <c r="L2434" s="4">
        <f t="shared" si="75"/>
        <v>0</v>
      </c>
    </row>
    <row r="2435" spans="1:12">
      <c r="A2435" t="s">
        <v>8063</v>
      </c>
      <c r="B2435" t="s">
        <v>7405</v>
      </c>
      <c r="C2435" t="s">
        <v>1733</v>
      </c>
      <c r="D2435" t="s">
        <v>6894</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8064</v>
      </c>
      <c r="B2436" t="s">
        <v>7405</v>
      </c>
      <c r="C2436" t="s">
        <v>1733</v>
      </c>
      <c r="D2436" t="s">
        <v>6894</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8065</v>
      </c>
      <c r="B2437" t="s">
        <v>7405</v>
      </c>
      <c r="C2437" t="s">
        <v>1733</v>
      </c>
      <c r="D2437" t="s">
        <v>6894</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8066</v>
      </c>
      <c r="B2438" t="s">
        <v>7405</v>
      </c>
      <c r="C2438" t="s">
        <v>1733</v>
      </c>
      <c r="D2438" t="s">
        <v>6895</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8067</v>
      </c>
      <c r="B2439" t="s">
        <v>7405</v>
      </c>
      <c r="C2439" t="s">
        <v>1733</v>
      </c>
      <c r="D2439" t="s">
        <v>6895</v>
      </c>
      <c r="E2439" t="s">
        <v>1705</v>
      </c>
      <c r="H2439" t="str">
        <f>INDEX('Vensim Variables'!$B:$B,MATCH(EPS!$B2439,'Vensim Variables'!$A:$A,0))</f>
        <v>g pollutant</v>
      </c>
      <c r="I2439" t="str">
        <f t="shared" si="76"/>
        <v>VOC</v>
      </c>
      <c r="J2439">
        <f>INDEX(NoSettings!$C:$C,MATCH(EPS!$A2439,NoSettings!$A:$A,0))</f>
        <v>3965630</v>
      </c>
      <c r="K2439">
        <f>INDEX(GWP!$C$2:$C$13,MATCH(EPS!I2439,GWP!$B$2:$B$13,0))</f>
        <v>0</v>
      </c>
      <c r="L2439" s="4">
        <f t="shared" si="77"/>
        <v>0</v>
      </c>
    </row>
    <row r="2440" spans="1:12">
      <c r="A2440" t="s">
        <v>8068</v>
      </c>
      <c r="B2440" t="s">
        <v>7405</v>
      </c>
      <c r="C2440" t="s">
        <v>1733</v>
      </c>
      <c r="D2440" t="s">
        <v>6895</v>
      </c>
      <c r="E2440" t="s">
        <v>1706</v>
      </c>
      <c r="H2440" t="str">
        <f>INDEX('Vensim Variables'!$B:$B,MATCH(EPS!$B2440,'Vensim Variables'!$A:$A,0))</f>
        <v>g pollutant</v>
      </c>
      <c r="I2440" t="str">
        <f t="shared" si="76"/>
        <v>CO</v>
      </c>
      <c r="J2440">
        <f>INDEX(NoSettings!$C:$C,MATCH(EPS!$A2440,NoSettings!$A:$A,0))</f>
        <v>176482000</v>
      </c>
      <c r="K2440">
        <f>INDEX(GWP!$C$2:$C$13,MATCH(EPS!I2440,GWP!$B$2:$B$13,0))</f>
        <v>0</v>
      </c>
      <c r="L2440" s="4">
        <f t="shared" si="77"/>
        <v>0</v>
      </c>
    </row>
    <row r="2441" spans="1:12">
      <c r="A2441" t="s">
        <v>8069</v>
      </c>
      <c r="B2441" t="s">
        <v>7405</v>
      </c>
      <c r="C2441" t="s">
        <v>1733</v>
      </c>
      <c r="D2441" t="s">
        <v>6895</v>
      </c>
      <c r="E2441" t="s">
        <v>1707</v>
      </c>
      <c r="H2441" t="str">
        <f>INDEX('Vensim Variables'!$B:$B,MATCH(EPS!$B2441,'Vensim Variables'!$A:$A,0))</f>
        <v>g pollutant</v>
      </c>
      <c r="I2441" t="str">
        <f t="shared" si="76"/>
        <v>NOx</v>
      </c>
      <c r="J2441">
        <f>INDEX(NoSettings!$C:$C,MATCH(EPS!$A2441,NoSettings!$A:$A,0))</f>
        <v>492991000</v>
      </c>
      <c r="K2441">
        <f>INDEX(GWP!$C$2:$C$13,MATCH(EPS!I2441,GWP!$B$2:$B$13,0))</f>
        <v>0</v>
      </c>
      <c r="L2441" s="4">
        <f t="shared" si="77"/>
        <v>0</v>
      </c>
    </row>
    <row r="2442" spans="1:12">
      <c r="A2442" t="s">
        <v>8070</v>
      </c>
      <c r="B2442" t="s">
        <v>7405</v>
      </c>
      <c r="C2442" t="s">
        <v>1733</v>
      </c>
      <c r="D2442" t="s">
        <v>6895</v>
      </c>
      <c r="E2442" t="s">
        <v>1708</v>
      </c>
      <c r="H2442" t="str">
        <f>INDEX('Vensim Variables'!$B:$B,MATCH(EPS!$B2442,'Vensim Variables'!$A:$A,0))</f>
        <v>g pollutant</v>
      </c>
      <c r="I2442" t="str">
        <f t="shared" si="76"/>
        <v>PM10</v>
      </c>
      <c r="J2442">
        <f>INDEX(NoSettings!$C:$C,MATCH(EPS!$A2442,NoSettings!$A:$A,0))</f>
        <v>268206000</v>
      </c>
      <c r="K2442">
        <f>INDEX(GWP!$C$2:$C$13,MATCH(EPS!I2442,GWP!$B$2:$B$13,0))</f>
        <v>0</v>
      </c>
      <c r="L2442" s="4">
        <f t="shared" si="77"/>
        <v>0</v>
      </c>
    </row>
    <row r="2443" spans="1:12">
      <c r="A2443" t="s">
        <v>8071</v>
      </c>
      <c r="B2443" t="s">
        <v>7405</v>
      </c>
      <c r="C2443" t="s">
        <v>1733</v>
      </c>
      <c r="D2443" t="s">
        <v>6895</v>
      </c>
      <c r="E2443" t="s">
        <v>1709</v>
      </c>
      <c r="H2443" t="str">
        <f>INDEX('Vensim Variables'!$B:$B,MATCH(EPS!$B2443,'Vensim Variables'!$A:$A,0))</f>
        <v>g pollutant</v>
      </c>
      <c r="I2443" t="str">
        <f t="shared" si="76"/>
        <v>PM25</v>
      </c>
      <c r="J2443">
        <f>INDEX(NoSettings!$C:$C,MATCH(EPS!$A2443,NoSettings!$A:$A,0))</f>
        <v>64714000</v>
      </c>
      <c r="K2443">
        <f>INDEX(GWP!$C$2:$C$13,MATCH(EPS!I2443,GWP!$B$2:$B$13,0))</f>
        <v>0</v>
      </c>
      <c r="L2443" s="4">
        <f t="shared" si="77"/>
        <v>0</v>
      </c>
    </row>
    <row r="2444" spans="1:12">
      <c r="A2444" t="s">
        <v>8072</v>
      </c>
      <c r="B2444" t="s">
        <v>7405</v>
      </c>
      <c r="C2444" t="s">
        <v>1733</v>
      </c>
      <c r="D2444" t="s">
        <v>6895</v>
      </c>
      <c r="E2444" t="s">
        <v>1710</v>
      </c>
      <c r="H2444" t="str">
        <f>INDEX('Vensim Variables'!$B:$B,MATCH(EPS!$B2444,'Vensim Variables'!$A:$A,0))</f>
        <v>g pollutant</v>
      </c>
      <c r="I2444" t="str">
        <f t="shared" si="76"/>
        <v>SOx</v>
      </c>
      <c r="J2444">
        <f>INDEX(NoSettings!$C:$C,MATCH(EPS!$A2444,NoSettings!$A:$A,0))</f>
        <v>1186750000</v>
      </c>
      <c r="K2444">
        <f>INDEX(GWP!$C$2:$C$13,MATCH(EPS!I2444,GWP!$B$2:$B$13,0))</f>
        <v>0</v>
      </c>
      <c r="L2444" s="4">
        <f t="shared" si="77"/>
        <v>0</v>
      </c>
    </row>
    <row r="2445" spans="1:12">
      <c r="A2445" t="s">
        <v>8073</v>
      </c>
      <c r="B2445" t="s">
        <v>7405</v>
      </c>
      <c r="C2445" t="s">
        <v>1733</v>
      </c>
      <c r="D2445" t="s">
        <v>6895</v>
      </c>
      <c r="E2445" t="s">
        <v>1711</v>
      </c>
      <c r="H2445" t="str">
        <f>INDEX('Vensim Variables'!$B:$B,MATCH(EPS!$B2445,'Vensim Variables'!$A:$A,0))</f>
        <v>g pollutant</v>
      </c>
      <c r="I2445" t="str">
        <f t="shared" si="76"/>
        <v>BC</v>
      </c>
      <c r="J2445">
        <f>INDEX(NoSettings!$C:$C,MATCH(EPS!$A2445,NoSettings!$A:$A,0))</f>
        <v>2766100</v>
      </c>
      <c r="K2445">
        <f>INDEX(GWP!$C$2:$C$13,MATCH(EPS!I2445,GWP!$B$2:$B$13,0))</f>
        <v>0</v>
      </c>
      <c r="L2445" s="4">
        <f t="shared" si="77"/>
        <v>0</v>
      </c>
    </row>
    <row r="2446" spans="1:12">
      <c r="A2446" t="s">
        <v>8074</v>
      </c>
      <c r="B2446" t="s">
        <v>7405</v>
      </c>
      <c r="C2446" t="s">
        <v>1733</v>
      </c>
      <c r="D2446" t="s">
        <v>6895</v>
      </c>
      <c r="E2446" t="s">
        <v>1712</v>
      </c>
      <c r="H2446" t="str">
        <f>INDEX('Vensim Variables'!$B:$B,MATCH(EPS!$B2446,'Vensim Variables'!$A:$A,0))</f>
        <v>g pollutant</v>
      </c>
      <c r="I2446" t="str">
        <f t="shared" si="76"/>
        <v>OC</v>
      </c>
      <c r="J2446">
        <f>INDEX(NoSettings!$C:$C,MATCH(EPS!$A2446,NoSettings!$A:$A,0))</f>
        <v>2073630</v>
      </c>
      <c r="K2446">
        <f>INDEX(GWP!$C$2:$C$13,MATCH(EPS!I2446,GWP!$B$2:$B$13,0))</f>
        <v>0</v>
      </c>
      <c r="L2446" s="4">
        <f t="shared" si="77"/>
        <v>0</v>
      </c>
    </row>
    <row r="2447" spans="1:12">
      <c r="A2447" t="s">
        <v>8075</v>
      </c>
      <c r="B2447" t="s">
        <v>7405</v>
      </c>
      <c r="C2447" t="s">
        <v>1733</v>
      </c>
      <c r="D2447" t="s">
        <v>6895</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8076</v>
      </c>
      <c r="B2448" t="s">
        <v>7405</v>
      </c>
      <c r="C2448" t="s">
        <v>1733</v>
      </c>
      <c r="D2448" t="s">
        <v>6895</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8077</v>
      </c>
      <c r="B2449" t="s">
        <v>7405</v>
      </c>
      <c r="C2449" t="s">
        <v>1733</v>
      </c>
      <c r="D2449" t="s">
        <v>6895</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8078</v>
      </c>
      <c r="B2450" t="s">
        <v>7405</v>
      </c>
      <c r="C2450" t="s">
        <v>1733</v>
      </c>
      <c r="D2450" t="s">
        <v>6896</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8079</v>
      </c>
      <c r="B2451" t="s">
        <v>7405</v>
      </c>
      <c r="C2451" t="s">
        <v>1733</v>
      </c>
      <c r="D2451" t="s">
        <v>6896</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8080</v>
      </c>
      <c r="B2452" t="s">
        <v>7405</v>
      </c>
      <c r="C2452" t="s">
        <v>1733</v>
      </c>
      <c r="D2452" t="s">
        <v>6896</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8081</v>
      </c>
      <c r="B2453" t="s">
        <v>7405</v>
      </c>
      <c r="C2453" t="s">
        <v>1733</v>
      </c>
      <c r="D2453" t="s">
        <v>6896</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8082</v>
      </c>
      <c r="B2454" t="s">
        <v>7405</v>
      </c>
      <c r="C2454" t="s">
        <v>1733</v>
      </c>
      <c r="D2454" t="s">
        <v>6896</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8083</v>
      </c>
      <c r="B2455" t="s">
        <v>7405</v>
      </c>
      <c r="C2455" t="s">
        <v>1733</v>
      </c>
      <c r="D2455" t="s">
        <v>6896</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8084</v>
      </c>
      <c r="B2456" t="s">
        <v>7405</v>
      </c>
      <c r="C2456" t="s">
        <v>1733</v>
      </c>
      <c r="D2456" t="s">
        <v>6896</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8085</v>
      </c>
      <c r="B2457" t="s">
        <v>7405</v>
      </c>
      <c r="C2457" t="s">
        <v>1733</v>
      </c>
      <c r="D2457" t="s">
        <v>6896</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8086</v>
      </c>
      <c r="B2458" t="s">
        <v>7405</v>
      </c>
      <c r="C2458" t="s">
        <v>1733</v>
      </c>
      <c r="D2458" t="s">
        <v>6896</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8087</v>
      </c>
      <c r="B2459" t="s">
        <v>7405</v>
      </c>
      <c r="C2459" t="s">
        <v>1733</v>
      </c>
      <c r="D2459" t="s">
        <v>6896</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8088</v>
      </c>
      <c r="B2460" t="s">
        <v>7405</v>
      </c>
      <c r="C2460" t="s">
        <v>1733</v>
      </c>
      <c r="D2460" t="s">
        <v>6896</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8089</v>
      </c>
      <c r="B2461" t="s">
        <v>7405</v>
      </c>
      <c r="C2461" t="s">
        <v>1733</v>
      </c>
      <c r="D2461" t="s">
        <v>6896</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8090</v>
      </c>
      <c r="B2462" t="s">
        <v>7405</v>
      </c>
      <c r="C2462" t="s">
        <v>1733</v>
      </c>
      <c r="D2462" t="s">
        <v>6897</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8091</v>
      </c>
      <c r="B2463" t="s">
        <v>7405</v>
      </c>
      <c r="C2463" t="s">
        <v>1733</v>
      </c>
      <c r="D2463" t="s">
        <v>6897</v>
      </c>
      <c r="E2463" t="s">
        <v>1705</v>
      </c>
      <c r="H2463" t="str">
        <f>INDEX('Vensim Variables'!$B:$B,MATCH(EPS!$B2463,'Vensim Variables'!$A:$A,0))</f>
        <v>g pollutant</v>
      </c>
      <c r="I2463" t="str">
        <f t="shared" si="76"/>
        <v>VOC</v>
      </c>
      <c r="J2463">
        <f>INDEX(NoSettings!$C:$C,MATCH(EPS!$A2463,NoSettings!$A:$A,0))</f>
        <v>33651300</v>
      </c>
      <c r="K2463">
        <f>INDEX(GWP!$C$2:$C$13,MATCH(EPS!I2463,GWP!$B$2:$B$13,0))</f>
        <v>0</v>
      </c>
      <c r="L2463" s="4">
        <f t="shared" si="77"/>
        <v>0</v>
      </c>
    </row>
    <row r="2464" spans="1:12">
      <c r="A2464" t="s">
        <v>8092</v>
      </c>
      <c r="B2464" t="s">
        <v>7405</v>
      </c>
      <c r="C2464" t="s">
        <v>1733</v>
      </c>
      <c r="D2464" t="s">
        <v>6897</v>
      </c>
      <c r="E2464" t="s">
        <v>1706</v>
      </c>
      <c r="H2464" t="str">
        <f>INDEX('Vensim Variables'!$B:$B,MATCH(EPS!$B2464,'Vensim Variables'!$A:$A,0))</f>
        <v>g pollutant</v>
      </c>
      <c r="I2464" t="str">
        <f t="shared" si="76"/>
        <v>CO</v>
      </c>
      <c r="J2464">
        <f>INDEX(NoSettings!$C:$C,MATCH(EPS!$A2464,NoSettings!$A:$A,0))</f>
        <v>1497580000</v>
      </c>
      <c r="K2464">
        <f>INDEX(GWP!$C$2:$C$13,MATCH(EPS!I2464,GWP!$B$2:$B$13,0))</f>
        <v>0</v>
      </c>
      <c r="L2464" s="4">
        <f t="shared" si="77"/>
        <v>0</v>
      </c>
    </row>
    <row r="2465" spans="1:12">
      <c r="A2465" t="s">
        <v>8093</v>
      </c>
      <c r="B2465" t="s">
        <v>7405</v>
      </c>
      <c r="C2465" t="s">
        <v>1733</v>
      </c>
      <c r="D2465" t="s">
        <v>6897</v>
      </c>
      <c r="E2465" t="s">
        <v>1707</v>
      </c>
      <c r="H2465" t="str">
        <f>INDEX('Vensim Variables'!$B:$B,MATCH(EPS!$B2465,'Vensim Variables'!$A:$A,0))</f>
        <v>g pollutant</v>
      </c>
      <c r="I2465" t="str">
        <f t="shared" si="76"/>
        <v>NOx</v>
      </c>
      <c r="J2465">
        <f>INDEX(NoSettings!$C:$C,MATCH(EPS!$A2465,NoSettings!$A:$A,0))</f>
        <v>4183390000</v>
      </c>
      <c r="K2465">
        <f>INDEX(GWP!$C$2:$C$13,MATCH(EPS!I2465,GWP!$B$2:$B$13,0))</f>
        <v>0</v>
      </c>
      <c r="L2465" s="4">
        <f t="shared" si="77"/>
        <v>0</v>
      </c>
    </row>
    <row r="2466" spans="1:12">
      <c r="A2466" t="s">
        <v>8094</v>
      </c>
      <c r="B2466" t="s">
        <v>7405</v>
      </c>
      <c r="C2466" t="s">
        <v>1733</v>
      </c>
      <c r="D2466" t="s">
        <v>6897</v>
      </c>
      <c r="E2466" t="s">
        <v>1708</v>
      </c>
      <c r="H2466" t="str">
        <f>INDEX('Vensim Variables'!$B:$B,MATCH(EPS!$B2466,'Vensim Variables'!$A:$A,0))</f>
        <v>g pollutant</v>
      </c>
      <c r="I2466" t="str">
        <f t="shared" si="76"/>
        <v>PM10</v>
      </c>
      <c r="J2466">
        <f>INDEX(NoSettings!$C:$C,MATCH(EPS!$A2466,NoSettings!$A:$A,0))</f>
        <v>2275920000</v>
      </c>
      <c r="K2466">
        <f>INDEX(GWP!$C$2:$C$13,MATCH(EPS!I2466,GWP!$B$2:$B$13,0))</f>
        <v>0</v>
      </c>
      <c r="L2466" s="4">
        <f t="shared" si="77"/>
        <v>0</v>
      </c>
    </row>
    <row r="2467" spans="1:12">
      <c r="A2467" t="s">
        <v>8095</v>
      </c>
      <c r="B2467" t="s">
        <v>7405</v>
      </c>
      <c r="C2467" t="s">
        <v>1733</v>
      </c>
      <c r="D2467" t="s">
        <v>6897</v>
      </c>
      <c r="E2467" t="s">
        <v>1709</v>
      </c>
      <c r="H2467" t="str">
        <f>INDEX('Vensim Variables'!$B:$B,MATCH(EPS!$B2467,'Vensim Variables'!$A:$A,0))</f>
        <v>g pollutant</v>
      </c>
      <c r="I2467" t="str">
        <f t="shared" si="76"/>
        <v>PM25</v>
      </c>
      <c r="J2467">
        <f>INDEX(NoSettings!$C:$C,MATCH(EPS!$A2467,NoSettings!$A:$A,0))</f>
        <v>549145000</v>
      </c>
      <c r="K2467">
        <f>INDEX(GWP!$C$2:$C$13,MATCH(EPS!I2467,GWP!$B$2:$B$13,0))</f>
        <v>0</v>
      </c>
      <c r="L2467" s="4">
        <f t="shared" si="77"/>
        <v>0</v>
      </c>
    </row>
    <row r="2468" spans="1:12">
      <c r="A2468" t="s">
        <v>8096</v>
      </c>
      <c r="B2468" t="s">
        <v>7405</v>
      </c>
      <c r="C2468" t="s">
        <v>1733</v>
      </c>
      <c r="D2468" t="s">
        <v>6897</v>
      </c>
      <c r="E2468" t="s">
        <v>1710</v>
      </c>
      <c r="H2468" t="str">
        <f>INDEX('Vensim Variables'!$B:$B,MATCH(EPS!$B2468,'Vensim Variables'!$A:$A,0))</f>
        <v>g pollutant</v>
      </c>
      <c r="I2468" t="str">
        <f t="shared" si="76"/>
        <v>SOx</v>
      </c>
      <c r="J2468">
        <f>INDEX(NoSettings!$C:$C,MATCH(EPS!$A2468,NoSettings!$A:$A,0))</f>
        <v>10070400000</v>
      </c>
      <c r="K2468">
        <f>INDEX(GWP!$C$2:$C$13,MATCH(EPS!I2468,GWP!$B$2:$B$13,0))</f>
        <v>0</v>
      </c>
      <c r="L2468" s="4">
        <f t="shared" si="77"/>
        <v>0</v>
      </c>
    </row>
    <row r="2469" spans="1:12">
      <c r="A2469" t="s">
        <v>8097</v>
      </c>
      <c r="B2469" t="s">
        <v>7405</v>
      </c>
      <c r="C2469" t="s">
        <v>1733</v>
      </c>
      <c r="D2469" t="s">
        <v>6897</v>
      </c>
      <c r="E2469" t="s">
        <v>1711</v>
      </c>
      <c r="H2469" t="str">
        <f>INDEX('Vensim Variables'!$B:$B,MATCH(EPS!$B2469,'Vensim Variables'!$A:$A,0))</f>
        <v>g pollutant</v>
      </c>
      <c r="I2469" t="str">
        <f t="shared" si="76"/>
        <v>BC</v>
      </c>
      <c r="J2469">
        <f>INDEX(NoSettings!$C:$C,MATCH(EPS!$A2469,NoSettings!$A:$A,0))</f>
        <v>23472400</v>
      </c>
      <c r="K2469">
        <f>INDEX(GWP!$C$2:$C$13,MATCH(EPS!I2469,GWP!$B$2:$B$13,0))</f>
        <v>0</v>
      </c>
      <c r="L2469" s="4">
        <f t="shared" si="77"/>
        <v>0</v>
      </c>
    </row>
    <row r="2470" spans="1:12">
      <c r="A2470" t="s">
        <v>8098</v>
      </c>
      <c r="B2470" t="s">
        <v>7405</v>
      </c>
      <c r="C2470" t="s">
        <v>1733</v>
      </c>
      <c r="D2470" t="s">
        <v>6897</v>
      </c>
      <c r="E2470" t="s">
        <v>1712</v>
      </c>
      <c r="H2470" t="str">
        <f>INDEX('Vensim Variables'!$B:$B,MATCH(EPS!$B2470,'Vensim Variables'!$A:$A,0))</f>
        <v>g pollutant</v>
      </c>
      <c r="I2470" t="str">
        <f t="shared" si="76"/>
        <v>OC</v>
      </c>
      <c r="J2470">
        <f>INDEX(NoSettings!$C:$C,MATCH(EPS!$A2470,NoSettings!$A:$A,0))</f>
        <v>17596300</v>
      </c>
      <c r="K2470">
        <f>INDEX(GWP!$C$2:$C$13,MATCH(EPS!I2470,GWP!$B$2:$B$13,0))</f>
        <v>0</v>
      </c>
      <c r="L2470" s="4">
        <f t="shared" si="77"/>
        <v>0</v>
      </c>
    </row>
    <row r="2471" spans="1:12">
      <c r="A2471" t="s">
        <v>8099</v>
      </c>
      <c r="B2471" t="s">
        <v>7405</v>
      </c>
      <c r="C2471" t="s">
        <v>1733</v>
      </c>
      <c r="D2471" t="s">
        <v>6897</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8100</v>
      </c>
      <c r="B2472" t="s">
        <v>7405</v>
      </c>
      <c r="C2472" t="s">
        <v>1733</v>
      </c>
      <c r="D2472" t="s">
        <v>6897</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8101</v>
      </c>
      <c r="B2473" t="s">
        <v>7405</v>
      </c>
      <c r="C2473" t="s">
        <v>1733</v>
      </c>
      <c r="D2473" t="s">
        <v>6897</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8102</v>
      </c>
      <c r="B2474" t="s">
        <v>7405</v>
      </c>
      <c r="C2474" t="s">
        <v>1733</v>
      </c>
      <c r="D2474" t="s">
        <v>6898</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8103</v>
      </c>
      <c r="B2475" t="s">
        <v>7405</v>
      </c>
      <c r="C2475" t="s">
        <v>1733</v>
      </c>
      <c r="D2475" t="s">
        <v>6898</v>
      </c>
      <c r="E2475" t="s">
        <v>1705</v>
      </c>
      <c r="H2475" t="str">
        <f>INDEX('Vensim Variables'!$B:$B,MATCH(EPS!$B2475,'Vensim Variables'!$A:$A,0))</f>
        <v>g pollutant</v>
      </c>
      <c r="I2475" t="str">
        <f t="shared" si="76"/>
        <v>VOC</v>
      </c>
      <c r="J2475">
        <f>INDEX(NoSettings!$C:$C,MATCH(EPS!$A2475,NoSettings!$A:$A,0))</f>
        <v>24565100</v>
      </c>
      <c r="K2475">
        <f>INDEX(GWP!$C$2:$C$13,MATCH(EPS!I2475,GWP!$B$2:$B$13,0))</f>
        <v>0</v>
      </c>
      <c r="L2475" s="4">
        <f t="shared" si="77"/>
        <v>0</v>
      </c>
    </row>
    <row r="2476" spans="1:12">
      <c r="A2476" t="s">
        <v>8104</v>
      </c>
      <c r="B2476" t="s">
        <v>7405</v>
      </c>
      <c r="C2476" t="s">
        <v>1733</v>
      </c>
      <c r="D2476" t="s">
        <v>6898</v>
      </c>
      <c r="E2476" t="s">
        <v>1706</v>
      </c>
      <c r="H2476" t="str">
        <f>INDEX('Vensim Variables'!$B:$B,MATCH(EPS!$B2476,'Vensim Variables'!$A:$A,0))</f>
        <v>g pollutant</v>
      </c>
      <c r="I2476" t="str">
        <f t="shared" si="76"/>
        <v>CO</v>
      </c>
      <c r="J2476">
        <f>INDEX(NoSettings!$C:$C,MATCH(EPS!$A2476,NoSettings!$A:$A,0))</f>
        <v>1093220000</v>
      </c>
      <c r="K2476">
        <f>INDEX(GWP!$C$2:$C$13,MATCH(EPS!I2476,GWP!$B$2:$B$13,0))</f>
        <v>0</v>
      </c>
      <c r="L2476" s="4">
        <f t="shared" si="77"/>
        <v>0</v>
      </c>
    </row>
    <row r="2477" spans="1:12">
      <c r="A2477" t="s">
        <v>8105</v>
      </c>
      <c r="B2477" t="s">
        <v>7405</v>
      </c>
      <c r="C2477" t="s">
        <v>1733</v>
      </c>
      <c r="D2477" t="s">
        <v>6898</v>
      </c>
      <c r="E2477" t="s">
        <v>1707</v>
      </c>
      <c r="H2477" t="str">
        <f>INDEX('Vensim Variables'!$B:$B,MATCH(EPS!$B2477,'Vensim Variables'!$A:$A,0))</f>
        <v>g pollutant</v>
      </c>
      <c r="I2477" t="str">
        <f t="shared" si="76"/>
        <v>NOx</v>
      </c>
      <c r="J2477">
        <f>INDEX(NoSettings!$C:$C,MATCH(EPS!$A2477,NoSettings!$A:$A,0))</f>
        <v>3053830000</v>
      </c>
      <c r="K2477">
        <f>INDEX(GWP!$C$2:$C$13,MATCH(EPS!I2477,GWP!$B$2:$B$13,0))</f>
        <v>0</v>
      </c>
      <c r="L2477" s="4">
        <f t="shared" si="77"/>
        <v>0</v>
      </c>
    </row>
    <row r="2478" spans="1:12">
      <c r="A2478" t="s">
        <v>8106</v>
      </c>
      <c r="B2478" t="s">
        <v>7405</v>
      </c>
      <c r="C2478" t="s">
        <v>1733</v>
      </c>
      <c r="D2478" t="s">
        <v>6898</v>
      </c>
      <c r="E2478" t="s">
        <v>1708</v>
      </c>
      <c r="H2478" t="str">
        <f>INDEX('Vensim Variables'!$B:$B,MATCH(EPS!$B2478,'Vensim Variables'!$A:$A,0))</f>
        <v>g pollutant</v>
      </c>
      <c r="I2478" t="str">
        <f t="shared" si="76"/>
        <v>PM10</v>
      </c>
      <c r="J2478">
        <f>INDEX(NoSettings!$C:$C,MATCH(EPS!$A2478,NoSettings!$A:$A,0))</f>
        <v>1661400000</v>
      </c>
      <c r="K2478">
        <f>INDEX(GWP!$C$2:$C$13,MATCH(EPS!I2478,GWP!$B$2:$B$13,0))</f>
        <v>0</v>
      </c>
      <c r="L2478" s="4">
        <f t="shared" si="77"/>
        <v>0</v>
      </c>
    </row>
    <row r="2479" spans="1:12">
      <c r="A2479" t="s">
        <v>8107</v>
      </c>
      <c r="B2479" t="s">
        <v>7405</v>
      </c>
      <c r="C2479" t="s">
        <v>1733</v>
      </c>
      <c r="D2479" t="s">
        <v>6898</v>
      </c>
      <c r="E2479" t="s">
        <v>1709</v>
      </c>
      <c r="H2479" t="str">
        <f>INDEX('Vensim Variables'!$B:$B,MATCH(EPS!$B2479,'Vensim Variables'!$A:$A,0))</f>
        <v>g pollutant</v>
      </c>
      <c r="I2479" t="str">
        <f t="shared" si="76"/>
        <v>PM25</v>
      </c>
      <c r="J2479">
        <f>INDEX(NoSettings!$C:$C,MATCH(EPS!$A2479,NoSettings!$A:$A,0))</f>
        <v>400871000</v>
      </c>
      <c r="K2479">
        <f>INDEX(GWP!$C$2:$C$13,MATCH(EPS!I2479,GWP!$B$2:$B$13,0))</f>
        <v>0</v>
      </c>
      <c r="L2479" s="4">
        <f t="shared" si="77"/>
        <v>0</v>
      </c>
    </row>
    <row r="2480" spans="1:12">
      <c r="A2480" t="s">
        <v>8108</v>
      </c>
      <c r="B2480" t="s">
        <v>7405</v>
      </c>
      <c r="C2480" t="s">
        <v>1733</v>
      </c>
      <c r="D2480" t="s">
        <v>6898</v>
      </c>
      <c r="E2480" t="s">
        <v>1710</v>
      </c>
      <c r="H2480" t="str">
        <f>INDEX('Vensim Variables'!$B:$B,MATCH(EPS!$B2480,'Vensim Variables'!$A:$A,0))</f>
        <v>g pollutant</v>
      </c>
      <c r="I2480" t="str">
        <f t="shared" si="76"/>
        <v>SOx</v>
      </c>
      <c r="J2480">
        <f>INDEX(NoSettings!$C:$C,MATCH(EPS!$A2480,NoSettings!$A:$A,0))</f>
        <v>7351300000</v>
      </c>
      <c r="K2480">
        <f>INDEX(GWP!$C$2:$C$13,MATCH(EPS!I2480,GWP!$B$2:$B$13,0))</f>
        <v>0</v>
      </c>
      <c r="L2480" s="4">
        <f t="shared" si="77"/>
        <v>0</v>
      </c>
    </row>
    <row r="2481" spans="1:12">
      <c r="A2481" t="s">
        <v>8109</v>
      </c>
      <c r="B2481" t="s">
        <v>7405</v>
      </c>
      <c r="C2481" t="s">
        <v>1733</v>
      </c>
      <c r="D2481" t="s">
        <v>6898</v>
      </c>
      <c r="E2481" t="s">
        <v>1711</v>
      </c>
      <c r="H2481" t="str">
        <f>INDEX('Vensim Variables'!$B:$B,MATCH(EPS!$B2481,'Vensim Variables'!$A:$A,0))</f>
        <v>g pollutant</v>
      </c>
      <c r="I2481" t="str">
        <f t="shared" si="76"/>
        <v>BC</v>
      </c>
      <c r="J2481">
        <f>INDEX(NoSettings!$C:$C,MATCH(EPS!$A2481,NoSettings!$A:$A,0))</f>
        <v>17134600</v>
      </c>
      <c r="K2481">
        <f>INDEX(GWP!$C$2:$C$13,MATCH(EPS!I2481,GWP!$B$2:$B$13,0))</f>
        <v>0</v>
      </c>
      <c r="L2481" s="4">
        <f t="shared" si="77"/>
        <v>0</v>
      </c>
    </row>
    <row r="2482" spans="1:12">
      <c r="A2482" t="s">
        <v>8110</v>
      </c>
      <c r="B2482" t="s">
        <v>7405</v>
      </c>
      <c r="C2482" t="s">
        <v>1733</v>
      </c>
      <c r="D2482" t="s">
        <v>6898</v>
      </c>
      <c r="E2482" t="s">
        <v>1712</v>
      </c>
      <c r="H2482" t="str">
        <f>INDEX('Vensim Variables'!$B:$B,MATCH(EPS!$B2482,'Vensim Variables'!$A:$A,0))</f>
        <v>g pollutant</v>
      </c>
      <c r="I2482" t="str">
        <f t="shared" si="76"/>
        <v>OC</v>
      </c>
      <c r="J2482">
        <f>INDEX(NoSettings!$C:$C,MATCH(EPS!$A2482,NoSettings!$A:$A,0))</f>
        <v>12845100</v>
      </c>
      <c r="K2482">
        <f>INDEX(GWP!$C$2:$C$13,MATCH(EPS!I2482,GWP!$B$2:$B$13,0))</f>
        <v>0</v>
      </c>
      <c r="L2482" s="4">
        <f t="shared" si="77"/>
        <v>0</v>
      </c>
    </row>
    <row r="2483" spans="1:12">
      <c r="A2483" t="s">
        <v>8111</v>
      </c>
      <c r="B2483" t="s">
        <v>7405</v>
      </c>
      <c r="C2483" t="s">
        <v>1733</v>
      </c>
      <c r="D2483" t="s">
        <v>6898</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8112</v>
      </c>
      <c r="B2484" t="s">
        <v>7405</v>
      </c>
      <c r="C2484" t="s">
        <v>1733</v>
      </c>
      <c r="D2484" t="s">
        <v>6898</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8113</v>
      </c>
      <c r="B2485" t="s">
        <v>7405</v>
      </c>
      <c r="C2485" t="s">
        <v>1733</v>
      </c>
      <c r="D2485" t="s">
        <v>6898</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8114</v>
      </c>
      <c r="B2486" t="s">
        <v>7405</v>
      </c>
      <c r="C2486" t="s">
        <v>1733</v>
      </c>
      <c r="D2486" t="s">
        <v>6899</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8115</v>
      </c>
      <c r="B2487" t="s">
        <v>7405</v>
      </c>
      <c r="C2487" t="s">
        <v>1733</v>
      </c>
      <c r="D2487" t="s">
        <v>6899</v>
      </c>
      <c r="E2487" t="s">
        <v>1705</v>
      </c>
      <c r="H2487" t="str">
        <f>INDEX('Vensim Variables'!$B:$B,MATCH(EPS!$B2487,'Vensim Variables'!$A:$A,0))</f>
        <v>g pollutant</v>
      </c>
      <c r="I2487" t="str">
        <f t="shared" si="76"/>
        <v>VOC</v>
      </c>
      <c r="J2487">
        <f>INDEX(NoSettings!$C:$C,MATCH(EPS!$A2487,NoSettings!$A:$A,0))</f>
        <v>62429400</v>
      </c>
      <c r="K2487">
        <f>INDEX(GWP!$C$2:$C$13,MATCH(EPS!I2487,GWP!$B$2:$B$13,0))</f>
        <v>0</v>
      </c>
      <c r="L2487" s="4">
        <f t="shared" si="77"/>
        <v>0</v>
      </c>
    </row>
    <row r="2488" spans="1:12">
      <c r="A2488" t="s">
        <v>8116</v>
      </c>
      <c r="B2488" t="s">
        <v>7405</v>
      </c>
      <c r="C2488" t="s">
        <v>1733</v>
      </c>
      <c r="D2488" t="s">
        <v>6899</v>
      </c>
      <c r="E2488" t="s">
        <v>1706</v>
      </c>
      <c r="H2488" t="str">
        <f>INDEX('Vensim Variables'!$B:$B,MATCH(EPS!$B2488,'Vensim Variables'!$A:$A,0))</f>
        <v>g pollutant</v>
      </c>
      <c r="I2488" t="str">
        <f t="shared" si="76"/>
        <v>CO</v>
      </c>
      <c r="J2488">
        <f>INDEX(NoSettings!$C:$C,MATCH(EPS!$A2488,NoSettings!$A:$A,0))</f>
        <v>2778290000</v>
      </c>
      <c r="K2488">
        <f>INDEX(GWP!$C$2:$C$13,MATCH(EPS!I2488,GWP!$B$2:$B$13,0))</f>
        <v>0</v>
      </c>
      <c r="L2488" s="4">
        <f t="shared" si="77"/>
        <v>0</v>
      </c>
    </row>
    <row r="2489" spans="1:12">
      <c r="A2489" t="s">
        <v>8117</v>
      </c>
      <c r="B2489" t="s">
        <v>7405</v>
      </c>
      <c r="C2489" t="s">
        <v>1733</v>
      </c>
      <c r="D2489" t="s">
        <v>6899</v>
      </c>
      <c r="E2489" t="s">
        <v>1707</v>
      </c>
      <c r="H2489" t="str">
        <f>INDEX('Vensim Variables'!$B:$B,MATCH(EPS!$B2489,'Vensim Variables'!$A:$A,0))</f>
        <v>g pollutant</v>
      </c>
      <c r="I2489" t="str">
        <f t="shared" si="76"/>
        <v>NOx</v>
      </c>
      <c r="J2489">
        <f>INDEX(NoSettings!$C:$C,MATCH(EPS!$A2489,NoSettings!$A:$A,0))</f>
        <v>7760960000</v>
      </c>
      <c r="K2489">
        <f>INDEX(GWP!$C$2:$C$13,MATCH(EPS!I2489,GWP!$B$2:$B$13,0))</f>
        <v>0</v>
      </c>
      <c r="L2489" s="4">
        <f t="shared" si="77"/>
        <v>0</v>
      </c>
    </row>
    <row r="2490" spans="1:12">
      <c r="A2490" t="s">
        <v>8118</v>
      </c>
      <c r="B2490" t="s">
        <v>7405</v>
      </c>
      <c r="C2490" t="s">
        <v>1733</v>
      </c>
      <c r="D2490" t="s">
        <v>6899</v>
      </c>
      <c r="E2490" t="s">
        <v>1708</v>
      </c>
      <c r="H2490" t="str">
        <f>INDEX('Vensim Variables'!$B:$B,MATCH(EPS!$B2490,'Vensim Variables'!$A:$A,0))</f>
        <v>g pollutant</v>
      </c>
      <c r="I2490" t="str">
        <f t="shared" si="76"/>
        <v>PM10</v>
      </c>
      <c r="J2490">
        <f>INDEX(NoSettings!$C:$C,MATCH(EPS!$A2490,NoSettings!$A:$A,0))</f>
        <v>4222260000</v>
      </c>
      <c r="K2490">
        <f>INDEX(GWP!$C$2:$C$13,MATCH(EPS!I2490,GWP!$B$2:$B$13,0))</f>
        <v>0</v>
      </c>
      <c r="L2490" s="4">
        <f t="shared" si="77"/>
        <v>0</v>
      </c>
    </row>
    <row r="2491" spans="1:12">
      <c r="A2491" t="s">
        <v>8119</v>
      </c>
      <c r="B2491" t="s">
        <v>7405</v>
      </c>
      <c r="C2491" t="s">
        <v>1733</v>
      </c>
      <c r="D2491" t="s">
        <v>6899</v>
      </c>
      <c r="E2491" t="s">
        <v>1709</v>
      </c>
      <c r="H2491" t="str">
        <f>INDEX('Vensim Variables'!$B:$B,MATCH(EPS!$B2491,'Vensim Variables'!$A:$A,0))</f>
        <v>g pollutant</v>
      </c>
      <c r="I2491" t="str">
        <f t="shared" si="76"/>
        <v>PM25</v>
      </c>
      <c r="J2491">
        <f>INDEX(NoSettings!$C:$C,MATCH(EPS!$A2491,NoSettings!$A:$A,0))</f>
        <v>1018770000</v>
      </c>
      <c r="K2491">
        <f>INDEX(GWP!$C$2:$C$13,MATCH(EPS!I2491,GWP!$B$2:$B$13,0))</f>
        <v>0</v>
      </c>
      <c r="L2491" s="4">
        <f t="shared" si="77"/>
        <v>0</v>
      </c>
    </row>
    <row r="2492" spans="1:12">
      <c r="A2492" t="s">
        <v>8120</v>
      </c>
      <c r="B2492" t="s">
        <v>7405</v>
      </c>
      <c r="C2492" t="s">
        <v>1733</v>
      </c>
      <c r="D2492" t="s">
        <v>6899</v>
      </c>
      <c r="E2492" t="s">
        <v>1710</v>
      </c>
      <c r="H2492" t="str">
        <f>INDEX('Vensim Variables'!$B:$B,MATCH(EPS!$B2492,'Vensim Variables'!$A:$A,0))</f>
        <v>g pollutant</v>
      </c>
      <c r="I2492" t="str">
        <f t="shared" si="76"/>
        <v>SOx</v>
      </c>
      <c r="J2492">
        <f>INDEX(NoSettings!$C:$C,MATCH(EPS!$A2492,NoSettings!$A:$A,0))</f>
        <v>18682500000</v>
      </c>
      <c r="K2492">
        <f>INDEX(GWP!$C$2:$C$13,MATCH(EPS!I2492,GWP!$B$2:$B$13,0))</f>
        <v>0</v>
      </c>
      <c r="L2492" s="4">
        <f t="shared" si="77"/>
        <v>0</v>
      </c>
    </row>
    <row r="2493" spans="1:12">
      <c r="A2493" t="s">
        <v>8121</v>
      </c>
      <c r="B2493" t="s">
        <v>7405</v>
      </c>
      <c r="C2493" t="s">
        <v>1733</v>
      </c>
      <c r="D2493" t="s">
        <v>6899</v>
      </c>
      <c r="E2493" t="s">
        <v>1711</v>
      </c>
      <c r="H2493" t="str">
        <f>INDEX('Vensim Variables'!$B:$B,MATCH(EPS!$B2493,'Vensim Variables'!$A:$A,0))</f>
        <v>g pollutant</v>
      </c>
      <c r="I2493" t="str">
        <f t="shared" si="76"/>
        <v>BC</v>
      </c>
      <c r="J2493">
        <f>INDEX(NoSettings!$C:$C,MATCH(EPS!$A2493,NoSettings!$A:$A,0))</f>
        <v>43545700</v>
      </c>
      <c r="K2493">
        <f>INDEX(GWP!$C$2:$C$13,MATCH(EPS!I2493,GWP!$B$2:$B$13,0))</f>
        <v>0</v>
      </c>
      <c r="L2493" s="4">
        <f t="shared" si="77"/>
        <v>0</v>
      </c>
    </row>
    <row r="2494" spans="1:12">
      <c r="A2494" t="s">
        <v>8122</v>
      </c>
      <c r="B2494" t="s">
        <v>7405</v>
      </c>
      <c r="C2494" t="s">
        <v>1733</v>
      </c>
      <c r="D2494" t="s">
        <v>6899</v>
      </c>
      <c r="E2494" t="s">
        <v>1712</v>
      </c>
      <c r="H2494" t="str">
        <f>INDEX('Vensim Variables'!$B:$B,MATCH(EPS!$B2494,'Vensim Variables'!$A:$A,0))</f>
        <v>g pollutant</v>
      </c>
      <c r="I2494" t="str">
        <f t="shared" si="76"/>
        <v>OC</v>
      </c>
      <c r="J2494">
        <f>INDEX(NoSettings!$C:$C,MATCH(EPS!$A2494,NoSettings!$A:$A,0))</f>
        <v>32644400</v>
      </c>
      <c r="K2494">
        <f>INDEX(GWP!$C$2:$C$13,MATCH(EPS!I2494,GWP!$B$2:$B$13,0))</f>
        <v>0</v>
      </c>
      <c r="L2494" s="4">
        <f t="shared" si="77"/>
        <v>0</v>
      </c>
    </row>
    <row r="2495" spans="1:12">
      <c r="A2495" t="s">
        <v>8123</v>
      </c>
      <c r="B2495" t="s">
        <v>7405</v>
      </c>
      <c r="C2495" t="s">
        <v>1733</v>
      </c>
      <c r="D2495" t="s">
        <v>6899</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8124</v>
      </c>
      <c r="B2496" t="s">
        <v>7405</v>
      </c>
      <c r="C2496" t="s">
        <v>1733</v>
      </c>
      <c r="D2496" t="s">
        <v>6899</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8125</v>
      </c>
      <c r="B2497" t="s">
        <v>7405</v>
      </c>
      <c r="C2497" t="s">
        <v>1733</v>
      </c>
      <c r="D2497" t="s">
        <v>6899</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8126</v>
      </c>
      <c r="B2498" t="s">
        <v>7405</v>
      </c>
      <c r="C2498" t="s">
        <v>1733</v>
      </c>
      <c r="D2498" t="s">
        <v>6900</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8127</v>
      </c>
      <c r="B2499" t="s">
        <v>7405</v>
      </c>
      <c r="C2499" t="s">
        <v>1733</v>
      </c>
      <c r="D2499" t="s">
        <v>6900</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8128</v>
      </c>
      <c r="B2500" t="s">
        <v>7405</v>
      </c>
      <c r="C2500" t="s">
        <v>1733</v>
      </c>
      <c r="D2500" t="s">
        <v>6900</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8129</v>
      </c>
      <c r="B2501" t="s">
        <v>7405</v>
      </c>
      <c r="C2501" t="s">
        <v>1733</v>
      </c>
      <c r="D2501" t="s">
        <v>6900</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8130</v>
      </c>
      <c r="B2502" t="s">
        <v>7405</v>
      </c>
      <c r="C2502" t="s">
        <v>1733</v>
      </c>
      <c r="D2502" t="s">
        <v>6900</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8131</v>
      </c>
      <c r="B2503" t="s">
        <v>7405</v>
      </c>
      <c r="C2503" t="s">
        <v>1733</v>
      </c>
      <c r="D2503" t="s">
        <v>6900</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8132</v>
      </c>
      <c r="B2504" t="s">
        <v>7405</v>
      </c>
      <c r="C2504" t="s">
        <v>1733</v>
      </c>
      <c r="D2504" t="s">
        <v>6900</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8133</v>
      </c>
      <c r="B2505" t="s">
        <v>7405</v>
      </c>
      <c r="C2505" t="s">
        <v>1733</v>
      </c>
      <c r="D2505" t="s">
        <v>6900</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8134</v>
      </c>
      <c r="B2506" t="s">
        <v>7405</v>
      </c>
      <c r="C2506" t="s">
        <v>1733</v>
      </c>
      <c r="D2506" t="s">
        <v>6900</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8135</v>
      </c>
      <c r="B2507" t="s">
        <v>7405</v>
      </c>
      <c r="C2507" t="s">
        <v>1733</v>
      </c>
      <c r="D2507" t="s">
        <v>6900</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8136</v>
      </c>
      <c r="B2508" t="s">
        <v>7405</v>
      </c>
      <c r="C2508" t="s">
        <v>1733</v>
      </c>
      <c r="D2508" t="s">
        <v>6900</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8137</v>
      </c>
      <c r="B2509" t="s">
        <v>7405</v>
      </c>
      <c r="C2509" t="s">
        <v>1733</v>
      </c>
      <c r="D2509" t="s">
        <v>6900</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8138</v>
      </c>
      <c r="B2510" t="s">
        <v>7405</v>
      </c>
      <c r="C2510" t="s">
        <v>1733</v>
      </c>
      <c r="D2510" t="s">
        <v>6901</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8139</v>
      </c>
      <c r="B2511" t="s">
        <v>7405</v>
      </c>
      <c r="C2511" t="s">
        <v>1733</v>
      </c>
      <c r="D2511" t="s">
        <v>6901</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8140</v>
      </c>
      <c r="B2512" t="s">
        <v>7405</v>
      </c>
      <c r="C2512" t="s">
        <v>1733</v>
      </c>
      <c r="D2512" t="s">
        <v>6901</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8141</v>
      </c>
      <c r="B2513" t="s">
        <v>7405</v>
      </c>
      <c r="C2513" t="s">
        <v>1733</v>
      </c>
      <c r="D2513" t="s">
        <v>6901</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8142</v>
      </c>
      <c r="B2514" t="s">
        <v>7405</v>
      </c>
      <c r="C2514" t="s">
        <v>1733</v>
      </c>
      <c r="D2514" t="s">
        <v>6901</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8143</v>
      </c>
      <c r="B2515" t="s">
        <v>7405</v>
      </c>
      <c r="C2515" t="s">
        <v>1733</v>
      </c>
      <c r="D2515" t="s">
        <v>6901</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8144</v>
      </c>
      <c r="B2516" t="s">
        <v>7405</v>
      </c>
      <c r="C2516" t="s">
        <v>1733</v>
      </c>
      <c r="D2516" t="s">
        <v>6901</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8145</v>
      </c>
      <c r="B2517" t="s">
        <v>7405</v>
      </c>
      <c r="C2517" t="s">
        <v>1733</v>
      </c>
      <c r="D2517" t="s">
        <v>6901</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8146</v>
      </c>
      <c r="B2518" t="s">
        <v>7405</v>
      </c>
      <c r="C2518" t="s">
        <v>1733</v>
      </c>
      <c r="D2518" t="s">
        <v>6901</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8147</v>
      </c>
      <c r="B2519" t="s">
        <v>7405</v>
      </c>
      <c r="C2519" t="s">
        <v>1733</v>
      </c>
      <c r="D2519" t="s">
        <v>6901</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8148</v>
      </c>
      <c r="B2520" t="s">
        <v>7405</v>
      </c>
      <c r="C2520" t="s">
        <v>1733</v>
      </c>
      <c r="D2520" t="s">
        <v>6901</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8149</v>
      </c>
      <c r="B2521" t="s">
        <v>7405</v>
      </c>
      <c r="C2521" t="s">
        <v>1733</v>
      </c>
      <c r="D2521" t="s">
        <v>6901</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8150</v>
      </c>
      <c r="B2522" t="s">
        <v>7405</v>
      </c>
      <c r="C2522" t="s">
        <v>1733</v>
      </c>
      <c r="D2522" t="s">
        <v>6902</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8151</v>
      </c>
      <c r="B2523" t="s">
        <v>7405</v>
      </c>
      <c r="C2523" t="s">
        <v>1733</v>
      </c>
      <c r="D2523" t="s">
        <v>6902</v>
      </c>
      <c r="E2523" t="s">
        <v>1705</v>
      </c>
      <c r="H2523" t="str">
        <f>INDEX('Vensim Variables'!$B:$B,MATCH(EPS!$B2523,'Vensim Variables'!$A:$A,0))</f>
        <v>g pollutant</v>
      </c>
      <c r="I2523" t="str">
        <f t="shared" si="78"/>
        <v>VOC</v>
      </c>
      <c r="J2523" s="2">
        <f>INDEX(NoSettings!$C:$C,MATCH(EPS!$A2523,NoSettings!$A:$A,0))</f>
        <v>132572000</v>
      </c>
      <c r="K2523">
        <f>INDEX(GWP!$C$2:$C$13,MATCH(EPS!I2523,GWP!$B$2:$B$13,0))</f>
        <v>0</v>
      </c>
      <c r="L2523" s="4">
        <f t="shared" si="79"/>
        <v>0</v>
      </c>
    </row>
    <row r="2524" spans="1:12">
      <c r="A2524" t="s">
        <v>8152</v>
      </c>
      <c r="B2524" t="s">
        <v>7405</v>
      </c>
      <c r="C2524" t="s">
        <v>1733</v>
      </c>
      <c r="D2524" t="s">
        <v>6902</v>
      </c>
      <c r="E2524" t="s">
        <v>1706</v>
      </c>
      <c r="H2524" t="str">
        <f>INDEX('Vensim Variables'!$B:$B,MATCH(EPS!$B2524,'Vensim Variables'!$A:$A,0))</f>
        <v>g pollutant</v>
      </c>
      <c r="I2524" t="str">
        <f t="shared" si="78"/>
        <v>CO</v>
      </c>
      <c r="J2524">
        <f>INDEX(NoSettings!$C:$C,MATCH(EPS!$A2524,NoSettings!$A:$A,0))</f>
        <v>5899830000</v>
      </c>
      <c r="K2524">
        <f>INDEX(GWP!$C$2:$C$13,MATCH(EPS!I2524,GWP!$B$2:$B$13,0))</f>
        <v>0</v>
      </c>
      <c r="L2524" s="4">
        <f t="shared" si="79"/>
        <v>0</v>
      </c>
    </row>
    <row r="2525" spans="1:12">
      <c r="A2525" t="s">
        <v>8153</v>
      </c>
      <c r="B2525" t="s">
        <v>7405</v>
      </c>
      <c r="C2525" t="s">
        <v>1733</v>
      </c>
      <c r="D2525" t="s">
        <v>6902</v>
      </c>
      <c r="E2525" t="s">
        <v>1707</v>
      </c>
      <c r="H2525" t="str">
        <f>INDEX('Vensim Variables'!$B:$B,MATCH(EPS!$B2525,'Vensim Variables'!$A:$A,0))</f>
        <v>g pollutant</v>
      </c>
      <c r="I2525" t="str">
        <f t="shared" si="78"/>
        <v>NOx</v>
      </c>
      <c r="J2525">
        <f>INDEX(NoSettings!$C:$C,MATCH(EPS!$A2525,NoSettings!$A:$A,0))</f>
        <v>16480800000</v>
      </c>
      <c r="K2525">
        <f>INDEX(GWP!$C$2:$C$13,MATCH(EPS!I2525,GWP!$B$2:$B$13,0))</f>
        <v>0</v>
      </c>
      <c r="L2525" s="4">
        <f t="shared" si="79"/>
        <v>0</v>
      </c>
    </row>
    <row r="2526" spans="1:12">
      <c r="A2526" t="s">
        <v>8154</v>
      </c>
      <c r="B2526" t="s">
        <v>7405</v>
      </c>
      <c r="C2526" t="s">
        <v>1733</v>
      </c>
      <c r="D2526" t="s">
        <v>6902</v>
      </c>
      <c r="E2526" t="s">
        <v>1708</v>
      </c>
      <c r="H2526" t="str">
        <f>INDEX('Vensim Variables'!$B:$B,MATCH(EPS!$B2526,'Vensim Variables'!$A:$A,0))</f>
        <v>g pollutant</v>
      </c>
      <c r="I2526" t="str">
        <f t="shared" si="78"/>
        <v>PM10</v>
      </c>
      <c r="J2526">
        <f>INDEX(NoSettings!$C:$C,MATCH(EPS!$A2526,NoSettings!$A:$A,0))</f>
        <v>8966190000</v>
      </c>
      <c r="K2526">
        <f>INDEX(GWP!$C$2:$C$13,MATCH(EPS!I2526,GWP!$B$2:$B$13,0))</f>
        <v>0</v>
      </c>
      <c r="L2526" s="4">
        <f t="shared" si="79"/>
        <v>0</v>
      </c>
    </row>
    <row r="2527" spans="1:12">
      <c r="A2527" t="s">
        <v>8155</v>
      </c>
      <c r="B2527" t="s">
        <v>7405</v>
      </c>
      <c r="C2527" t="s">
        <v>1733</v>
      </c>
      <c r="D2527" t="s">
        <v>6902</v>
      </c>
      <c r="E2527" t="s">
        <v>1709</v>
      </c>
      <c r="H2527" t="str">
        <f>INDEX('Vensim Variables'!$B:$B,MATCH(EPS!$B2527,'Vensim Variables'!$A:$A,0))</f>
        <v>g pollutant</v>
      </c>
      <c r="I2527" t="str">
        <f t="shared" si="78"/>
        <v>PM25</v>
      </c>
      <c r="J2527">
        <f>INDEX(NoSettings!$C:$C,MATCH(EPS!$A2527,NoSettings!$A:$A,0))</f>
        <v>2163400000</v>
      </c>
      <c r="K2527">
        <f>INDEX(GWP!$C$2:$C$13,MATCH(EPS!I2527,GWP!$B$2:$B$13,0))</f>
        <v>0</v>
      </c>
      <c r="L2527" s="4">
        <f t="shared" si="79"/>
        <v>0</v>
      </c>
    </row>
    <row r="2528" spans="1:12">
      <c r="A2528" t="s">
        <v>8156</v>
      </c>
      <c r="B2528" t="s">
        <v>7405</v>
      </c>
      <c r="C2528" t="s">
        <v>1733</v>
      </c>
      <c r="D2528" t="s">
        <v>6902</v>
      </c>
      <c r="E2528" t="s">
        <v>1710</v>
      </c>
      <c r="H2528" t="str">
        <f>INDEX('Vensim Variables'!$B:$B,MATCH(EPS!$B2528,'Vensim Variables'!$A:$A,0))</f>
        <v>g pollutant</v>
      </c>
      <c r="I2528" t="str">
        <f t="shared" si="78"/>
        <v>SOx</v>
      </c>
      <c r="J2528">
        <f>INDEX(NoSettings!$C:$C,MATCH(EPS!$A2528,NoSettings!$A:$A,0))</f>
        <v>39673200000</v>
      </c>
      <c r="K2528">
        <f>INDEX(GWP!$C$2:$C$13,MATCH(EPS!I2528,GWP!$B$2:$B$13,0))</f>
        <v>0</v>
      </c>
      <c r="L2528" s="4">
        <f t="shared" si="79"/>
        <v>0</v>
      </c>
    </row>
    <row r="2529" spans="1:12">
      <c r="A2529" t="s">
        <v>8157</v>
      </c>
      <c r="B2529" t="s">
        <v>7405</v>
      </c>
      <c r="C2529" t="s">
        <v>1733</v>
      </c>
      <c r="D2529" t="s">
        <v>6902</v>
      </c>
      <c r="E2529" t="s">
        <v>1711</v>
      </c>
      <c r="H2529" t="str">
        <f>INDEX('Vensim Variables'!$B:$B,MATCH(EPS!$B2529,'Vensim Variables'!$A:$A,0))</f>
        <v>g pollutant</v>
      </c>
      <c r="I2529" t="str">
        <f t="shared" si="78"/>
        <v>BC</v>
      </c>
      <c r="J2529">
        <f>INDEX(NoSettings!$C:$C,MATCH(EPS!$A2529,NoSettings!$A:$A,0))</f>
        <v>92471500</v>
      </c>
      <c r="K2529">
        <f>INDEX(GWP!$C$2:$C$13,MATCH(EPS!I2529,GWP!$B$2:$B$13,0))</f>
        <v>0</v>
      </c>
      <c r="L2529" s="4">
        <f t="shared" si="79"/>
        <v>0</v>
      </c>
    </row>
    <row r="2530" spans="1:12">
      <c r="A2530" t="s">
        <v>8158</v>
      </c>
      <c r="B2530" t="s">
        <v>7405</v>
      </c>
      <c r="C2530" t="s">
        <v>1733</v>
      </c>
      <c r="D2530" t="s">
        <v>6902</v>
      </c>
      <c r="E2530" t="s">
        <v>1712</v>
      </c>
      <c r="H2530" t="str">
        <f>INDEX('Vensim Variables'!$B:$B,MATCH(EPS!$B2530,'Vensim Variables'!$A:$A,0))</f>
        <v>g pollutant</v>
      </c>
      <c r="I2530" t="str">
        <f t="shared" si="78"/>
        <v>OC</v>
      </c>
      <c r="J2530">
        <f>INDEX(NoSettings!$C:$C,MATCH(EPS!$A2530,NoSettings!$A:$A,0))</f>
        <v>69322000</v>
      </c>
      <c r="K2530">
        <f>INDEX(GWP!$C$2:$C$13,MATCH(EPS!I2530,GWP!$B$2:$B$13,0))</f>
        <v>0</v>
      </c>
      <c r="L2530" s="4">
        <f t="shared" si="79"/>
        <v>0</v>
      </c>
    </row>
    <row r="2531" spans="1:12">
      <c r="A2531" t="s">
        <v>8159</v>
      </c>
      <c r="B2531" t="s">
        <v>7405</v>
      </c>
      <c r="C2531" t="s">
        <v>1733</v>
      </c>
      <c r="D2531" t="s">
        <v>6902</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8160</v>
      </c>
      <c r="B2532" t="s">
        <v>7405</v>
      </c>
      <c r="C2532" t="s">
        <v>1733</v>
      </c>
      <c r="D2532" t="s">
        <v>6902</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8161</v>
      </c>
      <c r="B2533" t="s">
        <v>7405</v>
      </c>
      <c r="C2533" t="s">
        <v>1733</v>
      </c>
      <c r="D2533" t="s">
        <v>6902</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8162</v>
      </c>
      <c r="B2534" t="s">
        <v>7405</v>
      </c>
      <c r="C2534" t="s">
        <v>1733</v>
      </c>
      <c r="D2534" t="s">
        <v>6903</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8163</v>
      </c>
      <c r="B2535" t="s">
        <v>7405</v>
      </c>
      <c r="C2535" t="s">
        <v>1733</v>
      </c>
      <c r="D2535" t="s">
        <v>6903</v>
      </c>
      <c r="E2535" t="s">
        <v>1705</v>
      </c>
      <c r="H2535" t="str">
        <f>INDEX('Vensim Variables'!$B:$B,MATCH(EPS!$B2535,'Vensim Variables'!$A:$A,0))</f>
        <v>g pollutant</v>
      </c>
      <c r="I2535" t="str">
        <f t="shared" si="78"/>
        <v>VOC</v>
      </c>
      <c r="J2535">
        <f>INDEX(NoSettings!$C:$C,MATCH(EPS!$A2535,NoSettings!$A:$A,0))</f>
        <v>39768100</v>
      </c>
      <c r="K2535">
        <f>INDEX(GWP!$C$2:$C$13,MATCH(EPS!I2535,GWP!$B$2:$B$13,0))</f>
        <v>0</v>
      </c>
      <c r="L2535" s="4">
        <f t="shared" si="79"/>
        <v>0</v>
      </c>
    </row>
    <row r="2536" spans="1:12">
      <c r="A2536" t="s">
        <v>8164</v>
      </c>
      <c r="B2536" t="s">
        <v>7405</v>
      </c>
      <c r="C2536" t="s">
        <v>1733</v>
      </c>
      <c r="D2536" t="s">
        <v>6903</v>
      </c>
      <c r="E2536" t="s">
        <v>1706</v>
      </c>
      <c r="H2536" t="str">
        <f>INDEX('Vensim Variables'!$B:$B,MATCH(EPS!$B2536,'Vensim Variables'!$A:$A,0))</f>
        <v>g pollutant</v>
      </c>
      <c r="I2536" t="str">
        <f t="shared" si="78"/>
        <v>CO</v>
      </c>
      <c r="J2536">
        <f>INDEX(NoSettings!$C:$C,MATCH(EPS!$A2536,NoSettings!$A:$A,0))</f>
        <v>1769790000</v>
      </c>
      <c r="K2536">
        <f>INDEX(GWP!$C$2:$C$13,MATCH(EPS!I2536,GWP!$B$2:$B$13,0))</f>
        <v>0</v>
      </c>
      <c r="L2536" s="4">
        <f t="shared" si="79"/>
        <v>0</v>
      </c>
    </row>
    <row r="2537" spans="1:12">
      <c r="A2537" t="s">
        <v>8165</v>
      </c>
      <c r="B2537" t="s">
        <v>7405</v>
      </c>
      <c r="C2537" t="s">
        <v>1733</v>
      </c>
      <c r="D2537" t="s">
        <v>6903</v>
      </c>
      <c r="E2537" t="s">
        <v>1707</v>
      </c>
      <c r="H2537" t="str">
        <f>INDEX('Vensim Variables'!$B:$B,MATCH(EPS!$B2537,'Vensim Variables'!$A:$A,0))</f>
        <v>g pollutant</v>
      </c>
      <c r="I2537" t="str">
        <f t="shared" si="78"/>
        <v>NOx</v>
      </c>
      <c r="J2537">
        <f>INDEX(NoSettings!$C:$C,MATCH(EPS!$A2537,NoSettings!$A:$A,0))</f>
        <v>4943800000</v>
      </c>
      <c r="K2537">
        <f>INDEX(GWP!$C$2:$C$13,MATCH(EPS!I2537,GWP!$B$2:$B$13,0))</f>
        <v>0</v>
      </c>
      <c r="L2537" s="4">
        <f t="shared" si="79"/>
        <v>0</v>
      </c>
    </row>
    <row r="2538" spans="1:12">
      <c r="A2538" t="s">
        <v>8166</v>
      </c>
      <c r="B2538" t="s">
        <v>7405</v>
      </c>
      <c r="C2538" t="s">
        <v>1733</v>
      </c>
      <c r="D2538" t="s">
        <v>6903</v>
      </c>
      <c r="E2538" t="s">
        <v>1708</v>
      </c>
      <c r="H2538" t="str">
        <f>INDEX('Vensim Variables'!$B:$B,MATCH(EPS!$B2538,'Vensim Variables'!$A:$A,0))</f>
        <v>g pollutant</v>
      </c>
      <c r="I2538" t="str">
        <f t="shared" si="78"/>
        <v>PM10</v>
      </c>
      <c r="J2538">
        <f>INDEX(NoSettings!$C:$C,MATCH(EPS!$A2538,NoSettings!$A:$A,0))</f>
        <v>2689620000</v>
      </c>
      <c r="K2538">
        <f>INDEX(GWP!$C$2:$C$13,MATCH(EPS!I2538,GWP!$B$2:$B$13,0))</f>
        <v>0</v>
      </c>
      <c r="L2538" s="4">
        <f t="shared" si="79"/>
        <v>0</v>
      </c>
    </row>
    <row r="2539" spans="1:12">
      <c r="A2539" t="s">
        <v>8167</v>
      </c>
      <c r="B2539" t="s">
        <v>7405</v>
      </c>
      <c r="C2539" t="s">
        <v>1733</v>
      </c>
      <c r="D2539" t="s">
        <v>6903</v>
      </c>
      <c r="E2539" t="s">
        <v>1709</v>
      </c>
      <c r="H2539" t="str">
        <f>INDEX('Vensim Variables'!$B:$B,MATCH(EPS!$B2539,'Vensim Variables'!$A:$A,0))</f>
        <v>g pollutant</v>
      </c>
      <c r="I2539" t="str">
        <f t="shared" si="78"/>
        <v>PM25</v>
      </c>
      <c r="J2539">
        <f>INDEX(NoSettings!$C:$C,MATCH(EPS!$A2539,NoSettings!$A:$A,0))</f>
        <v>648963000</v>
      </c>
      <c r="K2539">
        <f>INDEX(GWP!$C$2:$C$13,MATCH(EPS!I2539,GWP!$B$2:$B$13,0))</f>
        <v>0</v>
      </c>
      <c r="L2539" s="4">
        <f t="shared" si="79"/>
        <v>0</v>
      </c>
    </row>
    <row r="2540" spans="1:12">
      <c r="A2540" t="s">
        <v>8168</v>
      </c>
      <c r="B2540" t="s">
        <v>7405</v>
      </c>
      <c r="C2540" t="s">
        <v>1733</v>
      </c>
      <c r="D2540" t="s">
        <v>6903</v>
      </c>
      <c r="E2540" t="s">
        <v>1710</v>
      </c>
      <c r="H2540" t="str">
        <f>INDEX('Vensim Variables'!$B:$B,MATCH(EPS!$B2540,'Vensim Variables'!$A:$A,0))</f>
        <v>g pollutant</v>
      </c>
      <c r="I2540" t="str">
        <f t="shared" si="78"/>
        <v>SOx</v>
      </c>
      <c r="J2540">
        <f>INDEX(NoSettings!$C:$C,MATCH(EPS!$A2540,NoSettings!$A:$A,0))</f>
        <v>11900900000</v>
      </c>
      <c r="K2540">
        <f>INDEX(GWP!$C$2:$C$13,MATCH(EPS!I2540,GWP!$B$2:$B$13,0))</f>
        <v>0</v>
      </c>
      <c r="L2540" s="4">
        <f t="shared" si="79"/>
        <v>0</v>
      </c>
    </row>
    <row r="2541" spans="1:12">
      <c r="A2541" t="s">
        <v>8169</v>
      </c>
      <c r="B2541" t="s">
        <v>7405</v>
      </c>
      <c r="C2541" t="s">
        <v>1733</v>
      </c>
      <c r="D2541" t="s">
        <v>6903</v>
      </c>
      <c r="E2541" t="s">
        <v>1711</v>
      </c>
      <c r="H2541" t="str">
        <f>INDEX('Vensim Variables'!$B:$B,MATCH(EPS!$B2541,'Vensim Variables'!$A:$A,0))</f>
        <v>g pollutant</v>
      </c>
      <c r="I2541" t="str">
        <f t="shared" si="78"/>
        <v>BC</v>
      </c>
      <c r="J2541">
        <f>INDEX(NoSettings!$C:$C,MATCH(EPS!$A2541,NoSettings!$A:$A,0))</f>
        <v>27739000</v>
      </c>
      <c r="K2541">
        <f>INDEX(GWP!$C$2:$C$13,MATCH(EPS!I2541,GWP!$B$2:$B$13,0))</f>
        <v>0</v>
      </c>
      <c r="L2541" s="4">
        <f t="shared" si="79"/>
        <v>0</v>
      </c>
    </row>
    <row r="2542" spans="1:12">
      <c r="A2542" t="s">
        <v>8170</v>
      </c>
      <c r="B2542" t="s">
        <v>7405</v>
      </c>
      <c r="C2542" t="s">
        <v>1733</v>
      </c>
      <c r="D2542" t="s">
        <v>6903</v>
      </c>
      <c r="E2542" t="s">
        <v>1712</v>
      </c>
      <c r="H2542" t="str">
        <f>INDEX('Vensim Variables'!$B:$B,MATCH(EPS!$B2542,'Vensim Variables'!$A:$A,0))</f>
        <v>g pollutant</v>
      </c>
      <c r="I2542" t="str">
        <f t="shared" si="78"/>
        <v>OC</v>
      </c>
      <c r="J2542">
        <f>INDEX(NoSettings!$C:$C,MATCH(EPS!$A2542,NoSettings!$A:$A,0))</f>
        <v>20794800</v>
      </c>
      <c r="K2542">
        <f>INDEX(GWP!$C$2:$C$13,MATCH(EPS!I2542,GWP!$B$2:$B$13,0))</f>
        <v>0</v>
      </c>
      <c r="L2542" s="4">
        <f t="shared" si="79"/>
        <v>0</v>
      </c>
    </row>
    <row r="2543" spans="1:12">
      <c r="A2543" t="s">
        <v>8171</v>
      </c>
      <c r="B2543" t="s">
        <v>7405</v>
      </c>
      <c r="C2543" t="s">
        <v>1733</v>
      </c>
      <c r="D2543" t="s">
        <v>6903</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8172</v>
      </c>
      <c r="B2544" t="s">
        <v>7405</v>
      </c>
      <c r="C2544" t="s">
        <v>1733</v>
      </c>
      <c r="D2544" t="s">
        <v>6903</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8173</v>
      </c>
      <c r="B2545" t="s">
        <v>7405</v>
      </c>
      <c r="C2545" t="s">
        <v>1733</v>
      </c>
      <c r="D2545" t="s">
        <v>6903</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8174</v>
      </c>
      <c r="B2546" t="s">
        <v>7405</v>
      </c>
      <c r="C2546" t="s">
        <v>1733</v>
      </c>
      <c r="D2546" t="s">
        <v>6904</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8175</v>
      </c>
      <c r="B2547" t="s">
        <v>7405</v>
      </c>
      <c r="C2547" t="s">
        <v>1733</v>
      </c>
      <c r="D2547" t="s">
        <v>6904</v>
      </c>
      <c r="E2547" t="s">
        <v>1705</v>
      </c>
      <c r="H2547" t="str">
        <f>INDEX('Vensim Variables'!$B:$B,MATCH(EPS!$B2547,'Vensim Variables'!$A:$A,0))</f>
        <v>g pollutant</v>
      </c>
      <c r="I2547" t="str">
        <f t="shared" si="78"/>
        <v>VOC</v>
      </c>
      <c r="J2547">
        <f>INDEX(NoSettings!$C:$C,MATCH(EPS!$A2547,NoSettings!$A:$A,0))</f>
        <v>3412290</v>
      </c>
      <c r="K2547">
        <f>INDEX(GWP!$C$2:$C$13,MATCH(EPS!I2547,GWP!$B$2:$B$13,0))</f>
        <v>0</v>
      </c>
      <c r="L2547" s="4">
        <f t="shared" si="79"/>
        <v>0</v>
      </c>
    </row>
    <row r="2548" spans="1:12">
      <c r="A2548" t="s">
        <v>8176</v>
      </c>
      <c r="B2548" t="s">
        <v>7405</v>
      </c>
      <c r="C2548" t="s">
        <v>1733</v>
      </c>
      <c r="D2548" t="s">
        <v>6904</v>
      </c>
      <c r="E2548" t="s">
        <v>1706</v>
      </c>
      <c r="H2548" t="str">
        <f>INDEX('Vensim Variables'!$B:$B,MATCH(EPS!$B2548,'Vensim Variables'!$A:$A,0))</f>
        <v>g pollutant</v>
      </c>
      <c r="I2548" t="str">
        <f t="shared" si="78"/>
        <v>CO</v>
      </c>
      <c r="J2548">
        <f>INDEX(NoSettings!$C:$C,MATCH(EPS!$A2548,NoSettings!$A:$A,0))</f>
        <v>151857000</v>
      </c>
      <c r="K2548">
        <f>INDEX(GWP!$C$2:$C$13,MATCH(EPS!I2548,GWP!$B$2:$B$13,0))</f>
        <v>0</v>
      </c>
      <c r="L2548" s="4">
        <f t="shared" si="79"/>
        <v>0</v>
      </c>
    </row>
    <row r="2549" spans="1:12">
      <c r="A2549" t="s">
        <v>8177</v>
      </c>
      <c r="B2549" t="s">
        <v>7405</v>
      </c>
      <c r="C2549" t="s">
        <v>1733</v>
      </c>
      <c r="D2549" t="s">
        <v>6904</v>
      </c>
      <c r="E2549" t="s">
        <v>1707</v>
      </c>
      <c r="H2549" t="str">
        <f>INDEX('Vensim Variables'!$B:$B,MATCH(EPS!$B2549,'Vensim Variables'!$A:$A,0))</f>
        <v>g pollutant</v>
      </c>
      <c r="I2549" t="str">
        <f t="shared" si="78"/>
        <v>NOx</v>
      </c>
      <c r="J2549">
        <f>INDEX(NoSettings!$C:$C,MATCH(EPS!$A2549,NoSettings!$A:$A,0))</f>
        <v>424201000</v>
      </c>
      <c r="K2549">
        <f>INDEX(GWP!$C$2:$C$13,MATCH(EPS!I2549,GWP!$B$2:$B$13,0))</f>
        <v>0</v>
      </c>
      <c r="L2549" s="4">
        <f t="shared" si="79"/>
        <v>0</v>
      </c>
    </row>
    <row r="2550" spans="1:12">
      <c r="A2550" t="s">
        <v>8178</v>
      </c>
      <c r="B2550" t="s">
        <v>7405</v>
      </c>
      <c r="C2550" t="s">
        <v>1733</v>
      </c>
      <c r="D2550" t="s">
        <v>6904</v>
      </c>
      <c r="E2550" t="s">
        <v>1708</v>
      </c>
      <c r="H2550" t="str">
        <f>INDEX('Vensim Variables'!$B:$B,MATCH(EPS!$B2550,'Vensim Variables'!$A:$A,0))</f>
        <v>g pollutant</v>
      </c>
      <c r="I2550" t="str">
        <f t="shared" si="78"/>
        <v>PM10</v>
      </c>
      <c r="J2550">
        <f>INDEX(NoSettings!$C:$C,MATCH(EPS!$A2550,NoSettings!$A:$A,0))</f>
        <v>230782000</v>
      </c>
      <c r="K2550">
        <f>INDEX(GWP!$C$2:$C$13,MATCH(EPS!I2550,GWP!$B$2:$B$13,0))</f>
        <v>0</v>
      </c>
      <c r="L2550" s="4">
        <f t="shared" si="79"/>
        <v>0</v>
      </c>
    </row>
    <row r="2551" spans="1:12">
      <c r="A2551" t="s">
        <v>8179</v>
      </c>
      <c r="B2551" t="s">
        <v>7405</v>
      </c>
      <c r="C2551" t="s">
        <v>1733</v>
      </c>
      <c r="D2551" t="s">
        <v>6904</v>
      </c>
      <c r="E2551" t="s">
        <v>1709</v>
      </c>
      <c r="H2551" t="str">
        <f>INDEX('Vensim Variables'!$B:$B,MATCH(EPS!$B2551,'Vensim Variables'!$A:$A,0))</f>
        <v>g pollutant</v>
      </c>
      <c r="I2551" t="str">
        <f t="shared" si="78"/>
        <v>PM25</v>
      </c>
      <c r="J2551">
        <f>INDEX(NoSettings!$C:$C,MATCH(EPS!$A2551,NoSettings!$A:$A,0))</f>
        <v>55684100</v>
      </c>
      <c r="K2551">
        <f>INDEX(GWP!$C$2:$C$13,MATCH(EPS!I2551,GWP!$B$2:$B$13,0))</f>
        <v>0</v>
      </c>
      <c r="L2551" s="4">
        <f t="shared" si="79"/>
        <v>0</v>
      </c>
    </row>
    <row r="2552" spans="1:12">
      <c r="A2552" t="s">
        <v>8180</v>
      </c>
      <c r="B2552" t="s">
        <v>7405</v>
      </c>
      <c r="C2552" t="s">
        <v>1733</v>
      </c>
      <c r="D2552" t="s">
        <v>6904</v>
      </c>
      <c r="E2552" t="s">
        <v>1710</v>
      </c>
      <c r="H2552" t="str">
        <f>INDEX('Vensim Variables'!$B:$B,MATCH(EPS!$B2552,'Vensim Variables'!$A:$A,0))</f>
        <v>g pollutant</v>
      </c>
      <c r="I2552" t="str">
        <f t="shared" si="78"/>
        <v>SOx</v>
      </c>
      <c r="J2552">
        <f>INDEX(NoSettings!$C:$C,MATCH(EPS!$A2552,NoSettings!$A:$A,0))</f>
        <v>1021150000</v>
      </c>
      <c r="K2552">
        <f>INDEX(GWP!$C$2:$C$13,MATCH(EPS!I2552,GWP!$B$2:$B$13,0))</f>
        <v>0</v>
      </c>
      <c r="L2552" s="4">
        <f t="shared" si="79"/>
        <v>0</v>
      </c>
    </row>
    <row r="2553" spans="1:12">
      <c r="A2553" t="s">
        <v>8181</v>
      </c>
      <c r="B2553" t="s">
        <v>7405</v>
      </c>
      <c r="C2553" t="s">
        <v>1733</v>
      </c>
      <c r="D2553" t="s">
        <v>6904</v>
      </c>
      <c r="E2553" t="s">
        <v>1711</v>
      </c>
      <c r="H2553" t="str">
        <f>INDEX('Vensim Variables'!$B:$B,MATCH(EPS!$B2553,'Vensim Variables'!$A:$A,0))</f>
        <v>g pollutant</v>
      </c>
      <c r="I2553" t="str">
        <f t="shared" si="78"/>
        <v>BC</v>
      </c>
      <c r="J2553">
        <f>INDEX(NoSettings!$C:$C,MATCH(EPS!$A2553,NoSettings!$A:$A,0))</f>
        <v>2380140</v>
      </c>
      <c r="K2553">
        <f>INDEX(GWP!$C$2:$C$13,MATCH(EPS!I2553,GWP!$B$2:$B$13,0))</f>
        <v>0</v>
      </c>
      <c r="L2553" s="4">
        <f t="shared" si="79"/>
        <v>0</v>
      </c>
    </row>
    <row r="2554" spans="1:12">
      <c r="A2554" t="s">
        <v>8182</v>
      </c>
      <c r="B2554" t="s">
        <v>7405</v>
      </c>
      <c r="C2554" t="s">
        <v>1733</v>
      </c>
      <c r="D2554" t="s">
        <v>6904</v>
      </c>
      <c r="E2554" t="s">
        <v>1712</v>
      </c>
      <c r="H2554" t="str">
        <f>INDEX('Vensim Variables'!$B:$B,MATCH(EPS!$B2554,'Vensim Variables'!$A:$A,0))</f>
        <v>g pollutant</v>
      </c>
      <c r="I2554" t="str">
        <f t="shared" si="78"/>
        <v>OC</v>
      </c>
      <c r="J2554">
        <f>INDEX(NoSettings!$C:$C,MATCH(EPS!$A2554,NoSettings!$A:$A,0))</f>
        <v>1784290</v>
      </c>
      <c r="K2554">
        <f>INDEX(GWP!$C$2:$C$13,MATCH(EPS!I2554,GWP!$B$2:$B$13,0))</f>
        <v>0</v>
      </c>
      <c r="L2554" s="4">
        <f t="shared" si="79"/>
        <v>0</v>
      </c>
    </row>
    <row r="2555" spans="1:12">
      <c r="A2555" t="s">
        <v>8183</v>
      </c>
      <c r="B2555" t="s">
        <v>7405</v>
      </c>
      <c r="C2555" t="s">
        <v>1733</v>
      </c>
      <c r="D2555" t="s">
        <v>6904</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8184</v>
      </c>
      <c r="B2556" t="s">
        <v>7405</v>
      </c>
      <c r="C2556" t="s">
        <v>1733</v>
      </c>
      <c r="D2556" t="s">
        <v>6904</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8185</v>
      </c>
      <c r="B2557" t="s">
        <v>7405</v>
      </c>
      <c r="C2557" t="s">
        <v>1733</v>
      </c>
      <c r="D2557" t="s">
        <v>6904</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8186</v>
      </c>
      <c r="B2558" t="s">
        <v>7405</v>
      </c>
      <c r="C2558" t="s">
        <v>1733</v>
      </c>
      <c r="D2558" t="s">
        <v>6905</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8187</v>
      </c>
      <c r="B2559" t="s">
        <v>7405</v>
      </c>
      <c r="C2559" t="s">
        <v>1733</v>
      </c>
      <c r="D2559" t="s">
        <v>6905</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8188</v>
      </c>
      <c r="B2560" t="s">
        <v>7405</v>
      </c>
      <c r="C2560" t="s">
        <v>1733</v>
      </c>
      <c r="D2560" t="s">
        <v>6905</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8189</v>
      </c>
      <c r="B2561" t="s">
        <v>7405</v>
      </c>
      <c r="C2561" t="s">
        <v>1733</v>
      </c>
      <c r="D2561" t="s">
        <v>6905</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8190</v>
      </c>
      <c r="B2562" t="s">
        <v>7405</v>
      </c>
      <c r="C2562" t="s">
        <v>1733</v>
      </c>
      <c r="D2562" t="s">
        <v>6905</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8191</v>
      </c>
      <c r="B2563" t="s">
        <v>7405</v>
      </c>
      <c r="C2563" t="s">
        <v>1733</v>
      </c>
      <c r="D2563" t="s">
        <v>6905</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8192</v>
      </c>
      <c r="B2564" t="s">
        <v>7405</v>
      </c>
      <c r="C2564" t="s">
        <v>1733</v>
      </c>
      <c r="D2564" t="s">
        <v>6905</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8193</v>
      </c>
      <c r="B2565" t="s">
        <v>7405</v>
      </c>
      <c r="C2565" t="s">
        <v>1733</v>
      </c>
      <c r="D2565" t="s">
        <v>6905</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8194</v>
      </c>
      <c r="B2566" t="s">
        <v>7405</v>
      </c>
      <c r="C2566" t="s">
        <v>1733</v>
      </c>
      <c r="D2566" t="s">
        <v>6905</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8195</v>
      </c>
      <c r="B2567" t="s">
        <v>7405</v>
      </c>
      <c r="C2567" t="s">
        <v>1733</v>
      </c>
      <c r="D2567" t="s">
        <v>6905</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8196</v>
      </c>
      <c r="B2568" t="s">
        <v>7405</v>
      </c>
      <c r="C2568" t="s">
        <v>1733</v>
      </c>
      <c r="D2568" t="s">
        <v>6905</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8197</v>
      </c>
      <c r="B2569" t="s">
        <v>7405</v>
      </c>
      <c r="C2569" t="s">
        <v>1733</v>
      </c>
      <c r="D2569" t="s">
        <v>6905</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8198</v>
      </c>
      <c r="B2570" t="s">
        <v>7405</v>
      </c>
      <c r="C2570" t="s">
        <v>1733</v>
      </c>
      <c r="D2570" t="s">
        <v>6906</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8199</v>
      </c>
      <c r="B2571" t="s">
        <v>7405</v>
      </c>
      <c r="C2571" t="s">
        <v>1733</v>
      </c>
      <c r="D2571" t="s">
        <v>6906</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8200</v>
      </c>
      <c r="B2572" t="s">
        <v>7405</v>
      </c>
      <c r="C2572" t="s">
        <v>1733</v>
      </c>
      <c r="D2572" t="s">
        <v>6906</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8201</v>
      </c>
      <c r="B2573" t="s">
        <v>7405</v>
      </c>
      <c r="C2573" t="s">
        <v>1733</v>
      </c>
      <c r="D2573" t="s">
        <v>6906</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8202</v>
      </c>
      <c r="B2574" t="s">
        <v>7405</v>
      </c>
      <c r="C2574" t="s">
        <v>1733</v>
      </c>
      <c r="D2574" t="s">
        <v>6906</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8203</v>
      </c>
      <c r="B2575" t="s">
        <v>7405</v>
      </c>
      <c r="C2575" t="s">
        <v>1733</v>
      </c>
      <c r="D2575" t="s">
        <v>6906</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8204</v>
      </c>
      <c r="B2576" t="s">
        <v>7405</v>
      </c>
      <c r="C2576" t="s">
        <v>1733</v>
      </c>
      <c r="D2576" t="s">
        <v>6906</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8205</v>
      </c>
      <c r="B2577" t="s">
        <v>7405</v>
      </c>
      <c r="C2577" t="s">
        <v>1733</v>
      </c>
      <c r="D2577" t="s">
        <v>6906</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8206</v>
      </c>
      <c r="B2578" t="s">
        <v>7405</v>
      </c>
      <c r="C2578" t="s">
        <v>1733</v>
      </c>
      <c r="D2578" t="s">
        <v>6906</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8207</v>
      </c>
      <c r="B2579" t="s">
        <v>7405</v>
      </c>
      <c r="C2579" t="s">
        <v>1733</v>
      </c>
      <c r="D2579" t="s">
        <v>6906</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8208</v>
      </c>
      <c r="B2580" t="s">
        <v>7405</v>
      </c>
      <c r="C2580" t="s">
        <v>1733</v>
      </c>
      <c r="D2580" t="s">
        <v>6906</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8209</v>
      </c>
      <c r="B2581" t="s">
        <v>7405</v>
      </c>
      <c r="C2581" t="s">
        <v>1733</v>
      </c>
      <c r="D2581" t="s">
        <v>6906</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8210</v>
      </c>
      <c r="B2582" t="s">
        <v>7405</v>
      </c>
      <c r="C2582" t="s">
        <v>1733</v>
      </c>
      <c r="D2582" t="s">
        <v>6907</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8211</v>
      </c>
      <c r="B2583" t="s">
        <v>7405</v>
      </c>
      <c r="C2583" t="s">
        <v>1733</v>
      </c>
      <c r="D2583" t="s">
        <v>6907</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8212</v>
      </c>
      <c r="B2584" t="s">
        <v>7405</v>
      </c>
      <c r="C2584" t="s">
        <v>1733</v>
      </c>
      <c r="D2584" t="s">
        <v>6907</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8213</v>
      </c>
      <c r="B2585" t="s">
        <v>7405</v>
      </c>
      <c r="C2585" t="s">
        <v>1733</v>
      </c>
      <c r="D2585" t="s">
        <v>6907</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8214</v>
      </c>
      <c r="B2586" t="s">
        <v>7405</v>
      </c>
      <c r="C2586" t="s">
        <v>1733</v>
      </c>
      <c r="D2586" t="s">
        <v>6907</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8215</v>
      </c>
      <c r="B2587" t="s">
        <v>7405</v>
      </c>
      <c r="C2587" t="s">
        <v>1733</v>
      </c>
      <c r="D2587" t="s">
        <v>6907</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8216</v>
      </c>
      <c r="B2588" t="s">
        <v>7405</v>
      </c>
      <c r="C2588" t="s">
        <v>1733</v>
      </c>
      <c r="D2588" t="s">
        <v>6907</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8217</v>
      </c>
      <c r="B2589" t="s">
        <v>7405</v>
      </c>
      <c r="C2589" t="s">
        <v>1733</v>
      </c>
      <c r="D2589" t="s">
        <v>6907</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8218</v>
      </c>
      <c r="B2590" t="s">
        <v>7405</v>
      </c>
      <c r="C2590" t="s">
        <v>1733</v>
      </c>
      <c r="D2590" t="s">
        <v>6907</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8219</v>
      </c>
      <c r="B2591" t="s">
        <v>7405</v>
      </c>
      <c r="C2591" t="s">
        <v>1733</v>
      </c>
      <c r="D2591" t="s">
        <v>6907</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8220</v>
      </c>
      <c r="B2592" t="s">
        <v>7405</v>
      </c>
      <c r="C2592" t="s">
        <v>1733</v>
      </c>
      <c r="D2592" t="s">
        <v>6907</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8221</v>
      </c>
      <c r="B2593" t="s">
        <v>7405</v>
      </c>
      <c r="C2593" t="s">
        <v>1733</v>
      </c>
      <c r="D2593" t="s">
        <v>6907</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8222</v>
      </c>
      <c r="B2594" t="s">
        <v>7405</v>
      </c>
      <c r="C2594" t="s">
        <v>1733</v>
      </c>
      <c r="D2594" t="s">
        <v>6908</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8223</v>
      </c>
      <c r="B2595" t="s">
        <v>7405</v>
      </c>
      <c r="C2595" t="s">
        <v>1733</v>
      </c>
      <c r="D2595" t="s">
        <v>6908</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8224</v>
      </c>
      <c r="B2596" t="s">
        <v>7405</v>
      </c>
      <c r="C2596" t="s">
        <v>1733</v>
      </c>
      <c r="D2596" t="s">
        <v>6908</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8225</v>
      </c>
      <c r="B2597" t="s">
        <v>7405</v>
      </c>
      <c r="C2597" t="s">
        <v>1733</v>
      </c>
      <c r="D2597" t="s">
        <v>6908</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8226</v>
      </c>
      <c r="B2598" t="s">
        <v>7405</v>
      </c>
      <c r="C2598" t="s">
        <v>1733</v>
      </c>
      <c r="D2598" t="s">
        <v>6908</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8227</v>
      </c>
      <c r="B2599" t="s">
        <v>7405</v>
      </c>
      <c r="C2599" t="s">
        <v>1733</v>
      </c>
      <c r="D2599" t="s">
        <v>6908</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8228</v>
      </c>
      <c r="B2600" t="s">
        <v>7405</v>
      </c>
      <c r="C2600" t="s">
        <v>1733</v>
      </c>
      <c r="D2600" t="s">
        <v>6908</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8229</v>
      </c>
      <c r="B2601" t="s">
        <v>7405</v>
      </c>
      <c r="C2601" t="s">
        <v>1733</v>
      </c>
      <c r="D2601" t="s">
        <v>6908</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8230</v>
      </c>
      <c r="B2602" t="s">
        <v>7405</v>
      </c>
      <c r="C2602" t="s">
        <v>1733</v>
      </c>
      <c r="D2602" t="s">
        <v>6908</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8231</v>
      </c>
      <c r="B2603" t="s">
        <v>7405</v>
      </c>
      <c r="C2603" t="s">
        <v>1733</v>
      </c>
      <c r="D2603" t="s">
        <v>6908</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8232</v>
      </c>
      <c r="B2604" t="s">
        <v>7405</v>
      </c>
      <c r="C2604" t="s">
        <v>1733</v>
      </c>
      <c r="D2604" t="s">
        <v>6908</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8233</v>
      </c>
      <c r="B2605" t="s">
        <v>7405</v>
      </c>
      <c r="C2605" t="s">
        <v>1733</v>
      </c>
      <c r="D2605" t="s">
        <v>6908</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8234</v>
      </c>
      <c r="B2606" t="s">
        <v>7405</v>
      </c>
      <c r="C2606" t="s">
        <v>1733</v>
      </c>
      <c r="D2606" t="s">
        <v>6909</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8235</v>
      </c>
      <c r="B2607" t="s">
        <v>7405</v>
      </c>
      <c r="C2607" t="s">
        <v>1733</v>
      </c>
      <c r="D2607" t="s">
        <v>6909</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8236</v>
      </c>
      <c r="B2608" t="s">
        <v>7405</v>
      </c>
      <c r="C2608" t="s">
        <v>1733</v>
      </c>
      <c r="D2608" t="s">
        <v>6909</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8237</v>
      </c>
      <c r="B2609" t="s">
        <v>7405</v>
      </c>
      <c r="C2609" t="s">
        <v>1733</v>
      </c>
      <c r="D2609" t="s">
        <v>6909</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8238</v>
      </c>
      <c r="B2610" t="s">
        <v>7405</v>
      </c>
      <c r="C2610" t="s">
        <v>1733</v>
      </c>
      <c r="D2610" t="s">
        <v>6909</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8239</v>
      </c>
      <c r="B2611" t="s">
        <v>7405</v>
      </c>
      <c r="C2611" t="s">
        <v>1733</v>
      </c>
      <c r="D2611" t="s">
        <v>6909</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8240</v>
      </c>
      <c r="B2612" t="s">
        <v>7405</v>
      </c>
      <c r="C2612" t="s">
        <v>1733</v>
      </c>
      <c r="D2612" t="s">
        <v>6909</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8241</v>
      </c>
      <c r="B2613" t="s">
        <v>7405</v>
      </c>
      <c r="C2613" t="s">
        <v>1733</v>
      </c>
      <c r="D2613" t="s">
        <v>6909</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8242</v>
      </c>
      <c r="B2614" t="s">
        <v>7405</v>
      </c>
      <c r="C2614" t="s">
        <v>1733</v>
      </c>
      <c r="D2614" t="s">
        <v>6909</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8243</v>
      </c>
      <c r="B2615" t="s">
        <v>7405</v>
      </c>
      <c r="C2615" t="s">
        <v>1733</v>
      </c>
      <c r="D2615" t="s">
        <v>6909</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8244</v>
      </c>
      <c r="B2616" t="s">
        <v>7405</v>
      </c>
      <c r="C2616" t="s">
        <v>1733</v>
      </c>
      <c r="D2616" t="s">
        <v>6909</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8245</v>
      </c>
      <c r="B2617" t="s">
        <v>7405</v>
      </c>
      <c r="C2617" t="s">
        <v>1733</v>
      </c>
      <c r="D2617" t="s">
        <v>6909</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8246</v>
      </c>
      <c r="B2618" t="s">
        <v>7405</v>
      </c>
      <c r="C2618" t="s">
        <v>1733</v>
      </c>
      <c r="D2618" t="s">
        <v>6910</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8247</v>
      </c>
      <c r="B2619" t="s">
        <v>7405</v>
      </c>
      <c r="C2619" t="s">
        <v>1733</v>
      </c>
      <c r="D2619" t="s">
        <v>6910</v>
      </c>
      <c r="E2619" t="s">
        <v>1705</v>
      </c>
      <c r="H2619" t="str">
        <f>INDEX('Vensim Variables'!$B:$B,MATCH(EPS!$B2619,'Vensim Variables'!$A:$A,0))</f>
        <v>g pollutant</v>
      </c>
      <c r="I2619" t="str">
        <f t="shared" si="80"/>
        <v>VOC</v>
      </c>
      <c r="J2619" s="52">
        <f>INDEX(NoSettings!$C:$C,MATCH(EPS!$A2619,NoSettings!$A:$A,0))</f>
        <v>0</v>
      </c>
      <c r="K2619">
        <f>INDEX(GWP!$C$2:$C$13,MATCH(EPS!I2619,GWP!$B$2:$B$13,0))</f>
        <v>0</v>
      </c>
      <c r="L2619" s="4">
        <f t="shared" si="81"/>
        <v>0</v>
      </c>
    </row>
    <row r="2620" spans="1:12">
      <c r="A2620" t="s">
        <v>8248</v>
      </c>
      <c r="B2620" t="s">
        <v>7405</v>
      </c>
      <c r="C2620" t="s">
        <v>1733</v>
      </c>
      <c r="D2620" t="s">
        <v>6910</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8249</v>
      </c>
      <c r="B2621" t="s">
        <v>7405</v>
      </c>
      <c r="C2621" t="s">
        <v>1733</v>
      </c>
      <c r="D2621" t="s">
        <v>6910</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8250</v>
      </c>
      <c r="B2622" t="s">
        <v>7405</v>
      </c>
      <c r="C2622" t="s">
        <v>1733</v>
      </c>
      <c r="D2622" t="s">
        <v>6910</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8251</v>
      </c>
      <c r="B2623" t="s">
        <v>7405</v>
      </c>
      <c r="C2623" t="s">
        <v>1733</v>
      </c>
      <c r="D2623" t="s">
        <v>6910</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8252</v>
      </c>
      <c r="B2624" t="s">
        <v>7405</v>
      </c>
      <c r="C2624" t="s">
        <v>1733</v>
      </c>
      <c r="D2624" t="s">
        <v>6910</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8253</v>
      </c>
      <c r="B2625" t="s">
        <v>7405</v>
      </c>
      <c r="C2625" t="s">
        <v>1733</v>
      </c>
      <c r="D2625" t="s">
        <v>6910</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8254</v>
      </c>
      <c r="B2626" t="s">
        <v>7405</v>
      </c>
      <c r="C2626" t="s">
        <v>1733</v>
      </c>
      <c r="D2626" t="s">
        <v>6910</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8255</v>
      </c>
      <c r="B2627" t="s">
        <v>7405</v>
      </c>
      <c r="C2627" t="s">
        <v>1733</v>
      </c>
      <c r="D2627" t="s">
        <v>6910</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8256</v>
      </c>
      <c r="B2628" t="s">
        <v>7405</v>
      </c>
      <c r="C2628" t="s">
        <v>1733</v>
      </c>
      <c r="D2628" t="s">
        <v>6910</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8257</v>
      </c>
      <c r="B2629" t="s">
        <v>7405</v>
      </c>
      <c r="C2629" t="s">
        <v>1733</v>
      </c>
      <c r="D2629" t="s">
        <v>6910</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8258</v>
      </c>
      <c r="B2630" t="s">
        <v>7405</v>
      </c>
      <c r="C2630" t="s">
        <v>1733</v>
      </c>
      <c r="D2630" t="s">
        <v>6911</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8259</v>
      </c>
      <c r="B2631" t="s">
        <v>7405</v>
      </c>
      <c r="C2631" t="s">
        <v>1733</v>
      </c>
      <c r="D2631" t="s">
        <v>6911</v>
      </c>
      <c r="E2631" t="s">
        <v>1705</v>
      </c>
      <c r="H2631" t="str">
        <f>INDEX('Vensim Variables'!$B:$B,MATCH(EPS!$B2631,'Vensim Variables'!$A:$A,0))</f>
        <v>g pollutant</v>
      </c>
      <c r="I2631" t="str">
        <f t="shared" si="82"/>
        <v>VOC</v>
      </c>
      <c r="J2631">
        <f>INDEX(NoSettings!$C:$C,MATCH(EPS!$A2631,NoSettings!$A:$A,0))</f>
        <v>12387400</v>
      </c>
      <c r="K2631">
        <f>INDEX(GWP!$C$2:$C$13,MATCH(EPS!I2631,GWP!$B$2:$B$13,0))</f>
        <v>0</v>
      </c>
      <c r="L2631" s="4">
        <f t="shared" si="83"/>
        <v>0</v>
      </c>
    </row>
    <row r="2632" spans="1:12">
      <c r="A2632" t="s">
        <v>8260</v>
      </c>
      <c r="B2632" t="s">
        <v>7405</v>
      </c>
      <c r="C2632" t="s">
        <v>1733</v>
      </c>
      <c r="D2632" t="s">
        <v>6911</v>
      </c>
      <c r="E2632" t="s">
        <v>1706</v>
      </c>
      <c r="H2632" t="str">
        <f>INDEX('Vensim Variables'!$B:$B,MATCH(EPS!$B2632,'Vensim Variables'!$A:$A,0))</f>
        <v>g pollutant</v>
      </c>
      <c r="I2632" t="str">
        <f t="shared" si="82"/>
        <v>CO</v>
      </c>
      <c r="J2632">
        <f>INDEX(NoSettings!$C:$C,MATCH(EPS!$A2632,NoSettings!$A:$A,0))</f>
        <v>551273000</v>
      </c>
      <c r="K2632">
        <f>INDEX(GWP!$C$2:$C$13,MATCH(EPS!I2632,GWP!$B$2:$B$13,0))</f>
        <v>0</v>
      </c>
      <c r="L2632" s="4">
        <f t="shared" si="83"/>
        <v>0</v>
      </c>
    </row>
    <row r="2633" spans="1:12">
      <c r="A2633" t="s">
        <v>8261</v>
      </c>
      <c r="B2633" t="s">
        <v>7405</v>
      </c>
      <c r="C2633" t="s">
        <v>1733</v>
      </c>
      <c r="D2633" t="s">
        <v>6911</v>
      </c>
      <c r="E2633" t="s">
        <v>1707</v>
      </c>
      <c r="H2633" t="str">
        <f>INDEX('Vensim Variables'!$B:$B,MATCH(EPS!$B2633,'Vensim Variables'!$A:$A,0))</f>
        <v>g pollutant</v>
      </c>
      <c r="I2633" t="str">
        <f t="shared" si="82"/>
        <v>NOx</v>
      </c>
      <c r="J2633">
        <f>INDEX(NoSettings!$C:$C,MATCH(EPS!$A2633,NoSettings!$A:$A,0))</f>
        <v>1539950000</v>
      </c>
      <c r="K2633">
        <f>INDEX(GWP!$C$2:$C$13,MATCH(EPS!I2633,GWP!$B$2:$B$13,0))</f>
        <v>0</v>
      </c>
      <c r="L2633" s="4">
        <f t="shared" si="83"/>
        <v>0</v>
      </c>
    </row>
    <row r="2634" spans="1:12">
      <c r="A2634" t="s">
        <v>8262</v>
      </c>
      <c r="B2634" t="s">
        <v>7405</v>
      </c>
      <c r="C2634" t="s">
        <v>1733</v>
      </c>
      <c r="D2634" t="s">
        <v>6911</v>
      </c>
      <c r="E2634" t="s">
        <v>1708</v>
      </c>
      <c r="H2634" t="str">
        <f>INDEX('Vensim Variables'!$B:$B,MATCH(EPS!$B2634,'Vensim Variables'!$A:$A,0))</f>
        <v>g pollutant</v>
      </c>
      <c r="I2634" t="str">
        <f t="shared" si="82"/>
        <v>PM10</v>
      </c>
      <c r="J2634">
        <f>INDEX(NoSettings!$C:$C,MATCH(EPS!$A2634,NoSettings!$A:$A,0))</f>
        <v>837790000</v>
      </c>
      <c r="K2634">
        <f>INDEX(GWP!$C$2:$C$13,MATCH(EPS!I2634,GWP!$B$2:$B$13,0))</f>
        <v>0</v>
      </c>
      <c r="L2634" s="4">
        <f t="shared" si="83"/>
        <v>0</v>
      </c>
    </row>
    <row r="2635" spans="1:12">
      <c r="A2635" t="s">
        <v>8263</v>
      </c>
      <c r="B2635" t="s">
        <v>7405</v>
      </c>
      <c r="C2635" t="s">
        <v>1733</v>
      </c>
      <c r="D2635" t="s">
        <v>6911</v>
      </c>
      <c r="E2635" t="s">
        <v>1709</v>
      </c>
      <c r="H2635" t="str">
        <f>INDEX('Vensim Variables'!$B:$B,MATCH(EPS!$B2635,'Vensim Variables'!$A:$A,0))</f>
        <v>g pollutant</v>
      </c>
      <c r="I2635" t="str">
        <f t="shared" si="82"/>
        <v>PM25</v>
      </c>
      <c r="J2635">
        <f>INDEX(NoSettings!$C:$C,MATCH(EPS!$A2635,NoSettings!$A:$A,0))</f>
        <v>202146000</v>
      </c>
      <c r="K2635">
        <f>INDEX(GWP!$C$2:$C$13,MATCH(EPS!I2635,GWP!$B$2:$B$13,0))</f>
        <v>0</v>
      </c>
      <c r="L2635" s="4">
        <f t="shared" si="83"/>
        <v>0</v>
      </c>
    </row>
    <row r="2636" spans="1:12">
      <c r="A2636" t="s">
        <v>8264</v>
      </c>
      <c r="B2636" t="s">
        <v>7405</v>
      </c>
      <c r="C2636" t="s">
        <v>1733</v>
      </c>
      <c r="D2636" t="s">
        <v>6911</v>
      </c>
      <c r="E2636" t="s">
        <v>1710</v>
      </c>
      <c r="H2636" t="str">
        <f>INDEX('Vensim Variables'!$B:$B,MATCH(EPS!$B2636,'Vensim Variables'!$A:$A,0))</f>
        <v>g pollutant</v>
      </c>
      <c r="I2636" t="str">
        <f t="shared" si="82"/>
        <v>SOx</v>
      </c>
      <c r="J2636">
        <f>INDEX(NoSettings!$C:$C,MATCH(EPS!$A2636,NoSettings!$A:$A,0))</f>
        <v>3707010000</v>
      </c>
      <c r="K2636">
        <f>INDEX(GWP!$C$2:$C$13,MATCH(EPS!I2636,GWP!$B$2:$B$13,0))</f>
        <v>0</v>
      </c>
      <c r="L2636" s="4">
        <f t="shared" si="83"/>
        <v>0</v>
      </c>
    </row>
    <row r="2637" spans="1:12">
      <c r="A2637" t="s">
        <v>8265</v>
      </c>
      <c r="B2637" t="s">
        <v>7405</v>
      </c>
      <c r="C2637" t="s">
        <v>1733</v>
      </c>
      <c r="D2637" t="s">
        <v>6911</v>
      </c>
      <c r="E2637" t="s">
        <v>1711</v>
      </c>
      <c r="H2637" t="str">
        <f>INDEX('Vensim Variables'!$B:$B,MATCH(EPS!$B2637,'Vensim Variables'!$A:$A,0))</f>
        <v>g pollutant</v>
      </c>
      <c r="I2637" t="str">
        <f t="shared" si="82"/>
        <v>BC</v>
      </c>
      <c r="J2637">
        <f>INDEX(NoSettings!$C:$C,MATCH(EPS!$A2637,NoSettings!$A:$A,0))</f>
        <v>8640420</v>
      </c>
      <c r="K2637">
        <f>INDEX(GWP!$C$2:$C$13,MATCH(EPS!I2637,GWP!$B$2:$B$13,0))</f>
        <v>0</v>
      </c>
      <c r="L2637" s="4">
        <f t="shared" si="83"/>
        <v>0</v>
      </c>
    </row>
    <row r="2638" spans="1:12">
      <c r="A2638" t="s">
        <v>8266</v>
      </c>
      <c r="B2638" t="s">
        <v>7405</v>
      </c>
      <c r="C2638" t="s">
        <v>1733</v>
      </c>
      <c r="D2638" t="s">
        <v>6911</v>
      </c>
      <c r="E2638" t="s">
        <v>1712</v>
      </c>
      <c r="H2638" t="str">
        <f>INDEX('Vensim Variables'!$B:$B,MATCH(EPS!$B2638,'Vensim Variables'!$A:$A,0))</f>
        <v>g pollutant</v>
      </c>
      <c r="I2638" t="str">
        <f t="shared" si="82"/>
        <v>OC</v>
      </c>
      <c r="J2638">
        <f>INDEX(NoSettings!$C:$C,MATCH(EPS!$A2638,NoSettings!$A:$A,0))</f>
        <v>6477360</v>
      </c>
      <c r="K2638">
        <f>INDEX(GWP!$C$2:$C$13,MATCH(EPS!I2638,GWP!$B$2:$B$13,0))</f>
        <v>0</v>
      </c>
      <c r="L2638" s="4">
        <f t="shared" si="83"/>
        <v>0</v>
      </c>
    </row>
    <row r="2639" spans="1:12">
      <c r="A2639" t="s">
        <v>8267</v>
      </c>
      <c r="B2639" t="s">
        <v>7405</v>
      </c>
      <c r="C2639" t="s">
        <v>1733</v>
      </c>
      <c r="D2639" t="s">
        <v>6911</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8268</v>
      </c>
      <c r="B2640" t="s">
        <v>7405</v>
      </c>
      <c r="C2640" t="s">
        <v>1733</v>
      </c>
      <c r="D2640" t="s">
        <v>6911</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8269</v>
      </c>
      <c r="B2641" t="s">
        <v>7405</v>
      </c>
      <c r="C2641" t="s">
        <v>1733</v>
      </c>
      <c r="D2641" t="s">
        <v>6911</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8270</v>
      </c>
      <c r="B2642" t="s">
        <v>7405</v>
      </c>
      <c r="C2642" t="s">
        <v>1733</v>
      </c>
      <c r="D2642" t="s">
        <v>6912</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8271</v>
      </c>
      <c r="B2643" t="s">
        <v>7405</v>
      </c>
      <c r="C2643" t="s">
        <v>1733</v>
      </c>
      <c r="D2643" t="s">
        <v>6912</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8272</v>
      </c>
      <c r="B2644" t="s">
        <v>7405</v>
      </c>
      <c r="C2644" t="s">
        <v>1733</v>
      </c>
      <c r="D2644" t="s">
        <v>6912</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8273</v>
      </c>
      <c r="B2645" t="s">
        <v>7405</v>
      </c>
      <c r="C2645" t="s">
        <v>1733</v>
      </c>
      <c r="D2645" t="s">
        <v>6912</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8274</v>
      </c>
      <c r="B2646" t="s">
        <v>7405</v>
      </c>
      <c r="C2646" t="s">
        <v>1733</v>
      </c>
      <c r="D2646" t="s">
        <v>6912</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8275</v>
      </c>
      <c r="B2647" t="s">
        <v>7405</v>
      </c>
      <c r="C2647" t="s">
        <v>1733</v>
      </c>
      <c r="D2647" t="s">
        <v>6912</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8276</v>
      </c>
      <c r="B2648" t="s">
        <v>7405</v>
      </c>
      <c r="C2648" t="s">
        <v>1733</v>
      </c>
      <c r="D2648" t="s">
        <v>6912</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8277</v>
      </c>
      <c r="B2649" t="s">
        <v>7405</v>
      </c>
      <c r="C2649" t="s">
        <v>1733</v>
      </c>
      <c r="D2649" t="s">
        <v>6912</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8278</v>
      </c>
      <c r="B2650" t="s">
        <v>7405</v>
      </c>
      <c r="C2650" t="s">
        <v>1733</v>
      </c>
      <c r="D2650" t="s">
        <v>6912</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8279</v>
      </c>
      <c r="B2651" t="s">
        <v>7405</v>
      </c>
      <c r="C2651" t="s">
        <v>1733</v>
      </c>
      <c r="D2651" t="s">
        <v>6912</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8280</v>
      </c>
      <c r="B2652" t="s">
        <v>7405</v>
      </c>
      <c r="C2652" t="s">
        <v>1733</v>
      </c>
      <c r="D2652" t="s">
        <v>6912</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8281</v>
      </c>
      <c r="B2653" t="s">
        <v>7405</v>
      </c>
      <c r="C2653" t="s">
        <v>1733</v>
      </c>
      <c r="D2653" t="s">
        <v>6912</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8282</v>
      </c>
      <c r="B2654" t="s">
        <v>7405</v>
      </c>
      <c r="C2654" t="s">
        <v>1733</v>
      </c>
      <c r="D2654" t="s">
        <v>6913</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8283</v>
      </c>
      <c r="B2655" t="s">
        <v>7405</v>
      </c>
      <c r="C2655" t="s">
        <v>1733</v>
      </c>
      <c r="D2655" t="s">
        <v>6913</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8284</v>
      </c>
      <c r="B2656" t="s">
        <v>7405</v>
      </c>
      <c r="C2656" t="s">
        <v>1733</v>
      </c>
      <c r="D2656" t="s">
        <v>6913</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8285</v>
      </c>
      <c r="B2657" t="s">
        <v>7405</v>
      </c>
      <c r="C2657" t="s">
        <v>1733</v>
      </c>
      <c r="D2657" t="s">
        <v>6913</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8286</v>
      </c>
      <c r="B2658" t="s">
        <v>7405</v>
      </c>
      <c r="C2658" t="s">
        <v>1733</v>
      </c>
      <c r="D2658" t="s">
        <v>6913</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8287</v>
      </c>
      <c r="B2659" t="s">
        <v>7405</v>
      </c>
      <c r="C2659" t="s">
        <v>1733</v>
      </c>
      <c r="D2659" t="s">
        <v>6913</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8288</v>
      </c>
      <c r="B2660" t="s">
        <v>7405</v>
      </c>
      <c r="C2660" t="s">
        <v>1733</v>
      </c>
      <c r="D2660" t="s">
        <v>6913</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8289</v>
      </c>
      <c r="B2661" t="s">
        <v>7405</v>
      </c>
      <c r="C2661" t="s">
        <v>1733</v>
      </c>
      <c r="D2661" t="s">
        <v>6913</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8290</v>
      </c>
      <c r="B2662" t="s">
        <v>7405</v>
      </c>
      <c r="C2662" t="s">
        <v>1733</v>
      </c>
      <c r="D2662" t="s">
        <v>6913</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8291</v>
      </c>
      <c r="B2663" t="s">
        <v>7405</v>
      </c>
      <c r="C2663" t="s">
        <v>1733</v>
      </c>
      <c r="D2663" t="s">
        <v>6913</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8292</v>
      </c>
      <c r="B2664" t="s">
        <v>7405</v>
      </c>
      <c r="C2664" t="s">
        <v>1733</v>
      </c>
      <c r="D2664" t="s">
        <v>6913</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8293</v>
      </c>
      <c r="B2665" t="s">
        <v>7405</v>
      </c>
      <c r="C2665" t="s">
        <v>1733</v>
      </c>
      <c r="D2665" t="s">
        <v>6913</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8294</v>
      </c>
      <c r="B2666" t="s">
        <v>7405</v>
      </c>
      <c r="C2666" t="s">
        <v>1733</v>
      </c>
      <c r="D2666" t="s">
        <v>6914</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8295</v>
      </c>
      <c r="B2667" t="s">
        <v>7405</v>
      </c>
      <c r="C2667" t="s">
        <v>1733</v>
      </c>
      <c r="D2667" t="s">
        <v>6914</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8296</v>
      </c>
      <c r="B2668" t="s">
        <v>7405</v>
      </c>
      <c r="C2668" t="s">
        <v>1733</v>
      </c>
      <c r="D2668" t="s">
        <v>6914</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8297</v>
      </c>
      <c r="B2669" t="s">
        <v>7405</v>
      </c>
      <c r="C2669" t="s">
        <v>1733</v>
      </c>
      <c r="D2669" t="s">
        <v>6914</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8298</v>
      </c>
      <c r="B2670" t="s">
        <v>7405</v>
      </c>
      <c r="C2670" t="s">
        <v>1733</v>
      </c>
      <c r="D2670" t="s">
        <v>6914</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8299</v>
      </c>
      <c r="B2671" t="s">
        <v>7405</v>
      </c>
      <c r="C2671" t="s">
        <v>1733</v>
      </c>
      <c r="D2671" t="s">
        <v>6914</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8300</v>
      </c>
      <c r="B2672" t="s">
        <v>7405</v>
      </c>
      <c r="C2672" t="s">
        <v>1733</v>
      </c>
      <c r="D2672" t="s">
        <v>6914</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8301</v>
      </c>
      <c r="B2673" t="s">
        <v>7405</v>
      </c>
      <c r="C2673" t="s">
        <v>1733</v>
      </c>
      <c r="D2673" t="s">
        <v>6914</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8302</v>
      </c>
      <c r="B2674" t="s">
        <v>7405</v>
      </c>
      <c r="C2674" t="s">
        <v>1733</v>
      </c>
      <c r="D2674" t="s">
        <v>6914</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8303</v>
      </c>
      <c r="B2675" t="s">
        <v>7405</v>
      </c>
      <c r="C2675" t="s">
        <v>1733</v>
      </c>
      <c r="D2675" t="s">
        <v>6914</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8304</v>
      </c>
      <c r="B2676" t="s">
        <v>7405</v>
      </c>
      <c r="C2676" t="s">
        <v>1733</v>
      </c>
      <c r="D2676" t="s">
        <v>6914</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8305</v>
      </c>
      <c r="B2677" t="s">
        <v>7405</v>
      </c>
      <c r="C2677" t="s">
        <v>1733</v>
      </c>
      <c r="D2677" t="s">
        <v>6914</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8306</v>
      </c>
      <c r="B2678" t="s">
        <v>7405</v>
      </c>
      <c r="C2678" t="s">
        <v>1734</v>
      </c>
      <c r="D2678" t="s">
        <v>6890</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8307</v>
      </c>
      <c r="B2679" t="s">
        <v>7405</v>
      </c>
      <c r="C2679" t="s">
        <v>1734</v>
      </c>
      <c r="D2679" t="s">
        <v>6890</v>
      </c>
      <c r="E2679" t="s">
        <v>1705</v>
      </c>
      <c r="H2679" t="str">
        <f>INDEX('Vensim Variables'!$B:$B,MATCH(EPS!$B2679,'Vensim Variables'!$A:$A,0))</f>
        <v>g pollutant</v>
      </c>
      <c r="I2679" t="str">
        <f t="shared" si="82"/>
        <v>VOC</v>
      </c>
      <c r="J2679">
        <f>INDEX(NoSettings!$C:$C,MATCH(EPS!$A2679,NoSettings!$A:$A,0))</f>
        <v>722749000</v>
      </c>
      <c r="K2679">
        <f>INDEX(GWP!$C$2:$C$13,MATCH(EPS!I2679,GWP!$B$2:$B$13,0))</f>
        <v>0</v>
      </c>
      <c r="L2679" s="4">
        <f t="shared" si="83"/>
        <v>0</v>
      </c>
    </row>
    <row r="2680" spans="1:12">
      <c r="A2680" t="s">
        <v>8308</v>
      </c>
      <c r="B2680" t="s">
        <v>7405</v>
      </c>
      <c r="C2680" t="s">
        <v>1734</v>
      </c>
      <c r="D2680" t="s">
        <v>6890</v>
      </c>
      <c r="E2680" t="s">
        <v>1706</v>
      </c>
      <c r="H2680" t="str">
        <f>INDEX('Vensim Variables'!$B:$B,MATCH(EPS!$B2680,'Vensim Variables'!$A:$A,0))</f>
        <v>g pollutant</v>
      </c>
      <c r="I2680" t="str">
        <f t="shared" si="82"/>
        <v>CO</v>
      </c>
      <c r="J2680">
        <f>INDEX(NoSettings!$C:$C,MATCH(EPS!$A2680,NoSettings!$A:$A,0))</f>
        <v>3858290000</v>
      </c>
      <c r="K2680">
        <f>INDEX(GWP!$C$2:$C$13,MATCH(EPS!I2680,GWP!$B$2:$B$13,0))</f>
        <v>0</v>
      </c>
      <c r="L2680" s="4">
        <f t="shared" si="83"/>
        <v>0</v>
      </c>
    </row>
    <row r="2681" spans="1:12">
      <c r="A2681" t="s">
        <v>8309</v>
      </c>
      <c r="B2681" t="s">
        <v>7405</v>
      </c>
      <c r="C2681" t="s">
        <v>1734</v>
      </c>
      <c r="D2681" t="s">
        <v>6890</v>
      </c>
      <c r="E2681" t="s">
        <v>1707</v>
      </c>
      <c r="H2681" t="str">
        <f>INDEX('Vensim Variables'!$B:$B,MATCH(EPS!$B2681,'Vensim Variables'!$A:$A,0))</f>
        <v>g pollutant</v>
      </c>
      <c r="I2681" t="str">
        <f t="shared" si="82"/>
        <v>NOx</v>
      </c>
      <c r="J2681">
        <f>INDEX(NoSettings!$C:$C,MATCH(EPS!$A2681,NoSettings!$A:$A,0))</f>
        <v>6785910000</v>
      </c>
      <c r="K2681">
        <f>INDEX(GWP!$C$2:$C$13,MATCH(EPS!I2681,GWP!$B$2:$B$13,0))</f>
        <v>0</v>
      </c>
      <c r="L2681" s="4">
        <f t="shared" si="83"/>
        <v>0</v>
      </c>
    </row>
    <row r="2682" spans="1:12">
      <c r="A2682" t="s">
        <v>8310</v>
      </c>
      <c r="B2682" t="s">
        <v>7405</v>
      </c>
      <c r="C2682" t="s">
        <v>1734</v>
      </c>
      <c r="D2682" t="s">
        <v>6890</v>
      </c>
      <c r="E2682" t="s">
        <v>1708</v>
      </c>
      <c r="H2682" t="str">
        <f>INDEX('Vensim Variables'!$B:$B,MATCH(EPS!$B2682,'Vensim Variables'!$A:$A,0))</f>
        <v>g pollutant</v>
      </c>
      <c r="I2682" t="str">
        <f t="shared" si="82"/>
        <v>PM10</v>
      </c>
      <c r="J2682">
        <f>INDEX(NoSettings!$C:$C,MATCH(EPS!$A2682,NoSettings!$A:$A,0))</f>
        <v>267410000</v>
      </c>
      <c r="K2682">
        <f>INDEX(GWP!$C$2:$C$13,MATCH(EPS!I2682,GWP!$B$2:$B$13,0))</f>
        <v>0</v>
      </c>
      <c r="L2682" s="4">
        <f t="shared" si="83"/>
        <v>0</v>
      </c>
    </row>
    <row r="2683" spans="1:12">
      <c r="A2683" t="s">
        <v>8311</v>
      </c>
      <c r="B2683" t="s">
        <v>7405</v>
      </c>
      <c r="C2683" t="s">
        <v>1734</v>
      </c>
      <c r="D2683" t="s">
        <v>6890</v>
      </c>
      <c r="E2683" t="s">
        <v>1709</v>
      </c>
      <c r="H2683" t="str">
        <f>INDEX('Vensim Variables'!$B:$B,MATCH(EPS!$B2683,'Vensim Variables'!$A:$A,0))</f>
        <v>g pollutant</v>
      </c>
      <c r="I2683" t="str">
        <f t="shared" si="82"/>
        <v>PM25</v>
      </c>
      <c r="J2683">
        <f>INDEX(NoSettings!$C:$C,MATCH(EPS!$A2683,NoSettings!$A:$A,0))</f>
        <v>251969000</v>
      </c>
      <c r="K2683">
        <f>INDEX(GWP!$C$2:$C$13,MATCH(EPS!I2683,GWP!$B$2:$B$13,0))</f>
        <v>0</v>
      </c>
      <c r="L2683" s="4">
        <f t="shared" si="83"/>
        <v>0</v>
      </c>
    </row>
    <row r="2684" spans="1:12">
      <c r="A2684" t="s">
        <v>8312</v>
      </c>
      <c r="B2684" t="s">
        <v>7405</v>
      </c>
      <c r="C2684" t="s">
        <v>1734</v>
      </c>
      <c r="D2684" t="s">
        <v>6890</v>
      </c>
      <c r="E2684" t="s">
        <v>1710</v>
      </c>
      <c r="H2684" t="str">
        <f>INDEX('Vensim Variables'!$B:$B,MATCH(EPS!$B2684,'Vensim Variables'!$A:$A,0))</f>
        <v>g pollutant</v>
      </c>
      <c r="I2684" t="str">
        <f t="shared" si="82"/>
        <v>SOx</v>
      </c>
      <c r="J2684">
        <f>INDEX(NoSettings!$C:$C,MATCH(EPS!$A2684,NoSettings!$A:$A,0))</f>
        <v>179430000</v>
      </c>
      <c r="K2684">
        <f>INDEX(GWP!$C$2:$C$13,MATCH(EPS!I2684,GWP!$B$2:$B$13,0))</f>
        <v>0</v>
      </c>
      <c r="L2684" s="4">
        <f t="shared" si="83"/>
        <v>0</v>
      </c>
    </row>
    <row r="2685" spans="1:12">
      <c r="A2685" t="s">
        <v>8313</v>
      </c>
      <c r="B2685" t="s">
        <v>7405</v>
      </c>
      <c r="C2685" t="s">
        <v>1734</v>
      </c>
      <c r="D2685" t="s">
        <v>6890</v>
      </c>
      <c r="E2685" t="s">
        <v>1711</v>
      </c>
      <c r="H2685" t="str">
        <f>INDEX('Vensim Variables'!$B:$B,MATCH(EPS!$B2685,'Vensim Variables'!$A:$A,0))</f>
        <v>g pollutant</v>
      </c>
      <c r="I2685" t="str">
        <f t="shared" si="82"/>
        <v>BC</v>
      </c>
      <c r="J2685">
        <f>INDEX(NoSettings!$C:$C,MATCH(EPS!$A2685,NoSettings!$A:$A,0))</f>
        <v>16758000</v>
      </c>
      <c r="K2685">
        <f>INDEX(GWP!$C$2:$C$13,MATCH(EPS!I2685,GWP!$B$2:$B$13,0))</f>
        <v>0</v>
      </c>
      <c r="L2685" s="4">
        <f t="shared" si="83"/>
        <v>0</v>
      </c>
    </row>
    <row r="2686" spans="1:12">
      <c r="A2686" t="s">
        <v>8314</v>
      </c>
      <c r="B2686" t="s">
        <v>7405</v>
      </c>
      <c r="C2686" t="s">
        <v>1734</v>
      </c>
      <c r="D2686" t="s">
        <v>6890</v>
      </c>
      <c r="E2686" t="s">
        <v>1712</v>
      </c>
      <c r="H2686" t="str">
        <f>INDEX('Vensim Variables'!$B:$B,MATCH(EPS!$B2686,'Vensim Variables'!$A:$A,0))</f>
        <v>g pollutant</v>
      </c>
      <c r="I2686" t="str">
        <f t="shared" si="82"/>
        <v>OC</v>
      </c>
      <c r="J2686">
        <f>INDEX(NoSettings!$C:$C,MATCH(EPS!$A2686,NoSettings!$A:$A,0))</f>
        <v>112518000</v>
      </c>
      <c r="K2686">
        <f>INDEX(GWP!$C$2:$C$13,MATCH(EPS!I2686,GWP!$B$2:$B$13,0))</f>
        <v>0</v>
      </c>
      <c r="L2686" s="4">
        <f t="shared" si="83"/>
        <v>0</v>
      </c>
    </row>
    <row r="2687" spans="1:12">
      <c r="A2687" t="s">
        <v>8315</v>
      </c>
      <c r="B2687" t="s">
        <v>7405</v>
      </c>
      <c r="C2687" t="s">
        <v>1734</v>
      </c>
      <c r="D2687" t="s">
        <v>6890</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8316</v>
      </c>
      <c r="B2688" t="s">
        <v>7405</v>
      </c>
      <c r="C2688" t="s">
        <v>1734</v>
      </c>
      <c r="D2688" t="s">
        <v>6890</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8317</v>
      </c>
      <c r="B2689" t="s">
        <v>7405</v>
      </c>
      <c r="C2689" t="s">
        <v>1734</v>
      </c>
      <c r="D2689" t="s">
        <v>6890</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8318</v>
      </c>
      <c r="B2690" t="s">
        <v>7405</v>
      </c>
      <c r="C2690" t="s">
        <v>1734</v>
      </c>
      <c r="D2690" t="s">
        <v>6891</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8319</v>
      </c>
      <c r="B2691" t="s">
        <v>7405</v>
      </c>
      <c r="C2691" t="s">
        <v>1734</v>
      </c>
      <c r="D2691" t="s">
        <v>6891</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63399000</v>
      </c>
      <c r="K2691">
        <f>INDEX(GWP!$C$2:$C$13,MATCH(EPS!I2691,GWP!$B$2:$B$13,0))</f>
        <v>0</v>
      </c>
      <c r="L2691" s="4">
        <f t="shared" ref="L2691:L2754" si="85">IF(H2691="g pollutant",K2691*J2691/10^12,IF(H2691="MMTCO2e",J2691,IF(H2691="MWh",J2691,0)))</f>
        <v>0</v>
      </c>
    </row>
    <row r="2692" spans="1:12">
      <c r="A2692" t="s">
        <v>8320</v>
      </c>
      <c r="B2692" t="s">
        <v>7405</v>
      </c>
      <c r="C2692" t="s">
        <v>1734</v>
      </c>
      <c r="D2692" t="s">
        <v>6891</v>
      </c>
      <c r="E2692" t="s">
        <v>1706</v>
      </c>
      <c r="H2692" t="str">
        <f>INDEX('Vensim Variables'!$B:$B,MATCH(EPS!$B2692,'Vensim Variables'!$A:$A,0))</f>
        <v>g pollutant</v>
      </c>
      <c r="I2692" t="str">
        <f t="shared" si="84"/>
        <v>CO</v>
      </c>
      <c r="J2692">
        <f>INDEX(NoSettings!$C:$C,MATCH(EPS!$A2692,NoSettings!$A:$A,0))</f>
        <v>338446000</v>
      </c>
      <c r="K2692">
        <f>INDEX(GWP!$C$2:$C$13,MATCH(EPS!I2692,GWP!$B$2:$B$13,0))</f>
        <v>0</v>
      </c>
      <c r="L2692" s="4">
        <f t="shared" si="85"/>
        <v>0</v>
      </c>
    </row>
    <row r="2693" spans="1:12">
      <c r="A2693" t="s">
        <v>8321</v>
      </c>
      <c r="B2693" t="s">
        <v>7405</v>
      </c>
      <c r="C2693" t="s">
        <v>1734</v>
      </c>
      <c r="D2693" t="s">
        <v>6891</v>
      </c>
      <c r="E2693" t="s">
        <v>1707</v>
      </c>
      <c r="H2693" t="str">
        <f>INDEX('Vensim Variables'!$B:$B,MATCH(EPS!$B2693,'Vensim Variables'!$A:$A,0))</f>
        <v>g pollutant</v>
      </c>
      <c r="I2693" t="str">
        <f t="shared" si="84"/>
        <v>NOx</v>
      </c>
      <c r="J2693">
        <f>INDEX(NoSettings!$C:$C,MATCH(EPS!$A2693,NoSettings!$A:$A,0))</f>
        <v>595256000</v>
      </c>
      <c r="K2693">
        <f>INDEX(GWP!$C$2:$C$13,MATCH(EPS!I2693,GWP!$B$2:$B$13,0))</f>
        <v>0</v>
      </c>
      <c r="L2693" s="4">
        <f t="shared" si="85"/>
        <v>0</v>
      </c>
    </row>
    <row r="2694" spans="1:12">
      <c r="A2694" t="s">
        <v>8322</v>
      </c>
      <c r="B2694" t="s">
        <v>7405</v>
      </c>
      <c r="C2694" t="s">
        <v>1734</v>
      </c>
      <c r="D2694" t="s">
        <v>6891</v>
      </c>
      <c r="E2694" t="s">
        <v>1708</v>
      </c>
      <c r="H2694" t="str">
        <f>INDEX('Vensim Variables'!$B:$B,MATCH(EPS!$B2694,'Vensim Variables'!$A:$A,0))</f>
        <v>g pollutant</v>
      </c>
      <c r="I2694" t="str">
        <f t="shared" si="84"/>
        <v>PM10</v>
      </c>
      <c r="J2694">
        <f>INDEX(NoSettings!$C:$C,MATCH(EPS!$A2694,NoSettings!$A:$A,0))</f>
        <v>23457000</v>
      </c>
      <c r="K2694">
        <f>INDEX(GWP!$C$2:$C$13,MATCH(EPS!I2694,GWP!$B$2:$B$13,0))</f>
        <v>0</v>
      </c>
      <c r="L2694" s="4">
        <f t="shared" si="85"/>
        <v>0</v>
      </c>
    </row>
    <row r="2695" spans="1:12">
      <c r="A2695" t="s">
        <v>8323</v>
      </c>
      <c r="B2695" t="s">
        <v>7405</v>
      </c>
      <c r="C2695" t="s">
        <v>1734</v>
      </c>
      <c r="D2695" t="s">
        <v>6891</v>
      </c>
      <c r="E2695" t="s">
        <v>1709</v>
      </c>
      <c r="H2695" t="str">
        <f>INDEX('Vensim Variables'!$B:$B,MATCH(EPS!$B2695,'Vensim Variables'!$A:$A,0))</f>
        <v>g pollutant</v>
      </c>
      <c r="I2695" t="str">
        <f t="shared" si="84"/>
        <v>PM25</v>
      </c>
      <c r="J2695">
        <f>INDEX(NoSettings!$C:$C,MATCH(EPS!$A2695,NoSettings!$A:$A,0))</f>
        <v>22102500</v>
      </c>
      <c r="K2695">
        <f>INDEX(GWP!$C$2:$C$13,MATCH(EPS!I2695,GWP!$B$2:$B$13,0))</f>
        <v>0</v>
      </c>
      <c r="L2695" s="4">
        <f t="shared" si="85"/>
        <v>0</v>
      </c>
    </row>
    <row r="2696" spans="1:12">
      <c r="A2696" t="s">
        <v>8324</v>
      </c>
      <c r="B2696" t="s">
        <v>7405</v>
      </c>
      <c r="C2696" t="s">
        <v>1734</v>
      </c>
      <c r="D2696" t="s">
        <v>6891</v>
      </c>
      <c r="E2696" t="s">
        <v>1710</v>
      </c>
      <c r="H2696" t="str">
        <f>INDEX('Vensim Variables'!$B:$B,MATCH(EPS!$B2696,'Vensim Variables'!$A:$A,0))</f>
        <v>g pollutant</v>
      </c>
      <c r="I2696" t="str">
        <f t="shared" si="84"/>
        <v>SOx</v>
      </c>
      <c r="J2696">
        <f>INDEX(NoSettings!$C:$C,MATCH(EPS!$A2696,NoSettings!$A:$A,0))</f>
        <v>15739500</v>
      </c>
      <c r="K2696">
        <f>INDEX(GWP!$C$2:$C$13,MATCH(EPS!I2696,GWP!$B$2:$B$13,0))</f>
        <v>0</v>
      </c>
      <c r="L2696" s="4">
        <f t="shared" si="85"/>
        <v>0</v>
      </c>
    </row>
    <row r="2697" spans="1:12">
      <c r="A2697" t="s">
        <v>8325</v>
      </c>
      <c r="B2697" t="s">
        <v>7405</v>
      </c>
      <c r="C2697" t="s">
        <v>1734</v>
      </c>
      <c r="D2697" t="s">
        <v>6891</v>
      </c>
      <c r="E2697" t="s">
        <v>1711</v>
      </c>
      <c r="H2697" t="str">
        <f>INDEX('Vensim Variables'!$B:$B,MATCH(EPS!$B2697,'Vensim Variables'!$A:$A,0))</f>
        <v>g pollutant</v>
      </c>
      <c r="I2697" t="str">
        <f t="shared" si="84"/>
        <v>BC</v>
      </c>
      <c r="J2697">
        <f>INDEX(NoSettings!$C:$C,MATCH(EPS!$A2697,NoSettings!$A:$A,0))</f>
        <v>1470000</v>
      </c>
      <c r="K2697">
        <f>INDEX(GWP!$C$2:$C$13,MATCH(EPS!I2697,GWP!$B$2:$B$13,0))</f>
        <v>0</v>
      </c>
      <c r="L2697" s="4">
        <f t="shared" si="85"/>
        <v>0</v>
      </c>
    </row>
    <row r="2698" spans="1:12">
      <c r="A2698" t="s">
        <v>8326</v>
      </c>
      <c r="B2698" t="s">
        <v>7405</v>
      </c>
      <c r="C2698" t="s">
        <v>1734</v>
      </c>
      <c r="D2698" t="s">
        <v>6891</v>
      </c>
      <c r="E2698" t="s">
        <v>1712</v>
      </c>
      <c r="H2698" t="str">
        <f>INDEX('Vensim Variables'!$B:$B,MATCH(EPS!$B2698,'Vensim Variables'!$A:$A,0))</f>
        <v>g pollutant</v>
      </c>
      <c r="I2698" t="str">
        <f t="shared" si="84"/>
        <v>OC</v>
      </c>
      <c r="J2698">
        <f>INDEX(NoSettings!$C:$C,MATCH(EPS!$A2698,NoSettings!$A:$A,0))</f>
        <v>9870000</v>
      </c>
      <c r="K2698">
        <f>INDEX(GWP!$C$2:$C$13,MATCH(EPS!I2698,GWP!$B$2:$B$13,0))</f>
        <v>0</v>
      </c>
      <c r="L2698" s="4">
        <f t="shared" si="85"/>
        <v>0</v>
      </c>
    </row>
    <row r="2699" spans="1:12">
      <c r="A2699" t="s">
        <v>8327</v>
      </c>
      <c r="B2699" t="s">
        <v>7405</v>
      </c>
      <c r="C2699" t="s">
        <v>1734</v>
      </c>
      <c r="D2699" t="s">
        <v>6891</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8328</v>
      </c>
      <c r="B2700" t="s">
        <v>7405</v>
      </c>
      <c r="C2700" t="s">
        <v>1734</v>
      </c>
      <c r="D2700" t="s">
        <v>6891</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8329</v>
      </c>
      <c r="B2701" t="s">
        <v>7405</v>
      </c>
      <c r="C2701" t="s">
        <v>1734</v>
      </c>
      <c r="D2701" t="s">
        <v>6891</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8330</v>
      </c>
      <c r="B2702" t="s">
        <v>7405</v>
      </c>
      <c r="C2702" t="s">
        <v>1734</v>
      </c>
      <c r="D2702" t="s">
        <v>6892</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8331</v>
      </c>
      <c r="B2703" t="s">
        <v>7405</v>
      </c>
      <c r="C2703" t="s">
        <v>1734</v>
      </c>
      <c r="D2703" t="s">
        <v>6892</v>
      </c>
      <c r="E2703" t="s">
        <v>1705</v>
      </c>
      <c r="H2703" t="str">
        <f>INDEX('Vensim Variables'!$B:$B,MATCH(EPS!$B2703,'Vensim Variables'!$A:$A,0))</f>
        <v>g pollutant</v>
      </c>
      <c r="I2703" t="str">
        <f t="shared" si="84"/>
        <v>VOC</v>
      </c>
      <c r="J2703">
        <f>INDEX(NoSettings!$C:$C,MATCH(EPS!$A2703,NoSettings!$A:$A,0))</f>
        <v>13597600000</v>
      </c>
      <c r="K2703">
        <f>INDEX(GWP!$C$2:$C$13,MATCH(EPS!I2703,GWP!$B$2:$B$13,0))</f>
        <v>0</v>
      </c>
      <c r="L2703" s="4">
        <f t="shared" si="85"/>
        <v>0</v>
      </c>
    </row>
    <row r="2704" spans="1:12">
      <c r="A2704" t="s">
        <v>8332</v>
      </c>
      <c r="B2704" t="s">
        <v>7405</v>
      </c>
      <c r="C2704" t="s">
        <v>1734</v>
      </c>
      <c r="D2704" t="s">
        <v>6892</v>
      </c>
      <c r="E2704" t="s">
        <v>1706</v>
      </c>
      <c r="H2704" t="str">
        <f>INDEX('Vensim Variables'!$B:$B,MATCH(EPS!$B2704,'Vensim Variables'!$A:$A,0))</f>
        <v>g pollutant</v>
      </c>
      <c r="I2704" t="str">
        <f t="shared" si="84"/>
        <v>CO</v>
      </c>
      <c r="J2704">
        <f>INDEX(NoSettings!$C:$C,MATCH(EPS!$A2704,NoSettings!$A:$A,0))</f>
        <v>72588700000</v>
      </c>
      <c r="K2704">
        <f>INDEX(GWP!$C$2:$C$13,MATCH(EPS!I2704,GWP!$B$2:$B$13,0))</f>
        <v>0</v>
      </c>
      <c r="L2704" s="4">
        <f t="shared" si="85"/>
        <v>0</v>
      </c>
    </row>
    <row r="2705" spans="1:12">
      <c r="A2705" t="s">
        <v>8333</v>
      </c>
      <c r="B2705" t="s">
        <v>7405</v>
      </c>
      <c r="C2705" t="s">
        <v>1734</v>
      </c>
      <c r="D2705" t="s">
        <v>6892</v>
      </c>
      <c r="E2705" t="s">
        <v>1707</v>
      </c>
      <c r="H2705" t="str">
        <f>INDEX('Vensim Variables'!$B:$B,MATCH(EPS!$B2705,'Vensim Variables'!$A:$A,0))</f>
        <v>g pollutant</v>
      </c>
      <c r="I2705" t="str">
        <f t="shared" si="84"/>
        <v>NOx</v>
      </c>
      <c r="J2705">
        <f>INDEX(NoSettings!$C:$C,MATCH(EPS!$A2705,NoSettings!$A:$A,0))</f>
        <v>127668000000</v>
      </c>
      <c r="K2705">
        <f>INDEX(GWP!$C$2:$C$13,MATCH(EPS!I2705,GWP!$B$2:$B$13,0))</f>
        <v>0</v>
      </c>
      <c r="L2705" s="4">
        <f t="shared" si="85"/>
        <v>0</v>
      </c>
    </row>
    <row r="2706" spans="1:12">
      <c r="A2706" t="s">
        <v>8334</v>
      </c>
      <c r="B2706" t="s">
        <v>7405</v>
      </c>
      <c r="C2706" t="s">
        <v>1734</v>
      </c>
      <c r="D2706" t="s">
        <v>6892</v>
      </c>
      <c r="E2706" t="s">
        <v>1708</v>
      </c>
      <c r="H2706" t="str">
        <f>INDEX('Vensim Variables'!$B:$B,MATCH(EPS!$B2706,'Vensim Variables'!$A:$A,0))</f>
        <v>g pollutant</v>
      </c>
      <c r="I2706" t="str">
        <f t="shared" si="84"/>
        <v>PM10</v>
      </c>
      <c r="J2706">
        <f>INDEX(NoSettings!$C:$C,MATCH(EPS!$A2706,NoSettings!$A:$A,0))</f>
        <v>5030970000</v>
      </c>
      <c r="K2706">
        <f>INDEX(GWP!$C$2:$C$13,MATCH(EPS!I2706,GWP!$B$2:$B$13,0))</f>
        <v>0</v>
      </c>
      <c r="L2706" s="4">
        <f t="shared" si="85"/>
        <v>0</v>
      </c>
    </row>
    <row r="2707" spans="1:12">
      <c r="A2707" t="s">
        <v>8335</v>
      </c>
      <c r="B2707" t="s">
        <v>7405</v>
      </c>
      <c r="C2707" t="s">
        <v>1734</v>
      </c>
      <c r="D2707" t="s">
        <v>6892</v>
      </c>
      <c r="E2707" t="s">
        <v>1709</v>
      </c>
      <c r="H2707" t="str">
        <f>INDEX('Vensim Variables'!$B:$B,MATCH(EPS!$B2707,'Vensim Variables'!$A:$A,0))</f>
        <v>g pollutant</v>
      </c>
      <c r="I2707" t="str">
        <f t="shared" si="84"/>
        <v>PM25</v>
      </c>
      <c r="J2707">
        <f>INDEX(NoSettings!$C:$C,MATCH(EPS!$A2707,NoSettings!$A:$A,0))</f>
        <v>4740460000</v>
      </c>
      <c r="K2707">
        <f>INDEX(GWP!$C$2:$C$13,MATCH(EPS!I2707,GWP!$B$2:$B$13,0))</f>
        <v>0</v>
      </c>
      <c r="L2707" s="4">
        <f t="shared" si="85"/>
        <v>0</v>
      </c>
    </row>
    <row r="2708" spans="1:12">
      <c r="A2708" t="s">
        <v>8336</v>
      </c>
      <c r="B2708" t="s">
        <v>7405</v>
      </c>
      <c r="C2708" t="s">
        <v>1734</v>
      </c>
      <c r="D2708" t="s">
        <v>6892</v>
      </c>
      <c r="E2708" t="s">
        <v>1710</v>
      </c>
      <c r="H2708" t="str">
        <f>INDEX('Vensim Variables'!$B:$B,MATCH(EPS!$B2708,'Vensim Variables'!$A:$A,0))</f>
        <v>g pollutant</v>
      </c>
      <c r="I2708" t="str">
        <f t="shared" si="84"/>
        <v>SOx</v>
      </c>
      <c r="J2708">
        <f>INDEX(NoSettings!$C:$C,MATCH(EPS!$A2708,NoSettings!$A:$A,0))</f>
        <v>3375750000</v>
      </c>
      <c r="K2708">
        <f>INDEX(GWP!$C$2:$C$13,MATCH(EPS!I2708,GWP!$B$2:$B$13,0))</f>
        <v>0</v>
      </c>
      <c r="L2708" s="4">
        <f t="shared" si="85"/>
        <v>0</v>
      </c>
    </row>
    <row r="2709" spans="1:12">
      <c r="A2709" t="s">
        <v>8337</v>
      </c>
      <c r="B2709" t="s">
        <v>7405</v>
      </c>
      <c r="C2709" t="s">
        <v>1734</v>
      </c>
      <c r="D2709" t="s">
        <v>6892</v>
      </c>
      <c r="E2709" t="s">
        <v>1711</v>
      </c>
      <c r="H2709" t="str">
        <f>INDEX('Vensim Variables'!$B:$B,MATCH(EPS!$B2709,'Vensim Variables'!$A:$A,0))</f>
        <v>g pollutant</v>
      </c>
      <c r="I2709" t="str">
        <f t="shared" si="84"/>
        <v>BC</v>
      </c>
      <c r="J2709">
        <f>INDEX(NoSettings!$C:$C,MATCH(EPS!$A2709,NoSettings!$A:$A,0))</f>
        <v>315280000</v>
      </c>
      <c r="K2709">
        <f>INDEX(GWP!$C$2:$C$13,MATCH(EPS!I2709,GWP!$B$2:$B$13,0))</f>
        <v>0</v>
      </c>
      <c r="L2709" s="4">
        <f t="shared" si="85"/>
        <v>0</v>
      </c>
    </row>
    <row r="2710" spans="1:12">
      <c r="A2710" t="s">
        <v>8338</v>
      </c>
      <c r="B2710" t="s">
        <v>7405</v>
      </c>
      <c r="C2710" t="s">
        <v>1734</v>
      </c>
      <c r="D2710" t="s">
        <v>6892</v>
      </c>
      <c r="E2710" t="s">
        <v>1712</v>
      </c>
      <c r="H2710" t="str">
        <f>INDEX('Vensim Variables'!$B:$B,MATCH(EPS!$B2710,'Vensim Variables'!$A:$A,0))</f>
        <v>g pollutant</v>
      </c>
      <c r="I2710" t="str">
        <f t="shared" si="84"/>
        <v>OC</v>
      </c>
      <c r="J2710">
        <f>INDEX(NoSettings!$C:$C,MATCH(EPS!$A2710,NoSettings!$A:$A,0))</f>
        <v>2116880000</v>
      </c>
      <c r="K2710">
        <f>INDEX(GWP!$C$2:$C$13,MATCH(EPS!I2710,GWP!$B$2:$B$13,0))</f>
        <v>0</v>
      </c>
      <c r="L2710" s="4">
        <f t="shared" si="85"/>
        <v>0</v>
      </c>
    </row>
    <row r="2711" spans="1:12">
      <c r="A2711" t="s">
        <v>8339</v>
      </c>
      <c r="B2711" t="s">
        <v>7405</v>
      </c>
      <c r="C2711" t="s">
        <v>1734</v>
      </c>
      <c r="D2711" t="s">
        <v>6892</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8340</v>
      </c>
      <c r="B2712" t="s">
        <v>7405</v>
      </c>
      <c r="C2712" t="s">
        <v>1734</v>
      </c>
      <c r="D2712" t="s">
        <v>6892</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8341</v>
      </c>
      <c r="B2713" t="s">
        <v>7405</v>
      </c>
      <c r="C2713" t="s">
        <v>1734</v>
      </c>
      <c r="D2713" t="s">
        <v>6892</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8342</v>
      </c>
      <c r="B2714" t="s">
        <v>7405</v>
      </c>
      <c r="C2714" t="s">
        <v>1734</v>
      </c>
      <c r="D2714" t="s">
        <v>6893</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8343</v>
      </c>
      <c r="B2715" t="s">
        <v>7405</v>
      </c>
      <c r="C2715" t="s">
        <v>1734</v>
      </c>
      <c r="D2715" t="s">
        <v>6893</v>
      </c>
      <c r="E2715" t="s">
        <v>1705</v>
      </c>
      <c r="H2715" t="str">
        <f>INDEX('Vensim Variables'!$B:$B,MATCH(EPS!$B2715,'Vensim Variables'!$A:$A,0))</f>
        <v>g pollutant</v>
      </c>
      <c r="I2715" t="str">
        <f t="shared" si="84"/>
        <v>VOC</v>
      </c>
      <c r="J2715" s="2">
        <f>INDEX(NoSettings!$C:$C,MATCH(EPS!$A2715,NoSettings!$A:$A,0))</f>
        <v>1133330000</v>
      </c>
      <c r="K2715">
        <f>INDEX(GWP!$C$2:$C$13,MATCH(EPS!I2715,GWP!$B$2:$B$13,0))</f>
        <v>0</v>
      </c>
      <c r="L2715" s="4">
        <f t="shared" si="85"/>
        <v>0</v>
      </c>
    </row>
    <row r="2716" spans="1:12">
      <c r="A2716" t="s">
        <v>8344</v>
      </c>
      <c r="B2716" t="s">
        <v>7405</v>
      </c>
      <c r="C2716" t="s">
        <v>1734</v>
      </c>
      <c r="D2716" t="s">
        <v>6893</v>
      </c>
      <c r="E2716" t="s">
        <v>1706</v>
      </c>
      <c r="H2716" t="str">
        <f>INDEX('Vensim Variables'!$B:$B,MATCH(EPS!$B2716,'Vensim Variables'!$A:$A,0))</f>
        <v>g pollutant</v>
      </c>
      <c r="I2716" t="str">
        <f t="shared" si="84"/>
        <v>CO</v>
      </c>
      <c r="J2716">
        <f>INDEX(NoSettings!$C:$C,MATCH(EPS!$A2716,NoSettings!$A:$A,0))</f>
        <v>6050130000</v>
      </c>
      <c r="K2716">
        <f>INDEX(GWP!$C$2:$C$13,MATCH(EPS!I2716,GWP!$B$2:$B$13,0))</f>
        <v>0</v>
      </c>
      <c r="L2716" s="4">
        <f t="shared" si="85"/>
        <v>0</v>
      </c>
    </row>
    <row r="2717" spans="1:12">
      <c r="A2717" t="s">
        <v>8345</v>
      </c>
      <c r="B2717" t="s">
        <v>7405</v>
      </c>
      <c r="C2717" t="s">
        <v>1734</v>
      </c>
      <c r="D2717" t="s">
        <v>6893</v>
      </c>
      <c r="E2717" t="s">
        <v>1707</v>
      </c>
      <c r="H2717" t="str">
        <f>INDEX('Vensim Variables'!$B:$B,MATCH(EPS!$B2717,'Vensim Variables'!$A:$A,0))</f>
        <v>g pollutant</v>
      </c>
      <c r="I2717" t="str">
        <f t="shared" si="84"/>
        <v>NOx</v>
      </c>
      <c r="J2717">
        <f>INDEX(NoSettings!$C:$C,MATCH(EPS!$A2717,NoSettings!$A:$A,0))</f>
        <v>10640900000</v>
      </c>
      <c r="K2717">
        <f>INDEX(GWP!$C$2:$C$13,MATCH(EPS!I2717,GWP!$B$2:$B$13,0))</f>
        <v>0</v>
      </c>
      <c r="L2717" s="4">
        <f t="shared" si="85"/>
        <v>0</v>
      </c>
    </row>
    <row r="2718" spans="1:12">
      <c r="A2718" t="s">
        <v>8346</v>
      </c>
      <c r="B2718" t="s">
        <v>7405</v>
      </c>
      <c r="C2718" t="s">
        <v>1734</v>
      </c>
      <c r="D2718" t="s">
        <v>6893</v>
      </c>
      <c r="E2718" t="s">
        <v>1708</v>
      </c>
      <c r="H2718" t="str">
        <f>INDEX('Vensim Variables'!$B:$B,MATCH(EPS!$B2718,'Vensim Variables'!$A:$A,0))</f>
        <v>g pollutant</v>
      </c>
      <c r="I2718" t="str">
        <f t="shared" si="84"/>
        <v>PM10</v>
      </c>
      <c r="J2718">
        <f>INDEX(NoSettings!$C:$C,MATCH(EPS!$A2718,NoSettings!$A:$A,0))</f>
        <v>419322000</v>
      </c>
      <c r="K2718">
        <f>INDEX(GWP!$C$2:$C$13,MATCH(EPS!I2718,GWP!$B$2:$B$13,0))</f>
        <v>0</v>
      </c>
      <c r="L2718" s="4">
        <f t="shared" si="85"/>
        <v>0</v>
      </c>
    </row>
    <row r="2719" spans="1:12">
      <c r="A2719" t="s">
        <v>8347</v>
      </c>
      <c r="B2719" t="s">
        <v>7405</v>
      </c>
      <c r="C2719" t="s">
        <v>1734</v>
      </c>
      <c r="D2719" t="s">
        <v>6893</v>
      </c>
      <c r="E2719" t="s">
        <v>1709</v>
      </c>
      <c r="H2719" t="str">
        <f>INDEX('Vensim Variables'!$B:$B,MATCH(EPS!$B2719,'Vensim Variables'!$A:$A,0))</f>
        <v>g pollutant</v>
      </c>
      <c r="I2719" t="str">
        <f t="shared" si="84"/>
        <v>PM25</v>
      </c>
      <c r="J2719">
        <f>INDEX(NoSettings!$C:$C,MATCH(EPS!$A2719,NoSettings!$A:$A,0))</f>
        <v>395109000</v>
      </c>
      <c r="K2719">
        <f>INDEX(GWP!$C$2:$C$13,MATCH(EPS!I2719,GWP!$B$2:$B$13,0))</f>
        <v>0</v>
      </c>
      <c r="L2719" s="4">
        <f t="shared" si="85"/>
        <v>0</v>
      </c>
    </row>
    <row r="2720" spans="1:12">
      <c r="A2720" t="s">
        <v>8348</v>
      </c>
      <c r="B2720" t="s">
        <v>7405</v>
      </c>
      <c r="C2720" t="s">
        <v>1734</v>
      </c>
      <c r="D2720" t="s">
        <v>6893</v>
      </c>
      <c r="E2720" t="s">
        <v>1710</v>
      </c>
      <c r="H2720" t="str">
        <f>INDEX('Vensim Variables'!$B:$B,MATCH(EPS!$B2720,'Vensim Variables'!$A:$A,0))</f>
        <v>g pollutant</v>
      </c>
      <c r="I2720" t="str">
        <f t="shared" si="84"/>
        <v>SOx</v>
      </c>
      <c r="J2720">
        <f>INDEX(NoSettings!$C:$C,MATCH(EPS!$A2720,NoSettings!$A:$A,0))</f>
        <v>281362000</v>
      </c>
      <c r="K2720">
        <f>INDEX(GWP!$C$2:$C$13,MATCH(EPS!I2720,GWP!$B$2:$B$13,0))</f>
        <v>0</v>
      </c>
      <c r="L2720" s="4">
        <f t="shared" si="85"/>
        <v>0</v>
      </c>
    </row>
    <row r="2721" spans="1:12">
      <c r="A2721" t="s">
        <v>8349</v>
      </c>
      <c r="B2721" t="s">
        <v>7405</v>
      </c>
      <c r="C2721" t="s">
        <v>1734</v>
      </c>
      <c r="D2721" t="s">
        <v>6893</v>
      </c>
      <c r="E2721" t="s">
        <v>1711</v>
      </c>
      <c r="H2721" t="str">
        <f>INDEX('Vensim Variables'!$B:$B,MATCH(EPS!$B2721,'Vensim Variables'!$A:$A,0))</f>
        <v>g pollutant</v>
      </c>
      <c r="I2721" t="str">
        <f t="shared" si="84"/>
        <v>BC</v>
      </c>
      <c r="J2721">
        <f>INDEX(NoSettings!$C:$C,MATCH(EPS!$A2721,NoSettings!$A:$A,0))</f>
        <v>26278000</v>
      </c>
      <c r="K2721">
        <f>INDEX(GWP!$C$2:$C$13,MATCH(EPS!I2721,GWP!$B$2:$B$13,0))</f>
        <v>0</v>
      </c>
      <c r="L2721" s="4">
        <f t="shared" si="85"/>
        <v>0</v>
      </c>
    </row>
    <row r="2722" spans="1:12">
      <c r="A2722" t="s">
        <v>8350</v>
      </c>
      <c r="B2722" t="s">
        <v>7405</v>
      </c>
      <c r="C2722" t="s">
        <v>1734</v>
      </c>
      <c r="D2722" t="s">
        <v>6893</v>
      </c>
      <c r="E2722" t="s">
        <v>1712</v>
      </c>
      <c r="H2722" t="str">
        <f>INDEX('Vensim Variables'!$B:$B,MATCH(EPS!$B2722,'Vensim Variables'!$A:$A,0))</f>
        <v>g pollutant</v>
      </c>
      <c r="I2722" t="str">
        <f t="shared" si="84"/>
        <v>OC</v>
      </c>
      <c r="J2722">
        <f>INDEX(NoSettings!$C:$C,MATCH(EPS!$A2722,NoSettings!$A:$A,0))</f>
        <v>176438000</v>
      </c>
      <c r="K2722">
        <f>INDEX(GWP!$C$2:$C$13,MATCH(EPS!I2722,GWP!$B$2:$B$13,0))</f>
        <v>0</v>
      </c>
      <c r="L2722" s="4">
        <f t="shared" si="85"/>
        <v>0</v>
      </c>
    </row>
    <row r="2723" spans="1:12">
      <c r="A2723" t="s">
        <v>8351</v>
      </c>
      <c r="B2723" t="s">
        <v>7405</v>
      </c>
      <c r="C2723" t="s">
        <v>1734</v>
      </c>
      <c r="D2723" t="s">
        <v>6893</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8352</v>
      </c>
      <c r="B2724" t="s">
        <v>7405</v>
      </c>
      <c r="C2724" t="s">
        <v>1734</v>
      </c>
      <c r="D2724" t="s">
        <v>6893</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8353</v>
      </c>
      <c r="B2725" t="s">
        <v>7405</v>
      </c>
      <c r="C2725" t="s">
        <v>1734</v>
      </c>
      <c r="D2725" t="s">
        <v>6893</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8354</v>
      </c>
      <c r="B2726" t="s">
        <v>7405</v>
      </c>
      <c r="C2726" t="s">
        <v>1734</v>
      </c>
      <c r="D2726" t="s">
        <v>6894</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8355</v>
      </c>
      <c r="B2727" t="s">
        <v>7405</v>
      </c>
      <c r="C2727" t="s">
        <v>1734</v>
      </c>
      <c r="D2727" t="s">
        <v>6894</v>
      </c>
      <c r="E2727" t="s">
        <v>1705</v>
      </c>
      <c r="H2727" t="str">
        <f>INDEX('Vensim Variables'!$B:$B,MATCH(EPS!$B2727,'Vensim Variables'!$A:$A,0))</f>
        <v>g pollutant</v>
      </c>
      <c r="I2727" t="str">
        <f t="shared" si="84"/>
        <v>VOC</v>
      </c>
      <c r="J2727">
        <f>INDEX(NoSettings!$C:$C,MATCH(EPS!$A2727,NoSettings!$A:$A,0))</f>
        <v>5230720000</v>
      </c>
      <c r="K2727">
        <f>INDEX(GWP!$C$2:$C$13,MATCH(EPS!I2727,GWP!$B$2:$B$13,0))</f>
        <v>0</v>
      </c>
      <c r="L2727" s="4">
        <f t="shared" si="85"/>
        <v>0</v>
      </c>
    </row>
    <row r="2728" spans="1:12">
      <c r="A2728" t="s">
        <v>8356</v>
      </c>
      <c r="B2728" t="s">
        <v>7405</v>
      </c>
      <c r="C2728" t="s">
        <v>1734</v>
      </c>
      <c r="D2728" t="s">
        <v>6894</v>
      </c>
      <c r="E2728" t="s">
        <v>1706</v>
      </c>
      <c r="H2728" t="str">
        <f>INDEX('Vensim Variables'!$B:$B,MATCH(EPS!$B2728,'Vensim Variables'!$A:$A,0))</f>
        <v>g pollutant</v>
      </c>
      <c r="I2728" t="str">
        <f t="shared" si="84"/>
        <v>CO</v>
      </c>
      <c r="J2728">
        <f>INDEX(NoSettings!$C:$C,MATCH(EPS!$A2728,NoSettings!$A:$A,0))</f>
        <v>27923400000</v>
      </c>
      <c r="K2728">
        <f>INDEX(GWP!$C$2:$C$13,MATCH(EPS!I2728,GWP!$B$2:$B$13,0))</f>
        <v>0</v>
      </c>
      <c r="L2728" s="4">
        <f t="shared" si="85"/>
        <v>0</v>
      </c>
    </row>
    <row r="2729" spans="1:12">
      <c r="A2729" t="s">
        <v>8357</v>
      </c>
      <c r="B2729" t="s">
        <v>7405</v>
      </c>
      <c r="C2729" t="s">
        <v>1734</v>
      </c>
      <c r="D2729" t="s">
        <v>6894</v>
      </c>
      <c r="E2729" t="s">
        <v>1707</v>
      </c>
      <c r="H2729" t="str">
        <f>INDEX('Vensim Variables'!$B:$B,MATCH(EPS!$B2729,'Vensim Variables'!$A:$A,0))</f>
        <v>g pollutant</v>
      </c>
      <c r="I2729" t="str">
        <f t="shared" si="84"/>
        <v>NOx</v>
      </c>
      <c r="J2729">
        <f>INDEX(NoSettings!$C:$C,MATCH(EPS!$A2729,NoSettings!$A:$A,0))</f>
        <v>49111400000</v>
      </c>
      <c r="K2729">
        <f>INDEX(GWP!$C$2:$C$13,MATCH(EPS!I2729,GWP!$B$2:$B$13,0))</f>
        <v>0</v>
      </c>
      <c r="L2729" s="4">
        <f t="shared" si="85"/>
        <v>0</v>
      </c>
    </row>
    <row r="2730" spans="1:12">
      <c r="A2730" t="s">
        <v>8358</v>
      </c>
      <c r="B2730" t="s">
        <v>7405</v>
      </c>
      <c r="C2730" t="s">
        <v>1734</v>
      </c>
      <c r="D2730" t="s">
        <v>6894</v>
      </c>
      <c r="E2730" t="s">
        <v>1708</v>
      </c>
      <c r="H2730" t="str">
        <f>INDEX('Vensim Variables'!$B:$B,MATCH(EPS!$B2730,'Vensim Variables'!$A:$A,0))</f>
        <v>g pollutant</v>
      </c>
      <c r="I2730" t="str">
        <f t="shared" si="84"/>
        <v>PM10</v>
      </c>
      <c r="J2730">
        <f>INDEX(NoSettings!$C:$C,MATCH(EPS!$A2730,NoSettings!$A:$A,0))</f>
        <v>1935310000</v>
      </c>
      <c r="K2730">
        <f>INDEX(GWP!$C$2:$C$13,MATCH(EPS!I2730,GWP!$B$2:$B$13,0))</f>
        <v>0</v>
      </c>
      <c r="L2730" s="4">
        <f t="shared" si="85"/>
        <v>0</v>
      </c>
    </row>
    <row r="2731" spans="1:12">
      <c r="A2731" t="s">
        <v>8359</v>
      </c>
      <c r="B2731" t="s">
        <v>7405</v>
      </c>
      <c r="C2731" t="s">
        <v>1734</v>
      </c>
      <c r="D2731" t="s">
        <v>6894</v>
      </c>
      <c r="E2731" t="s">
        <v>1709</v>
      </c>
      <c r="H2731" t="str">
        <f>INDEX('Vensim Variables'!$B:$B,MATCH(EPS!$B2731,'Vensim Variables'!$A:$A,0))</f>
        <v>g pollutant</v>
      </c>
      <c r="I2731" t="str">
        <f t="shared" si="84"/>
        <v>PM25</v>
      </c>
      <c r="J2731">
        <f>INDEX(NoSettings!$C:$C,MATCH(EPS!$A2731,NoSettings!$A:$A,0))</f>
        <v>1823560000</v>
      </c>
      <c r="K2731">
        <f>INDEX(GWP!$C$2:$C$13,MATCH(EPS!I2731,GWP!$B$2:$B$13,0))</f>
        <v>0</v>
      </c>
      <c r="L2731" s="4">
        <f t="shared" si="85"/>
        <v>0</v>
      </c>
    </row>
    <row r="2732" spans="1:12">
      <c r="A2732" t="s">
        <v>8360</v>
      </c>
      <c r="B2732" t="s">
        <v>7405</v>
      </c>
      <c r="C2732" t="s">
        <v>1734</v>
      </c>
      <c r="D2732" t="s">
        <v>6894</v>
      </c>
      <c r="E2732" t="s">
        <v>1710</v>
      </c>
      <c r="H2732" t="str">
        <f>INDEX('Vensim Variables'!$B:$B,MATCH(EPS!$B2732,'Vensim Variables'!$A:$A,0))</f>
        <v>g pollutant</v>
      </c>
      <c r="I2732" t="str">
        <f t="shared" si="84"/>
        <v>SOx</v>
      </c>
      <c r="J2732">
        <f>INDEX(NoSettings!$C:$C,MATCH(EPS!$A2732,NoSettings!$A:$A,0))</f>
        <v>1298580000</v>
      </c>
      <c r="K2732">
        <f>INDEX(GWP!$C$2:$C$13,MATCH(EPS!I2732,GWP!$B$2:$B$13,0))</f>
        <v>0</v>
      </c>
      <c r="L2732" s="4">
        <f t="shared" si="85"/>
        <v>0</v>
      </c>
    </row>
    <row r="2733" spans="1:12">
      <c r="A2733" t="s">
        <v>8361</v>
      </c>
      <c r="B2733" t="s">
        <v>7405</v>
      </c>
      <c r="C2733" t="s">
        <v>1734</v>
      </c>
      <c r="D2733" t="s">
        <v>6894</v>
      </c>
      <c r="E2733" t="s">
        <v>1711</v>
      </c>
      <c r="H2733" t="str">
        <f>INDEX('Vensim Variables'!$B:$B,MATCH(EPS!$B2733,'Vensim Variables'!$A:$A,0))</f>
        <v>g pollutant</v>
      </c>
      <c r="I2733" t="str">
        <f t="shared" si="84"/>
        <v>BC</v>
      </c>
      <c r="J2733">
        <f>INDEX(NoSettings!$C:$C,MATCH(EPS!$A2733,NoSettings!$A:$A,0))</f>
        <v>121282000</v>
      </c>
      <c r="K2733">
        <f>INDEX(GWP!$C$2:$C$13,MATCH(EPS!I2733,GWP!$B$2:$B$13,0))</f>
        <v>0</v>
      </c>
      <c r="L2733" s="4">
        <f t="shared" si="85"/>
        <v>0</v>
      </c>
    </row>
    <row r="2734" spans="1:12">
      <c r="A2734" t="s">
        <v>8362</v>
      </c>
      <c r="B2734" t="s">
        <v>7405</v>
      </c>
      <c r="C2734" t="s">
        <v>1734</v>
      </c>
      <c r="D2734" t="s">
        <v>6894</v>
      </c>
      <c r="E2734" t="s">
        <v>1712</v>
      </c>
      <c r="H2734" t="str">
        <f>INDEX('Vensim Variables'!$B:$B,MATCH(EPS!$B2734,'Vensim Variables'!$A:$A,0))</f>
        <v>g pollutant</v>
      </c>
      <c r="I2734" t="str">
        <f t="shared" si="84"/>
        <v>OC</v>
      </c>
      <c r="J2734">
        <f>INDEX(NoSettings!$C:$C,MATCH(EPS!$A2734,NoSettings!$A:$A,0))</f>
        <v>814322000</v>
      </c>
      <c r="K2734">
        <f>INDEX(GWP!$C$2:$C$13,MATCH(EPS!I2734,GWP!$B$2:$B$13,0))</f>
        <v>0</v>
      </c>
      <c r="L2734" s="4">
        <f t="shared" si="85"/>
        <v>0</v>
      </c>
    </row>
    <row r="2735" spans="1:12">
      <c r="A2735" t="s">
        <v>8363</v>
      </c>
      <c r="B2735" t="s">
        <v>7405</v>
      </c>
      <c r="C2735" t="s">
        <v>1734</v>
      </c>
      <c r="D2735" t="s">
        <v>6894</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8364</v>
      </c>
      <c r="B2736" t="s">
        <v>7405</v>
      </c>
      <c r="C2736" t="s">
        <v>1734</v>
      </c>
      <c r="D2736" t="s">
        <v>6894</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8365</v>
      </c>
      <c r="B2737" t="s">
        <v>7405</v>
      </c>
      <c r="C2737" t="s">
        <v>1734</v>
      </c>
      <c r="D2737" t="s">
        <v>6894</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8366</v>
      </c>
      <c r="B2738" t="s">
        <v>7405</v>
      </c>
      <c r="C2738" t="s">
        <v>1734</v>
      </c>
      <c r="D2738" t="s">
        <v>6895</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8367</v>
      </c>
      <c r="B2739" t="s">
        <v>7405</v>
      </c>
      <c r="C2739" t="s">
        <v>1734</v>
      </c>
      <c r="D2739" t="s">
        <v>6895</v>
      </c>
      <c r="E2739" t="s">
        <v>1705</v>
      </c>
      <c r="H2739" t="str">
        <f>INDEX('Vensim Variables'!$B:$B,MATCH(EPS!$B2739,'Vensim Variables'!$A:$A,0))</f>
        <v>g pollutant</v>
      </c>
      <c r="I2739" t="str">
        <f t="shared" si="84"/>
        <v>VOC</v>
      </c>
      <c r="J2739">
        <f>INDEX(NoSettings!$C:$C,MATCH(EPS!$A2739,NoSettings!$A:$A,0))</f>
        <v>613461000</v>
      </c>
      <c r="K2739">
        <f>INDEX(GWP!$C$2:$C$13,MATCH(EPS!I2739,GWP!$B$2:$B$13,0))</f>
        <v>0</v>
      </c>
      <c r="L2739" s="4">
        <f t="shared" si="85"/>
        <v>0</v>
      </c>
    </row>
    <row r="2740" spans="1:12">
      <c r="A2740" t="s">
        <v>8368</v>
      </c>
      <c r="B2740" t="s">
        <v>7405</v>
      </c>
      <c r="C2740" t="s">
        <v>1734</v>
      </c>
      <c r="D2740" t="s">
        <v>6895</v>
      </c>
      <c r="E2740" t="s">
        <v>1706</v>
      </c>
      <c r="H2740" t="str">
        <f>INDEX('Vensim Variables'!$B:$B,MATCH(EPS!$B2740,'Vensim Variables'!$A:$A,0))</f>
        <v>g pollutant</v>
      </c>
      <c r="I2740" t="str">
        <f t="shared" si="84"/>
        <v>CO</v>
      </c>
      <c r="J2740">
        <f>INDEX(NoSettings!$C:$C,MATCH(EPS!$A2740,NoSettings!$A:$A,0))</f>
        <v>3274870000</v>
      </c>
      <c r="K2740">
        <f>INDEX(GWP!$C$2:$C$13,MATCH(EPS!I2740,GWP!$B$2:$B$13,0))</f>
        <v>0</v>
      </c>
      <c r="L2740" s="4">
        <f t="shared" si="85"/>
        <v>0</v>
      </c>
    </row>
    <row r="2741" spans="1:12">
      <c r="A2741" t="s">
        <v>8369</v>
      </c>
      <c r="B2741" t="s">
        <v>7405</v>
      </c>
      <c r="C2741" t="s">
        <v>1734</v>
      </c>
      <c r="D2741" t="s">
        <v>6895</v>
      </c>
      <c r="E2741" t="s">
        <v>1707</v>
      </c>
      <c r="H2741" t="str">
        <f>INDEX('Vensim Variables'!$B:$B,MATCH(EPS!$B2741,'Vensim Variables'!$A:$A,0))</f>
        <v>g pollutant</v>
      </c>
      <c r="I2741" t="str">
        <f t="shared" si="84"/>
        <v>NOx</v>
      </c>
      <c r="J2741">
        <f>INDEX(NoSettings!$C:$C,MATCH(EPS!$A2741,NoSettings!$A:$A,0))</f>
        <v>5759810000</v>
      </c>
      <c r="K2741">
        <f>INDEX(GWP!$C$2:$C$13,MATCH(EPS!I2741,GWP!$B$2:$B$13,0))</f>
        <v>0</v>
      </c>
      <c r="L2741" s="4">
        <f t="shared" si="85"/>
        <v>0</v>
      </c>
    </row>
    <row r="2742" spans="1:12">
      <c r="A2742" t="s">
        <v>8370</v>
      </c>
      <c r="B2742" t="s">
        <v>7405</v>
      </c>
      <c r="C2742" t="s">
        <v>1734</v>
      </c>
      <c r="D2742" t="s">
        <v>6895</v>
      </c>
      <c r="E2742" t="s">
        <v>1708</v>
      </c>
      <c r="H2742" t="str">
        <f>INDEX('Vensim Variables'!$B:$B,MATCH(EPS!$B2742,'Vensim Variables'!$A:$A,0))</f>
        <v>g pollutant</v>
      </c>
      <c r="I2742" t="str">
        <f t="shared" si="84"/>
        <v>PM10</v>
      </c>
      <c r="J2742">
        <f>INDEX(NoSettings!$C:$C,MATCH(EPS!$A2742,NoSettings!$A:$A,0))</f>
        <v>226974000</v>
      </c>
      <c r="K2742">
        <f>INDEX(GWP!$C$2:$C$13,MATCH(EPS!I2742,GWP!$B$2:$B$13,0))</f>
        <v>0</v>
      </c>
      <c r="L2742" s="4">
        <f t="shared" si="85"/>
        <v>0</v>
      </c>
    </row>
    <row r="2743" spans="1:12">
      <c r="A2743" t="s">
        <v>8371</v>
      </c>
      <c r="B2743" t="s">
        <v>7405</v>
      </c>
      <c r="C2743" t="s">
        <v>1734</v>
      </c>
      <c r="D2743" t="s">
        <v>6895</v>
      </c>
      <c r="E2743" t="s">
        <v>1709</v>
      </c>
      <c r="H2743" t="str">
        <f>INDEX('Vensim Variables'!$B:$B,MATCH(EPS!$B2743,'Vensim Variables'!$A:$A,0))</f>
        <v>g pollutant</v>
      </c>
      <c r="I2743" t="str">
        <f t="shared" si="84"/>
        <v>PM25</v>
      </c>
      <c r="J2743">
        <f>INDEX(NoSettings!$C:$C,MATCH(EPS!$A2743,NoSettings!$A:$A,0))</f>
        <v>213868000</v>
      </c>
      <c r="K2743">
        <f>INDEX(GWP!$C$2:$C$13,MATCH(EPS!I2743,GWP!$B$2:$B$13,0))</f>
        <v>0</v>
      </c>
      <c r="L2743" s="4">
        <f t="shared" si="85"/>
        <v>0</v>
      </c>
    </row>
    <row r="2744" spans="1:12">
      <c r="A2744" t="s">
        <v>8372</v>
      </c>
      <c r="B2744" t="s">
        <v>7405</v>
      </c>
      <c r="C2744" t="s">
        <v>1734</v>
      </c>
      <c r="D2744" t="s">
        <v>6895</v>
      </c>
      <c r="E2744" t="s">
        <v>1710</v>
      </c>
      <c r="H2744" t="str">
        <f>INDEX('Vensim Variables'!$B:$B,MATCH(EPS!$B2744,'Vensim Variables'!$A:$A,0))</f>
        <v>g pollutant</v>
      </c>
      <c r="I2744" t="str">
        <f t="shared" si="84"/>
        <v>SOx</v>
      </c>
      <c r="J2744">
        <f>INDEX(NoSettings!$C:$C,MATCH(EPS!$A2744,NoSettings!$A:$A,0))</f>
        <v>152298000</v>
      </c>
      <c r="K2744">
        <f>INDEX(GWP!$C$2:$C$13,MATCH(EPS!I2744,GWP!$B$2:$B$13,0))</f>
        <v>0</v>
      </c>
      <c r="L2744" s="4">
        <f t="shared" si="85"/>
        <v>0</v>
      </c>
    </row>
    <row r="2745" spans="1:12">
      <c r="A2745" t="s">
        <v>8373</v>
      </c>
      <c r="B2745" t="s">
        <v>7405</v>
      </c>
      <c r="C2745" t="s">
        <v>1734</v>
      </c>
      <c r="D2745" t="s">
        <v>6895</v>
      </c>
      <c r="E2745" t="s">
        <v>1711</v>
      </c>
      <c r="H2745" t="str">
        <f>INDEX('Vensim Variables'!$B:$B,MATCH(EPS!$B2745,'Vensim Variables'!$A:$A,0))</f>
        <v>g pollutant</v>
      </c>
      <c r="I2745" t="str">
        <f t="shared" si="84"/>
        <v>BC</v>
      </c>
      <c r="J2745">
        <f>INDEX(NoSettings!$C:$C,MATCH(EPS!$A2745,NoSettings!$A:$A,0))</f>
        <v>14224000</v>
      </c>
      <c r="K2745">
        <f>INDEX(GWP!$C$2:$C$13,MATCH(EPS!I2745,GWP!$B$2:$B$13,0))</f>
        <v>0</v>
      </c>
      <c r="L2745" s="4">
        <f t="shared" si="85"/>
        <v>0</v>
      </c>
    </row>
    <row r="2746" spans="1:12">
      <c r="A2746" t="s">
        <v>8374</v>
      </c>
      <c r="B2746" t="s">
        <v>7405</v>
      </c>
      <c r="C2746" t="s">
        <v>1734</v>
      </c>
      <c r="D2746" t="s">
        <v>6895</v>
      </c>
      <c r="E2746" t="s">
        <v>1712</v>
      </c>
      <c r="H2746" t="str">
        <f>INDEX('Vensim Variables'!$B:$B,MATCH(EPS!$B2746,'Vensim Variables'!$A:$A,0))</f>
        <v>g pollutant</v>
      </c>
      <c r="I2746" t="str">
        <f t="shared" si="84"/>
        <v>OC</v>
      </c>
      <c r="J2746">
        <f>INDEX(NoSettings!$C:$C,MATCH(EPS!$A2746,NoSettings!$A:$A,0))</f>
        <v>95504000</v>
      </c>
      <c r="K2746">
        <f>INDEX(GWP!$C$2:$C$13,MATCH(EPS!I2746,GWP!$B$2:$B$13,0))</f>
        <v>0</v>
      </c>
      <c r="L2746" s="4">
        <f t="shared" si="85"/>
        <v>0</v>
      </c>
    </row>
    <row r="2747" spans="1:12">
      <c r="A2747" t="s">
        <v>8375</v>
      </c>
      <c r="B2747" t="s">
        <v>7405</v>
      </c>
      <c r="C2747" t="s">
        <v>1734</v>
      </c>
      <c r="D2747" t="s">
        <v>6895</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8376</v>
      </c>
      <c r="B2748" t="s">
        <v>7405</v>
      </c>
      <c r="C2748" t="s">
        <v>1734</v>
      </c>
      <c r="D2748" t="s">
        <v>6895</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8377</v>
      </c>
      <c r="B2749" t="s">
        <v>7405</v>
      </c>
      <c r="C2749" t="s">
        <v>1734</v>
      </c>
      <c r="D2749" t="s">
        <v>6895</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8378</v>
      </c>
      <c r="B2750" t="s">
        <v>7405</v>
      </c>
      <c r="C2750" t="s">
        <v>1734</v>
      </c>
      <c r="D2750" t="s">
        <v>6896</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8379</v>
      </c>
      <c r="B2751" t="s">
        <v>7405</v>
      </c>
      <c r="C2751" t="s">
        <v>1734</v>
      </c>
      <c r="D2751" t="s">
        <v>6896</v>
      </c>
      <c r="E2751" t="s">
        <v>1705</v>
      </c>
      <c r="H2751" t="str">
        <f>INDEX('Vensim Variables'!$B:$B,MATCH(EPS!$B2751,'Vensim Variables'!$A:$A,0))</f>
        <v>g pollutant</v>
      </c>
      <c r="I2751" t="str">
        <f t="shared" si="84"/>
        <v>VOC</v>
      </c>
      <c r="J2751">
        <f>INDEX(NoSettings!$C:$C,MATCH(EPS!$A2751,NoSettings!$A:$A,0))</f>
        <v>338128000</v>
      </c>
      <c r="K2751">
        <f>INDEX(GWP!$C$2:$C$13,MATCH(EPS!I2751,GWP!$B$2:$B$13,0))</f>
        <v>0</v>
      </c>
      <c r="L2751" s="4">
        <f>IF(H2751="g pollutant",K2751*J2751/10^12,IF(H2751="MMTCO2e",J2751,IF(H2751="MWh",J2751,0)))</f>
        <v>0</v>
      </c>
    </row>
    <row r="2752" spans="1:12">
      <c r="A2752" t="s">
        <v>8380</v>
      </c>
      <c r="B2752" t="s">
        <v>7405</v>
      </c>
      <c r="C2752" t="s">
        <v>1734</v>
      </c>
      <c r="D2752" t="s">
        <v>6896</v>
      </c>
      <c r="E2752" t="s">
        <v>1706</v>
      </c>
      <c r="H2752" t="str">
        <f>INDEX('Vensim Variables'!$B:$B,MATCH(EPS!$B2752,'Vensim Variables'!$A:$A,0))</f>
        <v>g pollutant</v>
      </c>
      <c r="I2752" t="str">
        <f t="shared" si="84"/>
        <v>CO</v>
      </c>
      <c r="J2752">
        <f>INDEX(NoSettings!$C:$C,MATCH(EPS!$A2752,NoSettings!$A:$A,0))</f>
        <v>1805050000</v>
      </c>
      <c r="K2752">
        <f>INDEX(GWP!$C$2:$C$13,MATCH(EPS!I2752,GWP!$B$2:$B$13,0))</f>
        <v>0</v>
      </c>
      <c r="L2752" s="4">
        <f t="shared" si="85"/>
        <v>0</v>
      </c>
    </row>
    <row r="2753" spans="1:12">
      <c r="A2753" t="s">
        <v>8381</v>
      </c>
      <c r="B2753" t="s">
        <v>7405</v>
      </c>
      <c r="C2753" t="s">
        <v>1734</v>
      </c>
      <c r="D2753" t="s">
        <v>6896</v>
      </c>
      <c r="E2753" t="s">
        <v>1707</v>
      </c>
      <c r="H2753" t="str">
        <f>INDEX('Vensim Variables'!$B:$B,MATCH(EPS!$B2753,'Vensim Variables'!$A:$A,0))</f>
        <v>g pollutant</v>
      </c>
      <c r="I2753" t="str">
        <f t="shared" si="84"/>
        <v>NOx</v>
      </c>
      <c r="J2753">
        <f>INDEX(NoSettings!$C:$C,MATCH(EPS!$A2753,NoSettings!$A:$A,0))</f>
        <v>3174700000</v>
      </c>
      <c r="K2753">
        <f>INDEX(GWP!$C$2:$C$13,MATCH(EPS!I2753,GWP!$B$2:$B$13,0))</f>
        <v>0</v>
      </c>
      <c r="L2753" s="4">
        <f t="shared" si="85"/>
        <v>0</v>
      </c>
    </row>
    <row r="2754" spans="1:12">
      <c r="A2754" t="s">
        <v>8382</v>
      </c>
      <c r="B2754" t="s">
        <v>7405</v>
      </c>
      <c r="C2754" t="s">
        <v>1734</v>
      </c>
      <c r="D2754" t="s">
        <v>6896</v>
      </c>
      <c r="E2754" t="s">
        <v>1708</v>
      </c>
      <c r="H2754" t="str">
        <f>INDEX('Vensim Variables'!$B:$B,MATCH(EPS!$B2754,'Vensim Variables'!$A:$A,0))</f>
        <v>g pollutant</v>
      </c>
      <c r="I2754" t="str">
        <f t="shared" si="84"/>
        <v>PM10</v>
      </c>
      <c r="J2754">
        <f>INDEX(NoSettings!$C:$C,MATCH(EPS!$A2754,NoSettings!$A:$A,0))</f>
        <v>125104000</v>
      </c>
      <c r="K2754">
        <f>INDEX(GWP!$C$2:$C$13,MATCH(EPS!I2754,GWP!$B$2:$B$13,0))</f>
        <v>0</v>
      </c>
      <c r="L2754" s="4">
        <f t="shared" si="85"/>
        <v>0</v>
      </c>
    </row>
    <row r="2755" spans="1:12">
      <c r="A2755" t="s">
        <v>8383</v>
      </c>
      <c r="B2755" t="s">
        <v>7405</v>
      </c>
      <c r="C2755" t="s">
        <v>1734</v>
      </c>
      <c r="D2755" t="s">
        <v>6896</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117880000</v>
      </c>
      <c r="K2755">
        <f>INDEX(GWP!$C$2:$C$13,MATCH(EPS!I2755,GWP!$B$2:$B$13,0))</f>
        <v>0</v>
      </c>
      <c r="L2755" s="4">
        <f t="shared" ref="L2755:L2818" si="87">IF(H2755="g pollutant",K2755*J2755/10^12,IF(H2755="MMTCO2e",J2755,IF(H2755="MWh",J2755,0)))</f>
        <v>0</v>
      </c>
    </row>
    <row r="2756" spans="1:12">
      <c r="A2756" t="s">
        <v>8384</v>
      </c>
      <c r="B2756" t="s">
        <v>7405</v>
      </c>
      <c r="C2756" t="s">
        <v>1734</v>
      </c>
      <c r="D2756" t="s">
        <v>6896</v>
      </c>
      <c r="E2756" t="s">
        <v>1710</v>
      </c>
      <c r="H2756" t="str">
        <f>INDEX('Vensim Variables'!$B:$B,MATCH(EPS!$B2756,'Vensim Variables'!$A:$A,0))</f>
        <v>g pollutant</v>
      </c>
      <c r="I2756" t="str">
        <f t="shared" si="86"/>
        <v>SOx</v>
      </c>
      <c r="J2756">
        <f>INDEX(NoSettings!$C:$C,MATCH(EPS!$A2756,NoSettings!$A:$A,0))</f>
        <v>83944000</v>
      </c>
      <c r="K2756">
        <f>INDEX(GWP!$C$2:$C$13,MATCH(EPS!I2756,GWP!$B$2:$B$13,0))</f>
        <v>0</v>
      </c>
      <c r="L2756" s="4">
        <f t="shared" si="87"/>
        <v>0</v>
      </c>
    </row>
    <row r="2757" spans="1:12">
      <c r="A2757" t="s">
        <v>8385</v>
      </c>
      <c r="B2757" t="s">
        <v>7405</v>
      </c>
      <c r="C2757" t="s">
        <v>1734</v>
      </c>
      <c r="D2757" t="s">
        <v>6896</v>
      </c>
      <c r="E2757" t="s">
        <v>1711</v>
      </c>
      <c r="H2757" t="str">
        <f>INDEX('Vensim Variables'!$B:$B,MATCH(EPS!$B2757,'Vensim Variables'!$A:$A,0))</f>
        <v>g pollutant</v>
      </c>
      <c r="I2757" t="str">
        <f t="shared" si="86"/>
        <v>BC</v>
      </c>
      <c r="J2757">
        <f>INDEX(NoSettings!$C:$C,MATCH(EPS!$A2757,NoSettings!$A:$A,0))</f>
        <v>7840000</v>
      </c>
      <c r="K2757">
        <f>INDEX(GWP!$C$2:$C$13,MATCH(EPS!I2757,GWP!$B$2:$B$13,0))</f>
        <v>0</v>
      </c>
      <c r="L2757" s="4">
        <f t="shared" si="87"/>
        <v>0</v>
      </c>
    </row>
    <row r="2758" spans="1:12">
      <c r="A2758" t="s">
        <v>8386</v>
      </c>
      <c r="B2758" t="s">
        <v>7405</v>
      </c>
      <c r="C2758" t="s">
        <v>1734</v>
      </c>
      <c r="D2758" t="s">
        <v>6896</v>
      </c>
      <c r="E2758" t="s">
        <v>1712</v>
      </c>
      <c r="H2758" t="str">
        <f>INDEX('Vensim Variables'!$B:$B,MATCH(EPS!$B2758,'Vensim Variables'!$A:$A,0))</f>
        <v>g pollutant</v>
      </c>
      <c r="I2758" t="str">
        <f t="shared" si="86"/>
        <v>OC</v>
      </c>
      <c r="J2758">
        <f>INDEX(NoSettings!$C:$C,MATCH(EPS!$A2758,NoSettings!$A:$A,0))</f>
        <v>52640000</v>
      </c>
      <c r="K2758">
        <f>INDEX(GWP!$C$2:$C$13,MATCH(EPS!I2758,GWP!$B$2:$B$13,0))</f>
        <v>0</v>
      </c>
      <c r="L2758" s="4">
        <f t="shared" si="87"/>
        <v>0</v>
      </c>
    </row>
    <row r="2759" spans="1:12">
      <c r="A2759" t="s">
        <v>8387</v>
      </c>
      <c r="B2759" t="s">
        <v>7405</v>
      </c>
      <c r="C2759" t="s">
        <v>1734</v>
      </c>
      <c r="D2759" t="s">
        <v>6896</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8388</v>
      </c>
      <c r="B2760" t="s">
        <v>7405</v>
      </c>
      <c r="C2760" t="s">
        <v>1734</v>
      </c>
      <c r="D2760" t="s">
        <v>6896</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8389</v>
      </c>
      <c r="B2761" t="s">
        <v>7405</v>
      </c>
      <c r="C2761" t="s">
        <v>1734</v>
      </c>
      <c r="D2761" t="s">
        <v>6896</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8390</v>
      </c>
      <c r="B2762" t="s">
        <v>7405</v>
      </c>
      <c r="C2762" t="s">
        <v>1734</v>
      </c>
      <c r="D2762" t="s">
        <v>6897</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8391</v>
      </c>
      <c r="B2763" t="s">
        <v>7405</v>
      </c>
      <c r="C2763" t="s">
        <v>1734</v>
      </c>
      <c r="D2763" t="s">
        <v>6897</v>
      </c>
      <c r="E2763" t="s">
        <v>1705</v>
      </c>
      <c r="H2763" t="str">
        <f>INDEX('Vensim Variables'!$B:$B,MATCH(EPS!$B2763,'Vensim Variables'!$A:$A,0))</f>
        <v>g pollutant</v>
      </c>
      <c r="I2763" t="str">
        <f t="shared" si="86"/>
        <v>VOC</v>
      </c>
      <c r="J2763">
        <f>INDEX(NoSettings!$C:$C,MATCH(EPS!$A2763,NoSettings!$A:$A,0))</f>
        <v>3416300000</v>
      </c>
      <c r="K2763">
        <f>INDEX(GWP!$C$2:$C$13,MATCH(EPS!I2763,GWP!$B$2:$B$13,0))</f>
        <v>0</v>
      </c>
      <c r="L2763" s="4">
        <f t="shared" si="87"/>
        <v>0</v>
      </c>
    </row>
    <row r="2764" spans="1:12">
      <c r="A2764" t="s">
        <v>8392</v>
      </c>
      <c r="B2764" t="s">
        <v>7405</v>
      </c>
      <c r="C2764" t="s">
        <v>1734</v>
      </c>
      <c r="D2764" t="s">
        <v>6897</v>
      </c>
      <c r="E2764" t="s">
        <v>1706</v>
      </c>
      <c r="H2764" t="str">
        <f>INDEX('Vensim Variables'!$B:$B,MATCH(EPS!$B2764,'Vensim Variables'!$A:$A,0))</f>
        <v>g pollutant</v>
      </c>
      <c r="I2764" t="str">
        <f t="shared" si="86"/>
        <v>CO</v>
      </c>
      <c r="J2764">
        <f>INDEX(NoSettings!$C:$C,MATCH(EPS!$A2764,NoSettings!$A:$A,0))</f>
        <v>18237400000</v>
      </c>
      <c r="K2764">
        <f>INDEX(GWP!$C$2:$C$13,MATCH(EPS!I2764,GWP!$B$2:$B$13,0))</f>
        <v>0</v>
      </c>
      <c r="L2764" s="4">
        <f t="shared" si="87"/>
        <v>0</v>
      </c>
    </row>
    <row r="2765" spans="1:12">
      <c r="A2765" t="s">
        <v>8393</v>
      </c>
      <c r="B2765" t="s">
        <v>7405</v>
      </c>
      <c r="C2765" t="s">
        <v>1734</v>
      </c>
      <c r="D2765" t="s">
        <v>6897</v>
      </c>
      <c r="E2765" t="s">
        <v>1707</v>
      </c>
      <c r="H2765" t="str">
        <f>INDEX('Vensim Variables'!$B:$B,MATCH(EPS!$B2765,'Vensim Variables'!$A:$A,0))</f>
        <v>g pollutant</v>
      </c>
      <c r="I2765" t="str">
        <f t="shared" si="86"/>
        <v>NOx</v>
      </c>
      <c r="J2765">
        <f>INDEX(NoSettings!$C:$C,MATCH(EPS!$A2765,NoSettings!$A:$A,0))</f>
        <v>32075800000</v>
      </c>
      <c r="K2765">
        <f>INDEX(GWP!$C$2:$C$13,MATCH(EPS!I2765,GWP!$B$2:$B$13,0))</f>
        <v>0</v>
      </c>
      <c r="L2765" s="4">
        <f t="shared" si="87"/>
        <v>0</v>
      </c>
    </row>
    <row r="2766" spans="1:12">
      <c r="A2766" t="s">
        <v>8394</v>
      </c>
      <c r="B2766" t="s">
        <v>7405</v>
      </c>
      <c r="C2766" t="s">
        <v>1734</v>
      </c>
      <c r="D2766" t="s">
        <v>6897</v>
      </c>
      <c r="E2766" t="s">
        <v>1708</v>
      </c>
      <c r="H2766" t="str">
        <f>INDEX('Vensim Variables'!$B:$B,MATCH(EPS!$B2766,'Vensim Variables'!$A:$A,0))</f>
        <v>g pollutant</v>
      </c>
      <c r="I2766" t="str">
        <f t="shared" si="86"/>
        <v>PM10</v>
      </c>
      <c r="J2766">
        <f>INDEX(NoSettings!$C:$C,MATCH(EPS!$A2766,NoSettings!$A:$A,0))</f>
        <v>1264000000</v>
      </c>
      <c r="K2766">
        <f>INDEX(GWP!$C$2:$C$13,MATCH(EPS!I2766,GWP!$B$2:$B$13,0))</f>
        <v>0</v>
      </c>
      <c r="L2766" s="4">
        <f t="shared" si="87"/>
        <v>0</v>
      </c>
    </row>
    <row r="2767" spans="1:12">
      <c r="A2767" t="s">
        <v>8395</v>
      </c>
      <c r="B2767" t="s">
        <v>7405</v>
      </c>
      <c r="C2767" t="s">
        <v>1734</v>
      </c>
      <c r="D2767" t="s">
        <v>6897</v>
      </c>
      <c r="E2767" t="s">
        <v>1709</v>
      </c>
      <c r="H2767" t="str">
        <f>INDEX('Vensim Variables'!$B:$B,MATCH(EPS!$B2767,'Vensim Variables'!$A:$A,0))</f>
        <v>g pollutant</v>
      </c>
      <c r="I2767" t="str">
        <f t="shared" si="86"/>
        <v>PM25</v>
      </c>
      <c r="J2767">
        <f>INDEX(NoSettings!$C:$C,MATCH(EPS!$A2767,NoSettings!$A:$A,0))</f>
        <v>1191010000</v>
      </c>
      <c r="K2767">
        <f>INDEX(GWP!$C$2:$C$13,MATCH(EPS!I2767,GWP!$B$2:$B$13,0))</f>
        <v>0</v>
      </c>
      <c r="L2767" s="4">
        <f t="shared" si="87"/>
        <v>0</v>
      </c>
    </row>
    <row r="2768" spans="1:12">
      <c r="A2768" t="s">
        <v>8396</v>
      </c>
      <c r="B2768" t="s">
        <v>7405</v>
      </c>
      <c r="C2768" t="s">
        <v>1734</v>
      </c>
      <c r="D2768" t="s">
        <v>6897</v>
      </c>
      <c r="E2768" t="s">
        <v>1710</v>
      </c>
      <c r="H2768" t="str">
        <f>INDEX('Vensim Variables'!$B:$B,MATCH(EPS!$B2768,'Vensim Variables'!$A:$A,0))</f>
        <v>g pollutant</v>
      </c>
      <c r="I2768" t="str">
        <f t="shared" si="86"/>
        <v>SOx</v>
      </c>
      <c r="J2768">
        <f>INDEX(NoSettings!$C:$C,MATCH(EPS!$A2768,NoSettings!$A:$A,0))</f>
        <v>848134000</v>
      </c>
      <c r="K2768">
        <f>INDEX(GWP!$C$2:$C$13,MATCH(EPS!I2768,GWP!$B$2:$B$13,0))</f>
        <v>0</v>
      </c>
      <c r="L2768" s="4">
        <f t="shared" si="87"/>
        <v>0</v>
      </c>
    </row>
    <row r="2769" spans="1:12">
      <c r="A2769" t="s">
        <v>8397</v>
      </c>
      <c r="B2769" t="s">
        <v>7405</v>
      </c>
      <c r="C2769" t="s">
        <v>1734</v>
      </c>
      <c r="D2769" t="s">
        <v>6897</v>
      </c>
      <c r="E2769" t="s">
        <v>1711</v>
      </c>
      <c r="H2769" t="str">
        <f>INDEX('Vensim Variables'!$B:$B,MATCH(EPS!$B2769,'Vensim Variables'!$A:$A,0))</f>
        <v>g pollutant</v>
      </c>
      <c r="I2769" t="str">
        <f t="shared" si="86"/>
        <v>BC</v>
      </c>
      <c r="J2769">
        <f>INDEX(NoSettings!$C:$C,MATCH(EPS!$A2769,NoSettings!$A:$A,0))</f>
        <v>79212000</v>
      </c>
      <c r="K2769">
        <f>INDEX(GWP!$C$2:$C$13,MATCH(EPS!I2769,GWP!$B$2:$B$13,0))</f>
        <v>0</v>
      </c>
      <c r="L2769" s="4">
        <f t="shared" si="87"/>
        <v>0</v>
      </c>
    </row>
    <row r="2770" spans="1:12">
      <c r="A2770" t="s">
        <v>8398</v>
      </c>
      <c r="B2770" t="s">
        <v>7405</v>
      </c>
      <c r="C2770" t="s">
        <v>1734</v>
      </c>
      <c r="D2770" t="s">
        <v>6897</v>
      </c>
      <c r="E2770" t="s">
        <v>1712</v>
      </c>
      <c r="H2770" t="str">
        <f>INDEX('Vensim Variables'!$B:$B,MATCH(EPS!$B2770,'Vensim Variables'!$A:$A,0))</f>
        <v>g pollutant</v>
      </c>
      <c r="I2770" t="str">
        <f t="shared" si="86"/>
        <v>OC</v>
      </c>
      <c r="J2770">
        <f>INDEX(NoSettings!$C:$C,MATCH(EPS!$A2770,NoSettings!$A:$A,0))</f>
        <v>531852000</v>
      </c>
      <c r="K2770">
        <f>INDEX(GWP!$C$2:$C$13,MATCH(EPS!I2770,GWP!$B$2:$B$13,0))</f>
        <v>0</v>
      </c>
      <c r="L2770" s="4">
        <f t="shared" si="87"/>
        <v>0</v>
      </c>
    </row>
    <row r="2771" spans="1:12">
      <c r="A2771" t="s">
        <v>8399</v>
      </c>
      <c r="B2771" t="s">
        <v>7405</v>
      </c>
      <c r="C2771" t="s">
        <v>1734</v>
      </c>
      <c r="D2771" t="s">
        <v>6897</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8400</v>
      </c>
      <c r="B2772" t="s">
        <v>7405</v>
      </c>
      <c r="C2772" t="s">
        <v>1734</v>
      </c>
      <c r="D2772" t="s">
        <v>6897</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8401</v>
      </c>
      <c r="B2773" t="s">
        <v>7405</v>
      </c>
      <c r="C2773" t="s">
        <v>1734</v>
      </c>
      <c r="D2773" t="s">
        <v>6897</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8402</v>
      </c>
      <c r="B2774" t="s">
        <v>7405</v>
      </c>
      <c r="C2774" t="s">
        <v>1734</v>
      </c>
      <c r="D2774" t="s">
        <v>6898</v>
      </c>
      <c r="E2774" t="s">
        <v>1702</v>
      </c>
      <c r="H2774" t="str">
        <f>INDEX('Vensim Variables'!$B:$B,MATCH(EPS!$B2774,'Vensim Variables'!$A:$A,0))</f>
        <v>g pollutant</v>
      </c>
      <c r="I2774" t="str">
        <f t="shared" si="86"/>
        <v>CO2</v>
      </c>
      <c r="J2774">
        <f>INDEX(NoSettings!$C:$C,MATCH(EPS!$A2774,NoSettings!$A:$A,0))</f>
        <v>47520500000000</v>
      </c>
      <c r="K2774">
        <f>INDEX(GWP!$C$2:$C$13,MATCH(EPS!I2774,GWP!$B$2:$B$13,0))</f>
        <v>1</v>
      </c>
      <c r="L2774" s="4">
        <f t="shared" si="87"/>
        <v>47.520499999999998</v>
      </c>
    </row>
    <row r="2775" spans="1:12">
      <c r="A2775" t="s">
        <v>8403</v>
      </c>
      <c r="B2775" t="s">
        <v>7405</v>
      </c>
      <c r="C2775" t="s">
        <v>1734</v>
      </c>
      <c r="D2775" t="s">
        <v>6898</v>
      </c>
      <c r="E2775" t="s">
        <v>1705</v>
      </c>
      <c r="H2775" t="str">
        <f>INDEX('Vensim Variables'!$B:$B,MATCH(EPS!$B2775,'Vensim Variables'!$A:$A,0))</f>
        <v>g pollutant</v>
      </c>
      <c r="I2775" t="str">
        <f t="shared" si="86"/>
        <v>VOC</v>
      </c>
      <c r="J2775">
        <f>INDEX(NoSettings!$C:$C,MATCH(EPS!$A2775,NoSettings!$A:$A,0))</f>
        <v>5407630000</v>
      </c>
      <c r="K2775">
        <f>INDEX(GWP!$C$2:$C$13,MATCH(EPS!I2775,GWP!$B$2:$B$13,0))</f>
        <v>0</v>
      </c>
      <c r="L2775" s="4">
        <f t="shared" si="87"/>
        <v>0</v>
      </c>
    </row>
    <row r="2776" spans="1:12">
      <c r="A2776" t="s">
        <v>8404</v>
      </c>
      <c r="B2776" t="s">
        <v>7405</v>
      </c>
      <c r="C2776" t="s">
        <v>1734</v>
      </c>
      <c r="D2776" t="s">
        <v>6898</v>
      </c>
      <c r="E2776" t="s">
        <v>1706</v>
      </c>
      <c r="H2776" t="str">
        <f>INDEX('Vensim Variables'!$B:$B,MATCH(EPS!$B2776,'Vensim Variables'!$A:$A,0))</f>
        <v>g pollutant</v>
      </c>
      <c r="I2776" t="str">
        <f t="shared" si="86"/>
        <v>CO</v>
      </c>
      <c r="J2776">
        <f>INDEX(NoSettings!$C:$C,MATCH(EPS!$A2776,NoSettings!$A:$A,0))</f>
        <v>28867900000</v>
      </c>
      <c r="K2776">
        <f>INDEX(GWP!$C$2:$C$13,MATCH(EPS!I2776,GWP!$B$2:$B$13,0))</f>
        <v>0</v>
      </c>
      <c r="L2776" s="4">
        <f t="shared" si="87"/>
        <v>0</v>
      </c>
    </row>
    <row r="2777" spans="1:12">
      <c r="A2777" t="s">
        <v>8405</v>
      </c>
      <c r="B2777" t="s">
        <v>7405</v>
      </c>
      <c r="C2777" t="s">
        <v>1734</v>
      </c>
      <c r="D2777" t="s">
        <v>6898</v>
      </c>
      <c r="E2777" t="s">
        <v>1707</v>
      </c>
      <c r="H2777" t="str">
        <f>INDEX('Vensim Variables'!$B:$B,MATCH(EPS!$B2777,'Vensim Variables'!$A:$A,0))</f>
        <v>g pollutant</v>
      </c>
      <c r="I2777" t="str">
        <f t="shared" si="86"/>
        <v>NOx</v>
      </c>
      <c r="J2777">
        <f>INDEX(NoSettings!$C:$C,MATCH(EPS!$A2777,NoSettings!$A:$A,0))</f>
        <v>50772500000</v>
      </c>
      <c r="K2777">
        <f>INDEX(GWP!$C$2:$C$13,MATCH(EPS!I2777,GWP!$B$2:$B$13,0))</f>
        <v>0</v>
      </c>
      <c r="L2777" s="4">
        <f t="shared" si="87"/>
        <v>0</v>
      </c>
    </row>
    <row r="2778" spans="1:12">
      <c r="A2778" t="s">
        <v>8406</v>
      </c>
      <c r="B2778" t="s">
        <v>7405</v>
      </c>
      <c r="C2778" t="s">
        <v>1734</v>
      </c>
      <c r="D2778" t="s">
        <v>6898</v>
      </c>
      <c r="E2778" t="s">
        <v>1708</v>
      </c>
      <c r="H2778" t="str">
        <f>INDEX('Vensim Variables'!$B:$B,MATCH(EPS!$B2778,'Vensim Variables'!$A:$A,0))</f>
        <v>g pollutant</v>
      </c>
      <c r="I2778" t="str">
        <f t="shared" si="86"/>
        <v>PM10</v>
      </c>
      <c r="J2778">
        <f>INDEX(NoSettings!$C:$C,MATCH(EPS!$A2778,NoSettings!$A:$A,0))</f>
        <v>2000770000</v>
      </c>
      <c r="K2778">
        <f>INDEX(GWP!$C$2:$C$13,MATCH(EPS!I2778,GWP!$B$2:$B$13,0))</f>
        <v>0</v>
      </c>
      <c r="L2778" s="4">
        <f t="shared" si="87"/>
        <v>0</v>
      </c>
    </row>
    <row r="2779" spans="1:12">
      <c r="A2779" t="s">
        <v>8407</v>
      </c>
      <c r="B2779" t="s">
        <v>7405</v>
      </c>
      <c r="C2779" t="s">
        <v>1734</v>
      </c>
      <c r="D2779" t="s">
        <v>6898</v>
      </c>
      <c r="E2779" t="s">
        <v>1709</v>
      </c>
      <c r="H2779" t="str">
        <f>INDEX('Vensim Variables'!$B:$B,MATCH(EPS!$B2779,'Vensim Variables'!$A:$A,0))</f>
        <v>g pollutant</v>
      </c>
      <c r="I2779" t="str">
        <f t="shared" si="86"/>
        <v>PM25</v>
      </c>
      <c r="J2779">
        <f>INDEX(NoSettings!$C:$C,MATCH(EPS!$A2779,NoSettings!$A:$A,0))</f>
        <v>1885240000</v>
      </c>
      <c r="K2779">
        <f>INDEX(GWP!$C$2:$C$13,MATCH(EPS!I2779,GWP!$B$2:$B$13,0))</f>
        <v>0</v>
      </c>
      <c r="L2779" s="4">
        <f t="shared" si="87"/>
        <v>0</v>
      </c>
    </row>
    <row r="2780" spans="1:12">
      <c r="A2780" t="s">
        <v>8408</v>
      </c>
      <c r="B2780" t="s">
        <v>7405</v>
      </c>
      <c r="C2780" t="s">
        <v>1734</v>
      </c>
      <c r="D2780" t="s">
        <v>6898</v>
      </c>
      <c r="E2780" t="s">
        <v>1710</v>
      </c>
      <c r="H2780" t="str">
        <f>INDEX('Vensim Variables'!$B:$B,MATCH(EPS!$B2780,'Vensim Variables'!$A:$A,0))</f>
        <v>g pollutant</v>
      </c>
      <c r="I2780" t="str">
        <f t="shared" si="86"/>
        <v>SOx</v>
      </c>
      <c r="J2780">
        <f>INDEX(NoSettings!$C:$C,MATCH(EPS!$A2780,NoSettings!$A:$A,0))</f>
        <v>1342500000</v>
      </c>
      <c r="K2780">
        <f>INDEX(GWP!$C$2:$C$13,MATCH(EPS!I2780,GWP!$B$2:$B$13,0))</f>
        <v>0</v>
      </c>
      <c r="L2780" s="4">
        <f t="shared" si="87"/>
        <v>0</v>
      </c>
    </row>
    <row r="2781" spans="1:12">
      <c r="A2781" t="s">
        <v>8409</v>
      </c>
      <c r="B2781" t="s">
        <v>7405</v>
      </c>
      <c r="C2781" t="s">
        <v>1734</v>
      </c>
      <c r="D2781" t="s">
        <v>6898</v>
      </c>
      <c r="E2781" t="s">
        <v>1711</v>
      </c>
      <c r="H2781" t="str">
        <f>INDEX('Vensim Variables'!$B:$B,MATCH(EPS!$B2781,'Vensim Variables'!$A:$A,0))</f>
        <v>g pollutant</v>
      </c>
      <c r="I2781" t="str">
        <f t="shared" si="86"/>
        <v>BC</v>
      </c>
      <c r="J2781">
        <f>INDEX(NoSettings!$C:$C,MATCH(EPS!$A2781,NoSettings!$A:$A,0))</f>
        <v>125384000</v>
      </c>
      <c r="K2781">
        <f>INDEX(GWP!$C$2:$C$13,MATCH(EPS!I2781,GWP!$B$2:$B$13,0))</f>
        <v>0</v>
      </c>
      <c r="L2781" s="4">
        <f t="shared" si="87"/>
        <v>0</v>
      </c>
    </row>
    <row r="2782" spans="1:12">
      <c r="A2782" t="s">
        <v>8410</v>
      </c>
      <c r="B2782" t="s">
        <v>7405</v>
      </c>
      <c r="C2782" t="s">
        <v>1734</v>
      </c>
      <c r="D2782" t="s">
        <v>6898</v>
      </c>
      <c r="E2782" t="s">
        <v>1712</v>
      </c>
      <c r="H2782" t="str">
        <f>INDEX('Vensim Variables'!$B:$B,MATCH(EPS!$B2782,'Vensim Variables'!$A:$A,0))</f>
        <v>g pollutant</v>
      </c>
      <c r="I2782" t="str">
        <f t="shared" si="86"/>
        <v>OC</v>
      </c>
      <c r="J2782">
        <f>INDEX(NoSettings!$C:$C,MATCH(EPS!$A2782,NoSettings!$A:$A,0))</f>
        <v>841864000</v>
      </c>
      <c r="K2782">
        <f>INDEX(GWP!$C$2:$C$13,MATCH(EPS!I2782,GWP!$B$2:$B$13,0))</f>
        <v>0</v>
      </c>
      <c r="L2782" s="4">
        <f t="shared" si="87"/>
        <v>0</v>
      </c>
    </row>
    <row r="2783" spans="1:12">
      <c r="A2783" t="s">
        <v>8411</v>
      </c>
      <c r="B2783" t="s">
        <v>7405</v>
      </c>
      <c r="C2783" t="s">
        <v>1734</v>
      </c>
      <c r="D2783" t="s">
        <v>6898</v>
      </c>
      <c r="E2783" t="s">
        <v>1713</v>
      </c>
      <c r="H2783" t="str">
        <f>INDEX('Vensim Variables'!$B:$B,MATCH(EPS!$B2783,'Vensim Variables'!$A:$A,0))</f>
        <v>g pollutant</v>
      </c>
      <c r="I2783" t="str">
        <f t="shared" si="86"/>
        <v>CH4</v>
      </c>
      <c r="J2783">
        <f>INDEX(NoSettings!$C:$C,MATCH(EPS!$A2783,NoSettings!$A:$A,0))</f>
        <v>1016510000</v>
      </c>
      <c r="K2783">
        <f>INDEX(GWP!$C$2:$C$13,MATCH(EPS!I2783,GWP!$B$2:$B$13,0))</f>
        <v>28</v>
      </c>
      <c r="L2783" s="4">
        <f t="shared" si="87"/>
        <v>2.846228E-2</v>
      </c>
    </row>
    <row r="2784" spans="1:12">
      <c r="A2784" t="s">
        <v>8412</v>
      </c>
      <c r="B2784" t="s">
        <v>7405</v>
      </c>
      <c r="C2784" t="s">
        <v>1734</v>
      </c>
      <c r="D2784" t="s">
        <v>6898</v>
      </c>
      <c r="E2784" t="s">
        <v>1714</v>
      </c>
      <c r="H2784" t="str">
        <f>INDEX('Vensim Variables'!$B:$B,MATCH(EPS!$B2784,'Vensim Variables'!$A:$A,0))</f>
        <v>g pollutant</v>
      </c>
      <c r="I2784" t="str">
        <f t="shared" si="86"/>
        <v>N2O</v>
      </c>
      <c r="J2784">
        <f>INDEX(NoSettings!$C:$C,MATCH(EPS!$A2784,NoSettings!$A:$A,0))</f>
        <v>71648000</v>
      </c>
      <c r="K2784">
        <f>INDEX(GWP!$C$2:$C$13,MATCH(EPS!I2784,GWP!$B$2:$B$13,0))</f>
        <v>265</v>
      </c>
      <c r="L2784" s="4">
        <f t="shared" si="87"/>
        <v>1.8986719999999999E-2</v>
      </c>
    </row>
    <row r="2785" spans="1:12">
      <c r="A2785" t="s">
        <v>8413</v>
      </c>
      <c r="B2785" t="s">
        <v>7405</v>
      </c>
      <c r="C2785" t="s">
        <v>1734</v>
      </c>
      <c r="D2785" t="s">
        <v>6898</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8414</v>
      </c>
      <c r="B2786" t="s">
        <v>7405</v>
      </c>
      <c r="C2786" t="s">
        <v>1734</v>
      </c>
      <c r="D2786" t="s">
        <v>6899</v>
      </c>
      <c r="E2786" t="s">
        <v>1702</v>
      </c>
      <c r="H2786" t="str">
        <f>INDEX('Vensim Variables'!$B:$B,MATCH(EPS!$B2786,'Vensim Variables'!$A:$A,0))</f>
        <v>g pollutant</v>
      </c>
      <c r="I2786" t="str">
        <f t="shared" si="86"/>
        <v>CO2</v>
      </c>
      <c r="J2786">
        <f>INDEX(NoSettings!$C:$C,MATCH(EPS!$A2786,NoSettings!$A:$A,0))</f>
        <v>107724000000000</v>
      </c>
      <c r="K2786">
        <f>INDEX(GWP!$C$2:$C$13,MATCH(EPS!I2786,GWP!$B$2:$B$13,0))</f>
        <v>1</v>
      </c>
      <c r="L2786" s="4">
        <f t="shared" si="87"/>
        <v>107.724</v>
      </c>
    </row>
    <row r="2787" spans="1:12">
      <c r="A2787" t="s">
        <v>8415</v>
      </c>
      <c r="B2787" t="s">
        <v>7405</v>
      </c>
      <c r="C2787" t="s">
        <v>1734</v>
      </c>
      <c r="D2787" t="s">
        <v>6899</v>
      </c>
      <c r="E2787" t="s">
        <v>1705</v>
      </c>
      <c r="H2787" t="str">
        <f>INDEX('Vensim Variables'!$B:$B,MATCH(EPS!$B2787,'Vensim Variables'!$A:$A,0))</f>
        <v>g pollutant</v>
      </c>
      <c r="I2787" t="str">
        <f t="shared" si="86"/>
        <v>VOC</v>
      </c>
      <c r="J2787">
        <f>INDEX(NoSettings!$C:$C,MATCH(EPS!$A2787,NoSettings!$A:$A,0))</f>
        <v>12258500000</v>
      </c>
      <c r="K2787">
        <f>INDEX(GWP!$C$2:$C$13,MATCH(EPS!I2787,GWP!$B$2:$B$13,0))</f>
        <v>0</v>
      </c>
      <c r="L2787" s="4">
        <f t="shared" si="87"/>
        <v>0</v>
      </c>
    </row>
    <row r="2788" spans="1:12">
      <c r="A2788" t="s">
        <v>8416</v>
      </c>
      <c r="B2788" t="s">
        <v>7405</v>
      </c>
      <c r="C2788" t="s">
        <v>1734</v>
      </c>
      <c r="D2788" t="s">
        <v>6899</v>
      </c>
      <c r="E2788" t="s">
        <v>1706</v>
      </c>
      <c r="H2788" t="str">
        <f>INDEX('Vensim Variables'!$B:$B,MATCH(EPS!$B2788,'Vensim Variables'!$A:$A,0))</f>
        <v>g pollutant</v>
      </c>
      <c r="I2788" t="str">
        <f t="shared" si="86"/>
        <v>CO</v>
      </c>
      <c r="J2788">
        <f>INDEX(NoSettings!$C:$C,MATCH(EPS!$A2788,NoSettings!$A:$A,0))</f>
        <v>65440400000</v>
      </c>
      <c r="K2788">
        <f>INDEX(GWP!$C$2:$C$13,MATCH(EPS!I2788,GWP!$B$2:$B$13,0))</f>
        <v>0</v>
      </c>
      <c r="L2788" s="4">
        <f t="shared" si="87"/>
        <v>0</v>
      </c>
    </row>
    <row r="2789" spans="1:12">
      <c r="A2789" t="s">
        <v>8417</v>
      </c>
      <c r="B2789" t="s">
        <v>7405</v>
      </c>
      <c r="C2789" t="s">
        <v>1734</v>
      </c>
      <c r="D2789" t="s">
        <v>6899</v>
      </c>
      <c r="E2789" t="s">
        <v>1707</v>
      </c>
      <c r="H2789" t="str">
        <f>INDEX('Vensim Variables'!$B:$B,MATCH(EPS!$B2789,'Vensim Variables'!$A:$A,0))</f>
        <v>g pollutant</v>
      </c>
      <c r="I2789" t="str">
        <f t="shared" si="86"/>
        <v>NOx</v>
      </c>
      <c r="J2789">
        <f>INDEX(NoSettings!$C:$C,MATCH(EPS!$A2789,NoSettings!$A:$A,0))</f>
        <v>115096000000</v>
      </c>
      <c r="K2789">
        <f>INDEX(GWP!$C$2:$C$13,MATCH(EPS!I2789,GWP!$B$2:$B$13,0))</f>
        <v>0</v>
      </c>
      <c r="L2789" s="4">
        <f t="shared" si="87"/>
        <v>0</v>
      </c>
    </row>
    <row r="2790" spans="1:12">
      <c r="A2790" t="s">
        <v>8418</v>
      </c>
      <c r="B2790" t="s">
        <v>7405</v>
      </c>
      <c r="C2790" t="s">
        <v>1734</v>
      </c>
      <c r="D2790" t="s">
        <v>6899</v>
      </c>
      <c r="E2790" t="s">
        <v>1708</v>
      </c>
      <c r="H2790" t="str">
        <f>INDEX('Vensim Variables'!$B:$B,MATCH(EPS!$B2790,'Vensim Variables'!$A:$A,0))</f>
        <v>g pollutant</v>
      </c>
      <c r="I2790" t="str">
        <f t="shared" si="86"/>
        <v>PM10</v>
      </c>
      <c r="J2790">
        <f>INDEX(NoSettings!$C:$C,MATCH(EPS!$A2790,NoSettings!$A:$A,0))</f>
        <v>4535530000</v>
      </c>
      <c r="K2790">
        <f>INDEX(GWP!$C$2:$C$13,MATCH(EPS!I2790,GWP!$B$2:$B$13,0))</f>
        <v>0</v>
      </c>
      <c r="L2790" s="4">
        <f t="shared" si="87"/>
        <v>0</v>
      </c>
    </row>
    <row r="2791" spans="1:12">
      <c r="A2791" t="s">
        <v>8419</v>
      </c>
      <c r="B2791" t="s">
        <v>7405</v>
      </c>
      <c r="C2791" t="s">
        <v>1734</v>
      </c>
      <c r="D2791" t="s">
        <v>6899</v>
      </c>
      <c r="E2791" t="s">
        <v>1709</v>
      </c>
      <c r="H2791" t="str">
        <f>INDEX('Vensim Variables'!$B:$B,MATCH(EPS!$B2791,'Vensim Variables'!$A:$A,0))</f>
        <v>g pollutant</v>
      </c>
      <c r="I2791" t="str">
        <f t="shared" si="86"/>
        <v>PM25</v>
      </c>
      <c r="J2791">
        <f>INDEX(NoSettings!$C:$C,MATCH(EPS!$A2791,NoSettings!$A:$A,0))</f>
        <v>4273630000</v>
      </c>
      <c r="K2791">
        <f>INDEX(GWP!$C$2:$C$13,MATCH(EPS!I2791,GWP!$B$2:$B$13,0))</f>
        <v>0</v>
      </c>
      <c r="L2791" s="4">
        <f t="shared" si="87"/>
        <v>0</v>
      </c>
    </row>
    <row r="2792" spans="1:12">
      <c r="A2792" t="s">
        <v>8420</v>
      </c>
      <c r="B2792" t="s">
        <v>7405</v>
      </c>
      <c r="C2792" t="s">
        <v>1734</v>
      </c>
      <c r="D2792" t="s">
        <v>6899</v>
      </c>
      <c r="E2792" t="s">
        <v>1710</v>
      </c>
      <c r="H2792" t="str">
        <f>INDEX('Vensim Variables'!$B:$B,MATCH(EPS!$B2792,'Vensim Variables'!$A:$A,0))</f>
        <v>g pollutant</v>
      </c>
      <c r="I2792" t="str">
        <f t="shared" si="86"/>
        <v>SOx</v>
      </c>
      <c r="J2792">
        <f>INDEX(NoSettings!$C:$C,MATCH(EPS!$A2792,NoSettings!$A:$A,0))</f>
        <v>3043310000</v>
      </c>
      <c r="K2792">
        <f>INDEX(GWP!$C$2:$C$13,MATCH(EPS!I2792,GWP!$B$2:$B$13,0))</f>
        <v>0</v>
      </c>
      <c r="L2792" s="4">
        <f t="shared" si="87"/>
        <v>0</v>
      </c>
    </row>
    <row r="2793" spans="1:12">
      <c r="A2793" t="s">
        <v>8421</v>
      </c>
      <c r="B2793" t="s">
        <v>7405</v>
      </c>
      <c r="C2793" t="s">
        <v>1734</v>
      </c>
      <c r="D2793" t="s">
        <v>6899</v>
      </c>
      <c r="E2793" t="s">
        <v>1711</v>
      </c>
      <c r="H2793" t="str">
        <f>INDEX('Vensim Variables'!$B:$B,MATCH(EPS!$B2793,'Vensim Variables'!$A:$A,0))</f>
        <v>g pollutant</v>
      </c>
      <c r="I2793" t="str">
        <f t="shared" si="86"/>
        <v>BC</v>
      </c>
      <c r="J2793">
        <f>INDEX(NoSettings!$C:$C,MATCH(EPS!$A2793,NoSettings!$A:$A,0))</f>
        <v>284232000</v>
      </c>
      <c r="K2793">
        <f>INDEX(GWP!$C$2:$C$13,MATCH(EPS!I2793,GWP!$B$2:$B$13,0))</f>
        <v>0</v>
      </c>
      <c r="L2793" s="4">
        <f t="shared" si="87"/>
        <v>0</v>
      </c>
    </row>
    <row r="2794" spans="1:12">
      <c r="A2794" t="s">
        <v>8422</v>
      </c>
      <c r="B2794" t="s">
        <v>7405</v>
      </c>
      <c r="C2794" t="s">
        <v>1734</v>
      </c>
      <c r="D2794" t="s">
        <v>6899</v>
      </c>
      <c r="E2794" t="s">
        <v>1712</v>
      </c>
      <c r="H2794" t="str">
        <f>INDEX('Vensim Variables'!$B:$B,MATCH(EPS!$B2794,'Vensim Variables'!$A:$A,0))</f>
        <v>g pollutant</v>
      </c>
      <c r="I2794" t="str">
        <f t="shared" si="86"/>
        <v>OC</v>
      </c>
      <c r="J2794">
        <f>INDEX(NoSettings!$C:$C,MATCH(EPS!$A2794,NoSettings!$A:$A,0))</f>
        <v>1908420000</v>
      </c>
      <c r="K2794">
        <f>INDEX(GWP!$C$2:$C$13,MATCH(EPS!I2794,GWP!$B$2:$B$13,0))</f>
        <v>0</v>
      </c>
      <c r="L2794" s="4">
        <f t="shared" si="87"/>
        <v>0</v>
      </c>
    </row>
    <row r="2795" spans="1:12">
      <c r="A2795" t="s">
        <v>8423</v>
      </c>
      <c r="B2795" t="s">
        <v>7405</v>
      </c>
      <c r="C2795" t="s">
        <v>1734</v>
      </c>
      <c r="D2795" t="s">
        <v>6899</v>
      </c>
      <c r="E2795" t="s">
        <v>1713</v>
      </c>
      <c r="H2795" t="str">
        <f>INDEX('Vensim Variables'!$B:$B,MATCH(EPS!$B2795,'Vensim Variables'!$A:$A,0))</f>
        <v>g pollutant</v>
      </c>
      <c r="I2795" t="str">
        <f t="shared" si="86"/>
        <v>CH4</v>
      </c>
      <c r="J2795">
        <f>INDEX(NoSettings!$C:$C,MATCH(EPS!$A2795,NoSettings!$A:$A,0))</f>
        <v>2304310000</v>
      </c>
      <c r="K2795">
        <f>INDEX(GWP!$C$2:$C$13,MATCH(EPS!I2795,GWP!$B$2:$B$13,0))</f>
        <v>28</v>
      </c>
      <c r="L2795" s="4">
        <f t="shared" si="87"/>
        <v>6.4520679999999997E-2</v>
      </c>
    </row>
    <row r="2796" spans="1:12">
      <c r="A2796" t="s">
        <v>8424</v>
      </c>
      <c r="B2796" t="s">
        <v>7405</v>
      </c>
      <c r="C2796" t="s">
        <v>1734</v>
      </c>
      <c r="D2796" t="s">
        <v>6899</v>
      </c>
      <c r="E2796" t="s">
        <v>1714</v>
      </c>
      <c r="H2796" t="str">
        <f>INDEX('Vensim Variables'!$B:$B,MATCH(EPS!$B2796,'Vensim Variables'!$A:$A,0))</f>
        <v>g pollutant</v>
      </c>
      <c r="I2796" t="str">
        <f t="shared" si="86"/>
        <v>N2O</v>
      </c>
      <c r="J2796">
        <f>INDEX(NoSettings!$C:$C,MATCH(EPS!$A2796,NoSettings!$A:$A,0))</f>
        <v>162418000</v>
      </c>
      <c r="K2796">
        <f>INDEX(GWP!$C$2:$C$13,MATCH(EPS!I2796,GWP!$B$2:$B$13,0))</f>
        <v>265</v>
      </c>
      <c r="L2796" s="4">
        <f t="shared" si="87"/>
        <v>4.3040769999999999E-2</v>
      </c>
    </row>
    <row r="2797" spans="1:12">
      <c r="A2797" t="s">
        <v>8425</v>
      </c>
      <c r="B2797" t="s">
        <v>7405</v>
      </c>
      <c r="C2797" t="s">
        <v>1734</v>
      </c>
      <c r="D2797" t="s">
        <v>6899</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8426</v>
      </c>
      <c r="B2798" t="s">
        <v>7405</v>
      </c>
      <c r="C2798" t="s">
        <v>1734</v>
      </c>
      <c r="D2798" t="s">
        <v>6900</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8427</v>
      </c>
      <c r="B2799" t="s">
        <v>7405</v>
      </c>
      <c r="C2799" t="s">
        <v>1734</v>
      </c>
      <c r="D2799" t="s">
        <v>6900</v>
      </c>
      <c r="E2799" t="s">
        <v>1705</v>
      </c>
      <c r="H2799" t="str">
        <f>INDEX('Vensim Variables'!$B:$B,MATCH(EPS!$B2799,'Vensim Variables'!$A:$A,0))</f>
        <v>g pollutant</v>
      </c>
      <c r="I2799" t="str">
        <f t="shared" si="86"/>
        <v>VOC</v>
      </c>
      <c r="J2799">
        <f>INDEX(NoSettings!$C:$C,MATCH(EPS!$A2799,NoSettings!$A:$A,0))</f>
        <v>477787000</v>
      </c>
      <c r="K2799">
        <f>INDEX(GWP!$C$2:$C$13,MATCH(EPS!I2799,GWP!$B$2:$B$13,0))</f>
        <v>0</v>
      </c>
      <c r="L2799" s="4">
        <f t="shared" si="87"/>
        <v>0</v>
      </c>
    </row>
    <row r="2800" spans="1:12">
      <c r="A2800" t="s">
        <v>8428</v>
      </c>
      <c r="B2800" t="s">
        <v>7405</v>
      </c>
      <c r="C2800" t="s">
        <v>1734</v>
      </c>
      <c r="D2800" t="s">
        <v>6900</v>
      </c>
      <c r="E2800" t="s">
        <v>1706</v>
      </c>
      <c r="H2800" t="str">
        <f>INDEX('Vensim Variables'!$B:$B,MATCH(EPS!$B2800,'Vensim Variables'!$A:$A,0))</f>
        <v>g pollutant</v>
      </c>
      <c r="I2800" t="str">
        <f t="shared" si="86"/>
        <v>CO</v>
      </c>
      <c r="J2800">
        <f>INDEX(NoSettings!$C:$C,MATCH(EPS!$A2800,NoSettings!$A:$A,0))</f>
        <v>2550600000</v>
      </c>
      <c r="K2800">
        <f>INDEX(GWP!$C$2:$C$13,MATCH(EPS!I2800,GWP!$B$2:$B$13,0))</f>
        <v>0</v>
      </c>
      <c r="L2800" s="4">
        <f t="shared" si="87"/>
        <v>0</v>
      </c>
    </row>
    <row r="2801" spans="1:12">
      <c r="A2801" t="s">
        <v>8429</v>
      </c>
      <c r="B2801" t="s">
        <v>7405</v>
      </c>
      <c r="C2801" t="s">
        <v>1734</v>
      </c>
      <c r="D2801" t="s">
        <v>6900</v>
      </c>
      <c r="E2801" t="s">
        <v>1707</v>
      </c>
      <c r="H2801" t="str">
        <f>INDEX('Vensim Variables'!$B:$B,MATCH(EPS!$B2801,'Vensim Variables'!$A:$A,0))</f>
        <v>g pollutant</v>
      </c>
      <c r="I2801" t="str">
        <f t="shared" si="86"/>
        <v>NOx</v>
      </c>
      <c r="J2801">
        <f>INDEX(NoSettings!$C:$C,MATCH(EPS!$A2801,NoSettings!$A:$A,0))</f>
        <v>4485960000</v>
      </c>
      <c r="K2801">
        <f>INDEX(GWP!$C$2:$C$13,MATCH(EPS!I2801,GWP!$B$2:$B$13,0))</f>
        <v>0</v>
      </c>
      <c r="L2801" s="4">
        <f t="shared" si="87"/>
        <v>0</v>
      </c>
    </row>
    <row r="2802" spans="1:12">
      <c r="A2802" t="s">
        <v>8430</v>
      </c>
      <c r="B2802" t="s">
        <v>7405</v>
      </c>
      <c r="C2802" t="s">
        <v>1734</v>
      </c>
      <c r="D2802" t="s">
        <v>6900</v>
      </c>
      <c r="E2802" t="s">
        <v>1708</v>
      </c>
      <c r="H2802" t="str">
        <f>INDEX('Vensim Variables'!$B:$B,MATCH(EPS!$B2802,'Vensim Variables'!$A:$A,0))</f>
        <v>g pollutant</v>
      </c>
      <c r="I2802" t="str">
        <f t="shared" si="86"/>
        <v>PM10</v>
      </c>
      <c r="J2802">
        <f>INDEX(NoSettings!$C:$C,MATCH(EPS!$A2802,NoSettings!$A:$A,0))</f>
        <v>176776000</v>
      </c>
      <c r="K2802">
        <f>INDEX(GWP!$C$2:$C$13,MATCH(EPS!I2802,GWP!$B$2:$B$13,0))</f>
        <v>0</v>
      </c>
      <c r="L2802" s="4">
        <f t="shared" si="87"/>
        <v>0</v>
      </c>
    </row>
    <row r="2803" spans="1:12">
      <c r="A2803" t="s">
        <v>8431</v>
      </c>
      <c r="B2803" t="s">
        <v>7405</v>
      </c>
      <c r="C2803" t="s">
        <v>1734</v>
      </c>
      <c r="D2803" t="s">
        <v>6900</v>
      </c>
      <c r="E2803" t="s">
        <v>1709</v>
      </c>
      <c r="H2803" t="str">
        <f>INDEX('Vensim Variables'!$B:$B,MATCH(EPS!$B2803,'Vensim Variables'!$A:$A,0))</f>
        <v>g pollutant</v>
      </c>
      <c r="I2803" t="str">
        <f t="shared" si="86"/>
        <v>PM25</v>
      </c>
      <c r="J2803">
        <f>INDEX(NoSettings!$C:$C,MATCH(EPS!$A2803,NoSettings!$A:$A,0))</f>
        <v>166569000</v>
      </c>
      <c r="K2803">
        <f>INDEX(GWP!$C$2:$C$13,MATCH(EPS!I2803,GWP!$B$2:$B$13,0))</f>
        <v>0</v>
      </c>
      <c r="L2803" s="4">
        <f t="shared" si="87"/>
        <v>0</v>
      </c>
    </row>
    <row r="2804" spans="1:12">
      <c r="A2804" t="s">
        <v>8432</v>
      </c>
      <c r="B2804" t="s">
        <v>7405</v>
      </c>
      <c r="C2804" t="s">
        <v>1734</v>
      </c>
      <c r="D2804" t="s">
        <v>6900</v>
      </c>
      <c r="E2804" t="s">
        <v>1710</v>
      </c>
      <c r="H2804" t="str">
        <f>INDEX('Vensim Variables'!$B:$B,MATCH(EPS!$B2804,'Vensim Variables'!$A:$A,0))</f>
        <v>g pollutant</v>
      </c>
      <c r="I2804" t="str">
        <f t="shared" si="86"/>
        <v>SOx</v>
      </c>
      <c r="J2804">
        <f>INDEX(NoSettings!$C:$C,MATCH(EPS!$A2804,NoSettings!$A:$A,0))</f>
        <v>118616000</v>
      </c>
      <c r="K2804">
        <f>INDEX(GWP!$C$2:$C$13,MATCH(EPS!I2804,GWP!$B$2:$B$13,0))</f>
        <v>0</v>
      </c>
      <c r="L2804" s="4">
        <f t="shared" si="87"/>
        <v>0</v>
      </c>
    </row>
    <row r="2805" spans="1:12">
      <c r="A2805" t="s">
        <v>8433</v>
      </c>
      <c r="B2805" t="s">
        <v>7405</v>
      </c>
      <c r="C2805" t="s">
        <v>1734</v>
      </c>
      <c r="D2805" t="s">
        <v>6900</v>
      </c>
      <c r="E2805" t="s">
        <v>1711</v>
      </c>
      <c r="H2805" t="str">
        <f>INDEX('Vensim Variables'!$B:$B,MATCH(EPS!$B2805,'Vensim Variables'!$A:$A,0))</f>
        <v>g pollutant</v>
      </c>
      <c r="I2805" t="str">
        <f t="shared" si="86"/>
        <v>BC</v>
      </c>
      <c r="J2805">
        <f>INDEX(NoSettings!$C:$C,MATCH(EPS!$A2805,NoSettings!$A:$A,0))</f>
        <v>11078200</v>
      </c>
      <c r="K2805">
        <f>INDEX(GWP!$C$2:$C$13,MATCH(EPS!I2805,GWP!$B$2:$B$13,0))</f>
        <v>0</v>
      </c>
      <c r="L2805" s="4">
        <f t="shared" si="87"/>
        <v>0</v>
      </c>
    </row>
    <row r="2806" spans="1:12">
      <c r="A2806" t="s">
        <v>8434</v>
      </c>
      <c r="B2806" t="s">
        <v>7405</v>
      </c>
      <c r="C2806" t="s">
        <v>1734</v>
      </c>
      <c r="D2806" t="s">
        <v>6900</v>
      </c>
      <c r="E2806" t="s">
        <v>1712</v>
      </c>
      <c r="H2806" t="str">
        <f>INDEX('Vensim Variables'!$B:$B,MATCH(EPS!$B2806,'Vensim Variables'!$A:$A,0))</f>
        <v>g pollutant</v>
      </c>
      <c r="I2806" t="str">
        <f t="shared" si="86"/>
        <v>OC</v>
      </c>
      <c r="J2806">
        <f>INDEX(NoSettings!$C:$C,MATCH(EPS!$A2806,NoSettings!$A:$A,0))</f>
        <v>74382200</v>
      </c>
      <c r="K2806">
        <f>INDEX(GWP!$C$2:$C$13,MATCH(EPS!I2806,GWP!$B$2:$B$13,0))</f>
        <v>0</v>
      </c>
      <c r="L2806" s="4">
        <f t="shared" si="87"/>
        <v>0</v>
      </c>
    </row>
    <row r="2807" spans="1:12">
      <c r="A2807" t="s">
        <v>8435</v>
      </c>
      <c r="B2807" t="s">
        <v>7405</v>
      </c>
      <c r="C2807" t="s">
        <v>1734</v>
      </c>
      <c r="D2807" t="s">
        <v>6900</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8436</v>
      </c>
      <c r="B2808" t="s">
        <v>7405</v>
      </c>
      <c r="C2808" t="s">
        <v>1734</v>
      </c>
      <c r="D2808" t="s">
        <v>6900</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8437</v>
      </c>
      <c r="B2809" t="s">
        <v>7405</v>
      </c>
      <c r="C2809" t="s">
        <v>1734</v>
      </c>
      <c r="D2809" t="s">
        <v>6900</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8438</v>
      </c>
      <c r="B2810" t="s">
        <v>7405</v>
      </c>
      <c r="C2810" t="s">
        <v>1734</v>
      </c>
      <c r="D2810" t="s">
        <v>6901</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8439</v>
      </c>
      <c r="B2811" t="s">
        <v>7405</v>
      </c>
      <c r="C2811" t="s">
        <v>1734</v>
      </c>
      <c r="D2811" t="s">
        <v>6901</v>
      </c>
      <c r="E2811" t="s">
        <v>1705</v>
      </c>
      <c r="H2811" t="str">
        <f>INDEX('Vensim Variables'!$B:$B,MATCH(EPS!$B2811,'Vensim Variables'!$A:$A,0))</f>
        <v>g pollutant</v>
      </c>
      <c r="I2811" t="str">
        <f t="shared" si="86"/>
        <v>VOC</v>
      </c>
      <c r="J2811">
        <f>INDEX(NoSettings!$C:$C,MATCH(EPS!$A2811,NoSettings!$A:$A,0))</f>
        <v>682898000</v>
      </c>
      <c r="K2811">
        <f>INDEX(GWP!$C$2:$C$13,MATCH(EPS!I2811,GWP!$B$2:$B$13,0))</f>
        <v>0</v>
      </c>
      <c r="L2811" s="4">
        <f t="shared" si="87"/>
        <v>0</v>
      </c>
    </row>
    <row r="2812" spans="1:12">
      <c r="A2812" t="s">
        <v>8440</v>
      </c>
      <c r="B2812" t="s">
        <v>7405</v>
      </c>
      <c r="C2812" t="s">
        <v>1734</v>
      </c>
      <c r="D2812" t="s">
        <v>6901</v>
      </c>
      <c r="E2812" t="s">
        <v>1706</v>
      </c>
      <c r="H2812" t="str">
        <f>INDEX('Vensim Variables'!$B:$B,MATCH(EPS!$B2812,'Vensim Variables'!$A:$A,0))</f>
        <v>g pollutant</v>
      </c>
      <c r="I2812" t="str">
        <f t="shared" si="86"/>
        <v>CO</v>
      </c>
      <c r="J2812">
        <f>INDEX(NoSettings!$C:$C,MATCH(EPS!$A2812,NoSettings!$A:$A,0))</f>
        <v>3645550000</v>
      </c>
      <c r="K2812">
        <f>INDEX(GWP!$C$2:$C$13,MATCH(EPS!I2812,GWP!$B$2:$B$13,0))</f>
        <v>0</v>
      </c>
      <c r="L2812" s="4">
        <f t="shared" si="87"/>
        <v>0</v>
      </c>
    </row>
    <row r="2813" spans="1:12">
      <c r="A2813" t="s">
        <v>8441</v>
      </c>
      <c r="B2813" t="s">
        <v>7405</v>
      </c>
      <c r="C2813" t="s">
        <v>1734</v>
      </c>
      <c r="D2813" t="s">
        <v>6901</v>
      </c>
      <c r="E2813" t="s">
        <v>1707</v>
      </c>
      <c r="H2813" t="str">
        <f>INDEX('Vensim Variables'!$B:$B,MATCH(EPS!$B2813,'Vensim Variables'!$A:$A,0))</f>
        <v>g pollutant</v>
      </c>
      <c r="I2813" t="str">
        <f t="shared" si="86"/>
        <v>NOx</v>
      </c>
      <c r="J2813">
        <f>INDEX(NoSettings!$C:$C,MATCH(EPS!$A2813,NoSettings!$A:$A,0))</f>
        <v>6411750000</v>
      </c>
      <c r="K2813">
        <f>INDEX(GWP!$C$2:$C$13,MATCH(EPS!I2813,GWP!$B$2:$B$13,0))</f>
        <v>0</v>
      </c>
      <c r="L2813" s="4">
        <f t="shared" si="87"/>
        <v>0</v>
      </c>
    </row>
    <row r="2814" spans="1:12">
      <c r="A2814" t="s">
        <v>8442</v>
      </c>
      <c r="B2814" t="s">
        <v>7405</v>
      </c>
      <c r="C2814" t="s">
        <v>1734</v>
      </c>
      <c r="D2814" t="s">
        <v>6901</v>
      </c>
      <c r="E2814" t="s">
        <v>1708</v>
      </c>
      <c r="H2814" t="str">
        <f>INDEX('Vensim Variables'!$B:$B,MATCH(EPS!$B2814,'Vensim Variables'!$A:$A,0))</f>
        <v>g pollutant</v>
      </c>
      <c r="I2814" t="str">
        <f t="shared" si="86"/>
        <v>PM10</v>
      </c>
      <c r="J2814">
        <f>INDEX(NoSettings!$C:$C,MATCH(EPS!$A2814,NoSettings!$A:$A,0))</f>
        <v>252665000</v>
      </c>
      <c r="K2814">
        <f>INDEX(GWP!$C$2:$C$13,MATCH(EPS!I2814,GWP!$B$2:$B$13,0))</f>
        <v>0</v>
      </c>
      <c r="L2814" s="4">
        <f t="shared" si="87"/>
        <v>0</v>
      </c>
    </row>
    <row r="2815" spans="1:12">
      <c r="A2815" t="s">
        <v>8443</v>
      </c>
      <c r="B2815" t="s">
        <v>7405</v>
      </c>
      <c r="C2815" t="s">
        <v>1734</v>
      </c>
      <c r="D2815" t="s">
        <v>6901</v>
      </c>
      <c r="E2815" t="s">
        <v>1709</v>
      </c>
      <c r="H2815" t="str">
        <f>INDEX('Vensim Variables'!$B:$B,MATCH(EPS!$B2815,'Vensim Variables'!$A:$A,0))</f>
        <v>g pollutant</v>
      </c>
      <c r="I2815" t="str">
        <f t="shared" si="86"/>
        <v>PM25</v>
      </c>
      <c r="J2815">
        <f>INDEX(NoSettings!$C:$C,MATCH(EPS!$A2815,NoSettings!$A:$A,0))</f>
        <v>238076000</v>
      </c>
      <c r="K2815">
        <f>INDEX(GWP!$C$2:$C$13,MATCH(EPS!I2815,GWP!$B$2:$B$13,0))</f>
        <v>0</v>
      </c>
      <c r="L2815" s="4">
        <f t="shared" si="87"/>
        <v>0</v>
      </c>
    </row>
    <row r="2816" spans="1:12">
      <c r="A2816" t="s">
        <v>8444</v>
      </c>
      <c r="B2816" t="s">
        <v>7405</v>
      </c>
      <c r="C2816" t="s">
        <v>1734</v>
      </c>
      <c r="D2816" t="s">
        <v>6901</v>
      </c>
      <c r="E2816" t="s">
        <v>1710</v>
      </c>
      <c r="H2816" t="str">
        <f>INDEX('Vensim Variables'!$B:$B,MATCH(EPS!$B2816,'Vensim Variables'!$A:$A,0))</f>
        <v>g pollutant</v>
      </c>
      <c r="I2816" t="str">
        <f t="shared" si="86"/>
        <v>SOx</v>
      </c>
      <c r="J2816">
        <f>INDEX(NoSettings!$C:$C,MATCH(EPS!$A2816,NoSettings!$A:$A,0))</f>
        <v>169537000</v>
      </c>
      <c r="K2816">
        <f>INDEX(GWP!$C$2:$C$13,MATCH(EPS!I2816,GWP!$B$2:$B$13,0))</f>
        <v>0</v>
      </c>
      <c r="L2816" s="4">
        <f t="shared" si="87"/>
        <v>0</v>
      </c>
    </row>
    <row r="2817" spans="1:12">
      <c r="A2817" t="s">
        <v>8445</v>
      </c>
      <c r="B2817" t="s">
        <v>7405</v>
      </c>
      <c r="C2817" t="s">
        <v>1734</v>
      </c>
      <c r="D2817" t="s">
        <v>6901</v>
      </c>
      <c r="E2817" t="s">
        <v>1711</v>
      </c>
      <c r="H2817" t="str">
        <f>INDEX('Vensim Variables'!$B:$B,MATCH(EPS!$B2817,'Vensim Variables'!$A:$A,0))</f>
        <v>g pollutant</v>
      </c>
      <c r="I2817" t="str">
        <f t="shared" si="86"/>
        <v>BC</v>
      </c>
      <c r="J2817">
        <f>INDEX(NoSettings!$C:$C,MATCH(EPS!$A2817,NoSettings!$A:$A,0))</f>
        <v>15834000</v>
      </c>
      <c r="K2817">
        <f>INDEX(GWP!$C$2:$C$13,MATCH(EPS!I2817,GWP!$B$2:$B$13,0))</f>
        <v>0</v>
      </c>
      <c r="L2817" s="4">
        <f t="shared" si="87"/>
        <v>0</v>
      </c>
    </row>
    <row r="2818" spans="1:12">
      <c r="A2818" t="s">
        <v>8446</v>
      </c>
      <c r="B2818" t="s">
        <v>7405</v>
      </c>
      <c r="C2818" t="s">
        <v>1734</v>
      </c>
      <c r="D2818" t="s">
        <v>6901</v>
      </c>
      <c r="E2818" t="s">
        <v>1712</v>
      </c>
      <c r="H2818" t="str">
        <f>INDEX('Vensim Variables'!$B:$B,MATCH(EPS!$B2818,'Vensim Variables'!$A:$A,0))</f>
        <v>g pollutant</v>
      </c>
      <c r="I2818" t="str">
        <f t="shared" si="86"/>
        <v>OC</v>
      </c>
      <c r="J2818">
        <f>INDEX(NoSettings!$C:$C,MATCH(EPS!$A2818,NoSettings!$A:$A,0))</f>
        <v>106314000</v>
      </c>
      <c r="K2818">
        <f>INDEX(GWP!$C$2:$C$13,MATCH(EPS!I2818,GWP!$B$2:$B$13,0))</f>
        <v>0</v>
      </c>
      <c r="L2818" s="4">
        <f t="shared" si="87"/>
        <v>0</v>
      </c>
    </row>
    <row r="2819" spans="1:12">
      <c r="A2819" t="s">
        <v>8447</v>
      </c>
      <c r="B2819" t="s">
        <v>7405</v>
      </c>
      <c r="C2819" t="s">
        <v>1734</v>
      </c>
      <c r="D2819" t="s">
        <v>6901</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8448</v>
      </c>
      <c r="B2820" t="s">
        <v>7405</v>
      </c>
      <c r="C2820" t="s">
        <v>1734</v>
      </c>
      <c r="D2820" t="s">
        <v>6901</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8449</v>
      </c>
      <c r="B2821" t="s">
        <v>7405</v>
      </c>
      <c r="C2821" t="s">
        <v>1734</v>
      </c>
      <c r="D2821" t="s">
        <v>6901</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8450</v>
      </c>
      <c r="B2822" t="s">
        <v>7405</v>
      </c>
      <c r="C2822" t="s">
        <v>1734</v>
      </c>
      <c r="D2822" t="s">
        <v>6902</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8451</v>
      </c>
      <c r="B2823" t="s">
        <v>7405</v>
      </c>
      <c r="C2823" t="s">
        <v>1734</v>
      </c>
      <c r="D2823" t="s">
        <v>6902</v>
      </c>
      <c r="E2823" t="s">
        <v>1705</v>
      </c>
      <c r="H2823" t="str">
        <f>INDEX('Vensim Variables'!$B:$B,MATCH(EPS!$B2823,'Vensim Variables'!$A:$A,0))</f>
        <v>g pollutant</v>
      </c>
      <c r="I2823" t="str">
        <f t="shared" si="88"/>
        <v>VOC</v>
      </c>
      <c r="J2823">
        <f>INDEX(NoSettings!$C:$C,MATCH(EPS!$A2823,NoSettings!$A:$A,0))</f>
        <v>555677000</v>
      </c>
      <c r="K2823">
        <f>INDEX(GWP!$C$2:$C$13,MATCH(EPS!I2823,GWP!$B$2:$B$13,0))</f>
        <v>0</v>
      </c>
      <c r="L2823" s="4">
        <f t="shared" si="89"/>
        <v>0</v>
      </c>
    </row>
    <row r="2824" spans="1:12">
      <c r="A2824" t="s">
        <v>8452</v>
      </c>
      <c r="B2824" t="s">
        <v>7405</v>
      </c>
      <c r="C2824" t="s">
        <v>1734</v>
      </c>
      <c r="D2824" t="s">
        <v>6902</v>
      </c>
      <c r="E2824" t="s">
        <v>1706</v>
      </c>
      <c r="H2824" t="str">
        <f>INDEX('Vensim Variables'!$B:$B,MATCH(EPS!$B2824,'Vensim Variables'!$A:$A,0))</f>
        <v>g pollutant</v>
      </c>
      <c r="I2824" t="str">
        <f t="shared" si="88"/>
        <v>CO</v>
      </c>
      <c r="J2824">
        <f>INDEX(NoSettings!$C:$C,MATCH(EPS!$A2824,NoSettings!$A:$A,0))</f>
        <v>2966400000</v>
      </c>
      <c r="K2824">
        <f>INDEX(GWP!$C$2:$C$13,MATCH(EPS!I2824,GWP!$B$2:$B$13,0))</f>
        <v>0</v>
      </c>
      <c r="L2824" s="4">
        <f t="shared" si="89"/>
        <v>0</v>
      </c>
    </row>
    <row r="2825" spans="1:12">
      <c r="A2825" t="s">
        <v>8453</v>
      </c>
      <c r="B2825" t="s">
        <v>7405</v>
      </c>
      <c r="C2825" t="s">
        <v>1734</v>
      </c>
      <c r="D2825" t="s">
        <v>6902</v>
      </c>
      <c r="E2825" t="s">
        <v>1707</v>
      </c>
      <c r="H2825" t="str">
        <f>INDEX('Vensim Variables'!$B:$B,MATCH(EPS!$B2825,'Vensim Variables'!$A:$A,0))</f>
        <v>g pollutant</v>
      </c>
      <c r="I2825" t="str">
        <f t="shared" si="88"/>
        <v>NOx</v>
      </c>
      <c r="J2825">
        <f>INDEX(NoSettings!$C:$C,MATCH(EPS!$A2825,NoSettings!$A:$A,0))</f>
        <v>5217270000</v>
      </c>
      <c r="K2825">
        <f>INDEX(GWP!$C$2:$C$13,MATCH(EPS!I2825,GWP!$B$2:$B$13,0))</f>
        <v>0</v>
      </c>
      <c r="L2825" s="4">
        <f t="shared" si="89"/>
        <v>0</v>
      </c>
    </row>
    <row r="2826" spans="1:12">
      <c r="A2826" t="s">
        <v>8454</v>
      </c>
      <c r="B2826" t="s">
        <v>7405</v>
      </c>
      <c r="C2826" t="s">
        <v>1734</v>
      </c>
      <c r="D2826" t="s">
        <v>6902</v>
      </c>
      <c r="E2826" t="s">
        <v>1708</v>
      </c>
      <c r="H2826" t="str">
        <f>INDEX('Vensim Variables'!$B:$B,MATCH(EPS!$B2826,'Vensim Variables'!$A:$A,0))</f>
        <v>g pollutant</v>
      </c>
      <c r="I2826" t="str">
        <f t="shared" si="88"/>
        <v>PM10</v>
      </c>
      <c r="J2826">
        <f>INDEX(NoSettings!$C:$C,MATCH(EPS!$A2826,NoSettings!$A:$A,0))</f>
        <v>205595000</v>
      </c>
      <c r="K2826">
        <f>INDEX(GWP!$C$2:$C$13,MATCH(EPS!I2826,GWP!$B$2:$B$13,0))</f>
        <v>0</v>
      </c>
      <c r="L2826" s="4">
        <f t="shared" si="89"/>
        <v>0</v>
      </c>
    </row>
    <row r="2827" spans="1:12">
      <c r="A2827" t="s">
        <v>8455</v>
      </c>
      <c r="B2827" t="s">
        <v>7405</v>
      </c>
      <c r="C2827" t="s">
        <v>1734</v>
      </c>
      <c r="D2827" t="s">
        <v>6902</v>
      </c>
      <c r="E2827" t="s">
        <v>1709</v>
      </c>
      <c r="H2827" t="str">
        <f>INDEX('Vensim Variables'!$B:$B,MATCH(EPS!$B2827,'Vensim Variables'!$A:$A,0))</f>
        <v>g pollutant</v>
      </c>
      <c r="I2827" t="str">
        <f t="shared" si="88"/>
        <v>PM25</v>
      </c>
      <c r="J2827">
        <f>INDEX(NoSettings!$C:$C,MATCH(EPS!$A2827,NoSettings!$A:$A,0))</f>
        <v>193723000</v>
      </c>
      <c r="K2827">
        <f>INDEX(GWP!$C$2:$C$13,MATCH(EPS!I2827,GWP!$B$2:$B$13,0))</f>
        <v>0</v>
      </c>
      <c r="L2827" s="4">
        <f t="shared" si="89"/>
        <v>0</v>
      </c>
    </row>
    <row r="2828" spans="1:12">
      <c r="A2828" t="s">
        <v>8456</v>
      </c>
      <c r="B2828" t="s">
        <v>7405</v>
      </c>
      <c r="C2828" t="s">
        <v>1734</v>
      </c>
      <c r="D2828" t="s">
        <v>6902</v>
      </c>
      <c r="E2828" t="s">
        <v>1710</v>
      </c>
      <c r="H2828" t="str">
        <f>INDEX('Vensim Variables'!$B:$B,MATCH(EPS!$B2828,'Vensim Variables'!$A:$A,0))</f>
        <v>g pollutant</v>
      </c>
      <c r="I2828" t="str">
        <f t="shared" si="88"/>
        <v>SOx</v>
      </c>
      <c r="J2828">
        <f>INDEX(NoSettings!$C:$C,MATCH(EPS!$A2828,NoSettings!$A:$A,0))</f>
        <v>137953000</v>
      </c>
      <c r="K2828">
        <f>INDEX(GWP!$C$2:$C$13,MATCH(EPS!I2828,GWP!$B$2:$B$13,0))</f>
        <v>0</v>
      </c>
      <c r="L2828" s="4">
        <f t="shared" si="89"/>
        <v>0</v>
      </c>
    </row>
    <row r="2829" spans="1:12">
      <c r="A2829" t="s">
        <v>8457</v>
      </c>
      <c r="B2829" t="s">
        <v>7405</v>
      </c>
      <c r="C2829" t="s">
        <v>1734</v>
      </c>
      <c r="D2829" t="s">
        <v>6902</v>
      </c>
      <c r="E2829" t="s">
        <v>1711</v>
      </c>
      <c r="H2829" t="str">
        <f>INDEX('Vensim Variables'!$B:$B,MATCH(EPS!$B2829,'Vensim Variables'!$A:$A,0))</f>
        <v>g pollutant</v>
      </c>
      <c r="I2829" t="str">
        <f t="shared" si="88"/>
        <v>BC</v>
      </c>
      <c r="J2829">
        <f>INDEX(NoSettings!$C:$C,MATCH(EPS!$A2829,NoSettings!$A:$A,0))</f>
        <v>12884200</v>
      </c>
      <c r="K2829">
        <f>INDEX(GWP!$C$2:$C$13,MATCH(EPS!I2829,GWP!$B$2:$B$13,0))</f>
        <v>0</v>
      </c>
      <c r="L2829" s="4">
        <f t="shared" si="89"/>
        <v>0</v>
      </c>
    </row>
    <row r="2830" spans="1:12">
      <c r="A2830" t="s">
        <v>8458</v>
      </c>
      <c r="B2830" t="s">
        <v>7405</v>
      </c>
      <c r="C2830" t="s">
        <v>1734</v>
      </c>
      <c r="D2830" t="s">
        <v>6902</v>
      </c>
      <c r="E2830" t="s">
        <v>1712</v>
      </c>
      <c r="H2830" t="str">
        <f>INDEX('Vensim Variables'!$B:$B,MATCH(EPS!$B2830,'Vensim Variables'!$A:$A,0))</f>
        <v>g pollutant</v>
      </c>
      <c r="I2830" t="str">
        <f t="shared" si="88"/>
        <v>OC</v>
      </c>
      <c r="J2830">
        <f>INDEX(NoSettings!$C:$C,MATCH(EPS!$A2830,NoSettings!$A:$A,0))</f>
        <v>86508200</v>
      </c>
      <c r="K2830">
        <f>INDEX(GWP!$C$2:$C$13,MATCH(EPS!I2830,GWP!$B$2:$B$13,0))</f>
        <v>0</v>
      </c>
      <c r="L2830" s="4">
        <f t="shared" si="89"/>
        <v>0</v>
      </c>
    </row>
    <row r="2831" spans="1:12">
      <c r="A2831" t="s">
        <v>8459</v>
      </c>
      <c r="B2831" t="s">
        <v>7405</v>
      </c>
      <c r="C2831" t="s">
        <v>1734</v>
      </c>
      <c r="D2831" t="s">
        <v>6902</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8460</v>
      </c>
      <c r="B2832" t="s">
        <v>7405</v>
      </c>
      <c r="C2832" t="s">
        <v>1734</v>
      </c>
      <c r="D2832" t="s">
        <v>6902</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8461</v>
      </c>
      <c r="B2833" t="s">
        <v>7405</v>
      </c>
      <c r="C2833" t="s">
        <v>1734</v>
      </c>
      <c r="D2833" t="s">
        <v>6902</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8462</v>
      </c>
      <c r="B2834" t="s">
        <v>7405</v>
      </c>
      <c r="C2834" t="s">
        <v>1734</v>
      </c>
      <c r="D2834" t="s">
        <v>6903</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8463</v>
      </c>
      <c r="B2835" t="s">
        <v>7405</v>
      </c>
      <c r="C2835" t="s">
        <v>1734</v>
      </c>
      <c r="D2835" t="s">
        <v>6903</v>
      </c>
      <c r="E2835" t="s">
        <v>1705</v>
      </c>
      <c r="H2835" t="str">
        <f>INDEX('Vensim Variables'!$B:$B,MATCH(EPS!$B2835,'Vensim Variables'!$A:$A,0))</f>
        <v>g pollutant</v>
      </c>
      <c r="I2835" t="str">
        <f t="shared" si="88"/>
        <v>VOC</v>
      </c>
      <c r="J2835">
        <f>INDEX(NoSettings!$C:$C,MATCH(EPS!$A2835,NoSettings!$A:$A,0))</f>
        <v>1887020000</v>
      </c>
      <c r="K2835">
        <f>INDEX(GWP!$C$2:$C$13,MATCH(EPS!I2835,GWP!$B$2:$B$13,0))</f>
        <v>0</v>
      </c>
      <c r="L2835" s="4">
        <f t="shared" si="89"/>
        <v>0</v>
      </c>
    </row>
    <row r="2836" spans="1:12">
      <c r="A2836" t="s">
        <v>8464</v>
      </c>
      <c r="B2836" t="s">
        <v>7405</v>
      </c>
      <c r="C2836" t="s">
        <v>1734</v>
      </c>
      <c r="D2836" t="s">
        <v>6903</v>
      </c>
      <c r="E2836" t="s">
        <v>1706</v>
      </c>
      <c r="H2836" t="str">
        <f>INDEX('Vensim Variables'!$B:$B,MATCH(EPS!$B2836,'Vensim Variables'!$A:$A,0))</f>
        <v>g pollutant</v>
      </c>
      <c r="I2836" t="str">
        <f t="shared" si="88"/>
        <v>CO</v>
      </c>
      <c r="J2836">
        <f>INDEX(NoSettings!$C:$C,MATCH(EPS!$A2836,NoSettings!$A:$A,0))</f>
        <v>10073600000</v>
      </c>
      <c r="K2836">
        <f>INDEX(GWP!$C$2:$C$13,MATCH(EPS!I2836,GWP!$B$2:$B$13,0))</f>
        <v>0</v>
      </c>
      <c r="L2836" s="4">
        <f t="shared" si="89"/>
        <v>0</v>
      </c>
    </row>
    <row r="2837" spans="1:12">
      <c r="A2837" t="s">
        <v>8465</v>
      </c>
      <c r="B2837" t="s">
        <v>7405</v>
      </c>
      <c r="C2837" t="s">
        <v>1734</v>
      </c>
      <c r="D2837" t="s">
        <v>6903</v>
      </c>
      <c r="E2837" t="s">
        <v>1707</v>
      </c>
      <c r="H2837" t="str">
        <f>INDEX('Vensim Variables'!$B:$B,MATCH(EPS!$B2837,'Vensim Variables'!$A:$A,0))</f>
        <v>g pollutant</v>
      </c>
      <c r="I2837" t="str">
        <f t="shared" si="88"/>
        <v>NOx</v>
      </c>
      <c r="J2837">
        <f>INDEX(NoSettings!$C:$C,MATCH(EPS!$A2837,NoSettings!$A:$A,0))</f>
        <v>17717300000</v>
      </c>
      <c r="K2837">
        <f>INDEX(GWP!$C$2:$C$13,MATCH(EPS!I2837,GWP!$B$2:$B$13,0))</f>
        <v>0</v>
      </c>
      <c r="L2837" s="4">
        <f t="shared" si="89"/>
        <v>0</v>
      </c>
    </row>
    <row r="2838" spans="1:12">
      <c r="A2838" t="s">
        <v>8466</v>
      </c>
      <c r="B2838" t="s">
        <v>7405</v>
      </c>
      <c r="C2838" t="s">
        <v>1734</v>
      </c>
      <c r="D2838" t="s">
        <v>6903</v>
      </c>
      <c r="E2838" t="s">
        <v>1708</v>
      </c>
      <c r="H2838" t="str">
        <f>INDEX('Vensim Variables'!$B:$B,MATCH(EPS!$B2838,'Vensim Variables'!$A:$A,0))</f>
        <v>g pollutant</v>
      </c>
      <c r="I2838" t="str">
        <f t="shared" si="88"/>
        <v>PM10</v>
      </c>
      <c r="J2838">
        <f>INDEX(NoSettings!$C:$C,MATCH(EPS!$A2838,NoSettings!$A:$A,0))</f>
        <v>698178000</v>
      </c>
      <c r="K2838">
        <f>INDEX(GWP!$C$2:$C$13,MATCH(EPS!I2838,GWP!$B$2:$B$13,0))</f>
        <v>0</v>
      </c>
      <c r="L2838" s="4">
        <f t="shared" si="89"/>
        <v>0</v>
      </c>
    </row>
    <row r="2839" spans="1:12">
      <c r="A2839" t="s">
        <v>8467</v>
      </c>
      <c r="B2839" t="s">
        <v>7405</v>
      </c>
      <c r="C2839" t="s">
        <v>1734</v>
      </c>
      <c r="D2839" t="s">
        <v>6903</v>
      </c>
      <c r="E2839" t="s">
        <v>1709</v>
      </c>
      <c r="H2839" t="str">
        <f>INDEX('Vensim Variables'!$B:$B,MATCH(EPS!$B2839,'Vensim Variables'!$A:$A,0))</f>
        <v>g pollutant</v>
      </c>
      <c r="I2839" t="str">
        <f t="shared" si="88"/>
        <v>PM25</v>
      </c>
      <c r="J2839">
        <f>INDEX(NoSettings!$C:$C,MATCH(EPS!$A2839,NoSettings!$A:$A,0))</f>
        <v>657862000</v>
      </c>
      <c r="K2839">
        <f>INDEX(GWP!$C$2:$C$13,MATCH(EPS!I2839,GWP!$B$2:$B$13,0))</f>
        <v>0</v>
      </c>
      <c r="L2839" s="4">
        <f t="shared" si="89"/>
        <v>0</v>
      </c>
    </row>
    <row r="2840" spans="1:12">
      <c r="A2840" t="s">
        <v>8468</v>
      </c>
      <c r="B2840" t="s">
        <v>7405</v>
      </c>
      <c r="C2840" t="s">
        <v>1734</v>
      </c>
      <c r="D2840" t="s">
        <v>6903</v>
      </c>
      <c r="E2840" t="s">
        <v>1710</v>
      </c>
      <c r="H2840" t="str">
        <f>INDEX('Vensim Variables'!$B:$B,MATCH(EPS!$B2840,'Vensim Variables'!$A:$A,0))</f>
        <v>g pollutant</v>
      </c>
      <c r="I2840" t="str">
        <f t="shared" si="88"/>
        <v>SOx</v>
      </c>
      <c r="J2840">
        <f>INDEX(NoSettings!$C:$C,MATCH(EPS!$A2840,NoSettings!$A:$A,0))</f>
        <v>468473000</v>
      </c>
      <c r="K2840">
        <f>INDEX(GWP!$C$2:$C$13,MATCH(EPS!I2840,GWP!$B$2:$B$13,0))</f>
        <v>0</v>
      </c>
      <c r="L2840" s="4">
        <f t="shared" si="89"/>
        <v>0</v>
      </c>
    </row>
    <row r="2841" spans="1:12">
      <c r="A2841" t="s">
        <v>8469</v>
      </c>
      <c r="B2841" t="s">
        <v>7405</v>
      </c>
      <c r="C2841" t="s">
        <v>1734</v>
      </c>
      <c r="D2841" t="s">
        <v>6903</v>
      </c>
      <c r="E2841" t="s">
        <v>1711</v>
      </c>
      <c r="H2841" t="str">
        <f>INDEX('Vensim Variables'!$B:$B,MATCH(EPS!$B2841,'Vensim Variables'!$A:$A,0))</f>
        <v>g pollutant</v>
      </c>
      <c r="I2841" t="str">
        <f t="shared" si="88"/>
        <v>BC</v>
      </c>
      <c r="J2841">
        <f>INDEX(NoSettings!$C:$C,MATCH(EPS!$A2841,NoSettings!$A:$A,0))</f>
        <v>43753300</v>
      </c>
      <c r="K2841">
        <f>INDEX(GWP!$C$2:$C$13,MATCH(EPS!I2841,GWP!$B$2:$B$13,0))</f>
        <v>0</v>
      </c>
      <c r="L2841" s="4">
        <f t="shared" si="89"/>
        <v>0</v>
      </c>
    </row>
    <row r="2842" spans="1:12">
      <c r="A2842" t="s">
        <v>8470</v>
      </c>
      <c r="B2842" t="s">
        <v>7405</v>
      </c>
      <c r="C2842" t="s">
        <v>1734</v>
      </c>
      <c r="D2842" t="s">
        <v>6903</v>
      </c>
      <c r="E2842" t="s">
        <v>1712</v>
      </c>
      <c r="H2842" t="str">
        <f>INDEX('Vensim Variables'!$B:$B,MATCH(EPS!$B2842,'Vensim Variables'!$A:$A,0))</f>
        <v>g pollutant</v>
      </c>
      <c r="I2842" t="str">
        <f t="shared" si="88"/>
        <v>OC</v>
      </c>
      <c r="J2842">
        <f>INDEX(NoSettings!$C:$C,MATCH(EPS!$A2842,NoSettings!$A:$A,0))</f>
        <v>293772000</v>
      </c>
      <c r="K2842">
        <f>INDEX(GWP!$C$2:$C$13,MATCH(EPS!I2842,GWP!$B$2:$B$13,0))</f>
        <v>0</v>
      </c>
      <c r="L2842" s="4">
        <f t="shared" si="89"/>
        <v>0</v>
      </c>
    </row>
    <row r="2843" spans="1:12">
      <c r="A2843" t="s">
        <v>8471</v>
      </c>
      <c r="B2843" t="s">
        <v>7405</v>
      </c>
      <c r="C2843" t="s">
        <v>1734</v>
      </c>
      <c r="D2843" t="s">
        <v>6903</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8472</v>
      </c>
      <c r="B2844" t="s">
        <v>7405</v>
      </c>
      <c r="C2844" t="s">
        <v>1734</v>
      </c>
      <c r="D2844" t="s">
        <v>6903</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8473</v>
      </c>
      <c r="B2845" t="s">
        <v>7405</v>
      </c>
      <c r="C2845" t="s">
        <v>1734</v>
      </c>
      <c r="D2845" t="s">
        <v>6903</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8474</v>
      </c>
      <c r="B2846" t="s">
        <v>7405</v>
      </c>
      <c r="C2846" t="s">
        <v>1734</v>
      </c>
      <c r="D2846" t="s">
        <v>6904</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8475</v>
      </c>
      <c r="B2847" t="s">
        <v>7405</v>
      </c>
      <c r="C2847" t="s">
        <v>1734</v>
      </c>
      <c r="D2847" t="s">
        <v>6904</v>
      </c>
      <c r="E2847" t="s">
        <v>1705</v>
      </c>
      <c r="H2847" t="str">
        <f>INDEX('Vensim Variables'!$B:$B,MATCH(EPS!$B2847,'Vensim Variables'!$A:$A,0))</f>
        <v>g pollutant</v>
      </c>
      <c r="I2847" t="str">
        <f t="shared" si="88"/>
        <v>VOC</v>
      </c>
      <c r="J2847">
        <f>INDEX(NoSettings!$C:$C,MATCH(EPS!$A2847,NoSettings!$A:$A,0))</f>
        <v>1135750000</v>
      </c>
      <c r="K2847">
        <f>INDEX(GWP!$C$2:$C$13,MATCH(EPS!I2847,GWP!$B$2:$B$13,0))</f>
        <v>0</v>
      </c>
      <c r="L2847" s="4">
        <f t="shared" si="89"/>
        <v>0</v>
      </c>
    </row>
    <row r="2848" spans="1:12">
      <c r="A2848" t="s">
        <v>8476</v>
      </c>
      <c r="B2848" t="s">
        <v>7405</v>
      </c>
      <c r="C2848" t="s">
        <v>1734</v>
      </c>
      <c r="D2848" t="s">
        <v>6904</v>
      </c>
      <c r="E2848" t="s">
        <v>1706</v>
      </c>
      <c r="H2848" t="str">
        <f>INDEX('Vensim Variables'!$B:$B,MATCH(EPS!$B2848,'Vensim Variables'!$A:$A,0))</f>
        <v>g pollutant</v>
      </c>
      <c r="I2848" t="str">
        <f t="shared" si="88"/>
        <v>CO</v>
      </c>
      <c r="J2848">
        <f>INDEX(NoSettings!$C:$C,MATCH(EPS!$A2848,NoSettings!$A:$A,0))</f>
        <v>6063030000</v>
      </c>
      <c r="K2848">
        <f>INDEX(GWP!$C$2:$C$13,MATCH(EPS!I2848,GWP!$B$2:$B$13,0))</f>
        <v>0</v>
      </c>
      <c r="L2848" s="4">
        <f t="shared" si="89"/>
        <v>0</v>
      </c>
    </row>
    <row r="2849" spans="1:12">
      <c r="A2849" t="s">
        <v>8477</v>
      </c>
      <c r="B2849" t="s">
        <v>7405</v>
      </c>
      <c r="C2849" t="s">
        <v>1734</v>
      </c>
      <c r="D2849" t="s">
        <v>6904</v>
      </c>
      <c r="E2849" t="s">
        <v>1707</v>
      </c>
      <c r="H2849" t="str">
        <f>INDEX('Vensim Variables'!$B:$B,MATCH(EPS!$B2849,'Vensim Variables'!$A:$A,0))</f>
        <v>g pollutant</v>
      </c>
      <c r="I2849" t="str">
        <f t="shared" si="88"/>
        <v>NOx</v>
      </c>
      <c r="J2849">
        <f>INDEX(NoSettings!$C:$C,MATCH(EPS!$A2849,NoSettings!$A:$A,0))</f>
        <v>10663600000</v>
      </c>
      <c r="K2849">
        <f>INDEX(GWP!$C$2:$C$13,MATCH(EPS!I2849,GWP!$B$2:$B$13,0))</f>
        <v>0</v>
      </c>
      <c r="L2849" s="4">
        <f t="shared" si="89"/>
        <v>0</v>
      </c>
    </row>
    <row r="2850" spans="1:12">
      <c r="A2850" t="s">
        <v>8478</v>
      </c>
      <c r="B2850" t="s">
        <v>7405</v>
      </c>
      <c r="C2850" t="s">
        <v>1734</v>
      </c>
      <c r="D2850" t="s">
        <v>6904</v>
      </c>
      <c r="E2850" t="s">
        <v>1708</v>
      </c>
      <c r="H2850" t="str">
        <f>INDEX('Vensim Variables'!$B:$B,MATCH(EPS!$B2850,'Vensim Variables'!$A:$A,0))</f>
        <v>g pollutant</v>
      </c>
      <c r="I2850" t="str">
        <f t="shared" si="88"/>
        <v>PM10</v>
      </c>
      <c r="J2850">
        <f>INDEX(NoSettings!$C:$C,MATCH(EPS!$A2850,NoSettings!$A:$A,0))</f>
        <v>420215000</v>
      </c>
      <c r="K2850">
        <f>INDEX(GWP!$C$2:$C$13,MATCH(EPS!I2850,GWP!$B$2:$B$13,0))</f>
        <v>0</v>
      </c>
      <c r="L2850" s="4">
        <f t="shared" si="89"/>
        <v>0</v>
      </c>
    </row>
    <row r="2851" spans="1:12">
      <c r="A2851" t="s">
        <v>8479</v>
      </c>
      <c r="B2851" t="s">
        <v>7405</v>
      </c>
      <c r="C2851" t="s">
        <v>1734</v>
      </c>
      <c r="D2851" t="s">
        <v>6904</v>
      </c>
      <c r="E2851" t="s">
        <v>1709</v>
      </c>
      <c r="H2851" t="str">
        <f>INDEX('Vensim Variables'!$B:$B,MATCH(EPS!$B2851,'Vensim Variables'!$A:$A,0))</f>
        <v>g pollutant</v>
      </c>
      <c r="I2851" t="str">
        <f t="shared" si="88"/>
        <v>PM25</v>
      </c>
      <c r="J2851">
        <f>INDEX(NoSettings!$C:$C,MATCH(EPS!$A2851,NoSettings!$A:$A,0))</f>
        <v>395950000</v>
      </c>
      <c r="K2851">
        <f>INDEX(GWP!$C$2:$C$13,MATCH(EPS!I2851,GWP!$B$2:$B$13,0))</f>
        <v>0</v>
      </c>
      <c r="L2851" s="4">
        <f t="shared" si="89"/>
        <v>0</v>
      </c>
    </row>
    <row r="2852" spans="1:12">
      <c r="A2852" t="s">
        <v>8480</v>
      </c>
      <c r="B2852" t="s">
        <v>7405</v>
      </c>
      <c r="C2852" t="s">
        <v>1734</v>
      </c>
      <c r="D2852" t="s">
        <v>6904</v>
      </c>
      <c r="E2852" t="s">
        <v>1710</v>
      </c>
      <c r="H2852" t="str">
        <f>INDEX('Vensim Variables'!$B:$B,MATCH(EPS!$B2852,'Vensim Variables'!$A:$A,0))</f>
        <v>g pollutant</v>
      </c>
      <c r="I2852" t="str">
        <f t="shared" si="88"/>
        <v>SOx</v>
      </c>
      <c r="J2852">
        <f>INDEX(NoSettings!$C:$C,MATCH(EPS!$A2852,NoSettings!$A:$A,0))</f>
        <v>281962000</v>
      </c>
      <c r="K2852">
        <f>INDEX(GWP!$C$2:$C$13,MATCH(EPS!I2852,GWP!$B$2:$B$13,0))</f>
        <v>0</v>
      </c>
      <c r="L2852" s="4">
        <f t="shared" si="89"/>
        <v>0</v>
      </c>
    </row>
    <row r="2853" spans="1:12">
      <c r="A2853" t="s">
        <v>8481</v>
      </c>
      <c r="B2853" t="s">
        <v>7405</v>
      </c>
      <c r="C2853" t="s">
        <v>1734</v>
      </c>
      <c r="D2853" t="s">
        <v>6904</v>
      </c>
      <c r="E2853" t="s">
        <v>1711</v>
      </c>
      <c r="H2853" t="str">
        <f>INDEX('Vensim Variables'!$B:$B,MATCH(EPS!$B2853,'Vensim Variables'!$A:$A,0))</f>
        <v>g pollutant</v>
      </c>
      <c r="I2853" t="str">
        <f t="shared" si="88"/>
        <v>BC</v>
      </c>
      <c r="J2853">
        <f>INDEX(NoSettings!$C:$C,MATCH(EPS!$A2853,NoSettings!$A:$A,0))</f>
        <v>26334000</v>
      </c>
      <c r="K2853">
        <f>INDEX(GWP!$C$2:$C$13,MATCH(EPS!I2853,GWP!$B$2:$B$13,0))</f>
        <v>0</v>
      </c>
      <c r="L2853" s="4">
        <f t="shared" si="89"/>
        <v>0</v>
      </c>
    </row>
    <row r="2854" spans="1:12">
      <c r="A2854" t="s">
        <v>8482</v>
      </c>
      <c r="B2854" t="s">
        <v>7405</v>
      </c>
      <c r="C2854" t="s">
        <v>1734</v>
      </c>
      <c r="D2854" t="s">
        <v>6904</v>
      </c>
      <c r="E2854" t="s">
        <v>1712</v>
      </c>
      <c r="H2854" t="str">
        <f>INDEX('Vensim Variables'!$B:$B,MATCH(EPS!$B2854,'Vensim Variables'!$A:$A,0))</f>
        <v>g pollutant</v>
      </c>
      <c r="I2854" t="str">
        <f t="shared" si="88"/>
        <v>OC</v>
      </c>
      <c r="J2854">
        <f>INDEX(NoSettings!$C:$C,MATCH(EPS!$A2854,NoSettings!$A:$A,0))</f>
        <v>176814000</v>
      </c>
      <c r="K2854">
        <f>INDEX(GWP!$C$2:$C$13,MATCH(EPS!I2854,GWP!$B$2:$B$13,0))</f>
        <v>0</v>
      </c>
      <c r="L2854" s="4">
        <f t="shared" si="89"/>
        <v>0</v>
      </c>
    </row>
    <row r="2855" spans="1:12">
      <c r="A2855" t="s">
        <v>8483</v>
      </c>
      <c r="B2855" t="s">
        <v>7405</v>
      </c>
      <c r="C2855" t="s">
        <v>1734</v>
      </c>
      <c r="D2855" t="s">
        <v>6904</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8484</v>
      </c>
      <c r="B2856" t="s">
        <v>7405</v>
      </c>
      <c r="C2856" t="s">
        <v>1734</v>
      </c>
      <c r="D2856" t="s">
        <v>6904</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8485</v>
      </c>
      <c r="B2857" t="s">
        <v>7405</v>
      </c>
      <c r="C2857" t="s">
        <v>1734</v>
      </c>
      <c r="D2857" t="s">
        <v>6904</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8486</v>
      </c>
      <c r="B2858" t="s">
        <v>7405</v>
      </c>
      <c r="C2858" t="s">
        <v>1734</v>
      </c>
      <c r="D2858" t="s">
        <v>6905</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8487</v>
      </c>
      <c r="B2859" t="s">
        <v>7405</v>
      </c>
      <c r="C2859" t="s">
        <v>1734</v>
      </c>
      <c r="D2859" t="s">
        <v>6905</v>
      </c>
      <c r="E2859" t="s">
        <v>1705</v>
      </c>
      <c r="H2859" t="str">
        <f>INDEX('Vensim Variables'!$B:$B,MATCH(EPS!$B2859,'Vensim Variables'!$A:$A,0))</f>
        <v>g pollutant</v>
      </c>
      <c r="I2859" t="str">
        <f t="shared" si="88"/>
        <v>VOC</v>
      </c>
      <c r="J2859">
        <f>INDEX(NoSettings!$C:$C,MATCH(EPS!$A2859,NoSettings!$A:$A,0))</f>
        <v>627952000</v>
      </c>
      <c r="K2859">
        <f>INDEX(GWP!$C$2:$C$13,MATCH(EPS!I2859,GWP!$B$2:$B$13,0))</f>
        <v>0</v>
      </c>
      <c r="L2859" s="4">
        <f t="shared" si="89"/>
        <v>0</v>
      </c>
    </row>
    <row r="2860" spans="1:12">
      <c r="A2860" t="s">
        <v>8488</v>
      </c>
      <c r="B2860" t="s">
        <v>7405</v>
      </c>
      <c r="C2860" t="s">
        <v>1734</v>
      </c>
      <c r="D2860" t="s">
        <v>6905</v>
      </c>
      <c r="E2860" t="s">
        <v>1706</v>
      </c>
      <c r="H2860" t="str">
        <f>INDEX('Vensim Variables'!$B:$B,MATCH(EPS!$B2860,'Vensim Variables'!$A:$A,0))</f>
        <v>g pollutant</v>
      </c>
      <c r="I2860" t="str">
        <f t="shared" si="88"/>
        <v>CO</v>
      </c>
      <c r="J2860">
        <f>INDEX(NoSettings!$C:$C,MATCH(EPS!$A2860,NoSettings!$A:$A,0))</f>
        <v>3352230000</v>
      </c>
      <c r="K2860">
        <f>INDEX(GWP!$C$2:$C$13,MATCH(EPS!I2860,GWP!$B$2:$B$13,0))</f>
        <v>0</v>
      </c>
      <c r="L2860" s="4">
        <f t="shared" si="89"/>
        <v>0</v>
      </c>
    </row>
    <row r="2861" spans="1:12">
      <c r="A2861" t="s">
        <v>8489</v>
      </c>
      <c r="B2861" t="s">
        <v>7405</v>
      </c>
      <c r="C2861" t="s">
        <v>1734</v>
      </c>
      <c r="D2861" t="s">
        <v>6905</v>
      </c>
      <c r="E2861" t="s">
        <v>1707</v>
      </c>
      <c r="H2861" t="str">
        <f>INDEX('Vensim Variables'!$B:$B,MATCH(EPS!$B2861,'Vensim Variables'!$A:$A,0))</f>
        <v>g pollutant</v>
      </c>
      <c r="I2861" t="str">
        <f t="shared" si="88"/>
        <v>NOx</v>
      </c>
      <c r="J2861">
        <f>INDEX(NoSettings!$C:$C,MATCH(EPS!$A2861,NoSettings!$A:$A,0))</f>
        <v>5895860000</v>
      </c>
      <c r="K2861">
        <f>INDEX(GWP!$C$2:$C$13,MATCH(EPS!I2861,GWP!$B$2:$B$13,0))</f>
        <v>0</v>
      </c>
      <c r="L2861" s="4">
        <f t="shared" si="89"/>
        <v>0</v>
      </c>
    </row>
    <row r="2862" spans="1:12">
      <c r="A2862" t="s">
        <v>8490</v>
      </c>
      <c r="B2862" t="s">
        <v>7405</v>
      </c>
      <c r="C2862" t="s">
        <v>1734</v>
      </c>
      <c r="D2862" t="s">
        <v>6905</v>
      </c>
      <c r="E2862" t="s">
        <v>1708</v>
      </c>
      <c r="H2862" t="str">
        <f>INDEX('Vensim Variables'!$B:$B,MATCH(EPS!$B2862,'Vensim Variables'!$A:$A,0))</f>
        <v>g pollutant</v>
      </c>
      <c r="I2862" t="str">
        <f t="shared" si="88"/>
        <v>PM10</v>
      </c>
      <c r="J2862">
        <f>INDEX(NoSettings!$C:$C,MATCH(EPS!$A2862,NoSettings!$A:$A,0))</f>
        <v>232336000</v>
      </c>
      <c r="K2862">
        <f>INDEX(GWP!$C$2:$C$13,MATCH(EPS!I2862,GWP!$B$2:$B$13,0))</f>
        <v>0</v>
      </c>
      <c r="L2862" s="4">
        <f t="shared" si="89"/>
        <v>0</v>
      </c>
    </row>
    <row r="2863" spans="1:12">
      <c r="A2863" t="s">
        <v>8491</v>
      </c>
      <c r="B2863" t="s">
        <v>7405</v>
      </c>
      <c r="C2863" t="s">
        <v>1734</v>
      </c>
      <c r="D2863" t="s">
        <v>6905</v>
      </c>
      <c r="E2863" t="s">
        <v>1709</v>
      </c>
      <c r="H2863" t="str">
        <f>INDEX('Vensim Variables'!$B:$B,MATCH(EPS!$B2863,'Vensim Variables'!$A:$A,0))</f>
        <v>g pollutant</v>
      </c>
      <c r="I2863" t="str">
        <f t="shared" si="88"/>
        <v>PM25</v>
      </c>
      <c r="J2863">
        <f>INDEX(NoSettings!$C:$C,MATCH(EPS!$A2863,NoSettings!$A:$A,0))</f>
        <v>218920000</v>
      </c>
      <c r="K2863">
        <f>INDEX(GWP!$C$2:$C$13,MATCH(EPS!I2863,GWP!$B$2:$B$13,0))</f>
        <v>0</v>
      </c>
      <c r="L2863" s="4">
        <f t="shared" si="89"/>
        <v>0</v>
      </c>
    </row>
    <row r="2864" spans="1:12">
      <c r="A2864" t="s">
        <v>8492</v>
      </c>
      <c r="B2864" t="s">
        <v>7405</v>
      </c>
      <c r="C2864" t="s">
        <v>1734</v>
      </c>
      <c r="D2864" t="s">
        <v>6905</v>
      </c>
      <c r="E2864" t="s">
        <v>1710</v>
      </c>
      <c r="H2864" t="str">
        <f>INDEX('Vensim Variables'!$B:$B,MATCH(EPS!$B2864,'Vensim Variables'!$A:$A,0))</f>
        <v>g pollutant</v>
      </c>
      <c r="I2864" t="str">
        <f t="shared" si="88"/>
        <v>SOx</v>
      </c>
      <c r="J2864">
        <f>INDEX(NoSettings!$C:$C,MATCH(EPS!$A2864,NoSettings!$A:$A,0))</f>
        <v>155896000</v>
      </c>
      <c r="K2864">
        <f>INDEX(GWP!$C$2:$C$13,MATCH(EPS!I2864,GWP!$B$2:$B$13,0))</f>
        <v>0</v>
      </c>
      <c r="L2864" s="4">
        <f t="shared" si="89"/>
        <v>0</v>
      </c>
    </row>
    <row r="2865" spans="1:12">
      <c r="A2865" t="s">
        <v>8493</v>
      </c>
      <c r="B2865" t="s">
        <v>7405</v>
      </c>
      <c r="C2865" t="s">
        <v>1734</v>
      </c>
      <c r="D2865" t="s">
        <v>6905</v>
      </c>
      <c r="E2865" t="s">
        <v>1711</v>
      </c>
      <c r="H2865" t="str">
        <f>INDEX('Vensim Variables'!$B:$B,MATCH(EPS!$B2865,'Vensim Variables'!$A:$A,0))</f>
        <v>g pollutant</v>
      </c>
      <c r="I2865" t="str">
        <f t="shared" si="88"/>
        <v>BC</v>
      </c>
      <c r="J2865">
        <f>INDEX(NoSettings!$C:$C,MATCH(EPS!$A2865,NoSettings!$A:$A,0))</f>
        <v>14560000</v>
      </c>
      <c r="K2865">
        <f>INDEX(GWP!$C$2:$C$13,MATCH(EPS!I2865,GWP!$B$2:$B$13,0))</f>
        <v>0</v>
      </c>
      <c r="L2865" s="4">
        <f t="shared" si="89"/>
        <v>0</v>
      </c>
    </row>
    <row r="2866" spans="1:12">
      <c r="A2866" t="s">
        <v>8494</v>
      </c>
      <c r="B2866" t="s">
        <v>7405</v>
      </c>
      <c r="C2866" t="s">
        <v>1734</v>
      </c>
      <c r="D2866" t="s">
        <v>6905</v>
      </c>
      <c r="E2866" t="s">
        <v>1712</v>
      </c>
      <c r="H2866" t="str">
        <f>INDEX('Vensim Variables'!$B:$B,MATCH(EPS!$B2866,'Vensim Variables'!$A:$A,0))</f>
        <v>g pollutant</v>
      </c>
      <c r="I2866" t="str">
        <f t="shared" si="88"/>
        <v>OC</v>
      </c>
      <c r="J2866">
        <f>INDEX(NoSettings!$C:$C,MATCH(EPS!$A2866,NoSettings!$A:$A,0))</f>
        <v>97760000</v>
      </c>
      <c r="K2866">
        <f>INDEX(GWP!$C$2:$C$13,MATCH(EPS!I2866,GWP!$B$2:$B$13,0))</f>
        <v>0</v>
      </c>
      <c r="L2866" s="4">
        <f t="shared" si="89"/>
        <v>0</v>
      </c>
    </row>
    <row r="2867" spans="1:12">
      <c r="A2867" t="s">
        <v>8495</v>
      </c>
      <c r="B2867" t="s">
        <v>7405</v>
      </c>
      <c r="C2867" t="s">
        <v>1734</v>
      </c>
      <c r="D2867" t="s">
        <v>6905</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8496</v>
      </c>
      <c r="B2868" t="s">
        <v>7405</v>
      </c>
      <c r="C2868" t="s">
        <v>1734</v>
      </c>
      <c r="D2868" t="s">
        <v>6905</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8497</v>
      </c>
      <c r="B2869" t="s">
        <v>7405</v>
      </c>
      <c r="C2869" t="s">
        <v>1734</v>
      </c>
      <c r="D2869" t="s">
        <v>6905</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8498</v>
      </c>
      <c r="B2870" t="s">
        <v>7405</v>
      </c>
      <c r="C2870" t="s">
        <v>1734</v>
      </c>
      <c r="D2870" t="s">
        <v>6906</v>
      </c>
      <c r="E2870" t="s">
        <v>1702</v>
      </c>
      <c r="H2870" t="str">
        <f>INDEX('Vensim Variables'!$B:$B,MATCH(EPS!$B2870,'Vensim Variables'!$A:$A,0))</f>
        <v>g pollutant</v>
      </c>
      <c r="I2870" t="str">
        <f t="shared" si="88"/>
        <v>CO2</v>
      </c>
      <c r="J2870">
        <f>INDEX(NoSettings!$C:$C,MATCH(EPS!$A2870,NoSettings!$A:$A,0))</f>
        <v>1215600000000</v>
      </c>
      <c r="K2870">
        <f>INDEX(GWP!$C$2:$C$13,MATCH(EPS!I2870,GWP!$B$2:$B$13,0))</f>
        <v>1</v>
      </c>
      <c r="L2870" s="4">
        <f t="shared" si="89"/>
        <v>1.2156</v>
      </c>
    </row>
    <row r="2871" spans="1:12">
      <c r="A2871" t="s">
        <v>8499</v>
      </c>
      <c r="B2871" t="s">
        <v>7405</v>
      </c>
      <c r="C2871" t="s">
        <v>1734</v>
      </c>
      <c r="D2871" t="s">
        <v>6906</v>
      </c>
      <c r="E2871" t="s">
        <v>1705</v>
      </c>
      <c r="H2871" t="str">
        <f>INDEX('Vensim Variables'!$B:$B,MATCH(EPS!$B2871,'Vensim Variables'!$A:$A,0))</f>
        <v>g pollutant</v>
      </c>
      <c r="I2871" t="str">
        <f t="shared" si="88"/>
        <v>VOC</v>
      </c>
      <c r="J2871">
        <f>INDEX(NoSettings!$C:$C,MATCH(EPS!$A2871,NoSettings!$A:$A,0))</f>
        <v>138331000</v>
      </c>
      <c r="K2871">
        <f>INDEX(GWP!$C$2:$C$13,MATCH(EPS!I2871,GWP!$B$2:$B$13,0))</f>
        <v>0</v>
      </c>
      <c r="L2871" s="4">
        <f t="shared" si="89"/>
        <v>0</v>
      </c>
    </row>
    <row r="2872" spans="1:12">
      <c r="A2872" t="s">
        <v>8500</v>
      </c>
      <c r="B2872" t="s">
        <v>7405</v>
      </c>
      <c r="C2872" t="s">
        <v>1734</v>
      </c>
      <c r="D2872" t="s">
        <v>6906</v>
      </c>
      <c r="E2872" t="s">
        <v>1706</v>
      </c>
      <c r="H2872" t="str">
        <f>INDEX('Vensim Variables'!$B:$B,MATCH(EPS!$B2872,'Vensim Variables'!$A:$A,0))</f>
        <v>g pollutant</v>
      </c>
      <c r="I2872" t="str">
        <f t="shared" si="88"/>
        <v>CO</v>
      </c>
      <c r="J2872">
        <f>INDEX(NoSettings!$C:$C,MATCH(EPS!$A2872,NoSettings!$A:$A,0))</f>
        <v>738458000</v>
      </c>
      <c r="K2872">
        <f>INDEX(GWP!$C$2:$C$13,MATCH(EPS!I2872,GWP!$B$2:$B$13,0))</f>
        <v>0</v>
      </c>
      <c r="L2872" s="4">
        <f t="shared" si="89"/>
        <v>0</v>
      </c>
    </row>
    <row r="2873" spans="1:12">
      <c r="A2873" t="s">
        <v>8501</v>
      </c>
      <c r="B2873" t="s">
        <v>7405</v>
      </c>
      <c r="C2873" t="s">
        <v>1734</v>
      </c>
      <c r="D2873" t="s">
        <v>6906</v>
      </c>
      <c r="E2873" t="s">
        <v>1707</v>
      </c>
      <c r="H2873" t="str">
        <f>INDEX('Vensim Variables'!$B:$B,MATCH(EPS!$B2873,'Vensim Variables'!$A:$A,0))</f>
        <v>g pollutant</v>
      </c>
      <c r="I2873" t="str">
        <f t="shared" si="88"/>
        <v>NOx</v>
      </c>
      <c r="J2873">
        <f>INDEX(NoSettings!$C:$C,MATCH(EPS!$A2873,NoSettings!$A:$A,0))</f>
        <v>1298790000</v>
      </c>
      <c r="K2873">
        <f>INDEX(GWP!$C$2:$C$13,MATCH(EPS!I2873,GWP!$B$2:$B$13,0))</f>
        <v>0</v>
      </c>
      <c r="L2873" s="4">
        <f t="shared" si="89"/>
        <v>0</v>
      </c>
    </row>
    <row r="2874" spans="1:12">
      <c r="A2874" t="s">
        <v>8502</v>
      </c>
      <c r="B2874" t="s">
        <v>7405</v>
      </c>
      <c r="C2874" t="s">
        <v>1734</v>
      </c>
      <c r="D2874" t="s">
        <v>6906</v>
      </c>
      <c r="E2874" t="s">
        <v>1708</v>
      </c>
      <c r="H2874" t="str">
        <f>INDEX('Vensim Variables'!$B:$B,MATCH(EPS!$B2874,'Vensim Variables'!$A:$A,0))</f>
        <v>g pollutant</v>
      </c>
      <c r="I2874" t="str">
        <f t="shared" si="88"/>
        <v>PM10</v>
      </c>
      <c r="J2874">
        <f>INDEX(NoSettings!$C:$C,MATCH(EPS!$A2874,NoSettings!$A:$A,0))</f>
        <v>51180900</v>
      </c>
      <c r="K2874">
        <f>INDEX(GWP!$C$2:$C$13,MATCH(EPS!I2874,GWP!$B$2:$B$13,0))</f>
        <v>0</v>
      </c>
      <c r="L2874" s="4">
        <f t="shared" si="89"/>
        <v>0</v>
      </c>
    </row>
    <row r="2875" spans="1:12">
      <c r="A2875" t="s">
        <v>8503</v>
      </c>
      <c r="B2875" t="s">
        <v>7405</v>
      </c>
      <c r="C2875" t="s">
        <v>1734</v>
      </c>
      <c r="D2875" t="s">
        <v>6906</v>
      </c>
      <c r="E2875" t="s">
        <v>1709</v>
      </c>
      <c r="H2875" t="str">
        <f>INDEX('Vensim Variables'!$B:$B,MATCH(EPS!$B2875,'Vensim Variables'!$A:$A,0))</f>
        <v>g pollutant</v>
      </c>
      <c r="I2875" t="str">
        <f t="shared" si="88"/>
        <v>PM25</v>
      </c>
      <c r="J2875">
        <f>INDEX(NoSettings!$C:$C,MATCH(EPS!$A2875,NoSettings!$A:$A,0))</f>
        <v>48225600</v>
      </c>
      <c r="K2875">
        <f>INDEX(GWP!$C$2:$C$13,MATCH(EPS!I2875,GWP!$B$2:$B$13,0))</f>
        <v>0</v>
      </c>
      <c r="L2875" s="4">
        <f t="shared" si="89"/>
        <v>0</v>
      </c>
    </row>
    <row r="2876" spans="1:12">
      <c r="A2876" t="s">
        <v>8504</v>
      </c>
      <c r="B2876" t="s">
        <v>7405</v>
      </c>
      <c r="C2876" t="s">
        <v>1734</v>
      </c>
      <c r="D2876" t="s">
        <v>6906</v>
      </c>
      <c r="E2876" t="s">
        <v>1710</v>
      </c>
      <c r="H2876" t="str">
        <f>INDEX('Vensim Variables'!$B:$B,MATCH(EPS!$B2876,'Vensim Variables'!$A:$A,0))</f>
        <v>g pollutant</v>
      </c>
      <c r="I2876" t="str">
        <f t="shared" si="88"/>
        <v>SOx</v>
      </c>
      <c r="J2876">
        <f>INDEX(NoSettings!$C:$C,MATCH(EPS!$A2876,NoSettings!$A:$A,0))</f>
        <v>34342100</v>
      </c>
      <c r="K2876">
        <f>INDEX(GWP!$C$2:$C$13,MATCH(EPS!I2876,GWP!$B$2:$B$13,0))</f>
        <v>0</v>
      </c>
      <c r="L2876" s="4">
        <f t="shared" si="89"/>
        <v>0</v>
      </c>
    </row>
    <row r="2877" spans="1:12">
      <c r="A2877" t="s">
        <v>8505</v>
      </c>
      <c r="B2877" t="s">
        <v>7405</v>
      </c>
      <c r="C2877" t="s">
        <v>1734</v>
      </c>
      <c r="D2877" t="s">
        <v>6906</v>
      </c>
      <c r="E2877" t="s">
        <v>1711</v>
      </c>
      <c r="H2877" t="str">
        <f>INDEX('Vensim Variables'!$B:$B,MATCH(EPS!$B2877,'Vensim Variables'!$A:$A,0))</f>
        <v>g pollutant</v>
      </c>
      <c r="I2877" t="str">
        <f t="shared" si="88"/>
        <v>BC</v>
      </c>
      <c r="J2877">
        <f>INDEX(NoSettings!$C:$C,MATCH(EPS!$A2877,NoSettings!$A:$A,0))</f>
        <v>3207400</v>
      </c>
      <c r="K2877">
        <f>INDEX(GWP!$C$2:$C$13,MATCH(EPS!I2877,GWP!$B$2:$B$13,0))</f>
        <v>0</v>
      </c>
      <c r="L2877" s="4">
        <f t="shared" si="89"/>
        <v>0</v>
      </c>
    </row>
    <row r="2878" spans="1:12">
      <c r="A2878" t="s">
        <v>8506</v>
      </c>
      <c r="B2878" t="s">
        <v>7405</v>
      </c>
      <c r="C2878" t="s">
        <v>1734</v>
      </c>
      <c r="D2878" t="s">
        <v>6906</v>
      </c>
      <c r="E2878" t="s">
        <v>1712</v>
      </c>
      <c r="H2878" t="str">
        <f>INDEX('Vensim Variables'!$B:$B,MATCH(EPS!$B2878,'Vensim Variables'!$A:$A,0))</f>
        <v>g pollutant</v>
      </c>
      <c r="I2878" t="str">
        <f t="shared" si="88"/>
        <v>OC</v>
      </c>
      <c r="J2878">
        <f>INDEX(NoSettings!$C:$C,MATCH(EPS!$A2878,NoSettings!$A:$A,0))</f>
        <v>21535400</v>
      </c>
      <c r="K2878">
        <f>INDEX(GWP!$C$2:$C$13,MATCH(EPS!I2878,GWP!$B$2:$B$13,0))</f>
        <v>0</v>
      </c>
      <c r="L2878" s="4">
        <f t="shared" si="89"/>
        <v>0</v>
      </c>
    </row>
    <row r="2879" spans="1:12">
      <c r="A2879" t="s">
        <v>8507</v>
      </c>
      <c r="B2879" t="s">
        <v>7405</v>
      </c>
      <c r="C2879" t="s">
        <v>1734</v>
      </c>
      <c r="D2879" t="s">
        <v>6906</v>
      </c>
      <c r="E2879" t="s">
        <v>1713</v>
      </c>
      <c r="H2879" t="str">
        <f>INDEX('Vensim Variables'!$B:$B,MATCH(EPS!$B2879,'Vensim Variables'!$A:$A,0))</f>
        <v>g pollutant</v>
      </c>
      <c r="I2879" t="str">
        <f t="shared" si="88"/>
        <v>CH4</v>
      </c>
      <c r="J2879">
        <f>INDEX(NoSettings!$C:$C,MATCH(EPS!$A2879,NoSettings!$A:$A,0))</f>
        <v>26002800</v>
      </c>
      <c r="K2879">
        <f>INDEX(GWP!$C$2:$C$13,MATCH(EPS!I2879,GWP!$B$2:$B$13,0))</f>
        <v>28</v>
      </c>
      <c r="L2879" s="4">
        <f t="shared" si="89"/>
        <v>7.2807839999999998E-4</v>
      </c>
    </row>
    <row r="2880" spans="1:12">
      <c r="A2880" t="s">
        <v>8508</v>
      </c>
      <c r="B2880" t="s">
        <v>7405</v>
      </c>
      <c r="C2880" t="s">
        <v>1734</v>
      </c>
      <c r="D2880" t="s">
        <v>6906</v>
      </c>
      <c r="E2880" t="s">
        <v>1714</v>
      </c>
      <c r="H2880" t="str">
        <f>INDEX('Vensim Variables'!$B:$B,MATCH(EPS!$B2880,'Vensim Variables'!$A:$A,0))</f>
        <v>g pollutant</v>
      </c>
      <c r="I2880" t="str">
        <f t="shared" si="88"/>
        <v>N2O</v>
      </c>
      <c r="J2880">
        <f>INDEX(NoSettings!$C:$C,MATCH(EPS!$A2880,NoSettings!$A:$A,0))</f>
        <v>1832800</v>
      </c>
      <c r="K2880">
        <f>INDEX(GWP!$C$2:$C$13,MATCH(EPS!I2880,GWP!$B$2:$B$13,0))</f>
        <v>265</v>
      </c>
      <c r="L2880" s="4">
        <f t="shared" si="89"/>
        <v>4.8569200000000002E-4</v>
      </c>
    </row>
    <row r="2881" spans="1:12">
      <c r="A2881" t="s">
        <v>8509</v>
      </c>
      <c r="B2881" t="s">
        <v>7405</v>
      </c>
      <c r="C2881" t="s">
        <v>1734</v>
      </c>
      <c r="D2881" t="s">
        <v>6906</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8510</v>
      </c>
      <c r="B2882" t="s">
        <v>7405</v>
      </c>
      <c r="C2882" t="s">
        <v>1734</v>
      </c>
      <c r="D2882" t="s">
        <v>6907</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8511</v>
      </c>
      <c r="B2883" t="s">
        <v>7405</v>
      </c>
      <c r="C2883" t="s">
        <v>1734</v>
      </c>
      <c r="D2883" t="s">
        <v>6907</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188506000</v>
      </c>
      <c r="K2883">
        <f>INDEX(GWP!$C$2:$C$13,MATCH(EPS!I2883,GWP!$B$2:$B$13,0))</f>
        <v>0</v>
      </c>
      <c r="L2883" s="4">
        <f t="shared" ref="L2883:L2946" si="91">IF(H2883="g pollutant",K2883*J2883/10^12,IF(H2883="MMTCO2e",J2883,IF(H2883="MWh",J2883,0)))</f>
        <v>0</v>
      </c>
    </row>
    <row r="2884" spans="1:12">
      <c r="A2884" t="s">
        <v>8512</v>
      </c>
      <c r="B2884" t="s">
        <v>7405</v>
      </c>
      <c r="C2884" t="s">
        <v>1734</v>
      </c>
      <c r="D2884" t="s">
        <v>6907</v>
      </c>
      <c r="E2884" t="s">
        <v>1706</v>
      </c>
      <c r="H2884" t="str">
        <f>INDEX('Vensim Variables'!$B:$B,MATCH(EPS!$B2884,'Vensim Variables'!$A:$A,0))</f>
        <v>g pollutant</v>
      </c>
      <c r="I2884" t="str">
        <f t="shared" si="90"/>
        <v>CO</v>
      </c>
      <c r="J2884">
        <f>INDEX(NoSettings!$C:$C,MATCH(EPS!$A2884,NoSettings!$A:$A,0))</f>
        <v>1006310000</v>
      </c>
      <c r="K2884">
        <f>INDEX(GWP!$C$2:$C$13,MATCH(EPS!I2884,GWP!$B$2:$B$13,0))</f>
        <v>0</v>
      </c>
      <c r="L2884" s="4">
        <f t="shared" si="91"/>
        <v>0</v>
      </c>
    </row>
    <row r="2885" spans="1:12">
      <c r="A2885" t="s">
        <v>8513</v>
      </c>
      <c r="B2885" t="s">
        <v>7405</v>
      </c>
      <c r="C2885" t="s">
        <v>1734</v>
      </c>
      <c r="D2885" t="s">
        <v>6907</v>
      </c>
      <c r="E2885" t="s">
        <v>1707</v>
      </c>
      <c r="H2885" t="str">
        <f>INDEX('Vensim Variables'!$B:$B,MATCH(EPS!$B2885,'Vensim Variables'!$A:$A,0))</f>
        <v>g pollutant</v>
      </c>
      <c r="I2885" t="str">
        <f t="shared" si="90"/>
        <v>NOx</v>
      </c>
      <c r="J2885">
        <f>INDEX(NoSettings!$C:$C,MATCH(EPS!$A2885,NoSettings!$A:$A,0))</f>
        <v>1769890000</v>
      </c>
      <c r="K2885">
        <f>INDEX(GWP!$C$2:$C$13,MATCH(EPS!I2885,GWP!$B$2:$B$13,0))</f>
        <v>0</v>
      </c>
      <c r="L2885" s="4">
        <f t="shared" si="91"/>
        <v>0</v>
      </c>
    </row>
    <row r="2886" spans="1:12">
      <c r="A2886" t="s">
        <v>8514</v>
      </c>
      <c r="B2886" t="s">
        <v>7405</v>
      </c>
      <c r="C2886" t="s">
        <v>1734</v>
      </c>
      <c r="D2886" t="s">
        <v>6907</v>
      </c>
      <c r="E2886" t="s">
        <v>1708</v>
      </c>
      <c r="H2886" t="str">
        <f>INDEX('Vensim Variables'!$B:$B,MATCH(EPS!$B2886,'Vensim Variables'!$A:$A,0))</f>
        <v>g pollutant</v>
      </c>
      <c r="I2886" t="str">
        <f t="shared" si="90"/>
        <v>PM10</v>
      </c>
      <c r="J2886">
        <f>INDEX(NoSettings!$C:$C,MATCH(EPS!$A2886,NoSettings!$A:$A,0))</f>
        <v>69745500</v>
      </c>
      <c r="K2886">
        <f>INDEX(GWP!$C$2:$C$13,MATCH(EPS!I2886,GWP!$B$2:$B$13,0))</f>
        <v>0</v>
      </c>
      <c r="L2886" s="4">
        <f t="shared" si="91"/>
        <v>0</v>
      </c>
    </row>
    <row r="2887" spans="1:12">
      <c r="A2887" t="s">
        <v>8515</v>
      </c>
      <c r="B2887" t="s">
        <v>7405</v>
      </c>
      <c r="C2887" t="s">
        <v>1734</v>
      </c>
      <c r="D2887" t="s">
        <v>6907</v>
      </c>
      <c r="E2887" t="s">
        <v>1709</v>
      </c>
      <c r="H2887" t="str">
        <f>INDEX('Vensim Variables'!$B:$B,MATCH(EPS!$B2887,'Vensim Variables'!$A:$A,0))</f>
        <v>g pollutant</v>
      </c>
      <c r="I2887" t="str">
        <f t="shared" si="90"/>
        <v>PM25</v>
      </c>
      <c r="J2887">
        <f>INDEX(NoSettings!$C:$C,MATCH(EPS!$A2887,NoSettings!$A:$A,0))</f>
        <v>65718100</v>
      </c>
      <c r="K2887">
        <f>INDEX(GWP!$C$2:$C$13,MATCH(EPS!I2887,GWP!$B$2:$B$13,0))</f>
        <v>0</v>
      </c>
      <c r="L2887" s="4">
        <f t="shared" si="91"/>
        <v>0</v>
      </c>
    </row>
    <row r="2888" spans="1:12">
      <c r="A2888" t="s">
        <v>8516</v>
      </c>
      <c r="B2888" t="s">
        <v>7405</v>
      </c>
      <c r="C2888" t="s">
        <v>1734</v>
      </c>
      <c r="D2888" t="s">
        <v>6907</v>
      </c>
      <c r="E2888" t="s">
        <v>1710</v>
      </c>
      <c r="H2888" t="str">
        <f>INDEX('Vensim Variables'!$B:$B,MATCH(EPS!$B2888,'Vensim Variables'!$A:$A,0))</f>
        <v>g pollutant</v>
      </c>
      <c r="I2888" t="str">
        <f t="shared" si="90"/>
        <v>SOx</v>
      </c>
      <c r="J2888">
        <f>INDEX(NoSettings!$C:$C,MATCH(EPS!$A2888,NoSettings!$A:$A,0))</f>
        <v>46798800</v>
      </c>
      <c r="K2888">
        <f>INDEX(GWP!$C$2:$C$13,MATCH(EPS!I2888,GWP!$B$2:$B$13,0))</f>
        <v>0</v>
      </c>
      <c r="L2888" s="4">
        <f t="shared" si="91"/>
        <v>0</v>
      </c>
    </row>
    <row r="2889" spans="1:12">
      <c r="A2889" t="s">
        <v>8517</v>
      </c>
      <c r="B2889" t="s">
        <v>7405</v>
      </c>
      <c r="C2889" t="s">
        <v>1734</v>
      </c>
      <c r="D2889" t="s">
        <v>6907</v>
      </c>
      <c r="E2889" t="s">
        <v>1711</v>
      </c>
      <c r="H2889" t="str">
        <f>INDEX('Vensim Variables'!$B:$B,MATCH(EPS!$B2889,'Vensim Variables'!$A:$A,0))</f>
        <v>g pollutant</v>
      </c>
      <c r="I2889" t="str">
        <f t="shared" si="90"/>
        <v>BC</v>
      </c>
      <c r="J2889">
        <f>INDEX(NoSettings!$C:$C,MATCH(EPS!$A2889,NoSettings!$A:$A,0))</f>
        <v>4370800</v>
      </c>
      <c r="K2889">
        <f>INDEX(GWP!$C$2:$C$13,MATCH(EPS!I2889,GWP!$B$2:$B$13,0))</f>
        <v>0</v>
      </c>
      <c r="L2889" s="4">
        <f t="shared" si="91"/>
        <v>0</v>
      </c>
    </row>
    <row r="2890" spans="1:12">
      <c r="A2890" t="s">
        <v>8518</v>
      </c>
      <c r="B2890" t="s">
        <v>7405</v>
      </c>
      <c r="C2890" t="s">
        <v>1734</v>
      </c>
      <c r="D2890" t="s">
        <v>6907</v>
      </c>
      <c r="E2890" t="s">
        <v>1712</v>
      </c>
      <c r="H2890" t="str">
        <f>INDEX('Vensim Variables'!$B:$B,MATCH(EPS!$B2890,'Vensim Variables'!$A:$A,0))</f>
        <v>g pollutant</v>
      </c>
      <c r="I2890" t="str">
        <f t="shared" si="90"/>
        <v>OC</v>
      </c>
      <c r="J2890">
        <f>INDEX(NoSettings!$C:$C,MATCH(EPS!$A2890,NoSettings!$A:$A,0))</f>
        <v>29346800</v>
      </c>
      <c r="K2890">
        <f>INDEX(GWP!$C$2:$C$13,MATCH(EPS!I2890,GWP!$B$2:$B$13,0))</f>
        <v>0</v>
      </c>
      <c r="L2890" s="4">
        <f t="shared" si="91"/>
        <v>0</v>
      </c>
    </row>
    <row r="2891" spans="1:12">
      <c r="A2891" t="s">
        <v>8519</v>
      </c>
      <c r="B2891" t="s">
        <v>7405</v>
      </c>
      <c r="C2891" t="s">
        <v>1734</v>
      </c>
      <c r="D2891" t="s">
        <v>6907</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8520</v>
      </c>
      <c r="B2892" t="s">
        <v>7405</v>
      </c>
      <c r="C2892" t="s">
        <v>1734</v>
      </c>
      <c r="D2892" t="s">
        <v>6907</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8521</v>
      </c>
      <c r="B2893" t="s">
        <v>7405</v>
      </c>
      <c r="C2893" t="s">
        <v>1734</v>
      </c>
      <c r="D2893" t="s">
        <v>6907</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8522</v>
      </c>
      <c r="B2894" t="s">
        <v>7405</v>
      </c>
      <c r="C2894" t="s">
        <v>1734</v>
      </c>
      <c r="D2894" t="s">
        <v>6908</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8523</v>
      </c>
      <c r="B2895" t="s">
        <v>7405</v>
      </c>
      <c r="C2895" t="s">
        <v>1734</v>
      </c>
      <c r="D2895" t="s">
        <v>6908</v>
      </c>
      <c r="E2895" t="s">
        <v>1705</v>
      </c>
      <c r="H2895" t="str">
        <f>INDEX('Vensim Variables'!$B:$B,MATCH(EPS!$B2895,'Vensim Variables'!$A:$A,0))</f>
        <v>g pollutant</v>
      </c>
      <c r="I2895" t="str">
        <f t="shared" si="90"/>
        <v>VOC</v>
      </c>
      <c r="J2895">
        <f>INDEX(NoSettings!$C:$C,MATCH(EPS!$A2895,NoSettings!$A:$A,0))</f>
        <v>308904000</v>
      </c>
      <c r="K2895">
        <f>INDEX(GWP!$C$2:$C$13,MATCH(EPS!I2895,GWP!$B$2:$B$13,0))</f>
        <v>0</v>
      </c>
      <c r="L2895" s="4">
        <f t="shared" si="91"/>
        <v>0</v>
      </c>
    </row>
    <row r="2896" spans="1:12">
      <c r="A2896" t="s">
        <v>8524</v>
      </c>
      <c r="B2896" t="s">
        <v>7405</v>
      </c>
      <c r="C2896" t="s">
        <v>1734</v>
      </c>
      <c r="D2896" t="s">
        <v>6908</v>
      </c>
      <c r="E2896" t="s">
        <v>1706</v>
      </c>
      <c r="H2896" t="str">
        <f>INDEX('Vensim Variables'!$B:$B,MATCH(EPS!$B2896,'Vensim Variables'!$A:$A,0))</f>
        <v>g pollutant</v>
      </c>
      <c r="I2896" t="str">
        <f t="shared" si="90"/>
        <v>CO</v>
      </c>
      <c r="J2896">
        <f>INDEX(NoSettings!$C:$C,MATCH(EPS!$A2896,NoSettings!$A:$A,0))</f>
        <v>1649040000</v>
      </c>
      <c r="K2896">
        <f>INDEX(GWP!$C$2:$C$13,MATCH(EPS!I2896,GWP!$B$2:$B$13,0))</f>
        <v>0</v>
      </c>
      <c r="L2896" s="4">
        <f t="shared" si="91"/>
        <v>0</v>
      </c>
    </row>
    <row r="2897" spans="1:12">
      <c r="A2897" t="s">
        <v>8525</v>
      </c>
      <c r="B2897" t="s">
        <v>7405</v>
      </c>
      <c r="C2897" t="s">
        <v>1734</v>
      </c>
      <c r="D2897" t="s">
        <v>6908</v>
      </c>
      <c r="E2897" t="s">
        <v>1707</v>
      </c>
      <c r="H2897" t="str">
        <f>INDEX('Vensim Variables'!$B:$B,MATCH(EPS!$B2897,'Vensim Variables'!$A:$A,0))</f>
        <v>g pollutant</v>
      </c>
      <c r="I2897" t="str">
        <f t="shared" si="90"/>
        <v>NOx</v>
      </c>
      <c r="J2897">
        <f>INDEX(NoSettings!$C:$C,MATCH(EPS!$A2897,NoSettings!$A:$A,0))</f>
        <v>2900310000</v>
      </c>
      <c r="K2897">
        <f>INDEX(GWP!$C$2:$C$13,MATCH(EPS!I2897,GWP!$B$2:$B$13,0))</f>
        <v>0</v>
      </c>
      <c r="L2897" s="4">
        <f t="shared" si="91"/>
        <v>0</v>
      </c>
    </row>
    <row r="2898" spans="1:12">
      <c r="A2898" t="s">
        <v>8526</v>
      </c>
      <c r="B2898" t="s">
        <v>7405</v>
      </c>
      <c r="C2898" t="s">
        <v>1734</v>
      </c>
      <c r="D2898" t="s">
        <v>6908</v>
      </c>
      <c r="E2898" t="s">
        <v>1708</v>
      </c>
      <c r="H2898" t="str">
        <f>INDEX('Vensim Variables'!$B:$B,MATCH(EPS!$B2898,'Vensim Variables'!$A:$A,0))</f>
        <v>g pollutant</v>
      </c>
      <c r="I2898" t="str">
        <f t="shared" si="90"/>
        <v>PM10</v>
      </c>
      <c r="J2898">
        <f>INDEX(NoSettings!$C:$C,MATCH(EPS!$A2898,NoSettings!$A:$A,0))</f>
        <v>114291000</v>
      </c>
      <c r="K2898">
        <f>INDEX(GWP!$C$2:$C$13,MATCH(EPS!I2898,GWP!$B$2:$B$13,0))</f>
        <v>0</v>
      </c>
      <c r="L2898" s="4">
        <f t="shared" si="91"/>
        <v>0</v>
      </c>
    </row>
    <row r="2899" spans="1:12">
      <c r="A2899" t="s">
        <v>8527</v>
      </c>
      <c r="B2899" t="s">
        <v>7405</v>
      </c>
      <c r="C2899" t="s">
        <v>1734</v>
      </c>
      <c r="D2899" t="s">
        <v>6908</v>
      </c>
      <c r="E2899" t="s">
        <v>1709</v>
      </c>
      <c r="H2899" t="str">
        <f>INDEX('Vensim Variables'!$B:$B,MATCH(EPS!$B2899,'Vensim Variables'!$A:$A,0))</f>
        <v>g pollutant</v>
      </c>
      <c r="I2899" t="str">
        <f t="shared" si="90"/>
        <v>PM25</v>
      </c>
      <c r="J2899">
        <f>INDEX(NoSettings!$C:$C,MATCH(EPS!$A2899,NoSettings!$A:$A,0))</f>
        <v>107692000</v>
      </c>
      <c r="K2899">
        <f>INDEX(GWP!$C$2:$C$13,MATCH(EPS!I2899,GWP!$B$2:$B$13,0))</f>
        <v>0</v>
      </c>
      <c r="L2899" s="4">
        <f t="shared" si="91"/>
        <v>0</v>
      </c>
    </row>
    <row r="2900" spans="1:12">
      <c r="A2900" t="s">
        <v>8528</v>
      </c>
      <c r="B2900" t="s">
        <v>7405</v>
      </c>
      <c r="C2900" t="s">
        <v>1734</v>
      </c>
      <c r="D2900" t="s">
        <v>6908</v>
      </c>
      <c r="E2900" t="s">
        <v>1710</v>
      </c>
      <c r="H2900" t="str">
        <f>INDEX('Vensim Variables'!$B:$B,MATCH(EPS!$B2900,'Vensim Variables'!$A:$A,0))</f>
        <v>g pollutant</v>
      </c>
      <c r="I2900" t="str">
        <f t="shared" si="90"/>
        <v>SOx</v>
      </c>
      <c r="J2900">
        <f>INDEX(NoSettings!$C:$C,MATCH(EPS!$A2900,NoSettings!$A:$A,0))</f>
        <v>76688800</v>
      </c>
      <c r="K2900">
        <f>INDEX(GWP!$C$2:$C$13,MATCH(EPS!I2900,GWP!$B$2:$B$13,0))</f>
        <v>0</v>
      </c>
      <c r="L2900" s="4">
        <f t="shared" si="91"/>
        <v>0</v>
      </c>
    </row>
    <row r="2901" spans="1:12">
      <c r="A2901" t="s">
        <v>8529</v>
      </c>
      <c r="B2901" t="s">
        <v>7405</v>
      </c>
      <c r="C2901" t="s">
        <v>1734</v>
      </c>
      <c r="D2901" t="s">
        <v>6908</v>
      </c>
      <c r="E2901" t="s">
        <v>1711</v>
      </c>
      <c r="H2901" t="str">
        <f>INDEX('Vensim Variables'!$B:$B,MATCH(EPS!$B2901,'Vensim Variables'!$A:$A,0))</f>
        <v>g pollutant</v>
      </c>
      <c r="I2901" t="str">
        <f t="shared" si="90"/>
        <v>BC</v>
      </c>
      <c r="J2901">
        <f>INDEX(NoSettings!$C:$C,MATCH(EPS!$A2901,NoSettings!$A:$A,0))</f>
        <v>7162400</v>
      </c>
      <c r="K2901">
        <f>INDEX(GWP!$C$2:$C$13,MATCH(EPS!I2901,GWP!$B$2:$B$13,0))</f>
        <v>0</v>
      </c>
      <c r="L2901" s="4">
        <f t="shared" si="91"/>
        <v>0</v>
      </c>
    </row>
    <row r="2902" spans="1:12">
      <c r="A2902" t="s">
        <v>8530</v>
      </c>
      <c r="B2902" t="s">
        <v>7405</v>
      </c>
      <c r="C2902" t="s">
        <v>1734</v>
      </c>
      <c r="D2902" t="s">
        <v>6908</v>
      </c>
      <c r="E2902" t="s">
        <v>1712</v>
      </c>
      <c r="H2902" t="str">
        <f>INDEX('Vensim Variables'!$B:$B,MATCH(EPS!$B2902,'Vensim Variables'!$A:$A,0))</f>
        <v>g pollutant</v>
      </c>
      <c r="I2902" t="str">
        <f t="shared" si="90"/>
        <v>OC</v>
      </c>
      <c r="J2902">
        <f>INDEX(NoSettings!$C:$C,MATCH(EPS!$A2902,NoSettings!$A:$A,0))</f>
        <v>48090400</v>
      </c>
      <c r="K2902">
        <f>INDEX(GWP!$C$2:$C$13,MATCH(EPS!I2902,GWP!$B$2:$B$13,0))</f>
        <v>0</v>
      </c>
      <c r="L2902" s="4">
        <f t="shared" si="91"/>
        <v>0</v>
      </c>
    </row>
    <row r="2903" spans="1:12">
      <c r="A2903" t="s">
        <v>8531</v>
      </c>
      <c r="B2903" t="s">
        <v>7405</v>
      </c>
      <c r="C2903" t="s">
        <v>1734</v>
      </c>
      <c r="D2903" t="s">
        <v>6908</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8532</v>
      </c>
      <c r="B2904" t="s">
        <v>7405</v>
      </c>
      <c r="C2904" t="s">
        <v>1734</v>
      </c>
      <c r="D2904" t="s">
        <v>6908</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8533</v>
      </c>
      <c r="B2905" t="s">
        <v>7405</v>
      </c>
      <c r="C2905" t="s">
        <v>1734</v>
      </c>
      <c r="D2905" t="s">
        <v>6908</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8534</v>
      </c>
      <c r="B2906" t="s">
        <v>7405</v>
      </c>
      <c r="C2906" t="s">
        <v>1734</v>
      </c>
      <c r="D2906" t="s">
        <v>6909</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8535</v>
      </c>
      <c r="B2907" t="s">
        <v>7405</v>
      </c>
      <c r="C2907" t="s">
        <v>1734</v>
      </c>
      <c r="D2907" t="s">
        <v>6909</v>
      </c>
      <c r="E2907" t="s">
        <v>1705</v>
      </c>
      <c r="H2907" t="str">
        <f>INDEX('Vensim Variables'!$B:$B,MATCH(EPS!$B2907,'Vensim Variables'!$A:$A,0))</f>
        <v>g pollutant</v>
      </c>
      <c r="I2907" t="str">
        <f t="shared" si="90"/>
        <v>VOC</v>
      </c>
      <c r="J2907">
        <f>INDEX(NoSettings!$C:$C,MATCH(EPS!$A2907,NoSettings!$A:$A,0))</f>
        <v>564311000</v>
      </c>
      <c r="K2907">
        <f>INDEX(GWP!$C$2:$C$13,MATCH(EPS!I2907,GWP!$B$2:$B$13,0))</f>
        <v>0</v>
      </c>
      <c r="L2907" s="4">
        <f t="shared" si="91"/>
        <v>0</v>
      </c>
    </row>
    <row r="2908" spans="1:12">
      <c r="A2908" t="s">
        <v>8536</v>
      </c>
      <c r="B2908" t="s">
        <v>7405</v>
      </c>
      <c r="C2908" t="s">
        <v>1734</v>
      </c>
      <c r="D2908" t="s">
        <v>6909</v>
      </c>
      <c r="E2908" t="s">
        <v>1706</v>
      </c>
      <c r="H2908" t="str">
        <f>INDEX('Vensim Variables'!$B:$B,MATCH(EPS!$B2908,'Vensim Variables'!$A:$A,0))</f>
        <v>g pollutant</v>
      </c>
      <c r="I2908" t="str">
        <f t="shared" si="90"/>
        <v>CO</v>
      </c>
      <c r="J2908">
        <f>INDEX(NoSettings!$C:$C,MATCH(EPS!$A2908,NoSettings!$A:$A,0))</f>
        <v>3012500000</v>
      </c>
      <c r="K2908">
        <f>INDEX(GWP!$C$2:$C$13,MATCH(EPS!I2908,GWP!$B$2:$B$13,0))</f>
        <v>0</v>
      </c>
      <c r="L2908" s="4">
        <f t="shared" si="91"/>
        <v>0</v>
      </c>
    </row>
    <row r="2909" spans="1:12">
      <c r="A2909" t="s">
        <v>8537</v>
      </c>
      <c r="B2909" t="s">
        <v>7405</v>
      </c>
      <c r="C2909" t="s">
        <v>1734</v>
      </c>
      <c r="D2909" t="s">
        <v>6909</v>
      </c>
      <c r="E2909" t="s">
        <v>1707</v>
      </c>
      <c r="H2909" t="str">
        <f>INDEX('Vensim Variables'!$B:$B,MATCH(EPS!$B2909,'Vensim Variables'!$A:$A,0))</f>
        <v>g pollutant</v>
      </c>
      <c r="I2909" t="str">
        <f t="shared" si="90"/>
        <v>NOx</v>
      </c>
      <c r="J2909" s="7">
        <f>INDEX(NoSettings!$C:$C,MATCH(EPS!$A2909,NoSettings!$A:$A,0))</f>
        <v>5298340000</v>
      </c>
      <c r="K2909">
        <f>INDEX(GWP!$C$2:$C$13,MATCH(EPS!I2909,GWP!$B$2:$B$13,0))</f>
        <v>0</v>
      </c>
      <c r="L2909" s="4">
        <f t="shared" si="91"/>
        <v>0</v>
      </c>
    </row>
    <row r="2910" spans="1:12">
      <c r="A2910" t="s">
        <v>8538</v>
      </c>
      <c r="B2910" t="s">
        <v>7405</v>
      </c>
      <c r="C2910" t="s">
        <v>1734</v>
      </c>
      <c r="D2910" t="s">
        <v>6909</v>
      </c>
      <c r="E2910" t="s">
        <v>1708</v>
      </c>
      <c r="H2910" t="str">
        <f>INDEX('Vensim Variables'!$B:$B,MATCH(EPS!$B2910,'Vensim Variables'!$A:$A,0))</f>
        <v>g pollutant</v>
      </c>
      <c r="I2910" t="str">
        <f t="shared" si="90"/>
        <v>PM10</v>
      </c>
      <c r="J2910">
        <f>INDEX(NoSettings!$C:$C,MATCH(EPS!$A2910,NoSettings!$A:$A,0))</f>
        <v>208790000</v>
      </c>
      <c r="K2910">
        <f>INDEX(GWP!$C$2:$C$13,MATCH(EPS!I2910,GWP!$B$2:$B$13,0))</f>
        <v>0</v>
      </c>
      <c r="L2910" s="4">
        <f t="shared" si="91"/>
        <v>0</v>
      </c>
    </row>
    <row r="2911" spans="1:12">
      <c r="A2911" t="s">
        <v>8539</v>
      </c>
      <c r="B2911" t="s">
        <v>7405</v>
      </c>
      <c r="C2911" t="s">
        <v>1734</v>
      </c>
      <c r="D2911" t="s">
        <v>6909</v>
      </c>
      <c r="E2911" t="s">
        <v>1709</v>
      </c>
      <c r="H2911" t="str">
        <f>INDEX('Vensim Variables'!$B:$B,MATCH(EPS!$B2911,'Vensim Variables'!$A:$A,0))</f>
        <v>g pollutant</v>
      </c>
      <c r="I2911" t="str">
        <f t="shared" si="90"/>
        <v>PM25</v>
      </c>
      <c r="J2911">
        <f>INDEX(NoSettings!$C:$C,MATCH(EPS!$A2911,NoSettings!$A:$A,0))</f>
        <v>196733000</v>
      </c>
      <c r="K2911">
        <f>INDEX(GWP!$C$2:$C$13,MATCH(EPS!I2911,GWP!$B$2:$B$13,0))</f>
        <v>0</v>
      </c>
      <c r="L2911" s="4">
        <f t="shared" si="91"/>
        <v>0</v>
      </c>
    </row>
    <row r="2912" spans="1:12">
      <c r="A2912" t="s">
        <v>8540</v>
      </c>
      <c r="B2912" t="s">
        <v>7405</v>
      </c>
      <c r="C2912" t="s">
        <v>1734</v>
      </c>
      <c r="D2912" t="s">
        <v>6909</v>
      </c>
      <c r="E2912" t="s">
        <v>1710</v>
      </c>
      <c r="H2912" t="str">
        <f>INDEX('Vensim Variables'!$B:$B,MATCH(EPS!$B2912,'Vensim Variables'!$A:$A,0))</f>
        <v>g pollutant</v>
      </c>
      <c r="I2912" t="str">
        <f t="shared" si="90"/>
        <v>SOx</v>
      </c>
      <c r="J2912">
        <f>INDEX(NoSettings!$C:$C,MATCH(EPS!$A2912,NoSettings!$A:$A,0))</f>
        <v>140097000</v>
      </c>
      <c r="K2912">
        <f>INDEX(GWP!$C$2:$C$13,MATCH(EPS!I2912,GWP!$B$2:$B$13,0))</f>
        <v>0</v>
      </c>
      <c r="L2912" s="4">
        <f t="shared" si="91"/>
        <v>0</v>
      </c>
    </row>
    <row r="2913" spans="1:12">
      <c r="A2913" t="s">
        <v>8541</v>
      </c>
      <c r="B2913" t="s">
        <v>7405</v>
      </c>
      <c r="C2913" t="s">
        <v>1734</v>
      </c>
      <c r="D2913" t="s">
        <v>6909</v>
      </c>
      <c r="E2913" t="s">
        <v>1711</v>
      </c>
      <c r="H2913" t="str">
        <f>INDEX('Vensim Variables'!$B:$B,MATCH(EPS!$B2913,'Vensim Variables'!$A:$A,0))</f>
        <v>g pollutant</v>
      </c>
      <c r="I2913" t="str">
        <f t="shared" si="90"/>
        <v>BC</v>
      </c>
      <c r="J2913">
        <f>INDEX(NoSettings!$C:$C,MATCH(EPS!$A2913,NoSettings!$A:$A,0))</f>
        <v>13084400</v>
      </c>
      <c r="K2913">
        <f>INDEX(GWP!$C$2:$C$13,MATCH(EPS!I2913,GWP!$B$2:$B$13,0))</f>
        <v>0</v>
      </c>
      <c r="L2913" s="4">
        <f t="shared" si="91"/>
        <v>0</v>
      </c>
    </row>
    <row r="2914" spans="1:12">
      <c r="A2914" t="s">
        <v>8542</v>
      </c>
      <c r="B2914" t="s">
        <v>7405</v>
      </c>
      <c r="C2914" t="s">
        <v>1734</v>
      </c>
      <c r="D2914" t="s">
        <v>6909</v>
      </c>
      <c r="E2914" t="s">
        <v>1712</v>
      </c>
      <c r="H2914" t="str">
        <f>INDEX('Vensim Variables'!$B:$B,MATCH(EPS!$B2914,'Vensim Variables'!$A:$A,0))</f>
        <v>g pollutant</v>
      </c>
      <c r="I2914" t="str">
        <f t="shared" si="90"/>
        <v>OC</v>
      </c>
      <c r="J2914">
        <f>INDEX(NoSettings!$C:$C,MATCH(EPS!$A2914,NoSettings!$A:$A,0))</f>
        <v>87852400</v>
      </c>
      <c r="K2914">
        <f>INDEX(GWP!$C$2:$C$13,MATCH(EPS!I2914,GWP!$B$2:$B$13,0))</f>
        <v>0</v>
      </c>
      <c r="L2914" s="4">
        <f t="shared" si="91"/>
        <v>0</v>
      </c>
    </row>
    <row r="2915" spans="1:12">
      <c r="A2915" t="s">
        <v>8543</v>
      </c>
      <c r="B2915" t="s">
        <v>7405</v>
      </c>
      <c r="C2915" t="s">
        <v>1734</v>
      </c>
      <c r="D2915" t="s">
        <v>6909</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8544</v>
      </c>
      <c r="B2916" t="s">
        <v>7405</v>
      </c>
      <c r="C2916" t="s">
        <v>1734</v>
      </c>
      <c r="D2916" t="s">
        <v>6909</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8545</v>
      </c>
      <c r="B2917" t="s">
        <v>7405</v>
      </c>
      <c r="C2917" t="s">
        <v>1734</v>
      </c>
      <c r="D2917" t="s">
        <v>6909</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8546</v>
      </c>
      <c r="B2918" t="s">
        <v>7405</v>
      </c>
      <c r="C2918" t="s">
        <v>1734</v>
      </c>
      <c r="D2918" t="s">
        <v>6910</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8547</v>
      </c>
      <c r="B2919" t="s">
        <v>7405</v>
      </c>
      <c r="C2919" t="s">
        <v>1734</v>
      </c>
      <c r="D2919" t="s">
        <v>6910</v>
      </c>
      <c r="E2919" t="s">
        <v>1705</v>
      </c>
      <c r="H2919" t="str">
        <f>INDEX('Vensim Variables'!$B:$B,MATCH(EPS!$B2919,'Vensim Variables'!$A:$A,0))</f>
        <v>g pollutant</v>
      </c>
      <c r="I2919" t="str">
        <f t="shared" si="90"/>
        <v>VOC</v>
      </c>
      <c r="J2919">
        <f>INDEX(NoSettings!$C:$C,MATCH(EPS!$A2919,NoSettings!$A:$A,0))</f>
        <v>319471000</v>
      </c>
      <c r="K2919">
        <f>INDEX(GWP!$C$2:$C$13,MATCH(EPS!I2919,GWP!$B$2:$B$13,0))</f>
        <v>0</v>
      </c>
      <c r="L2919" s="4">
        <f t="shared" si="91"/>
        <v>0</v>
      </c>
    </row>
    <row r="2920" spans="1:12">
      <c r="A2920" t="s">
        <v>8548</v>
      </c>
      <c r="B2920" t="s">
        <v>7405</v>
      </c>
      <c r="C2920" t="s">
        <v>1734</v>
      </c>
      <c r="D2920" t="s">
        <v>6910</v>
      </c>
      <c r="E2920" t="s">
        <v>1706</v>
      </c>
      <c r="H2920" t="str">
        <f>INDEX('Vensim Variables'!$B:$B,MATCH(EPS!$B2920,'Vensim Variables'!$A:$A,0))</f>
        <v>g pollutant</v>
      </c>
      <c r="I2920" t="str">
        <f t="shared" si="90"/>
        <v>CO</v>
      </c>
      <c r="J2920">
        <f>INDEX(NoSettings!$C:$C,MATCH(EPS!$A2920,NoSettings!$A:$A,0))</f>
        <v>1705450000</v>
      </c>
      <c r="K2920">
        <f>INDEX(GWP!$C$2:$C$13,MATCH(EPS!I2920,GWP!$B$2:$B$13,0))</f>
        <v>0</v>
      </c>
      <c r="L2920" s="4">
        <f t="shared" si="91"/>
        <v>0</v>
      </c>
    </row>
    <row r="2921" spans="1:12">
      <c r="A2921" t="s">
        <v>8549</v>
      </c>
      <c r="B2921" t="s">
        <v>7405</v>
      </c>
      <c r="C2921" t="s">
        <v>1734</v>
      </c>
      <c r="D2921" t="s">
        <v>6910</v>
      </c>
      <c r="E2921" t="s">
        <v>1707</v>
      </c>
      <c r="H2921" t="str">
        <f>INDEX('Vensim Variables'!$B:$B,MATCH(EPS!$B2921,'Vensim Variables'!$A:$A,0))</f>
        <v>g pollutant</v>
      </c>
      <c r="I2921" t="str">
        <f t="shared" si="90"/>
        <v>NOx</v>
      </c>
      <c r="J2921">
        <f>INDEX(NoSettings!$C:$C,MATCH(EPS!$A2921,NoSettings!$A:$A,0))</f>
        <v>2999520000</v>
      </c>
      <c r="K2921">
        <f>INDEX(GWP!$C$2:$C$13,MATCH(EPS!I2921,GWP!$B$2:$B$13,0))</f>
        <v>0</v>
      </c>
      <c r="L2921" s="4">
        <f t="shared" si="91"/>
        <v>0</v>
      </c>
    </row>
    <row r="2922" spans="1:12">
      <c r="A2922" t="s">
        <v>8550</v>
      </c>
      <c r="B2922" t="s">
        <v>7405</v>
      </c>
      <c r="C2922" t="s">
        <v>1734</v>
      </c>
      <c r="D2922" t="s">
        <v>6910</v>
      </c>
      <c r="E2922" t="s">
        <v>1708</v>
      </c>
      <c r="H2922" t="str">
        <f>INDEX('Vensim Variables'!$B:$B,MATCH(EPS!$B2922,'Vensim Variables'!$A:$A,0))</f>
        <v>g pollutant</v>
      </c>
      <c r="I2922" t="str">
        <f t="shared" si="90"/>
        <v>PM10</v>
      </c>
      <c r="J2922">
        <f>INDEX(NoSettings!$C:$C,MATCH(EPS!$A2922,NoSettings!$A:$A,0))</f>
        <v>118201000</v>
      </c>
      <c r="K2922">
        <f>INDEX(GWP!$C$2:$C$13,MATCH(EPS!I2922,GWP!$B$2:$B$13,0))</f>
        <v>0</v>
      </c>
      <c r="L2922" s="4">
        <f t="shared" si="91"/>
        <v>0</v>
      </c>
    </row>
    <row r="2923" spans="1:12">
      <c r="A2923" t="s">
        <v>8551</v>
      </c>
      <c r="B2923" t="s">
        <v>7405</v>
      </c>
      <c r="C2923" t="s">
        <v>1734</v>
      </c>
      <c r="D2923" t="s">
        <v>6910</v>
      </c>
      <c r="E2923" t="s">
        <v>1709</v>
      </c>
      <c r="H2923" t="str">
        <f>INDEX('Vensim Variables'!$B:$B,MATCH(EPS!$B2923,'Vensim Variables'!$A:$A,0))</f>
        <v>g pollutant</v>
      </c>
      <c r="I2923" t="str">
        <f t="shared" si="90"/>
        <v>PM25</v>
      </c>
      <c r="J2923">
        <f>INDEX(NoSettings!$C:$C,MATCH(EPS!$A2923,NoSettings!$A:$A,0))</f>
        <v>111376000</v>
      </c>
      <c r="K2923">
        <f>INDEX(GWP!$C$2:$C$13,MATCH(EPS!I2923,GWP!$B$2:$B$13,0))</f>
        <v>0</v>
      </c>
      <c r="L2923" s="4">
        <f t="shared" si="91"/>
        <v>0</v>
      </c>
    </row>
    <row r="2924" spans="1:12">
      <c r="A2924" t="s">
        <v>8552</v>
      </c>
      <c r="B2924" t="s">
        <v>7405</v>
      </c>
      <c r="C2924" t="s">
        <v>1734</v>
      </c>
      <c r="D2924" t="s">
        <v>6910</v>
      </c>
      <c r="E2924" t="s">
        <v>1710</v>
      </c>
      <c r="H2924" t="str">
        <f>INDEX('Vensim Variables'!$B:$B,MATCH(EPS!$B2924,'Vensim Variables'!$A:$A,0))</f>
        <v>g pollutant</v>
      </c>
      <c r="I2924" t="str">
        <f t="shared" si="90"/>
        <v>SOx</v>
      </c>
      <c r="J2924">
        <f>INDEX(NoSettings!$C:$C,MATCH(EPS!$A2924,NoSettings!$A:$A,0))</f>
        <v>79312100</v>
      </c>
      <c r="K2924">
        <f>INDEX(GWP!$C$2:$C$13,MATCH(EPS!I2924,GWP!$B$2:$B$13,0))</f>
        <v>0</v>
      </c>
      <c r="L2924" s="4">
        <f t="shared" si="91"/>
        <v>0</v>
      </c>
    </row>
    <row r="2925" spans="1:12">
      <c r="A2925" t="s">
        <v>8553</v>
      </c>
      <c r="B2925" t="s">
        <v>7405</v>
      </c>
      <c r="C2925" t="s">
        <v>1734</v>
      </c>
      <c r="D2925" t="s">
        <v>6910</v>
      </c>
      <c r="E2925" t="s">
        <v>1711</v>
      </c>
      <c r="H2925" t="str">
        <f>INDEX('Vensim Variables'!$B:$B,MATCH(EPS!$B2925,'Vensim Variables'!$A:$A,0))</f>
        <v>g pollutant</v>
      </c>
      <c r="I2925" t="str">
        <f t="shared" si="90"/>
        <v>BC</v>
      </c>
      <c r="J2925">
        <f>INDEX(NoSettings!$C:$C,MATCH(EPS!$A2925,NoSettings!$A:$A,0))</f>
        <v>7407400</v>
      </c>
      <c r="K2925">
        <f>INDEX(GWP!$C$2:$C$13,MATCH(EPS!I2925,GWP!$B$2:$B$13,0))</f>
        <v>0</v>
      </c>
      <c r="L2925" s="4">
        <f t="shared" si="91"/>
        <v>0</v>
      </c>
    </row>
    <row r="2926" spans="1:12">
      <c r="A2926" t="s">
        <v>8554</v>
      </c>
      <c r="B2926" t="s">
        <v>7405</v>
      </c>
      <c r="C2926" t="s">
        <v>1734</v>
      </c>
      <c r="D2926" t="s">
        <v>6910</v>
      </c>
      <c r="E2926" t="s">
        <v>1712</v>
      </c>
      <c r="H2926" t="str">
        <f>INDEX('Vensim Variables'!$B:$B,MATCH(EPS!$B2926,'Vensim Variables'!$A:$A,0))</f>
        <v>g pollutant</v>
      </c>
      <c r="I2926" t="str">
        <f t="shared" si="90"/>
        <v>OC</v>
      </c>
      <c r="J2926">
        <f>INDEX(NoSettings!$C:$C,MATCH(EPS!$A2926,NoSettings!$A:$A,0))</f>
        <v>49735400</v>
      </c>
      <c r="K2926">
        <f>INDEX(GWP!$C$2:$C$13,MATCH(EPS!I2926,GWP!$B$2:$B$13,0))</f>
        <v>0</v>
      </c>
      <c r="L2926" s="4">
        <f t="shared" si="91"/>
        <v>0</v>
      </c>
    </row>
    <row r="2927" spans="1:12">
      <c r="A2927" t="s">
        <v>8555</v>
      </c>
      <c r="B2927" t="s">
        <v>7405</v>
      </c>
      <c r="C2927" t="s">
        <v>1734</v>
      </c>
      <c r="D2927" t="s">
        <v>6910</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8556</v>
      </c>
      <c r="B2928" t="s">
        <v>7405</v>
      </c>
      <c r="C2928" t="s">
        <v>1734</v>
      </c>
      <c r="D2928" t="s">
        <v>6910</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8557</v>
      </c>
      <c r="B2929" t="s">
        <v>7405</v>
      </c>
      <c r="C2929" t="s">
        <v>1734</v>
      </c>
      <c r="D2929" t="s">
        <v>6910</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8558</v>
      </c>
      <c r="B2930" t="s">
        <v>7405</v>
      </c>
      <c r="C2930" t="s">
        <v>1734</v>
      </c>
      <c r="D2930" t="s">
        <v>6911</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8559</v>
      </c>
      <c r="B2931" t="s">
        <v>7405</v>
      </c>
      <c r="C2931" t="s">
        <v>1734</v>
      </c>
      <c r="D2931" t="s">
        <v>6911</v>
      </c>
      <c r="E2931" t="s">
        <v>1705</v>
      </c>
      <c r="H2931" t="str">
        <f>INDEX('Vensim Variables'!$B:$B,MATCH(EPS!$B2931,'Vensim Variables'!$A:$A,0))</f>
        <v>g pollutant</v>
      </c>
      <c r="I2931" t="str">
        <f t="shared" si="90"/>
        <v>VOC</v>
      </c>
      <c r="J2931">
        <f>INDEX(NoSettings!$C:$C,MATCH(EPS!$A2931,NoSettings!$A:$A,0))</f>
        <v>1916460000</v>
      </c>
      <c r="K2931">
        <f>INDEX(GWP!$C$2:$C$13,MATCH(EPS!I2931,GWP!$B$2:$B$13,0))</f>
        <v>0</v>
      </c>
      <c r="L2931" s="4">
        <f t="shared" si="91"/>
        <v>0</v>
      </c>
    </row>
    <row r="2932" spans="1:12">
      <c r="A2932" t="s">
        <v>8560</v>
      </c>
      <c r="B2932" t="s">
        <v>7405</v>
      </c>
      <c r="C2932" t="s">
        <v>1734</v>
      </c>
      <c r="D2932" t="s">
        <v>6911</v>
      </c>
      <c r="E2932" t="s">
        <v>1706</v>
      </c>
      <c r="H2932" t="str">
        <f>INDEX('Vensim Variables'!$B:$B,MATCH(EPS!$B2932,'Vensim Variables'!$A:$A,0))</f>
        <v>g pollutant</v>
      </c>
      <c r="I2932" t="str">
        <f t="shared" si="90"/>
        <v>CO</v>
      </c>
      <c r="J2932">
        <f>INDEX(NoSettings!$C:$C,MATCH(EPS!$A2932,NoSettings!$A:$A,0))</f>
        <v>10230800000</v>
      </c>
      <c r="K2932">
        <f>INDEX(GWP!$C$2:$C$13,MATCH(EPS!I2932,GWP!$B$2:$B$13,0))</f>
        <v>0</v>
      </c>
      <c r="L2932" s="4">
        <f t="shared" si="91"/>
        <v>0</v>
      </c>
    </row>
    <row r="2933" spans="1:12">
      <c r="A2933" t="s">
        <v>8561</v>
      </c>
      <c r="B2933" t="s">
        <v>7405</v>
      </c>
      <c r="C2933" t="s">
        <v>1734</v>
      </c>
      <c r="D2933" t="s">
        <v>6911</v>
      </c>
      <c r="E2933" t="s">
        <v>1707</v>
      </c>
      <c r="H2933" t="str">
        <f>INDEX('Vensim Variables'!$B:$B,MATCH(EPS!$B2933,'Vensim Variables'!$A:$A,0))</f>
        <v>g pollutant</v>
      </c>
      <c r="I2933" t="str">
        <f t="shared" si="90"/>
        <v>NOx</v>
      </c>
      <c r="J2933">
        <f>INDEX(NoSettings!$C:$C,MATCH(EPS!$A2933,NoSettings!$A:$A,0))</f>
        <v>17993700000</v>
      </c>
      <c r="K2933">
        <f>INDEX(GWP!$C$2:$C$13,MATCH(EPS!I2933,GWP!$B$2:$B$13,0))</f>
        <v>0</v>
      </c>
      <c r="L2933" s="4">
        <f t="shared" si="91"/>
        <v>0</v>
      </c>
    </row>
    <row r="2934" spans="1:12">
      <c r="A2934" t="s">
        <v>8562</v>
      </c>
      <c r="B2934" t="s">
        <v>7405</v>
      </c>
      <c r="C2934" t="s">
        <v>1734</v>
      </c>
      <c r="D2934" t="s">
        <v>6911</v>
      </c>
      <c r="E2934" t="s">
        <v>1708</v>
      </c>
      <c r="H2934" t="str">
        <f>INDEX('Vensim Variables'!$B:$B,MATCH(EPS!$B2934,'Vensim Variables'!$A:$A,0))</f>
        <v>g pollutant</v>
      </c>
      <c r="I2934" t="str">
        <f t="shared" si="90"/>
        <v>PM10</v>
      </c>
      <c r="J2934">
        <f>INDEX(NoSettings!$C:$C,MATCH(EPS!$A2934,NoSettings!$A:$A,0))</f>
        <v>709072000</v>
      </c>
      <c r="K2934">
        <f>INDEX(GWP!$C$2:$C$13,MATCH(EPS!I2934,GWP!$B$2:$B$13,0))</f>
        <v>0</v>
      </c>
      <c r="L2934" s="4">
        <f t="shared" si="91"/>
        <v>0</v>
      </c>
    </row>
    <row r="2935" spans="1:12">
      <c r="A2935" t="s">
        <v>8563</v>
      </c>
      <c r="B2935" t="s">
        <v>7405</v>
      </c>
      <c r="C2935" t="s">
        <v>1734</v>
      </c>
      <c r="D2935" t="s">
        <v>6911</v>
      </c>
      <c r="E2935" t="s">
        <v>1709</v>
      </c>
      <c r="H2935" t="str">
        <f>INDEX('Vensim Variables'!$B:$B,MATCH(EPS!$B2935,'Vensim Variables'!$A:$A,0))</f>
        <v>g pollutant</v>
      </c>
      <c r="I2935" t="str">
        <f t="shared" si="90"/>
        <v>PM25</v>
      </c>
      <c r="J2935">
        <f>INDEX(NoSettings!$C:$C,MATCH(EPS!$A2935,NoSettings!$A:$A,0))</f>
        <v>668127000</v>
      </c>
      <c r="K2935">
        <f>INDEX(GWP!$C$2:$C$13,MATCH(EPS!I2935,GWP!$B$2:$B$13,0))</f>
        <v>0</v>
      </c>
      <c r="L2935" s="4">
        <f t="shared" si="91"/>
        <v>0</v>
      </c>
    </row>
    <row r="2936" spans="1:12">
      <c r="A2936" t="s">
        <v>8564</v>
      </c>
      <c r="B2936" t="s">
        <v>7405</v>
      </c>
      <c r="C2936" t="s">
        <v>1734</v>
      </c>
      <c r="D2936" t="s">
        <v>6911</v>
      </c>
      <c r="E2936" t="s">
        <v>1710</v>
      </c>
      <c r="H2936" t="str">
        <f>INDEX('Vensim Variables'!$B:$B,MATCH(EPS!$B2936,'Vensim Variables'!$A:$A,0))</f>
        <v>g pollutant</v>
      </c>
      <c r="I2936" t="str">
        <f t="shared" si="90"/>
        <v>SOx</v>
      </c>
      <c r="J2936">
        <f>INDEX(NoSettings!$C:$C,MATCH(EPS!$A2936,NoSettings!$A:$A,0))</f>
        <v>475783000</v>
      </c>
      <c r="K2936">
        <f>INDEX(GWP!$C$2:$C$13,MATCH(EPS!I2936,GWP!$B$2:$B$13,0))</f>
        <v>0</v>
      </c>
      <c r="L2936" s="4">
        <f t="shared" si="91"/>
        <v>0</v>
      </c>
    </row>
    <row r="2937" spans="1:12">
      <c r="A2937" t="s">
        <v>8565</v>
      </c>
      <c r="B2937" t="s">
        <v>7405</v>
      </c>
      <c r="C2937" t="s">
        <v>1734</v>
      </c>
      <c r="D2937" t="s">
        <v>6911</v>
      </c>
      <c r="E2937" t="s">
        <v>1711</v>
      </c>
      <c r="H2937" t="str">
        <f>INDEX('Vensim Variables'!$B:$B,MATCH(EPS!$B2937,'Vensim Variables'!$A:$A,0))</f>
        <v>g pollutant</v>
      </c>
      <c r="I2937" t="str">
        <f t="shared" si="90"/>
        <v>BC</v>
      </c>
      <c r="J2937">
        <f>INDEX(NoSettings!$C:$C,MATCH(EPS!$A2937,NoSettings!$A:$A,0))</f>
        <v>44436000</v>
      </c>
      <c r="K2937">
        <f>INDEX(GWP!$C$2:$C$13,MATCH(EPS!I2937,GWP!$B$2:$B$13,0))</f>
        <v>0</v>
      </c>
      <c r="L2937" s="4">
        <f t="shared" si="91"/>
        <v>0</v>
      </c>
    </row>
    <row r="2938" spans="1:12">
      <c r="A2938" t="s">
        <v>8566</v>
      </c>
      <c r="B2938" t="s">
        <v>7405</v>
      </c>
      <c r="C2938" t="s">
        <v>1734</v>
      </c>
      <c r="D2938" t="s">
        <v>6911</v>
      </c>
      <c r="E2938" t="s">
        <v>1712</v>
      </c>
      <c r="H2938" t="str">
        <f>INDEX('Vensim Variables'!$B:$B,MATCH(EPS!$B2938,'Vensim Variables'!$A:$A,0))</f>
        <v>g pollutant</v>
      </c>
      <c r="I2938" t="str">
        <f t="shared" si="90"/>
        <v>OC</v>
      </c>
      <c r="J2938">
        <f>INDEX(NoSettings!$C:$C,MATCH(EPS!$A2938,NoSettings!$A:$A,0))</f>
        <v>298356000</v>
      </c>
      <c r="K2938">
        <f>INDEX(GWP!$C$2:$C$13,MATCH(EPS!I2938,GWP!$B$2:$B$13,0))</f>
        <v>0</v>
      </c>
      <c r="L2938" s="4">
        <f t="shared" si="91"/>
        <v>0</v>
      </c>
    </row>
    <row r="2939" spans="1:12">
      <c r="A2939" t="s">
        <v>8567</v>
      </c>
      <c r="B2939" t="s">
        <v>7405</v>
      </c>
      <c r="C2939" t="s">
        <v>1734</v>
      </c>
      <c r="D2939" t="s">
        <v>6911</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8568</v>
      </c>
      <c r="B2940" t="s">
        <v>7405</v>
      </c>
      <c r="C2940" t="s">
        <v>1734</v>
      </c>
      <c r="D2940" t="s">
        <v>6911</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8569</v>
      </c>
      <c r="B2941" t="s">
        <v>7405</v>
      </c>
      <c r="C2941" t="s">
        <v>1734</v>
      </c>
      <c r="D2941" t="s">
        <v>6911</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8570</v>
      </c>
      <c r="B2942" t="s">
        <v>7405</v>
      </c>
      <c r="C2942" t="s">
        <v>1734</v>
      </c>
      <c r="D2942" t="s">
        <v>6912</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8571</v>
      </c>
      <c r="B2943" t="s">
        <v>7405</v>
      </c>
      <c r="C2943" t="s">
        <v>1734</v>
      </c>
      <c r="D2943" t="s">
        <v>6912</v>
      </c>
      <c r="E2943" t="s">
        <v>1705</v>
      </c>
      <c r="H2943" t="str">
        <f>INDEX('Vensim Variables'!$B:$B,MATCH(EPS!$B2943,'Vensim Variables'!$A:$A,0))</f>
        <v>g pollutant</v>
      </c>
      <c r="I2943" t="str">
        <f t="shared" si="90"/>
        <v>VOC</v>
      </c>
      <c r="J2943">
        <f>INDEX(NoSettings!$C:$C,MATCH(EPS!$A2943,NoSettings!$A:$A,0))</f>
        <v>6333860000</v>
      </c>
      <c r="K2943">
        <f>INDEX(GWP!$C$2:$C$13,MATCH(EPS!I2943,GWP!$B$2:$B$13,0))</f>
        <v>0</v>
      </c>
      <c r="L2943" s="4">
        <f t="shared" si="91"/>
        <v>0</v>
      </c>
    </row>
    <row r="2944" spans="1:12">
      <c r="A2944" t="s">
        <v>8572</v>
      </c>
      <c r="B2944" t="s">
        <v>7405</v>
      </c>
      <c r="C2944" t="s">
        <v>1734</v>
      </c>
      <c r="D2944" t="s">
        <v>6912</v>
      </c>
      <c r="E2944" t="s">
        <v>1706</v>
      </c>
      <c r="H2944" t="str">
        <f>INDEX('Vensim Variables'!$B:$B,MATCH(EPS!$B2944,'Vensim Variables'!$A:$A,0))</f>
        <v>g pollutant</v>
      </c>
      <c r="I2944" t="str">
        <f t="shared" si="90"/>
        <v>CO</v>
      </c>
      <c r="J2944">
        <f>INDEX(NoSettings!$C:$C,MATCH(EPS!$A2944,NoSettings!$A:$A,0))</f>
        <v>33812400000</v>
      </c>
      <c r="K2944">
        <f>INDEX(GWP!$C$2:$C$13,MATCH(EPS!I2944,GWP!$B$2:$B$13,0))</f>
        <v>0</v>
      </c>
      <c r="L2944" s="4">
        <f t="shared" si="91"/>
        <v>0</v>
      </c>
    </row>
    <row r="2945" spans="1:12">
      <c r="A2945" t="s">
        <v>8573</v>
      </c>
      <c r="B2945" t="s">
        <v>7405</v>
      </c>
      <c r="C2945" t="s">
        <v>1734</v>
      </c>
      <c r="D2945" t="s">
        <v>6912</v>
      </c>
      <c r="E2945" t="s">
        <v>1707</v>
      </c>
      <c r="H2945" t="str">
        <f>INDEX('Vensim Variables'!$B:$B,MATCH(EPS!$B2945,'Vensim Variables'!$A:$A,0))</f>
        <v>g pollutant</v>
      </c>
      <c r="I2945" t="str">
        <f t="shared" si="90"/>
        <v>NOx</v>
      </c>
      <c r="J2945">
        <f>INDEX(NoSettings!$C:$C,MATCH(EPS!$A2945,NoSettings!$A:$A,0))</f>
        <v>59468900000</v>
      </c>
      <c r="K2945">
        <f>INDEX(GWP!$C$2:$C$13,MATCH(EPS!I2945,GWP!$B$2:$B$13,0))</f>
        <v>0</v>
      </c>
      <c r="L2945" s="4">
        <f t="shared" si="91"/>
        <v>0</v>
      </c>
    </row>
    <row r="2946" spans="1:12">
      <c r="A2946" t="s">
        <v>8574</v>
      </c>
      <c r="B2946" t="s">
        <v>7405</v>
      </c>
      <c r="C2946" t="s">
        <v>1734</v>
      </c>
      <c r="D2946" t="s">
        <v>6912</v>
      </c>
      <c r="E2946" t="s">
        <v>1708</v>
      </c>
      <c r="H2946" t="str">
        <f>INDEX('Vensim Variables'!$B:$B,MATCH(EPS!$B2946,'Vensim Variables'!$A:$A,0))</f>
        <v>g pollutant</v>
      </c>
      <c r="I2946" t="str">
        <f t="shared" si="90"/>
        <v>PM10</v>
      </c>
      <c r="J2946">
        <f>INDEX(NoSettings!$C:$C,MATCH(EPS!$A2946,NoSettings!$A:$A,0))</f>
        <v>2343470000</v>
      </c>
      <c r="K2946">
        <f>INDEX(GWP!$C$2:$C$13,MATCH(EPS!I2946,GWP!$B$2:$B$13,0))</f>
        <v>0</v>
      </c>
      <c r="L2946" s="4">
        <f t="shared" si="91"/>
        <v>0</v>
      </c>
    </row>
    <row r="2947" spans="1:12">
      <c r="A2947" t="s">
        <v>8575</v>
      </c>
      <c r="B2947" t="s">
        <v>7405</v>
      </c>
      <c r="C2947" t="s">
        <v>1734</v>
      </c>
      <c r="D2947" t="s">
        <v>6912</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2208140000</v>
      </c>
      <c r="K2947">
        <f>INDEX(GWP!$C$2:$C$13,MATCH(EPS!I2947,GWP!$B$2:$B$13,0))</f>
        <v>0</v>
      </c>
      <c r="L2947" s="4">
        <f t="shared" ref="L2947:L3010" si="93">IF(H2947="g pollutant",K2947*J2947/10^12,IF(H2947="MMTCO2e",J2947,IF(H2947="MWh",J2947,0)))</f>
        <v>0</v>
      </c>
    </row>
    <row r="2948" spans="1:12">
      <c r="A2948" t="s">
        <v>8576</v>
      </c>
      <c r="B2948" t="s">
        <v>7405</v>
      </c>
      <c r="C2948" t="s">
        <v>1734</v>
      </c>
      <c r="D2948" t="s">
        <v>6912</v>
      </c>
      <c r="E2948" t="s">
        <v>1710</v>
      </c>
      <c r="H2948" t="str">
        <f>INDEX('Vensim Variables'!$B:$B,MATCH(EPS!$B2948,'Vensim Variables'!$A:$A,0))</f>
        <v>g pollutant</v>
      </c>
      <c r="I2948" t="str">
        <f t="shared" si="92"/>
        <v>SOx</v>
      </c>
      <c r="J2948">
        <f>INDEX(NoSettings!$C:$C,MATCH(EPS!$A2948,NoSettings!$A:$A,0))</f>
        <v>1572450000</v>
      </c>
      <c r="K2948">
        <f>INDEX(GWP!$C$2:$C$13,MATCH(EPS!I2948,GWP!$B$2:$B$13,0))</f>
        <v>0</v>
      </c>
      <c r="L2948" s="4">
        <f t="shared" si="93"/>
        <v>0</v>
      </c>
    </row>
    <row r="2949" spans="1:12">
      <c r="A2949" t="s">
        <v>8577</v>
      </c>
      <c r="B2949" t="s">
        <v>7405</v>
      </c>
      <c r="C2949" t="s">
        <v>1734</v>
      </c>
      <c r="D2949" t="s">
        <v>6912</v>
      </c>
      <c r="E2949" t="s">
        <v>1711</v>
      </c>
      <c r="H2949" t="str">
        <f>INDEX('Vensim Variables'!$B:$B,MATCH(EPS!$B2949,'Vensim Variables'!$A:$A,0))</f>
        <v>g pollutant</v>
      </c>
      <c r="I2949" t="str">
        <f t="shared" si="92"/>
        <v>BC</v>
      </c>
      <c r="J2949">
        <f>INDEX(NoSettings!$C:$C,MATCH(EPS!$A2949,NoSettings!$A:$A,0))</f>
        <v>146860000</v>
      </c>
      <c r="K2949">
        <f>INDEX(GWP!$C$2:$C$13,MATCH(EPS!I2949,GWP!$B$2:$B$13,0))</f>
        <v>0</v>
      </c>
      <c r="L2949" s="4">
        <f t="shared" si="93"/>
        <v>0</v>
      </c>
    </row>
    <row r="2950" spans="1:12">
      <c r="A2950" t="s">
        <v>8578</v>
      </c>
      <c r="B2950" t="s">
        <v>7405</v>
      </c>
      <c r="C2950" t="s">
        <v>1734</v>
      </c>
      <c r="D2950" t="s">
        <v>6912</v>
      </c>
      <c r="E2950" t="s">
        <v>1712</v>
      </c>
      <c r="H2950" t="str">
        <f>INDEX('Vensim Variables'!$B:$B,MATCH(EPS!$B2950,'Vensim Variables'!$A:$A,0))</f>
        <v>g pollutant</v>
      </c>
      <c r="I2950" t="str">
        <f t="shared" si="92"/>
        <v>OC</v>
      </c>
      <c r="J2950">
        <f>INDEX(NoSettings!$C:$C,MATCH(EPS!$A2950,NoSettings!$A:$A,0))</f>
        <v>986060000</v>
      </c>
      <c r="K2950">
        <f>INDEX(GWP!$C$2:$C$13,MATCH(EPS!I2950,GWP!$B$2:$B$13,0))</f>
        <v>0</v>
      </c>
      <c r="L2950" s="4">
        <f t="shared" si="93"/>
        <v>0</v>
      </c>
    </row>
    <row r="2951" spans="1:12">
      <c r="A2951" t="s">
        <v>8579</v>
      </c>
      <c r="B2951" t="s">
        <v>7405</v>
      </c>
      <c r="C2951" t="s">
        <v>1734</v>
      </c>
      <c r="D2951" t="s">
        <v>6912</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8580</v>
      </c>
      <c r="B2952" t="s">
        <v>7405</v>
      </c>
      <c r="C2952" t="s">
        <v>1734</v>
      </c>
      <c r="D2952" t="s">
        <v>6912</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8581</v>
      </c>
      <c r="B2953" t="s">
        <v>7405</v>
      </c>
      <c r="C2953" t="s">
        <v>1734</v>
      </c>
      <c r="D2953" t="s">
        <v>6912</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8582</v>
      </c>
      <c r="B2954" t="s">
        <v>7405</v>
      </c>
      <c r="C2954" t="s">
        <v>1734</v>
      </c>
      <c r="D2954" t="s">
        <v>6913</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8583</v>
      </c>
      <c r="B2955" t="s">
        <v>7405</v>
      </c>
      <c r="C2955" t="s">
        <v>1734</v>
      </c>
      <c r="D2955" t="s">
        <v>6913</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8584</v>
      </c>
      <c r="B2956" t="s">
        <v>7405</v>
      </c>
      <c r="C2956" t="s">
        <v>1734</v>
      </c>
      <c r="D2956" t="s">
        <v>6913</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8585</v>
      </c>
      <c r="B2957" t="s">
        <v>7405</v>
      </c>
      <c r="C2957" t="s">
        <v>1734</v>
      </c>
      <c r="D2957" t="s">
        <v>6913</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8586</v>
      </c>
      <c r="B2958" t="s">
        <v>7405</v>
      </c>
      <c r="C2958" t="s">
        <v>1734</v>
      </c>
      <c r="D2958" t="s">
        <v>6913</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8587</v>
      </c>
      <c r="B2959" t="s">
        <v>7405</v>
      </c>
      <c r="C2959" t="s">
        <v>1734</v>
      </c>
      <c r="D2959" t="s">
        <v>6913</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8588</v>
      </c>
      <c r="B2960" t="s">
        <v>7405</v>
      </c>
      <c r="C2960" t="s">
        <v>1734</v>
      </c>
      <c r="D2960" t="s">
        <v>6913</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8589</v>
      </c>
      <c r="B2961" t="s">
        <v>7405</v>
      </c>
      <c r="C2961" t="s">
        <v>1734</v>
      </c>
      <c r="D2961" t="s">
        <v>6913</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8590</v>
      </c>
      <c r="B2962" t="s">
        <v>7405</v>
      </c>
      <c r="C2962" t="s">
        <v>1734</v>
      </c>
      <c r="D2962" t="s">
        <v>6913</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8591</v>
      </c>
      <c r="B2963" t="s">
        <v>7405</v>
      </c>
      <c r="C2963" t="s">
        <v>1734</v>
      </c>
      <c r="D2963" t="s">
        <v>6913</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8592</v>
      </c>
      <c r="B2964" t="s">
        <v>7405</v>
      </c>
      <c r="C2964" t="s">
        <v>1734</v>
      </c>
      <c r="D2964" t="s">
        <v>6913</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8593</v>
      </c>
      <c r="B2965" t="s">
        <v>7405</v>
      </c>
      <c r="C2965" t="s">
        <v>1734</v>
      </c>
      <c r="D2965" t="s">
        <v>6913</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8594</v>
      </c>
      <c r="B2966" t="s">
        <v>7405</v>
      </c>
      <c r="C2966" t="s">
        <v>1734</v>
      </c>
      <c r="D2966" t="s">
        <v>6914</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8595</v>
      </c>
      <c r="B2967" t="s">
        <v>7405</v>
      </c>
      <c r="C2967" t="s">
        <v>1734</v>
      </c>
      <c r="D2967" t="s">
        <v>6914</v>
      </c>
      <c r="E2967" t="s">
        <v>1705</v>
      </c>
      <c r="H2967" t="str">
        <f>INDEX('Vensim Variables'!$B:$B,MATCH(EPS!$B2967,'Vensim Variables'!$A:$A,0))</f>
        <v>g pollutant</v>
      </c>
      <c r="I2967" t="str">
        <f t="shared" si="92"/>
        <v>VOC</v>
      </c>
      <c r="J2967">
        <f>INDEX(NoSettings!$C:$C,MATCH(EPS!$A2967,NoSettings!$A:$A,0))</f>
        <v>1356740000</v>
      </c>
      <c r="K2967">
        <f>INDEX(GWP!$C$2:$C$13,MATCH(EPS!I2967,GWP!$B$2:$B$13,0))</f>
        <v>0</v>
      </c>
      <c r="L2967" s="4">
        <f t="shared" si="93"/>
        <v>0</v>
      </c>
    </row>
    <row r="2968" spans="1:12">
      <c r="A2968" t="s">
        <v>8596</v>
      </c>
      <c r="B2968" t="s">
        <v>7405</v>
      </c>
      <c r="C2968" t="s">
        <v>1734</v>
      </c>
      <c r="D2968" t="s">
        <v>6914</v>
      </c>
      <c r="E2968" t="s">
        <v>1706</v>
      </c>
      <c r="H2968" t="str">
        <f>INDEX('Vensim Variables'!$B:$B,MATCH(EPS!$B2968,'Vensim Variables'!$A:$A,0))</f>
        <v>g pollutant</v>
      </c>
      <c r="I2968" t="str">
        <f t="shared" si="92"/>
        <v>CO</v>
      </c>
      <c r="J2968">
        <f>INDEX(NoSettings!$C:$C,MATCH(EPS!$A2968,NoSettings!$A:$A,0))</f>
        <v>7242760000</v>
      </c>
      <c r="K2968">
        <f>INDEX(GWP!$C$2:$C$13,MATCH(EPS!I2968,GWP!$B$2:$B$13,0))</f>
        <v>0</v>
      </c>
      <c r="L2968" s="4">
        <f t="shared" si="93"/>
        <v>0</v>
      </c>
    </row>
    <row r="2969" spans="1:12">
      <c r="A2969" t="s">
        <v>8597</v>
      </c>
      <c r="B2969" t="s">
        <v>7405</v>
      </c>
      <c r="C2969" t="s">
        <v>1734</v>
      </c>
      <c r="D2969" t="s">
        <v>6914</v>
      </c>
      <c r="E2969" t="s">
        <v>1707</v>
      </c>
      <c r="H2969" t="str">
        <f>INDEX('Vensim Variables'!$B:$B,MATCH(EPS!$B2969,'Vensim Variables'!$A:$A,0))</f>
        <v>g pollutant</v>
      </c>
      <c r="I2969" t="str">
        <f t="shared" si="92"/>
        <v>NOx</v>
      </c>
      <c r="J2969">
        <f>INDEX(NoSettings!$C:$C,MATCH(EPS!$A2969,NoSettings!$A:$A,0))</f>
        <v>12738500000</v>
      </c>
      <c r="K2969">
        <f>INDEX(GWP!$C$2:$C$13,MATCH(EPS!I2969,GWP!$B$2:$B$13,0))</f>
        <v>0</v>
      </c>
      <c r="L2969" s="4">
        <f t="shared" si="93"/>
        <v>0</v>
      </c>
    </row>
    <row r="2970" spans="1:12">
      <c r="A2970" t="s">
        <v>8598</v>
      </c>
      <c r="B2970" t="s">
        <v>7405</v>
      </c>
      <c r="C2970" t="s">
        <v>1734</v>
      </c>
      <c r="D2970" t="s">
        <v>6914</v>
      </c>
      <c r="E2970" t="s">
        <v>1708</v>
      </c>
      <c r="H2970" t="str">
        <f>INDEX('Vensim Variables'!$B:$B,MATCH(EPS!$B2970,'Vensim Variables'!$A:$A,0))</f>
        <v>g pollutant</v>
      </c>
      <c r="I2970" t="str">
        <f t="shared" si="92"/>
        <v>PM10</v>
      </c>
      <c r="J2970">
        <f>INDEX(NoSettings!$C:$C,MATCH(EPS!$A2970,NoSettings!$A:$A,0))</f>
        <v>501980000</v>
      </c>
      <c r="K2970">
        <f>INDEX(GWP!$C$2:$C$13,MATCH(EPS!I2970,GWP!$B$2:$B$13,0))</f>
        <v>0</v>
      </c>
      <c r="L2970" s="4">
        <f t="shared" si="93"/>
        <v>0</v>
      </c>
    </row>
    <row r="2971" spans="1:12">
      <c r="A2971" t="s">
        <v>8599</v>
      </c>
      <c r="B2971" t="s">
        <v>7405</v>
      </c>
      <c r="C2971" t="s">
        <v>1734</v>
      </c>
      <c r="D2971" t="s">
        <v>6914</v>
      </c>
      <c r="E2971" t="s">
        <v>1709</v>
      </c>
      <c r="H2971" t="str">
        <f>INDEX('Vensim Variables'!$B:$B,MATCH(EPS!$B2971,'Vensim Variables'!$A:$A,0))</f>
        <v>g pollutant</v>
      </c>
      <c r="I2971" t="str">
        <f t="shared" si="92"/>
        <v>PM25</v>
      </c>
      <c r="J2971">
        <f>INDEX(NoSettings!$C:$C,MATCH(EPS!$A2971,NoSettings!$A:$A,0))</f>
        <v>472994000</v>
      </c>
      <c r="K2971">
        <f>INDEX(GWP!$C$2:$C$13,MATCH(EPS!I2971,GWP!$B$2:$B$13,0))</f>
        <v>0</v>
      </c>
      <c r="L2971" s="4">
        <f t="shared" si="93"/>
        <v>0</v>
      </c>
    </row>
    <row r="2972" spans="1:12">
      <c r="A2972" t="s">
        <v>8600</v>
      </c>
      <c r="B2972" t="s">
        <v>7405</v>
      </c>
      <c r="C2972" t="s">
        <v>1734</v>
      </c>
      <c r="D2972" t="s">
        <v>6914</v>
      </c>
      <c r="E2972" t="s">
        <v>1710</v>
      </c>
      <c r="H2972" t="str">
        <f>INDEX('Vensim Variables'!$B:$B,MATCH(EPS!$B2972,'Vensim Variables'!$A:$A,0))</f>
        <v>g pollutant</v>
      </c>
      <c r="I2972" t="str">
        <f t="shared" si="92"/>
        <v>SOx</v>
      </c>
      <c r="J2972">
        <f>INDEX(NoSettings!$C:$C,MATCH(EPS!$A2972,NoSettings!$A:$A,0))</f>
        <v>336825000</v>
      </c>
      <c r="K2972">
        <f>INDEX(GWP!$C$2:$C$13,MATCH(EPS!I2972,GWP!$B$2:$B$13,0))</f>
        <v>0</v>
      </c>
      <c r="L2972" s="4">
        <f t="shared" si="93"/>
        <v>0</v>
      </c>
    </row>
    <row r="2973" spans="1:12">
      <c r="A2973" t="s">
        <v>8601</v>
      </c>
      <c r="B2973" t="s">
        <v>7405</v>
      </c>
      <c r="C2973" t="s">
        <v>1734</v>
      </c>
      <c r="D2973" t="s">
        <v>6914</v>
      </c>
      <c r="E2973" t="s">
        <v>1711</v>
      </c>
      <c r="H2973" t="str">
        <f>INDEX('Vensim Variables'!$B:$B,MATCH(EPS!$B2973,'Vensim Variables'!$A:$A,0))</f>
        <v>g pollutant</v>
      </c>
      <c r="I2973" t="str">
        <f t="shared" si="92"/>
        <v>BC</v>
      </c>
      <c r="J2973">
        <f>INDEX(NoSettings!$C:$C,MATCH(EPS!$A2973,NoSettings!$A:$A,0))</f>
        <v>31458000</v>
      </c>
      <c r="K2973">
        <f>INDEX(GWP!$C$2:$C$13,MATCH(EPS!I2973,GWP!$B$2:$B$13,0))</f>
        <v>0</v>
      </c>
      <c r="L2973" s="4">
        <f t="shared" si="93"/>
        <v>0</v>
      </c>
    </row>
    <row r="2974" spans="1:12">
      <c r="A2974" t="s">
        <v>8602</v>
      </c>
      <c r="B2974" t="s">
        <v>7405</v>
      </c>
      <c r="C2974" t="s">
        <v>1734</v>
      </c>
      <c r="D2974" t="s">
        <v>6914</v>
      </c>
      <c r="E2974" t="s">
        <v>1712</v>
      </c>
      <c r="H2974" t="str">
        <f>INDEX('Vensim Variables'!$B:$B,MATCH(EPS!$B2974,'Vensim Variables'!$A:$A,0))</f>
        <v>g pollutant</v>
      </c>
      <c r="I2974" t="str">
        <f t="shared" si="92"/>
        <v>OC</v>
      </c>
      <c r="J2974">
        <f>INDEX(NoSettings!$C:$C,MATCH(EPS!$A2974,NoSettings!$A:$A,0))</f>
        <v>211218000</v>
      </c>
      <c r="K2974">
        <f>INDEX(GWP!$C$2:$C$13,MATCH(EPS!I2974,GWP!$B$2:$B$13,0))</f>
        <v>0</v>
      </c>
      <c r="L2974" s="4">
        <f t="shared" si="93"/>
        <v>0</v>
      </c>
    </row>
    <row r="2975" spans="1:12">
      <c r="A2975" t="s">
        <v>8603</v>
      </c>
      <c r="B2975" t="s">
        <v>7405</v>
      </c>
      <c r="C2975" t="s">
        <v>1734</v>
      </c>
      <c r="D2975" t="s">
        <v>6914</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8604</v>
      </c>
      <c r="B2976" t="s">
        <v>7405</v>
      </c>
      <c r="C2976" t="s">
        <v>1734</v>
      </c>
      <c r="D2976" t="s">
        <v>6914</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8605</v>
      </c>
      <c r="B2977" t="s">
        <v>7405</v>
      </c>
      <c r="C2977" t="s">
        <v>1734</v>
      </c>
      <c r="D2977" t="s">
        <v>6914</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8606</v>
      </c>
      <c r="B2978" t="s">
        <v>7405</v>
      </c>
      <c r="C2978" t="s">
        <v>1735</v>
      </c>
      <c r="D2978" t="s">
        <v>6890</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8607</v>
      </c>
      <c r="B2979" t="s">
        <v>7405</v>
      </c>
      <c r="C2979" t="s">
        <v>1735</v>
      </c>
      <c r="D2979" t="s">
        <v>6890</v>
      </c>
      <c r="E2979" t="s">
        <v>1705</v>
      </c>
      <c r="H2979" t="str">
        <f>INDEX('Vensim Variables'!$B:$B,MATCH(EPS!$B2979,'Vensim Variables'!$A:$A,0))</f>
        <v>g pollutant</v>
      </c>
      <c r="I2979" t="str">
        <f t="shared" si="92"/>
        <v>VOC</v>
      </c>
      <c r="J2979">
        <f>INDEX(NoSettings!$C:$C,MATCH(EPS!$A2979,NoSettings!$A:$A,0))</f>
        <v>1908160000</v>
      </c>
      <c r="K2979">
        <f>INDEX(GWP!$C$2:$C$13,MATCH(EPS!I2979,GWP!$B$2:$B$13,0))</f>
        <v>0</v>
      </c>
      <c r="L2979" s="4">
        <f t="shared" si="93"/>
        <v>0</v>
      </c>
    </row>
    <row r="2980" spans="1:12">
      <c r="A2980" t="s">
        <v>8608</v>
      </c>
      <c r="B2980" t="s">
        <v>7405</v>
      </c>
      <c r="C2980" t="s">
        <v>1735</v>
      </c>
      <c r="D2980" t="s">
        <v>6890</v>
      </c>
      <c r="E2980" t="s">
        <v>1706</v>
      </c>
      <c r="H2980" t="str">
        <f>INDEX('Vensim Variables'!$B:$B,MATCH(EPS!$B2980,'Vensim Variables'!$A:$A,0))</f>
        <v>g pollutant</v>
      </c>
      <c r="I2980" t="str">
        <f t="shared" si="92"/>
        <v>CO</v>
      </c>
      <c r="J2980">
        <f>INDEX(NoSettings!$C:$C,MATCH(EPS!$A2980,NoSettings!$A:$A,0))</f>
        <v>50598200000</v>
      </c>
      <c r="K2980">
        <f>INDEX(GWP!$C$2:$C$13,MATCH(EPS!I2980,GWP!$B$2:$B$13,0))</f>
        <v>0</v>
      </c>
      <c r="L2980" s="4">
        <f t="shared" si="93"/>
        <v>0</v>
      </c>
    </row>
    <row r="2981" spans="1:12">
      <c r="A2981" t="s">
        <v>8609</v>
      </c>
      <c r="B2981" t="s">
        <v>7405</v>
      </c>
      <c r="C2981" t="s">
        <v>1735</v>
      </c>
      <c r="D2981" t="s">
        <v>6890</v>
      </c>
      <c r="E2981" t="s">
        <v>1707</v>
      </c>
      <c r="H2981" t="str">
        <f>INDEX('Vensim Variables'!$B:$B,MATCH(EPS!$B2981,'Vensim Variables'!$A:$A,0))</f>
        <v>g pollutant</v>
      </c>
      <c r="I2981" t="str">
        <f t="shared" si="92"/>
        <v>NOx</v>
      </c>
      <c r="J2981">
        <f>INDEX(NoSettings!$C:$C,MATCH(EPS!$A2981,NoSettings!$A:$A,0))</f>
        <v>20626800000</v>
      </c>
      <c r="K2981">
        <f>INDEX(GWP!$C$2:$C$13,MATCH(EPS!I2981,GWP!$B$2:$B$13,0))</f>
        <v>0</v>
      </c>
      <c r="L2981" s="4">
        <f t="shared" si="93"/>
        <v>0</v>
      </c>
    </row>
    <row r="2982" spans="1:12">
      <c r="A2982" t="s">
        <v>8610</v>
      </c>
      <c r="B2982" t="s">
        <v>7405</v>
      </c>
      <c r="C2982" t="s">
        <v>1735</v>
      </c>
      <c r="D2982" t="s">
        <v>6890</v>
      </c>
      <c r="E2982" t="s">
        <v>1708</v>
      </c>
      <c r="H2982" t="str">
        <f>INDEX('Vensim Variables'!$B:$B,MATCH(EPS!$B2982,'Vensim Variables'!$A:$A,0))</f>
        <v>g pollutant</v>
      </c>
      <c r="I2982" t="str">
        <f t="shared" si="92"/>
        <v>PM10</v>
      </c>
      <c r="J2982">
        <f>INDEX(NoSettings!$C:$C,MATCH(EPS!$A2982,NoSettings!$A:$A,0))</f>
        <v>27754400000</v>
      </c>
      <c r="K2982">
        <f>INDEX(GWP!$C$2:$C$13,MATCH(EPS!I2982,GWP!$B$2:$B$13,0))</f>
        <v>0</v>
      </c>
      <c r="L2982" s="4">
        <f t="shared" si="93"/>
        <v>0</v>
      </c>
    </row>
    <row r="2983" spans="1:12">
      <c r="A2983" t="s">
        <v>8611</v>
      </c>
      <c r="B2983" t="s">
        <v>7405</v>
      </c>
      <c r="C2983" t="s">
        <v>1735</v>
      </c>
      <c r="D2983" t="s">
        <v>6890</v>
      </c>
      <c r="E2983" t="s">
        <v>1709</v>
      </c>
      <c r="H2983" t="str">
        <f>INDEX('Vensim Variables'!$B:$B,MATCH(EPS!$B2983,'Vensim Variables'!$A:$A,0))</f>
        <v>g pollutant</v>
      </c>
      <c r="I2983" t="str">
        <f t="shared" si="92"/>
        <v>PM25</v>
      </c>
      <c r="J2983">
        <f>INDEX(NoSettings!$C:$C,MATCH(EPS!$A2983,NoSettings!$A:$A,0))</f>
        <v>23887700000</v>
      </c>
      <c r="K2983">
        <f>INDEX(GWP!$C$2:$C$13,MATCH(EPS!I2983,GWP!$B$2:$B$13,0))</f>
        <v>0</v>
      </c>
      <c r="L2983" s="4">
        <f t="shared" si="93"/>
        <v>0</v>
      </c>
    </row>
    <row r="2984" spans="1:12">
      <c r="A2984" t="s">
        <v>8612</v>
      </c>
      <c r="B2984" t="s">
        <v>7405</v>
      </c>
      <c r="C2984" t="s">
        <v>1735</v>
      </c>
      <c r="D2984" t="s">
        <v>6890</v>
      </c>
      <c r="E2984" t="s">
        <v>1710</v>
      </c>
      <c r="H2984" t="str">
        <f>INDEX('Vensim Variables'!$B:$B,MATCH(EPS!$B2984,'Vensim Variables'!$A:$A,0))</f>
        <v>g pollutant</v>
      </c>
      <c r="I2984" t="str">
        <f t="shared" si="92"/>
        <v>SOx</v>
      </c>
      <c r="J2984">
        <f>INDEX(NoSettings!$C:$C,MATCH(EPS!$A2984,NoSettings!$A:$A,0))</f>
        <v>3500820000</v>
      </c>
      <c r="K2984">
        <f>INDEX(GWP!$C$2:$C$13,MATCH(EPS!I2984,GWP!$B$2:$B$13,0))</f>
        <v>0</v>
      </c>
      <c r="L2984" s="4">
        <f t="shared" si="93"/>
        <v>0</v>
      </c>
    </row>
    <row r="2985" spans="1:12">
      <c r="A2985" t="s">
        <v>8613</v>
      </c>
      <c r="B2985" t="s">
        <v>7405</v>
      </c>
      <c r="C2985" t="s">
        <v>1735</v>
      </c>
      <c r="D2985" t="s">
        <v>6890</v>
      </c>
      <c r="E2985" t="s">
        <v>1711</v>
      </c>
      <c r="H2985" t="str">
        <f>INDEX('Vensim Variables'!$B:$B,MATCH(EPS!$B2985,'Vensim Variables'!$A:$A,0))</f>
        <v>g pollutant</v>
      </c>
      <c r="I2985" t="str">
        <f t="shared" si="92"/>
        <v>BC</v>
      </c>
      <c r="J2985">
        <f>INDEX(NoSettings!$C:$C,MATCH(EPS!$A2985,NoSettings!$A:$A,0))</f>
        <v>886286000</v>
      </c>
      <c r="K2985">
        <f>INDEX(GWP!$C$2:$C$13,MATCH(EPS!I2985,GWP!$B$2:$B$13,0))</f>
        <v>0</v>
      </c>
      <c r="L2985" s="4">
        <f t="shared" si="93"/>
        <v>0</v>
      </c>
    </row>
    <row r="2986" spans="1:12">
      <c r="A2986" t="s">
        <v>8614</v>
      </c>
      <c r="B2986" t="s">
        <v>7405</v>
      </c>
      <c r="C2986" t="s">
        <v>1735</v>
      </c>
      <c r="D2986" t="s">
        <v>6890</v>
      </c>
      <c r="E2986" t="s">
        <v>1712</v>
      </c>
      <c r="H2986" t="str">
        <f>INDEX('Vensim Variables'!$B:$B,MATCH(EPS!$B2986,'Vensim Variables'!$A:$A,0))</f>
        <v>g pollutant</v>
      </c>
      <c r="I2986" t="str">
        <f t="shared" si="92"/>
        <v>OC</v>
      </c>
      <c r="J2986">
        <f>INDEX(NoSettings!$C:$C,MATCH(EPS!$A2986,NoSettings!$A:$A,0))</f>
        <v>8383850000</v>
      </c>
      <c r="K2986">
        <f>INDEX(GWP!$C$2:$C$13,MATCH(EPS!I2986,GWP!$B$2:$B$13,0))</f>
        <v>0</v>
      </c>
      <c r="L2986" s="4">
        <f t="shared" si="93"/>
        <v>0</v>
      </c>
    </row>
    <row r="2987" spans="1:12">
      <c r="A2987" t="s">
        <v>8615</v>
      </c>
      <c r="B2987" t="s">
        <v>7405</v>
      </c>
      <c r="C2987" t="s">
        <v>1735</v>
      </c>
      <c r="D2987" t="s">
        <v>6890</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8616</v>
      </c>
      <c r="B2988" t="s">
        <v>7405</v>
      </c>
      <c r="C2988" t="s">
        <v>1735</v>
      </c>
      <c r="D2988" t="s">
        <v>6890</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8617</v>
      </c>
      <c r="B2989" t="s">
        <v>7405</v>
      </c>
      <c r="C2989" t="s">
        <v>1735</v>
      </c>
      <c r="D2989" t="s">
        <v>6890</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8618</v>
      </c>
      <c r="B2990" t="s">
        <v>7405</v>
      </c>
      <c r="C2990" t="s">
        <v>1735</v>
      </c>
      <c r="D2990" t="s">
        <v>6891</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8619</v>
      </c>
      <c r="B2991" t="s">
        <v>7405</v>
      </c>
      <c r="C2991" t="s">
        <v>1735</v>
      </c>
      <c r="D2991" t="s">
        <v>6891</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8620</v>
      </c>
      <c r="B2992" t="s">
        <v>7405</v>
      </c>
      <c r="C2992" t="s">
        <v>1735</v>
      </c>
      <c r="D2992" t="s">
        <v>6891</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8621</v>
      </c>
      <c r="B2993" t="s">
        <v>7405</v>
      </c>
      <c r="C2993" t="s">
        <v>1735</v>
      </c>
      <c r="D2993" t="s">
        <v>6891</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8622</v>
      </c>
      <c r="B2994" t="s">
        <v>7405</v>
      </c>
      <c r="C2994" t="s">
        <v>1735</v>
      </c>
      <c r="D2994" t="s">
        <v>6891</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8623</v>
      </c>
      <c r="B2995" t="s">
        <v>7405</v>
      </c>
      <c r="C2995" t="s">
        <v>1735</v>
      </c>
      <c r="D2995" t="s">
        <v>6891</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8624</v>
      </c>
      <c r="B2996" t="s">
        <v>7405</v>
      </c>
      <c r="C2996" t="s">
        <v>1735</v>
      </c>
      <c r="D2996" t="s">
        <v>6891</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8625</v>
      </c>
      <c r="B2997" t="s">
        <v>7405</v>
      </c>
      <c r="C2997" t="s">
        <v>1735</v>
      </c>
      <c r="D2997" t="s">
        <v>6891</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8626</v>
      </c>
      <c r="B2998" t="s">
        <v>7405</v>
      </c>
      <c r="C2998" t="s">
        <v>1735</v>
      </c>
      <c r="D2998" t="s">
        <v>6891</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8627</v>
      </c>
      <c r="B2999" t="s">
        <v>7405</v>
      </c>
      <c r="C2999" t="s">
        <v>1735</v>
      </c>
      <c r="D2999" t="s">
        <v>6891</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8628</v>
      </c>
      <c r="B3000" t="s">
        <v>7405</v>
      </c>
      <c r="C3000" t="s">
        <v>1735</v>
      </c>
      <c r="D3000" t="s">
        <v>6891</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8629</v>
      </c>
      <c r="B3001" t="s">
        <v>7405</v>
      </c>
      <c r="C3001" t="s">
        <v>1735</v>
      </c>
      <c r="D3001" t="s">
        <v>6891</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8630</v>
      </c>
      <c r="B3002" t="s">
        <v>7405</v>
      </c>
      <c r="C3002" t="s">
        <v>1735</v>
      </c>
      <c r="D3002" t="s">
        <v>6892</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8631</v>
      </c>
      <c r="B3003" t="s">
        <v>7405</v>
      </c>
      <c r="C3003" t="s">
        <v>1735</v>
      </c>
      <c r="D3003" t="s">
        <v>6892</v>
      </c>
      <c r="E3003" t="s">
        <v>1705</v>
      </c>
      <c r="H3003" t="str">
        <f>INDEX('Vensim Variables'!$B:$B,MATCH(EPS!$B3003,'Vensim Variables'!$A:$A,0))</f>
        <v>g pollutant</v>
      </c>
      <c r="I3003" t="str">
        <f t="shared" si="92"/>
        <v>VOC</v>
      </c>
      <c r="J3003">
        <f>INDEX(NoSettings!$C:$C,MATCH(EPS!$A3003,NoSettings!$A:$A,0))</f>
        <v>64101000</v>
      </c>
      <c r="K3003">
        <f>INDEX(GWP!$C$2:$C$13,MATCH(EPS!I3003,GWP!$B$2:$B$13,0))</f>
        <v>0</v>
      </c>
      <c r="L3003" s="4">
        <f t="shared" si="93"/>
        <v>0</v>
      </c>
    </row>
    <row r="3004" spans="1:12">
      <c r="A3004" t="s">
        <v>8632</v>
      </c>
      <c r="B3004" t="s">
        <v>7405</v>
      </c>
      <c r="C3004" t="s">
        <v>1735</v>
      </c>
      <c r="D3004" t="s">
        <v>6892</v>
      </c>
      <c r="E3004" t="s">
        <v>1706</v>
      </c>
      <c r="H3004" t="str">
        <f>INDEX('Vensim Variables'!$B:$B,MATCH(EPS!$B3004,'Vensim Variables'!$A:$A,0))</f>
        <v>g pollutant</v>
      </c>
      <c r="I3004" t="str">
        <f t="shared" si="92"/>
        <v>CO</v>
      </c>
      <c r="J3004">
        <f>INDEX(NoSettings!$C:$C,MATCH(EPS!$A3004,NoSettings!$A:$A,0))</f>
        <v>1699750000</v>
      </c>
      <c r="K3004">
        <f>INDEX(GWP!$C$2:$C$13,MATCH(EPS!I3004,GWP!$B$2:$B$13,0))</f>
        <v>0</v>
      </c>
      <c r="L3004" s="4">
        <f t="shared" si="93"/>
        <v>0</v>
      </c>
    </row>
    <row r="3005" spans="1:12">
      <c r="A3005" t="s">
        <v>8633</v>
      </c>
      <c r="B3005" t="s">
        <v>7405</v>
      </c>
      <c r="C3005" t="s">
        <v>1735</v>
      </c>
      <c r="D3005" t="s">
        <v>6892</v>
      </c>
      <c r="E3005" t="s">
        <v>1707</v>
      </c>
      <c r="H3005" t="str">
        <f>INDEX('Vensim Variables'!$B:$B,MATCH(EPS!$B3005,'Vensim Variables'!$A:$A,0))</f>
        <v>g pollutant</v>
      </c>
      <c r="I3005" t="str">
        <f t="shared" si="92"/>
        <v>NOx</v>
      </c>
      <c r="J3005">
        <f>INDEX(NoSettings!$C:$C,MATCH(EPS!$A3005,NoSettings!$A:$A,0))</f>
        <v>692918000</v>
      </c>
      <c r="K3005">
        <f>INDEX(GWP!$C$2:$C$13,MATCH(EPS!I3005,GWP!$B$2:$B$13,0))</f>
        <v>0</v>
      </c>
      <c r="L3005" s="4">
        <f t="shared" si="93"/>
        <v>0</v>
      </c>
    </row>
    <row r="3006" spans="1:12">
      <c r="A3006" t="s">
        <v>8634</v>
      </c>
      <c r="B3006" t="s">
        <v>7405</v>
      </c>
      <c r="C3006" t="s">
        <v>1735</v>
      </c>
      <c r="D3006" t="s">
        <v>6892</v>
      </c>
      <c r="E3006" t="s">
        <v>1708</v>
      </c>
      <c r="H3006" t="str">
        <f>INDEX('Vensim Variables'!$B:$B,MATCH(EPS!$B3006,'Vensim Variables'!$A:$A,0))</f>
        <v>g pollutant</v>
      </c>
      <c r="I3006" t="str">
        <f t="shared" si="92"/>
        <v>PM10</v>
      </c>
      <c r="J3006">
        <f>INDEX(NoSettings!$C:$C,MATCH(EPS!$A3006,NoSettings!$A:$A,0))</f>
        <v>932357000</v>
      </c>
      <c r="K3006">
        <f>INDEX(GWP!$C$2:$C$13,MATCH(EPS!I3006,GWP!$B$2:$B$13,0))</f>
        <v>0</v>
      </c>
      <c r="L3006" s="4">
        <f t="shared" si="93"/>
        <v>0</v>
      </c>
    </row>
    <row r="3007" spans="1:12">
      <c r="A3007" t="s">
        <v>8635</v>
      </c>
      <c r="B3007" t="s">
        <v>7405</v>
      </c>
      <c r="C3007" t="s">
        <v>1735</v>
      </c>
      <c r="D3007" t="s">
        <v>6892</v>
      </c>
      <c r="E3007" t="s">
        <v>1709</v>
      </c>
      <c r="H3007" t="str">
        <f>INDEX('Vensim Variables'!$B:$B,MATCH(EPS!$B3007,'Vensim Variables'!$A:$A,0))</f>
        <v>g pollutant</v>
      </c>
      <c r="I3007" t="str">
        <f t="shared" si="92"/>
        <v>PM25</v>
      </c>
      <c r="J3007">
        <f>INDEX(NoSettings!$C:$C,MATCH(EPS!$A3007,NoSettings!$A:$A,0))</f>
        <v>802461000</v>
      </c>
      <c r="K3007">
        <f>INDEX(GWP!$C$2:$C$13,MATCH(EPS!I3007,GWP!$B$2:$B$13,0))</f>
        <v>0</v>
      </c>
      <c r="L3007" s="4">
        <f t="shared" si="93"/>
        <v>0</v>
      </c>
    </row>
    <row r="3008" spans="1:12">
      <c r="A3008" t="s">
        <v>8636</v>
      </c>
      <c r="B3008" t="s">
        <v>7405</v>
      </c>
      <c r="C3008" t="s">
        <v>1735</v>
      </c>
      <c r="D3008" t="s">
        <v>6892</v>
      </c>
      <c r="E3008" t="s">
        <v>1710</v>
      </c>
      <c r="H3008" t="str">
        <f>INDEX('Vensim Variables'!$B:$B,MATCH(EPS!$B3008,'Vensim Variables'!$A:$A,0))</f>
        <v>g pollutant</v>
      </c>
      <c r="I3008" t="str">
        <f t="shared" si="92"/>
        <v>SOx</v>
      </c>
      <c r="J3008">
        <f>INDEX(NoSettings!$C:$C,MATCH(EPS!$A3008,NoSettings!$A:$A,0))</f>
        <v>117603000</v>
      </c>
      <c r="K3008">
        <f>INDEX(GWP!$C$2:$C$13,MATCH(EPS!I3008,GWP!$B$2:$B$13,0))</f>
        <v>0</v>
      </c>
      <c r="L3008" s="4">
        <f t="shared" si="93"/>
        <v>0</v>
      </c>
    </row>
    <row r="3009" spans="1:12">
      <c r="A3009" t="s">
        <v>8637</v>
      </c>
      <c r="B3009" t="s">
        <v>7405</v>
      </c>
      <c r="C3009" t="s">
        <v>1735</v>
      </c>
      <c r="D3009" t="s">
        <v>6892</v>
      </c>
      <c r="E3009" t="s">
        <v>1711</v>
      </c>
      <c r="H3009" t="str">
        <f>INDEX('Vensim Variables'!$B:$B,MATCH(EPS!$B3009,'Vensim Variables'!$A:$A,0))</f>
        <v>g pollutant</v>
      </c>
      <c r="I3009" t="str">
        <f t="shared" si="92"/>
        <v>BC</v>
      </c>
      <c r="J3009">
        <f>INDEX(NoSettings!$C:$C,MATCH(EPS!$A3009,NoSettings!$A:$A,0))</f>
        <v>29773100</v>
      </c>
      <c r="K3009">
        <f>INDEX(GWP!$C$2:$C$13,MATCH(EPS!I3009,GWP!$B$2:$B$13,0))</f>
        <v>0</v>
      </c>
      <c r="L3009" s="4">
        <f t="shared" si="93"/>
        <v>0</v>
      </c>
    </row>
    <row r="3010" spans="1:12">
      <c r="A3010" t="s">
        <v>8638</v>
      </c>
      <c r="B3010" t="s">
        <v>7405</v>
      </c>
      <c r="C3010" t="s">
        <v>1735</v>
      </c>
      <c r="D3010" t="s">
        <v>6892</v>
      </c>
      <c r="E3010" t="s">
        <v>1712</v>
      </c>
      <c r="H3010" t="str">
        <f>INDEX('Vensim Variables'!$B:$B,MATCH(EPS!$B3010,'Vensim Variables'!$A:$A,0))</f>
        <v>g pollutant</v>
      </c>
      <c r="I3010" t="str">
        <f t="shared" si="92"/>
        <v>OC</v>
      </c>
      <c r="J3010">
        <f>INDEX(NoSettings!$C:$C,MATCH(EPS!$A3010,NoSettings!$A:$A,0))</f>
        <v>281640000</v>
      </c>
      <c r="K3010">
        <f>INDEX(GWP!$C$2:$C$13,MATCH(EPS!I3010,GWP!$B$2:$B$13,0))</f>
        <v>0</v>
      </c>
      <c r="L3010" s="4">
        <f t="shared" si="93"/>
        <v>0</v>
      </c>
    </row>
    <row r="3011" spans="1:12">
      <c r="A3011" t="s">
        <v>8639</v>
      </c>
      <c r="B3011" t="s">
        <v>7405</v>
      </c>
      <c r="C3011" t="s">
        <v>1735</v>
      </c>
      <c r="D3011" t="s">
        <v>6892</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8640</v>
      </c>
      <c r="B3012" t="s">
        <v>7405</v>
      </c>
      <c r="C3012" t="s">
        <v>1735</v>
      </c>
      <c r="D3012" t="s">
        <v>6892</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8641</v>
      </c>
      <c r="B3013" t="s">
        <v>7405</v>
      </c>
      <c r="C3013" t="s">
        <v>1735</v>
      </c>
      <c r="D3013" t="s">
        <v>6892</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8642</v>
      </c>
      <c r="B3014" t="s">
        <v>7405</v>
      </c>
      <c r="C3014" t="s">
        <v>1735</v>
      </c>
      <c r="D3014" t="s">
        <v>6893</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8643</v>
      </c>
      <c r="B3015" t="s">
        <v>7405</v>
      </c>
      <c r="C3015" t="s">
        <v>1735</v>
      </c>
      <c r="D3015" t="s">
        <v>6893</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8644</v>
      </c>
      <c r="B3016" t="s">
        <v>7405</v>
      </c>
      <c r="C3016" t="s">
        <v>1735</v>
      </c>
      <c r="D3016" t="s">
        <v>6893</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8645</v>
      </c>
      <c r="B3017" t="s">
        <v>7405</v>
      </c>
      <c r="C3017" t="s">
        <v>1735</v>
      </c>
      <c r="D3017" t="s">
        <v>6893</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8646</v>
      </c>
      <c r="B3018" t="s">
        <v>7405</v>
      </c>
      <c r="C3018" t="s">
        <v>1735</v>
      </c>
      <c r="D3018" t="s">
        <v>6893</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8647</v>
      </c>
      <c r="B3019" t="s">
        <v>7405</v>
      </c>
      <c r="C3019" t="s">
        <v>1735</v>
      </c>
      <c r="D3019" t="s">
        <v>6893</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8648</v>
      </c>
      <c r="B3020" t="s">
        <v>7405</v>
      </c>
      <c r="C3020" t="s">
        <v>1735</v>
      </c>
      <c r="D3020" t="s">
        <v>6893</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8649</v>
      </c>
      <c r="B3021" t="s">
        <v>7405</v>
      </c>
      <c r="C3021" t="s">
        <v>1735</v>
      </c>
      <c r="D3021" t="s">
        <v>6893</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8650</v>
      </c>
      <c r="B3022" t="s">
        <v>7405</v>
      </c>
      <c r="C3022" t="s">
        <v>1735</v>
      </c>
      <c r="D3022" t="s">
        <v>6893</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8651</v>
      </c>
      <c r="B3023" t="s">
        <v>7405</v>
      </c>
      <c r="C3023" t="s">
        <v>1735</v>
      </c>
      <c r="D3023" t="s">
        <v>6893</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8652</v>
      </c>
      <c r="B3024" t="s">
        <v>7405</v>
      </c>
      <c r="C3024" t="s">
        <v>1735</v>
      </c>
      <c r="D3024" t="s">
        <v>6893</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8653</v>
      </c>
      <c r="B3025" t="s">
        <v>7405</v>
      </c>
      <c r="C3025" t="s">
        <v>1735</v>
      </c>
      <c r="D3025" t="s">
        <v>6893</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8654</v>
      </c>
      <c r="B3026" t="s">
        <v>7405</v>
      </c>
      <c r="C3026" t="s">
        <v>1735</v>
      </c>
      <c r="D3026" t="s">
        <v>6894</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8655</v>
      </c>
      <c r="B3027" t="s">
        <v>7405</v>
      </c>
      <c r="C3027" t="s">
        <v>1735</v>
      </c>
      <c r="D3027" t="s">
        <v>6894</v>
      </c>
      <c r="E3027" t="s">
        <v>1705</v>
      </c>
      <c r="H3027" t="str">
        <f>INDEX('Vensim Variables'!$B:$B,MATCH(EPS!$B3027,'Vensim Variables'!$A:$A,0))</f>
        <v>g pollutant</v>
      </c>
      <c r="I3027" t="str">
        <f t="shared" si="94"/>
        <v>VOC</v>
      </c>
      <c r="J3027">
        <f>INDEX(NoSettings!$C:$C,MATCH(EPS!$A3027,NoSettings!$A:$A,0))</f>
        <v>521600000</v>
      </c>
      <c r="K3027">
        <f>INDEX(GWP!$C$2:$C$13,MATCH(EPS!I3027,GWP!$B$2:$B$13,0))</f>
        <v>0</v>
      </c>
      <c r="L3027" s="4">
        <f t="shared" si="95"/>
        <v>0</v>
      </c>
    </row>
    <row r="3028" spans="1:12">
      <c r="A3028" t="s">
        <v>8656</v>
      </c>
      <c r="B3028" t="s">
        <v>7405</v>
      </c>
      <c r="C3028" t="s">
        <v>1735</v>
      </c>
      <c r="D3028" t="s">
        <v>6894</v>
      </c>
      <c r="E3028" t="s">
        <v>1706</v>
      </c>
      <c r="H3028" t="str">
        <f>INDEX('Vensim Variables'!$B:$B,MATCH(EPS!$B3028,'Vensim Variables'!$A:$A,0))</f>
        <v>g pollutant</v>
      </c>
      <c r="I3028" t="str">
        <f t="shared" si="94"/>
        <v>CO</v>
      </c>
      <c r="J3028">
        <f>INDEX(NoSettings!$C:$C,MATCH(EPS!$A3028,NoSettings!$A:$A,0))</f>
        <v>13831100000</v>
      </c>
      <c r="K3028">
        <f>INDEX(GWP!$C$2:$C$13,MATCH(EPS!I3028,GWP!$B$2:$B$13,0))</f>
        <v>0</v>
      </c>
      <c r="L3028" s="4">
        <f t="shared" si="95"/>
        <v>0</v>
      </c>
    </row>
    <row r="3029" spans="1:12">
      <c r="A3029" t="s">
        <v>8657</v>
      </c>
      <c r="B3029" t="s">
        <v>7405</v>
      </c>
      <c r="C3029" t="s">
        <v>1735</v>
      </c>
      <c r="D3029" t="s">
        <v>6894</v>
      </c>
      <c r="E3029" t="s">
        <v>1707</v>
      </c>
      <c r="H3029" t="str">
        <f>INDEX('Vensim Variables'!$B:$B,MATCH(EPS!$B3029,'Vensim Variables'!$A:$A,0))</f>
        <v>g pollutant</v>
      </c>
      <c r="I3029" t="str">
        <f t="shared" si="94"/>
        <v>NOx</v>
      </c>
      <c r="J3029">
        <f>INDEX(NoSettings!$C:$C,MATCH(EPS!$A3029,NoSettings!$A:$A,0))</f>
        <v>5638380000</v>
      </c>
      <c r="K3029">
        <f>INDEX(GWP!$C$2:$C$13,MATCH(EPS!I3029,GWP!$B$2:$B$13,0))</f>
        <v>0</v>
      </c>
      <c r="L3029" s="4">
        <f t="shared" si="95"/>
        <v>0</v>
      </c>
    </row>
    <row r="3030" spans="1:12">
      <c r="A3030" t="s">
        <v>8658</v>
      </c>
      <c r="B3030" t="s">
        <v>7405</v>
      </c>
      <c r="C3030" t="s">
        <v>1735</v>
      </c>
      <c r="D3030" t="s">
        <v>6894</v>
      </c>
      <c r="E3030" t="s">
        <v>1708</v>
      </c>
      <c r="H3030" t="str">
        <f>INDEX('Vensim Variables'!$B:$B,MATCH(EPS!$B3030,'Vensim Variables'!$A:$A,0))</f>
        <v>g pollutant</v>
      </c>
      <c r="I3030" t="str">
        <f t="shared" si="94"/>
        <v>PM10</v>
      </c>
      <c r="J3030">
        <f>INDEX(NoSettings!$C:$C,MATCH(EPS!$A3030,NoSettings!$A:$A,0))</f>
        <v>7586730000</v>
      </c>
      <c r="K3030">
        <f>INDEX(GWP!$C$2:$C$13,MATCH(EPS!I3030,GWP!$B$2:$B$13,0))</f>
        <v>0</v>
      </c>
      <c r="L3030" s="4">
        <f t="shared" si="95"/>
        <v>0</v>
      </c>
    </row>
    <row r="3031" spans="1:12">
      <c r="A3031" t="s">
        <v>8659</v>
      </c>
      <c r="B3031" t="s">
        <v>7405</v>
      </c>
      <c r="C3031" t="s">
        <v>1735</v>
      </c>
      <c r="D3031" t="s">
        <v>6894</v>
      </c>
      <c r="E3031" t="s">
        <v>1709</v>
      </c>
      <c r="H3031" t="str">
        <f>INDEX('Vensim Variables'!$B:$B,MATCH(EPS!$B3031,'Vensim Variables'!$A:$A,0))</f>
        <v>g pollutant</v>
      </c>
      <c r="I3031" t="str">
        <f t="shared" si="94"/>
        <v>PM25</v>
      </c>
      <c r="J3031">
        <f>INDEX(NoSettings!$C:$C,MATCH(EPS!$A3031,NoSettings!$A:$A,0))</f>
        <v>6529750000</v>
      </c>
      <c r="K3031">
        <f>INDEX(GWP!$C$2:$C$13,MATCH(EPS!I3031,GWP!$B$2:$B$13,0))</f>
        <v>0</v>
      </c>
      <c r="L3031" s="4">
        <f t="shared" si="95"/>
        <v>0</v>
      </c>
    </row>
    <row r="3032" spans="1:12">
      <c r="A3032" t="s">
        <v>8660</v>
      </c>
      <c r="B3032" t="s">
        <v>7405</v>
      </c>
      <c r="C3032" t="s">
        <v>1735</v>
      </c>
      <c r="D3032" t="s">
        <v>6894</v>
      </c>
      <c r="E3032" t="s">
        <v>1710</v>
      </c>
      <c r="H3032" t="str">
        <f>INDEX('Vensim Variables'!$B:$B,MATCH(EPS!$B3032,'Vensim Variables'!$A:$A,0))</f>
        <v>g pollutant</v>
      </c>
      <c r="I3032" t="str">
        <f t="shared" si="94"/>
        <v>SOx</v>
      </c>
      <c r="J3032">
        <f>INDEX(NoSettings!$C:$C,MATCH(EPS!$A3032,NoSettings!$A:$A,0))</f>
        <v>956957000</v>
      </c>
      <c r="K3032">
        <f>INDEX(GWP!$C$2:$C$13,MATCH(EPS!I3032,GWP!$B$2:$B$13,0))</f>
        <v>0</v>
      </c>
      <c r="L3032" s="4">
        <f t="shared" si="95"/>
        <v>0</v>
      </c>
    </row>
    <row r="3033" spans="1:12">
      <c r="A3033" t="s">
        <v>8661</v>
      </c>
      <c r="B3033" t="s">
        <v>7405</v>
      </c>
      <c r="C3033" t="s">
        <v>1735</v>
      </c>
      <c r="D3033" t="s">
        <v>6894</v>
      </c>
      <c r="E3033" t="s">
        <v>1711</v>
      </c>
      <c r="H3033" t="str">
        <f>INDEX('Vensim Variables'!$B:$B,MATCH(EPS!$B3033,'Vensim Variables'!$A:$A,0))</f>
        <v>g pollutant</v>
      </c>
      <c r="I3033" t="str">
        <f t="shared" si="94"/>
        <v>BC</v>
      </c>
      <c r="J3033">
        <f>INDEX(NoSettings!$C:$C,MATCH(EPS!$A3033,NoSettings!$A:$A,0))</f>
        <v>242268000</v>
      </c>
      <c r="K3033">
        <f>INDEX(GWP!$C$2:$C$13,MATCH(EPS!I3033,GWP!$B$2:$B$13,0))</f>
        <v>0</v>
      </c>
      <c r="L3033" s="4">
        <f t="shared" si="95"/>
        <v>0</v>
      </c>
    </row>
    <row r="3034" spans="1:12">
      <c r="A3034" t="s">
        <v>8662</v>
      </c>
      <c r="B3034" t="s">
        <v>7405</v>
      </c>
      <c r="C3034" t="s">
        <v>1735</v>
      </c>
      <c r="D3034" t="s">
        <v>6894</v>
      </c>
      <c r="E3034" t="s">
        <v>1712</v>
      </c>
      <c r="H3034" t="str">
        <f>INDEX('Vensim Variables'!$B:$B,MATCH(EPS!$B3034,'Vensim Variables'!$A:$A,0))</f>
        <v>g pollutant</v>
      </c>
      <c r="I3034" t="str">
        <f t="shared" si="94"/>
        <v>OC</v>
      </c>
      <c r="J3034">
        <f>INDEX(NoSettings!$C:$C,MATCH(EPS!$A3034,NoSettings!$A:$A,0))</f>
        <v>2291750000</v>
      </c>
      <c r="K3034">
        <f>INDEX(GWP!$C$2:$C$13,MATCH(EPS!I3034,GWP!$B$2:$B$13,0))</f>
        <v>0</v>
      </c>
      <c r="L3034" s="4">
        <f t="shared" si="95"/>
        <v>0</v>
      </c>
    </row>
    <row r="3035" spans="1:12">
      <c r="A3035" t="s">
        <v>8663</v>
      </c>
      <c r="B3035" t="s">
        <v>7405</v>
      </c>
      <c r="C3035" t="s">
        <v>1735</v>
      </c>
      <c r="D3035" t="s">
        <v>6894</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8664</v>
      </c>
      <c r="B3036" t="s">
        <v>7405</v>
      </c>
      <c r="C3036" t="s">
        <v>1735</v>
      </c>
      <c r="D3036" t="s">
        <v>6894</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8665</v>
      </c>
      <c r="B3037" t="s">
        <v>7405</v>
      </c>
      <c r="C3037" t="s">
        <v>1735</v>
      </c>
      <c r="D3037" t="s">
        <v>6894</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8666</v>
      </c>
      <c r="B3038" t="s">
        <v>7405</v>
      </c>
      <c r="C3038" t="s">
        <v>1735</v>
      </c>
      <c r="D3038" t="s">
        <v>6895</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8667</v>
      </c>
      <c r="B3039" t="s">
        <v>7405</v>
      </c>
      <c r="C3039" t="s">
        <v>1735</v>
      </c>
      <c r="D3039" t="s">
        <v>6895</v>
      </c>
      <c r="E3039" t="s">
        <v>1705</v>
      </c>
      <c r="H3039" t="str">
        <f>INDEX('Vensim Variables'!$B:$B,MATCH(EPS!$B3039,'Vensim Variables'!$A:$A,0))</f>
        <v>g pollutant</v>
      </c>
      <c r="I3039" t="str">
        <f t="shared" si="94"/>
        <v>VOC</v>
      </c>
      <c r="J3039">
        <f>INDEX(NoSettings!$C:$C,MATCH(EPS!$A3039,NoSettings!$A:$A,0))</f>
        <v>20175100</v>
      </c>
      <c r="K3039">
        <f>INDEX(GWP!$C$2:$C$13,MATCH(EPS!I3039,GWP!$B$2:$B$13,0))</f>
        <v>0</v>
      </c>
      <c r="L3039" s="4">
        <f t="shared" si="95"/>
        <v>0</v>
      </c>
    </row>
    <row r="3040" spans="1:12">
      <c r="A3040" t="s">
        <v>8668</v>
      </c>
      <c r="B3040" t="s">
        <v>7405</v>
      </c>
      <c r="C3040" t="s">
        <v>1735</v>
      </c>
      <c r="D3040" t="s">
        <v>6895</v>
      </c>
      <c r="E3040" t="s">
        <v>1706</v>
      </c>
      <c r="H3040" t="str">
        <f>INDEX('Vensim Variables'!$B:$B,MATCH(EPS!$B3040,'Vensim Variables'!$A:$A,0))</f>
        <v>g pollutant</v>
      </c>
      <c r="I3040" t="str">
        <f t="shared" si="94"/>
        <v>CO</v>
      </c>
      <c r="J3040">
        <f>INDEX(NoSettings!$C:$C,MATCH(EPS!$A3040,NoSettings!$A:$A,0))</f>
        <v>534978000</v>
      </c>
      <c r="K3040">
        <f>INDEX(GWP!$C$2:$C$13,MATCH(EPS!I3040,GWP!$B$2:$B$13,0))</f>
        <v>0</v>
      </c>
      <c r="L3040" s="4">
        <f t="shared" si="95"/>
        <v>0</v>
      </c>
    </row>
    <row r="3041" spans="1:12">
      <c r="A3041" t="s">
        <v>8669</v>
      </c>
      <c r="B3041" t="s">
        <v>7405</v>
      </c>
      <c r="C3041" t="s">
        <v>1735</v>
      </c>
      <c r="D3041" t="s">
        <v>6895</v>
      </c>
      <c r="E3041" t="s">
        <v>1707</v>
      </c>
      <c r="H3041" t="str">
        <f>INDEX('Vensim Variables'!$B:$B,MATCH(EPS!$B3041,'Vensim Variables'!$A:$A,0))</f>
        <v>g pollutant</v>
      </c>
      <c r="I3041" t="str">
        <f t="shared" si="94"/>
        <v>NOx</v>
      </c>
      <c r="J3041">
        <f>INDEX(NoSettings!$C:$C,MATCH(EPS!$A3041,NoSettings!$A:$A,0))</f>
        <v>218088000</v>
      </c>
      <c r="K3041">
        <f>INDEX(GWP!$C$2:$C$13,MATCH(EPS!I3041,GWP!$B$2:$B$13,0))</f>
        <v>0</v>
      </c>
      <c r="L3041" s="4">
        <f t="shared" si="95"/>
        <v>0</v>
      </c>
    </row>
    <row r="3042" spans="1:12">
      <c r="A3042" t="s">
        <v>8670</v>
      </c>
      <c r="B3042" t="s">
        <v>7405</v>
      </c>
      <c r="C3042" t="s">
        <v>1735</v>
      </c>
      <c r="D3042" t="s">
        <v>6895</v>
      </c>
      <c r="E3042" t="s">
        <v>1708</v>
      </c>
      <c r="H3042" t="str">
        <f>INDEX('Vensim Variables'!$B:$B,MATCH(EPS!$B3042,'Vensim Variables'!$A:$A,0))</f>
        <v>g pollutant</v>
      </c>
      <c r="I3042" t="str">
        <f t="shared" si="94"/>
        <v>PM10</v>
      </c>
      <c r="J3042">
        <f>INDEX(NoSettings!$C:$C,MATCH(EPS!$A3042,NoSettings!$A:$A,0))</f>
        <v>293449000</v>
      </c>
      <c r="K3042">
        <f>INDEX(GWP!$C$2:$C$13,MATCH(EPS!I3042,GWP!$B$2:$B$13,0))</f>
        <v>0</v>
      </c>
      <c r="L3042" s="4">
        <f t="shared" si="95"/>
        <v>0</v>
      </c>
    </row>
    <row r="3043" spans="1:12">
      <c r="A3043" t="s">
        <v>8671</v>
      </c>
      <c r="B3043" t="s">
        <v>7405</v>
      </c>
      <c r="C3043" t="s">
        <v>1735</v>
      </c>
      <c r="D3043" t="s">
        <v>6895</v>
      </c>
      <c r="E3043" t="s">
        <v>1709</v>
      </c>
      <c r="H3043" t="str">
        <f>INDEX('Vensim Variables'!$B:$B,MATCH(EPS!$B3043,'Vensim Variables'!$A:$A,0))</f>
        <v>g pollutant</v>
      </c>
      <c r="I3043" t="str">
        <f t="shared" si="94"/>
        <v>PM25</v>
      </c>
      <c r="J3043">
        <f>INDEX(NoSettings!$C:$C,MATCH(EPS!$A3043,NoSettings!$A:$A,0))</f>
        <v>252566000</v>
      </c>
      <c r="K3043">
        <f>INDEX(GWP!$C$2:$C$13,MATCH(EPS!I3043,GWP!$B$2:$B$13,0))</f>
        <v>0</v>
      </c>
      <c r="L3043" s="4">
        <f t="shared" si="95"/>
        <v>0</v>
      </c>
    </row>
    <row r="3044" spans="1:12">
      <c r="A3044" t="s">
        <v>8672</v>
      </c>
      <c r="B3044" t="s">
        <v>7405</v>
      </c>
      <c r="C3044" t="s">
        <v>1735</v>
      </c>
      <c r="D3044" t="s">
        <v>6895</v>
      </c>
      <c r="E3044" t="s">
        <v>1710</v>
      </c>
      <c r="H3044" t="str">
        <f>INDEX('Vensim Variables'!$B:$B,MATCH(EPS!$B3044,'Vensim Variables'!$A:$A,0))</f>
        <v>g pollutant</v>
      </c>
      <c r="I3044" t="str">
        <f t="shared" si="94"/>
        <v>SOx</v>
      </c>
      <c r="J3044">
        <f>INDEX(NoSettings!$C:$C,MATCH(EPS!$A3044,NoSettings!$A:$A,0))</f>
        <v>37014400</v>
      </c>
      <c r="K3044">
        <f>INDEX(GWP!$C$2:$C$13,MATCH(EPS!I3044,GWP!$B$2:$B$13,0))</f>
        <v>0</v>
      </c>
      <c r="L3044" s="4">
        <f t="shared" si="95"/>
        <v>0</v>
      </c>
    </row>
    <row r="3045" spans="1:12">
      <c r="A3045" t="s">
        <v>8673</v>
      </c>
      <c r="B3045" t="s">
        <v>7405</v>
      </c>
      <c r="C3045" t="s">
        <v>1735</v>
      </c>
      <c r="D3045" t="s">
        <v>6895</v>
      </c>
      <c r="E3045" t="s">
        <v>1711</v>
      </c>
      <c r="H3045" t="str">
        <f>INDEX('Vensim Variables'!$B:$B,MATCH(EPS!$B3045,'Vensim Variables'!$A:$A,0))</f>
        <v>g pollutant</v>
      </c>
      <c r="I3045" t="str">
        <f t="shared" si="94"/>
        <v>BC</v>
      </c>
      <c r="J3045">
        <f>INDEX(NoSettings!$C:$C,MATCH(EPS!$A3045,NoSettings!$A:$A,0))</f>
        <v>9370750</v>
      </c>
      <c r="K3045">
        <f>INDEX(GWP!$C$2:$C$13,MATCH(EPS!I3045,GWP!$B$2:$B$13,0))</f>
        <v>0</v>
      </c>
      <c r="L3045" s="4">
        <f t="shared" si="95"/>
        <v>0</v>
      </c>
    </row>
    <row r="3046" spans="1:12">
      <c r="A3046" t="s">
        <v>8674</v>
      </c>
      <c r="B3046" t="s">
        <v>7405</v>
      </c>
      <c r="C3046" t="s">
        <v>1735</v>
      </c>
      <c r="D3046" t="s">
        <v>6895</v>
      </c>
      <c r="E3046" t="s">
        <v>1712</v>
      </c>
      <c r="H3046" t="str">
        <f>INDEX('Vensim Variables'!$B:$B,MATCH(EPS!$B3046,'Vensim Variables'!$A:$A,0))</f>
        <v>g pollutant</v>
      </c>
      <c r="I3046" t="str">
        <f t="shared" si="94"/>
        <v>OC</v>
      </c>
      <c r="J3046">
        <f>INDEX(NoSettings!$C:$C,MATCH(EPS!$A3046,NoSettings!$A:$A,0))</f>
        <v>88643000</v>
      </c>
      <c r="K3046">
        <f>INDEX(GWP!$C$2:$C$13,MATCH(EPS!I3046,GWP!$B$2:$B$13,0))</f>
        <v>0</v>
      </c>
      <c r="L3046" s="4">
        <f t="shared" si="95"/>
        <v>0</v>
      </c>
    </row>
    <row r="3047" spans="1:12">
      <c r="A3047" t="s">
        <v>8675</v>
      </c>
      <c r="B3047" t="s">
        <v>7405</v>
      </c>
      <c r="C3047" t="s">
        <v>1735</v>
      </c>
      <c r="D3047" t="s">
        <v>6895</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8676</v>
      </c>
      <c r="B3048" t="s">
        <v>7405</v>
      </c>
      <c r="C3048" t="s">
        <v>1735</v>
      </c>
      <c r="D3048" t="s">
        <v>6895</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8677</v>
      </c>
      <c r="B3049" t="s">
        <v>7405</v>
      </c>
      <c r="C3049" t="s">
        <v>1735</v>
      </c>
      <c r="D3049" t="s">
        <v>6895</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8678</v>
      </c>
      <c r="B3050" t="s">
        <v>7405</v>
      </c>
      <c r="C3050" t="s">
        <v>1735</v>
      </c>
      <c r="D3050" t="s">
        <v>6896</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8679</v>
      </c>
      <c r="B3051" t="s">
        <v>7405</v>
      </c>
      <c r="C3051" t="s">
        <v>1735</v>
      </c>
      <c r="D3051" t="s">
        <v>6896</v>
      </c>
      <c r="E3051" t="s">
        <v>1705</v>
      </c>
      <c r="H3051" t="str">
        <f>INDEX('Vensim Variables'!$B:$B,MATCH(EPS!$B3051,'Vensim Variables'!$A:$A,0))</f>
        <v>g pollutant</v>
      </c>
      <c r="I3051" t="str">
        <f t="shared" si="94"/>
        <v>VOC</v>
      </c>
      <c r="J3051">
        <f>INDEX(NoSettings!$C:$C,MATCH(EPS!$A3051,NoSettings!$A:$A,0))</f>
        <v>3373450000</v>
      </c>
      <c r="K3051">
        <f>INDEX(GWP!$C$2:$C$13,MATCH(EPS!I3051,GWP!$B$2:$B$13,0))</f>
        <v>0</v>
      </c>
      <c r="L3051" s="4">
        <f t="shared" si="95"/>
        <v>0</v>
      </c>
    </row>
    <row r="3052" spans="1:12">
      <c r="A3052" t="s">
        <v>8680</v>
      </c>
      <c r="B3052" t="s">
        <v>7405</v>
      </c>
      <c r="C3052" t="s">
        <v>1735</v>
      </c>
      <c r="D3052" t="s">
        <v>6896</v>
      </c>
      <c r="E3052" t="s">
        <v>1706</v>
      </c>
      <c r="H3052" t="str">
        <f>INDEX('Vensim Variables'!$B:$B,MATCH(EPS!$B3052,'Vensim Variables'!$A:$A,0))</f>
        <v>g pollutant</v>
      </c>
      <c r="I3052" t="str">
        <f t="shared" si="94"/>
        <v>CO</v>
      </c>
      <c r="J3052">
        <f>INDEX(NoSettings!$C:$C,MATCH(EPS!$A3052,NoSettings!$A:$A,0))</f>
        <v>89453000000</v>
      </c>
      <c r="K3052">
        <f>INDEX(GWP!$C$2:$C$13,MATCH(EPS!I3052,GWP!$B$2:$B$13,0))</f>
        <v>0</v>
      </c>
      <c r="L3052" s="4">
        <f t="shared" si="95"/>
        <v>0</v>
      </c>
    </row>
    <row r="3053" spans="1:12">
      <c r="A3053" t="s">
        <v>8681</v>
      </c>
      <c r="B3053" t="s">
        <v>7405</v>
      </c>
      <c r="C3053" t="s">
        <v>1735</v>
      </c>
      <c r="D3053" t="s">
        <v>6896</v>
      </c>
      <c r="E3053" t="s">
        <v>1707</v>
      </c>
      <c r="H3053" t="str">
        <f>INDEX('Vensim Variables'!$B:$B,MATCH(EPS!$B3053,'Vensim Variables'!$A:$A,0))</f>
        <v>g pollutant</v>
      </c>
      <c r="I3053" t="str">
        <f t="shared" si="94"/>
        <v>NOx</v>
      </c>
      <c r="J3053">
        <f>INDEX(NoSettings!$C:$C,MATCH(EPS!$A3053,NoSettings!$A:$A,0))</f>
        <v>36466200000</v>
      </c>
      <c r="K3053">
        <f>INDEX(GWP!$C$2:$C$13,MATCH(EPS!I3053,GWP!$B$2:$B$13,0))</f>
        <v>0</v>
      </c>
      <c r="L3053" s="4">
        <f t="shared" si="95"/>
        <v>0</v>
      </c>
    </row>
    <row r="3054" spans="1:12">
      <c r="A3054" t="s">
        <v>8682</v>
      </c>
      <c r="B3054" t="s">
        <v>7405</v>
      </c>
      <c r="C3054" t="s">
        <v>1735</v>
      </c>
      <c r="D3054" t="s">
        <v>6896</v>
      </c>
      <c r="E3054" t="s">
        <v>1708</v>
      </c>
      <c r="H3054" t="str">
        <f>INDEX('Vensim Variables'!$B:$B,MATCH(EPS!$B3054,'Vensim Variables'!$A:$A,0))</f>
        <v>g pollutant</v>
      </c>
      <c r="I3054" t="str">
        <f t="shared" si="94"/>
        <v>PM10</v>
      </c>
      <c r="J3054">
        <f>INDEX(NoSettings!$C:$C,MATCH(EPS!$A3054,NoSettings!$A:$A,0))</f>
        <v>49067200000</v>
      </c>
      <c r="K3054">
        <f>INDEX(GWP!$C$2:$C$13,MATCH(EPS!I3054,GWP!$B$2:$B$13,0))</f>
        <v>0</v>
      </c>
      <c r="L3054" s="4">
        <f t="shared" si="95"/>
        <v>0</v>
      </c>
    </row>
    <row r="3055" spans="1:12">
      <c r="A3055" t="s">
        <v>8683</v>
      </c>
      <c r="B3055" t="s">
        <v>7405</v>
      </c>
      <c r="C3055" t="s">
        <v>1735</v>
      </c>
      <c r="D3055" t="s">
        <v>6896</v>
      </c>
      <c r="E3055" t="s">
        <v>1709</v>
      </c>
      <c r="H3055" t="str">
        <f>INDEX('Vensim Variables'!$B:$B,MATCH(EPS!$B3055,'Vensim Variables'!$A:$A,0))</f>
        <v>g pollutant</v>
      </c>
      <c r="I3055" t="str">
        <f t="shared" si="94"/>
        <v>PM25</v>
      </c>
      <c r="J3055">
        <f>INDEX(NoSettings!$C:$C,MATCH(EPS!$A3055,NoSettings!$A:$A,0))</f>
        <v>42231200000</v>
      </c>
      <c r="K3055">
        <f>INDEX(GWP!$C$2:$C$13,MATCH(EPS!I3055,GWP!$B$2:$B$13,0))</f>
        <v>0</v>
      </c>
      <c r="L3055" s="4">
        <f t="shared" si="95"/>
        <v>0</v>
      </c>
    </row>
    <row r="3056" spans="1:12">
      <c r="A3056" t="s">
        <v>8684</v>
      </c>
      <c r="B3056" t="s">
        <v>7405</v>
      </c>
      <c r="C3056" t="s">
        <v>1735</v>
      </c>
      <c r="D3056" t="s">
        <v>6896</v>
      </c>
      <c r="E3056" t="s">
        <v>1710</v>
      </c>
      <c r="H3056" t="str">
        <f>INDEX('Vensim Variables'!$B:$B,MATCH(EPS!$B3056,'Vensim Variables'!$A:$A,0))</f>
        <v>g pollutant</v>
      </c>
      <c r="I3056" t="str">
        <f t="shared" si="94"/>
        <v>SOx</v>
      </c>
      <c r="J3056">
        <f>INDEX(NoSettings!$C:$C,MATCH(EPS!$A3056,NoSettings!$A:$A,0))</f>
        <v>6189130000</v>
      </c>
      <c r="K3056">
        <f>INDEX(GWP!$C$2:$C$13,MATCH(EPS!I3056,GWP!$B$2:$B$13,0))</f>
        <v>0</v>
      </c>
      <c r="L3056" s="4">
        <f t="shared" si="95"/>
        <v>0</v>
      </c>
    </row>
    <row r="3057" spans="1:12">
      <c r="A3057" t="s">
        <v>8685</v>
      </c>
      <c r="B3057" t="s">
        <v>7405</v>
      </c>
      <c r="C3057" t="s">
        <v>1735</v>
      </c>
      <c r="D3057" t="s">
        <v>6896</v>
      </c>
      <c r="E3057" t="s">
        <v>1711</v>
      </c>
      <c r="H3057" t="str">
        <f>INDEX('Vensim Variables'!$B:$B,MATCH(EPS!$B3057,'Vensim Variables'!$A:$A,0))</f>
        <v>g pollutant</v>
      </c>
      <c r="I3057" t="str">
        <f t="shared" si="94"/>
        <v>BC</v>
      </c>
      <c r="J3057">
        <f>INDEX(NoSettings!$C:$C,MATCH(EPS!$A3057,NoSettings!$A:$A,0))</f>
        <v>1566870000</v>
      </c>
      <c r="K3057">
        <f>INDEX(GWP!$C$2:$C$13,MATCH(EPS!I3057,GWP!$B$2:$B$13,0))</f>
        <v>0</v>
      </c>
      <c r="L3057" s="4">
        <f t="shared" si="95"/>
        <v>0</v>
      </c>
    </row>
    <row r="3058" spans="1:12">
      <c r="A3058" t="s">
        <v>8686</v>
      </c>
      <c r="B3058" t="s">
        <v>7405</v>
      </c>
      <c r="C3058" t="s">
        <v>1735</v>
      </c>
      <c r="D3058" t="s">
        <v>6896</v>
      </c>
      <c r="E3058" t="s">
        <v>1712</v>
      </c>
      <c r="H3058" t="str">
        <f>INDEX('Vensim Variables'!$B:$B,MATCH(EPS!$B3058,'Vensim Variables'!$A:$A,0))</f>
        <v>g pollutant</v>
      </c>
      <c r="I3058" t="str">
        <f t="shared" si="94"/>
        <v>OC</v>
      </c>
      <c r="J3058">
        <f>INDEX(NoSettings!$C:$C,MATCH(EPS!$A3058,NoSettings!$A:$A,0))</f>
        <v>14821900000</v>
      </c>
      <c r="K3058">
        <f>INDEX(GWP!$C$2:$C$13,MATCH(EPS!I3058,GWP!$B$2:$B$13,0))</f>
        <v>0</v>
      </c>
      <c r="L3058" s="4">
        <f t="shared" si="95"/>
        <v>0</v>
      </c>
    </row>
    <row r="3059" spans="1:12">
      <c r="A3059" t="s">
        <v>8687</v>
      </c>
      <c r="B3059" t="s">
        <v>7405</v>
      </c>
      <c r="C3059" t="s">
        <v>1735</v>
      </c>
      <c r="D3059" t="s">
        <v>6896</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8688</v>
      </c>
      <c r="B3060" t="s">
        <v>7405</v>
      </c>
      <c r="C3060" t="s">
        <v>1735</v>
      </c>
      <c r="D3060" t="s">
        <v>6896</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8689</v>
      </c>
      <c r="B3061" t="s">
        <v>7405</v>
      </c>
      <c r="C3061" t="s">
        <v>1735</v>
      </c>
      <c r="D3061" t="s">
        <v>6896</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8690</v>
      </c>
      <c r="B3062" t="s">
        <v>7405</v>
      </c>
      <c r="C3062" t="s">
        <v>1735</v>
      </c>
      <c r="D3062" t="s">
        <v>6897</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8691</v>
      </c>
      <c r="B3063" t="s">
        <v>7405</v>
      </c>
      <c r="C3063" t="s">
        <v>1735</v>
      </c>
      <c r="D3063" t="s">
        <v>6897</v>
      </c>
      <c r="E3063" t="s">
        <v>1705</v>
      </c>
      <c r="H3063" t="str">
        <f>INDEX('Vensim Variables'!$B:$B,MATCH(EPS!$B3063,'Vensim Variables'!$A:$A,0))</f>
        <v>g pollutant</v>
      </c>
      <c r="I3063" t="str">
        <f t="shared" si="94"/>
        <v>VOC</v>
      </c>
      <c r="J3063">
        <f>INDEX(NoSettings!$C:$C,MATCH(EPS!$A3063,NoSettings!$A:$A,0))</f>
        <v>9960690000</v>
      </c>
      <c r="K3063">
        <f>INDEX(GWP!$C$2:$C$13,MATCH(EPS!I3063,GWP!$B$2:$B$13,0))</f>
        <v>0</v>
      </c>
      <c r="L3063" s="4">
        <f t="shared" si="95"/>
        <v>0</v>
      </c>
    </row>
    <row r="3064" spans="1:12">
      <c r="A3064" t="s">
        <v>8692</v>
      </c>
      <c r="B3064" t="s">
        <v>7405</v>
      </c>
      <c r="C3064" t="s">
        <v>1735</v>
      </c>
      <c r="D3064" t="s">
        <v>6897</v>
      </c>
      <c r="E3064" t="s">
        <v>1706</v>
      </c>
      <c r="H3064" t="str">
        <f>INDEX('Vensim Variables'!$B:$B,MATCH(EPS!$B3064,'Vensim Variables'!$A:$A,0))</f>
        <v>g pollutant</v>
      </c>
      <c r="I3064" t="str">
        <f t="shared" si="94"/>
        <v>CO</v>
      </c>
      <c r="J3064">
        <f>INDEX(NoSettings!$C:$C,MATCH(EPS!$A3064,NoSettings!$A:$A,0))</f>
        <v>264125000000</v>
      </c>
      <c r="K3064">
        <f>INDEX(GWP!$C$2:$C$13,MATCH(EPS!I3064,GWP!$B$2:$B$13,0))</f>
        <v>0</v>
      </c>
      <c r="L3064" s="4">
        <f t="shared" si="95"/>
        <v>0</v>
      </c>
    </row>
    <row r="3065" spans="1:12">
      <c r="A3065" t="s">
        <v>8693</v>
      </c>
      <c r="B3065" t="s">
        <v>7405</v>
      </c>
      <c r="C3065" t="s">
        <v>1735</v>
      </c>
      <c r="D3065" t="s">
        <v>6897</v>
      </c>
      <c r="E3065" t="s">
        <v>1707</v>
      </c>
      <c r="H3065" t="str">
        <f>INDEX('Vensim Variables'!$B:$B,MATCH(EPS!$B3065,'Vensim Variables'!$A:$A,0))</f>
        <v>g pollutant</v>
      </c>
      <c r="I3065" t="str">
        <f t="shared" si="94"/>
        <v>NOx</v>
      </c>
      <c r="J3065">
        <f>INDEX(NoSettings!$C:$C,MATCH(EPS!$A3065,NoSettings!$A:$A,0))</f>
        <v>107673000000</v>
      </c>
      <c r="K3065">
        <f>INDEX(GWP!$C$2:$C$13,MATCH(EPS!I3065,GWP!$B$2:$B$13,0))</f>
        <v>0</v>
      </c>
      <c r="L3065" s="4">
        <f t="shared" si="95"/>
        <v>0</v>
      </c>
    </row>
    <row r="3066" spans="1:12">
      <c r="A3066" t="s">
        <v>8694</v>
      </c>
      <c r="B3066" t="s">
        <v>7405</v>
      </c>
      <c r="C3066" t="s">
        <v>1735</v>
      </c>
      <c r="D3066" t="s">
        <v>6897</v>
      </c>
      <c r="E3066" t="s">
        <v>1708</v>
      </c>
      <c r="H3066" t="str">
        <f>INDEX('Vensim Variables'!$B:$B,MATCH(EPS!$B3066,'Vensim Variables'!$A:$A,0))</f>
        <v>g pollutant</v>
      </c>
      <c r="I3066" t="str">
        <f t="shared" si="94"/>
        <v>PM10</v>
      </c>
      <c r="J3066">
        <f>INDEX(NoSettings!$C:$C,MATCH(EPS!$A3066,NoSettings!$A:$A,0))</f>
        <v>144880000000</v>
      </c>
      <c r="K3066">
        <f>INDEX(GWP!$C$2:$C$13,MATCH(EPS!I3066,GWP!$B$2:$B$13,0))</f>
        <v>0</v>
      </c>
      <c r="L3066" s="4">
        <f t="shared" si="95"/>
        <v>0</v>
      </c>
    </row>
    <row r="3067" spans="1:12">
      <c r="A3067" t="s">
        <v>8695</v>
      </c>
      <c r="B3067" t="s">
        <v>7405</v>
      </c>
      <c r="C3067" t="s">
        <v>1735</v>
      </c>
      <c r="D3067" t="s">
        <v>6897</v>
      </c>
      <c r="E3067" t="s">
        <v>1709</v>
      </c>
      <c r="H3067" t="str">
        <f>INDEX('Vensim Variables'!$B:$B,MATCH(EPS!$B3067,'Vensim Variables'!$A:$A,0))</f>
        <v>g pollutant</v>
      </c>
      <c r="I3067" t="str">
        <f t="shared" si="94"/>
        <v>PM25</v>
      </c>
      <c r="J3067">
        <f>INDEX(NoSettings!$C:$C,MATCH(EPS!$A3067,NoSettings!$A:$A,0))</f>
        <v>124695000000</v>
      </c>
      <c r="K3067">
        <f>INDEX(GWP!$C$2:$C$13,MATCH(EPS!I3067,GWP!$B$2:$B$13,0))</f>
        <v>0</v>
      </c>
      <c r="L3067" s="4">
        <f t="shared" si="95"/>
        <v>0</v>
      </c>
    </row>
    <row r="3068" spans="1:12">
      <c r="A3068" t="s">
        <v>8696</v>
      </c>
      <c r="B3068" t="s">
        <v>7405</v>
      </c>
      <c r="C3068" t="s">
        <v>1735</v>
      </c>
      <c r="D3068" t="s">
        <v>6897</v>
      </c>
      <c r="E3068" t="s">
        <v>1710</v>
      </c>
      <c r="H3068" t="str">
        <f>INDEX('Vensim Variables'!$B:$B,MATCH(EPS!$B3068,'Vensim Variables'!$A:$A,0))</f>
        <v>g pollutant</v>
      </c>
      <c r="I3068" t="str">
        <f t="shared" si="94"/>
        <v>SOx</v>
      </c>
      <c r="J3068">
        <f>INDEX(NoSettings!$C:$C,MATCH(EPS!$A3068,NoSettings!$A:$A,0))</f>
        <v>18274500000</v>
      </c>
      <c r="K3068">
        <f>INDEX(GWP!$C$2:$C$13,MATCH(EPS!I3068,GWP!$B$2:$B$13,0))</f>
        <v>0</v>
      </c>
      <c r="L3068" s="4">
        <f t="shared" si="95"/>
        <v>0</v>
      </c>
    </row>
    <row r="3069" spans="1:12">
      <c r="A3069" t="s">
        <v>8697</v>
      </c>
      <c r="B3069" t="s">
        <v>7405</v>
      </c>
      <c r="C3069" t="s">
        <v>1735</v>
      </c>
      <c r="D3069" t="s">
        <v>6897</v>
      </c>
      <c r="E3069" t="s">
        <v>1711</v>
      </c>
      <c r="H3069" t="str">
        <f>INDEX('Vensim Variables'!$B:$B,MATCH(EPS!$B3069,'Vensim Variables'!$A:$A,0))</f>
        <v>g pollutant</v>
      </c>
      <c r="I3069" t="str">
        <f t="shared" si="94"/>
        <v>BC</v>
      </c>
      <c r="J3069">
        <f>INDEX(NoSettings!$C:$C,MATCH(EPS!$A3069,NoSettings!$A:$A,0))</f>
        <v>4626460000</v>
      </c>
      <c r="K3069">
        <f>INDEX(GWP!$C$2:$C$13,MATCH(EPS!I3069,GWP!$B$2:$B$13,0))</f>
        <v>0</v>
      </c>
      <c r="L3069" s="4">
        <f t="shared" si="95"/>
        <v>0</v>
      </c>
    </row>
    <row r="3070" spans="1:12">
      <c r="A3070" t="s">
        <v>8698</v>
      </c>
      <c r="B3070" t="s">
        <v>7405</v>
      </c>
      <c r="C3070" t="s">
        <v>1735</v>
      </c>
      <c r="D3070" t="s">
        <v>6897</v>
      </c>
      <c r="E3070" t="s">
        <v>1712</v>
      </c>
      <c r="H3070" t="str">
        <f>INDEX('Vensim Variables'!$B:$B,MATCH(EPS!$B3070,'Vensim Variables'!$A:$A,0))</f>
        <v>g pollutant</v>
      </c>
      <c r="I3070" t="str">
        <f t="shared" si="94"/>
        <v>OC</v>
      </c>
      <c r="J3070">
        <f>INDEX(NoSettings!$C:$C,MATCH(EPS!$A3070,NoSettings!$A:$A,0))</f>
        <v>43764200000</v>
      </c>
      <c r="K3070">
        <f>INDEX(GWP!$C$2:$C$13,MATCH(EPS!I3070,GWP!$B$2:$B$13,0))</f>
        <v>0</v>
      </c>
      <c r="L3070" s="4">
        <f t="shared" si="95"/>
        <v>0</v>
      </c>
    </row>
    <row r="3071" spans="1:12">
      <c r="A3071" t="s">
        <v>8699</v>
      </c>
      <c r="B3071" t="s">
        <v>7405</v>
      </c>
      <c r="C3071" t="s">
        <v>1735</v>
      </c>
      <c r="D3071" t="s">
        <v>6897</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8700</v>
      </c>
      <c r="B3072" t="s">
        <v>7405</v>
      </c>
      <c r="C3072" t="s">
        <v>1735</v>
      </c>
      <c r="D3072" t="s">
        <v>6897</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8701</v>
      </c>
      <c r="B3073" t="s">
        <v>7405</v>
      </c>
      <c r="C3073" t="s">
        <v>1735</v>
      </c>
      <c r="D3073" t="s">
        <v>6897</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8702</v>
      </c>
      <c r="B3074" t="s">
        <v>7405</v>
      </c>
      <c r="C3074" t="s">
        <v>1735</v>
      </c>
      <c r="D3074" t="s">
        <v>6898</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8703</v>
      </c>
      <c r="B3075" t="s">
        <v>7405</v>
      </c>
      <c r="C3075" t="s">
        <v>1735</v>
      </c>
      <c r="D3075" t="s">
        <v>6898</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10295300000</v>
      </c>
      <c r="K3075">
        <f>INDEX(GWP!$C$2:$C$13,MATCH(EPS!I3075,GWP!$B$2:$B$13,0))</f>
        <v>0</v>
      </c>
      <c r="L3075" s="4">
        <f t="shared" ref="L3075:L3138" si="97">IF(H3075="g pollutant",K3075*J3075/10^12,IF(H3075="MMTCO2e",J3075,IF(H3075="MWh",J3075,0)))</f>
        <v>0</v>
      </c>
    </row>
    <row r="3076" spans="1:12">
      <c r="A3076" t="s">
        <v>8704</v>
      </c>
      <c r="B3076" t="s">
        <v>7405</v>
      </c>
      <c r="C3076" t="s">
        <v>1735</v>
      </c>
      <c r="D3076" t="s">
        <v>6898</v>
      </c>
      <c r="E3076" t="s">
        <v>1706</v>
      </c>
      <c r="H3076" t="str">
        <f>INDEX('Vensim Variables'!$B:$B,MATCH(EPS!$B3076,'Vensim Variables'!$A:$A,0))</f>
        <v>g pollutant</v>
      </c>
      <c r="I3076" t="str">
        <f t="shared" si="96"/>
        <v>CO</v>
      </c>
      <c r="J3076">
        <f>INDEX(NoSettings!$C:$C,MATCH(EPS!$A3076,NoSettings!$A:$A,0))</f>
        <v>272998000000</v>
      </c>
      <c r="K3076">
        <f>INDEX(GWP!$C$2:$C$13,MATCH(EPS!I3076,GWP!$B$2:$B$13,0))</f>
        <v>0</v>
      </c>
      <c r="L3076" s="4">
        <f t="shared" si="97"/>
        <v>0</v>
      </c>
    </row>
    <row r="3077" spans="1:12">
      <c r="A3077" t="s">
        <v>8705</v>
      </c>
      <c r="B3077" t="s">
        <v>7405</v>
      </c>
      <c r="C3077" t="s">
        <v>1735</v>
      </c>
      <c r="D3077" t="s">
        <v>6898</v>
      </c>
      <c r="E3077" t="s">
        <v>1707</v>
      </c>
      <c r="H3077" t="str">
        <f>INDEX('Vensim Variables'!$B:$B,MATCH(EPS!$B3077,'Vensim Variables'!$A:$A,0))</f>
        <v>g pollutant</v>
      </c>
      <c r="I3077" t="str">
        <f t="shared" si="96"/>
        <v>NOx</v>
      </c>
      <c r="J3077">
        <f>INDEX(NoSettings!$C:$C,MATCH(EPS!$A3077,NoSettings!$A:$A,0))</f>
        <v>111290000000</v>
      </c>
      <c r="K3077">
        <f>INDEX(GWP!$C$2:$C$13,MATCH(EPS!I3077,GWP!$B$2:$B$13,0))</f>
        <v>0</v>
      </c>
      <c r="L3077" s="4">
        <f t="shared" si="97"/>
        <v>0</v>
      </c>
    </row>
    <row r="3078" spans="1:12">
      <c r="A3078" t="s">
        <v>8706</v>
      </c>
      <c r="B3078" t="s">
        <v>7405</v>
      </c>
      <c r="C3078" t="s">
        <v>1735</v>
      </c>
      <c r="D3078" t="s">
        <v>6898</v>
      </c>
      <c r="E3078" t="s">
        <v>1708</v>
      </c>
      <c r="H3078" t="str">
        <f>INDEX('Vensim Variables'!$B:$B,MATCH(EPS!$B3078,'Vensim Variables'!$A:$A,0))</f>
        <v>g pollutant</v>
      </c>
      <c r="I3078" t="str">
        <f t="shared" si="96"/>
        <v>PM10</v>
      </c>
      <c r="J3078">
        <f>INDEX(NoSettings!$C:$C,MATCH(EPS!$A3078,NoSettings!$A:$A,0))</f>
        <v>149747000000</v>
      </c>
      <c r="K3078">
        <f>INDEX(GWP!$C$2:$C$13,MATCH(EPS!I3078,GWP!$B$2:$B$13,0))</f>
        <v>0</v>
      </c>
      <c r="L3078" s="4">
        <f t="shared" si="97"/>
        <v>0</v>
      </c>
    </row>
    <row r="3079" spans="1:12">
      <c r="A3079" t="s">
        <v>8707</v>
      </c>
      <c r="B3079" t="s">
        <v>7405</v>
      </c>
      <c r="C3079" t="s">
        <v>1735</v>
      </c>
      <c r="D3079" t="s">
        <v>6898</v>
      </c>
      <c r="E3079" t="s">
        <v>1709</v>
      </c>
      <c r="H3079" t="str">
        <f>INDEX('Vensim Variables'!$B:$B,MATCH(EPS!$B3079,'Vensim Variables'!$A:$A,0))</f>
        <v>g pollutant</v>
      </c>
      <c r="I3079" t="str">
        <f t="shared" si="96"/>
        <v>PM25</v>
      </c>
      <c r="J3079">
        <f>INDEX(NoSettings!$C:$C,MATCH(EPS!$A3079,NoSettings!$A:$A,0))</f>
        <v>128884000000</v>
      </c>
      <c r="K3079">
        <f>INDEX(GWP!$C$2:$C$13,MATCH(EPS!I3079,GWP!$B$2:$B$13,0))</f>
        <v>0</v>
      </c>
      <c r="L3079" s="4">
        <f t="shared" si="97"/>
        <v>0</v>
      </c>
    </row>
    <row r="3080" spans="1:12">
      <c r="A3080" t="s">
        <v>8708</v>
      </c>
      <c r="B3080" t="s">
        <v>7405</v>
      </c>
      <c r="C3080" t="s">
        <v>1735</v>
      </c>
      <c r="D3080" t="s">
        <v>6898</v>
      </c>
      <c r="E3080" t="s">
        <v>1710</v>
      </c>
      <c r="H3080" t="str">
        <f>INDEX('Vensim Variables'!$B:$B,MATCH(EPS!$B3080,'Vensim Variables'!$A:$A,0))</f>
        <v>g pollutant</v>
      </c>
      <c r="I3080" t="str">
        <f t="shared" si="96"/>
        <v>SOx</v>
      </c>
      <c r="J3080">
        <f>INDEX(NoSettings!$C:$C,MATCH(EPS!$A3080,NoSettings!$A:$A,0))</f>
        <v>18888400000</v>
      </c>
      <c r="K3080">
        <f>INDEX(GWP!$C$2:$C$13,MATCH(EPS!I3080,GWP!$B$2:$B$13,0))</f>
        <v>0</v>
      </c>
      <c r="L3080" s="4">
        <f t="shared" si="97"/>
        <v>0</v>
      </c>
    </row>
    <row r="3081" spans="1:12">
      <c r="A3081" t="s">
        <v>8709</v>
      </c>
      <c r="B3081" t="s">
        <v>7405</v>
      </c>
      <c r="C3081" t="s">
        <v>1735</v>
      </c>
      <c r="D3081" t="s">
        <v>6898</v>
      </c>
      <c r="E3081" t="s">
        <v>1711</v>
      </c>
      <c r="H3081" t="str">
        <f>INDEX('Vensim Variables'!$B:$B,MATCH(EPS!$B3081,'Vensim Variables'!$A:$A,0))</f>
        <v>g pollutant</v>
      </c>
      <c r="I3081" t="str">
        <f t="shared" si="96"/>
        <v>BC</v>
      </c>
      <c r="J3081">
        <f>INDEX(NoSettings!$C:$C,MATCH(EPS!$A3081,NoSettings!$A:$A,0))</f>
        <v>4781880000</v>
      </c>
      <c r="K3081">
        <f>INDEX(GWP!$C$2:$C$13,MATCH(EPS!I3081,GWP!$B$2:$B$13,0))</f>
        <v>0</v>
      </c>
      <c r="L3081" s="4">
        <f t="shared" si="97"/>
        <v>0</v>
      </c>
    </row>
    <row r="3082" spans="1:12">
      <c r="A3082" t="s">
        <v>8710</v>
      </c>
      <c r="B3082" t="s">
        <v>7405</v>
      </c>
      <c r="C3082" t="s">
        <v>1735</v>
      </c>
      <c r="D3082" t="s">
        <v>6898</v>
      </c>
      <c r="E3082" t="s">
        <v>1712</v>
      </c>
      <c r="H3082" t="str">
        <f>INDEX('Vensim Variables'!$B:$B,MATCH(EPS!$B3082,'Vensim Variables'!$A:$A,0))</f>
        <v>g pollutant</v>
      </c>
      <c r="I3082" t="str">
        <f t="shared" si="96"/>
        <v>OC</v>
      </c>
      <c r="J3082">
        <f>INDEX(NoSettings!$C:$C,MATCH(EPS!$A3082,NoSettings!$A:$A,0))</f>
        <v>45234400000</v>
      </c>
      <c r="K3082">
        <f>INDEX(GWP!$C$2:$C$13,MATCH(EPS!I3082,GWP!$B$2:$B$13,0))</f>
        <v>0</v>
      </c>
      <c r="L3082" s="4">
        <f t="shared" si="97"/>
        <v>0</v>
      </c>
    </row>
    <row r="3083" spans="1:12">
      <c r="A3083" t="s">
        <v>8711</v>
      </c>
      <c r="B3083" t="s">
        <v>7405</v>
      </c>
      <c r="C3083" t="s">
        <v>1735</v>
      </c>
      <c r="D3083" t="s">
        <v>6898</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8712</v>
      </c>
      <c r="B3084" t="s">
        <v>7405</v>
      </c>
      <c r="C3084" t="s">
        <v>1735</v>
      </c>
      <c r="D3084" t="s">
        <v>6898</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8713</v>
      </c>
      <c r="B3085" t="s">
        <v>7405</v>
      </c>
      <c r="C3085" t="s">
        <v>1735</v>
      </c>
      <c r="D3085" t="s">
        <v>6898</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8714</v>
      </c>
      <c r="B3086" t="s">
        <v>7405</v>
      </c>
      <c r="C3086" t="s">
        <v>1735</v>
      </c>
      <c r="D3086" t="s">
        <v>6899</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8715</v>
      </c>
      <c r="B3087" t="s">
        <v>7405</v>
      </c>
      <c r="C3087" t="s">
        <v>1735</v>
      </c>
      <c r="D3087" t="s">
        <v>6899</v>
      </c>
      <c r="E3087" t="s">
        <v>1705</v>
      </c>
      <c r="H3087" t="str">
        <f>INDEX('Vensim Variables'!$B:$B,MATCH(EPS!$B3087,'Vensim Variables'!$A:$A,0))</f>
        <v>g pollutant</v>
      </c>
      <c r="I3087" t="str">
        <f t="shared" si="96"/>
        <v>VOC</v>
      </c>
      <c r="J3087">
        <f>INDEX(NoSettings!$C:$C,MATCH(EPS!$A3087,NoSettings!$A:$A,0))</f>
        <v>76545</v>
      </c>
      <c r="K3087">
        <f>INDEX(GWP!$C$2:$C$13,MATCH(EPS!I3087,GWP!$B$2:$B$13,0))</f>
        <v>0</v>
      </c>
      <c r="L3087" s="4">
        <f t="shared" si="97"/>
        <v>0</v>
      </c>
    </row>
    <row r="3088" spans="1:12">
      <c r="A3088" t="s">
        <v>8716</v>
      </c>
      <c r="B3088" t="s">
        <v>7405</v>
      </c>
      <c r="C3088" t="s">
        <v>1735</v>
      </c>
      <c r="D3088" t="s">
        <v>6899</v>
      </c>
      <c r="E3088" t="s">
        <v>1706</v>
      </c>
      <c r="H3088" t="str">
        <f>INDEX('Vensim Variables'!$B:$B,MATCH(EPS!$B3088,'Vensim Variables'!$A:$A,0))</f>
        <v>g pollutant</v>
      </c>
      <c r="I3088" t="str">
        <f t="shared" si="96"/>
        <v>CO</v>
      </c>
      <c r="J3088">
        <f>INDEX(NoSettings!$C:$C,MATCH(EPS!$A3088,NoSettings!$A:$A,0))</f>
        <v>2029730</v>
      </c>
      <c r="K3088">
        <f>INDEX(GWP!$C$2:$C$13,MATCH(EPS!I3088,GWP!$B$2:$B$13,0))</f>
        <v>0</v>
      </c>
      <c r="L3088" s="4">
        <f t="shared" si="97"/>
        <v>0</v>
      </c>
    </row>
    <row r="3089" spans="1:12">
      <c r="A3089" t="s">
        <v>8717</v>
      </c>
      <c r="B3089" t="s">
        <v>7405</v>
      </c>
      <c r="C3089" t="s">
        <v>1735</v>
      </c>
      <c r="D3089" t="s">
        <v>6899</v>
      </c>
      <c r="E3089" t="s">
        <v>1707</v>
      </c>
      <c r="H3089" t="str">
        <f>INDEX('Vensim Variables'!$B:$B,MATCH(EPS!$B3089,'Vensim Variables'!$A:$A,0))</f>
        <v>g pollutant</v>
      </c>
      <c r="I3089" t="str">
        <f t="shared" si="96"/>
        <v>NOx</v>
      </c>
      <c r="J3089">
        <f>INDEX(NoSettings!$C:$C,MATCH(EPS!$A3089,NoSettings!$A:$A,0))</f>
        <v>827435</v>
      </c>
      <c r="K3089">
        <f>INDEX(GWP!$C$2:$C$13,MATCH(EPS!I3089,GWP!$B$2:$B$13,0))</f>
        <v>0</v>
      </c>
      <c r="L3089" s="4">
        <f t="shared" si="97"/>
        <v>0</v>
      </c>
    </row>
    <row r="3090" spans="1:12">
      <c r="A3090" t="s">
        <v>8718</v>
      </c>
      <c r="B3090" t="s">
        <v>7405</v>
      </c>
      <c r="C3090" t="s">
        <v>1735</v>
      </c>
      <c r="D3090" t="s">
        <v>6899</v>
      </c>
      <c r="E3090" t="s">
        <v>1708</v>
      </c>
      <c r="H3090" t="str">
        <f>INDEX('Vensim Variables'!$B:$B,MATCH(EPS!$B3090,'Vensim Variables'!$A:$A,0))</f>
        <v>g pollutant</v>
      </c>
      <c r="I3090" t="str">
        <f t="shared" si="96"/>
        <v>PM10</v>
      </c>
      <c r="J3090">
        <f>INDEX(NoSettings!$C:$C,MATCH(EPS!$A3090,NoSettings!$A:$A,0))</f>
        <v>1113360</v>
      </c>
      <c r="K3090">
        <f>INDEX(GWP!$C$2:$C$13,MATCH(EPS!I3090,GWP!$B$2:$B$13,0))</f>
        <v>0</v>
      </c>
      <c r="L3090" s="4">
        <f t="shared" si="97"/>
        <v>0</v>
      </c>
    </row>
    <row r="3091" spans="1:12">
      <c r="A3091" t="s">
        <v>8719</v>
      </c>
      <c r="B3091" t="s">
        <v>7405</v>
      </c>
      <c r="C3091" t="s">
        <v>1735</v>
      </c>
      <c r="D3091" t="s">
        <v>6899</v>
      </c>
      <c r="E3091" t="s">
        <v>1709</v>
      </c>
      <c r="H3091" t="str">
        <f>INDEX('Vensim Variables'!$B:$B,MATCH(EPS!$B3091,'Vensim Variables'!$A:$A,0))</f>
        <v>g pollutant</v>
      </c>
      <c r="I3091" t="str">
        <f t="shared" si="96"/>
        <v>PM25</v>
      </c>
      <c r="J3091">
        <f>INDEX(NoSettings!$C:$C,MATCH(EPS!$A3091,NoSettings!$A:$A,0))</f>
        <v>958244</v>
      </c>
      <c r="K3091">
        <f>INDEX(GWP!$C$2:$C$13,MATCH(EPS!I3091,GWP!$B$2:$B$13,0))</f>
        <v>0</v>
      </c>
      <c r="L3091" s="4">
        <f t="shared" si="97"/>
        <v>0</v>
      </c>
    </row>
    <row r="3092" spans="1:12">
      <c r="A3092" t="s">
        <v>8720</v>
      </c>
      <c r="B3092" t="s">
        <v>7405</v>
      </c>
      <c r="C3092" t="s">
        <v>1735</v>
      </c>
      <c r="D3092" t="s">
        <v>6899</v>
      </c>
      <c r="E3092" t="s">
        <v>1710</v>
      </c>
      <c r="H3092" t="str">
        <f>INDEX('Vensim Variables'!$B:$B,MATCH(EPS!$B3092,'Vensim Variables'!$A:$A,0))</f>
        <v>g pollutant</v>
      </c>
      <c r="I3092" t="str">
        <f t="shared" si="96"/>
        <v>SOx</v>
      </c>
      <c r="J3092">
        <f>INDEX(NoSettings!$C:$C,MATCH(EPS!$A3092,NoSettings!$A:$A,0))</f>
        <v>140434</v>
      </c>
      <c r="K3092">
        <f>INDEX(GWP!$C$2:$C$13,MATCH(EPS!I3092,GWP!$B$2:$B$13,0))</f>
        <v>0</v>
      </c>
      <c r="L3092" s="4">
        <f t="shared" si="97"/>
        <v>0</v>
      </c>
    </row>
    <row r="3093" spans="1:12">
      <c r="A3093" t="s">
        <v>8721</v>
      </c>
      <c r="B3093" t="s">
        <v>7405</v>
      </c>
      <c r="C3093" t="s">
        <v>1735</v>
      </c>
      <c r="D3093" t="s">
        <v>6899</v>
      </c>
      <c r="E3093" t="s">
        <v>1711</v>
      </c>
      <c r="H3093" t="str">
        <f>INDEX('Vensim Variables'!$B:$B,MATCH(EPS!$B3093,'Vensim Variables'!$A:$A,0))</f>
        <v>g pollutant</v>
      </c>
      <c r="I3093" t="str">
        <f t="shared" si="96"/>
        <v>BC</v>
      </c>
      <c r="J3093">
        <f>INDEX(NoSettings!$C:$C,MATCH(EPS!$A3093,NoSettings!$A:$A,0))</f>
        <v>35553</v>
      </c>
      <c r="K3093">
        <f>INDEX(GWP!$C$2:$C$13,MATCH(EPS!I3093,GWP!$B$2:$B$13,0))</f>
        <v>0</v>
      </c>
      <c r="L3093" s="4">
        <f t="shared" si="97"/>
        <v>0</v>
      </c>
    </row>
    <row r="3094" spans="1:12">
      <c r="A3094" t="s">
        <v>8722</v>
      </c>
      <c r="B3094" t="s">
        <v>7405</v>
      </c>
      <c r="C3094" t="s">
        <v>1735</v>
      </c>
      <c r="D3094" t="s">
        <v>6899</v>
      </c>
      <c r="E3094" t="s">
        <v>1712</v>
      </c>
      <c r="H3094" t="str">
        <f>INDEX('Vensim Variables'!$B:$B,MATCH(EPS!$B3094,'Vensim Variables'!$A:$A,0))</f>
        <v>g pollutant</v>
      </c>
      <c r="I3094" t="str">
        <f t="shared" si="96"/>
        <v>OC</v>
      </c>
      <c r="J3094">
        <f>INDEX(NoSettings!$C:$C,MATCH(EPS!$A3094,NoSettings!$A:$A,0))</f>
        <v>336315</v>
      </c>
      <c r="K3094">
        <f>INDEX(GWP!$C$2:$C$13,MATCH(EPS!I3094,GWP!$B$2:$B$13,0))</f>
        <v>0</v>
      </c>
      <c r="L3094" s="4">
        <f t="shared" si="97"/>
        <v>0</v>
      </c>
    </row>
    <row r="3095" spans="1:12">
      <c r="A3095" t="s">
        <v>8723</v>
      </c>
      <c r="B3095" t="s">
        <v>7405</v>
      </c>
      <c r="C3095" t="s">
        <v>1735</v>
      </c>
      <c r="D3095" t="s">
        <v>6899</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8724</v>
      </c>
      <c r="B3096" t="s">
        <v>7405</v>
      </c>
      <c r="C3096" t="s">
        <v>1735</v>
      </c>
      <c r="D3096" t="s">
        <v>6899</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8725</v>
      </c>
      <c r="B3097" t="s">
        <v>7405</v>
      </c>
      <c r="C3097" t="s">
        <v>1735</v>
      </c>
      <c r="D3097" t="s">
        <v>6899</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8726</v>
      </c>
      <c r="B3098" t="s">
        <v>7405</v>
      </c>
      <c r="C3098" t="s">
        <v>1735</v>
      </c>
      <c r="D3098" t="s">
        <v>6900</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8727</v>
      </c>
      <c r="B3099" t="s">
        <v>7405</v>
      </c>
      <c r="C3099" t="s">
        <v>1735</v>
      </c>
      <c r="D3099" t="s">
        <v>6900</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8728</v>
      </c>
      <c r="B3100" t="s">
        <v>7405</v>
      </c>
      <c r="C3100" t="s">
        <v>1735</v>
      </c>
      <c r="D3100" t="s">
        <v>6900</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8729</v>
      </c>
      <c r="B3101" t="s">
        <v>7405</v>
      </c>
      <c r="C3101" t="s">
        <v>1735</v>
      </c>
      <c r="D3101" t="s">
        <v>6900</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8730</v>
      </c>
      <c r="B3102" t="s">
        <v>7405</v>
      </c>
      <c r="C3102" t="s">
        <v>1735</v>
      </c>
      <c r="D3102" t="s">
        <v>6900</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8731</v>
      </c>
      <c r="B3103" t="s">
        <v>7405</v>
      </c>
      <c r="C3103" t="s">
        <v>1735</v>
      </c>
      <c r="D3103" t="s">
        <v>6900</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8732</v>
      </c>
      <c r="B3104" t="s">
        <v>7405</v>
      </c>
      <c r="C3104" t="s">
        <v>1735</v>
      </c>
      <c r="D3104" t="s">
        <v>6900</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8733</v>
      </c>
      <c r="B3105" t="s">
        <v>7405</v>
      </c>
      <c r="C3105" t="s">
        <v>1735</v>
      </c>
      <c r="D3105" t="s">
        <v>6900</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8734</v>
      </c>
      <c r="B3106" t="s">
        <v>7405</v>
      </c>
      <c r="C3106" t="s">
        <v>1735</v>
      </c>
      <c r="D3106" t="s">
        <v>6900</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8735</v>
      </c>
      <c r="B3107" t="s">
        <v>7405</v>
      </c>
      <c r="C3107" t="s">
        <v>1735</v>
      </c>
      <c r="D3107" t="s">
        <v>6900</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8736</v>
      </c>
      <c r="B3108" t="s">
        <v>7405</v>
      </c>
      <c r="C3108" t="s">
        <v>1735</v>
      </c>
      <c r="D3108" t="s">
        <v>6900</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8737</v>
      </c>
      <c r="B3109" t="s">
        <v>7405</v>
      </c>
      <c r="C3109" t="s">
        <v>1735</v>
      </c>
      <c r="D3109" t="s">
        <v>6900</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8738</v>
      </c>
      <c r="B3110" t="s">
        <v>7405</v>
      </c>
      <c r="C3110" t="s">
        <v>1735</v>
      </c>
      <c r="D3110" t="s">
        <v>6901</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8739</v>
      </c>
      <c r="B3111" t="s">
        <v>7405</v>
      </c>
      <c r="C3111" t="s">
        <v>1735</v>
      </c>
      <c r="D3111" t="s">
        <v>6901</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8740</v>
      </c>
      <c r="B3112" t="s">
        <v>7405</v>
      </c>
      <c r="C3112" t="s">
        <v>1735</v>
      </c>
      <c r="D3112" t="s">
        <v>6901</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8741</v>
      </c>
      <c r="B3113" t="s">
        <v>7405</v>
      </c>
      <c r="C3113" t="s">
        <v>1735</v>
      </c>
      <c r="D3113" t="s">
        <v>6901</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8742</v>
      </c>
      <c r="B3114" t="s">
        <v>7405</v>
      </c>
      <c r="C3114" t="s">
        <v>1735</v>
      </c>
      <c r="D3114" t="s">
        <v>6901</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8743</v>
      </c>
      <c r="B3115" t="s">
        <v>7405</v>
      </c>
      <c r="C3115" t="s">
        <v>1735</v>
      </c>
      <c r="D3115" t="s">
        <v>6901</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8744</v>
      </c>
      <c r="B3116" t="s">
        <v>7405</v>
      </c>
      <c r="C3116" t="s">
        <v>1735</v>
      </c>
      <c r="D3116" t="s">
        <v>6901</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8745</v>
      </c>
      <c r="B3117" t="s">
        <v>7405</v>
      </c>
      <c r="C3117" t="s">
        <v>1735</v>
      </c>
      <c r="D3117" t="s">
        <v>6901</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8746</v>
      </c>
      <c r="B3118" t="s">
        <v>7405</v>
      </c>
      <c r="C3118" t="s">
        <v>1735</v>
      </c>
      <c r="D3118" t="s">
        <v>6901</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8747</v>
      </c>
      <c r="B3119" t="s">
        <v>7405</v>
      </c>
      <c r="C3119" t="s">
        <v>1735</v>
      </c>
      <c r="D3119" t="s">
        <v>6901</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8748</v>
      </c>
      <c r="B3120" t="s">
        <v>7405</v>
      </c>
      <c r="C3120" t="s">
        <v>1735</v>
      </c>
      <c r="D3120" t="s">
        <v>6901</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8749</v>
      </c>
      <c r="B3121" t="s">
        <v>7405</v>
      </c>
      <c r="C3121" t="s">
        <v>1735</v>
      </c>
      <c r="D3121" t="s">
        <v>6901</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8750</v>
      </c>
      <c r="B3122" t="s">
        <v>7405</v>
      </c>
      <c r="C3122" t="s">
        <v>1735</v>
      </c>
      <c r="D3122" t="s">
        <v>6902</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8751</v>
      </c>
      <c r="B3123" t="s">
        <v>7405</v>
      </c>
      <c r="C3123" t="s">
        <v>1735</v>
      </c>
      <c r="D3123" t="s">
        <v>6902</v>
      </c>
      <c r="E3123" t="s">
        <v>1705</v>
      </c>
      <c r="H3123" t="str">
        <f>INDEX('Vensim Variables'!$B:$B,MATCH(EPS!$B3123,'Vensim Variables'!$A:$A,0))</f>
        <v>g pollutant</v>
      </c>
      <c r="I3123" t="str">
        <f t="shared" si="96"/>
        <v>VOC</v>
      </c>
      <c r="J3123">
        <f>INDEX(NoSettings!$C:$C,MATCH(EPS!$A3123,NoSettings!$A:$A,0))</f>
        <v>499620000</v>
      </c>
      <c r="K3123">
        <f>INDEX(GWP!$C$2:$C$13,MATCH(EPS!I3123,GWP!$B$2:$B$13,0))</f>
        <v>0</v>
      </c>
      <c r="L3123" s="4">
        <f t="shared" si="97"/>
        <v>0</v>
      </c>
    </row>
    <row r="3124" spans="1:12">
      <c r="A3124" t="s">
        <v>8752</v>
      </c>
      <c r="B3124" t="s">
        <v>7405</v>
      </c>
      <c r="C3124" t="s">
        <v>1735</v>
      </c>
      <c r="D3124" t="s">
        <v>6902</v>
      </c>
      <c r="E3124" t="s">
        <v>1706</v>
      </c>
      <c r="H3124" t="str">
        <f>INDEX('Vensim Variables'!$B:$B,MATCH(EPS!$B3124,'Vensim Variables'!$A:$A,0))</f>
        <v>g pollutant</v>
      </c>
      <c r="I3124" t="str">
        <f t="shared" si="96"/>
        <v>CO</v>
      </c>
      <c r="J3124">
        <f>INDEX(NoSettings!$C:$C,MATCH(EPS!$A3124,NoSettings!$A:$A,0))</f>
        <v>13248300000</v>
      </c>
      <c r="K3124">
        <f>INDEX(GWP!$C$2:$C$13,MATCH(EPS!I3124,GWP!$B$2:$B$13,0))</f>
        <v>0</v>
      </c>
      <c r="L3124" s="4">
        <f t="shared" si="97"/>
        <v>0</v>
      </c>
    </row>
    <row r="3125" spans="1:12">
      <c r="A3125" t="s">
        <v>8753</v>
      </c>
      <c r="B3125" t="s">
        <v>7405</v>
      </c>
      <c r="C3125" t="s">
        <v>1735</v>
      </c>
      <c r="D3125" t="s">
        <v>6902</v>
      </c>
      <c r="E3125" t="s">
        <v>1707</v>
      </c>
      <c r="H3125" t="str">
        <f>INDEX('Vensim Variables'!$B:$B,MATCH(EPS!$B3125,'Vensim Variables'!$A:$A,0))</f>
        <v>g pollutant</v>
      </c>
      <c r="I3125" t="str">
        <f t="shared" si="96"/>
        <v>NOx</v>
      </c>
      <c r="J3125">
        <f>INDEX(NoSettings!$C:$C,MATCH(EPS!$A3125,NoSettings!$A:$A,0))</f>
        <v>5400790000</v>
      </c>
      <c r="K3125">
        <f>INDEX(GWP!$C$2:$C$13,MATCH(EPS!I3125,GWP!$B$2:$B$13,0))</f>
        <v>0</v>
      </c>
      <c r="L3125" s="4">
        <f t="shared" si="97"/>
        <v>0</v>
      </c>
    </row>
    <row r="3126" spans="1:12">
      <c r="A3126" t="s">
        <v>8754</v>
      </c>
      <c r="B3126" t="s">
        <v>7405</v>
      </c>
      <c r="C3126" t="s">
        <v>1735</v>
      </c>
      <c r="D3126" t="s">
        <v>6902</v>
      </c>
      <c r="E3126" t="s">
        <v>1708</v>
      </c>
      <c r="H3126" t="str">
        <f>INDEX('Vensim Variables'!$B:$B,MATCH(EPS!$B3126,'Vensim Variables'!$A:$A,0))</f>
        <v>g pollutant</v>
      </c>
      <c r="I3126" t="str">
        <f t="shared" si="96"/>
        <v>PM10</v>
      </c>
      <c r="J3126">
        <f>INDEX(NoSettings!$C:$C,MATCH(EPS!$A3126,NoSettings!$A:$A,0))</f>
        <v>7267040000</v>
      </c>
      <c r="K3126">
        <f>INDEX(GWP!$C$2:$C$13,MATCH(EPS!I3126,GWP!$B$2:$B$13,0))</f>
        <v>0</v>
      </c>
      <c r="L3126" s="4">
        <f t="shared" si="97"/>
        <v>0</v>
      </c>
    </row>
    <row r="3127" spans="1:12">
      <c r="A3127" t="s">
        <v>8755</v>
      </c>
      <c r="B3127" t="s">
        <v>7405</v>
      </c>
      <c r="C3127" t="s">
        <v>1735</v>
      </c>
      <c r="D3127" t="s">
        <v>6902</v>
      </c>
      <c r="E3127" t="s">
        <v>1709</v>
      </c>
      <c r="H3127" t="str">
        <f>INDEX('Vensim Variables'!$B:$B,MATCH(EPS!$B3127,'Vensim Variables'!$A:$A,0))</f>
        <v>g pollutant</v>
      </c>
      <c r="I3127" t="str">
        <f t="shared" si="96"/>
        <v>PM25</v>
      </c>
      <c r="J3127">
        <f>INDEX(NoSettings!$C:$C,MATCH(EPS!$A3127,NoSettings!$A:$A,0))</f>
        <v>6254600000</v>
      </c>
      <c r="K3127">
        <f>INDEX(GWP!$C$2:$C$13,MATCH(EPS!I3127,GWP!$B$2:$B$13,0))</f>
        <v>0</v>
      </c>
      <c r="L3127" s="4">
        <f t="shared" si="97"/>
        <v>0</v>
      </c>
    </row>
    <row r="3128" spans="1:12">
      <c r="A3128" t="s">
        <v>8756</v>
      </c>
      <c r="B3128" t="s">
        <v>7405</v>
      </c>
      <c r="C3128" t="s">
        <v>1735</v>
      </c>
      <c r="D3128" t="s">
        <v>6902</v>
      </c>
      <c r="E3128" t="s">
        <v>1710</v>
      </c>
      <c r="H3128" t="str">
        <f>INDEX('Vensim Variables'!$B:$B,MATCH(EPS!$B3128,'Vensim Variables'!$A:$A,0))</f>
        <v>g pollutant</v>
      </c>
      <c r="I3128" t="str">
        <f t="shared" si="96"/>
        <v>SOx</v>
      </c>
      <c r="J3128">
        <f>INDEX(NoSettings!$C:$C,MATCH(EPS!$A3128,NoSettings!$A:$A,0))</f>
        <v>916633000</v>
      </c>
      <c r="K3128">
        <f>INDEX(GWP!$C$2:$C$13,MATCH(EPS!I3128,GWP!$B$2:$B$13,0))</f>
        <v>0</v>
      </c>
      <c r="L3128" s="4">
        <f t="shared" si="97"/>
        <v>0</v>
      </c>
    </row>
    <row r="3129" spans="1:12">
      <c r="A3129" t="s">
        <v>8757</v>
      </c>
      <c r="B3129" t="s">
        <v>7405</v>
      </c>
      <c r="C3129" t="s">
        <v>1735</v>
      </c>
      <c r="D3129" t="s">
        <v>6902</v>
      </c>
      <c r="E3129" t="s">
        <v>1711</v>
      </c>
      <c r="H3129" t="str">
        <f>INDEX('Vensim Variables'!$B:$B,MATCH(EPS!$B3129,'Vensim Variables'!$A:$A,0))</f>
        <v>g pollutant</v>
      </c>
      <c r="I3129" t="str">
        <f t="shared" si="96"/>
        <v>BC</v>
      </c>
      <c r="J3129">
        <f>INDEX(NoSettings!$C:$C,MATCH(EPS!$A3129,NoSettings!$A:$A,0))</f>
        <v>232060000</v>
      </c>
      <c r="K3129">
        <f>INDEX(GWP!$C$2:$C$13,MATCH(EPS!I3129,GWP!$B$2:$B$13,0))</f>
        <v>0</v>
      </c>
      <c r="L3129" s="4">
        <f t="shared" si="97"/>
        <v>0</v>
      </c>
    </row>
    <row r="3130" spans="1:12">
      <c r="A3130" t="s">
        <v>8758</v>
      </c>
      <c r="B3130" t="s">
        <v>7405</v>
      </c>
      <c r="C3130" t="s">
        <v>1735</v>
      </c>
      <c r="D3130" t="s">
        <v>6902</v>
      </c>
      <c r="E3130" t="s">
        <v>1712</v>
      </c>
      <c r="H3130" t="str">
        <f>INDEX('Vensim Variables'!$B:$B,MATCH(EPS!$B3130,'Vensim Variables'!$A:$A,0))</f>
        <v>g pollutant</v>
      </c>
      <c r="I3130" t="str">
        <f t="shared" si="96"/>
        <v>OC</v>
      </c>
      <c r="J3130">
        <f>INDEX(NoSettings!$C:$C,MATCH(EPS!$A3130,NoSettings!$A:$A,0))</f>
        <v>2195180000</v>
      </c>
      <c r="K3130">
        <f>INDEX(GWP!$C$2:$C$13,MATCH(EPS!I3130,GWP!$B$2:$B$13,0))</f>
        <v>0</v>
      </c>
      <c r="L3130" s="4">
        <f t="shared" si="97"/>
        <v>0</v>
      </c>
    </row>
    <row r="3131" spans="1:12">
      <c r="A3131" t="s">
        <v>8759</v>
      </c>
      <c r="B3131" t="s">
        <v>7405</v>
      </c>
      <c r="C3131" t="s">
        <v>1735</v>
      </c>
      <c r="D3131" t="s">
        <v>6902</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8760</v>
      </c>
      <c r="B3132" t="s">
        <v>7405</v>
      </c>
      <c r="C3132" t="s">
        <v>1735</v>
      </c>
      <c r="D3132" t="s">
        <v>6902</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8761</v>
      </c>
      <c r="B3133" t="s">
        <v>7405</v>
      </c>
      <c r="C3133" t="s">
        <v>1735</v>
      </c>
      <c r="D3133" t="s">
        <v>6902</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8762</v>
      </c>
      <c r="B3134" t="s">
        <v>7405</v>
      </c>
      <c r="C3134" t="s">
        <v>1735</v>
      </c>
      <c r="D3134" t="s">
        <v>6903</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8763</v>
      </c>
      <c r="B3135" t="s">
        <v>7405</v>
      </c>
      <c r="C3135" t="s">
        <v>1735</v>
      </c>
      <c r="D3135" t="s">
        <v>6903</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8764</v>
      </c>
      <c r="B3136" t="s">
        <v>7405</v>
      </c>
      <c r="C3136" t="s">
        <v>1735</v>
      </c>
      <c r="D3136" t="s">
        <v>6903</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8765</v>
      </c>
      <c r="B3137" t="s">
        <v>7405</v>
      </c>
      <c r="C3137" t="s">
        <v>1735</v>
      </c>
      <c r="D3137" t="s">
        <v>6903</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8766</v>
      </c>
      <c r="B3138" t="s">
        <v>7405</v>
      </c>
      <c r="C3138" t="s">
        <v>1735</v>
      </c>
      <c r="D3138" t="s">
        <v>6903</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8767</v>
      </c>
      <c r="B3139" t="s">
        <v>7405</v>
      </c>
      <c r="C3139" t="s">
        <v>1735</v>
      </c>
      <c r="D3139" t="s">
        <v>6903</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8768</v>
      </c>
      <c r="B3140" t="s">
        <v>7405</v>
      </c>
      <c r="C3140" t="s">
        <v>1735</v>
      </c>
      <c r="D3140" t="s">
        <v>6903</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8769</v>
      </c>
      <c r="B3141" t="s">
        <v>7405</v>
      </c>
      <c r="C3141" t="s">
        <v>1735</v>
      </c>
      <c r="D3141" t="s">
        <v>6903</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8770</v>
      </c>
      <c r="B3142" t="s">
        <v>7405</v>
      </c>
      <c r="C3142" t="s">
        <v>1735</v>
      </c>
      <c r="D3142" t="s">
        <v>6903</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8771</v>
      </c>
      <c r="B3143" t="s">
        <v>7405</v>
      </c>
      <c r="C3143" t="s">
        <v>1735</v>
      </c>
      <c r="D3143" t="s">
        <v>6903</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8772</v>
      </c>
      <c r="B3144" t="s">
        <v>7405</v>
      </c>
      <c r="C3144" t="s">
        <v>1735</v>
      </c>
      <c r="D3144" t="s">
        <v>6903</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8773</v>
      </c>
      <c r="B3145" t="s">
        <v>7405</v>
      </c>
      <c r="C3145" t="s">
        <v>1735</v>
      </c>
      <c r="D3145" t="s">
        <v>6903</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8774</v>
      </c>
      <c r="B3146" t="s">
        <v>7405</v>
      </c>
      <c r="C3146" t="s">
        <v>1735</v>
      </c>
      <c r="D3146" t="s">
        <v>6904</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8775</v>
      </c>
      <c r="B3147" t="s">
        <v>7405</v>
      </c>
      <c r="C3147" t="s">
        <v>1735</v>
      </c>
      <c r="D3147" t="s">
        <v>6904</v>
      </c>
      <c r="E3147" t="s">
        <v>1705</v>
      </c>
      <c r="H3147" t="str">
        <f>INDEX('Vensim Variables'!$B:$B,MATCH(EPS!$B3147,'Vensim Variables'!$A:$A,0))</f>
        <v>g pollutant</v>
      </c>
      <c r="I3147" t="str">
        <f t="shared" si="98"/>
        <v>VOC</v>
      </c>
      <c r="J3147">
        <f>INDEX(NoSettings!$C:$C,MATCH(EPS!$A3147,NoSettings!$A:$A,0))</f>
        <v>17353800</v>
      </c>
      <c r="K3147">
        <f>INDEX(GWP!$C$2:$C$13,MATCH(EPS!I3147,GWP!$B$2:$B$13,0))</f>
        <v>0</v>
      </c>
      <c r="L3147" s="4">
        <f t="shared" si="99"/>
        <v>0</v>
      </c>
    </row>
    <row r="3148" spans="1:12">
      <c r="A3148" t="s">
        <v>8776</v>
      </c>
      <c r="B3148" t="s">
        <v>7405</v>
      </c>
      <c r="C3148" t="s">
        <v>1735</v>
      </c>
      <c r="D3148" t="s">
        <v>6904</v>
      </c>
      <c r="E3148" t="s">
        <v>1706</v>
      </c>
      <c r="H3148" t="str">
        <f>INDEX('Vensim Variables'!$B:$B,MATCH(EPS!$B3148,'Vensim Variables'!$A:$A,0))</f>
        <v>g pollutant</v>
      </c>
      <c r="I3148" t="str">
        <f t="shared" si="98"/>
        <v>CO</v>
      </c>
      <c r="J3148">
        <f>INDEX(NoSettings!$C:$C,MATCH(EPS!$A3148,NoSettings!$A:$A,0))</f>
        <v>460168000</v>
      </c>
      <c r="K3148">
        <f>INDEX(GWP!$C$2:$C$13,MATCH(EPS!I3148,GWP!$B$2:$B$13,0))</f>
        <v>0</v>
      </c>
      <c r="L3148" s="4">
        <f t="shared" si="99"/>
        <v>0</v>
      </c>
    </row>
    <row r="3149" spans="1:12">
      <c r="A3149" t="s">
        <v>8777</v>
      </c>
      <c r="B3149" t="s">
        <v>7405</v>
      </c>
      <c r="C3149" t="s">
        <v>1735</v>
      </c>
      <c r="D3149" t="s">
        <v>6904</v>
      </c>
      <c r="E3149" t="s">
        <v>1707</v>
      </c>
      <c r="H3149" t="str">
        <f>INDEX('Vensim Variables'!$B:$B,MATCH(EPS!$B3149,'Vensim Variables'!$A:$A,0))</f>
        <v>g pollutant</v>
      </c>
      <c r="I3149" t="str">
        <f t="shared" si="98"/>
        <v>NOx</v>
      </c>
      <c r="J3149">
        <f>INDEX(NoSettings!$C:$C,MATCH(EPS!$A3149,NoSettings!$A:$A,0))</f>
        <v>187591000</v>
      </c>
      <c r="K3149">
        <f>INDEX(GWP!$C$2:$C$13,MATCH(EPS!I3149,GWP!$B$2:$B$13,0))</f>
        <v>0</v>
      </c>
      <c r="L3149" s="4">
        <f t="shared" si="99"/>
        <v>0</v>
      </c>
    </row>
    <row r="3150" spans="1:12">
      <c r="A3150" t="s">
        <v>8778</v>
      </c>
      <c r="B3150" t="s">
        <v>7405</v>
      </c>
      <c r="C3150" t="s">
        <v>1735</v>
      </c>
      <c r="D3150" t="s">
        <v>6904</v>
      </c>
      <c r="E3150" t="s">
        <v>1708</v>
      </c>
      <c r="H3150" t="str">
        <f>INDEX('Vensim Variables'!$B:$B,MATCH(EPS!$B3150,'Vensim Variables'!$A:$A,0))</f>
        <v>g pollutant</v>
      </c>
      <c r="I3150" t="str">
        <f t="shared" si="98"/>
        <v>PM10</v>
      </c>
      <c r="J3150">
        <f>INDEX(NoSettings!$C:$C,MATCH(EPS!$A3150,NoSettings!$A:$A,0))</f>
        <v>252414000</v>
      </c>
      <c r="K3150">
        <f>INDEX(GWP!$C$2:$C$13,MATCH(EPS!I3150,GWP!$B$2:$B$13,0))</f>
        <v>0</v>
      </c>
      <c r="L3150" s="4">
        <f t="shared" si="99"/>
        <v>0</v>
      </c>
    </row>
    <row r="3151" spans="1:12">
      <c r="A3151" t="s">
        <v>8779</v>
      </c>
      <c r="B3151" t="s">
        <v>7405</v>
      </c>
      <c r="C3151" t="s">
        <v>1735</v>
      </c>
      <c r="D3151" t="s">
        <v>6904</v>
      </c>
      <c r="E3151" t="s">
        <v>1709</v>
      </c>
      <c r="H3151" t="str">
        <f>INDEX('Vensim Variables'!$B:$B,MATCH(EPS!$B3151,'Vensim Variables'!$A:$A,0))</f>
        <v>g pollutant</v>
      </c>
      <c r="I3151" t="str">
        <f t="shared" si="98"/>
        <v>PM25</v>
      </c>
      <c r="J3151">
        <f>INDEX(NoSettings!$C:$C,MATCH(EPS!$A3151,NoSettings!$A:$A,0))</f>
        <v>217248000</v>
      </c>
      <c r="K3151">
        <f>INDEX(GWP!$C$2:$C$13,MATCH(EPS!I3151,GWP!$B$2:$B$13,0))</f>
        <v>0</v>
      </c>
      <c r="L3151" s="4">
        <f t="shared" si="99"/>
        <v>0</v>
      </c>
    </row>
    <row r="3152" spans="1:12">
      <c r="A3152" t="s">
        <v>8780</v>
      </c>
      <c r="B3152" t="s">
        <v>7405</v>
      </c>
      <c r="C3152" t="s">
        <v>1735</v>
      </c>
      <c r="D3152" t="s">
        <v>6904</v>
      </c>
      <c r="E3152" t="s">
        <v>1710</v>
      </c>
      <c r="H3152" t="str">
        <f>INDEX('Vensim Variables'!$B:$B,MATCH(EPS!$B3152,'Vensim Variables'!$A:$A,0))</f>
        <v>g pollutant</v>
      </c>
      <c r="I3152" t="str">
        <f t="shared" si="98"/>
        <v>SOx</v>
      </c>
      <c r="J3152">
        <f>INDEX(NoSettings!$C:$C,MATCH(EPS!$A3152,NoSettings!$A:$A,0))</f>
        <v>31838400</v>
      </c>
      <c r="K3152">
        <f>INDEX(GWP!$C$2:$C$13,MATCH(EPS!I3152,GWP!$B$2:$B$13,0))</f>
        <v>0</v>
      </c>
      <c r="L3152" s="4">
        <f t="shared" si="99"/>
        <v>0</v>
      </c>
    </row>
    <row r="3153" spans="1:12">
      <c r="A3153" t="s">
        <v>8781</v>
      </c>
      <c r="B3153" t="s">
        <v>7405</v>
      </c>
      <c r="C3153" t="s">
        <v>1735</v>
      </c>
      <c r="D3153" t="s">
        <v>6904</v>
      </c>
      <c r="E3153" t="s">
        <v>1711</v>
      </c>
      <c r="H3153" t="str">
        <f>INDEX('Vensim Variables'!$B:$B,MATCH(EPS!$B3153,'Vensim Variables'!$A:$A,0))</f>
        <v>g pollutant</v>
      </c>
      <c r="I3153" t="str">
        <f t="shared" si="98"/>
        <v>BC</v>
      </c>
      <c r="J3153">
        <f>INDEX(NoSettings!$C:$C,MATCH(EPS!$A3153,NoSettings!$A:$A,0))</f>
        <v>8060370</v>
      </c>
      <c r="K3153">
        <f>INDEX(GWP!$C$2:$C$13,MATCH(EPS!I3153,GWP!$B$2:$B$13,0))</f>
        <v>0</v>
      </c>
      <c r="L3153" s="4">
        <f t="shared" si="99"/>
        <v>0</v>
      </c>
    </row>
    <row r="3154" spans="1:12">
      <c r="A3154" t="s">
        <v>8782</v>
      </c>
      <c r="B3154" t="s">
        <v>7405</v>
      </c>
      <c r="C3154" t="s">
        <v>1735</v>
      </c>
      <c r="D3154" t="s">
        <v>6904</v>
      </c>
      <c r="E3154" t="s">
        <v>1712</v>
      </c>
      <c r="H3154" t="str">
        <f>INDEX('Vensim Variables'!$B:$B,MATCH(EPS!$B3154,'Vensim Variables'!$A:$A,0))</f>
        <v>g pollutant</v>
      </c>
      <c r="I3154" t="str">
        <f t="shared" si="98"/>
        <v>OC</v>
      </c>
      <c r="J3154">
        <f>INDEX(NoSettings!$C:$C,MATCH(EPS!$A3154,NoSettings!$A:$A,0))</f>
        <v>76247400</v>
      </c>
      <c r="K3154">
        <f>INDEX(GWP!$C$2:$C$13,MATCH(EPS!I3154,GWP!$B$2:$B$13,0))</f>
        <v>0</v>
      </c>
      <c r="L3154" s="4">
        <f t="shared" si="99"/>
        <v>0</v>
      </c>
    </row>
    <row r="3155" spans="1:12">
      <c r="A3155" t="s">
        <v>8783</v>
      </c>
      <c r="B3155" t="s">
        <v>7405</v>
      </c>
      <c r="C3155" t="s">
        <v>1735</v>
      </c>
      <c r="D3155" t="s">
        <v>6904</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8784</v>
      </c>
      <c r="B3156" t="s">
        <v>7405</v>
      </c>
      <c r="C3156" t="s">
        <v>1735</v>
      </c>
      <c r="D3156" t="s">
        <v>6904</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8785</v>
      </c>
      <c r="B3157" t="s">
        <v>7405</v>
      </c>
      <c r="C3157" t="s">
        <v>1735</v>
      </c>
      <c r="D3157" t="s">
        <v>6904</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8786</v>
      </c>
      <c r="B3158" t="s">
        <v>7405</v>
      </c>
      <c r="C3158" t="s">
        <v>1735</v>
      </c>
      <c r="D3158" t="s">
        <v>6905</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8787</v>
      </c>
      <c r="B3159" t="s">
        <v>7405</v>
      </c>
      <c r="C3159" t="s">
        <v>1735</v>
      </c>
      <c r="D3159" t="s">
        <v>6905</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8788</v>
      </c>
      <c r="B3160" t="s">
        <v>7405</v>
      </c>
      <c r="C3160" t="s">
        <v>1735</v>
      </c>
      <c r="D3160" t="s">
        <v>6905</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8789</v>
      </c>
      <c r="B3161" t="s">
        <v>7405</v>
      </c>
      <c r="C3161" t="s">
        <v>1735</v>
      </c>
      <c r="D3161" t="s">
        <v>6905</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8790</v>
      </c>
      <c r="B3162" t="s">
        <v>7405</v>
      </c>
      <c r="C3162" t="s">
        <v>1735</v>
      </c>
      <c r="D3162" t="s">
        <v>6905</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8791</v>
      </c>
      <c r="B3163" t="s">
        <v>7405</v>
      </c>
      <c r="C3163" t="s">
        <v>1735</v>
      </c>
      <c r="D3163" t="s">
        <v>6905</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8792</v>
      </c>
      <c r="B3164" t="s">
        <v>7405</v>
      </c>
      <c r="C3164" t="s">
        <v>1735</v>
      </c>
      <c r="D3164" t="s">
        <v>6905</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8793</v>
      </c>
      <c r="B3165" t="s">
        <v>7405</v>
      </c>
      <c r="C3165" t="s">
        <v>1735</v>
      </c>
      <c r="D3165" t="s">
        <v>6905</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8794</v>
      </c>
      <c r="B3166" t="s">
        <v>7405</v>
      </c>
      <c r="C3166" t="s">
        <v>1735</v>
      </c>
      <c r="D3166" t="s">
        <v>6905</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8795</v>
      </c>
      <c r="B3167" t="s">
        <v>7405</v>
      </c>
      <c r="C3167" t="s">
        <v>1735</v>
      </c>
      <c r="D3167" t="s">
        <v>6905</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8796</v>
      </c>
      <c r="B3168" t="s">
        <v>7405</v>
      </c>
      <c r="C3168" t="s">
        <v>1735</v>
      </c>
      <c r="D3168" t="s">
        <v>6905</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8797</v>
      </c>
      <c r="B3169" t="s">
        <v>7405</v>
      </c>
      <c r="C3169" t="s">
        <v>1735</v>
      </c>
      <c r="D3169" t="s">
        <v>6905</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8798</v>
      </c>
      <c r="B3170" t="s">
        <v>7405</v>
      </c>
      <c r="C3170" t="s">
        <v>1735</v>
      </c>
      <c r="D3170" t="s">
        <v>6906</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8799</v>
      </c>
      <c r="B3171" t="s">
        <v>7405</v>
      </c>
      <c r="C3171" t="s">
        <v>1735</v>
      </c>
      <c r="D3171" t="s">
        <v>6906</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8800</v>
      </c>
      <c r="B3172" t="s">
        <v>7405</v>
      </c>
      <c r="C3172" t="s">
        <v>1735</v>
      </c>
      <c r="D3172" t="s">
        <v>6906</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8801</v>
      </c>
      <c r="B3173" t="s">
        <v>7405</v>
      </c>
      <c r="C3173" t="s">
        <v>1735</v>
      </c>
      <c r="D3173" t="s">
        <v>6906</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8802</v>
      </c>
      <c r="B3174" t="s">
        <v>7405</v>
      </c>
      <c r="C3174" t="s">
        <v>1735</v>
      </c>
      <c r="D3174" t="s">
        <v>6906</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8803</v>
      </c>
      <c r="B3175" t="s">
        <v>7405</v>
      </c>
      <c r="C3175" t="s">
        <v>1735</v>
      </c>
      <c r="D3175" t="s">
        <v>6906</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8804</v>
      </c>
      <c r="B3176" t="s">
        <v>7405</v>
      </c>
      <c r="C3176" t="s">
        <v>1735</v>
      </c>
      <c r="D3176" t="s">
        <v>6906</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8805</v>
      </c>
      <c r="B3177" t="s">
        <v>7405</v>
      </c>
      <c r="C3177" t="s">
        <v>1735</v>
      </c>
      <c r="D3177" t="s">
        <v>6906</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8806</v>
      </c>
      <c r="B3178" t="s">
        <v>7405</v>
      </c>
      <c r="C3178" t="s">
        <v>1735</v>
      </c>
      <c r="D3178" t="s">
        <v>6906</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8807</v>
      </c>
      <c r="B3179" t="s">
        <v>7405</v>
      </c>
      <c r="C3179" t="s">
        <v>1735</v>
      </c>
      <c r="D3179" t="s">
        <v>6906</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8808</v>
      </c>
      <c r="B3180" t="s">
        <v>7405</v>
      </c>
      <c r="C3180" t="s">
        <v>1735</v>
      </c>
      <c r="D3180" t="s">
        <v>6906</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8809</v>
      </c>
      <c r="B3181" t="s">
        <v>7405</v>
      </c>
      <c r="C3181" t="s">
        <v>1735</v>
      </c>
      <c r="D3181" t="s">
        <v>6906</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8810</v>
      </c>
      <c r="B3182" t="s">
        <v>7405</v>
      </c>
      <c r="C3182" t="s">
        <v>1735</v>
      </c>
      <c r="D3182" t="s">
        <v>6907</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8811</v>
      </c>
      <c r="B3183" t="s">
        <v>7405</v>
      </c>
      <c r="C3183" t="s">
        <v>1735</v>
      </c>
      <c r="D3183" t="s">
        <v>6907</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8812</v>
      </c>
      <c r="B3184" t="s">
        <v>7405</v>
      </c>
      <c r="C3184" t="s">
        <v>1735</v>
      </c>
      <c r="D3184" t="s">
        <v>6907</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8813</v>
      </c>
      <c r="B3185" t="s">
        <v>7405</v>
      </c>
      <c r="C3185" t="s">
        <v>1735</v>
      </c>
      <c r="D3185" t="s">
        <v>6907</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8814</v>
      </c>
      <c r="B3186" t="s">
        <v>7405</v>
      </c>
      <c r="C3186" t="s">
        <v>1735</v>
      </c>
      <c r="D3186" t="s">
        <v>6907</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8815</v>
      </c>
      <c r="B3187" t="s">
        <v>7405</v>
      </c>
      <c r="C3187" t="s">
        <v>1735</v>
      </c>
      <c r="D3187" t="s">
        <v>6907</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8816</v>
      </c>
      <c r="B3188" t="s">
        <v>7405</v>
      </c>
      <c r="C3188" t="s">
        <v>1735</v>
      </c>
      <c r="D3188" t="s">
        <v>6907</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8817</v>
      </c>
      <c r="B3189" t="s">
        <v>7405</v>
      </c>
      <c r="C3189" t="s">
        <v>1735</v>
      </c>
      <c r="D3189" t="s">
        <v>6907</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8818</v>
      </c>
      <c r="B3190" t="s">
        <v>7405</v>
      </c>
      <c r="C3190" t="s">
        <v>1735</v>
      </c>
      <c r="D3190" t="s">
        <v>6907</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8819</v>
      </c>
      <c r="B3191" t="s">
        <v>7405</v>
      </c>
      <c r="C3191" t="s">
        <v>1735</v>
      </c>
      <c r="D3191" t="s">
        <v>6907</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8820</v>
      </c>
      <c r="B3192" t="s">
        <v>7405</v>
      </c>
      <c r="C3192" t="s">
        <v>1735</v>
      </c>
      <c r="D3192" t="s">
        <v>6907</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8821</v>
      </c>
      <c r="B3193" t="s">
        <v>7405</v>
      </c>
      <c r="C3193" t="s">
        <v>1735</v>
      </c>
      <c r="D3193" t="s">
        <v>6907</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8822</v>
      </c>
      <c r="B3194" t="s">
        <v>7405</v>
      </c>
      <c r="C3194" t="s">
        <v>1735</v>
      </c>
      <c r="D3194" t="s">
        <v>6908</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8823</v>
      </c>
      <c r="B3195" t="s">
        <v>7405</v>
      </c>
      <c r="C3195" t="s">
        <v>1735</v>
      </c>
      <c r="D3195" t="s">
        <v>6908</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8824</v>
      </c>
      <c r="B3196" t="s">
        <v>7405</v>
      </c>
      <c r="C3196" t="s">
        <v>1735</v>
      </c>
      <c r="D3196" t="s">
        <v>6908</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8825</v>
      </c>
      <c r="B3197" t="s">
        <v>7405</v>
      </c>
      <c r="C3197" t="s">
        <v>1735</v>
      </c>
      <c r="D3197" t="s">
        <v>6908</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8826</v>
      </c>
      <c r="B3198" t="s">
        <v>7405</v>
      </c>
      <c r="C3198" t="s">
        <v>1735</v>
      </c>
      <c r="D3198" t="s">
        <v>6908</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8827</v>
      </c>
      <c r="B3199" t="s">
        <v>7405</v>
      </c>
      <c r="C3199" t="s">
        <v>1735</v>
      </c>
      <c r="D3199" t="s">
        <v>6908</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8828</v>
      </c>
      <c r="B3200" t="s">
        <v>7405</v>
      </c>
      <c r="C3200" t="s">
        <v>1735</v>
      </c>
      <c r="D3200" t="s">
        <v>6908</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8829</v>
      </c>
      <c r="B3201" t="s">
        <v>7405</v>
      </c>
      <c r="C3201" t="s">
        <v>1735</v>
      </c>
      <c r="D3201" t="s">
        <v>6908</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8830</v>
      </c>
      <c r="B3202" t="s">
        <v>7405</v>
      </c>
      <c r="C3202" t="s">
        <v>1735</v>
      </c>
      <c r="D3202" t="s">
        <v>6908</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8831</v>
      </c>
      <c r="B3203" t="s">
        <v>7405</v>
      </c>
      <c r="C3203" t="s">
        <v>1735</v>
      </c>
      <c r="D3203" t="s">
        <v>6908</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8832</v>
      </c>
      <c r="B3204" t="s">
        <v>7405</v>
      </c>
      <c r="C3204" t="s">
        <v>1735</v>
      </c>
      <c r="D3204" t="s">
        <v>6908</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8833</v>
      </c>
      <c r="B3205" t="s">
        <v>7405</v>
      </c>
      <c r="C3205" t="s">
        <v>1735</v>
      </c>
      <c r="D3205" t="s">
        <v>6908</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8834</v>
      </c>
      <c r="B3206" t="s">
        <v>7405</v>
      </c>
      <c r="C3206" t="s">
        <v>1735</v>
      </c>
      <c r="D3206" t="s">
        <v>6909</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8835</v>
      </c>
      <c r="B3207" t="s">
        <v>7405</v>
      </c>
      <c r="C3207" t="s">
        <v>1735</v>
      </c>
      <c r="D3207" t="s">
        <v>6909</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8836</v>
      </c>
      <c r="B3208" t="s">
        <v>7405</v>
      </c>
      <c r="C3208" t="s">
        <v>1735</v>
      </c>
      <c r="D3208" t="s">
        <v>6909</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8837</v>
      </c>
      <c r="B3209" t="s">
        <v>7405</v>
      </c>
      <c r="C3209" t="s">
        <v>1735</v>
      </c>
      <c r="D3209" t="s">
        <v>6909</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8838</v>
      </c>
      <c r="B3210" t="s">
        <v>7405</v>
      </c>
      <c r="C3210" t="s">
        <v>1735</v>
      </c>
      <c r="D3210" t="s">
        <v>6909</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8839</v>
      </c>
      <c r="B3211" t="s">
        <v>7405</v>
      </c>
      <c r="C3211" t="s">
        <v>1735</v>
      </c>
      <c r="D3211" t="s">
        <v>6909</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8840</v>
      </c>
      <c r="B3212" t="s">
        <v>7405</v>
      </c>
      <c r="C3212" t="s">
        <v>1735</v>
      </c>
      <c r="D3212" t="s">
        <v>6909</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8841</v>
      </c>
      <c r="B3213" t="s">
        <v>7405</v>
      </c>
      <c r="C3213" t="s">
        <v>1735</v>
      </c>
      <c r="D3213" t="s">
        <v>6909</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8842</v>
      </c>
      <c r="B3214" t="s">
        <v>7405</v>
      </c>
      <c r="C3214" t="s">
        <v>1735</v>
      </c>
      <c r="D3214" t="s">
        <v>6909</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8843</v>
      </c>
      <c r="B3215" t="s">
        <v>7405</v>
      </c>
      <c r="C3215" t="s">
        <v>1735</v>
      </c>
      <c r="D3215" t="s">
        <v>6909</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8844</v>
      </c>
      <c r="B3216" t="s">
        <v>7405</v>
      </c>
      <c r="C3216" t="s">
        <v>1735</v>
      </c>
      <c r="D3216" t="s">
        <v>6909</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8845</v>
      </c>
      <c r="B3217" t="s">
        <v>7405</v>
      </c>
      <c r="C3217" t="s">
        <v>1735</v>
      </c>
      <c r="D3217" t="s">
        <v>6909</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8846</v>
      </c>
      <c r="B3218" t="s">
        <v>7405</v>
      </c>
      <c r="C3218" t="s">
        <v>1735</v>
      </c>
      <c r="D3218" t="s">
        <v>6910</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8847</v>
      </c>
      <c r="B3219" t="s">
        <v>7405</v>
      </c>
      <c r="C3219" t="s">
        <v>1735</v>
      </c>
      <c r="D3219" t="s">
        <v>6910</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8848</v>
      </c>
      <c r="B3220" t="s">
        <v>7405</v>
      </c>
      <c r="C3220" t="s">
        <v>1735</v>
      </c>
      <c r="D3220" t="s">
        <v>6910</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8849</v>
      </c>
      <c r="B3221" t="s">
        <v>7405</v>
      </c>
      <c r="C3221" t="s">
        <v>1735</v>
      </c>
      <c r="D3221" t="s">
        <v>6910</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8850</v>
      </c>
      <c r="B3222" t="s">
        <v>7405</v>
      </c>
      <c r="C3222" t="s">
        <v>1735</v>
      </c>
      <c r="D3222" t="s">
        <v>6910</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8851</v>
      </c>
      <c r="B3223" t="s">
        <v>7405</v>
      </c>
      <c r="C3223" t="s">
        <v>1735</v>
      </c>
      <c r="D3223" t="s">
        <v>6910</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8852</v>
      </c>
      <c r="B3224" t="s">
        <v>7405</v>
      </c>
      <c r="C3224" t="s">
        <v>1735</v>
      </c>
      <c r="D3224" t="s">
        <v>6910</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8853</v>
      </c>
      <c r="B3225" t="s">
        <v>7405</v>
      </c>
      <c r="C3225" t="s">
        <v>1735</v>
      </c>
      <c r="D3225" t="s">
        <v>6910</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8854</v>
      </c>
      <c r="B3226" t="s">
        <v>7405</v>
      </c>
      <c r="C3226" t="s">
        <v>1735</v>
      </c>
      <c r="D3226" t="s">
        <v>6910</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8855</v>
      </c>
      <c r="B3227" t="s">
        <v>7405</v>
      </c>
      <c r="C3227" t="s">
        <v>1735</v>
      </c>
      <c r="D3227" t="s">
        <v>6910</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8856</v>
      </c>
      <c r="B3228" t="s">
        <v>7405</v>
      </c>
      <c r="C3228" t="s">
        <v>1735</v>
      </c>
      <c r="D3228" t="s">
        <v>6910</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8857</v>
      </c>
      <c r="B3229" t="s">
        <v>7405</v>
      </c>
      <c r="C3229" t="s">
        <v>1735</v>
      </c>
      <c r="D3229" t="s">
        <v>6910</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8858</v>
      </c>
      <c r="B3230" t="s">
        <v>7405</v>
      </c>
      <c r="C3230" t="s">
        <v>1735</v>
      </c>
      <c r="D3230" t="s">
        <v>6911</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8859</v>
      </c>
      <c r="B3231" t="s">
        <v>7405</v>
      </c>
      <c r="C3231" t="s">
        <v>1735</v>
      </c>
      <c r="D3231" t="s">
        <v>6911</v>
      </c>
      <c r="E3231" t="s">
        <v>1705</v>
      </c>
      <c r="H3231" t="str">
        <f>INDEX('Vensim Variables'!$B:$B,MATCH(EPS!$B3231,'Vensim Variables'!$A:$A,0))</f>
        <v>g pollutant</v>
      </c>
      <c r="I3231" t="str">
        <f t="shared" si="100"/>
        <v>VOC</v>
      </c>
      <c r="J3231">
        <f>INDEX(NoSettings!$C:$C,MATCH(EPS!$A3231,NoSettings!$A:$A,0))</f>
        <v>62996500</v>
      </c>
      <c r="K3231">
        <f>INDEX(GWP!$C$2:$C$13,MATCH(EPS!I3231,GWP!$B$2:$B$13,0))</f>
        <v>0</v>
      </c>
      <c r="L3231" s="4">
        <f t="shared" si="101"/>
        <v>0</v>
      </c>
    </row>
    <row r="3232" spans="1:12">
      <c r="A3232" t="s">
        <v>8860</v>
      </c>
      <c r="B3232" t="s">
        <v>7405</v>
      </c>
      <c r="C3232" t="s">
        <v>1735</v>
      </c>
      <c r="D3232" t="s">
        <v>6911</v>
      </c>
      <c r="E3232" t="s">
        <v>1706</v>
      </c>
      <c r="H3232" t="str">
        <f>INDEX('Vensim Variables'!$B:$B,MATCH(EPS!$B3232,'Vensim Variables'!$A:$A,0))</f>
        <v>g pollutant</v>
      </c>
      <c r="I3232" t="str">
        <f t="shared" si="100"/>
        <v>CO</v>
      </c>
      <c r="J3232">
        <f>INDEX(NoSettings!$C:$C,MATCH(EPS!$A3232,NoSettings!$A:$A,0))</f>
        <v>1670470000</v>
      </c>
      <c r="K3232">
        <f>INDEX(GWP!$C$2:$C$13,MATCH(EPS!I3232,GWP!$B$2:$B$13,0))</f>
        <v>0</v>
      </c>
      <c r="L3232" s="4">
        <f t="shared" si="101"/>
        <v>0</v>
      </c>
    </row>
    <row r="3233" spans="1:12">
      <c r="A3233" t="s">
        <v>8861</v>
      </c>
      <c r="B3233" t="s">
        <v>7405</v>
      </c>
      <c r="C3233" t="s">
        <v>1735</v>
      </c>
      <c r="D3233" t="s">
        <v>6911</v>
      </c>
      <c r="E3233" t="s">
        <v>1707</v>
      </c>
      <c r="H3233" t="str">
        <f>INDEX('Vensim Variables'!$B:$B,MATCH(EPS!$B3233,'Vensim Variables'!$A:$A,0))</f>
        <v>g pollutant</v>
      </c>
      <c r="I3233" t="str">
        <f t="shared" si="100"/>
        <v>NOx</v>
      </c>
      <c r="J3233">
        <f>INDEX(NoSettings!$C:$C,MATCH(EPS!$A3233,NoSettings!$A:$A,0))</f>
        <v>680979000</v>
      </c>
      <c r="K3233">
        <f>INDEX(GWP!$C$2:$C$13,MATCH(EPS!I3233,GWP!$B$2:$B$13,0))</f>
        <v>0</v>
      </c>
      <c r="L3233" s="4">
        <f t="shared" si="101"/>
        <v>0</v>
      </c>
    </row>
    <row r="3234" spans="1:12">
      <c r="A3234" t="s">
        <v>8862</v>
      </c>
      <c r="B3234" t="s">
        <v>7405</v>
      </c>
      <c r="C3234" t="s">
        <v>1735</v>
      </c>
      <c r="D3234" t="s">
        <v>6911</v>
      </c>
      <c r="E3234" t="s">
        <v>1708</v>
      </c>
      <c r="H3234" t="str">
        <f>INDEX('Vensim Variables'!$B:$B,MATCH(EPS!$B3234,'Vensim Variables'!$A:$A,0))</f>
        <v>g pollutant</v>
      </c>
      <c r="I3234" t="str">
        <f t="shared" si="100"/>
        <v>PM10</v>
      </c>
      <c r="J3234">
        <f>INDEX(NoSettings!$C:$C,MATCH(EPS!$A3234,NoSettings!$A:$A,0))</f>
        <v>916293000</v>
      </c>
      <c r="K3234">
        <f>INDEX(GWP!$C$2:$C$13,MATCH(EPS!I3234,GWP!$B$2:$B$13,0))</f>
        <v>0</v>
      </c>
      <c r="L3234" s="4">
        <f t="shared" si="101"/>
        <v>0</v>
      </c>
    </row>
    <row r="3235" spans="1:12">
      <c r="A3235" t="s">
        <v>8863</v>
      </c>
      <c r="B3235" t="s">
        <v>7405</v>
      </c>
      <c r="C3235" t="s">
        <v>1735</v>
      </c>
      <c r="D3235" t="s">
        <v>6911</v>
      </c>
      <c r="E3235" t="s">
        <v>1709</v>
      </c>
      <c r="H3235" t="str">
        <f>INDEX('Vensim Variables'!$B:$B,MATCH(EPS!$B3235,'Vensim Variables'!$A:$A,0))</f>
        <v>g pollutant</v>
      </c>
      <c r="I3235" t="str">
        <f t="shared" si="100"/>
        <v>PM25</v>
      </c>
      <c r="J3235">
        <f>INDEX(NoSettings!$C:$C,MATCH(EPS!$A3235,NoSettings!$A:$A,0))</f>
        <v>788635000</v>
      </c>
      <c r="K3235">
        <f>INDEX(GWP!$C$2:$C$13,MATCH(EPS!I3235,GWP!$B$2:$B$13,0))</f>
        <v>0</v>
      </c>
      <c r="L3235" s="4">
        <f t="shared" si="101"/>
        <v>0</v>
      </c>
    </row>
    <row r="3236" spans="1:12">
      <c r="A3236" t="s">
        <v>8864</v>
      </c>
      <c r="B3236" t="s">
        <v>7405</v>
      </c>
      <c r="C3236" t="s">
        <v>1735</v>
      </c>
      <c r="D3236" t="s">
        <v>6911</v>
      </c>
      <c r="E3236" t="s">
        <v>1710</v>
      </c>
      <c r="H3236" t="str">
        <f>INDEX('Vensim Variables'!$B:$B,MATCH(EPS!$B3236,'Vensim Variables'!$A:$A,0))</f>
        <v>g pollutant</v>
      </c>
      <c r="I3236" t="str">
        <f t="shared" si="100"/>
        <v>SOx</v>
      </c>
      <c r="J3236">
        <f>INDEX(NoSettings!$C:$C,MATCH(EPS!$A3236,NoSettings!$A:$A,0))</f>
        <v>115577000</v>
      </c>
      <c r="K3236">
        <f>INDEX(GWP!$C$2:$C$13,MATCH(EPS!I3236,GWP!$B$2:$B$13,0))</f>
        <v>0</v>
      </c>
      <c r="L3236" s="4">
        <f t="shared" si="101"/>
        <v>0</v>
      </c>
    </row>
    <row r="3237" spans="1:12">
      <c r="A3237" t="s">
        <v>8865</v>
      </c>
      <c r="B3237" t="s">
        <v>7405</v>
      </c>
      <c r="C3237" t="s">
        <v>1735</v>
      </c>
      <c r="D3237" t="s">
        <v>6911</v>
      </c>
      <c r="E3237" t="s">
        <v>1711</v>
      </c>
      <c r="H3237" t="str">
        <f>INDEX('Vensim Variables'!$B:$B,MATCH(EPS!$B3237,'Vensim Variables'!$A:$A,0))</f>
        <v>g pollutant</v>
      </c>
      <c r="I3237" t="str">
        <f t="shared" si="100"/>
        <v>BC</v>
      </c>
      <c r="J3237">
        <f>INDEX(NoSettings!$C:$C,MATCH(EPS!$A3237,NoSettings!$A:$A,0))</f>
        <v>29260100</v>
      </c>
      <c r="K3237">
        <f>INDEX(GWP!$C$2:$C$13,MATCH(EPS!I3237,GWP!$B$2:$B$13,0))</f>
        <v>0</v>
      </c>
      <c r="L3237" s="4">
        <f t="shared" si="101"/>
        <v>0</v>
      </c>
    </row>
    <row r="3238" spans="1:12">
      <c r="A3238" t="s">
        <v>8866</v>
      </c>
      <c r="B3238" t="s">
        <v>7405</v>
      </c>
      <c r="C3238" t="s">
        <v>1735</v>
      </c>
      <c r="D3238" t="s">
        <v>6911</v>
      </c>
      <c r="E3238" t="s">
        <v>1712</v>
      </c>
      <c r="H3238" t="str">
        <f>INDEX('Vensim Variables'!$B:$B,MATCH(EPS!$B3238,'Vensim Variables'!$A:$A,0))</f>
        <v>g pollutant</v>
      </c>
      <c r="I3238" t="str">
        <f t="shared" si="100"/>
        <v>OC</v>
      </c>
      <c r="J3238">
        <f>INDEX(NoSettings!$C:$C,MATCH(EPS!$A3238,NoSettings!$A:$A,0))</f>
        <v>276787000</v>
      </c>
      <c r="K3238">
        <f>INDEX(GWP!$C$2:$C$13,MATCH(EPS!I3238,GWP!$B$2:$B$13,0))</f>
        <v>0</v>
      </c>
      <c r="L3238" s="4">
        <f t="shared" si="101"/>
        <v>0</v>
      </c>
    </row>
    <row r="3239" spans="1:12">
      <c r="A3239" t="s">
        <v>8867</v>
      </c>
      <c r="B3239" t="s">
        <v>7405</v>
      </c>
      <c r="C3239" t="s">
        <v>1735</v>
      </c>
      <c r="D3239" t="s">
        <v>6911</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8868</v>
      </c>
      <c r="B3240" t="s">
        <v>7405</v>
      </c>
      <c r="C3240" t="s">
        <v>1735</v>
      </c>
      <c r="D3240" t="s">
        <v>6911</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8869</v>
      </c>
      <c r="B3241" t="s">
        <v>7405</v>
      </c>
      <c r="C3241" t="s">
        <v>1735</v>
      </c>
      <c r="D3241" t="s">
        <v>6911</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8870</v>
      </c>
      <c r="B3242" t="s">
        <v>7405</v>
      </c>
      <c r="C3242" t="s">
        <v>1735</v>
      </c>
      <c r="D3242" t="s">
        <v>6912</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8871</v>
      </c>
      <c r="B3243" t="s">
        <v>7405</v>
      </c>
      <c r="C3243" t="s">
        <v>1735</v>
      </c>
      <c r="D3243" t="s">
        <v>6912</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8872</v>
      </c>
      <c r="B3244" t="s">
        <v>7405</v>
      </c>
      <c r="C3244" t="s">
        <v>1735</v>
      </c>
      <c r="D3244" t="s">
        <v>6912</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8873</v>
      </c>
      <c r="B3245" t="s">
        <v>7405</v>
      </c>
      <c r="C3245" t="s">
        <v>1735</v>
      </c>
      <c r="D3245" t="s">
        <v>6912</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8874</v>
      </c>
      <c r="B3246" t="s">
        <v>7405</v>
      </c>
      <c r="C3246" t="s">
        <v>1735</v>
      </c>
      <c r="D3246" t="s">
        <v>6912</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8875</v>
      </c>
      <c r="B3247" t="s">
        <v>7405</v>
      </c>
      <c r="C3247" t="s">
        <v>1735</v>
      </c>
      <c r="D3247" t="s">
        <v>6912</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8876</v>
      </c>
      <c r="B3248" t="s">
        <v>7405</v>
      </c>
      <c r="C3248" t="s">
        <v>1735</v>
      </c>
      <c r="D3248" t="s">
        <v>6912</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8877</v>
      </c>
      <c r="B3249" t="s">
        <v>7405</v>
      </c>
      <c r="C3249" t="s">
        <v>1735</v>
      </c>
      <c r="D3249" t="s">
        <v>6912</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8878</v>
      </c>
      <c r="B3250" t="s">
        <v>7405</v>
      </c>
      <c r="C3250" t="s">
        <v>1735</v>
      </c>
      <c r="D3250" t="s">
        <v>6912</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8879</v>
      </c>
      <c r="B3251" t="s">
        <v>7405</v>
      </c>
      <c r="C3251" t="s">
        <v>1735</v>
      </c>
      <c r="D3251" t="s">
        <v>6912</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8880</v>
      </c>
      <c r="B3252" t="s">
        <v>7405</v>
      </c>
      <c r="C3252" t="s">
        <v>1735</v>
      </c>
      <c r="D3252" t="s">
        <v>6912</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8881</v>
      </c>
      <c r="B3253" t="s">
        <v>7405</v>
      </c>
      <c r="C3253" t="s">
        <v>1735</v>
      </c>
      <c r="D3253" t="s">
        <v>6912</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8882</v>
      </c>
      <c r="B3254" t="s">
        <v>7405</v>
      </c>
      <c r="C3254" t="s">
        <v>1735</v>
      </c>
      <c r="D3254" t="s">
        <v>6913</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8883</v>
      </c>
      <c r="B3255" t="s">
        <v>7405</v>
      </c>
      <c r="C3255" t="s">
        <v>1735</v>
      </c>
      <c r="D3255" t="s">
        <v>6913</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8884</v>
      </c>
      <c r="B3256" t="s">
        <v>7405</v>
      </c>
      <c r="C3256" t="s">
        <v>1735</v>
      </c>
      <c r="D3256" t="s">
        <v>6913</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8885</v>
      </c>
      <c r="B3257" t="s">
        <v>7405</v>
      </c>
      <c r="C3257" t="s">
        <v>1735</v>
      </c>
      <c r="D3257" t="s">
        <v>6913</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8886</v>
      </c>
      <c r="B3258" t="s">
        <v>7405</v>
      </c>
      <c r="C3258" t="s">
        <v>1735</v>
      </c>
      <c r="D3258" t="s">
        <v>6913</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8887</v>
      </c>
      <c r="B3259" t="s">
        <v>7405</v>
      </c>
      <c r="C3259" t="s">
        <v>1735</v>
      </c>
      <c r="D3259" t="s">
        <v>6913</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8888</v>
      </c>
      <c r="B3260" t="s">
        <v>7405</v>
      </c>
      <c r="C3260" t="s">
        <v>1735</v>
      </c>
      <c r="D3260" t="s">
        <v>6913</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8889</v>
      </c>
      <c r="B3261" t="s">
        <v>7405</v>
      </c>
      <c r="C3261" t="s">
        <v>1735</v>
      </c>
      <c r="D3261" t="s">
        <v>6913</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8890</v>
      </c>
      <c r="B3262" t="s">
        <v>7405</v>
      </c>
      <c r="C3262" t="s">
        <v>1735</v>
      </c>
      <c r="D3262" t="s">
        <v>6913</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8891</v>
      </c>
      <c r="B3263" t="s">
        <v>7405</v>
      </c>
      <c r="C3263" t="s">
        <v>1735</v>
      </c>
      <c r="D3263" t="s">
        <v>6913</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8892</v>
      </c>
      <c r="B3264" t="s">
        <v>7405</v>
      </c>
      <c r="C3264" t="s">
        <v>1735</v>
      </c>
      <c r="D3264" t="s">
        <v>6913</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8893</v>
      </c>
      <c r="B3265" t="s">
        <v>7405</v>
      </c>
      <c r="C3265" t="s">
        <v>1735</v>
      </c>
      <c r="D3265" t="s">
        <v>6913</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8894</v>
      </c>
      <c r="B3266" t="s">
        <v>7405</v>
      </c>
      <c r="C3266" t="s">
        <v>1735</v>
      </c>
      <c r="D3266" t="s">
        <v>6914</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8895</v>
      </c>
      <c r="B3267" t="s">
        <v>7405</v>
      </c>
      <c r="C3267" t="s">
        <v>1735</v>
      </c>
      <c r="D3267" t="s">
        <v>6914</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8896</v>
      </c>
      <c r="B3268" t="s">
        <v>7405</v>
      </c>
      <c r="C3268" t="s">
        <v>1735</v>
      </c>
      <c r="D3268" t="s">
        <v>6914</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8897</v>
      </c>
      <c r="B3269" t="s">
        <v>7405</v>
      </c>
      <c r="C3269" t="s">
        <v>1735</v>
      </c>
      <c r="D3269" t="s">
        <v>6914</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8898</v>
      </c>
      <c r="B3270" t="s">
        <v>7405</v>
      </c>
      <c r="C3270" t="s">
        <v>1735</v>
      </c>
      <c r="D3270" t="s">
        <v>6914</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8899</v>
      </c>
      <c r="B3271" t="s">
        <v>7405</v>
      </c>
      <c r="C3271" t="s">
        <v>1735</v>
      </c>
      <c r="D3271" t="s">
        <v>6914</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8900</v>
      </c>
      <c r="B3272" t="s">
        <v>7405</v>
      </c>
      <c r="C3272" t="s">
        <v>1735</v>
      </c>
      <c r="D3272" t="s">
        <v>6914</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8901</v>
      </c>
      <c r="B3273" t="s">
        <v>7405</v>
      </c>
      <c r="C3273" t="s">
        <v>1735</v>
      </c>
      <c r="D3273" t="s">
        <v>6914</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8902</v>
      </c>
      <c r="B3274" t="s">
        <v>7405</v>
      </c>
      <c r="C3274" t="s">
        <v>1735</v>
      </c>
      <c r="D3274" t="s">
        <v>6914</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8903</v>
      </c>
      <c r="B3275" t="s">
        <v>7405</v>
      </c>
      <c r="C3275" t="s">
        <v>1735</v>
      </c>
      <c r="D3275" t="s">
        <v>6914</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8904</v>
      </c>
      <c r="B3276" t="s">
        <v>7405</v>
      </c>
      <c r="C3276" t="s">
        <v>1735</v>
      </c>
      <c r="D3276" t="s">
        <v>6914</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8905</v>
      </c>
      <c r="B3277" t="s">
        <v>7405</v>
      </c>
      <c r="C3277" t="s">
        <v>1735</v>
      </c>
      <c r="D3277" t="s">
        <v>6914</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8906</v>
      </c>
      <c r="B3278" t="s">
        <v>7405</v>
      </c>
      <c r="C3278" t="s">
        <v>1736</v>
      </c>
      <c r="D3278" t="s">
        <v>6890</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8907</v>
      </c>
      <c r="B3279" t="s">
        <v>7405</v>
      </c>
      <c r="C3279" t="s">
        <v>1736</v>
      </c>
      <c r="D3279" t="s">
        <v>6890</v>
      </c>
      <c r="E3279" t="s">
        <v>1705</v>
      </c>
      <c r="H3279" t="str">
        <f>INDEX('Vensim Variables'!$B:$B,MATCH(EPS!$B3279,'Vensim Variables'!$A:$A,0))</f>
        <v>g pollutant</v>
      </c>
      <c r="I3279" t="str">
        <f t="shared" si="102"/>
        <v>VOC</v>
      </c>
      <c r="J3279">
        <f>INDEX(NoSettings!$C:$C,MATCH(EPS!$A3279,NoSettings!$A:$A,0))</f>
        <v>1173820000</v>
      </c>
      <c r="K3279">
        <f>INDEX(GWP!$C$2:$C$13,MATCH(EPS!I3279,GWP!$B$2:$B$13,0))</f>
        <v>0</v>
      </c>
      <c r="L3279" s="4">
        <f t="shared" si="103"/>
        <v>0</v>
      </c>
    </row>
    <row r="3280" spans="1:12">
      <c r="A3280" t="s">
        <v>8908</v>
      </c>
      <c r="B3280" t="s">
        <v>7405</v>
      </c>
      <c r="C3280" t="s">
        <v>1736</v>
      </c>
      <c r="D3280" t="s">
        <v>6890</v>
      </c>
      <c r="E3280" t="s">
        <v>1706</v>
      </c>
      <c r="H3280" t="str">
        <f>INDEX('Vensim Variables'!$B:$B,MATCH(EPS!$B3280,'Vensim Variables'!$A:$A,0))</f>
        <v>g pollutant</v>
      </c>
      <c r="I3280" t="str">
        <f t="shared" si="102"/>
        <v>CO</v>
      </c>
      <c r="J3280">
        <f>INDEX(NoSettings!$C:$C,MATCH(EPS!$A3280,NoSettings!$A:$A,0))</f>
        <v>5421030000</v>
      </c>
      <c r="K3280">
        <f>INDEX(GWP!$C$2:$C$13,MATCH(EPS!I3280,GWP!$B$2:$B$13,0))</f>
        <v>0</v>
      </c>
      <c r="L3280" s="4">
        <f t="shared" si="103"/>
        <v>0</v>
      </c>
    </row>
    <row r="3281" spans="1:12">
      <c r="A3281" t="s">
        <v>8909</v>
      </c>
      <c r="B3281" t="s">
        <v>7405</v>
      </c>
      <c r="C3281" t="s">
        <v>1736</v>
      </c>
      <c r="D3281" t="s">
        <v>6890</v>
      </c>
      <c r="E3281" t="s">
        <v>1707</v>
      </c>
      <c r="H3281" t="str">
        <f>INDEX('Vensim Variables'!$B:$B,MATCH(EPS!$B3281,'Vensim Variables'!$A:$A,0))</f>
        <v>g pollutant</v>
      </c>
      <c r="I3281" t="str">
        <f t="shared" si="102"/>
        <v>NOx</v>
      </c>
      <c r="J3281">
        <f>INDEX(NoSettings!$C:$C,MATCH(EPS!$A3281,NoSettings!$A:$A,0))</f>
        <v>18553600000</v>
      </c>
      <c r="K3281">
        <f>INDEX(GWP!$C$2:$C$13,MATCH(EPS!I3281,GWP!$B$2:$B$13,0))</f>
        <v>0</v>
      </c>
      <c r="L3281" s="4">
        <f t="shared" si="103"/>
        <v>0</v>
      </c>
    </row>
    <row r="3282" spans="1:12">
      <c r="A3282" t="s">
        <v>8910</v>
      </c>
      <c r="B3282" t="s">
        <v>7405</v>
      </c>
      <c r="C3282" t="s">
        <v>1736</v>
      </c>
      <c r="D3282" t="s">
        <v>6890</v>
      </c>
      <c r="E3282" t="s">
        <v>1708</v>
      </c>
      <c r="H3282" t="str">
        <f>INDEX('Vensim Variables'!$B:$B,MATCH(EPS!$B3282,'Vensim Variables'!$A:$A,0))</f>
        <v>g pollutant</v>
      </c>
      <c r="I3282" t="str">
        <f t="shared" si="102"/>
        <v>PM10</v>
      </c>
      <c r="J3282">
        <f>INDEX(NoSettings!$C:$C,MATCH(EPS!$A3282,NoSettings!$A:$A,0))</f>
        <v>1464670000</v>
      </c>
      <c r="K3282">
        <f>INDEX(GWP!$C$2:$C$13,MATCH(EPS!I3282,GWP!$B$2:$B$13,0))</f>
        <v>0</v>
      </c>
      <c r="L3282" s="4">
        <f t="shared" si="103"/>
        <v>0</v>
      </c>
    </row>
    <row r="3283" spans="1:12">
      <c r="A3283" t="s">
        <v>8911</v>
      </c>
      <c r="B3283" t="s">
        <v>7405</v>
      </c>
      <c r="C3283" t="s">
        <v>1736</v>
      </c>
      <c r="D3283" t="s">
        <v>6890</v>
      </c>
      <c r="E3283" t="s">
        <v>1709</v>
      </c>
      <c r="H3283" t="str">
        <f>INDEX('Vensim Variables'!$B:$B,MATCH(EPS!$B3283,'Vensim Variables'!$A:$A,0))</f>
        <v>g pollutant</v>
      </c>
      <c r="I3283" t="str">
        <f t="shared" si="102"/>
        <v>PM25</v>
      </c>
      <c r="J3283">
        <f>INDEX(NoSettings!$C:$C,MATCH(EPS!$A3283,NoSettings!$A:$A,0))</f>
        <v>1302480000</v>
      </c>
      <c r="K3283">
        <f>INDEX(GWP!$C$2:$C$13,MATCH(EPS!I3283,GWP!$B$2:$B$13,0))</f>
        <v>0</v>
      </c>
      <c r="L3283" s="4">
        <f t="shared" si="103"/>
        <v>0</v>
      </c>
    </row>
    <row r="3284" spans="1:12">
      <c r="A3284" t="s">
        <v>8912</v>
      </c>
      <c r="B3284" t="s">
        <v>7405</v>
      </c>
      <c r="C3284" t="s">
        <v>1736</v>
      </c>
      <c r="D3284" t="s">
        <v>6890</v>
      </c>
      <c r="E3284" t="s">
        <v>1710</v>
      </c>
      <c r="H3284" t="str">
        <f>INDEX('Vensim Variables'!$B:$B,MATCH(EPS!$B3284,'Vensim Variables'!$A:$A,0))</f>
        <v>g pollutant</v>
      </c>
      <c r="I3284" t="str">
        <f t="shared" si="102"/>
        <v>SOx</v>
      </c>
      <c r="J3284">
        <f>INDEX(NoSettings!$C:$C,MATCH(EPS!$A3284,NoSettings!$A:$A,0))</f>
        <v>3944270000</v>
      </c>
      <c r="K3284">
        <f>INDEX(GWP!$C$2:$C$13,MATCH(EPS!I3284,GWP!$B$2:$B$13,0))</f>
        <v>0</v>
      </c>
      <c r="L3284" s="4">
        <f t="shared" si="103"/>
        <v>0</v>
      </c>
    </row>
    <row r="3285" spans="1:12">
      <c r="A3285" t="s">
        <v>8913</v>
      </c>
      <c r="B3285" t="s">
        <v>7405</v>
      </c>
      <c r="C3285" t="s">
        <v>1736</v>
      </c>
      <c r="D3285" t="s">
        <v>6890</v>
      </c>
      <c r="E3285" t="s">
        <v>1711</v>
      </c>
      <c r="H3285" t="str">
        <f>INDEX('Vensim Variables'!$B:$B,MATCH(EPS!$B3285,'Vensim Variables'!$A:$A,0))</f>
        <v>g pollutant</v>
      </c>
      <c r="I3285" t="str">
        <f t="shared" si="102"/>
        <v>BC</v>
      </c>
      <c r="J3285">
        <f>INDEX(NoSettings!$C:$C,MATCH(EPS!$A3285,NoSettings!$A:$A,0))</f>
        <v>304589000</v>
      </c>
      <c r="K3285">
        <f>INDEX(GWP!$C$2:$C$13,MATCH(EPS!I3285,GWP!$B$2:$B$13,0))</f>
        <v>0</v>
      </c>
      <c r="L3285" s="4">
        <f t="shared" si="103"/>
        <v>0</v>
      </c>
    </row>
    <row r="3286" spans="1:12">
      <c r="A3286" t="s">
        <v>8914</v>
      </c>
      <c r="B3286" t="s">
        <v>7405</v>
      </c>
      <c r="C3286" t="s">
        <v>1736</v>
      </c>
      <c r="D3286" t="s">
        <v>6890</v>
      </c>
      <c r="E3286" t="s">
        <v>1712</v>
      </c>
      <c r="H3286" t="str">
        <f>INDEX('Vensim Variables'!$B:$B,MATCH(EPS!$B3286,'Vensim Variables'!$A:$A,0))</f>
        <v>g pollutant</v>
      </c>
      <c r="I3286" t="str">
        <f t="shared" si="102"/>
        <v>OC</v>
      </c>
      <c r="J3286">
        <f>INDEX(NoSettings!$C:$C,MATCH(EPS!$A3286,NoSettings!$A:$A,0))</f>
        <v>260055000</v>
      </c>
      <c r="K3286">
        <f>INDEX(GWP!$C$2:$C$13,MATCH(EPS!I3286,GWP!$B$2:$B$13,0))</f>
        <v>0</v>
      </c>
      <c r="L3286" s="4">
        <f t="shared" si="103"/>
        <v>0</v>
      </c>
    </row>
    <row r="3287" spans="1:12">
      <c r="A3287" t="s">
        <v>8915</v>
      </c>
      <c r="B3287" t="s">
        <v>7405</v>
      </c>
      <c r="C3287" t="s">
        <v>1736</v>
      </c>
      <c r="D3287" t="s">
        <v>6890</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8916</v>
      </c>
      <c r="B3288" t="s">
        <v>7405</v>
      </c>
      <c r="C3288" t="s">
        <v>1736</v>
      </c>
      <c r="D3288" t="s">
        <v>6890</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8917</v>
      </c>
      <c r="B3289" t="s">
        <v>7405</v>
      </c>
      <c r="C3289" t="s">
        <v>1736</v>
      </c>
      <c r="D3289" t="s">
        <v>6890</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8918</v>
      </c>
      <c r="B3290" t="s">
        <v>7405</v>
      </c>
      <c r="C3290" t="s">
        <v>1736</v>
      </c>
      <c r="D3290" t="s">
        <v>6891</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8919</v>
      </c>
      <c r="B3291" t="s">
        <v>7405</v>
      </c>
      <c r="C3291" t="s">
        <v>1736</v>
      </c>
      <c r="D3291" t="s">
        <v>6891</v>
      </c>
      <c r="E3291" t="s">
        <v>1705</v>
      </c>
      <c r="H3291" t="str">
        <f>INDEX('Vensim Variables'!$B:$B,MATCH(EPS!$B3291,'Vensim Variables'!$A:$A,0))</f>
        <v>g pollutant</v>
      </c>
      <c r="I3291" t="str">
        <f t="shared" si="102"/>
        <v>VOC</v>
      </c>
      <c r="J3291">
        <f>INDEX(NoSettings!$C:$C,MATCH(EPS!$A3291,NoSettings!$A:$A,0))</f>
        <v>77564600</v>
      </c>
      <c r="K3291">
        <f>INDEX(GWP!$C$2:$C$13,MATCH(EPS!I3291,GWP!$B$2:$B$13,0))</f>
        <v>0</v>
      </c>
      <c r="L3291" s="4">
        <f t="shared" si="103"/>
        <v>0</v>
      </c>
    </row>
    <row r="3292" spans="1:12">
      <c r="A3292" t="s">
        <v>8920</v>
      </c>
      <c r="B3292" t="s">
        <v>7405</v>
      </c>
      <c r="C3292" t="s">
        <v>1736</v>
      </c>
      <c r="D3292" t="s">
        <v>6891</v>
      </c>
      <c r="E3292" t="s">
        <v>1706</v>
      </c>
      <c r="H3292" t="str">
        <f>INDEX('Vensim Variables'!$B:$B,MATCH(EPS!$B3292,'Vensim Variables'!$A:$A,0))</f>
        <v>g pollutant</v>
      </c>
      <c r="I3292" t="str">
        <f t="shared" si="102"/>
        <v>CO</v>
      </c>
      <c r="J3292">
        <f>INDEX(NoSettings!$C:$C,MATCH(EPS!$A3292,NoSettings!$A:$A,0))</f>
        <v>358214000</v>
      </c>
      <c r="K3292">
        <f>INDEX(GWP!$C$2:$C$13,MATCH(EPS!I3292,GWP!$B$2:$B$13,0))</f>
        <v>0</v>
      </c>
      <c r="L3292" s="4">
        <f t="shared" si="103"/>
        <v>0</v>
      </c>
    </row>
    <row r="3293" spans="1:12">
      <c r="A3293" t="s">
        <v>8921</v>
      </c>
      <c r="B3293" t="s">
        <v>7405</v>
      </c>
      <c r="C3293" t="s">
        <v>1736</v>
      </c>
      <c r="D3293" t="s">
        <v>6891</v>
      </c>
      <c r="E3293" t="s">
        <v>1707</v>
      </c>
      <c r="H3293" t="str">
        <f>INDEX('Vensim Variables'!$B:$B,MATCH(EPS!$B3293,'Vensim Variables'!$A:$A,0))</f>
        <v>g pollutant</v>
      </c>
      <c r="I3293" t="str">
        <f t="shared" si="102"/>
        <v>NOx</v>
      </c>
      <c r="J3293">
        <f>INDEX(NoSettings!$C:$C,MATCH(EPS!$A3293,NoSettings!$A:$A,0))</f>
        <v>1225990000</v>
      </c>
      <c r="K3293">
        <f>INDEX(GWP!$C$2:$C$13,MATCH(EPS!I3293,GWP!$B$2:$B$13,0))</f>
        <v>0</v>
      </c>
      <c r="L3293" s="4">
        <f t="shared" si="103"/>
        <v>0</v>
      </c>
    </row>
    <row r="3294" spans="1:12">
      <c r="A3294" t="s">
        <v>8922</v>
      </c>
      <c r="B3294" t="s">
        <v>7405</v>
      </c>
      <c r="C3294" t="s">
        <v>1736</v>
      </c>
      <c r="D3294" t="s">
        <v>6891</v>
      </c>
      <c r="E3294" t="s">
        <v>1708</v>
      </c>
      <c r="H3294" t="str">
        <f>INDEX('Vensim Variables'!$B:$B,MATCH(EPS!$B3294,'Vensim Variables'!$A:$A,0))</f>
        <v>g pollutant</v>
      </c>
      <c r="I3294" t="str">
        <f t="shared" si="102"/>
        <v>PM10</v>
      </c>
      <c r="J3294">
        <f>INDEX(NoSettings!$C:$C,MATCH(EPS!$A3294,NoSettings!$A:$A,0))</f>
        <v>96783100</v>
      </c>
      <c r="K3294">
        <f>INDEX(GWP!$C$2:$C$13,MATCH(EPS!I3294,GWP!$B$2:$B$13,0))</f>
        <v>0</v>
      </c>
      <c r="L3294" s="4">
        <f t="shared" si="103"/>
        <v>0</v>
      </c>
    </row>
    <row r="3295" spans="1:12">
      <c r="A3295" t="s">
        <v>8923</v>
      </c>
      <c r="B3295" t="s">
        <v>7405</v>
      </c>
      <c r="C3295" t="s">
        <v>1736</v>
      </c>
      <c r="D3295" t="s">
        <v>6891</v>
      </c>
      <c r="E3295" t="s">
        <v>1709</v>
      </c>
      <c r="H3295" t="str">
        <f>INDEX('Vensim Variables'!$B:$B,MATCH(EPS!$B3295,'Vensim Variables'!$A:$A,0))</f>
        <v>g pollutant</v>
      </c>
      <c r="I3295" t="str">
        <f t="shared" si="102"/>
        <v>PM25</v>
      </c>
      <c r="J3295">
        <f>INDEX(NoSettings!$C:$C,MATCH(EPS!$A3295,NoSettings!$A:$A,0))</f>
        <v>86065800</v>
      </c>
      <c r="K3295">
        <f>INDEX(GWP!$C$2:$C$13,MATCH(EPS!I3295,GWP!$B$2:$B$13,0))</f>
        <v>0</v>
      </c>
      <c r="L3295" s="4">
        <f t="shared" si="103"/>
        <v>0</v>
      </c>
    </row>
    <row r="3296" spans="1:12">
      <c r="A3296" t="s">
        <v>8924</v>
      </c>
      <c r="B3296" t="s">
        <v>7405</v>
      </c>
      <c r="C3296" t="s">
        <v>1736</v>
      </c>
      <c r="D3296" t="s">
        <v>6891</v>
      </c>
      <c r="E3296" t="s">
        <v>1710</v>
      </c>
      <c r="H3296" t="str">
        <f>INDEX('Vensim Variables'!$B:$B,MATCH(EPS!$B3296,'Vensim Variables'!$A:$A,0))</f>
        <v>g pollutant</v>
      </c>
      <c r="I3296" t="str">
        <f t="shared" si="102"/>
        <v>SOx</v>
      </c>
      <c r="J3296">
        <f>INDEX(NoSettings!$C:$C,MATCH(EPS!$A3296,NoSettings!$A:$A,0))</f>
        <v>260631000</v>
      </c>
      <c r="K3296">
        <f>INDEX(GWP!$C$2:$C$13,MATCH(EPS!I3296,GWP!$B$2:$B$13,0))</f>
        <v>0</v>
      </c>
      <c r="L3296" s="4">
        <f t="shared" si="103"/>
        <v>0</v>
      </c>
    </row>
    <row r="3297" spans="1:12">
      <c r="A3297" t="s">
        <v>8925</v>
      </c>
      <c r="B3297" t="s">
        <v>7405</v>
      </c>
      <c r="C3297" t="s">
        <v>1736</v>
      </c>
      <c r="D3297" t="s">
        <v>6891</v>
      </c>
      <c r="E3297" t="s">
        <v>1711</v>
      </c>
      <c r="H3297" t="str">
        <f>INDEX('Vensim Variables'!$B:$B,MATCH(EPS!$B3297,'Vensim Variables'!$A:$A,0))</f>
        <v>g pollutant</v>
      </c>
      <c r="I3297" t="str">
        <f t="shared" si="102"/>
        <v>BC</v>
      </c>
      <c r="J3297">
        <f>INDEX(NoSettings!$C:$C,MATCH(EPS!$A3297,NoSettings!$A:$A,0))</f>
        <v>20126800</v>
      </c>
      <c r="K3297">
        <f>INDEX(GWP!$C$2:$C$13,MATCH(EPS!I3297,GWP!$B$2:$B$13,0))</f>
        <v>0</v>
      </c>
      <c r="L3297" s="4">
        <f t="shared" si="103"/>
        <v>0</v>
      </c>
    </row>
    <row r="3298" spans="1:12">
      <c r="A3298" t="s">
        <v>8926</v>
      </c>
      <c r="B3298" t="s">
        <v>7405</v>
      </c>
      <c r="C3298" t="s">
        <v>1736</v>
      </c>
      <c r="D3298" t="s">
        <v>6891</v>
      </c>
      <c r="E3298" t="s">
        <v>1712</v>
      </c>
      <c r="H3298" t="str">
        <f>INDEX('Vensim Variables'!$B:$B,MATCH(EPS!$B3298,'Vensim Variables'!$A:$A,0))</f>
        <v>g pollutant</v>
      </c>
      <c r="I3298" t="str">
        <f t="shared" si="102"/>
        <v>OC</v>
      </c>
      <c r="J3298">
        <f>INDEX(NoSettings!$C:$C,MATCH(EPS!$A3298,NoSettings!$A:$A,0))</f>
        <v>17184100</v>
      </c>
      <c r="K3298">
        <f>INDEX(GWP!$C$2:$C$13,MATCH(EPS!I3298,GWP!$B$2:$B$13,0))</f>
        <v>0</v>
      </c>
      <c r="L3298" s="4">
        <f t="shared" si="103"/>
        <v>0</v>
      </c>
    </row>
    <row r="3299" spans="1:12">
      <c r="A3299" t="s">
        <v>8927</v>
      </c>
      <c r="B3299" t="s">
        <v>7405</v>
      </c>
      <c r="C3299" t="s">
        <v>1736</v>
      </c>
      <c r="D3299" t="s">
        <v>6891</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8928</v>
      </c>
      <c r="B3300" t="s">
        <v>7405</v>
      </c>
      <c r="C3300" t="s">
        <v>1736</v>
      </c>
      <c r="D3300" t="s">
        <v>6891</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8929</v>
      </c>
      <c r="B3301" t="s">
        <v>7405</v>
      </c>
      <c r="C3301" t="s">
        <v>1736</v>
      </c>
      <c r="D3301" t="s">
        <v>6891</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8930</v>
      </c>
      <c r="B3302" t="s">
        <v>7405</v>
      </c>
      <c r="C3302" t="s">
        <v>1736</v>
      </c>
      <c r="D3302" t="s">
        <v>6892</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8931</v>
      </c>
      <c r="B3303" t="s">
        <v>7405</v>
      </c>
      <c r="C3303" t="s">
        <v>1736</v>
      </c>
      <c r="D3303" t="s">
        <v>6892</v>
      </c>
      <c r="E3303" t="s">
        <v>1705</v>
      </c>
      <c r="H3303" t="str">
        <f>INDEX('Vensim Variables'!$B:$B,MATCH(EPS!$B3303,'Vensim Variables'!$A:$A,0))</f>
        <v>g pollutant</v>
      </c>
      <c r="I3303" t="str">
        <f t="shared" si="102"/>
        <v>VOC</v>
      </c>
      <c r="J3303">
        <f>INDEX(NoSettings!$C:$C,MATCH(EPS!$A3303,NoSettings!$A:$A,0))</f>
        <v>287371000</v>
      </c>
      <c r="K3303">
        <f>INDEX(GWP!$C$2:$C$13,MATCH(EPS!I3303,GWP!$B$2:$B$13,0))</f>
        <v>0</v>
      </c>
      <c r="L3303" s="4">
        <f t="shared" si="103"/>
        <v>0</v>
      </c>
    </row>
    <row r="3304" spans="1:12">
      <c r="A3304" t="s">
        <v>8932</v>
      </c>
      <c r="B3304" t="s">
        <v>7405</v>
      </c>
      <c r="C3304" t="s">
        <v>1736</v>
      </c>
      <c r="D3304" t="s">
        <v>6892</v>
      </c>
      <c r="E3304" t="s">
        <v>1706</v>
      </c>
      <c r="H3304" t="str">
        <f>INDEX('Vensim Variables'!$B:$B,MATCH(EPS!$B3304,'Vensim Variables'!$A:$A,0))</f>
        <v>g pollutant</v>
      </c>
      <c r="I3304" t="str">
        <f t="shared" si="102"/>
        <v>CO</v>
      </c>
      <c r="J3304">
        <f>INDEX(NoSettings!$C:$C,MATCH(EPS!$A3304,NoSettings!$A:$A,0))</f>
        <v>1327160000</v>
      </c>
      <c r="K3304">
        <f>INDEX(GWP!$C$2:$C$13,MATCH(EPS!I3304,GWP!$B$2:$B$13,0))</f>
        <v>0</v>
      </c>
      <c r="L3304" s="4">
        <f t="shared" si="103"/>
        <v>0</v>
      </c>
    </row>
    <row r="3305" spans="1:12">
      <c r="A3305" t="s">
        <v>8933</v>
      </c>
      <c r="B3305" t="s">
        <v>7405</v>
      </c>
      <c r="C3305" t="s">
        <v>1736</v>
      </c>
      <c r="D3305" t="s">
        <v>6892</v>
      </c>
      <c r="E3305" t="s">
        <v>1707</v>
      </c>
      <c r="H3305" t="str">
        <f>INDEX('Vensim Variables'!$B:$B,MATCH(EPS!$B3305,'Vensim Variables'!$A:$A,0))</f>
        <v>g pollutant</v>
      </c>
      <c r="I3305" t="str">
        <f t="shared" si="102"/>
        <v>NOx</v>
      </c>
      <c r="J3305">
        <f>INDEX(NoSettings!$C:$C,MATCH(EPS!$A3305,NoSettings!$A:$A,0))</f>
        <v>4542210000</v>
      </c>
      <c r="K3305">
        <f>INDEX(GWP!$C$2:$C$13,MATCH(EPS!I3305,GWP!$B$2:$B$13,0))</f>
        <v>0</v>
      </c>
      <c r="L3305" s="4">
        <f t="shared" si="103"/>
        <v>0</v>
      </c>
    </row>
    <row r="3306" spans="1:12">
      <c r="A3306" t="s">
        <v>8934</v>
      </c>
      <c r="B3306" t="s">
        <v>7405</v>
      </c>
      <c r="C3306" t="s">
        <v>1736</v>
      </c>
      <c r="D3306" t="s">
        <v>6892</v>
      </c>
      <c r="E3306" t="s">
        <v>1708</v>
      </c>
      <c r="H3306" t="str">
        <f>INDEX('Vensim Variables'!$B:$B,MATCH(EPS!$B3306,'Vensim Variables'!$A:$A,0))</f>
        <v>g pollutant</v>
      </c>
      <c r="I3306" t="str">
        <f t="shared" si="102"/>
        <v>PM10</v>
      </c>
      <c r="J3306">
        <f>INDEX(NoSettings!$C:$C,MATCH(EPS!$A3306,NoSettings!$A:$A,0))</f>
        <v>358574000</v>
      </c>
      <c r="K3306">
        <f>INDEX(GWP!$C$2:$C$13,MATCH(EPS!I3306,GWP!$B$2:$B$13,0))</f>
        <v>0</v>
      </c>
      <c r="L3306" s="4">
        <f t="shared" si="103"/>
        <v>0</v>
      </c>
    </row>
    <row r="3307" spans="1:12">
      <c r="A3307" t="s">
        <v>8935</v>
      </c>
      <c r="B3307" t="s">
        <v>7405</v>
      </c>
      <c r="C3307" t="s">
        <v>1736</v>
      </c>
      <c r="D3307" t="s">
        <v>6892</v>
      </c>
      <c r="E3307" t="s">
        <v>1709</v>
      </c>
      <c r="H3307" t="str">
        <f>INDEX('Vensim Variables'!$B:$B,MATCH(EPS!$B3307,'Vensim Variables'!$A:$A,0))</f>
        <v>g pollutant</v>
      </c>
      <c r="I3307" t="str">
        <f t="shared" si="102"/>
        <v>PM25</v>
      </c>
      <c r="J3307">
        <f>INDEX(NoSettings!$C:$C,MATCH(EPS!$A3307,NoSettings!$A:$A,0))</f>
        <v>318867000</v>
      </c>
      <c r="K3307">
        <f>INDEX(GWP!$C$2:$C$13,MATCH(EPS!I3307,GWP!$B$2:$B$13,0))</f>
        <v>0</v>
      </c>
      <c r="L3307" s="4">
        <f t="shared" si="103"/>
        <v>0</v>
      </c>
    </row>
    <row r="3308" spans="1:12">
      <c r="A3308" t="s">
        <v>8936</v>
      </c>
      <c r="B3308" t="s">
        <v>7405</v>
      </c>
      <c r="C3308" t="s">
        <v>1736</v>
      </c>
      <c r="D3308" t="s">
        <v>6892</v>
      </c>
      <c r="E3308" t="s">
        <v>1710</v>
      </c>
      <c r="H3308" t="str">
        <f>INDEX('Vensim Variables'!$B:$B,MATCH(EPS!$B3308,'Vensim Variables'!$A:$A,0))</f>
        <v>g pollutant</v>
      </c>
      <c r="I3308" t="str">
        <f t="shared" si="102"/>
        <v>SOx</v>
      </c>
      <c r="J3308">
        <f>INDEX(NoSettings!$C:$C,MATCH(EPS!$A3308,NoSettings!$A:$A,0))</f>
        <v>965620000</v>
      </c>
      <c r="K3308">
        <f>INDEX(GWP!$C$2:$C$13,MATCH(EPS!I3308,GWP!$B$2:$B$13,0))</f>
        <v>0</v>
      </c>
      <c r="L3308" s="4">
        <f t="shared" si="103"/>
        <v>0</v>
      </c>
    </row>
    <row r="3309" spans="1:12">
      <c r="A3309" t="s">
        <v>8937</v>
      </c>
      <c r="B3309" t="s">
        <v>7405</v>
      </c>
      <c r="C3309" t="s">
        <v>1736</v>
      </c>
      <c r="D3309" t="s">
        <v>6892</v>
      </c>
      <c r="E3309" t="s">
        <v>1711</v>
      </c>
      <c r="H3309" t="str">
        <f>INDEX('Vensim Variables'!$B:$B,MATCH(EPS!$B3309,'Vensim Variables'!$A:$A,0))</f>
        <v>g pollutant</v>
      </c>
      <c r="I3309" t="str">
        <f t="shared" si="102"/>
        <v>BC</v>
      </c>
      <c r="J3309">
        <f>INDEX(NoSettings!$C:$C,MATCH(EPS!$A3309,NoSettings!$A:$A,0))</f>
        <v>74568400</v>
      </c>
      <c r="K3309">
        <f>INDEX(GWP!$C$2:$C$13,MATCH(EPS!I3309,GWP!$B$2:$B$13,0))</f>
        <v>0</v>
      </c>
      <c r="L3309" s="4">
        <f t="shared" si="103"/>
        <v>0</v>
      </c>
    </row>
    <row r="3310" spans="1:12">
      <c r="A3310" t="s">
        <v>8938</v>
      </c>
      <c r="B3310" t="s">
        <v>7405</v>
      </c>
      <c r="C3310" t="s">
        <v>1736</v>
      </c>
      <c r="D3310" t="s">
        <v>6892</v>
      </c>
      <c r="E3310" t="s">
        <v>1712</v>
      </c>
      <c r="H3310" t="str">
        <f>INDEX('Vensim Variables'!$B:$B,MATCH(EPS!$B3310,'Vensim Variables'!$A:$A,0))</f>
        <v>g pollutant</v>
      </c>
      <c r="I3310" t="str">
        <f t="shared" si="102"/>
        <v>OC</v>
      </c>
      <c r="J3310">
        <f>INDEX(NoSettings!$C:$C,MATCH(EPS!$A3310,NoSettings!$A:$A,0))</f>
        <v>63665800</v>
      </c>
      <c r="K3310">
        <f>INDEX(GWP!$C$2:$C$13,MATCH(EPS!I3310,GWP!$B$2:$B$13,0))</f>
        <v>0</v>
      </c>
      <c r="L3310" s="4">
        <f t="shared" si="103"/>
        <v>0</v>
      </c>
    </row>
    <row r="3311" spans="1:12">
      <c r="A3311" t="s">
        <v>8939</v>
      </c>
      <c r="B3311" t="s">
        <v>7405</v>
      </c>
      <c r="C3311" t="s">
        <v>1736</v>
      </c>
      <c r="D3311" t="s">
        <v>6892</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8940</v>
      </c>
      <c r="B3312" t="s">
        <v>7405</v>
      </c>
      <c r="C3312" t="s">
        <v>1736</v>
      </c>
      <c r="D3312" t="s">
        <v>6892</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8941</v>
      </c>
      <c r="B3313" t="s">
        <v>7405</v>
      </c>
      <c r="C3313" t="s">
        <v>1736</v>
      </c>
      <c r="D3313" t="s">
        <v>6892</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8942</v>
      </c>
      <c r="B3314" t="s">
        <v>7405</v>
      </c>
      <c r="C3314" t="s">
        <v>1736</v>
      </c>
      <c r="D3314" t="s">
        <v>6893</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8943</v>
      </c>
      <c r="B3315" t="s">
        <v>7405</v>
      </c>
      <c r="C3315" t="s">
        <v>1736</v>
      </c>
      <c r="D3315" t="s">
        <v>6893</v>
      </c>
      <c r="E3315" t="s">
        <v>1705</v>
      </c>
      <c r="H3315" t="str">
        <f>INDEX('Vensim Variables'!$B:$B,MATCH(EPS!$B3315,'Vensim Variables'!$A:$A,0))</f>
        <v>g pollutant</v>
      </c>
      <c r="I3315" t="str">
        <f t="shared" si="102"/>
        <v>VOC</v>
      </c>
      <c r="J3315">
        <f>INDEX(NoSettings!$C:$C,MATCH(EPS!$A3315,NoSettings!$A:$A,0))</f>
        <v>210404000</v>
      </c>
      <c r="K3315">
        <f>INDEX(GWP!$C$2:$C$13,MATCH(EPS!I3315,GWP!$B$2:$B$13,0))</f>
        <v>0</v>
      </c>
      <c r="L3315" s="4">
        <f t="shared" si="103"/>
        <v>0</v>
      </c>
    </row>
    <row r="3316" spans="1:12">
      <c r="A3316" t="s">
        <v>8944</v>
      </c>
      <c r="B3316" t="s">
        <v>7405</v>
      </c>
      <c r="C3316" t="s">
        <v>1736</v>
      </c>
      <c r="D3316" t="s">
        <v>6893</v>
      </c>
      <c r="E3316" t="s">
        <v>1706</v>
      </c>
      <c r="H3316" t="str">
        <f>INDEX('Vensim Variables'!$B:$B,MATCH(EPS!$B3316,'Vensim Variables'!$A:$A,0))</f>
        <v>g pollutant</v>
      </c>
      <c r="I3316" t="str">
        <f t="shared" si="102"/>
        <v>CO</v>
      </c>
      <c r="J3316">
        <f>INDEX(NoSettings!$C:$C,MATCH(EPS!$A3316,NoSettings!$A:$A,0))</f>
        <v>971703000</v>
      </c>
      <c r="K3316">
        <f>INDEX(GWP!$C$2:$C$13,MATCH(EPS!I3316,GWP!$B$2:$B$13,0))</f>
        <v>0</v>
      </c>
      <c r="L3316" s="4">
        <f t="shared" si="103"/>
        <v>0</v>
      </c>
    </row>
    <row r="3317" spans="1:12">
      <c r="A3317" t="s">
        <v>8945</v>
      </c>
      <c r="B3317" t="s">
        <v>7405</v>
      </c>
      <c r="C3317" t="s">
        <v>1736</v>
      </c>
      <c r="D3317" t="s">
        <v>6893</v>
      </c>
      <c r="E3317" t="s">
        <v>1707</v>
      </c>
      <c r="H3317" t="str">
        <f>INDEX('Vensim Variables'!$B:$B,MATCH(EPS!$B3317,'Vensim Variables'!$A:$A,0))</f>
        <v>g pollutant</v>
      </c>
      <c r="I3317" t="str">
        <f t="shared" si="102"/>
        <v>NOx</v>
      </c>
      <c r="J3317">
        <f>INDEX(NoSettings!$C:$C,MATCH(EPS!$A3317,NoSettings!$A:$A,0))</f>
        <v>3325670000</v>
      </c>
      <c r="K3317">
        <f>INDEX(GWP!$C$2:$C$13,MATCH(EPS!I3317,GWP!$B$2:$B$13,0))</f>
        <v>0</v>
      </c>
      <c r="L3317" s="4">
        <f t="shared" si="103"/>
        <v>0</v>
      </c>
    </row>
    <row r="3318" spans="1:12">
      <c r="A3318" t="s">
        <v>8946</v>
      </c>
      <c r="B3318" t="s">
        <v>7405</v>
      </c>
      <c r="C3318" t="s">
        <v>1736</v>
      </c>
      <c r="D3318" t="s">
        <v>6893</v>
      </c>
      <c r="E3318" t="s">
        <v>1708</v>
      </c>
      <c r="H3318" t="str">
        <f>INDEX('Vensim Variables'!$B:$B,MATCH(EPS!$B3318,'Vensim Variables'!$A:$A,0))</f>
        <v>g pollutant</v>
      </c>
      <c r="I3318" t="str">
        <f t="shared" si="102"/>
        <v>PM10</v>
      </c>
      <c r="J3318">
        <f>INDEX(NoSettings!$C:$C,MATCH(EPS!$A3318,NoSettings!$A:$A,0))</f>
        <v>262537000</v>
      </c>
      <c r="K3318">
        <f>INDEX(GWP!$C$2:$C$13,MATCH(EPS!I3318,GWP!$B$2:$B$13,0))</f>
        <v>0</v>
      </c>
      <c r="L3318" s="4">
        <f t="shared" si="103"/>
        <v>0</v>
      </c>
    </row>
    <row r="3319" spans="1:12">
      <c r="A3319" t="s">
        <v>8947</v>
      </c>
      <c r="B3319" t="s">
        <v>7405</v>
      </c>
      <c r="C3319" t="s">
        <v>1736</v>
      </c>
      <c r="D3319" t="s">
        <v>6893</v>
      </c>
      <c r="E3319" t="s">
        <v>1709</v>
      </c>
      <c r="H3319" t="str">
        <f>INDEX('Vensim Variables'!$B:$B,MATCH(EPS!$B3319,'Vensim Variables'!$A:$A,0))</f>
        <v>g pollutant</v>
      </c>
      <c r="I3319" t="str">
        <f t="shared" si="102"/>
        <v>PM25</v>
      </c>
      <c r="J3319">
        <f>INDEX(NoSettings!$C:$C,MATCH(EPS!$A3319,NoSettings!$A:$A,0))</f>
        <v>233465000</v>
      </c>
      <c r="K3319">
        <f>INDEX(GWP!$C$2:$C$13,MATCH(EPS!I3319,GWP!$B$2:$B$13,0))</f>
        <v>0</v>
      </c>
      <c r="L3319" s="4">
        <f t="shared" si="103"/>
        <v>0</v>
      </c>
    </row>
    <row r="3320" spans="1:12">
      <c r="A3320" t="s">
        <v>8948</v>
      </c>
      <c r="B3320" t="s">
        <v>7405</v>
      </c>
      <c r="C3320" t="s">
        <v>1736</v>
      </c>
      <c r="D3320" t="s">
        <v>6893</v>
      </c>
      <c r="E3320" t="s">
        <v>1710</v>
      </c>
      <c r="H3320" t="str">
        <f>INDEX('Vensim Variables'!$B:$B,MATCH(EPS!$B3320,'Vensim Variables'!$A:$A,0))</f>
        <v>g pollutant</v>
      </c>
      <c r="I3320" t="str">
        <f t="shared" si="102"/>
        <v>SOx</v>
      </c>
      <c r="J3320">
        <f>INDEX(NoSettings!$C:$C,MATCH(EPS!$A3320,NoSettings!$A:$A,0))</f>
        <v>706998000</v>
      </c>
      <c r="K3320">
        <f>INDEX(GWP!$C$2:$C$13,MATCH(EPS!I3320,GWP!$B$2:$B$13,0))</f>
        <v>0</v>
      </c>
      <c r="L3320" s="4">
        <f t="shared" si="103"/>
        <v>0</v>
      </c>
    </row>
    <row r="3321" spans="1:12">
      <c r="A3321" t="s">
        <v>8949</v>
      </c>
      <c r="B3321" t="s">
        <v>7405</v>
      </c>
      <c r="C3321" t="s">
        <v>1736</v>
      </c>
      <c r="D3321" t="s">
        <v>6893</v>
      </c>
      <c r="E3321" t="s">
        <v>1711</v>
      </c>
      <c r="H3321" t="str">
        <f>INDEX('Vensim Variables'!$B:$B,MATCH(EPS!$B3321,'Vensim Variables'!$A:$A,0))</f>
        <v>g pollutant</v>
      </c>
      <c r="I3321" t="str">
        <f t="shared" si="102"/>
        <v>BC</v>
      </c>
      <c r="J3321">
        <f>INDEX(NoSettings!$C:$C,MATCH(EPS!$A3321,NoSettings!$A:$A,0))</f>
        <v>54596700</v>
      </c>
      <c r="K3321">
        <f>INDEX(GWP!$C$2:$C$13,MATCH(EPS!I3321,GWP!$B$2:$B$13,0))</f>
        <v>0</v>
      </c>
      <c r="L3321" s="4">
        <f t="shared" si="103"/>
        <v>0</v>
      </c>
    </row>
    <row r="3322" spans="1:12">
      <c r="A3322" t="s">
        <v>8950</v>
      </c>
      <c r="B3322" t="s">
        <v>7405</v>
      </c>
      <c r="C3322" t="s">
        <v>1736</v>
      </c>
      <c r="D3322" t="s">
        <v>6893</v>
      </c>
      <c r="E3322" t="s">
        <v>1712</v>
      </c>
      <c r="H3322" t="str">
        <f>INDEX('Vensim Variables'!$B:$B,MATCH(EPS!$B3322,'Vensim Variables'!$A:$A,0))</f>
        <v>g pollutant</v>
      </c>
      <c r="I3322" t="str">
        <f t="shared" si="102"/>
        <v>OC</v>
      </c>
      <c r="J3322">
        <f>INDEX(NoSettings!$C:$C,MATCH(EPS!$A3322,NoSettings!$A:$A,0))</f>
        <v>46614200</v>
      </c>
      <c r="K3322">
        <f>INDEX(GWP!$C$2:$C$13,MATCH(EPS!I3322,GWP!$B$2:$B$13,0))</f>
        <v>0</v>
      </c>
      <c r="L3322" s="4">
        <f t="shared" si="103"/>
        <v>0</v>
      </c>
    </row>
    <row r="3323" spans="1:12">
      <c r="A3323" t="s">
        <v>8951</v>
      </c>
      <c r="B3323" t="s">
        <v>7405</v>
      </c>
      <c r="C3323" t="s">
        <v>1736</v>
      </c>
      <c r="D3323" t="s">
        <v>6893</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8952</v>
      </c>
      <c r="B3324" t="s">
        <v>7405</v>
      </c>
      <c r="C3324" t="s">
        <v>1736</v>
      </c>
      <c r="D3324" t="s">
        <v>6893</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8953</v>
      </c>
      <c r="B3325" t="s">
        <v>7405</v>
      </c>
      <c r="C3325" t="s">
        <v>1736</v>
      </c>
      <c r="D3325" t="s">
        <v>6893</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8954</v>
      </c>
      <c r="B3326" t="s">
        <v>7405</v>
      </c>
      <c r="C3326" t="s">
        <v>1736</v>
      </c>
      <c r="D3326" t="s">
        <v>6894</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8955</v>
      </c>
      <c r="B3327" t="s">
        <v>7405</v>
      </c>
      <c r="C3327" t="s">
        <v>1736</v>
      </c>
      <c r="D3327" t="s">
        <v>6894</v>
      </c>
      <c r="E3327" t="s">
        <v>1705</v>
      </c>
      <c r="H3327" t="str">
        <f>INDEX('Vensim Variables'!$B:$B,MATCH(EPS!$B3327,'Vensim Variables'!$A:$A,0))</f>
        <v>g pollutant</v>
      </c>
      <c r="I3327" t="str">
        <f t="shared" si="102"/>
        <v>VOC</v>
      </c>
      <c r="J3327">
        <f>INDEX(NoSettings!$C:$C,MATCH(EPS!$A3327,NoSettings!$A:$A,0))</f>
        <v>25983000</v>
      </c>
      <c r="K3327">
        <f>INDEX(GWP!$C$2:$C$13,MATCH(EPS!I3327,GWP!$B$2:$B$13,0))</f>
        <v>0</v>
      </c>
      <c r="L3327" s="4">
        <f t="shared" si="103"/>
        <v>0</v>
      </c>
    </row>
    <row r="3328" spans="1:12">
      <c r="A3328" t="s">
        <v>8956</v>
      </c>
      <c r="B3328" t="s">
        <v>7405</v>
      </c>
      <c r="C3328" t="s">
        <v>1736</v>
      </c>
      <c r="D3328" t="s">
        <v>6894</v>
      </c>
      <c r="E3328" t="s">
        <v>1706</v>
      </c>
      <c r="H3328" t="str">
        <f>INDEX('Vensim Variables'!$B:$B,MATCH(EPS!$B3328,'Vensim Variables'!$A:$A,0))</f>
        <v>g pollutant</v>
      </c>
      <c r="I3328" t="str">
        <f t="shared" si="102"/>
        <v>CO</v>
      </c>
      <c r="J3328">
        <f>INDEX(NoSettings!$C:$C,MATCH(EPS!$A3328,NoSettings!$A:$A,0))</f>
        <v>119996000</v>
      </c>
      <c r="K3328">
        <f>INDEX(GWP!$C$2:$C$13,MATCH(EPS!I3328,GWP!$B$2:$B$13,0))</f>
        <v>0</v>
      </c>
      <c r="L3328" s="4">
        <f t="shared" si="103"/>
        <v>0</v>
      </c>
    </row>
    <row r="3329" spans="1:12">
      <c r="A3329" t="s">
        <v>8957</v>
      </c>
      <c r="B3329" t="s">
        <v>7405</v>
      </c>
      <c r="C3329" t="s">
        <v>1736</v>
      </c>
      <c r="D3329" t="s">
        <v>6894</v>
      </c>
      <c r="E3329" t="s">
        <v>1707</v>
      </c>
      <c r="H3329" t="str">
        <f>INDEX('Vensim Variables'!$B:$B,MATCH(EPS!$B3329,'Vensim Variables'!$A:$A,0))</f>
        <v>g pollutant</v>
      </c>
      <c r="I3329" t="str">
        <f t="shared" si="102"/>
        <v>NOx</v>
      </c>
      <c r="J3329">
        <f>INDEX(NoSettings!$C:$C,MATCH(EPS!$A3329,NoSettings!$A:$A,0))</f>
        <v>410689000</v>
      </c>
      <c r="K3329">
        <f>INDEX(GWP!$C$2:$C$13,MATCH(EPS!I3329,GWP!$B$2:$B$13,0))</f>
        <v>0</v>
      </c>
      <c r="L3329" s="4">
        <f t="shared" si="103"/>
        <v>0</v>
      </c>
    </row>
    <row r="3330" spans="1:12">
      <c r="A3330" t="s">
        <v>8958</v>
      </c>
      <c r="B3330" t="s">
        <v>7405</v>
      </c>
      <c r="C3330" t="s">
        <v>1736</v>
      </c>
      <c r="D3330" t="s">
        <v>6894</v>
      </c>
      <c r="E3330" t="s">
        <v>1708</v>
      </c>
      <c r="H3330" t="str">
        <f>INDEX('Vensim Variables'!$B:$B,MATCH(EPS!$B3330,'Vensim Variables'!$A:$A,0))</f>
        <v>g pollutant</v>
      </c>
      <c r="I3330" t="str">
        <f t="shared" si="102"/>
        <v>PM10</v>
      </c>
      <c r="J3330">
        <f>INDEX(NoSettings!$C:$C,MATCH(EPS!$A3330,NoSettings!$A:$A,0))</f>
        <v>32420900</v>
      </c>
      <c r="K3330">
        <f>INDEX(GWP!$C$2:$C$13,MATCH(EPS!I3330,GWP!$B$2:$B$13,0))</f>
        <v>0</v>
      </c>
      <c r="L3330" s="4">
        <f t="shared" si="103"/>
        <v>0</v>
      </c>
    </row>
    <row r="3331" spans="1:12">
      <c r="A3331" t="s">
        <v>8959</v>
      </c>
      <c r="B3331" t="s">
        <v>7405</v>
      </c>
      <c r="C3331" t="s">
        <v>1736</v>
      </c>
      <c r="D3331" t="s">
        <v>6894</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28830700</v>
      </c>
      <c r="K3331">
        <f>INDEX(GWP!$C$2:$C$13,MATCH(EPS!I3331,GWP!$B$2:$B$13,0))</f>
        <v>0</v>
      </c>
      <c r="L3331" s="4">
        <f t="shared" ref="L3331:L3394" si="105">IF(H3331="g pollutant",K3331*J3331/10^12,IF(H3331="MMTCO2e",J3331,IF(H3331="MWh",J3331,0)))</f>
        <v>0</v>
      </c>
    </row>
    <row r="3332" spans="1:12">
      <c r="A3332" t="s">
        <v>8960</v>
      </c>
      <c r="B3332" t="s">
        <v>7405</v>
      </c>
      <c r="C3332" t="s">
        <v>1736</v>
      </c>
      <c r="D3332" t="s">
        <v>6894</v>
      </c>
      <c r="E3332" t="s">
        <v>1710</v>
      </c>
      <c r="H3332" t="str">
        <f>INDEX('Vensim Variables'!$B:$B,MATCH(EPS!$B3332,'Vensim Variables'!$A:$A,0))</f>
        <v>g pollutant</v>
      </c>
      <c r="I3332" t="str">
        <f t="shared" si="104"/>
        <v>SOx</v>
      </c>
      <c r="J3332">
        <f>INDEX(NoSettings!$C:$C,MATCH(EPS!$A3332,NoSettings!$A:$A,0))</f>
        <v>87307600</v>
      </c>
      <c r="K3332">
        <f>INDEX(GWP!$C$2:$C$13,MATCH(EPS!I3332,GWP!$B$2:$B$13,0))</f>
        <v>0</v>
      </c>
      <c r="L3332" s="4">
        <f t="shared" si="105"/>
        <v>0</v>
      </c>
    </row>
    <row r="3333" spans="1:12">
      <c r="A3333" t="s">
        <v>8961</v>
      </c>
      <c r="B3333" t="s">
        <v>7405</v>
      </c>
      <c r="C3333" t="s">
        <v>1736</v>
      </c>
      <c r="D3333" t="s">
        <v>6894</v>
      </c>
      <c r="E3333" t="s">
        <v>1711</v>
      </c>
      <c r="H3333" t="str">
        <f>INDEX('Vensim Variables'!$B:$B,MATCH(EPS!$B3333,'Vensim Variables'!$A:$A,0))</f>
        <v>g pollutant</v>
      </c>
      <c r="I3333" t="str">
        <f t="shared" si="104"/>
        <v>BC</v>
      </c>
      <c r="J3333">
        <f>INDEX(NoSettings!$C:$C,MATCH(EPS!$A3333,NoSettings!$A:$A,0))</f>
        <v>6742180</v>
      </c>
      <c r="K3333">
        <f>INDEX(GWP!$C$2:$C$13,MATCH(EPS!I3333,GWP!$B$2:$B$13,0))</f>
        <v>0</v>
      </c>
      <c r="L3333" s="4">
        <f t="shared" si="105"/>
        <v>0</v>
      </c>
    </row>
    <row r="3334" spans="1:12">
      <c r="A3334" t="s">
        <v>8962</v>
      </c>
      <c r="B3334" t="s">
        <v>7405</v>
      </c>
      <c r="C3334" t="s">
        <v>1736</v>
      </c>
      <c r="D3334" t="s">
        <v>6894</v>
      </c>
      <c r="E3334" t="s">
        <v>1712</v>
      </c>
      <c r="H3334" t="str">
        <f>INDEX('Vensim Variables'!$B:$B,MATCH(EPS!$B3334,'Vensim Variables'!$A:$A,0))</f>
        <v>g pollutant</v>
      </c>
      <c r="I3334" t="str">
        <f t="shared" si="104"/>
        <v>OC</v>
      </c>
      <c r="J3334">
        <f>INDEX(NoSettings!$C:$C,MATCH(EPS!$A3334,NoSettings!$A:$A,0))</f>
        <v>5756410</v>
      </c>
      <c r="K3334">
        <f>INDEX(GWP!$C$2:$C$13,MATCH(EPS!I3334,GWP!$B$2:$B$13,0))</f>
        <v>0</v>
      </c>
      <c r="L3334" s="4">
        <f t="shared" si="105"/>
        <v>0</v>
      </c>
    </row>
    <row r="3335" spans="1:12">
      <c r="A3335" t="s">
        <v>8963</v>
      </c>
      <c r="B3335" t="s">
        <v>7405</v>
      </c>
      <c r="C3335" t="s">
        <v>1736</v>
      </c>
      <c r="D3335" t="s">
        <v>6894</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8964</v>
      </c>
      <c r="B3336" t="s">
        <v>7405</v>
      </c>
      <c r="C3336" t="s">
        <v>1736</v>
      </c>
      <c r="D3336" t="s">
        <v>6894</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8965</v>
      </c>
      <c r="B3337" t="s">
        <v>7405</v>
      </c>
      <c r="C3337" t="s">
        <v>1736</v>
      </c>
      <c r="D3337" t="s">
        <v>6894</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8966</v>
      </c>
      <c r="B3338" t="s">
        <v>7405</v>
      </c>
      <c r="C3338" t="s">
        <v>1736</v>
      </c>
      <c r="D3338" t="s">
        <v>6895</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8967</v>
      </c>
      <c r="B3339" t="s">
        <v>7405</v>
      </c>
      <c r="C3339" t="s">
        <v>1736</v>
      </c>
      <c r="D3339" t="s">
        <v>6895</v>
      </c>
      <c r="E3339" t="s">
        <v>1705</v>
      </c>
      <c r="H3339" t="str">
        <f>INDEX('Vensim Variables'!$B:$B,MATCH(EPS!$B3339,'Vensim Variables'!$A:$A,0))</f>
        <v>g pollutant</v>
      </c>
      <c r="I3339" t="str">
        <f t="shared" si="104"/>
        <v>VOC</v>
      </c>
      <c r="J3339">
        <f>INDEX(NoSettings!$C:$C,MATCH(EPS!$A3339,NoSettings!$A:$A,0))</f>
        <v>10049400</v>
      </c>
      <c r="K3339">
        <f>INDEX(GWP!$C$2:$C$13,MATCH(EPS!I3339,GWP!$B$2:$B$13,0))</f>
        <v>0</v>
      </c>
      <c r="L3339" s="4">
        <f t="shared" si="105"/>
        <v>0</v>
      </c>
    </row>
    <row r="3340" spans="1:12">
      <c r="A3340" t="s">
        <v>8968</v>
      </c>
      <c r="B3340" t="s">
        <v>7405</v>
      </c>
      <c r="C3340" t="s">
        <v>1736</v>
      </c>
      <c r="D3340" t="s">
        <v>6895</v>
      </c>
      <c r="E3340" t="s">
        <v>1706</v>
      </c>
      <c r="H3340" t="str">
        <f>INDEX('Vensim Variables'!$B:$B,MATCH(EPS!$B3340,'Vensim Variables'!$A:$A,0))</f>
        <v>g pollutant</v>
      </c>
      <c r="I3340" t="str">
        <f t="shared" si="104"/>
        <v>CO</v>
      </c>
      <c r="J3340">
        <f>INDEX(NoSettings!$C:$C,MATCH(EPS!$A3340,NoSettings!$A:$A,0))</f>
        <v>46411000</v>
      </c>
      <c r="K3340">
        <f>INDEX(GWP!$C$2:$C$13,MATCH(EPS!I3340,GWP!$B$2:$B$13,0))</f>
        <v>0</v>
      </c>
      <c r="L3340" s="4">
        <f t="shared" si="105"/>
        <v>0</v>
      </c>
    </row>
    <row r="3341" spans="1:12">
      <c r="A3341" t="s">
        <v>8969</v>
      </c>
      <c r="B3341" t="s">
        <v>7405</v>
      </c>
      <c r="C3341" t="s">
        <v>1736</v>
      </c>
      <c r="D3341" t="s">
        <v>6895</v>
      </c>
      <c r="E3341" t="s">
        <v>1707</v>
      </c>
      <c r="H3341" t="str">
        <f>INDEX('Vensim Variables'!$B:$B,MATCH(EPS!$B3341,'Vensim Variables'!$A:$A,0))</f>
        <v>g pollutant</v>
      </c>
      <c r="I3341" t="str">
        <f t="shared" si="104"/>
        <v>NOx</v>
      </c>
      <c r="J3341">
        <f>INDEX(NoSettings!$C:$C,MATCH(EPS!$A3341,NoSettings!$A:$A,0))</f>
        <v>158842000</v>
      </c>
      <c r="K3341">
        <f>INDEX(GWP!$C$2:$C$13,MATCH(EPS!I3341,GWP!$B$2:$B$13,0))</f>
        <v>0</v>
      </c>
      <c r="L3341" s="4">
        <f t="shared" si="105"/>
        <v>0</v>
      </c>
    </row>
    <row r="3342" spans="1:12">
      <c r="A3342" t="s">
        <v>8970</v>
      </c>
      <c r="B3342" t="s">
        <v>7405</v>
      </c>
      <c r="C3342" t="s">
        <v>1736</v>
      </c>
      <c r="D3342" t="s">
        <v>6895</v>
      </c>
      <c r="E3342" t="s">
        <v>1708</v>
      </c>
      <c r="H3342" t="str">
        <f>INDEX('Vensim Variables'!$B:$B,MATCH(EPS!$B3342,'Vensim Variables'!$A:$A,0))</f>
        <v>g pollutant</v>
      </c>
      <c r="I3342" t="str">
        <f t="shared" si="104"/>
        <v>PM10</v>
      </c>
      <c r="J3342">
        <f>INDEX(NoSettings!$C:$C,MATCH(EPS!$A3342,NoSettings!$A:$A,0))</f>
        <v>12539400</v>
      </c>
      <c r="K3342">
        <f>INDEX(GWP!$C$2:$C$13,MATCH(EPS!I3342,GWP!$B$2:$B$13,0))</f>
        <v>0</v>
      </c>
      <c r="L3342" s="4">
        <f t="shared" si="105"/>
        <v>0</v>
      </c>
    </row>
    <row r="3343" spans="1:12">
      <c r="A3343" t="s">
        <v>8971</v>
      </c>
      <c r="B3343" t="s">
        <v>7405</v>
      </c>
      <c r="C3343" t="s">
        <v>1736</v>
      </c>
      <c r="D3343" t="s">
        <v>6895</v>
      </c>
      <c r="E3343" t="s">
        <v>1709</v>
      </c>
      <c r="H3343" t="str">
        <f>INDEX('Vensim Variables'!$B:$B,MATCH(EPS!$B3343,'Vensim Variables'!$A:$A,0))</f>
        <v>g pollutant</v>
      </c>
      <c r="I3343" t="str">
        <f t="shared" si="104"/>
        <v>PM25</v>
      </c>
      <c r="J3343">
        <f>INDEX(NoSettings!$C:$C,MATCH(EPS!$A3343,NoSettings!$A:$A,0))</f>
        <v>11150900</v>
      </c>
      <c r="K3343">
        <f>INDEX(GWP!$C$2:$C$13,MATCH(EPS!I3343,GWP!$B$2:$B$13,0))</f>
        <v>0</v>
      </c>
      <c r="L3343" s="4">
        <f t="shared" si="105"/>
        <v>0</v>
      </c>
    </row>
    <row r="3344" spans="1:12">
      <c r="A3344" t="s">
        <v>8972</v>
      </c>
      <c r="B3344" t="s">
        <v>7405</v>
      </c>
      <c r="C3344" t="s">
        <v>1736</v>
      </c>
      <c r="D3344" t="s">
        <v>6895</v>
      </c>
      <c r="E3344" t="s">
        <v>1710</v>
      </c>
      <c r="H3344" t="str">
        <f>INDEX('Vensim Variables'!$B:$B,MATCH(EPS!$B3344,'Vensim Variables'!$A:$A,0))</f>
        <v>g pollutant</v>
      </c>
      <c r="I3344" t="str">
        <f t="shared" si="104"/>
        <v>SOx</v>
      </c>
      <c r="J3344">
        <f>INDEX(NoSettings!$C:$C,MATCH(EPS!$A3344,NoSettings!$A:$A,0))</f>
        <v>33768000</v>
      </c>
      <c r="K3344">
        <f>INDEX(GWP!$C$2:$C$13,MATCH(EPS!I3344,GWP!$B$2:$B$13,0))</f>
        <v>0</v>
      </c>
      <c r="L3344" s="4">
        <f t="shared" si="105"/>
        <v>0</v>
      </c>
    </row>
    <row r="3345" spans="1:12">
      <c r="A3345" t="s">
        <v>8973</v>
      </c>
      <c r="B3345" t="s">
        <v>7405</v>
      </c>
      <c r="C3345" t="s">
        <v>1736</v>
      </c>
      <c r="D3345" t="s">
        <v>6895</v>
      </c>
      <c r="E3345" t="s">
        <v>1711</v>
      </c>
      <c r="H3345" t="str">
        <f>INDEX('Vensim Variables'!$B:$B,MATCH(EPS!$B3345,'Vensim Variables'!$A:$A,0))</f>
        <v>g pollutant</v>
      </c>
      <c r="I3345" t="str">
        <f t="shared" si="104"/>
        <v>BC</v>
      </c>
      <c r="J3345">
        <f>INDEX(NoSettings!$C:$C,MATCH(EPS!$A3345,NoSettings!$A:$A,0))</f>
        <v>2607680</v>
      </c>
      <c r="K3345">
        <f>INDEX(GWP!$C$2:$C$13,MATCH(EPS!I3345,GWP!$B$2:$B$13,0))</f>
        <v>0</v>
      </c>
      <c r="L3345" s="4">
        <f t="shared" si="105"/>
        <v>0</v>
      </c>
    </row>
    <row r="3346" spans="1:12">
      <c r="A3346" t="s">
        <v>8974</v>
      </c>
      <c r="B3346" t="s">
        <v>7405</v>
      </c>
      <c r="C3346" t="s">
        <v>1736</v>
      </c>
      <c r="D3346" t="s">
        <v>6895</v>
      </c>
      <c r="E3346" t="s">
        <v>1712</v>
      </c>
      <c r="H3346" t="str">
        <f>INDEX('Vensim Variables'!$B:$B,MATCH(EPS!$B3346,'Vensim Variables'!$A:$A,0))</f>
        <v>g pollutant</v>
      </c>
      <c r="I3346" t="str">
        <f t="shared" si="104"/>
        <v>OC</v>
      </c>
      <c r="J3346">
        <f>INDEX(NoSettings!$C:$C,MATCH(EPS!$A3346,NoSettings!$A:$A,0))</f>
        <v>2226410</v>
      </c>
      <c r="K3346">
        <f>INDEX(GWP!$C$2:$C$13,MATCH(EPS!I3346,GWP!$B$2:$B$13,0))</f>
        <v>0</v>
      </c>
      <c r="L3346" s="4">
        <f t="shared" si="105"/>
        <v>0</v>
      </c>
    </row>
    <row r="3347" spans="1:12">
      <c r="A3347" t="s">
        <v>8975</v>
      </c>
      <c r="B3347" t="s">
        <v>7405</v>
      </c>
      <c r="C3347" t="s">
        <v>1736</v>
      </c>
      <c r="D3347" t="s">
        <v>6895</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8976</v>
      </c>
      <c r="B3348" t="s">
        <v>7405</v>
      </c>
      <c r="C3348" t="s">
        <v>1736</v>
      </c>
      <c r="D3348" t="s">
        <v>6895</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8977</v>
      </c>
      <c r="B3349" t="s">
        <v>7405</v>
      </c>
      <c r="C3349" t="s">
        <v>1736</v>
      </c>
      <c r="D3349" t="s">
        <v>6895</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8978</v>
      </c>
      <c r="B3350" t="s">
        <v>7405</v>
      </c>
      <c r="C3350" t="s">
        <v>1736</v>
      </c>
      <c r="D3350" t="s">
        <v>6896</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8979</v>
      </c>
      <c r="B3351" t="s">
        <v>7405</v>
      </c>
      <c r="C3351" t="s">
        <v>1736</v>
      </c>
      <c r="D3351" t="s">
        <v>6896</v>
      </c>
      <c r="E3351" t="s">
        <v>1705</v>
      </c>
      <c r="H3351" t="str">
        <f>INDEX('Vensim Variables'!$B:$B,MATCH(EPS!$B3351,'Vensim Variables'!$A:$A,0))</f>
        <v>g pollutant</v>
      </c>
      <c r="I3351" t="str">
        <f t="shared" si="104"/>
        <v>VOC</v>
      </c>
      <c r="J3351">
        <f>INDEX(NoSettings!$C:$C,MATCH(EPS!$A3351,NoSettings!$A:$A,0))</f>
        <v>13798500</v>
      </c>
      <c r="K3351">
        <f>INDEX(GWP!$C$2:$C$13,MATCH(EPS!I3351,GWP!$B$2:$B$13,0))</f>
        <v>0</v>
      </c>
      <c r="L3351" s="4">
        <f t="shared" si="105"/>
        <v>0</v>
      </c>
    </row>
    <row r="3352" spans="1:12">
      <c r="A3352" t="s">
        <v>8980</v>
      </c>
      <c r="B3352" t="s">
        <v>7405</v>
      </c>
      <c r="C3352" t="s">
        <v>1736</v>
      </c>
      <c r="D3352" t="s">
        <v>6896</v>
      </c>
      <c r="E3352" t="s">
        <v>1706</v>
      </c>
      <c r="H3352" t="str">
        <f>INDEX('Vensim Variables'!$B:$B,MATCH(EPS!$B3352,'Vensim Variables'!$A:$A,0))</f>
        <v>g pollutant</v>
      </c>
      <c r="I3352" t="str">
        <f t="shared" si="104"/>
        <v>CO</v>
      </c>
      <c r="J3352">
        <f>INDEX(NoSettings!$C:$C,MATCH(EPS!$A3352,NoSettings!$A:$A,0))</f>
        <v>63725200</v>
      </c>
      <c r="K3352">
        <f>INDEX(GWP!$C$2:$C$13,MATCH(EPS!I3352,GWP!$B$2:$B$13,0))</f>
        <v>0</v>
      </c>
      <c r="L3352" s="4">
        <f t="shared" si="105"/>
        <v>0</v>
      </c>
    </row>
    <row r="3353" spans="1:12">
      <c r="A3353" t="s">
        <v>8981</v>
      </c>
      <c r="B3353" t="s">
        <v>7405</v>
      </c>
      <c r="C3353" t="s">
        <v>1736</v>
      </c>
      <c r="D3353" t="s">
        <v>6896</v>
      </c>
      <c r="E3353" t="s">
        <v>1707</v>
      </c>
      <c r="H3353" t="str">
        <f>INDEX('Vensim Variables'!$B:$B,MATCH(EPS!$B3353,'Vensim Variables'!$A:$A,0))</f>
        <v>g pollutant</v>
      </c>
      <c r="I3353" t="str">
        <f t="shared" si="104"/>
        <v>NOx</v>
      </c>
      <c r="J3353">
        <f>INDEX(NoSettings!$C:$C,MATCH(EPS!$A3353,NoSettings!$A:$A,0))</f>
        <v>218100000</v>
      </c>
      <c r="K3353">
        <f>INDEX(GWP!$C$2:$C$13,MATCH(EPS!I3353,GWP!$B$2:$B$13,0))</f>
        <v>0</v>
      </c>
      <c r="L3353" s="4">
        <f t="shared" si="105"/>
        <v>0</v>
      </c>
    </row>
    <row r="3354" spans="1:12">
      <c r="A3354" t="s">
        <v>8982</v>
      </c>
      <c r="B3354" t="s">
        <v>7405</v>
      </c>
      <c r="C3354" t="s">
        <v>1736</v>
      </c>
      <c r="D3354" t="s">
        <v>6896</v>
      </c>
      <c r="E3354" t="s">
        <v>1708</v>
      </c>
      <c r="H3354" t="str">
        <f>INDEX('Vensim Variables'!$B:$B,MATCH(EPS!$B3354,'Vensim Variables'!$A:$A,0))</f>
        <v>g pollutant</v>
      </c>
      <c r="I3354" t="str">
        <f t="shared" si="104"/>
        <v>PM10</v>
      </c>
      <c r="J3354">
        <f>INDEX(NoSettings!$C:$C,MATCH(EPS!$A3354,NoSettings!$A:$A,0))</f>
        <v>17217400</v>
      </c>
      <c r="K3354">
        <f>INDEX(GWP!$C$2:$C$13,MATCH(EPS!I3354,GWP!$B$2:$B$13,0))</f>
        <v>0</v>
      </c>
      <c r="L3354" s="4">
        <f t="shared" si="105"/>
        <v>0</v>
      </c>
    </row>
    <row r="3355" spans="1:12">
      <c r="A3355" t="s">
        <v>8983</v>
      </c>
      <c r="B3355" t="s">
        <v>7405</v>
      </c>
      <c r="C3355" t="s">
        <v>1736</v>
      </c>
      <c r="D3355" t="s">
        <v>6896</v>
      </c>
      <c r="E3355" t="s">
        <v>1709</v>
      </c>
      <c r="H3355" t="str">
        <f>INDEX('Vensim Variables'!$B:$B,MATCH(EPS!$B3355,'Vensim Variables'!$A:$A,0))</f>
        <v>g pollutant</v>
      </c>
      <c r="I3355" t="str">
        <f t="shared" si="104"/>
        <v>PM25</v>
      </c>
      <c r="J3355">
        <f>INDEX(NoSettings!$C:$C,MATCH(EPS!$A3355,NoSettings!$A:$A,0))</f>
        <v>15310800</v>
      </c>
      <c r="K3355">
        <f>INDEX(GWP!$C$2:$C$13,MATCH(EPS!I3355,GWP!$B$2:$B$13,0))</f>
        <v>0</v>
      </c>
      <c r="L3355" s="4">
        <f t="shared" si="105"/>
        <v>0</v>
      </c>
    </row>
    <row r="3356" spans="1:12">
      <c r="A3356" t="s">
        <v>8984</v>
      </c>
      <c r="B3356" t="s">
        <v>7405</v>
      </c>
      <c r="C3356" t="s">
        <v>1736</v>
      </c>
      <c r="D3356" t="s">
        <v>6896</v>
      </c>
      <c r="E3356" t="s">
        <v>1710</v>
      </c>
      <c r="H3356" t="str">
        <f>INDEX('Vensim Variables'!$B:$B,MATCH(EPS!$B3356,'Vensim Variables'!$A:$A,0))</f>
        <v>g pollutant</v>
      </c>
      <c r="I3356" t="str">
        <f t="shared" si="104"/>
        <v>SOx</v>
      </c>
      <c r="J3356">
        <f>INDEX(NoSettings!$C:$C,MATCH(EPS!$A3356,NoSettings!$A:$A,0))</f>
        <v>46365600</v>
      </c>
      <c r="K3356">
        <f>INDEX(GWP!$C$2:$C$13,MATCH(EPS!I3356,GWP!$B$2:$B$13,0))</f>
        <v>0</v>
      </c>
      <c r="L3356" s="4">
        <f t="shared" si="105"/>
        <v>0</v>
      </c>
    </row>
    <row r="3357" spans="1:12">
      <c r="A3357" t="s">
        <v>8985</v>
      </c>
      <c r="B3357" t="s">
        <v>7405</v>
      </c>
      <c r="C3357" t="s">
        <v>1736</v>
      </c>
      <c r="D3357" t="s">
        <v>6896</v>
      </c>
      <c r="E3357" t="s">
        <v>1711</v>
      </c>
      <c r="H3357" t="str">
        <f>INDEX('Vensim Variables'!$B:$B,MATCH(EPS!$B3357,'Vensim Variables'!$A:$A,0))</f>
        <v>g pollutant</v>
      </c>
      <c r="I3357" t="str">
        <f t="shared" si="104"/>
        <v>BC</v>
      </c>
      <c r="J3357">
        <f>INDEX(NoSettings!$C:$C,MATCH(EPS!$A3357,NoSettings!$A:$A,0))</f>
        <v>3580500</v>
      </c>
      <c r="K3357">
        <f>INDEX(GWP!$C$2:$C$13,MATCH(EPS!I3357,GWP!$B$2:$B$13,0))</f>
        <v>0</v>
      </c>
      <c r="L3357" s="4">
        <f t="shared" si="105"/>
        <v>0</v>
      </c>
    </row>
    <row r="3358" spans="1:12">
      <c r="A3358" t="s">
        <v>8986</v>
      </c>
      <c r="B3358" t="s">
        <v>7405</v>
      </c>
      <c r="C3358" t="s">
        <v>1736</v>
      </c>
      <c r="D3358" t="s">
        <v>6896</v>
      </c>
      <c r="E3358" t="s">
        <v>1712</v>
      </c>
      <c r="H3358" t="str">
        <f>INDEX('Vensim Variables'!$B:$B,MATCH(EPS!$B3358,'Vensim Variables'!$A:$A,0))</f>
        <v>g pollutant</v>
      </c>
      <c r="I3358" t="str">
        <f t="shared" si="104"/>
        <v>OC</v>
      </c>
      <c r="J3358">
        <f>INDEX(NoSettings!$C:$C,MATCH(EPS!$A3358,NoSettings!$A:$A,0))</f>
        <v>3057000</v>
      </c>
      <c r="K3358">
        <f>INDEX(GWP!$C$2:$C$13,MATCH(EPS!I3358,GWP!$B$2:$B$13,0))</f>
        <v>0</v>
      </c>
      <c r="L3358" s="4">
        <f t="shared" si="105"/>
        <v>0</v>
      </c>
    </row>
    <row r="3359" spans="1:12">
      <c r="A3359" t="s">
        <v>8987</v>
      </c>
      <c r="B3359" t="s">
        <v>7405</v>
      </c>
      <c r="C3359" t="s">
        <v>1736</v>
      </c>
      <c r="D3359" t="s">
        <v>6896</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8988</v>
      </c>
      <c r="B3360" t="s">
        <v>7405</v>
      </c>
      <c r="C3360" t="s">
        <v>1736</v>
      </c>
      <c r="D3360" t="s">
        <v>6896</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8989</v>
      </c>
      <c r="B3361" t="s">
        <v>7405</v>
      </c>
      <c r="C3361" t="s">
        <v>1736</v>
      </c>
      <c r="D3361" t="s">
        <v>6896</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8990</v>
      </c>
      <c r="B3362" t="s">
        <v>7405</v>
      </c>
      <c r="C3362" t="s">
        <v>1736</v>
      </c>
      <c r="D3362" t="s">
        <v>6897</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8991</v>
      </c>
      <c r="B3363" t="s">
        <v>7405</v>
      </c>
      <c r="C3363" t="s">
        <v>1736</v>
      </c>
      <c r="D3363" t="s">
        <v>6897</v>
      </c>
      <c r="E3363" t="s">
        <v>1705</v>
      </c>
      <c r="H3363" t="str">
        <f>INDEX('Vensim Variables'!$B:$B,MATCH(EPS!$B3363,'Vensim Variables'!$A:$A,0))</f>
        <v>g pollutant</v>
      </c>
      <c r="I3363" t="str">
        <f t="shared" si="104"/>
        <v>VOC</v>
      </c>
      <c r="J3363">
        <f>INDEX(NoSettings!$C:$C,MATCH(EPS!$A3363,NoSettings!$A:$A,0))</f>
        <v>8379880</v>
      </c>
      <c r="K3363">
        <f>INDEX(GWP!$C$2:$C$13,MATCH(EPS!I3363,GWP!$B$2:$B$13,0))</f>
        <v>0</v>
      </c>
      <c r="L3363" s="4">
        <f t="shared" si="105"/>
        <v>0</v>
      </c>
    </row>
    <row r="3364" spans="1:12">
      <c r="A3364" t="s">
        <v>8992</v>
      </c>
      <c r="B3364" t="s">
        <v>7405</v>
      </c>
      <c r="C3364" t="s">
        <v>1736</v>
      </c>
      <c r="D3364" t="s">
        <v>6897</v>
      </c>
      <c r="E3364" t="s">
        <v>1706</v>
      </c>
      <c r="H3364" t="str">
        <f>INDEX('Vensim Variables'!$B:$B,MATCH(EPS!$B3364,'Vensim Variables'!$A:$A,0))</f>
        <v>g pollutant</v>
      </c>
      <c r="I3364" t="str">
        <f t="shared" si="104"/>
        <v>CO</v>
      </c>
      <c r="J3364">
        <f>INDEX(NoSettings!$C:$C,MATCH(EPS!$A3364,NoSettings!$A:$A,0))</f>
        <v>38700500</v>
      </c>
      <c r="K3364">
        <f>INDEX(GWP!$C$2:$C$13,MATCH(EPS!I3364,GWP!$B$2:$B$13,0))</f>
        <v>0</v>
      </c>
      <c r="L3364" s="4">
        <f t="shared" si="105"/>
        <v>0</v>
      </c>
    </row>
    <row r="3365" spans="1:12">
      <c r="A3365" t="s">
        <v>8993</v>
      </c>
      <c r="B3365" t="s">
        <v>7405</v>
      </c>
      <c r="C3365" t="s">
        <v>1736</v>
      </c>
      <c r="D3365" t="s">
        <v>6897</v>
      </c>
      <c r="E3365" t="s">
        <v>1707</v>
      </c>
      <c r="H3365" t="str">
        <f>INDEX('Vensim Variables'!$B:$B,MATCH(EPS!$B3365,'Vensim Variables'!$A:$A,0))</f>
        <v>g pollutant</v>
      </c>
      <c r="I3365" t="str">
        <f t="shared" si="104"/>
        <v>NOx</v>
      </c>
      <c r="J3365">
        <f>INDEX(NoSettings!$C:$C,MATCH(EPS!$A3365,NoSettings!$A:$A,0))</f>
        <v>132453000</v>
      </c>
      <c r="K3365">
        <f>INDEX(GWP!$C$2:$C$13,MATCH(EPS!I3365,GWP!$B$2:$B$13,0))</f>
        <v>0</v>
      </c>
      <c r="L3365" s="4">
        <f t="shared" si="105"/>
        <v>0</v>
      </c>
    </row>
    <row r="3366" spans="1:12">
      <c r="A3366" t="s">
        <v>8994</v>
      </c>
      <c r="B3366" t="s">
        <v>7405</v>
      </c>
      <c r="C3366" t="s">
        <v>1736</v>
      </c>
      <c r="D3366" t="s">
        <v>6897</v>
      </c>
      <c r="E3366" t="s">
        <v>1708</v>
      </c>
      <c r="H3366" t="str">
        <f>INDEX('Vensim Variables'!$B:$B,MATCH(EPS!$B3366,'Vensim Variables'!$A:$A,0))</f>
        <v>g pollutant</v>
      </c>
      <c r="I3366" t="str">
        <f t="shared" si="104"/>
        <v>PM10</v>
      </c>
      <c r="J3366">
        <f>INDEX(NoSettings!$C:$C,MATCH(EPS!$A3366,NoSettings!$A:$A,0))</f>
        <v>10456200</v>
      </c>
      <c r="K3366">
        <f>INDEX(GWP!$C$2:$C$13,MATCH(EPS!I3366,GWP!$B$2:$B$13,0))</f>
        <v>0</v>
      </c>
      <c r="L3366" s="4">
        <f t="shared" si="105"/>
        <v>0</v>
      </c>
    </row>
    <row r="3367" spans="1:12">
      <c r="A3367" t="s">
        <v>8995</v>
      </c>
      <c r="B3367" t="s">
        <v>7405</v>
      </c>
      <c r="C3367" t="s">
        <v>1736</v>
      </c>
      <c r="D3367" t="s">
        <v>6897</v>
      </c>
      <c r="E3367" t="s">
        <v>1709</v>
      </c>
      <c r="H3367" t="str">
        <f>INDEX('Vensim Variables'!$B:$B,MATCH(EPS!$B3367,'Vensim Variables'!$A:$A,0))</f>
        <v>g pollutant</v>
      </c>
      <c r="I3367" t="str">
        <f t="shared" si="104"/>
        <v>PM25</v>
      </c>
      <c r="J3367">
        <f>INDEX(NoSettings!$C:$C,MATCH(EPS!$A3367,NoSettings!$A:$A,0))</f>
        <v>9298320</v>
      </c>
      <c r="K3367">
        <f>INDEX(GWP!$C$2:$C$13,MATCH(EPS!I3367,GWP!$B$2:$B$13,0))</f>
        <v>0</v>
      </c>
      <c r="L3367" s="4">
        <f t="shared" si="105"/>
        <v>0</v>
      </c>
    </row>
    <row r="3368" spans="1:12">
      <c r="A3368" t="s">
        <v>8996</v>
      </c>
      <c r="B3368" t="s">
        <v>7405</v>
      </c>
      <c r="C3368" t="s">
        <v>1736</v>
      </c>
      <c r="D3368" t="s">
        <v>6897</v>
      </c>
      <c r="E3368" t="s">
        <v>1710</v>
      </c>
      <c r="H3368" t="str">
        <f>INDEX('Vensim Variables'!$B:$B,MATCH(EPS!$B3368,'Vensim Variables'!$A:$A,0))</f>
        <v>g pollutant</v>
      </c>
      <c r="I3368" t="str">
        <f t="shared" si="104"/>
        <v>SOx</v>
      </c>
      <c r="J3368">
        <f>INDEX(NoSettings!$C:$C,MATCH(EPS!$A3368,NoSettings!$A:$A,0))</f>
        <v>28158000</v>
      </c>
      <c r="K3368">
        <f>INDEX(GWP!$C$2:$C$13,MATCH(EPS!I3368,GWP!$B$2:$B$13,0))</f>
        <v>0</v>
      </c>
      <c r="L3368" s="4">
        <f t="shared" si="105"/>
        <v>0</v>
      </c>
    </row>
    <row r="3369" spans="1:12">
      <c r="A3369" t="s">
        <v>8997</v>
      </c>
      <c r="B3369" t="s">
        <v>7405</v>
      </c>
      <c r="C3369" t="s">
        <v>1736</v>
      </c>
      <c r="D3369" t="s">
        <v>6897</v>
      </c>
      <c r="E3369" t="s">
        <v>1711</v>
      </c>
      <c r="H3369" t="str">
        <f>INDEX('Vensim Variables'!$B:$B,MATCH(EPS!$B3369,'Vensim Variables'!$A:$A,0))</f>
        <v>g pollutant</v>
      </c>
      <c r="I3369" t="str">
        <f t="shared" si="104"/>
        <v>BC</v>
      </c>
      <c r="J3369">
        <f>INDEX(NoSettings!$C:$C,MATCH(EPS!$A3369,NoSettings!$A:$A,0))</f>
        <v>2174450</v>
      </c>
      <c r="K3369">
        <f>INDEX(GWP!$C$2:$C$13,MATCH(EPS!I3369,GWP!$B$2:$B$13,0))</f>
        <v>0</v>
      </c>
      <c r="L3369" s="4">
        <f t="shared" si="105"/>
        <v>0</v>
      </c>
    </row>
    <row r="3370" spans="1:12">
      <c r="A3370" t="s">
        <v>8998</v>
      </c>
      <c r="B3370" t="s">
        <v>7405</v>
      </c>
      <c r="C3370" t="s">
        <v>1736</v>
      </c>
      <c r="D3370" t="s">
        <v>6897</v>
      </c>
      <c r="E3370" t="s">
        <v>1712</v>
      </c>
      <c r="H3370" t="str">
        <f>INDEX('Vensim Variables'!$B:$B,MATCH(EPS!$B3370,'Vensim Variables'!$A:$A,0))</f>
        <v>g pollutant</v>
      </c>
      <c r="I3370" t="str">
        <f t="shared" si="104"/>
        <v>OC</v>
      </c>
      <c r="J3370">
        <f>INDEX(NoSettings!$C:$C,MATCH(EPS!$A3370,NoSettings!$A:$A,0))</f>
        <v>1856520</v>
      </c>
      <c r="K3370">
        <f>INDEX(GWP!$C$2:$C$13,MATCH(EPS!I3370,GWP!$B$2:$B$13,0))</f>
        <v>0</v>
      </c>
      <c r="L3370" s="4">
        <f t="shared" si="105"/>
        <v>0</v>
      </c>
    </row>
    <row r="3371" spans="1:12">
      <c r="A3371" t="s">
        <v>8999</v>
      </c>
      <c r="B3371" t="s">
        <v>7405</v>
      </c>
      <c r="C3371" t="s">
        <v>1736</v>
      </c>
      <c r="D3371" t="s">
        <v>6897</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9000</v>
      </c>
      <c r="B3372" t="s">
        <v>7405</v>
      </c>
      <c r="C3372" t="s">
        <v>1736</v>
      </c>
      <c r="D3372" t="s">
        <v>6897</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9001</v>
      </c>
      <c r="B3373" t="s">
        <v>7405</v>
      </c>
      <c r="C3373" t="s">
        <v>1736</v>
      </c>
      <c r="D3373" t="s">
        <v>6897</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9002</v>
      </c>
      <c r="B3374" t="s">
        <v>7405</v>
      </c>
      <c r="C3374" t="s">
        <v>1736</v>
      </c>
      <c r="D3374" t="s">
        <v>6898</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9003</v>
      </c>
      <c r="B3375" t="s">
        <v>7405</v>
      </c>
      <c r="C3375" t="s">
        <v>1736</v>
      </c>
      <c r="D3375" t="s">
        <v>6898</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9004</v>
      </c>
      <c r="B3376" t="s">
        <v>7405</v>
      </c>
      <c r="C3376" t="s">
        <v>1736</v>
      </c>
      <c r="D3376" t="s">
        <v>6898</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9005</v>
      </c>
      <c r="B3377" t="s">
        <v>7405</v>
      </c>
      <c r="C3377" t="s">
        <v>1736</v>
      </c>
      <c r="D3377" t="s">
        <v>6898</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9006</v>
      </c>
      <c r="B3378" t="s">
        <v>7405</v>
      </c>
      <c r="C3378" t="s">
        <v>1736</v>
      </c>
      <c r="D3378" t="s">
        <v>6898</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9007</v>
      </c>
      <c r="B3379" t="s">
        <v>7405</v>
      </c>
      <c r="C3379" t="s">
        <v>1736</v>
      </c>
      <c r="D3379" t="s">
        <v>6898</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9008</v>
      </c>
      <c r="B3380" t="s">
        <v>7405</v>
      </c>
      <c r="C3380" t="s">
        <v>1736</v>
      </c>
      <c r="D3380" t="s">
        <v>6898</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9009</v>
      </c>
      <c r="B3381" t="s">
        <v>7405</v>
      </c>
      <c r="C3381" t="s">
        <v>1736</v>
      </c>
      <c r="D3381" t="s">
        <v>6898</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9010</v>
      </c>
      <c r="B3382" t="s">
        <v>7405</v>
      </c>
      <c r="C3382" t="s">
        <v>1736</v>
      </c>
      <c r="D3382" t="s">
        <v>6898</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9011</v>
      </c>
      <c r="B3383" t="s">
        <v>7405</v>
      </c>
      <c r="C3383" t="s">
        <v>1736</v>
      </c>
      <c r="D3383" t="s">
        <v>6898</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9012</v>
      </c>
      <c r="B3384" t="s">
        <v>7405</v>
      </c>
      <c r="C3384" t="s">
        <v>1736</v>
      </c>
      <c r="D3384" t="s">
        <v>6898</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9013</v>
      </c>
      <c r="B3385" t="s">
        <v>7405</v>
      </c>
      <c r="C3385" t="s">
        <v>1736</v>
      </c>
      <c r="D3385" t="s">
        <v>6898</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9014</v>
      </c>
      <c r="B3386" t="s">
        <v>7405</v>
      </c>
      <c r="C3386" t="s">
        <v>1736</v>
      </c>
      <c r="D3386" t="s">
        <v>6899</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9015</v>
      </c>
      <c r="B3387" t="s">
        <v>7405</v>
      </c>
      <c r="C3387" t="s">
        <v>1736</v>
      </c>
      <c r="D3387" t="s">
        <v>6899</v>
      </c>
      <c r="E3387" t="s">
        <v>1705</v>
      </c>
      <c r="H3387" t="str">
        <f>INDEX('Vensim Variables'!$B:$B,MATCH(EPS!$B3387,'Vensim Variables'!$A:$A,0))</f>
        <v>g pollutant</v>
      </c>
      <c r="I3387" t="str">
        <f t="shared" si="104"/>
        <v>VOC</v>
      </c>
      <c r="J3387">
        <f>INDEX(NoSettings!$C:$C,MATCH(EPS!$A3387,NoSettings!$A:$A,0))</f>
        <v>1886700</v>
      </c>
      <c r="K3387">
        <f>INDEX(GWP!$C$2:$C$13,MATCH(EPS!I3387,GWP!$B$2:$B$13,0))</f>
        <v>0</v>
      </c>
      <c r="L3387" s="4">
        <f t="shared" si="105"/>
        <v>0</v>
      </c>
    </row>
    <row r="3388" spans="1:12">
      <c r="A3388" t="s">
        <v>9016</v>
      </c>
      <c r="B3388" t="s">
        <v>7405</v>
      </c>
      <c r="C3388" t="s">
        <v>1736</v>
      </c>
      <c r="D3388" t="s">
        <v>6899</v>
      </c>
      <c r="E3388" t="s">
        <v>1706</v>
      </c>
      <c r="H3388" t="str">
        <f>INDEX('Vensim Variables'!$B:$B,MATCH(EPS!$B3388,'Vensim Variables'!$A:$A,0))</f>
        <v>g pollutant</v>
      </c>
      <c r="I3388" t="str">
        <f t="shared" si="104"/>
        <v>CO</v>
      </c>
      <c r="J3388">
        <f>INDEX(NoSettings!$C:$C,MATCH(EPS!$A3388,NoSettings!$A:$A,0))</f>
        <v>8713280</v>
      </c>
      <c r="K3388">
        <f>INDEX(GWP!$C$2:$C$13,MATCH(EPS!I3388,GWP!$B$2:$B$13,0))</f>
        <v>0</v>
      </c>
      <c r="L3388" s="4">
        <f t="shared" si="105"/>
        <v>0</v>
      </c>
    </row>
    <row r="3389" spans="1:12">
      <c r="A3389" t="s">
        <v>9017</v>
      </c>
      <c r="B3389" t="s">
        <v>7405</v>
      </c>
      <c r="C3389" t="s">
        <v>1736</v>
      </c>
      <c r="D3389" t="s">
        <v>6899</v>
      </c>
      <c r="E3389" t="s">
        <v>1707</v>
      </c>
      <c r="H3389" t="str">
        <f>INDEX('Vensim Variables'!$B:$B,MATCH(EPS!$B3389,'Vensim Variables'!$A:$A,0))</f>
        <v>g pollutant</v>
      </c>
      <c r="I3389" t="str">
        <f t="shared" si="104"/>
        <v>NOx</v>
      </c>
      <c r="J3389">
        <f>INDEX(NoSettings!$C:$C,MATCH(EPS!$A3389,NoSettings!$A:$A,0))</f>
        <v>29821300</v>
      </c>
      <c r="K3389">
        <f>INDEX(GWP!$C$2:$C$13,MATCH(EPS!I3389,GWP!$B$2:$B$13,0))</f>
        <v>0</v>
      </c>
      <c r="L3389" s="4">
        <f t="shared" si="105"/>
        <v>0</v>
      </c>
    </row>
    <row r="3390" spans="1:12">
      <c r="A3390" t="s">
        <v>9018</v>
      </c>
      <c r="B3390" t="s">
        <v>7405</v>
      </c>
      <c r="C3390" t="s">
        <v>1736</v>
      </c>
      <c r="D3390" t="s">
        <v>6899</v>
      </c>
      <c r="E3390" t="s">
        <v>1708</v>
      </c>
      <c r="H3390" t="str">
        <f>INDEX('Vensim Variables'!$B:$B,MATCH(EPS!$B3390,'Vensim Variables'!$A:$A,0))</f>
        <v>g pollutant</v>
      </c>
      <c r="I3390" t="str">
        <f t="shared" si="104"/>
        <v>PM10</v>
      </c>
      <c r="J3390">
        <f>INDEX(NoSettings!$C:$C,MATCH(EPS!$A3390,NoSettings!$A:$A,0))</f>
        <v>2354180</v>
      </c>
      <c r="K3390">
        <f>INDEX(GWP!$C$2:$C$13,MATCH(EPS!I3390,GWP!$B$2:$B$13,0))</f>
        <v>0</v>
      </c>
      <c r="L3390" s="4">
        <f t="shared" si="105"/>
        <v>0</v>
      </c>
    </row>
    <row r="3391" spans="1:12">
      <c r="A3391" t="s">
        <v>9019</v>
      </c>
      <c r="B3391" t="s">
        <v>7405</v>
      </c>
      <c r="C3391" t="s">
        <v>1736</v>
      </c>
      <c r="D3391" t="s">
        <v>6899</v>
      </c>
      <c r="E3391" t="s">
        <v>1709</v>
      </c>
      <c r="H3391" t="str">
        <f>INDEX('Vensim Variables'!$B:$B,MATCH(EPS!$B3391,'Vensim Variables'!$A:$A,0))</f>
        <v>g pollutant</v>
      </c>
      <c r="I3391" t="str">
        <f t="shared" si="104"/>
        <v>PM25</v>
      </c>
      <c r="J3391">
        <f>INDEX(NoSettings!$C:$C,MATCH(EPS!$A3391,NoSettings!$A:$A,0))</f>
        <v>2093490</v>
      </c>
      <c r="K3391">
        <f>INDEX(GWP!$C$2:$C$13,MATCH(EPS!I3391,GWP!$B$2:$B$13,0))</f>
        <v>0</v>
      </c>
      <c r="L3391" s="4">
        <f t="shared" si="105"/>
        <v>0</v>
      </c>
    </row>
    <row r="3392" spans="1:12">
      <c r="A3392" t="s">
        <v>9020</v>
      </c>
      <c r="B3392" t="s">
        <v>7405</v>
      </c>
      <c r="C3392" t="s">
        <v>1736</v>
      </c>
      <c r="D3392" t="s">
        <v>6899</v>
      </c>
      <c r="E3392" t="s">
        <v>1710</v>
      </c>
      <c r="H3392" t="str">
        <f>INDEX('Vensim Variables'!$B:$B,MATCH(EPS!$B3392,'Vensim Variables'!$A:$A,0))</f>
        <v>g pollutant</v>
      </c>
      <c r="I3392" t="str">
        <f t="shared" si="104"/>
        <v>SOx</v>
      </c>
      <c r="J3392">
        <f>INDEX(NoSettings!$C:$C,MATCH(EPS!$A3392,NoSettings!$A:$A,0))</f>
        <v>6339660</v>
      </c>
      <c r="K3392">
        <f>INDEX(GWP!$C$2:$C$13,MATCH(EPS!I3392,GWP!$B$2:$B$13,0))</f>
        <v>0</v>
      </c>
      <c r="L3392" s="4">
        <f t="shared" si="105"/>
        <v>0</v>
      </c>
    </row>
    <row r="3393" spans="1:12">
      <c r="A3393" t="s">
        <v>9021</v>
      </c>
      <c r="B3393" t="s">
        <v>7405</v>
      </c>
      <c r="C3393" t="s">
        <v>1736</v>
      </c>
      <c r="D3393" t="s">
        <v>6899</v>
      </c>
      <c r="E3393" t="s">
        <v>1711</v>
      </c>
      <c r="H3393" t="str">
        <f>INDEX('Vensim Variables'!$B:$B,MATCH(EPS!$B3393,'Vensim Variables'!$A:$A,0))</f>
        <v>g pollutant</v>
      </c>
      <c r="I3393" t="str">
        <f t="shared" si="104"/>
        <v>BC</v>
      </c>
      <c r="J3393">
        <f>INDEX(NoSettings!$C:$C,MATCH(EPS!$A3393,NoSettings!$A:$A,0))</f>
        <v>489570</v>
      </c>
      <c r="K3393">
        <f>INDEX(GWP!$C$2:$C$13,MATCH(EPS!I3393,GWP!$B$2:$B$13,0))</f>
        <v>0</v>
      </c>
      <c r="L3393" s="4">
        <f t="shared" si="105"/>
        <v>0</v>
      </c>
    </row>
    <row r="3394" spans="1:12">
      <c r="A3394" t="s">
        <v>9022</v>
      </c>
      <c r="B3394" t="s">
        <v>7405</v>
      </c>
      <c r="C3394" t="s">
        <v>1736</v>
      </c>
      <c r="D3394" t="s">
        <v>6899</v>
      </c>
      <c r="E3394" t="s">
        <v>1712</v>
      </c>
      <c r="H3394" t="str">
        <f>INDEX('Vensim Variables'!$B:$B,MATCH(EPS!$B3394,'Vensim Variables'!$A:$A,0))</f>
        <v>g pollutant</v>
      </c>
      <c r="I3394" t="str">
        <f t="shared" si="104"/>
        <v>OC</v>
      </c>
      <c r="J3394">
        <f>INDEX(NoSettings!$C:$C,MATCH(EPS!$A3394,NoSettings!$A:$A,0))</f>
        <v>417990</v>
      </c>
      <c r="K3394">
        <f>INDEX(GWP!$C$2:$C$13,MATCH(EPS!I3394,GWP!$B$2:$B$13,0))</f>
        <v>0</v>
      </c>
      <c r="L3394" s="4">
        <f t="shared" si="105"/>
        <v>0</v>
      </c>
    </row>
    <row r="3395" spans="1:12">
      <c r="A3395" t="s">
        <v>9023</v>
      </c>
      <c r="B3395" t="s">
        <v>7405</v>
      </c>
      <c r="C3395" t="s">
        <v>1736</v>
      </c>
      <c r="D3395" t="s">
        <v>6899</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9024</v>
      </c>
      <c r="B3396" t="s">
        <v>7405</v>
      </c>
      <c r="C3396" t="s">
        <v>1736</v>
      </c>
      <c r="D3396" t="s">
        <v>6899</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9025</v>
      </c>
      <c r="B3397" t="s">
        <v>7405</v>
      </c>
      <c r="C3397" t="s">
        <v>1736</v>
      </c>
      <c r="D3397" t="s">
        <v>6899</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9026</v>
      </c>
      <c r="B3398" t="s">
        <v>7405</v>
      </c>
      <c r="C3398" t="s">
        <v>1736</v>
      </c>
      <c r="D3398" t="s">
        <v>6900</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9027</v>
      </c>
      <c r="B3399" t="s">
        <v>7405</v>
      </c>
      <c r="C3399" t="s">
        <v>1736</v>
      </c>
      <c r="D3399" t="s">
        <v>6900</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9028</v>
      </c>
      <c r="B3400" t="s">
        <v>7405</v>
      </c>
      <c r="C3400" t="s">
        <v>1736</v>
      </c>
      <c r="D3400" t="s">
        <v>6900</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9029</v>
      </c>
      <c r="B3401" t="s">
        <v>7405</v>
      </c>
      <c r="C3401" t="s">
        <v>1736</v>
      </c>
      <c r="D3401" t="s">
        <v>6900</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9030</v>
      </c>
      <c r="B3402" t="s">
        <v>7405</v>
      </c>
      <c r="C3402" t="s">
        <v>1736</v>
      </c>
      <c r="D3402" t="s">
        <v>6900</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9031</v>
      </c>
      <c r="B3403" t="s">
        <v>7405</v>
      </c>
      <c r="C3403" t="s">
        <v>1736</v>
      </c>
      <c r="D3403" t="s">
        <v>6900</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9032</v>
      </c>
      <c r="B3404" t="s">
        <v>7405</v>
      </c>
      <c r="C3404" t="s">
        <v>1736</v>
      </c>
      <c r="D3404" t="s">
        <v>6900</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9033</v>
      </c>
      <c r="B3405" t="s">
        <v>7405</v>
      </c>
      <c r="C3405" t="s">
        <v>1736</v>
      </c>
      <c r="D3405" t="s">
        <v>6900</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9034</v>
      </c>
      <c r="B3406" t="s">
        <v>7405</v>
      </c>
      <c r="C3406" t="s">
        <v>1736</v>
      </c>
      <c r="D3406" t="s">
        <v>6900</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9035</v>
      </c>
      <c r="B3407" t="s">
        <v>7405</v>
      </c>
      <c r="C3407" t="s">
        <v>1736</v>
      </c>
      <c r="D3407" t="s">
        <v>6900</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9036</v>
      </c>
      <c r="B3408" t="s">
        <v>7405</v>
      </c>
      <c r="C3408" t="s">
        <v>1736</v>
      </c>
      <c r="D3408" t="s">
        <v>6900</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9037</v>
      </c>
      <c r="B3409" t="s">
        <v>7405</v>
      </c>
      <c r="C3409" t="s">
        <v>1736</v>
      </c>
      <c r="D3409" t="s">
        <v>6900</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9038</v>
      </c>
      <c r="B3410" t="s">
        <v>7405</v>
      </c>
      <c r="C3410" t="s">
        <v>1736</v>
      </c>
      <c r="D3410" t="s">
        <v>6901</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9039</v>
      </c>
      <c r="B3411" t="s">
        <v>7405</v>
      </c>
      <c r="C3411" t="s">
        <v>1736</v>
      </c>
      <c r="D3411" t="s">
        <v>6901</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9040</v>
      </c>
      <c r="B3412" t="s">
        <v>7405</v>
      </c>
      <c r="C3412" t="s">
        <v>1736</v>
      </c>
      <c r="D3412" t="s">
        <v>6901</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9041</v>
      </c>
      <c r="B3413" t="s">
        <v>7405</v>
      </c>
      <c r="C3413" t="s">
        <v>1736</v>
      </c>
      <c r="D3413" t="s">
        <v>6901</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9042</v>
      </c>
      <c r="B3414" t="s">
        <v>7405</v>
      </c>
      <c r="C3414" t="s">
        <v>1736</v>
      </c>
      <c r="D3414" t="s">
        <v>6901</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9043</v>
      </c>
      <c r="B3415" t="s">
        <v>7405</v>
      </c>
      <c r="C3415" t="s">
        <v>1736</v>
      </c>
      <c r="D3415" t="s">
        <v>6901</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9044</v>
      </c>
      <c r="B3416" t="s">
        <v>7405</v>
      </c>
      <c r="C3416" t="s">
        <v>1736</v>
      </c>
      <c r="D3416" t="s">
        <v>6901</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9045</v>
      </c>
      <c r="B3417" t="s">
        <v>7405</v>
      </c>
      <c r="C3417" t="s">
        <v>1736</v>
      </c>
      <c r="D3417" t="s">
        <v>6901</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9046</v>
      </c>
      <c r="B3418" t="s">
        <v>7405</v>
      </c>
      <c r="C3418" t="s">
        <v>1736</v>
      </c>
      <c r="D3418" t="s">
        <v>6901</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9047</v>
      </c>
      <c r="B3419" t="s">
        <v>7405</v>
      </c>
      <c r="C3419" t="s">
        <v>1736</v>
      </c>
      <c r="D3419" t="s">
        <v>6901</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9048</v>
      </c>
      <c r="B3420" t="s">
        <v>7405</v>
      </c>
      <c r="C3420" t="s">
        <v>1736</v>
      </c>
      <c r="D3420" t="s">
        <v>6901</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9049</v>
      </c>
      <c r="B3421" t="s">
        <v>7405</v>
      </c>
      <c r="C3421" t="s">
        <v>1736</v>
      </c>
      <c r="D3421" t="s">
        <v>6901</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9050</v>
      </c>
      <c r="B3422" t="s">
        <v>7405</v>
      </c>
      <c r="C3422" t="s">
        <v>1736</v>
      </c>
      <c r="D3422" t="s">
        <v>6902</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9051</v>
      </c>
      <c r="B3423" t="s">
        <v>7405</v>
      </c>
      <c r="C3423" t="s">
        <v>1736</v>
      </c>
      <c r="D3423" t="s">
        <v>6902</v>
      </c>
      <c r="E3423" t="s">
        <v>1705</v>
      </c>
      <c r="H3423" t="str">
        <f>INDEX('Vensim Variables'!$B:$B,MATCH(EPS!$B3423,'Vensim Variables'!$A:$A,0))</f>
        <v>g pollutant</v>
      </c>
      <c r="I3423" t="str">
        <f t="shared" si="106"/>
        <v>VOC</v>
      </c>
      <c r="J3423">
        <f>INDEX(NoSettings!$C:$C,MATCH(EPS!$A3423,NoSettings!$A:$A,0))</f>
        <v>162474000</v>
      </c>
      <c r="K3423">
        <f>INDEX(GWP!$C$2:$C$13,MATCH(EPS!I3423,GWP!$B$2:$B$13,0))</f>
        <v>0</v>
      </c>
      <c r="L3423" s="4">
        <f t="shared" si="107"/>
        <v>0</v>
      </c>
    </row>
    <row r="3424" spans="1:12">
      <c r="A3424" t="s">
        <v>9052</v>
      </c>
      <c r="B3424" t="s">
        <v>7405</v>
      </c>
      <c r="C3424" t="s">
        <v>1736</v>
      </c>
      <c r="D3424" t="s">
        <v>6902</v>
      </c>
      <c r="E3424" t="s">
        <v>1706</v>
      </c>
      <c r="H3424" t="str">
        <f>INDEX('Vensim Variables'!$B:$B,MATCH(EPS!$B3424,'Vensim Variables'!$A:$A,0))</f>
        <v>g pollutant</v>
      </c>
      <c r="I3424" t="str">
        <f t="shared" si="106"/>
        <v>CO</v>
      </c>
      <c r="J3424">
        <f>INDEX(NoSettings!$C:$C,MATCH(EPS!$A3424,NoSettings!$A:$A,0))</f>
        <v>750346000</v>
      </c>
      <c r="K3424">
        <f>INDEX(GWP!$C$2:$C$13,MATCH(EPS!I3424,GWP!$B$2:$B$13,0))</f>
        <v>0</v>
      </c>
      <c r="L3424" s="4">
        <f t="shared" si="107"/>
        <v>0</v>
      </c>
    </row>
    <row r="3425" spans="1:12">
      <c r="A3425" t="s">
        <v>9053</v>
      </c>
      <c r="B3425" t="s">
        <v>7405</v>
      </c>
      <c r="C3425" t="s">
        <v>1736</v>
      </c>
      <c r="D3425" t="s">
        <v>6902</v>
      </c>
      <c r="E3425" t="s">
        <v>1707</v>
      </c>
      <c r="H3425" t="str">
        <f>INDEX('Vensim Variables'!$B:$B,MATCH(EPS!$B3425,'Vensim Variables'!$A:$A,0))</f>
        <v>g pollutant</v>
      </c>
      <c r="I3425" t="str">
        <f t="shared" si="106"/>
        <v>NOx</v>
      </c>
      <c r="J3425">
        <f>INDEX(NoSettings!$C:$C,MATCH(EPS!$A3425,NoSettings!$A:$A,0))</f>
        <v>2568070000</v>
      </c>
      <c r="K3425">
        <f>INDEX(GWP!$C$2:$C$13,MATCH(EPS!I3425,GWP!$B$2:$B$13,0))</f>
        <v>0</v>
      </c>
      <c r="L3425" s="4">
        <f t="shared" si="107"/>
        <v>0</v>
      </c>
    </row>
    <row r="3426" spans="1:12">
      <c r="A3426" t="s">
        <v>9054</v>
      </c>
      <c r="B3426" t="s">
        <v>7405</v>
      </c>
      <c r="C3426" t="s">
        <v>1736</v>
      </c>
      <c r="D3426" t="s">
        <v>6902</v>
      </c>
      <c r="E3426" t="s">
        <v>1708</v>
      </c>
      <c r="H3426" t="str">
        <f>INDEX('Vensim Variables'!$B:$B,MATCH(EPS!$B3426,'Vensim Variables'!$A:$A,0))</f>
        <v>g pollutant</v>
      </c>
      <c r="I3426" t="str">
        <f t="shared" si="106"/>
        <v>PM10</v>
      </c>
      <c r="J3426">
        <f>INDEX(NoSettings!$C:$C,MATCH(EPS!$A3426,NoSettings!$A:$A,0))</f>
        <v>202730000</v>
      </c>
      <c r="K3426">
        <f>INDEX(GWP!$C$2:$C$13,MATCH(EPS!I3426,GWP!$B$2:$B$13,0))</f>
        <v>0</v>
      </c>
      <c r="L3426" s="4">
        <f t="shared" si="107"/>
        <v>0</v>
      </c>
    </row>
    <row r="3427" spans="1:12">
      <c r="A3427" t="s">
        <v>9055</v>
      </c>
      <c r="B3427" t="s">
        <v>7405</v>
      </c>
      <c r="C3427" t="s">
        <v>1736</v>
      </c>
      <c r="D3427" t="s">
        <v>6902</v>
      </c>
      <c r="E3427" t="s">
        <v>1709</v>
      </c>
      <c r="H3427" t="str">
        <f>INDEX('Vensim Variables'!$B:$B,MATCH(EPS!$B3427,'Vensim Variables'!$A:$A,0))</f>
        <v>g pollutant</v>
      </c>
      <c r="I3427" t="str">
        <f t="shared" si="106"/>
        <v>PM25</v>
      </c>
      <c r="J3427">
        <f>INDEX(NoSettings!$C:$C,MATCH(EPS!$A3427,NoSettings!$A:$A,0))</f>
        <v>180281000</v>
      </c>
      <c r="K3427">
        <f>INDEX(GWP!$C$2:$C$13,MATCH(EPS!I3427,GWP!$B$2:$B$13,0))</f>
        <v>0</v>
      </c>
      <c r="L3427" s="4">
        <f t="shared" si="107"/>
        <v>0</v>
      </c>
    </row>
    <row r="3428" spans="1:12">
      <c r="A3428" t="s">
        <v>9056</v>
      </c>
      <c r="B3428" t="s">
        <v>7405</v>
      </c>
      <c r="C3428" t="s">
        <v>1736</v>
      </c>
      <c r="D3428" t="s">
        <v>6902</v>
      </c>
      <c r="E3428" t="s">
        <v>1710</v>
      </c>
      <c r="H3428" t="str">
        <f>INDEX('Vensim Variables'!$B:$B,MATCH(EPS!$B3428,'Vensim Variables'!$A:$A,0))</f>
        <v>g pollutant</v>
      </c>
      <c r="I3428" t="str">
        <f t="shared" si="106"/>
        <v>SOx</v>
      </c>
      <c r="J3428">
        <f>INDEX(NoSettings!$C:$C,MATCH(EPS!$A3428,NoSettings!$A:$A,0))</f>
        <v>545941000</v>
      </c>
      <c r="K3428">
        <f>INDEX(GWP!$C$2:$C$13,MATCH(EPS!I3428,GWP!$B$2:$B$13,0))</f>
        <v>0</v>
      </c>
      <c r="L3428" s="4">
        <f t="shared" si="107"/>
        <v>0</v>
      </c>
    </row>
    <row r="3429" spans="1:12">
      <c r="A3429" t="s">
        <v>9057</v>
      </c>
      <c r="B3429" t="s">
        <v>7405</v>
      </c>
      <c r="C3429" t="s">
        <v>1736</v>
      </c>
      <c r="D3429" t="s">
        <v>6902</v>
      </c>
      <c r="E3429" t="s">
        <v>1711</v>
      </c>
      <c r="H3429" t="str">
        <f>INDEX('Vensim Variables'!$B:$B,MATCH(EPS!$B3429,'Vensim Variables'!$A:$A,0))</f>
        <v>g pollutant</v>
      </c>
      <c r="I3429" t="str">
        <f t="shared" si="106"/>
        <v>BC</v>
      </c>
      <c r="J3429">
        <f>INDEX(NoSettings!$C:$C,MATCH(EPS!$A3429,NoSettings!$A:$A,0))</f>
        <v>42159400</v>
      </c>
      <c r="K3429">
        <f>INDEX(GWP!$C$2:$C$13,MATCH(EPS!I3429,GWP!$B$2:$B$13,0))</f>
        <v>0</v>
      </c>
      <c r="L3429" s="4">
        <f t="shared" si="107"/>
        <v>0</v>
      </c>
    </row>
    <row r="3430" spans="1:12">
      <c r="A3430" t="s">
        <v>9058</v>
      </c>
      <c r="B3430" t="s">
        <v>7405</v>
      </c>
      <c r="C3430" t="s">
        <v>1736</v>
      </c>
      <c r="D3430" t="s">
        <v>6902</v>
      </c>
      <c r="E3430" t="s">
        <v>1712</v>
      </c>
      <c r="H3430" t="str">
        <f>INDEX('Vensim Variables'!$B:$B,MATCH(EPS!$B3430,'Vensim Variables'!$A:$A,0))</f>
        <v>g pollutant</v>
      </c>
      <c r="I3430" t="str">
        <f t="shared" si="106"/>
        <v>OC</v>
      </c>
      <c r="J3430">
        <f>INDEX(NoSettings!$C:$C,MATCH(EPS!$A3430,NoSettings!$A:$A,0))</f>
        <v>35995300</v>
      </c>
      <c r="K3430">
        <f>INDEX(GWP!$C$2:$C$13,MATCH(EPS!I3430,GWP!$B$2:$B$13,0))</f>
        <v>0</v>
      </c>
      <c r="L3430" s="4">
        <f t="shared" si="107"/>
        <v>0</v>
      </c>
    </row>
    <row r="3431" spans="1:12">
      <c r="A3431" t="s">
        <v>9059</v>
      </c>
      <c r="B3431" t="s">
        <v>7405</v>
      </c>
      <c r="C3431" t="s">
        <v>1736</v>
      </c>
      <c r="D3431" t="s">
        <v>6902</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9060</v>
      </c>
      <c r="B3432" t="s">
        <v>7405</v>
      </c>
      <c r="C3432" t="s">
        <v>1736</v>
      </c>
      <c r="D3432" t="s">
        <v>6902</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9061</v>
      </c>
      <c r="B3433" t="s">
        <v>7405</v>
      </c>
      <c r="C3433" t="s">
        <v>1736</v>
      </c>
      <c r="D3433" t="s">
        <v>6902</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9062</v>
      </c>
      <c r="B3434" t="s">
        <v>7405</v>
      </c>
      <c r="C3434" t="s">
        <v>1736</v>
      </c>
      <c r="D3434" t="s">
        <v>6903</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9063</v>
      </c>
      <c r="B3435" t="s">
        <v>7405</v>
      </c>
      <c r="C3435" t="s">
        <v>1736</v>
      </c>
      <c r="D3435" t="s">
        <v>6903</v>
      </c>
      <c r="E3435" t="s">
        <v>1705</v>
      </c>
      <c r="H3435" t="str">
        <f>INDEX('Vensim Variables'!$B:$B,MATCH(EPS!$B3435,'Vensim Variables'!$A:$A,0))</f>
        <v>g pollutant</v>
      </c>
      <c r="I3435" t="str">
        <f t="shared" si="106"/>
        <v>VOC</v>
      </c>
      <c r="J3435">
        <f>INDEX(NoSettings!$C:$C,MATCH(EPS!$A3435,NoSettings!$A:$A,0))</f>
        <v>7156520</v>
      </c>
      <c r="K3435">
        <f>INDEX(GWP!$C$2:$C$13,MATCH(EPS!I3435,GWP!$B$2:$B$13,0))</f>
        <v>0</v>
      </c>
      <c r="L3435" s="4">
        <f t="shared" si="107"/>
        <v>0</v>
      </c>
    </row>
    <row r="3436" spans="1:12">
      <c r="A3436" t="s">
        <v>9064</v>
      </c>
      <c r="B3436" t="s">
        <v>7405</v>
      </c>
      <c r="C3436" t="s">
        <v>1736</v>
      </c>
      <c r="D3436" t="s">
        <v>6903</v>
      </c>
      <c r="E3436" t="s">
        <v>1706</v>
      </c>
      <c r="H3436" t="str">
        <f>INDEX('Vensim Variables'!$B:$B,MATCH(EPS!$B3436,'Vensim Variables'!$A:$A,0))</f>
        <v>g pollutant</v>
      </c>
      <c r="I3436" t="str">
        <f t="shared" si="106"/>
        <v>CO</v>
      </c>
      <c r="J3436">
        <f>INDEX(NoSettings!$C:$C,MATCH(EPS!$A3436,NoSettings!$A:$A,0))</f>
        <v>33050700</v>
      </c>
      <c r="K3436">
        <f>INDEX(GWP!$C$2:$C$13,MATCH(EPS!I3436,GWP!$B$2:$B$13,0))</f>
        <v>0</v>
      </c>
      <c r="L3436" s="4">
        <f t="shared" si="107"/>
        <v>0</v>
      </c>
    </row>
    <row r="3437" spans="1:12">
      <c r="A3437" t="s">
        <v>9065</v>
      </c>
      <c r="B3437" t="s">
        <v>7405</v>
      </c>
      <c r="C3437" t="s">
        <v>1736</v>
      </c>
      <c r="D3437" t="s">
        <v>6903</v>
      </c>
      <c r="E3437" t="s">
        <v>1707</v>
      </c>
      <c r="H3437" t="str">
        <f>INDEX('Vensim Variables'!$B:$B,MATCH(EPS!$B3437,'Vensim Variables'!$A:$A,0))</f>
        <v>g pollutant</v>
      </c>
      <c r="I3437" t="str">
        <f t="shared" si="106"/>
        <v>NOx</v>
      </c>
      <c r="J3437">
        <f>INDEX(NoSettings!$C:$C,MATCH(EPS!$A3437,NoSettings!$A:$A,0))</f>
        <v>113117000</v>
      </c>
      <c r="K3437">
        <f>INDEX(GWP!$C$2:$C$13,MATCH(EPS!I3437,GWP!$B$2:$B$13,0))</f>
        <v>0</v>
      </c>
      <c r="L3437" s="4">
        <f t="shared" si="107"/>
        <v>0</v>
      </c>
    </row>
    <row r="3438" spans="1:12">
      <c r="A3438" t="s">
        <v>9066</v>
      </c>
      <c r="B3438" t="s">
        <v>7405</v>
      </c>
      <c r="C3438" t="s">
        <v>1736</v>
      </c>
      <c r="D3438" t="s">
        <v>6903</v>
      </c>
      <c r="E3438" t="s">
        <v>1708</v>
      </c>
      <c r="H3438" t="str">
        <f>INDEX('Vensim Variables'!$B:$B,MATCH(EPS!$B3438,'Vensim Variables'!$A:$A,0))</f>
        <v>g pollutant</v>
      </c>
      <c r="I3438" t="str">
        <f t="shared" si="106"/>
        <v>PM10</v>
      </c>
      <c r="J3438">
        <f>INDEX(NoSettings!$C:$C,MATCH(EPS!$A3438,NoSettings!$A:$A,0))</f>
        <v>8929730</v>
      </c>
      <c r="K3438">
        <f>INDEX(GWP!$C$2:$C$13,MATCH(EPS!I3438,GWP!$B$2:$B$13,0))</f>
        <v>0</v>
      </c>
      <c r="L3438" s="4">
        <f t="shared" si="107"/>
        <v>0</v>
      </c>
    </row>
    <row r="3439" spans="1:12">
      <c r="A3439" t="s">
        <v>9067</v>
      </c>
      <c r="B3439" t="s">
        <v>7405</v>
      </c>
      <c r="C3439" t="s">
        <v>1736</v>
      </c>
      <c r="D3439" t="s">
        <v>6903</v>
      </c>
      <c r="E3439" t="s">
        <v>1709</v>
      </c>
      <c r="H3439" t="str">
        <f>INDEX('Vensim Variables'!$B:$B,MATCH(EPS!$B3439,'Vensim Variables'!$A:$A,0))</f>
        <v>g pollutant</v>
      </c>
      <c r="I3439" t="str">
        <f t="shared" si="106"/>
        <v>PM25</v>
      </c>
      <c r="J3439">
        <f>INDEX(NoSettings!$C:$C,MATCH(EPS!$A3439,NoSettings!$A:$A,0))</f>
        <v>7940890</v>
      </c>
      <c r="K3439">
        <f>INDEX(GWP!$C$2:$C$13,MATCH(EPS!I3439,GWP!$B$2:$B$13,0))</f>
        <v>0</v>
      </c>
      <c r="L3439" s="4">
        <f t="shared" si="107"/>
        <v>0</v>
      </c>
    </row>
    <row r="3440" spans="1:12">
      <c r="A3440" t="s">
        <v>9068</v>
      </c>
      <c r="B3440" t="s">
        <v>7405</v>
      </c>
      <c r="C3440" t="s">
        <v>1736</v>
      </c>
      <c r="D3440" t="s">
        <v>6903</v>
      </c>
      <c r="E3440" t="s">
        <v>1710</v>
      </c>
      <c r="H3440" t="str">
        <f>INDEX('Vensim Variables'!$B:$B,MATCH(EPS!$B3440,'Vensim Variables'!$A:$A,0))</f>
        <v>g pollutant</v>
      </c>
      <c r="I3440" t="str">
        <f t="shared" si="106"/>
        <v>SOx</v>
      </c>
      <c r="J3440">
        <f>INDEX(NoSettings!$C:$C,MATCH(EPS!$A3440,NoSettings!$A:$A,0))</f>
        <v>24047200</v>
      </c>
      <c r="K3440">
        <f>INDEX(GWP!$C$2:$C$13,MATCH(EPS!I3440,GWP!$B$2:$B$13,0))</f>
        <v>0</v>
      </c>
      <c r="L3440" s="4">
        <f t="shared" si="107"/>
        <v>0</v>
      </c>
    </row>
    <row r="3441" spans="1:12">
      <c r="A3441" t="s">
        <v>9069</v>
      </c>
      <c r="B3441" t="s">
        <v>7405</v>
      </c>
      <c r="C3441" t="s">
        <v>1736</v>
      </c>
      <c r="D3441" t="s">
        <v>6903</v>
      </c>
      <c r="E3441" t="s">
        <v>1711</v>
      </c>
      <c r="H3441" t="str">
        <f>INDEX('Vensim Variables'!$B:$B,MATCH(EPS!$B3441,'Vensim Variables'!$A:$A,0))</f>
        <v>g pollutant</v>
      </c>
      <c r="I3441" t="str">
        <f t="shared" si="106"/>
        <v>BC</v>
      </c>
      <c r="J3441">
        <f>INDEX(NoSettings!$C:$C,MATCH(EPS!$A3441,NoSettings!$A:$A,0))</f>
        <v>1857010</v>
      </c>
      <c r="K3441">
        <f>INDEX(GWP!$C$2:$C$13,MATCH(EPS!I3441,GWP!$B$2:$B$13,0))</f>
        <v>0</v>
      </c>
      <c r="L3441" s="4">
        <f t="shared" si="107"/>
        <v>0</v>
      </c>
    </row>
    <row r="3442" spans="1:12">
      <c r="A3442" t="s">
        <v>9070</v>
      </c>
      <c r="B3442" t="s">
        <v>7405</v>
      </c>
      <c r="C3442" t="s">
        <v>1736</v>
      </c>
      <c r="D3442" t="s">
        <v>6903</v>
      </c>
      <c r="E3442" t="s">
        <v>1712</v>
      </c>
      <c r="H3442" t="str">
        <f>INDEX('Vensim Variables'!$B:$B,MATCH(EPS!$B3442,'Vensim Variables'!$A:$A,0))</f>
        <v>g pollutant</v>
      </c>
      <c r="I3442" t="str">
        <f t="shared" si="106"/>
        <v>OC</v>
      </c>
      <c r="J3442">
        <f>INDEX(NoSettings!$C:$C,MATCH(EPS!$A3442,NoSettings!$A:$A,0))</f>
        <v>1585500</v>
      </c>
      <c r="K3442">
        <f>INDEX(GWP!$C$2:$C$13,MATCH(EPS!I3442,GWP!$B$2:$B$13,0))</f>
        <v>0</v>
      </c>
      <c r="L3442" s="4">
        <f t="shared" si="107"/>
        <v>0</v>
      </c>
    </row>
    <row r="3443" spans="1:12">
      <c r="A3443" t="s">
        <v>9071</v>
      </c>
      <c r="B3443" t="s">
        <v>7405</v>
      </c>
      <c r="C3443" t="s">
        <v>1736</v>
      </c>
      <c r="D3443" t="s">
        <v>6903</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9072</v>
      </c>
      <c r="B3444" t="s">
        <v>7405</v>
      </c>
      <c r="C3444" t="s">
        <v>1736</v>
      </c>
      <c r="D3444" t="s">
        <v>6903</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9073</v>
      </c>
      <c r="B3445" t="s">
        <v>7405</v>
      </c>
      <c r="C3445" t="s">
        <v>1736</v>
      </c>
      <c r="D3445" t="s">
        <v>6903</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9074</v>
      </c>
      <c r="B3446" t="s">
        <v>7405</v>
      </c>
      <c r="C3446" t="s">
        <v>1736</v>
      </c>
      <c r="D3446" t="s">
        <v>6904</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9075</v>
      </c>
      <c r="B3447" t="s">
        <v>7405</v>
      </c>
      <c r="C3447" t="s">
        <v>1736</v>
      </c>
      <c r="D3447" t="s">
        <v>6904</v>
      </c>
      <c r="E3447" t="s">
        <v>1705</v>
      </c>
      <c r="H3447" t="str">
        <f>INDEX('Vensim Variables'!$B:$B,MATCH(EPS!$B3447,'Vensim Variables'!$A:$A,0))</f>
        <v>g pollutant</v>
      </c>
      <c r="I3447" t="str">
        <f t="shared" si="106"/>
        <v>VOC</v>
      </c>
      <c r="J3447">
        <f>INDEX(NoSettings!$C:$C,MATCH(EPS!$A3447,NoSettings!$A:$A,0))</f>
        <v>10442300</v>
      </c>
      <c r="K3447">
        <f>INDEX(GWP!$C$2:$C$13,MATCH(EPS!I3447,GWP!$B$2:$B$13,0))</f>
        <v>0</v>
      </c>
      <c r="L3447" s="4">
        <f t="shared" si="107"/>
        <v>0</v>
      </c>
    </row>
    <row r="3448" spans="1:12">
      <c r="A3448" t="s">
        <v>9076</v>
      </c>
      <c r="B3448" t="s">
        <v>7405</v>
      </c>
      <c r="C3448" t="s">
        <v>1736</v>
      </c>
      <c r="D3448" t="s">
        <v>6904</v>
      </c>
      <c r="E3448" t="s">
        <v>1706</v>
      </c>
      <c r="H3448" t="str">
        <f>INDEX('Vensim Variables'!$B:$B,MATCH(EPS!$B3448,'Vensim Variables'!$A:$A,0))</f>
        <v>g pollutant</v>
      </c>
      <c r="I3448" t="str">
        <f t="shared" si="106"/>
        <v>CO</v>
      </c>
      <c r="J3448">
        <f>INDEX(NoSettings!$C:$C,MATCH(EPS!$A3448,NoSettings!$A:$A,0))</f>
        <v>48225300</v>
      </c>
      <c r="K3448">
        <f>INDEX(GWP!$C$2:$C$13,MATCH(EPS!I3448,GWP!$B$2:$B$13,0))</f>
        <v>0</v>
      </c>
      <c r="L3448" s="4">
        <f t="shared" si="107"/>
        <v>0</v>
      </c>
    </row>
    <row r="3449" spans="1:12">
      <c r="A3449" t="s">
        <v>9077</v>
      </c>
      <c r="B3449" t="s">
        <v>7405</v>
      </c>
      <c r="C3449" t="s">
        <v>1736</v>
      </c>
      <c r="D3449" t="s">
        <v>6904</v>
      </c>
      <c r="E3449" t="s">
        <v>1707</v>
      </c>
      <c r="H3449" t="str">
        <f>INDEX('Vensim Variables'!$B:$B,MATCH(EPS!$B3449,'Vensim Variables'!$A:$A,0))</f>
        <v>g pollutant</v>
      </c>
      <c r="I3449" t="str">
        <f t="shared" si="106"/>
        <v>NOx</v>
      </c>
      <c r="J3449">
        <f>INDEX(NoSettings!$C:$C,MATCH(EPS!$A3449,NoSettings!$A:$A,0))</f>
        <v>165052000</v>
      </c>
      <c r="K3449">
        <f>INDEX(GWP!$C$2:$C$13,MATCH(EPS!I3449,GWP!$B$2:$B$13,0))</f>
        <v>0</v>
      </c>
      <c r="L3449" s="4">
        <f t="shared" si="107"/>
        <v>0</v>
      </c>
    </row>
    <row r="3450" spans="1:12">
      <c r="A3450" t="s">
        <v>9078</v>
      </c>
      <c r="B3450" t="s">
        <v>7405</v>
      </c>
      <c r="C3450" t="s">
        <v>1736</v>
      </c>
      <c r="D3450" t="s">
        <v>6904</v>
      </c>
      <c r="E3450" t="s">
        <v>1708</v>
      </c>
      <c r="H3450" t="str">
        <f>INDEX('Vensim Variables'!$B:$B,MATCH(EPS!$B3450,'Vensim Variables'!$A:$A,0))</f>
        <v>g pollutant</v>
      </c>
      <c r="I3450" t="str">
        <f t="shared" si="106"/>
        <v>PM10</v>
      </c>
      <c r="J3450">
        <f>INDEX(NoSettings!$C:$C,MATCH(EPS!$A3450,NoSettings!$A:$A,0))</f>
        <v>13029600</v>
      </c>
      <c r="K3450">
        <f>INDEX(GWP!$C$2:$C$13,MATCH(EPS!I3450,GWP!$B$2:$B$13,0))</f>
        <v>0</v>
      </c>
      <c r="L3450" s="4">
        <f t="shared" si="107"/>
        <v>0</v>
      </c>
    </row>
    <row r="3451" spans="1:12">
      <c r="A3451" t="s">
        <v>9079</v>
      </c>
      <c r="B3451" t="s">
        <v>7405</v>
      </c>
      <c r="C3451" t="s">
        <v>1736</v>
      </c>
      <c r="D3451" t="s">
        <v>6904</v>
      </c>
      <c r="E3451" t="s">
        <v>1709</v>
      </c>
      <c r="H3451" t="str">
        <f>INDEX('Vensim Variables'!$B:$B,MATCH(EPS!$B3451,'Vensim Variables'!$A:$A,0))</f>
        <v>g pollutant</v>
      </c>
      <c r="I3451" t="str">
        <f t="shared" si="106"/>
        <v>PM25</v>
      </c>
      <c r="J3451">
        <f>INDEX(NoSettings!$C:$C,MATCH(EPS!$A3451,NoSettings!$A:$A,0))</f>
        <v>11586800</v>
      </c>
      <c r="K3451">
        <f>INDEX(GWP!$C$2:$C$13,MATCH(EPS!I3451,GWP!$B$2:$B$13,0))</f>
        <v>0</v>
      </c>
      <c r="L3451" s="4">
        <f t="shared" si="107"/>
        <v>0</v>
      </c>
    </row>
    <row r="3452" spans="1:12">
      <c r="A3452" t="s">
        <v>9080</v>
      </c>
      <c r="B3452" t="s">
        <v>7405</v>
      </c>
      <c r="C3452" t="s">
        <v>1736</v>
      </c>
      <c r="D3452" t="s">
        <v>6904</v>
      </c>
      <c r="E3452" t="s">
        <v>1710</v>
      </c>
      <c r="H3452" t="str">
        <f>INDEX('Vensim Variables'!$B:$B,MATCH(EPS!$B3452,'Vensim Variables'!$A:$A,0))</f>
        <v>g pollutant</v>
      </c>
      <c r="I3452" t="str">
        <f t="shared" si="106"/>
        <v>SOx</v>
      </c>
      <c r="J3452">
        <f>INDEX(NoSettings!$C:$C,MATCH(EPS!$A3452,NoSettings!$A:$A,0))</f>
        <v>35088000</v>
      </c>
      <c r="K3452">
        <f>INDEX(GWP!$C$2:$C$13,MATCH(EPS!I3452,GWP!$B$2:$B$13,0))</f>
        <v>0</v>
      </c>
      <c r="L3452" s="4">
        <f t="shared" si="107"/>
        <v>0</v>
      </c>
    </row>
    <row r="3453" spans="1:12">
      <c r="A3453" t="s">
        <v>9081</v>
      </c>
      <c r="B3453" t="s">
        <v>7405</v>
      </c>
      <c r="C3453" t="s">
        <v>1736</v>
      </c>
      <c r="D3453" t="s">
        <v>6904</v>
      </c>
      <c r="E3453" t="s">
        <v>1711</v>
      </c>
      <c r="H3453" t="str">
        <f>INDEX('Vensim Variables'!$B:$B,MATCH(EPS!$B3453,'Vensim Variables'!$A:$A,0))</f>
        <v>g pollutant</v>
      </c>
      <c r="I3453" t="str">
        <f t="shared" si="106"/>
        <v>BC</v>
      </c>
      <c r="J3453">
        <f>INDEX(NoSettings!$C:$C,MATCH(EPS!$A3453,NoSettings!$A:$A,0))</f>
        <v>2709610</v>
      </c>
      <c r="K3453">
        <f>INDEX(GWP!$C$2:$C$13,MATCH(EPS!I3453,GWP!$B$2:$B$13,0))</f>
        <v>0</v>
      </c>
      <c r="L3453" s="4">
        <f t="shared" si="107"/>
        <v>0</v>
      </c>
    </row>
    <row r="3454" spans="1:12">
      <c r="A3454" t="s">
        <v>9082</v>
      </c>
      <c r="B3454" t="s">
        <v>7405</v>
      </c>
      <c r="C3454" t="s">
        <v>1736</v>
      </c>
      <c r="D3454" t="s">
        <v>6904</v>
      </c>
      <c r="E3454" t="s">
        <v>1712</v>
      </c>
      <c r="H3454" t="str">
        <f>INDEX('Vensim Variables'!$B:$B,MATCH(EPS!$B3454,'Vensim Variables'!$A:$A,0))</f>
        <v>g pollutant</v>
      </c>
      <c r="I3454" t="str">
        <f t="shared" si="106"/>
        <v>OC</v>
      </c>
      <c r="J3454">
        <f>INDEX(NoSettings!$C:$C,MATCH(EPS!$A3454,NoSettings!$A:$A,0))</f>
        <v>2313440</v>
      </c>
      <c r="K3454">
        <f>INDEX(GWP!$C$2:$C$13,MATCH(EPS!I3454,GWP!$B$2:$B$13,0))</f>
        <v>0</v>
      </c>
      <c r="L3454" s="4">
        <f t="shared" si="107"/>
        <v>0</v>
      </c>
    </row>
    <row r="3455" spans="1:12">
      <c r="A3455" t="s">
        <v>9083</v>
      </c>
      <c r="B3455" t="s">
        <v>7405</v>
      </c>
      <c r="C3455" t="s">
        <v>1736</v>
      </c>
      <c r="D3455" t="s">
        <v>6904</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9084</v>
      </c>
      <c r="B3456" t="s">
        <v>7405</v>
      </c>
      <c r="C3456" t="s">
        <v>1736</v>
      </c>
      <c r="D3456" t="s">
        <v>6904</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9085</v>
      </c>
      <c r="B3457" t="s">
        <v>7405</v>
      </c>
      <c r="C3457" t="s">
        <v>1736</v>
      </c>
      <c r="D3457" t="s">
        <v>6904</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9086</v>
      </c>
      <c r="B3458" t="s">
        <v>7405</v>
      </c>
      <c r="C3458" t="s">
        <v>1736</v>
      </c>
      <c r="D3458" t="s">
        <v>6905</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9087</v>
      </c>
      <c r="B3459" t="s">
        <v>7405</v>
      </c>
      <c r="C3459" t="s">
        <v>1736</v>
      </c>
      <c r="D3459" t="s">
        <v>6905</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9088</v>
      </c>
      <c r="B3460" t="s">
        <v>7405</v>
      </c>
      <c r="C3460" t="s">
        <v>1736</v>
      </c>
      <c r="D3460" t="s">
        <v>6905</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9089</v>
      </c>
      <c r="B3461" t="s">
        <v>7405</v>
      </c>
      <c r="C3461" t="s">
        <v>1736</v>
      </c>
      <c r="D3461" t="s">
        <v>6905</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9090</v>
      </c>
      <c r="B3462" t="s">
        <v>7405</v>
      </c>
      <c r="C3462" t="s">
        <v>1736</v>
      </c>
      <c r="D3462" t="s">
        <v>6905</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9091</v>
      </c>
      <c r="B3463" t="s">
        <v>7405</v>
      </c>
      <c r="C3463" t="s">
        <v>1736</v>
      </c>
      <c r="D3463" t="s">
        <v>6905</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9092</v>
      </c>
      <c r="B3464" t="s">
        <v>7405</v>
      </c>
      <c r="C3464" t="s">
        <v>1736</v>
      </c>
      <c r="D3464" t="s">
        <v>6905</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9093</v>
      </c>
      <c r="B3465" t="s">
        <v>7405</v>
      </c>
      <c r="C3465" t="s">
        <v>1736</v>
      </c>
      <c r="D3465" t="s">
        <v>6905</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9094</v>
      </c>
      <c r="B3466" t="s">
        <v>7405</v>
      </c>
      <c r="C3466" t="s">
        <v>1736</v>
      </c>
      <c r="D3466" t="s">
        <v>6905</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9095</v>
      </c>
      <c r="B3467" t="s">
        <v>7405</v>
      </c>
      <c r="C3467" t="s">
        <v>1736</v>
      </c>
      <c r="D3467" t="s">
        <v>6905</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9096</v>
      </c>
      <c r="B3468" t="s">
        <v>7405</v>
      </c>
      <c r="C3468" t="s">
        <v>1736</v>
      </c>
      <c r="D3468" t="s">
        <v>6905</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9097</v>
      </c>
      <c r="B3469" t="s">
        <v>7405</v>
      </c>
      <c r="C3469" t="s">
        <v>1736</v>
      </c>
      <c r="D3469" t="s">
        <v>6905</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9098</v>
      </c>
      <c r="B3470" t="s">
        <v>7405</v>
      </c>
      <c r="C3470" t="s">
        <v>1736</v>
      </c>
      <c r="D3470" t="s">
        <v>6906</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9099</v>
      </c>
      <c r="B3471" t="s">
        <v>7405</v>
      </c>
      <c r="C3471" t="s">
        <v>1736</v>
      </c>
      <c r="D3471" t="s">
        <v>6906</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9100</v>
      </c>
      <c r="B3472" t="s">
        <v>7405</v>
      </c>
      <c r="C3472" t="s">
        <v>1736</v>
      </c>
      <c r="D3472" t="s">
        <v>6906</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9101</v>
      </c>
      <c r="B3473" t="s">
        <v>7405</v>
      </c>
      <c r="C3473" t="s">
        <v>1736</v>
      </c>
      <c r="D3473" t="s">
        <v>6906</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9102</v>
      </c>
      <c r="B3474" t="s">
        <v>7405</v>
      </c>
      <c r="C3474" t="s">
        <v>1736</v>
      </c>
      <c r="D3474" t="s">
        <v>6906</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9103</v>
      </c>
      <c r="B3475" t="s">
        <v>7405</v>
      </c>
      <c r="C3475" t="s">
        <v>1736</v>
      </c>
      <c r="D3475" t="s">
        <v>6906</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9104</v>
      </c>
      <c r="B3476" t="s">
        <v>7405</v>
      </c>
      <c r="C3476" t="s">
        <v>1736</v>
      </c>
      <c r="D3476" t="s">
        <v>6906</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9105</v>
      </c>
      <c r="B3477" t="s">
        <v>7405</v>
      </c>
      <c r="C3477" t="s">
        <v>1736</v>
      </c>
      <c r="D3477" t="s">
        <v>6906</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9106</v>
      </c>
      <c r="B3478" t="s">
        <v>7405</v>
      </c>
      <c r="C3478" t="s">
        <v>1736</v>
      </c>
      <c r="D3478" t="s">
        <v>6906</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9107</v>
      </c>
      <c r="B3479" t="s">
        <v>7405</v>
      </c>
      <c r="C3479" t="s">
        <v>1736</v>
      </c>
      <c r="D3479" t="s">
        <v>6906</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9108</v>
      </c>
      <c r="B3480" t="s">
        <v>7405</v>
      </c>
      <c r="C3480" t="s">
        <v>1736</v>
      </c>
      <c r="D3480" t="s">
        <v>6906</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9109</v>
      </c>
      <c r="B3481" t="s">
        <v>7405</v>
      </c>
      <c r="C3481" t="s">
        <v>1736</v>
      </c>
      <c r="D3481" t="s">
        <v>6906</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9110</v>
      </c>
      <c r="B3482" t="s">
        <v>7405</v>
      </c>
      <c r="C3482" t="s">
        <v>1736</v>
      </c>
      <c r="D3482" t="s">
        <v>6907</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9111</v>
      </c>
      <c r="B3483" t="s">
        <v>7405</v>
      </c>
      <c r="C3483" t="s">
        <v>1736</v>
      </c>
      <c r="D3483" t="s">
        <v>6907</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9112</v>
      </c>
      <c r="B3484" t="s">
        <v>7405</v>
      </c>
      <c r="C3484" t="s">
        <v>1736</v>
      </c>
      <c r="D3484" t="s">
        <v>6907</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9113</v>
      </c>
      <c r="B3485" t="s">
        <v>7405</v>
      </c>
      <c r="C3485" t="s">
        <v>1736</v>
      </c>
      <c r="D3485" t="s">
        <v>6907</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9114</v>
      </c>
      <c r="B3486" t="s">
        <v>7405</v>
      </c>
      <c r="C3486" t="s">
        <v>1736</v>
      </c>
      <c r="D3486" t="s">
        <v>6907</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9115</v>
      </c>
      <c r="B3487" t="s">
        <v>7405</v>
      </c>
      <c r="C3487" t="s">
        <v>1736</v>
      </c>
      <c r="D3487" t="s">
        <v>6907</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9116</v>
      </c>
      <c r="B3488" t="s">
        <v>7405</v>
      </c>
      <c r="C3488" t="s">
        <v>1736</v>
      </c>
      <c r="D3488" t="s">
        <v>6907</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9117</v>
      </c>
      <c r="B3489" t="s">
        <v>7405</v>
      </c>
      <c r="C3489" t="s">
        <v>1736</v>
      </c>
      <c r="D3489" t="s">
        <v>6907</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9118</v>
      </c>
      <c r="B3490" t="s">
        <v>7405</v>
      </c>
      <c r="C3490" t="s">
        <v>1736</v>
      </c>
      <c r="D3490" t="s">
        <v>6907</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9119</v>
      </c>
      <c r="B3491" t="s">
        <v>7405</v>
      </c>
      <c r="C3491" t="s">
        <v>1736</v>
      </c>
      <c r="D3491" t="s">
        <v>6907</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9120</v>
      </c>
      <c r="B3492" t="s">
        <v>7405</v>
      </c>
      <c r="C3492" t="s">
        <v>1736</v>
      </c>
      <c r="D3492" t="s">
        <v>6907</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9121</v>
      </c>
      <c r="B3493" t="s">
        <v>7405</v>
      </c>
      <c r="C3493" t="s">
        <v>1736</v>
      </c>
      <c r="D3493" t="s">
        <v>6907</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9122</v>
      </c>
      <c r="B3494" t="s">
        <v>7405</v>
      </c>
      <c r="C3494" t="s">
        <v>1736</v>
      </c>
      <c r="D3494" t="s">
        <v>6908</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9123</v>
      </c>
      <c r="B3495" t="s">
        <v>7405</v>
      </c>
      <c r="C3495" t="s">
        <v>1736</v>
      </c>
      <c r="D3495" t="s">
        <v>6908</v>
      </c>
      <c r="E3495" t="s">
        <v>1705</v>
      </c>
      <c r="H3495" t="str">
        <f>INDEX('Vensim Variables'!$B:$B,MATCH(EPS!$B3495,'Vensim Variables'!$A:$A,0))</f>
        <v>g pollutant</v>
      </c>
      <c r="I3495" t="str">
        <f t="shared" si="108"/>
        <v>VOC</v>
      </c>
      <c r="J3495">
        <f>INDEX(NoSettings!$C:$C,MATCH(EPS!$A3495,NoSettings!$A:$A,0))</f>
        <v>2295130</v>
      </c>
      <c r="K3495">
        <f>INDEX(GWP!$C$2:$C$13,MATCH(EPS!I3495,GWP!$B$2:$B$13,0))</f>
        <v>0</v>
      </c>
      <c r="L3495" s="4">
        <f t="shared" si="109"/>
        <v>0</v>
      </c>
    </row>
    <row r="3496" spans="1:12">
      <c r="A3496" t="s">
        <v>9124</v>
      </c>
      <c r="B3496" t="s">
        <v>7405</v>
      </c>
      <c r="C3496" t="s">
        <v>1736</v>
      </c>
      <c r="D3496" t="s">
        <v>6908</v>
      </c>
      <c r="E3496" t="s">
        <v>1706</v>
      </c>
      <c r="H3496" t="str">
        <f>INDEX('Vensim Variables'!$B:$B,MATCH(EPS!$B3496,'Vensim Variables'!$A:$A,0))</f>
        <v>g pollutant</v>
      </c>
      <c r="I3496" t="str">
        <f t="shared" si="108"/>
        <v>CO</v>
      </c>
      <c r="J3496">
        <f>INDEX(NoSettings!$C:$C,MATCH(EPS!$A3496,NoSettings!$A:$A,0))</f>
        <v>10599500</v>
      </c>
      <c r="K3496">
        <f>INDEX(GWP!$C$2:$C$13,MATCH(EPS!I3496,GWP!$B$2:$B$13,0))</f>
        <v>0</v>
      </c>
      <c r="L3496" s="4">
        <f t="shared" si="109"/>
        <v>0</v>
      </c>
    </row>
    <row r="3497" spans="1:12">
      <c r="A3497" t="s">
        <v>9125</v>
      </c>
      <c r="B3497" t="s">
        <v>7405</v>
      </c>
      <c r="C3497" t="s">
        <v>1736</v>
      </c>
      <c r="D3497" t="s">
        <v>6908</v>
      </c>
      <c r="E3497" t="s">
        <v>1707</v>
      </c>
      <c r="H3497" t="str">
        <f>INDEX('Vensim Variables'!$B:$B,MATCH(EPS!$B3497,'Vensim Variables'!$A:$A,0))</f>
        <v>g pollutant</v>
      </c>
      <c r="I3497" t="str">
        <f t="shared" si="108"/>
        <v>NOx</v>
      </c>
      <c r="J3497">
        <f>INDEX(NoSettings!$C:$C,MATCH(EPS!$A3497,NoSettings!$A:$A,0))</f>
        <v>36277000</v>
      </c>
      <c r="K3497">
        <f>INDEX(GWP!$C$2:$C$13,MATCH(EPS!I3497,GWP!$B$2:$B$13,0))</f>
        <v>0</v>
      </c>
      <c r="L3497" s="4">
        <f t="shared" si="109"/>
        <v>0</v>
      </c>
    </row>
    <row r="3498" spans="1:12">
      <c r="A3498" t="s">
        <v>9126</v>
      </c>
      <c r="B3498" t="s">
        <v>7405</v>
      </c>
      <c r="C3498" t="s">
        <v>1736</v>
      </c>
      <c r="D3498" t="s">
        <v>6908</v>
      </c>
      <c r="E3498" t="s">
        <v>1708</v>
      </c>
      <c r="H3498" t="str">
        <f>INDEX('Vensim Variables'!$B:$B,MATCH(EPS!$B3498,'Vensim Variables'!$A:$A,0))</f>
        <v>g pollutant</v>
      </c>
      <c r="I3498" t="str">
        <f t="shared" si="108"/>
        <v>PM10</v>
      </c>
      <c r="J3498">
        <f>INDEX(NoSettings!$C:$C,MATCH(EPS!$A3498,NoSettings!$A:$A,0))</f>
        <v>2863800</v>
      </c>
      <c r="K3498">
        <f>INDEX(GWP!$C$2:$C$13,MATCH(EPS!I3498,GWP!$B$2:$B$13,0))</f>
        <v>0</v>
      </c>
      <c r="L3498" s="4">
        <f t="shared" si="109"/>
        <v>0</v>
      </c>
    </row>
    <row r="3499" spans="1:12">
      <c r="A3499" t="s">
        <v>9127</v>
      </c>
      <c r="B3499" t="s">
        <v>7405</v>
      </c>
      <c r="C3499" t="s">
        <v>1736</v>
      </c>
      <c r="D3499" t="s">
        <v>6908</v>
      </c>
      <c r="E3499" t="s">
        <v>1709</v>
      </c>
      <c r="H3499" t="str">
        <f>INDEX('Vensim Variables'!$B:$B,MATCH(EPS!$B3499,'Vensim Variables'!$A:$A,0))</f>
        <v>g pollutant</v>
      </c>
      <c r="I3499" t="str">
        <f t="shared" si="108"/>
        <v>PM25</v>
      </c>
      <c r="J3499">
        <f>INDEX(NoSettings!$C:$C,MATCH(EPS!$A3499,NoSettings!$A:$A,0))</f>
        <v>2546680</v>
      </c>
      <c r="K3499">
        <f>INDEX(GWP!$C$2:$C$13,MATCH(EPS!I3499,GWP!$B$2:$B$13,0))</f>
        <v>0</v>
      </c>
      <c r="L3499" s="4">
        <f t="shared" si="109"/>
        <v>0</v>
      </c>
    </row>
    <row r="3500" spans="1:12">
      <c r="A3500" t="s">
        <v>9128</v>
      </c>
      <c r="B3500" t="s">
        <v>7405</v>
      </c>
      <c r="C3500" t="s">
        <v>1736</v>
      </c>
      <c r="D3500" t="s">
        <v>6908</v>
      </c>
      <c r="E3500" t="s">
        <v>1710</v>
      </c>
      <c r="H3500" t="str">
        <f>INDEX('Vensim Variables'!$B:$B,MATCH(EPS!$B3500,'Vensim Variables'!$A:$A,0))</f>
        <v>g pollutant</v>
      </c>
      <c r="I3500" t="str">
        <f t="shared" si="108"/>
        <v>SOx</v>
      </c>
      <c r="J3500">
        <f>INDEX(NoSettings!$C:$C,MATCH(EPS!$A3500,NoSettings!$A:$A,0))</f>
        <v>7712050</v>
      </c>
      <c r="K3500">
        <f>INDEX(GWP!$C$2:$C$13,MATCH(EPS!I3500,GWP!$B$2:$B$13,0))</f>
        <v>0</v>
      </c>
      <c r="L3500" s="4">
        <f t="shared" si="109"/>
        <v>0</v>
      </c>
    </row>
    <row r="3501" spans="1:12">
      <c r="A3501" t="s">
        <v>9129</v>
      </c>
      <c r="B3501" t="s">
        <v>7405</v>
      </c>
      <c r="C3501" t="s">
        <v>1736</v>
      </c>
      <c r="D3501" t="s">
        <v>6908</v>
      </c>
      <c r="E3501" t="s">
        <v>1711</v>
      </c>
      <c r="H3501" t="str">
        <f>INDEX('Vensim Variables'!$B:$B,MATCH(EPS!$B3501,'Vensim Variables'!$A:$A,0))</f>
        <v>g pollutant</v>
      </c>
      <c r="I3501" t="str">
        <f t="shared" si="108"/>
        <v>BC</v>
      </c>
      <c r="J3501">
        <f>INDEX(NoSettings!$C:$C,MATCH(EPS!$A3501,NoSettings!$A:$A,0))</f>
        <v>595550</v>
      </c>
      <c r="K3501">
        <f>INDEX(GWP!$C$2:$C$13,MATCH(EPS!I3501,GWP!$B$2:$B$13,0))</f>
        <v>0</v>
      </c>
      <c r="L3501" s="4">
        <f t="shared" si="109"/>
        <v>0</v>
      </c>
    </row>
    <row r="3502" spans="1:12">
      <c r="A3502" t="s">
        <v>9130</v>
      </c>
      <c r="B3502" t="s">
        <v>7405</v>
      </c>
      <c r="C3502" t="s">
        <v>1736</v>
      </c>
      <c r="D3502" t="s">
        <v>6908</v>
      </c>
      <c r="E3502" t="s">
        <v>1712</v>
      </c>
      <c r="H3502" t="str">
        <f>INDEX('Vensim Variables'!$B:$B,MATCH(EPS!$B3502,'Vensim Variables'!$A:$A,0))</f>
        <v>g pollutant</v>
      </c>
      <c r="I3502" t="str">
        <f t="shared" si="108"/>
        <v>OC</v>
      </c>
      <c r="J3502">
        <f>INDEX(NoSettings!$C:$C,MATCH(EPS!$A3502,NoSettings!$A:$A,0))</f>
        <v>508475</v>
      </c>
      <c r="K3502">
        <f>INDEX(GWP!$C$2:$C$13,MATCH(EPS!I3502,GWP!$B$2:$B$13,0))</f>
        <v>0</v>
      </c>
      <c r="L3502" s="4">
        <f t="shared" si="109"/>
        <v>0</v>
      </c>
    </row>
    <row r="3503" spans="1:12">
      <c r="A3503" t="s">
        <v>9131</v>
      </c>
      <c r="B3503" t="s">
        <v>7405</v>
      </c>
      <c r="C3503" t="s">
        <v>1736</v>
      </c>
      <c r="D3503" t="s">
        <v>6908</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9132</v>
      </c>
      <c r="B3504" t="s">
        <v>7405</v>
      </c>
      <c r="C3504" t="s">
        <v>1736</v>
      </c>
      <c r="D3504" t="s">
        <v>6908</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9133</v>
      </c>
      <c r="B3505" t="s">
        <v>7405</v>
      </c>
      <c r="C3505" t="s">
        <v>1736</v>
      </c>
      <c r="D3505" t="s">
        <v>6908</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9134</v>
      </c>
      <c r="B3506" t="s">
        <v>7405</v>
      </c>
      <c r="C3506" t="s">
        <v>1736</v>
      </c>
      <c r="D3506" t="s">
        <v>6909</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9135</v>
      </c>
      <c r="B3507" t="s">
        <v>7405</v>
      </c>
      <c r="C3507" t="s">
        <v>1736</v>
      </c>
      <c r="D3507" t="s">
        <v>6909</v>
      </c>
      <c r="E3507" t="s">
        <v>1705</v>
      </c>
      <c r="H3507" t="str">
        <f>INDEX('Vensim Variables'!$B:$B,MATCH(EPS!$B3507,'Vensim Variables'!$A:$A,0))</f>
        <v>g pollutant</v>
      </c>
      <c r="I3507" t="str">
        <f t="shared" si="108"/>
        <v>VOC</v>
      </c>
      <c r="J3507">
        <f>INDEX(NoSettings!$C:$C,MATCH(EPS!$A3507,NoSettings!$A:$A,0))</f>
        <v>4144040</v>
      </c>
      <c r="K3507">
        <f>INDEX(GWP!$C$2:$C$13,MATCH(EPS!I3507,GWP!$B$2:$B$13,0))</f>
        <v>0</v>
      </c>
      <c r="L3507" s="4">
        <f t="shared" si="109"/>
        <v>0</v>
      </c>
    </row>
    <row r="3508" spans="1:12">
      <c r="A3508" t="s">
        <v>9136</v>
      </c>
      <c r="B3508" t="s">
        <v>7405</v>
      </c>
      <c r="C3508" t="s">
        <v>1736</v>
      </c>
      <c r="D3508" t="s">
        <v>6909</v>
      </c>
      <c r="E3508" t="s">
        <v>1706</v>
      </c>
      <c r="H3508" t="str">
        <f>INDEX('Vensim Variables'!$B:$B,MATCH(EPS!$B3508,'Vensim Variables'!$A:$A,0))</f>
        <v>g pollutant</v>
      </c>
      <c r="I3508" t="str">
        <f t="shared" si="108"/>
        <v>CO</v>
      </c>
      <c r="J3508">
        <f>INDEX(NoSettings!$C:$C,MATCH(EPS!$A3508,NoSettings!$A:$A,0))</f>
        <v>19138300</v>
      </c>
      <c r="K3508">
        <f>INDEX(GWP!$C$2:$C$13,MATCH(EPS!I3508,GWP!$B$2:$B$13,0))</f>
        <v>0</v>
      </c>
      <c r="L3508" s="4">
        <f t="shared" si="109"/>
        <v>0</v>
      </c>
    </row>
    <row r="3509" spans="1:12">
      <c r="A3509" t="s">
        <v>9137</v>
      </c>
      <c r="B3509" t="s">
        <v>7405</v>
      </c>
      <c r="C3509" t="s">
        <v>1736</v>
      </c>
      <c r="D3509" t="s">
        <v>6909</v>
      </c>
      <c r="E3509" t="s">
        <v>1707</v>
      </c>
      <c r="H3509" t="str">
        <f>INDEX('Vensim Variables'!$B:$B,MATCH(EPS!$B3509,'Vensim Variables'!$A:$A,0))</f>
        <v>g pollutant</v>
      </c>
      <c r="I3509" t="str">
        <f t="shared" si="108"/>
        <v>NOx</v>
      </c>
      <c r="J3509">
        <f>INDEX(NoSettings!$C:$C,MATCH(EPS!$A3509,NoSettings!$A:$A,0))</f>
        <v>65501000</v>
      </c>
      <c r="K3509">
        <f>INDEX(GWP!$C$2:$C$13,MATCH(EPS!I3509,GWP!$B$2:$B$13,0))</f>
        <v>0</v>
      </c>
      <c r="L3509" s="4">
        <f t="shared" si="109"/>
        <v>0</v>
      </c>
    </row>
    <row r="3510" spans="1:12">
      <c r="A3510" t="s">
        <v>9138</v>
      </c>
      <c r="B3510" t="s">
        <v>7405</v>
      </c>
      <c r="C3510" t="s">
        <v>1736</v>
      </c>
      <c r="D3510" t="s">
        <v>6909</v>
      </c>
      <c r="E3510" t="s">
        <v>1708</v>
      </c>
      <c r="H3510" t="str">
        <f>INDEX('Vensim Variables'!$B:$B,MATCH(EPS!$B3510,'Vensim Variables'!$A:$A,0))</f>
        <v>g pollutant</v>
      </c>
      <c r="I3510" t="str">
        <f t="shared" si="108"/>
        <v>PM10</v>
      </c>
      <c r="J3510">
        <f>INDEX(NoSettings!$C:$C,MATCH(EPS!$A3510,NoSettings!$A:$A,0))</f>
        <v>5170820</v>
      </c>
      <c r="K3510">
        <f>INDEX(GWP!$C$2:$C$13,MATCH(EPS!I3510,GWP!$B$2:$B$13,0))</f>
        <v>0</v>
      </c>
      <c r="L3510" s="4">
        <f t="shared" si="109"/>
        <v>0</v>
      </c>
    </row>
    <row r="3511" spans="1:12">
      <c r="A3511" t="s">
        <v>9139</v>
      </c>
      <c r="B3511" t="s">
        <v>7405</v>
      </c>
      <c r="C3511" t="s">
        <v>1736</v>
      </c>
      <c r="D3511" t="s">
        <v>6909</v>
      </c>
      <c r="E3511" t="s">
        <v>1709</v>
      </c>
      <c r="H3511" t="str">
        <f>INDEX('Vensim Variables'!$B:$B,MATCH(EPS!$B3511,'Vensim Variables'!$A:$A,0))</f>
        <v>g pollutant</v>
      </c>
      <c r="I3511" t="str">
        <f t="shared" si="108"/>
        <v>PM25</v>
      </c>
      <c r="J3511">
        <f>INDEX(NoSettings!$C:$C,MATCH(EPS!$A3511,NoSettings!$A:$A,0))</f>
        <v>4598230</v>
      </c>
      <c r="K3511">
        <f>INDEX(GWP!$C$2:$C$13,MATCH(EPS!I3511,GWP!$B$2:$B$13,0))</f>
        <v>0</v>
      </c>
      <c r="L3511" s="4">
        <f t="shared" si="109"/>
        <v>0</v>
      </c>
    </row>
    <row r="3512" spans="1:12">
      <c r="A3512" t="s">
        <v>9140</v>
      </c>
      <c r="B3512" t="s">
        <v>7405</v>
      </c>
      <c r="C3512" t="s">
        <v>1736</v>
      </c>
      <c r="D3512" t="s">
        <v>6909</v>
      </c>
      <c r="E3512" t="s">
        <v>1710</v>
      </c>
      <c r="H3512" t="str">
        <f>INDEX('Vensim Variables'!$B:$B,MATCH(EPS!$B3512,'Vensim Variables'!$A:$A,0))</f>
        <v>g pollutant</v>
      </c>
      <c r="I3512" t="str">
        <f t="shared" si="108"/>
        <v>SOx</v>
      </c>
      <c r="J3512">
        <f>INDEX(NoSettings!$C:$C,MATCH(EPS!$A3512,NoSettings!$A:$A,0))</f>
        <v>13924700</v>
      </c>
      <c r="K3512">
        <f>INDEX(GWP!$C$2:$C$13,MATCH(EPS!I3512,GWP!$B$2:$B$13,0))</f>
        <v>0</v>
      </c>
      <c r="L3512" s="4">
        <f t="shared" si="109"/>
        <v>0</v>
      </c>
    </row>
    <row r="3513" spans="1:12">
      <c r="A3513" t="s">
        <v>9141</v>
      </c>
      <c r="B3513" t="s">
        <v>7405</v>
      </c>
      <c r="C3513" t="s">
        <v>1736</v>
      </c>
      <c r="D3513" t="s">
        <v>6909</v>
      </c>
      <c r="E3513" t="s">
        <v>1711</v>
      </c>
      <c r="H3513" t="str">
        <f>INDEX('Vensim Variables'!$B:$B,MATCH(EPS!$B3513,'Vensim Variables'!$A:$A,0))</f>
        <v>g pollutant</v>
      </c>
      <c r="I3513" t="str">
        <f t="shared" si="108"/>
        <v>BC</v>
      </c>
      <c r="J3513">
        <f>INDEX(NoSettings!$C:$C,MATCH(EPS!$A3513,NoSettings!$A:$A,0))</f>
        <v>1075310</v>
      </c>
      <c r="K3513">
        <f>INDEX(GWP!$C$2:$C$13,MATCH(EPS!I3513,GWP!$B$2:$B$13,0))</f>
        <v>0</v>
      </c>
      <c r="L3513" s="4">
        <f t="shared" si="109"/>
        <v>0</v>
      </c>
    </row>
    <row r="3514" spans="1:12">
      <c r="A3514" t="s">
        <v>9142</v>
      </c>
      <c r="B3514" t="s">
        <v>7405</v>
      </c>
      <c r="C3514" t="s">
        <v>1736</v>
      </c>
      <c r="D3514" t="s">
        <v>6909</v>
      </c>
      <c r="E3514" t="s">
        <v>1712</v>
      </c>
      <c r="H3514" t="str">
        <f>INDEX('Vensim Variables'!$B:$B,MATCH(EPS!$B3514,'Vensim Variables'!$A:$A,0))</f>
        <v>g pollutant</v>
      </c>
      <c r="I3514" t="str">
        <f t="shared" si="108"/>
        <v>OC</v>
      </c>
      <c r="J3514">
        <f>INDEX(NoSettings!$C:$C,MATCH(EPS!$A3514,NoSettings!$A:$A,0))</f>
        <v>918093</v>
      </c>
      <c r="K3514">
        <f>INDEX(GWP!$C$2:$C$13,MATCH(EPS!I3514,GWP!$B$2:$B$13,0))</f>
        <v>0</v>
      </c>
      <c r="L3514" s="4">
        <f t="shared" si="109"/>
        <v>0</v>
      </c>
    </row>
    <row r="3515" spans="1:12">
      <c r="A3515" t="s">
        <v>9143</v>
      </c>
      <c r="B3515" t="s">
        <v>7405</v>
      </c>
      <c r="C3515" t="s">
        <v>1736</v>
      </c>
      <c r="D3515" t="s">
        <v>6909</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9144</v>
      </c>
      <c r="B3516" t="s">
        <v>7405</v>
      </c>
      <c r="C3516" t="s">
        <v>1736</v>
      </c>
      <c r="D3516" t="s">
        <v>6909</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9145</v>
      </c>
      <c r="B3517" t="s">
        <v>7405</v>
      </c>
      <c r="C3517" t="s">
        <v>1736</v>
      </c>
      <c r="D3517" t="s">
        <v>6909</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9146</v>
      </c>
      <c r="B3518" t="s">
        <v>7405</v>
      </c>
      <c r="C3518" t="s">
        <v>1736</v>
      </c>
      <c r="D3518" t="s">
        <v>6910</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9147</v>
      </c>
      <c r="B3519" t="s">
        <v>7405</v>
      </c>
      <c r="C3519" t="s">
        <v>1736</v>
      </c>
      <c r="D3519" t="s">
        <v>6910</v>
      </c>
      <c r="E3519" t="s">
        <v>1705</v>
      </c>
      <c r="H3519" t="str">
        <f>INDEX('Vensim Variables'!$B:$B,MATCH(EPS!$B3519,'Vensim Variables'!$A:$A,0))</f>
        <v>g pollutant</v>
      </c>
      <c r="I3519" t="str">
        <f t="shared" si="108"/>
        <v>VOC</v>
      </c>
      <c r="J3519">
        <f>INDEX(NoSettings!$C:$C,MATCH(EPS!$A3519,NoSettings!$A:$A,0))</f>
        <v>2346360</v>
      </c>
      <c r="K3519">
        <f>INDEX(GWP!$C$2:$C$13,MATCH(EPS!I3519,GWP!$B$2:$B$13,0))</f>
        <v>0</v>
      </c>
      <c r="L3519" s="4">
        <f t="shared" si="109"/>
        <v>0</v>
      </c>
    </row>
    <row r="3520" spans="1:12">
      <c r="A3520" t="s">
        <v>9148</v>
      </c>
      <c r="B3520" t="s">
        <v>7405</v>
      </c>
      <c r="C3520" t="s">
        <v>1736</v>
      </c>
      <c r="D3520" t="s">
        <v>6910</v>
      </c>
      <c r="E3520" t="s">
        <v>1706</v>
      </c>
      <c r="H3520" t="str">
        <f>INDEX('Vensim Variables'!$B:$B,MATCH(EPS!$B3520,'Vensim Variables'!$A:$A,0))</f>
        <v>g pollutant</v>
      </c>
      <c r="I3520" t="str">
        <f t="shared" si="108"/>
        <v>CO</v>
      </c>
      <c r="J3520">
        <f>INDEX(NoSettings!$C:$C,MATCH(EPS!$A3520,NoSettings!$A:$A,0))</f>
        <v>10836100</v>
      </c>
      <c r="K3520">
        <f>INDEX(GWP!$C$2:$C$13,MATCH(EPS!I3520,GWP!$B$2:$B$13,0))</f>
        <v>0</v>
      </c>
      <c r="L3520" s="4">
        <f t="shared" si="109"/>
        <v>0</v>
      </c>
    </row>
    <row r="3521" spans="1:12">
      <c r="A3521" t="s">
        <v>9149</v>
      </c>
      <c r="B3521" t="s">
        <v>7405</v>
      </c>
      <c r="C3521" t="s">
        <v>1736</v>
      </c>
      <c r="D3521" t="s">
        <v>6910</v>
      </c>
      <c r="E3521" t="s">
        <v>1707</v>
      </c>
      <c r="H3521" t="str">
        <f>INDEX('Vensim Variables'!$B:$B,MATCH(EPS!$B3521,'Vensim Variables'!$A:$A,0))</f>
        <v>g pollutant</v>
      </c>
      <c r="I3521" t="str">
        <f t="shared" si="108"/>
        <v>NOx</v>
      </c>
      <c r="J3521">
        <f>INDEX(NoSettings!$C:$C,MATCH(EPS!$A3521,NoSettings!$A:$A,0))</f>
        <v>37086900</v>
      </c>
      <c r="K3521">
        <f>INDEX(GWP!$C$2:$C$13,MATCH(EPS!I3521,GWP!$B$2:$B$13,0))</f>
        <v>0</v>
      </c>
      <c r="L3521" s="4">
        <f t="shared" si="109"/>
        <v>0</v>
      </c>
    </row>
    <row r="3522" spans="1:12">
      <c r="A3522" t="s">
        <v>9150</v>
      </c>
      <c r="B3522" t="s">
        <v>7405</v>
      </c>
      <c r="C3522" t="s">
        <v>1736</v>
      </c>
      <c r="D3522" t="s">
        <v>6910</v>
      </c>
      <c r="E3522" t="s">
        <v>1708</v>
      </c>
      <c r="H3522" t="str">
        <f>INDEX('Vensim Variables'!$B:$B,MATCH(EPS!$B3522,'Vensim Variables'!$A:$A,0))</f>
        <v>g pollutant</v>
      </c>
      <c r="I3522" t="str">
        <f t="shared" si="108"/>
        <v>PM10</v>
      </c>
      <c r="J3522">
        <f>INDEX(NoSettings!$C:$C,MATCH(EPS!$A3522,NoSettings!$A:$A,0))</f>
        <v>2927740</v>
      </c>
      <c r="K3522">
        <f>INDEX(GWP!$C$2:$C$13,MATCH(EPS!I3522,GWP!$B$2:$B$13,0))</f>
        <v>0</v>
      </c>
      <c r="L3522" s="4">
        <f t="shared" si="109"/>
        <v>0</v>
      </c>
    </row>
    <row r="3523" spans="1:12">
      <c r="A3523" t="s">
        <v>9151</v>
      </c>
      <c r="B3523" t="s">
        <v>7405</v>
      </c>
      <c r="C3523" t="s">
        <v>1736</v>
      </c>
      <c r="D3523" t="s">
        <v>6910</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2603530</v>
      </c>
      <c r="K3523">
        <f>INDEX(GWP!$C$2:$C$13,MATCH(EPS!I3523,GWP!$B$2:$B$13,0))</f>
        <v>0</v>
      </c>
      <c r="L3523" s="4">
        <f t="shared" ref="L3523:L3586" si="111">IF(H3523="g pollutant",K3523*J3523/10^12,IF(H3523="MMTCO2e",J3523,IF(H3523="MWh",J3523,0)))</f>
        <v>0</v>
      </c>
    </row>
    <row r="3524" spans="1:12">
      <c r="A3524" t="s">
        <v>9152</v>
      </c>
      <c r="B3524" t="s">
        <v>7405</v>
      </c>
      <c r="C3524" t="s">
        <v>1736</v>
      </c>
      <c r="D3524" t="s">
        <v>6910</v>
      </c>
      <c r="E3524" t="s">
        <v>1710</v>
      </c>
      <c r="H3524" t="str">
        <f>INDEX('Vensim Variables'!$B:$B,MATCH(EPS!$B3524,'Vensim Variables'!$A:$A,0))</f>
        <v>g pollutant</v>
      </c>
      <c r="I3524" t="str">
        <f t="shared" si="110"/>
        <v>SOx</v>
      </c>
      <c r="J3524">
        <f>INDEX(NoSettings!$C:$C,MATCH(EPS!$A3524,NoSettings!$A:$A,0))</f>
        <v>7884230</v>
      </c>
      <c r="K3524">
        <f>INDEX(GWP!$C$2:$C$13,MATCH(EPS!I3524,GWP!$B$2:$B$13,0))</f>
        <v>0</v>
      </c>
      <c r="L3524" s="4">
        <f t="shared" si="111"/>
        <v>0</v>
      </c>
    </row>
    <row r="3525" spans="1:12">
      <c r="A3525" t="s">
        <v>9153</v>
      </c>
      <c r="B3525" t="s">
        <v>7405</v>
      </c>
      <c r="C3525" t="s">
        <v>1736</v>
      </c>
      <c r="D3525" t="s">
        <v>6910</v>
      </c>
      <c r="E3525" t="s">
        <v>1711</v>
      </c>
      <c r="H3525" t="str">
        <f>INDEX('Vensim Variables'!$B:$B,MATCH(EPS!$B3525,'Vensim Variables'!$A:$A,0))</f>
        <v>g pollutant</v>
      </c>
      <c r="I3525" t="str">
        <f t="shared" si="110"/>
        <v>BC</v>
      </c>
      <c r="J3525">
        <f>INDEX(NoSettings!$C:$C,MATCH(EPS!$A3525,NoSettings!$A:$A,0))</f>
        <v>608846</v>
      </c>
      <c r="K3525">
        <f>INDEX(GWP!$C$2:$C$13,MATCH(EPS!I3525,GWP!$B$2:$B$13,0))</f>
        <v>0</v>
      </c>
      <c r="L3525" s="4">
        <f t="shared" si="111"/>
        <v>0</v>
      </c>
    </row>
    <row r="3526" spans="1:12">
      <c r="A3526" t="s">
        <v>9154</v>
      </c>
      <c r="B3526" t="s">
        <v>7405</v>
      </c>
      <c r="C3526" t="s">
        <v>1736</v>
      </c>
      <c r="D3526" t="s">
        <v>6910</v>
      </c>
      <c r="E3526" t="s">
        <v>1712</v>
      </c>
      <c r="H3526" t="str">
        <f>INDEX('Vensim Variables'!$B:$B,MATCH(EPS!$B3526,'Vensim Variables'!$A:$A,0))</f>
        <v>g pollutant</v>
      </c>
      <c r="I3526" t="str">
        <f t="shared" si="110"/>
        <v>OC</v>
      </c>
      <c r="J3526">
        <f>INDEX(NoSettings!$C:$C,MATCH(EPS!$A3526,NoSettings!$A:$A,0))</f>
        <v>519827</v>
      </c>
      <c r="K3526">
        <f>INDEX(GWP!$C$2:$C$13,MATCH(EPS!I3526,GWP!$B$2:$B$13,0))</f>
        <v>0</v>
      </c>
      <c r="L3526" s="4">
        <f t="shared" si="111"/>
        <v>0</v>
      </c>
    </row>
    <row r="3527" spans="1:12">
      <c r="A3527" t="s">
        <v>9155</v>
      </c>
      <c r="B3527" t="s">
        <v>7405</v>
      </c>
      <c r="C3527" t="s">
        <v>1736</v>
      </c>
      <c r="D3527" t="s">
        <v>6910</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9156</v>
      </c>
      <c r="B3528" t="s">
        <v>7405</v>
      </c>
      <c r="C3528" t="s">
        <v>1736</v>
      </c>
      <c r="D3528" t="s">
        <v>6910</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9157</v>
      </c>
      <c r="B3529" t="s">
        <v>7405</v>
      </c>
      <c r="C3529" t="s">
        <v>1736</v>
      </c>
      <c r="D3529" t="s">
        <v>6910</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9158</v>
      </c>
      <c r="B3530" t="s">
        <v>7405</v>
      </c>
      <c r="C3530" t="s">
        <v>1736</v>
      </c>
      <c r="D3530" t="s">
        <v>6911</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9159</v>
      </c>
      <c r="B3531" t="s">
        <v>7405</v>
      </c>
      <c r="C3531" t="s">
        <v>1736</v>
      </c>
      <c r="D3531" t="s">
        <v>6911</v>
      </c>
      <c r="E3531" t="s">
        <v>1705</v>
      </c>
      <c r="H3531" t="str">
        <f>INDEX('Vensim Variables'!$B:$B,MATCH(EPS!$B3531,'Vensim Variables'!$A:$A,0))</f>
        <v>g pollutant</v>
      </c>
      <c r="I3531" t="str">
        <f t="shared" si="110"/>
        <v>VOC</v>
      </c>
      <c r="J3531">
        <f>INDEX(NoSettings!$C:$C,MATCH(EPS!$A3531,NoSettings!$A:$A,0))</f>
        <v>31384500</v>
      </c>
      <c r="K3531">
        <f>INDEX(GWP!$C$2:$C$13,MATCH(EPS!I3531,GWP!$B$2:$B$13,0))</f>
        <v>0</v>
      </c>
      <c r="L3531" s="4">
        <f t="shared" si="111"/>
        <v>0</v>
      </c>
    </row>
    <row r="3532" spans="1:12">
      <c r="A3532" t="s">
        <v>9160</v>
      </c>
      <c r="B3532" t="s">
        <v>7405</v>
      </c>
      <c r="C3532" t="s">
        <v>1736</v>
      </c>
      <c r="D3532" t="s">
        <v>6911</v>
      </c>
      <c r="E3532" t="s">
        <v>1706</v>
      </c>
      <c r="H3532" t="str">
        <f>INDEX('Vensim Variables'!$B:$B,MATCH(EPS!$B3532,'Vensim Variables'!$A:$A,0))</f>
        <v>g pollutant</v>
      </c>
      <c r="I3532" t="str">
        <f t="shared" si="110"/>
        <v>CO</v>
      </c>
      <c r="J3532">
        <f>INDEX(NoSettings!$C:$C,MATCH(EPS!$A3532,NoSettings!$A:$A,0))</f>
        <v>144942000</v>
      </c>
      <c r="K3532">
        <f>INDEX(GWP!$C$2:$C$13,MATCH(EPS!I3532,GWP!$B$2:$B$13,0))</f>
        <v>0</v>
      </c>
      <c r="L3532" s="4">
        <f t="shared" si="111"/>
        <v>0</v>
      </c>
    </row>
    <row r="3533" spans="1:12">
      <c r="A3533" t="s">
        <v>9161</v>
      </c>
      <c r="B3533" t="s">
        <v>7405</v>
      </c>
      <c r="C3533" t="s">
        <v>1736</v>
      </c>
      <c r="D3533" t="s">
        <v>6911</v>
      </c>
      <c r="E3533" t="s">
        <v>1707</v>
      </c>
      <c r="H3533" t="str">
        <f>INDEX('Vensim Variables'!$B:$B,MATCH(EPS!$B3533,'Vensim Variables'!$A:$A,0))</f>
        <v>g pollutant</v>
      </c>
      <c r="I3533" t="str">
        <f t="shared" si="110"/>
        <v>NOx</v>
      </c>
      <c r="J3533">
        <f>INDEX(NoSettings!$C:$C,MATCH(EPS!$A3533,NoSettings!$A:$A,0))</f>
        <v>496066000</v>
      </c>
      <c r="K3533">
        <f>INDEX(GWP!$C$2:$C$13,MATCH(EPS!I3533,GWP!$B$2:$B$13,0))</f>
        <v>0</v>
      </c>
      <c r="L3533" s="4">
        <f t="shared" si="111"/>
        <v>0</v>
      </c>
    </row>
    <row r="3534" spans="1:12">
      <c r="A3534" t="s">
        <v>9162</v>
      </c>
      <c r="B3534" t="s">
        <v>7405</v>
      </c>
      <c r="C3534" t="s">
        <v>1736</v>
      </c>
      <c r="D3534" t="s">
        <v>6911</v>
      </c>
      <c r="E3534" t="s">
        <v>1708</v>
      </c>
      <c r="H3534" t="str">
        <f>INDEX('Vensim Variables'!$B:$B,MATCH(EPS!$B3534,'Vensim Variables'!$A:$A,0))</f>
        <v>g pollutant</v>
      </c>
      <c r="I3534" t="str">
        <f t="shared" si="110"/>
        <v>PM10</v>
      </c>
      <c r="J3534">
        <f>INDEX(NoSettings!$C:$C,MATCH(EPS!$A3534,NoSettings!$A:$A,0))</f>
        <v>39160800</v>
      </c>
      <c r="K3534">
        <f>INDEX(GWP!$C$2:$C$13,MATCH(EPS!I3534,GWP!$B$2:$B$13,0))</f>
        <v>0</v>
      </c>
      <c r="L3534" s="4">
        <f t="shared" si="111"/>
        <v>0</v>
      </c>
    </row>
    <row r="3535" spans="1:12">
      <c r="A3535" t="s">
        <v>9163</v>
      </c>
      <c r="B3535" t="s">
        <v>7405</v>
      </c>
      <c r="C3535" t="s">
        <v>1736</v>
      </c>
      <c r="D3535" t="s">
        <v>6911</v>
      </c>
      <c r="E3535" t="s">
        <v>1709</v>
      </c>
      <c r="H3535" t="str">
        <f>INDEX('Vensim Variables'!$B:$B,MATCH(EPS!$B3535,'Vensim Variables'!$A:$A,0))</f>
        <v>g pollutant</v>
      </c>
      <c r="I3535" t="str">
        <f t="shared" si="110"/>
        <v>PM25</v>
      </c>
      <c r="J3535">
        <f>INDEX(NoSettings!$C:$C,MATCH(EPS!$A3535,NoSettings!$A:$A,0))</f>
        <v>34824300</v>
      </c>
      <c r="K3535">
        <f>INDEX(GWP!$C$2:$C$13,MATCH(EPS!I3535,GWP!$B$2:$B$13,0))</f>
        <v>0</v>
      </c>
      <c r="L3535" s="4">
        <f t="shared" si="111"/>
        <v>0</v>
      </c>
    </row>
    <row r="3536" spans="1:12">
      <c r="A3536" t="s">
        <v>9164</v>
      </c>
      <c r="B3536" t="s">
        <v>7405</v>
      </c>
      <c r="C3536" t="s">
        <v>1736</v>
      </c>
      <c r="D3536" t="s">
        <v>6911</v>
      </c>
      <c r="E3536" t="s">
        <v>1710</v>
      </c>
      <c r="H3536" t="str">
        <f>INDEX('Vensim Variables'!$B:$B,MATCH(EPS!$B3536,'Vensim Variables'!$A:$A,0))</f>
        <v>g pollutant</v>
      </c>
      <c r="I3536" t="str">
        <f t="shared" si="110"/>
        <v>SOx</v>
      </c>
      <c r="J3536">
        <f>INDEX(NoSettings!$C:$C,MATCH(EPS!$A3536,NoSettings!$A:$A,0))</f>
        <v>105458000</v>
      </c>
      <c r="K3536">
        <f>INDEX(GWP!$C$2:$C$13,MATCH(EPS!I3536,GWP!$B$2:$B$13,0))</f>
        <v>0</v>
      </c>
      <c r="L3536" s="4">
        <f t="shared" si="111"/>
        <v>0</v>
      </c>
    </row>
    <row r="3537" spans="1:12">
      <c r="A3537" t="s">
        <v>9165</v>
      </c>
      <c r="B3537" t="s">
        <v>7405</v>
      </c>
      <c r="C3537" t="s">
        <v>1736</v>
      </c>
      <c r="D3537" t="s">
        <v>6911</v>
      </c>
      <c r="E3537" t="s">
        <v>1711</v>
      </c>
      <c r="H3537" t="str">
        <f>INDEX('Vensim Variables'!$B:$B,MATCH(EPS!$B3537,'Vensim Variables'!$A:$A,0))</f>
        <v>g pollutant</v>
      </c>
      <c r="I3537" t="str">
        <f t="shared" si="110"/>
        <v>BC</v>
      </c>
      <c r="J3537">
        <f>INDEX(NoSettings!$C:$C,MATCH(EPS!$A3537,NoSettings!$A:$A,0))</f>
        <v>8143800</v>
      </c>
      <c r="K3537">
        <f>INDEX(GWP!$C$2:$C$13,MATCH(EPS!I3537,GWP!$B$2:$B$13,0))</f>
        <v>0</v>
      </c>
      <c r="L3537" s="4">
        <f t="shared" si="111"/>
        <v>0</v>
      </c>
    </row>
    <row r="3538" spans="1:12">
      <c r="A3538" t="s">
        <v>9166</v>
      </c>
      <c r="B3538" t="s">
        <v>7405</v>
      </c>
      <c r="C3538" t="s">
        <v>1736</v>
      </c>
      <c r="D3538" t="s">
        <v>6911</v>
      </c>
      <c r="E3538" t="s">
        <v>1712</v>
      </c>
      <c r="H3538" t="str">
        <f>INDEX('Vensim Variables'!$B:$B,MATCH(EPS!$B3538,'Vensim Variables'!$A:$A,0))</f>
        <v>g pollutant</v>
      </c>
      <c r="I3538" t="str">
        <f t="shared" si="110"/>
        <v>OC</v>
      </c>
      <c r="J3538">
        <f>INDEX(NoSettings!$C:$C,MATCH(EPS!$A3538,NoSettings!$A:$A,0))</f>
        <v>6953100</v>
      </c>
      <c r="K3538">
        <f>INDEX(GWP!$C$2:$C$13,MATCH(EPS!I3538,GWP!$B$2:$B$13,0))</f>
        <v>0</v>
      </c>
      <c r="L3538" s="4">
        <f t="shared" si="111"/>
        <v>0</v>
      </c>
    </row>
    <row r="3539" spans="1:12">
      <c r="A3539" t="s">
        <v>9167</v>
      </c>
      <c r="B3539" t="s">
        <v>7405</v>
      </c>
      <c r="C3539" t="s">
        <v>1736</v>
      </c>
      <c r="D3539" t="s">
        <v>6911</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9168</v>
      </c>
      <c r="B3540" t="s">
        <v>7405</v>
      </c>
      <c r="C3540" t="s">
        <v>1736</v>
      </c>
      <c r="D3540" t="s">
        <v>6911</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9169</v>
      </c>
      <c r="B3541" t="s">
        <v>7405</v>
      </c>
      <c r="C3541" t="s">
        <v>1736</v>
      </c>
      <c r="D3541" t="s">
        <v>6911</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9170</v>
      </c>
      <c r="B3542" t="s">
        <v>7405</v>
      </c>
      <c r="C3542" t="s">
        <v>1736</v>
      </c>
      <c r="D3542" t="s">
        <v>6912</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9171</v>
      </c>
      <c r="B3543" t="s">
        <v>7405</v>
      </c>
      <c r="C3543" t="s">
        <v>1736</v>
      </c>
      <c r="D3543" t="s">
        <v>6912</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9172</v>
      </c>
      <c r="B3544" t="s">
        <v>7405</v>
      </c>
      <c r="C3544" t="s">
        <v>1736</v>
      </c>
      <c r="D3544" t="s">
        <v>6912</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9173</v>
      </c>
      <c r="B3545" t="s">
        <v>7405</v>
      </c>
      <c r="C3545" t="s">
        <v>1736</v>
      </c>
      <c r="D3545" t="s">
        <v>6912</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9174</v>
      </c>
      <c r="B3546" t="s">
        <v>7405</v>
      </c>
      <c r="C3546" t="s">
        <v>1736</v>
      </c>
      <c r="D3546" t="s">
        <v>6912</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9175</v>
      </c>
      <c r="B3547" t="s">
        <v>7405</v>
      </c>
      <c r="C3547" t="s">
        <v>1736</v>
      </c>
      <c r="D3547" t="s">
        <v>6912</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9176</v>
      </c>
      <c r="B3548" t="s">
        <v>7405</v>
      </c>
      <c r="C3548" t="s">
        <v>1736</v>
      </c>
      <c r="D3548" t="s">
        <v>6912</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9177</v>
      </c>
      <c r="B3549" t="s">
        <v>7405</v>
      </c>
      <c r="C3549" t="s">
        <v>1736</v>
      </c>
      <c r="D3549" t="s">
        <v>6912</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9178</v>
      </c>
      <c r="B3550" t="s">
        <v>7405</v>
      </c>
      <c r="C3550" t="s">
        <v>1736</v>
      </c>
      <c r="D3550" t="s">
        <v>6912</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9179</v>
      </c>
      <c r="B3551" t="s">
        <v>7405</v>
      </c>
      <c r="C3551" t="s">
        <v>1736</v>
      </c>
      <c r="D3551" t="s">
        <v>6912</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9180</v>
      </c>
      <c r="B3552" t="s">
        <v>7405</v>
      </c>
      <c r="C3552" t="s">
        <v>1736</v>
      </c>
      <c r="D3552" t="s">
        <v>6912</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9181</v>
      </c>
      <c r="B3553" t="s">
        <v>7405</v>
      </c>
      <c r="C3553" t="s">
        <v>1736</v>
      </c>
      <c r="D3553" t="s">
        <v>6912</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9182</v>
      </c>
      <c r="B3554" t="s">
        <v>7405</v>
      </c>
      <c r="C3554" t="s">
        <v>1736</v>
      </c>
      <c r="D3554" t="s">
        <v>6913</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9183</v>
      </c>
      <c r="B3555" t="s">
        <v>7405</v>
      </c>
      <c r="C3555" t="s">
        <v>1736</v>
      </c>
      <c r="D3555" t="s">
        <v>6913</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9184</v>
      </c>
      <c r="B3556" t="s">
        <v>7405</v>
      </c>
      <c r="C3556" t="s">
        <v>1736</v>
      </c>
      <c r="D3556" t="s">
        <v>6913</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9185</v>
      </c>
      <c r="B3557" t="s">
        <v>7405</v>
      </c>
      <c r="C3557" t="s">
        <v>1736</v>
      </c>
      <c r="D3557" t="s">
        <v>6913</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9186</v>
      </c>
      <c r="B3558" t="s">
        <v>7405</v>
      </c>
      <c r="C3558" t="s">
        <v>1736</v>
      </c>
      <c r="D3558" t="s">
        <v>6913</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9187</v>
      </c>
      <c r="B3559" t="s">
        <v>7405</v>
      </c>
      <c r="C3559" t="s">
        <v>1736</v>
      </c>
      <c r="D3559" t="s">
        <v>6913</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9188</v>
      </c>
      <c r="B3560" t="s">
        <v>7405</v>
      </c>
      <c r="C3560" t="s">
        <v>1736</v>
      </c>
      <c r="D3560" t="s">
        <v>6913</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9189</v>
      </c>
      <c r="B3561" t="s">
        <v>7405</v>
      </c>
      <c r="C3561" t="s">
        <v>1736</v>
      </c>
      <c r="D3561" t="s">
        <v>6913</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9190</v>
      </c>
      <c r="B3562" t="s">
        <v>7405</v>
      </c>
      <c r="C3562" t="s">
        <v>1736</v>
      </c>
      <c r="D3562" t="s">
        <v>6913</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9191</v>
      </c>
      <c r="B3563" t="s">
        <v>7405</v>
      </c>
      <c r="C3563" t="s">
        <v>1736</v>
      </c>
      <c r="D3563" t="s">
        <v>6913</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9192</v>
      </c>
      <c r="B3564" t="s">
        <v>7405</v>
      </c>
      <c r="C3564" t="s">
        <v>1736</v>
      </c>
      <c r="D3564" t="s">
        <v>6913</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9193</v>
      </c>
      <c r="B3565" t="s">
        <v>7405</v>
      </c>
      <c r="C3565" t="s">
        <v>1736</v>
      </c>
      <c r="D3565" t="s">
        <v>6913</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9194</v>
      </c>
      <c r="B3566" t="s">
        <v>7405</v>
      </c>
      <c r="C3566" t="s">
        <v>1736</v>
      </c>
      <c r="D3566" t="s">
        <v>6914</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9195</v>
      </c>
      <c r="B3567" t="s">
        <v>7405</v>
      </c>
      <c r="C3567" t="s">
        <v>1736</v>
      </c>
      <c r="D3567" t="s">
        <v>6914</v>
      </c>
      <c r="E3567" t="s">
        <v>1705</v>
      </c>
      <c r="H3567" t="str">
        <f>INDEX('Vensim Variables'!$B:$B,MATCH(EPS!$B3567,'Vensim Variables'!$A:$A,0))</f>
        <v>g pollutant</v>
      </c>
      <c r="I3567" t="str">
        <f t="shared" si="110"/>
        <v>VOC</v>
      </c>
      <c r="J3567">
        <f>INDEX(NoSettings!$C:$C,MATCH(EPS!$A3567,NoSettings!$A:$A,0))</f>
        <v>1216610000</v>
      </c>
      <c r="K3567">
        <f>INDEX(GWP!$C$2:$C$13,MATCH(EPS!I3567,GWP!$B$2:$B$13,0))</f>
        <v>0</v>
      </c>
      <c r="L3567" s="4">
        <f t="shared" si="111"/>
        <v>0</v>
      </c>
    </row>
    <row r="3568" spans="1:12">
      <c r="A3568" t="s">
        <v>9196</v>
      </c>
      <c r="B3568" t="s">
        <v>7405</v>
      </c>
      <c r="C3568" t="s">
        <v>1736</v>
      </c>
      <c r="D3568" t="s">
        <v>6914</v>
      </c>
      <c r="E3568" t="s">
        <v>1706</v>
      </c>
      <c r="H3568" t="str">
        <f>INDEX('Vensim Variables'!$B:$B,MATCH(EPS!$B3568,'Vensim Variables'!$A:$A,0))</f>
        <v>g pollutant</v>
      </c>
      <c r="I3568" t="str">
        <f t="shared" si="110"/>
        <v>CO</v>
      </c>
      <c r="J3568">
        <f>INDEX(NoSettings!$C:$C,MATCH(EPS!$A3568,NoSettings!$A:$A,0))</f>
        <v>5618640000</v>
      </c>
      <c r="K3568">
        <f>INDEX(GWP!$C$2:$C$13,MATCH(EPS!I3568,GWP!$B$2:$B$13,0))</f>
        <v>0</v>
      </c>
      <c r="L3568" s="4">
        <f t="shared" si="111"/>
        <v>0</v>
      </c>
    </row>
    <row r="3569" spans="1:12">
      <c r="A3569" t="s">
        <v>9197</v>
      </c>
      <c r="B3569" t="s">
        <v>7405</v>
      </c>
      <c r="C3569" t="s">
        <v>1736</v>
      </c>
      <c r="D3569" t="s">
        <v>6914</v>
      </c>
      <c r="E3569" t="s">
        <v>1707</v>
      </c>
      <c r="H3569" t="str">
        <f>INDEX('Vensim Variables'!$B:$B,MATCH(EPS!$B3569,'Vensim Variables'!$A:$A,0))</f>
        <v>g pollutant</v>
      </c>
      <c r="I3569" t="str">
        <f t="shared" si="110"/>
        <v>NOx</v>
      </c>
      <c r="J3569">
        <f>INDEX(NoSettings!$C:$C,MATCH(EPS!$A3569,NoSettings!$A:$A,0))</f>
        <v>19229900000</v>
      </c>
      <c r="K3569">
        <f>INDEX(GWP!$C$2:$C$13,MATCH(EPS!I3569,GWP!$B$2:$B$13,0))</f>
        <v>0</v>
      </c>
      <c r="L3569" s="4">
        <f t="shared" si="111"/>
        <v>0</v>
      </c>
    </row>
    <row r="3570" spans="1:12">
      <c r="A3570" t="s">
        <v>9198</v>
      </c>
      <c r="B3570" t="s">
        <v>7405</v>
      </c>
      <c r="C3570" t="s">
        <v>1736</v>
      </c>
      <c r="D3570" t="s">
        <v>6914</v>
      </c>
      <c r="E3570" t="s">
        <v>1708</v>
      </c>
      <c r="H3570" t="str">
        <f>INDEX('Vensim Variables'!$B:$B,MATCH(EPS!$B3570,'Vensim Variables'!$A:$A,0))</f>
        <v>g pollutant</v>
      </c>
      <c r="I3570" t="str">
        <f t="shared" si="110"/>
        <v>PM10</v>
      </c>
      <c r="J3570">
        <f>INDEX(NoSettings!$C:$C,MATCH(EPS!$A3570,NoSettings!$A:$A,0))</f>
        <v>1518060000</v>
      </c>
      <c r="K3570">
        <f>INDEX(GWP!$C$2:$C$13,MATCH(EPS!I3570,GWP!$B$2:$B$13,0))</f>
        <v>0</v>
      </c>
      <c r="L3570" s="4">
        <f t="shared" si="111"/>
        <v>0</v>
      </c>
    </row>
    <row r="3571" spans="1:12">
      <c r="A3571" t="s">
        <v>9199</v>
      </c>
      <c r="B3571" t="s">
        <v>7405</v>
      </c>
      <c r="C3571" t="s">
        <v>1736</v>
      </c>
      <c r="D3571" t="s">
        <v>6914</v>
      </c>
      <c r="E3571" t="s">
        <v>1709</v>
      </c>
      <c r="H3571" t="str">
        <f>INDEX('Vensim Variables'!$B:$B,MATCH(EPS!$B3571,'Vensim Variables'!$A:$A,0))</f>
        <v>g pollutant</v>
      </c>
      <c r="I3571" t="str">
        <f t="shared" si="110"/>
        <v>PM25</v>
      </c>
      <c r="J3571">
        <f>INDEX(NoSettings!$C:$C,MATCH(EPS!$A3571,NoSettings!$A:$A,0))</f>
        <v>1349950000</v>
      </c>
      <c r="K3571">
        <f>INDEX(GWP!$C$2:$C$13,MATCH(EPS!I3571,GWP!$B$2:$B$13,0))</f>
        <v>0</v>
      </c>
      <c r="L3571" s="4">
        <f t="shared" si="111"/>
        <v>0</v>
      </c>
    </row>
    <row r="3572" spans="1:12">
      <c r="A3572" t="s">
        <v>9200</v>
      </c>
      <c r="B3572" t="s">
        <v>7405</v>
      </c>
      <c r="C3572" t="s">
        <v>1736</v>
      </c>
      <c r="D3572" t="s">
        <v>6914</v>
      </c>
      <c r="E3572" t="s">
        <v>1710</v>
      </c>
      <c r="H3572" t="str">
        <f>INDEX('Vensim Variables'!$B:$B,MATCH(EPS!$B3572,'Vensim Variables'!$A:$A,0))</f>
        <v>g pollutant</v>
      </c>
      <c r="I3572" t="str">
        <f t="shared" si="110"/>
        <v>SOx</v>
      </c>
      <c r="J3572">
        <f>INDEX(NoSettings!$C:$C,MATCH(EPS!$A3572,NoSettings!$A:$A,0))</f>
        <v>4088040000</v>
      </c>
      <c r="K3572">
        <f>INDEX(GWP!$C$2:$C$13,MATCH(EPS!I3572,GWP!$B$2:$B$13,0))</f>
        <v>0</v>
      </c>
      <c r="L3572" s="4">
        <f t="shared" si="111"/>
        <v>0</v>
      </c>
    </row>
    <row r="3573" spans="1:12">
      <c r="A3573" t="s">
        <v>9201</v>
      </c>
      <c r="B3573" t="s">
        <v>7405</v>
      </c>
      <c r="C3573" t="s">
        <v>1736</v>
      </c>
      <c r="D3573" t="s">
        <v>6914</v>
      </c>
      <c r="E3573" t="s">
        <v>1711</v>
      </c>
      <c r="H3573" t="str">
        <f>INDEX('Vensim Variables'!$B:$B,MATCH(EPS!$B3573,'Vensim Variables'!$A:$A,0))</f>
        <v>g pollutant</v>
      </c>
      <c r="I3573" t="str">
        <f t="shared" si="110"/>
        <v>BC</v>
      </c>
      <c r="J3573">
        <f>INDEX(NoSettings!$C:$C,MATCH(EPS!$A3573,NoSettings!$A:$A,0))</f>
        <v>315692000</v>
      </c>
      <c r="K3573">
        <f>INDEX(GWP!$C$2:$C$13,MATCH(EPS!I3573,GWP!$B$2:$B$13,0))</f>
        <v>0</v>
      </c>
      <c r="L3573" s="4">
        <f t="shared" si="111"/>
        <v>0</v>
      </c>
    </row>
    <row r="3574" spans="1:12">
      <c r="A3574" t="s">
        <v>9202</v>
      </c>
      <c r="B3574" t="s">
        <v>7405</v>
      </c>
      <c r="C3574" t="s">
        <v>1736</v>
      </c>
      <c r="D3574" t="s">
        <v>6914</v>
      </c>
      <c r="E3574" t="s">
        <v>1712</v>
      </c>
      <c r="H3574" t="str">
        <f>INDEX('Vensim Variables'!$B:$B,MATCH(EPS!$B3574,'Vensim Variables'!$A:$A,0))</f>
        <v>g pollutant</v>
      </c>
      <c r="I3574" t="str">
        <f t="shared" si="110"/>
        <v>OC</v>
      </c>
      <c r="J3574">
        <f>INDEX(NoSettings!$C:$C,MATCH(EPS!$A3574,NoSettings!$A:$A,0))</f>
        <v>269535000</v>
      </c>
      <c r="K3574">
        <f>INDEX(GWP!$C$2:$C$13,MATCH(EPS!I3574,GWP!$B$2:$B$13,0))</f>
        <v>0</v>
      </c>
      <c r="L3574" s="4">
        <f t="shared" si="111"/>
        <v>0</v>
      </c>
    </row>
    <row r="3575" spans="1:12">
      <c r="A3575" t="s">
        <v>9203</v>
      </c>
      <c r="B3575" t="s">
        <v>7405</v>
      </c>
      <c r="C3575" t="s">
        <v>1736</v>
      </c>
      <c r="D3575" t="s">
        <v>6914</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9204</v>
      </c>
      <c r="B3576" t="s">
        <v>7405</v>
      </c>
      <c r="C3576" t="s">
        <v>1736</v>
      </c>
      <c r="D3576" t="s">
        <v>6914</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9205</v>
      </c>
      <c r="B3577" t="s">
        <v>7405</v>
      </c>
      <c r="C3577" t="s">
        <v>1736</v>
      </c>
      <c r="D3577" t="s">
        <v>6914</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9206</v>
      </c>
      <c r="B3578" t="s">
        <v>7405</v>
      </c>
      <c r="C3578" t="s">
        <v>1737</v>
      </c>
      <c r="D3578" t="s">
        <v>6890</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9207</v>
      </c>
      <c r="B3579" t="s">
        <v>7405</v>
      </c>
      <c r="C3579" t="s">
        <v>1737</v>
      </c>
      <c r="D3579" t="s">
        <v>6890</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9208</v>
      </c>
      <c r="B3580" t="s">
        <v>7405</v>
      </c>
      <c r="C3580" t="s">
        <v>1737</v>
      </c>
      <c r="D3580" t="s">
        <v>6890</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9209</v>
      </c>
      <c r="B3581" t="s">
        <v>7405</v>
      </c>
      <c r="C3581" t="s">
        <v>1737</v>
      </c>
      <c r="D3581" t="s">
        <v>6890</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9210</v>
      </c>
      <c r="B3582" t="s">
        <v>7405</v>
      </c>
      <c r="C3582" t="s">
        <v>1737</v>
      </c>
      <c r="D3582" t="s">
        <v>6890</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9211</v>
      </c>
      <c r="B3583" t="s">
        <v>7405</v>
      </c>
      <c r="C3583" t="s">
        <v>1737</v>
      </c>
      <c r="D3583" t="s">
        <v>6890</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9212</v>
      </c>
      <c r="B3584" t="s">
        <v>7405</v>
      </c>
      <c r="C3584" t="s">
        <v>1737</v>
      </c>
      <c r="D3584" t="s">
        <v>6890</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9213</v>
      </c>
      <c r="B3585" t="s">
        <v>7405</v>
      </c>
      <c r="C3585" t="s">
        <v>1737</v>
      </c>
      <c r="D3585" t="s">
        <v>6890</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9214</v>
      </c>
      <c r="B3586" t="s">
        <v>7405</v>
      </c>
      <c r="C3586" t="s">
        <v>1737</v>
      </c>
      <c r="D3586" t="s">
        <v>6890</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9215</v>
      </c>
      <c r="B3587" t="s">
        <v>7405</v>
      </c>
      <c r="C3587" t="s">
        <v>1737</v>
      </c>
      <c r="D3587" t="s">
        <v>6890</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9216</v>
      </c>
      <c r="B3588" t="s">
        <v>7405</v>
      </c>
      <c r="C3588" t="s">
        <v>1737</v>
      </c>
      <c r="D3588" t="s">
        <v>6890</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9217</v>
      </c>
      <c r="B3589" t="s">
        <v>7405</v>
      </c>
      <c r="C3589" t="s">
        <v>1737</v>
      </c>
      <c r="D3589" t="s">
        <v>6890</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9218</v>
      </c>
      <c r="B3590" t="s">
        <v>7405</v>
      </c>
      <c r="C3590" t="s">
        <v>1737</v>
      </c>
      <c r="D3590" t="s">
        <v>6891</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9219</v>
      </c>
      <c r="B3591" t="s">
        <v>7405</v>
      </c>
      <c r="C3591" t="s">
        <v>1737</v>
      </c>
      <c r="D3591" t="s">
        <v>6891</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9220</v>
      </c>
      <c r="B3592" t="s">
        <v>7405</v>
      </c>
      <c r="C3592" t="s">
        <v>1737</v>
      </c>
      <c r="D3592" t="s">
        <v>6891</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9221</v>
      </c>
      <c r="B3593" t="s">
        <v>7405</v>
      </c>
      <c r="C3593" t="s">
        <v>1737</v>
      </c>
      <c r="D3593" t="s">
        <v>6891</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9222</v>
      </c>
      <c r="B3594" t="s">
        <v>7405</v>
      </c>
      <c r="C3594" t="s">
        <v>1737</v>
      </c>
      <c r="D3594" t="s">
        <v>6891</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9223</v>
      </c>
      <c r="B3595" t="s">
        <v>7405</v>
      </c>
      <c r="C3595" t="s">
        <v>1737</v>
      </c>
      <c r="D3595" t="s">
        <v>6891</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9224</v>
      </c>
      <c r="B3596" t="s">
        <v>7405</v>
      </c>
      <c r="C3596" t="s">
        <v>1737</v>
      </c>
      <c r="D3596" t="s">
        <v>6891</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9225</v>
      </c>
      <c r="B3597" t="s">
        <v>7405</v>
      </c>
      <c r="C3597" t="s">
        <v>1737</v>
      </c>
      <c r="D3597" t="s">
        <v>6891</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9226</v>
      </c>
      <c r="B3598" t="s">
        <v>7405</v>
      </c>
      <c r="C3598" t="s">
        <v>1737</v>
      </c>
      <c r="D3598" t="s">
        <v>6891</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9227</v>
      </c>
      <c r="B3599" t="s">
        <v>7405</v>
      </c>
      <c r="C3599" t="s">
        <v>1737</v>
      </c>
      <c r="D3599" t="s">
        <v>6891</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9228</v>
      </c>
      <c r="B3600" t="s">
        <v>7405</v>
      </c>
      <c r="C3600" t="s">
        <v>1737</v>
      </c>
      <c r="D3600" t="s">
        <v>6891</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9229</v>
      </c>
      <c r="B3601" t="s">
        <v>7405</v>
      </c>
      <c r="C3601" t="s">
        <v>1737</v>
      </c>
      <c r="D3601" t="s">
        <v>6891</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9230</v>
      </c>
      <c r="B3602" t="s">
        <v>7405</v>
      </c>
      <c r="C3602" t="s">
        <v>1737</v>
      </c>
      <c r="D3602" t="s">
        <v>6892</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9231</v>
      </c>
      <c r="B3603" t="s">
        <v>7405</v>
      </c>
      <c r="C3603" t="s">
        <v>1737</v>
      </c>
      <c r="D3603" t="s">
        <v>6892</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9232</v>
      </c>
      <c r="B3604" t="s">
        <v>7405</v>
      </c>
      <c r="C3604" t="s">
        <v>1737</v>
      </c>
      <c r="D3604" t="s">
        <v>6892</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9233</v>
      </c>
      <c r="B3605" t="s">
        <v>7405</v>
      </c>
      <c r="C3605" t="s">
        <v>1737</v>
      </c>
      <c r="D3605" t="s">
        <v>6892</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9234</v>
      </c>
      <c r="B3606" t="s">
        <v>7405</v>
      </c>
      <c r="C3606" t="s">
        <v>1737</v>
      </c>
      <c r="D3606" t="s">
        <v>6892</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9235</v>
      </c>
      <c r="B3607" t="s">
        <v>7405</v>
      </c>
      <c r="C3607" t="s">
        <v>1737</v>
      </c>
      <c r="D3607" t="s">
        <v>6892</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9236</v>
      </c>
      <c r="B3608" t="s">
        <v>7405</v>
      </c>
      <c r="C3608" t="s">
        <v>1737</v>
      </c>
      <c r="D3608" t="s">
        <v>6892</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9237</v>
      </c>
      <c r="B3609" t="s">
        <v>7405</v>
      </c>
      <c r="C3609" t="s">
        <v>1737</v>
      </c>
      <c r="D3609" t="s">
        <v>6892</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9238</v>
      </c>
      <c r="B3610" t="s">
        <v>7405</v>
      </c>
      <c r="C3610" t="s">
        <v>1737</v>
      </c>
      <c r="D3610" t="s">
        <v>6892</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9239</v>
      </c>
      <c r="B3611" t="s">
        <v>7405</v>
      </c>
      <c r="C3611" t="s">
        <v>1737</v>
      </c>
      <c r="D3611" t="s">
        <v>6892</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9240</v>
      </c>
      <c r="B3612" t="s">
        <v>7405</v>
      </c>
      <c r="C3612" t="s">
        <v>1737</v>
      </c>
      <c r="D3612" t="s">
        <v>6892</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9241</v>
      </c>
      <c r="B3613" t="s">
        <v>7405</v>
      </c>
      <c r="C3613" t="s">
        <v>1737</v>
      </c>
      <c r="D3613" t="s">
        <v>6892</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9242</v>
      </c>
      <c r="B3614" t="s">
        <v>7405</v>
      </c>
      <c r="C3614" t="s">
        <v>1737</v>
      </c>
      <c r="D3614" t="s">
        <v>6893</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9243</v>
      </c>
      <c r="B3615" t="s">
        <v>7405</v>
      </c>
      <c r="C3615" t="s">
        <v>1737</v>
      </c>
      <c r="D3615" t="s">
        <v>6893</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9244</v>
      </c>
      <c r="B3616" t="s">
        <v>7405</v>
      </c>
      <c r="C3616" t="s">
        <v>1737</v>
      </c>
      <c r="D3616" t="s">
        <v>6893</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9245</v>
      </c>
      <c r="B3617" t="s">
        <v>7405</v>
      </c>
      <c r="C3617" t="s">
        <v>1737</v>
      </c>
      <c r="D3617" t="s">
        <v>6893</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9246</v>
      </c>
      <c r="B3618" t="s">
        <v>7405</v>
      </c>
      <c r="C3618" t="s">
        <v>1737</v>
      </c>
      <c r="D3618" t="s">
        <v>6893</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9247</v>
      </c>
      <c r="B3619" t="s">
        <v>7405</v>
      </c>
      <c r="C3619" t="s">
        <v>1737</v>
      </c>
      <c r="D3619" t="s">
        <v>6893</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9248</v>
      </c>
      <c r="B3620" t="s">
        <v>7405</v>
      </c>
      <c r="C3620" t="s">
        <v>1737</v>
      </c>
      <c r="D3620" t="s">
        <v>6893</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9249</v>
      </c>
      <c r="B3621" t="s">
        <v>7405</v>
      </c>
      <c r="C3621" t="s">
        <v>1737</v>
      </c>
      <c r="D3621" t="s">
        <v>6893</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9250</v>
      </c>
      <c r="B3622" t="s">
        <v>7405</v>
      </c>
      <c r="C3622" t="s">
        <v>1737</v>
      </c>
      <c r="D3622" t="s">
        <v>6893</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9251</v>
      </c>
      <c r="B3623" t="s">
        <v>7405</v>
      </c>
      <c r="C3623" t="s">
        <v>1737</v>
      </c>
      <c r="D3623" t="s">
        <v>6893</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9252</v>
      </c>
      <c r="B3624" t="s">
        <v>7405</v>
      </c>
      <c r="C3624" t="s">
        <v>1737</v>
      </c>
      <c r="D3624" t="s">
        <v>6893</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9253</v>
      </c>
      <c r="B3625" t="s">
        <v>7405</v>
      </c>
      <c r="C3625" t="s">
        <v>1737</v>
      </c>
      <c r="D3625" t="s">
        <v>6893</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9254</v>
      </c>
      <c r="B3626" t="s">
        <v>7405</v>
      </c>
      <c r="C3626" t="s">
        <v>1737</v>
      </c>
      <c r="D3626" t="s">
        <v>6894</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9255</v>
      </c>
      <c r="B3627" t="s">
        <v>7405</v>
      </c>
      <c r="C3627" t="s">
        <v>1737</v>
      </c>
      <c r="D3627" t="s">
        <v>6894</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9256</v>
      </c>
      <c r="B3628" t="s">
        <v>7405</v>
      </c>
      <c r="C3628" t="s">
        <v>1737</v>
      </c>
      <c r="D3628" t="s">
        <v>6894</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9257</v>
      </c>
      <c r="B3629" t="s">
        <v>7405</v>
      </c>
      <c r="C3629" t="s">
        <v>1737</v>
      </c>
      <c r="D3629" t="s">
        <v>6894</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9258</v>
      </c>
      <c r="B3630" t="s">
        <v>7405</v>
      </c>
      <c r="C3630" t="s">
        <v>1737</v>
      </c>
      <c r="D3630" t="s">
        <v>6894</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9259</v>
      </c>
      <c r="B3631" t="s">
        <v>7405</v>
      </c>
      <c r="C3631" t="s">
        <v>1737</v>
      </c>
      <c r="D3631" t="s">
        <v>6894</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9260</v>
      </c>
      <c r="B3632" t="s">
        <v>7405</v>
      </c>
      <c r="C3632" t="s">
        <v>1737</v>
      </c>
      <c r="D3632" t="s">
        <v>6894</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9261</v>
      </c>
      <c r="B3633" t="s">
        <v>7405</v>
      </c>
      <c r="C3633" t="s">
        <v>1737</v>
      </c>
      <c r="D3633" t="s">
        <v>6894</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9262</v>
      </c>
      <c r="B3634" t="s">
        <v>7405</v>
      </c>
      <c r="C3634" t="s">
        <v>1737</v>
      </c>
      <c r="D3634" t="s">
        <v>6894</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9263</v>
      </c>
      <c r="B3635" t="s">
        <v>7405</v>
      </c>
      <c r="C3635" t="s">
        <v>1737</v>
      </c>
      <c r="D3635" t="s">
        <v>6894</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9264</v>
      </c>
      <c r="B3636" t="s">
        <v>7405</v>
      </c>
      <c r="C3636" t="s">
        <v>1737</v>
      </c>
      <c r="D3636" t="s">
        <v>6894</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9265</v>
      </c>
      <c r="B3637" t="s">
        <v>7405</v>
      </c>
      <c r="C3637" t="s">
        <v>1737</v>
      </c>
      <c r="D3637" t="s">
        <v>6894</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9266</v>
      </c>
      <c r="B3638" t="s">
        <v>7405</v>
      </c>
      <c r="C3638" t="s">
        <v>1737</v>
      </c>
      <c r="D3638" t="s">
        <v>6895</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9267</v>
      </c>
      <c r="B3639" t="s">
        <v>7405</v>
      </c>
      <c r="C3639" t="s">
        <v>1737</v>
      </c>
      <c r="D3639" t="s">
        <v>6895</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9268</v>
      </c>
      <c r="B3640" t="s">
        <v>7405</v>
      </c>
      <c r="C3640" t="s">
        <v>1737</v>
      </c>
      <c r="D3640" t="s">
        <v>6895</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9269</v>
      </c>
      <c r="B3641" t="s">
        <v>7405</v>
      </c>
      <c r="C3641" t="s">
        <v>1737</v>
      </c>
      <c r="D3641" t="s">
        <v>6895</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9270</v>
      </c>
      <c r="B3642" t="s">
        <v>7405</v>
      </c>
      <c r="C3642" t="s">
        <v>1737</v>
      </c>
      <c r="D3642" t="s">
        <v>6895</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9271</v>
      </c>
      <c r="B3643" t="s">
        <v>7405</v>
      </c>
      <c r="C3643" t="s">
        <v>1737</v>
      </c>
      <c r="D3643" t="s">
        <v>6895</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9272</v>
      </c>
      <c r="B3644" t="s">
        <v>7405</v>
      </c>
      <c r="C3644" t="s">
        <v>1737</v>
      </c>
      <c r="D3644" t="s">
        <v>6895</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9273</v>
      </c>
      <c r="B3645" t="s">
        <v>7405</v>
      </c>
      <c r="C3645" t="s">
        <v>1737</v>
      </c>
      <c r="D3645" t="s">
        <v>6895</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9274</v>
      </c>
      <c r="B3646" t="s">
        <v>7405</v>
      </c>
      <c r="C3646" t="s">
        <v>1737</v>
      </c>
      <c r="D3646" t="s">
        <v>6895</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9275</v>
      </c>
      <c r="B3647" t="s">
        <v>7405</v>
      </c>
      <c r="C3647" t="s">
        <v>1737</v>
      </c>
      <c r="D3647" t="s">
        <v>6895</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9276</v>
      </c>
      <c r="B3648" t="s">
        <v>7405</v>
      </c>
      <c r="C3648" t="s">
        <v>1737</v>
      </c>
      <c r="D3648" t="s">
        <v>6895</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9277</v>
      </c>
      <c r="B3649" t="s">
        <v>7405</v>
      </c>
      <c r="C3649" t="s">
        <v>1737</v>
      </c>
      <c r="D3649" t="s">
        <v>6895</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9278</v>
      </c>
      <c r="B3650" t="s">
        <v>7405</v>
      </c>
      <c r="C3650" t="s">
        <v>1737</v>
      </c>
      <c r="D3650" t="s">
        <v>6896</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9279</v>
      </c>
      <c r="B3651" t="s">
        <v>7405</v>
      </c>
      <c r="C3651" t="s">
        <v>1737</v>
      </c>
      <c r="D3651" t="s">
        <v>6896</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9280</v>
      </c>
      <c r="B3652" t="s">
        <v>7405</v>
      </c>
      <c r="C3652" t="s">
        <v>1737</v>
      </c>
      <c r="D3652" t="s">
        <v>6896</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9281</v>
      </c>
      <c r="B3653" t="s">
        <v>7405</v>
      </c>
      <c r="C3653" t="s">
        <v>1737</v>
      </c>
      <c r="D3653" t="s">
        <v>6896</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9282</v>
      </c>
      <c r="B3654" t="s">
        <v>7405</v>
      </c>
      <c r="C3654" t="s">
        <v>1737</v>
      </c>
      <c r="D3654" t="s">
        <v>6896</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9283</v>
      </c>
      <c r="B3655" t="s">
        <v>7405</v>
      </c>
      <c r="C3655" t="s">
        <v>1737</v>
      </c>
      <c r="D3655" t="s">
        <v>6896</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9284</v>
      </c>
      <c r="B3656" t="s">
        <v>7405</v>
      </c>
      <c r="C3656" t="s">
        <v>1737</v>
      </c>
      <c r="D3656" t="s">
        <v>6896</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9285</v>
      </c>
      <c r="B3657" t="s">
        <v>7405</v>
      </c>
      <c r="C3657" t="s">
        <v>1737</v>
      </c>
      <c r="D3657" t="s">
        <v>6896</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9286</v>
      </c>
      <c r="B3658" t="s">
        <v>7405</v>
      </c>
      <c r="C3658" t="s">
        <v>1737</v>
      </c>
      <c r="D3658" t="s">
        <v>6896</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9287</v>
      </c>
      <c r="B3659" t="s">
        <v>7405</v>
      </c>
      <c r="C3659" t="s">
        <v>1737</v>
      </c>
      <c r="D3659" t="s">
        <v>6896</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9288</v>
      </c>
      <c r="B3660" t="s">
        <v>7405</v>
      </c>
      <c r="C3660" t="s">
        <v>1737</v>
      </c>
      <c r="D3660" t="s">
        <v>6896</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9289</v>
      </c>
      <c r="B3661" t="s">
        <v>7405</v>
      </c>
      <c r="C3661" t="s">
        <v>1737</v>
      </c>
      <c r="D3661" t="s">
        <v>6896</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9290</v>
      </c>
      <c r="B3662" t="s">
        <v>7405</v>
      </c>
      <c r="C3662" t="s">
        <v>1737</v>
      </c>
      <c r="D3662" t="s">
        <v>6897</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9291</v>
      </c>
      <c r="B3663" t="s">
        <v>7405</v>
      </c>
      <c r="C3663" t="s">
        <v>1737</v>
      </c>
      <c r="D3663" t="s">
        <v>6897</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9292</v>
      </c>
      <c r="B3664" t="s">
        <v>7405</v>
      </c>
      <c r="C3664" t="s">
        <v>1737</v>
      </c>
      <c r="D3664" t="s">
        <v>6897</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9293</v>
      </c>
      <c r="B3665" t="s">
        <v>7405</v>
      </c>
      <c r="C3665" t="s">
        <v>1737</v>
      </c>
      <c r="D3665" t="s">
        <v>6897</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9294</v>
      </c>
      <c r="B3666" t="s">
        <v>7405</v>
      </c>
      <c r="C3666" t="s">
        <v>1737</v>
      </c>
      <c r="D3666" t="s">
        <v>6897</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9295</v>
      </c>
      <c r="B3667" t="s">
        <v>7405</v>
      </c>
      <c r="C3667" t="s">
        <v>1737</v>
      </c>
      <c r="D3667" t="s">
        <v>6897</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9296</v>
      </c>
      <c r="B3668" t="s">
        <v>7405</v>
      </c>
      <c r="C3668" t="s">
        <v>1737</v>
      </c>
      <c r="D3668" t="s">
        <v>6897</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9297</v>
      </c>
      <c r="B3669" t="s">
        <v>7405</v>
      </c>
      <c r="C3669" t="s">
        <v>1737</v>
      </c>
      <c r="D3669" t="s">
        <v>6897</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9298</v>
      </c>
      <c r="B3670" t="s">
        <v>7405</v>
      </c>
      <c r="C3670" t="s">
        <v>1737</v>
      </c>
      <c r="D3670" t="s">
        <v>6897</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9299</v>
      </c>
      <c r="B3671" t="s">
        <v>7405</v>
      </c>
      <c r="C3671" t="s">
        <v>1737</v>
      </c>
      <c r="D3671" t="s">
        <v>6897</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9300</v>
      </c>
      <c r="B3672" t="s">
        <v>7405</v>
      </c>
      <c r="C3672" t="s">
        <v>1737</v>
      </c>
      <c r="D3672" t="s">
        <v>6897</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9301</v>
      </c>
      <c r="B3673" t="s">
        <v>7405</v>
      </c>
      <c r="C3673" t="s">
        <v>1737</v>
      </c>
      <c r="D3673" t="s">
        <v>6897</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9302</v>
      </c>
      <c r="B3674" t="s">
        <v>7405</v>
      </c>
      <c r="C3674" t="s">
        <v>1737</v>
      </c>
      <c r="D3674" t="s">
        <v>6898</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9303</v>
      </c>
      <c r="B3675" t="s">
        <v>7405</v>
      </c>
      <c r="C3675" t="s">
        <v>1737</v>
      </c>
      <c r="D3675" t="s">
        <v>6898</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9304</v>
      </c>
      <c r="B3676" t="s">
        <v>7405</v>
      </c>
      <c r="C3676" t="s">
        <v>1737</v>
      </c>
      <c r="D3676" t="s">
        <v>6898</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9305</v>
      </c>
      <c r="B3677" t="s">
        <v>7405</v>
      </c>
      <c r="C3677" t="s">
        <v>1737</v>
      </c>
      <c r="D3677" t="s">
        <v>6898</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9306</v>
      </c>
      <c r="B3678" t="s">
        <v>7405</v>
      </c>
      <c r="C3678" t="s">
        <v>1737</v>
      </c>
      <c r="D3678" t="s">
        <v>6898</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9307</v>
      </c>
      <c r="B3679" t="s">
        <v>7405</v>
      </c>
      <c r="C3679" t="s">
        <v>1737</v>
      </c>
      <c r="D3679" t="s">
        <v>6898</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9308</v>
      </c>
      <c r="B3680" t="s">
        <v>7405</v>
      </c>
      <c r="C3680" t="s">
        <v>1737</v>
      </c>
      <c r="D3680" t="s">
        <v>6898</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9309</v>
      </c>
      <c r="B3681" t="s">
        <v>7405</v>
      </c>
      <c r="C3681" t="s">
        <v>1737</v>
      </c>
      <c r="D3681" t="s">
        <v>6898</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9310</v>
      </c>
      <c r="B3682" t="s">
        <v>7405</v>
      </c>
      <c r="C3682" t="s">
        <v>1737</v>
      </c>
      <c r="D3682" t="s">
        <v>6898</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9311</v>
      </c>
      <c r="B3683" t="s">
        <v>7405</v>
      </c>
      <c r="C3683" t="s">
        <v>1737</v>
      </c>
      <c r="D3683" t="s">
        <v>6898</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9312</v>
      </c>
      <c r="B3684" t="s">
        <v>7405</v>
      </c>
      <c r="C3684" t="s">
        <v>1737</v>
      </c>
      <c r="D3684" t="s">
        <v>6898</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9313</v>
      </c>
      <c r="B3685" t="s">
        <v>7405</v>
      </c>
      <c r="C3685" t="s">
        <v>1737</v>
      </c>
      <c r="D3685" t="s">
        <v>6898</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9314</v>
      </c>
      <c r="B3686" t="s">
        <v>7405</v>
      </c>
      <c r="C3686" t="s">
        <v>1737</v>
      </c>
      <c r="D3686" t="s">
        <v>6899</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9315</v>
      </c>
      <c r="B3687" t="s">
        <v>7405</v>
      </c>
      <c r="C3687" t="s">
        <v>1737</v>
      </c>
      <c r="D3687" t="s">
        <v>6899</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9316</v>
      </c>
      <c r="B3688" t="s">
        <v>7405</v>
      </c>
      <c r="C3688" t="s">
        <v>1737</v>
      </c>
      <c r="D3688" t="s">
        <v>6899</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9317</v>
      </c>
      <c r="B3689" t="s">
        <v>7405</v>
      </c>
      <c r="C3689" t="s">
        <v>1737</v>
      </c>
      <c r="D3689" t="s">
        <v>6899</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9318</v>
      </c>
      <c r="B3690" t="s">
        <v>7405</v>
      </c>
      <c r="C3690" t="s">
        <v>1737</v>
      </c>
      <c r="D3690" t="s">
        <v>6899</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9319</v>
      </c>
      <c r="B3691" t="s">
        <v>7405</v>
      </c>
      <c r="C3691" t="s">
        <v>1737</v>
      </c>
      <c r="D3691" t="s">
        <v>6899</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9320</v>
      </c>
      <c r="B3692" t="s">
        <v>7405</v>
      </c>
      <c r="C3692" t="s">
        <v>1737</v>
      </c>
      <c r="D3692" t="s">
        <v>6899</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9321</v>
      </c>
      <c r="B3693" t="s">
        <v>7405</v>
      </c>
      <c r="C3693" t="s">
        <v>1737</v>
      </c>
      <c r="D3693" t="s">
        <v>6899</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9322</v>
      </c>
      <c r="B3694" t="s">
        <v>7405</v>
      </c>
      <c r="C3694" t="s">
        <v>1737</v>
      </c>
      <c r="D3694" t="s">
        <v>6899</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9323</v>
      </c>
      <c r="B3695" t="s">
        <v>7405</v>
      </c>
      <c r="C3695" t="s">
        <v>1737</v>
      </c>
      <c r="D3695" t="s">
        <v>6899</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9324</v>
      </c>
      <c r="B3696" t="s">
        <v>7405</v>
      </c>
      <c r="C3696" t="s">
        <v>1737</v>
      </c>
      <c r="D3696" t="s">
        <v>6899</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9325</v>
      </c>
      <c r="B3697" t="s">
        <v>7405</v>
      </c>
      <c r="C3697" t="s">
        <v>1737</v>
      </c>
      <c r="D3697" t="s">
        <v>6899</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9326</v>
      </c>
      <c r="B3698" t="s">
        <v>7405</v>
      </c>
      <c r="C3698" t="s">
        <v>1737</v>
      </c>
      <c r="D3698" t="s">
        <v>6900</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9327</v>
      </c>
      <c r="B3699" t="s">
        <v>7405</v>
      </c>
      <c r="C3699" t="s">
        <v>1737</v>
      </c>
      <c r="D3699" t="s">
        <v>6900</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9328</v>
      </c>
      <c r="B3700" t="s">
        <v>7405</v>
      </c>
      <c r="C3700" t="s">
        <v>1737</v>
      </c>
      <c r="D3700" t="s">
        <v>6900</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9329</v>
      </c>
      <c r="B3701" t="s">
        <v>7405</v>
      </c>
      <c r="C3701" t="s">
        <v>1737</v>
      </c>
      <c r="D3701" t="s">
        <v>6900</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9330</v>
      </c>
      <c r="B3702" t="s">
        <v>7405</v>
      </c>
      <c r="C3702" t="s">
        <v>1737</v>
      </c>
      <c r="D3702" t="s">
        <v>6900</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9331</v>
      </c>
      <c r="B3703" t="s">
        <v>7405</v>
      </c>
      <c r="C3703" t="s">
        <v>1737</v>
      </c>
      <c r="D3703" t="s">
        <v>6900</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9332</v>
      </c>
      <c r="B3704" t="s">
        <v>7405</v>
      </c>
      <c r="C3704" t="s">
        <v>1737</v>
      </c>
      <c r="D3704" t="s">
        <v>6900</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9333</v>
      </c>
      <c r="B3705" t="s">
        <v>7405</v>
      </c>
      <c r="C3705" t="s">
        <v>1737</v>
      </c>
      <c r="D3705" t="s">
        <v>6900</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9334</v>
      </c>
      <c r="B3706" t="s">
        <v>7405</v>
      </c>
      <c r="C3706" t="s">
        <v>1737</v>
      </c>
      <c r="D3706" t="s">
        <v>6900</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9335</v>
      </c>
      <c r="B3707" t="s">
        <v>7405</v>
      </c>
      <c r="C3707" t="s">
        <v>1737</v>
      </c>
      <c r="D3707" t="s">
        <v>6900</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9336</v>
      </c>
      <c r="B3708" t="s">
        <v>7405</v>
      </c>
      <c r="C3708" t="s">
        <v>1737</v>
      </c>
      <c r="D3708" t="s">
        <v>6900</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9337</v>
      </c>
      <c r="B3709" t="s">
        <v>7405</v>
      </c>
      <c r="C3709" t="s">
        <v>1737</v>
      </c>
      <c r="D3709" t="s">
        <v>6900</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9338</v>
      </c>
      <c r="B3710" t="s">
        <v>7405</v>
      </c>
      <c r="C3710" t="s">
        <v>1737</v>
      </c>
      <c r="D3710" t="s">
        <v>6901</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9339</v>
      </c>
      <c r="B3711" t="s">
        <v>7405</v>
      </c>
      <c r="C3711" t="s">
        <v>1737</v>
      </c>
      <c r="D3711" t="s">
        <v>6901</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9340</v>
      </c>
      <c r="B3712" t="s">
        <v>7405</v>
      </c>
      <c r="C3712" t="s">
        <v>1737</v>
      </c>
      <c r="D3712" t="s">
        <v>6901</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9341</v>
      </c>
      <c r="B3713" t="s">
        <v>7405</v>
      </c>
      <c r="C3713" t="s">
        <v>1737</v>
      </c>
      <c r="D3713" t="s">
        <v>6901</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9342</v>
      </c>
      <c r="B3714" t="s">
        <v>7405</v>
      </c>
      <c r="C3714" t="s">
        <v>1737</v>
      </c>
      <c r="D3714" t="s">
        <v>6901</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9343</v>
      </c>
      <c r="B3715" t="s">
        <v>7405</v>
      </c>
      <c r="C3715" t="s">
        <v>1737</v>
      </c>
      <c r="D3715" t="s">
        <v>6901</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9344</v>
      </c>
      <c r="B3716" t="s">
        <v>7405</v>
      </c>
      <c r="C3716" t="s">
        <v>1737</v>
      </c>
      <c r="D3716" t="s">
        <v>6901</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9345</v>
      </c>
      <c r="B3717" t="s">
        <v>7405</v>
      </c>
      <c r="C3717" t="s">
        <v>1737</v>
      </c>
      <c r="D3717" t="s">
        <v>6901</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9346</v>
      </c>
      <c r="B3718" t="s">
        <v>7405</v>
      </c>
      <c r="C3718" t="s">
        <v>1737</v>
      </c>
      <c r="D3718" t="s">
        <v>6901</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9347</v>
      </c>
      <c r="B3719" t="s">
        <v>7405</v>
      </c>
      <c r="C3719" t="s">
        <v>1737</v>
      </c>
      <c r="D3719" t="s">
        <v>6901</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9348</v>
      </c>
      <c r="B3720" t="s">
        <v>7405</v>
      </c>
      <c r="C3720" t="s">
        <v>1737</v>
      </c>
      <c r="D3720" t="s">
        <v>6901</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9349</v>
      </c>
      <c r="B3721" t="s">
        <v>7405</v>
      </c>
      <c r="C3721" t="s">
        <v>1737</v>
      </c>
      <c r="D3721" t="s">
        <v>6901</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9350</v>
      </c>
      <c r="B3722" t="s">
        <v>7405</v>
      </c>
      <c r="C3722" t="s">
        <v>1737</v>
      </c>
      <c r="D3722" t="s">
        <v>6902</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9351</v>
      </c>
      <c r="B3723" t="s">
        <v>7405</v>
      </c>
      <c r="C3723" t="s">
        <v>1737</v>
      </c>
      <c r="D3723" t="s">
        <v>6902</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9352</v>
      </c>
      <c r="B3724" t="s">
        <v>7405</v>
      </c>
      <c r="C3724" t="s">
        <v>1737</v>
      </c>
      <c r="D3724" t="s">
        <v>6902</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9353</v>
      </c>
      <c r="B3725" t="s">
        <v>7405</v>
      </c>
      <c r="C3725" t="s">
        <v>1737</v>
      </c>
      <c r="D3725" t="s">
        <v>6902</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9354</v>
      </c>
      <c r="B3726" t="s">
        <v>7405</v>
      </c>
      <c r="C3726" t="s">
        <v>1737</v>
      </c>
      <c r="D3726" t="s">
        <v>6902</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9355</v>
      </c>
      <c r="B3727" t="s">
        <v>7405</v>
      </c>
      <c r="C3727" t="s">
        <v>1737</v>
      </c>
      <c r="D3727" t="s">
        <v>6902</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9356</v>
      </c>
      <c r="B3728" t="s">
        <v>7405</v>
      </c>
      <c r="C3728" t="s">
        <v>1737</v>
      </c>
      <c r="D3728" t="s">
        <v>6902</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9357</v>
      </c>
      <c r="B3729" t="s">
        <v>7405</v>
      </c>
      <c r="C3729" t="s">
        <v>1737</v>
      </c>
      <c r="D3729" t="s">
        <v>6902</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9358</v>
      </c>
      <c r="B3730" t="s">
        <v>7405</v>
      </c>
      <c r="C3730" t="s">
        <v>1737</v>
      </c>
      <c r="D3730" t="s">
        <v>6902</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9359</v>
      </c>
      <c r="B3731" t="s">
        <v>7405</v>
      </c>
      <c r="C3731" t="s">
        <v>1737</v>
      </c>
      <c r="D3731" t="s">
        <v>6902</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9360</v>
      </c>
      <c r="B3732" t="s">
        <v>7405</v>
      </c>
      <c r="C3732" t="s">
        <v>1737</v>
      </c>
      <c r="D3732" t="s">
        <v>6902</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9361</v>
      </c>
      <c r="B3733" t="s">
        <v>7405</v>
      </c>
      <c r="C3733" t="s">
        <v>1737</v>
      </c>
      <c r="D3733" t="s">
        <v>6902</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9362</v>
      </c>
      <c r="B3734" t="s">
        <v>7405</v>
      </c>
      <c r="C3734" t="s">
        <v>1737</v>
      </c>
      <c r="D3734" t="s">
        <v>6903</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9363</v>
      </c>
      <c r="B3735" t="s">
        <v>7405</v>
      </c>
      <c r="C3735" t="s">
        <v>1737</v>
      </c>
      <c r="D3735" t="s">
        <v>6903</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9364</v>
      </c>
      <c r="B3736" t="s">
        <v>7405</v>
      </c>
      <c r="C3736" t="s">
        <v>1737</v>
      </c>
      <c r="D3736" t="s">
        <v>6903</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9365</v>
      </c>
      <c r="B3737" t="s">
        <v>7405</v>
      </c>
      <c r="C3737" t="s">
        <v>1737</v>
      </c>
      <c r="D3737" t="s">
        <v>6903</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9366</v>
      </c>
      <c r="B3738" t="s">
        <v>7405</v>
      </c>
      <c r="C3738" t="s">
        <v>1737</v>
      </c>
      <c r="D3738" t="s">
        <v>6903</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9367</v>
      </c>
      <c r="B3739" t="s">
        <v>7405</v>
      </c>
      <c r="C3739" t="s">
        <v>1737</v>
      </c>
      <c r="D3739" t="s">
        <v>6903</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9368</v>
      </c>
      <c r="B3740" t="s">
        <v>7405</v>
      </c>
      <c r="C3740" t="s">
        <v>1737</v>
      </c>
      <c r="D3740" t="s">
        <v>6903</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9369</v>
      </c>
      <c r="B3741" t="s">
        <v>7405</v>
      </c>
      <c r="C3741" t="s">
        <v>1737</v>
      </c>
      <c r="D3741" t="s">
        <v>6903</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9370</v>
      </c>
      <c r="B3742" t="s">
        <v>7405</v>
      </c>
      <c r="C3742" t="s">
        <v>1737</v>
      </c>
      <c r="D3742" t="s">
        <v>6903</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9371</v>
      </c>
      <c r="B3743" t="s">
        <v>7405</v>
      </c>
      <c r="C3743" t="s">
        <v>1737</v>
      </c>
      <c r="D3743" t="s">
        <v>6903</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9372</v>
      </c>
      <c r="B3744" t="s">
        <v>7405</v>
      </c>
      <c r="C3744" t="s">
        <v>1737</v>
      </c>
      <c r="D3744" t="s">
        <v>6903</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9373</v>
      </c>
      <c r="B3745" t="s">
        <v>7405</v>
      </c>
      <c r="C3745" t="s">
        <v>1737</v>
      </c>
      <c r="D3745" t="s">
        <v>6903</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9374</v>
      </c>
      <c r="B3746" t="s">
        <v>7405</v>
      </c>
      <c r="C3746" t="s">
        <v>1737</v>
      </c>
      <c r="D3746" t="s">
        <v>6904</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9375</v>
      </c>
      <c r="B3747" t="s">
        <v>7405</v>
      </c>
      <c r="C3747" t="s">
        <v>1737</v>
      </c>
      <c r="D3747" t="s">
        <v>6904</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9376</v>
      </c>
      <c r="B3748" t="s">
        <v>7405</v>
      </c>
      <c r="C3748" t="s">
        <v>1737</v>
      </c>
      <c r="D3748" t="s">
        <v>6904</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9377</v>
      </c>
      <c r="B3749" t="s">
        <v>7405</v>
      </c>
      <c r="C3749" t="s">
        <v>1737</v>
      </c>
      <c r="D3749" t="s">
        <v>6904</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9378</v>
      </c>
      <c r="B3750" t="s">
        <v>7405</v>
      </c>
      <c r="C3750" t="s">
        <v>1737</v>
      </c>
      <c r="D3750" t="s">
        <v>6904</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9379</v>
      </c>
      <c r="B3751" t="s">
        <v>7405</v>
      </c>
      <c r="C3751" t="s">
        <v>1737</v>
      </c>
      <c r="D3751" t="s">
        <v>6904</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9380</v>
      </c>
      <c r="B3752" t="s">
        <v>7405</v>
      </c>
      <c r="C3752" t="s">
        <v>1737</v>
      </c>
      <c r="D3752" t="s">
        <v>6904</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9381</v>
      </c>
      <c r="B3753" t="s">
        <v>7405</v>
      </c>
      <c r="C3753" t="s">
        <v>1737</v>
      </c>
      <c r="D3753" t="s">
        <v>6904</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9382</v>
      </c>
      <c r="B3754" t="s">
        <v>7405</v>
      </c>
      <c r="C3754" t="s">
        <v>1737</v>
      </c>
      <c r="D3754" t="s">
        <v>6904</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9383</v>
      </c>
      <c r="B3755" t="s">
        <v>7405</v>
      </c>
      <c r="C3755" t="s">
        <v>1737</v>
      </c>
      <c r="D3755" t="s">
        <v>6904</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9384</v>
      </c>
      <c r="B3756" t="s">
        <v>7405</v>
      </c>
      <c r="C3756" t="s">
        <v>1737</v>
      </c>
      <c r="D3756" t="s">
        <v>6904</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9385</v>
      </c>
      <c r="B3757" t="s">
        <v>7405</v>
      </c>
      <c r="C3757" t="s">
        <v>1737</v>
      </c>
      <c r="D3757" t="s">
        <v>6904</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9386</v>
      </c>
      <c r="B3758" t="s">
        <v>7405</v>
      </c>
      <c r="C3758" t="s">
        <v>1737</v>
      </c>
      <c r="D3758" t="s">
        <v>6905</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9387</v>
      </c>
      <c r="B3759" t="s">
        <v>7405</v>
      </c>
      <c r="C3759" t="s">
        <v>1737</v>
      </c>
      <c r="D3759" t="s">
        <v>6905</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9388</v>
      </c>
      <c r="B3760" t="s">
        <v>7405</v>
      </c>
      <c r="C3760" t="s">
        <v>1737</v>
      </c>
      <c r="D3760" t="s">
        <v>6905</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9389</v>
      </c>
      <c r="B3761" t="s">
        <v>7405</v>
      </c>
      <c r="C3761" t="s">
        <v>1737</v>
      </c>
      <c r="D3761" t="s">
        <v>6905</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9390</v>
      </c>
      <c r="B3762" t="s">
        <v>7405</v>
      </c>
      <c r="C3762" t="s">
        <v>1737</v>
      </c>
      <c r="D3762" t="s">
        <v>6905</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9391</v>
      </c>
      <c r="B3763" t="s">
        <v>7405</v>
      </c>
      <c r="C3763" t="s">
        <v>1737</v>
      </c>
      <c r="D3763" t="s">
        <v>6905</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9392</v>
      </c>
      <c r="B3764" t="s">
        <v>7405</v>
      </c>
      <c r="C3764" t="s">
        <v>1737</v>
      </c>
      <c r="D3764" t="s">
        <v>6905</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9393</v>
      </c>
      <c r="B3765" t="s">
        <v>7405</v>
      </c>
      <c r="C3765" t="s">
        <v>1737</v>
      </c>
      <c r="D3765" t="s">
        <v>6905</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9394</v>
      </c>
      <c r="B3766" t="s">
        <v>7405</v>
      </c>
      <c r="C3766" t="s">
        <v>1737</v>
      </c>
      <c r="D3766" t="s">
        <v>6905</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9395</v>
      </c>
      <c r="B3767" t="s">
        <v>7405</v>
      </c>
      <c r="C3767" t="s">
        <v>1737</v>
      </c>
      <c r="D3767" t="s">
        <v>6905</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9396</v>
      </c>
      <c r="B3768" t="s">
        <v>7405</v>
      </c>
      <c r="C3768" t="s">
        <v>1737</v>
      </c>
      <c r="D3768" t="s">
        <v>6905</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9397</v>
      </c>
      <c r="B3769" t="s">
        <v>7405</v>
      </c>
      <c r="C3769" t="s">
        <v>1737</v>
      </c>
      <c r="D3769" t="s">
        <v>6905</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9398</v>
      </c>
      <c r="B3770" t="s">
        <v>7405</v>
      </c>
      <c r="C3770" t="s">
        <v>1737</v>
      </c>
      <c r="D3770" t="s">
        <v>6906</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9399</v>
      </c>
      <c r="B3771" t="s">
        <v>7405</v>
      </c>
      <c r="C3771" t="s">
        <v>1737</v>
      </c>
      <c r="D3771" t="s">
        <v>6906</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9400</v>
      </c>
      <c r="B3772" t="s">
        <v>7405</v>
      </c>
      <c r="C3772" t="s">
        <v>1737</v>
      </c>
      <c r="D3772" t="s">
        <v>6906</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9401</v>
      </c>
      <c r="B3773" t="s">
        <v>7405</v>
      </c>
      <c r="C3773" t="s">
        <v>1737</v>
      </c>
      <c r="D3773" t="s">
        <v>6906</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9402</v>
      </c>
      <c r="B3774" t="s">
        <v>7405</v>
      </c>
      <c r="C3774" t="s">
        <v>1737</v>
      </c>
      <c r="D3774" t="s">
        <v>6906</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9403</v>
      </c>
      <c r="B3775" t="s">
        <v>7405</v>
      </c>
      <c r="C3775" t="s">
        <v>1737</v>
      </c>
      <c r="D3775" t="s">
        <v>6906</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9404</v>
      </c>
      <c r="B3776" t="s">
        <v>7405</v>
      </c>
      <c r="C3776" t="s">
        <v>1737</v>
      </c>
      <c r="D3776" t="s">
        <v>6906</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9405</v>
      </c>
      <c r="B3777" t="s">
        <v>7405</v>
      </c>
      <c r="C3777" t="s">
        <v>1737</v>
      </c>
      <c r="D3777" t="s">
        <v>6906</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9406</v>
      </c>
      <c r="B3778" t="s">
        <v>7405</v>
      </c>
      <c r="C3778" t="s">
        <v>1737</v>
      </c>
      <c r="D3778" t="s">
        <v>6906</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9407</v>
      </c>
      <c r="B3779" t="s">
        <v>7405</v>
      </c>
      <c r="C3779" t="s">
        <v>1737</v>
      </c>
      <c r="D3779" t="s">
        <v>6906</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9408</v>
      </c>
      <c r="B3780" t="s">
        <v>7405</v>
      </c>
      <c r="C3780" t="s">
        <v>1737</v>
      </c>
      <c r="D3780" t="s">
        <v>6906</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9409</v>
      </c>
      <c r="B3781" t="s">
        <v>7405</v>
      </c>
      <c r="C3781" t="s">
        <v>1737</v>
      </c>
      <c r="D3781" t="s">
        <v>6906</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9410</v>
      </c>
      <c r="B3782" t="s">
        <v>7405</v>
      </c>
      <c r="C3782" t="s">
        <v>1737</v>
      </c>
      <c r="D3782" t="s">
        <v>6907</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9411</v>
      </c>
      <c r="B3783" t="s">
        <v>7405</v>
      </c>
      <c r="C3783" t="s">
        <v>1737</v>
      </c>
      <c r="D3783" t="s">
        <v>6907</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9412</v>
      </c>
      <c r="B3784" t="s">
        <v>7405</v>
      </c>
      <c r="C3784" t="s">
        <v>1737</v>
      </c>
      <c r="D3784" t="s">
        <v>6907</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9413</v>
      </c>
      <c r="B3785" t="s">
        <v>7405</v>
      </c>
      <c r="C3785" t="s">
        <v>1737</v>
      </c>
      <c r="D3785" t="s">
        <v>6907</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9414</v>
      </c>
      <c r="B3786" t="s">
        <v>7405</v>
      </c>
      <c r="C3786" t="s">
        <v>1737</v>
      </c>
      <c r="D3786" t="s">
        <v>6907</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9415</v>
      </c>
      <c r="B3787" t="s">
        <v>7405</v>
      </c>
      <c r="C3787" t="s">
        <v>1737</v>
      </c>
      <c r="D3787" t="s">
        <v>6907</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9416</v>
      </c>
      <c r="B3788" t="s">
        <v>7405</v>
      </c>
      <c r="C3788" t="s">
        <v>1737</v>
      </c>
      <c r="D3788" t="s">
        <v>6907</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9417</v>
      </c>
      <c r="B3789" t="s">
        <v>7405</v>
      </c>
      <c r="C3789" t="s">
        <v>1737</v>
      </c>
      <c r="D3789" t="s">
        <v>6907</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9418</v>
      </c>
      <c r="B3790" t="s">
        <v>7405</v>
      </c>
      <c r="C3790" t="s">
        <v>1737</v>
      </c>
      <c r="D3790" t="s">
        <v>6907</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9419</v>
      </c>
      <c r="B3791" t="s">
        <v>7405</v>
      </c>
      <c r="C3791" t="s">
        <v>1737</v>
      </c>
      <c r="D3791" t="s">
        <v>6907</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9420</v>
      </c>
      <c r="B3792" t="s">
        <v>7405</v>
      </c>
      <c r="C3792" t="s">
        <v>1737</v>
      </c>
      <c r="D3792" t="s">
        <v>6907</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9421</v>
      </c>
      <c r="B3793" t="s">
        <v>7405</v>
      </c>
      <c r="C3793" t="s">
        <v>1737</v>
      </c>
      <c r="D3793" t="s">
        <v>6907</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9422</v>
      </c>
      <c r="B3794" t="s">
        <v>7405</v>
      </c>
      <c r="C3794" t="s">
        <v>1737</v>
      </c>
      <c r="D3794" t="s">
        <v>6908</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9423</v>
      </c>
      <c r="B3795" t="s">
        <v>7405</v>
      </c>
      <c r="C3795" t="s">
        <v>1737</v>
      </c>
      <c r="D3795" t="s">
        <v>6908</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9424</v>
      </c>
      <c r="B3796" t="s">
        <v>7405</v>
      </c>
      <c r="C3796" t="s">
        <v>1737</v>
      </c>
      <c r="D3796" t="s">
        <v>6908</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9425</v>
      </c>
      <c r="B3797" t="s">
        <v>7405</v>
      </c>
      <c r="C3797" t="s">
        <v>1737</v>
      </c>
      <c r="D3797" t="s">
        <v>6908</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9426</v>
      </c>
      <c r="B3798" t="s">
        <v>7405</v>
      </c>
      <c r="C3798" t="s">
        <v>1737</v>
      </c>
      <c r="D3798" t="s">
        <v>6908</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9427</v>
      </c>
      <c r="B3799" t="s">
        <v>7405</v>
      </c>
      <c r="C3799" t="s">
        <v>1737</v>
      </c>
      <c r="D3799" t="s">
        <v>6908</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9428</v>
      </c>
      <c r="B3800" t="s">
        <v>7405</v>
      </c>
      <c r="C3800" t="s">
        <v>1737</v>
      </c>
      <c r="D3800" t="s">
        <v>6908</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9429</v>
      </c>
      <c r="B3801" t="s">
        <v>7405</v>
      </c>
      <c r="C3801" t="s">
        <v>1737</v>
      </c>
      <c r="D3801" t="s">
        <v>6908</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9430</v>
      </c>
      <c r="B3802" t="s">
        <v>7405</v>
      </c>
      <c r="C3802" t="s">
        <v>1737</v>
      </c>
      <c r="D3802" t="s">
        <v>6908</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9431</v>
      </c>
      <c r="B3803" t="s">
        <v>7405</v>
      </c>
      <c r="C3803" t="s">
        <v>1737</v>
      </c>
      <c r="D3803" t="s">
        <v>6908</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9432</v>
      </c>
      <c r="B3804" t="s">
        <v>7405</v>
      </c>
      <c r="C3804" t="s">
        <v>1737</v>
      </c>
      <c r="D3804" t="s">
        <v>6908</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9433</v>
      </c>
      <c r="B3805" t="s">
        <v>7405</v>
      </c>
      <c r="C3805" t="s">
        <v>1737</v>
      </c>
      <c r="D3805" t="s">
        <v>6908</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9434</v>
      </c>
      <c r="B3806" t="s">
        <v>7405</v>
      </c>
      <c r="C3806" t="s">
        <v>1737</v>
      </c>
      <c r="D3806" t="s">
        <v>6909</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9435</v>
      </c>
      <c r="B3807" t="s">
        <v>7405</v>
      </c>
      <c r="C3807" t="s">
        <v>1737</v>
      </c>
      <c r="D3807" t="s">
        <v>6909</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9436</v>
      </c>
      <c r="B3808" t="s">
        <v>7405</v>
      </c>
      <c r="C3808" t="s">
        <v>1737</v>
      </c>
      <c r="D3808" t="s">
        <v>6909</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9437</v>
      </c>
      <c r="B3809" t="s">
        <v>7405</v>
      </c>
      <c r="C3809" t="s">
        <v>1737</v>
      </c>
      <c r="D3809" t="s">
        <v>6909</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9438</v>
      </c>
      <c r="B3810" t="s">
        <v>7405</v>
      </c>
      <c r="C3810" t="s">
        <v>1737</v>
      </c>
      <c r="D3810" t="s">
        <v>6909</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9439</v>
      </c>
      <c r="B3811" t="s">
        <v>7405</v>
      </c>
      <c r="C3811" t="s">
        <v>1737</v>
      </c>
      <c r="D3811" t="s">
        <v>6909</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9440</v>
      </c>
      <c r="B3812" t="s">
        <v>7405</v>
      </c>
      <c r="C3812" t="s">
        <v>1737</v>
      </c>
      <c r="D3812" t="s">
        <v>6909</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9441</v>
      </c>
      <c r="B3813" t="s">
        <v>7405</v>
      </c>
      <c r="C3813" t="s">
        <v>1737</v>
      </c>
      <c r="D3813" t="s">
        <v>6909</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9442</v>
      </c>
      <c r="B3814" t="s">
        <v>7405</v>
      </c>
      <c r="C3814" t="s">
        <v>1737</v>
      </c>
      <c r="D3814" t="s">
        <v>6909</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9443</v>
      </c>
      <c r="B3815" t="s">
        <v>7405</v>
      </c>
      <c r="C3815" t="s">
        <v>1737</v>
      </c>
      <c r="D3815" t="s">
        <v>6909</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9444</v>
      </c>
      <c r="B3816" t="s">
        <v>7405</v>
      </c>
      <c r="C3816" t="s">
        <v>1737</v>
      </c>
      <c r="D3816" t="s">
        <v>6909</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9445</v>
      </c>
      <c r="B3817" t="s">
        <v>7405</v>
      </c>
      <c r="C3817" t="s">
        <v>1737</v>
      </c>
      <c r="D3817" t="s">
        <v>6909</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9446</v>
      </c>
      <c r="B3818" t="s">
        <v>7405</v>
      </c>
      <c r="C3818" t="s">
        <v>1737</v>
      </c>
      <c r="D3818" t="s">
        <v>6910</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9447</v>
      </c>
      <c r="B3819" t="s">
        <v>7405</v>
      </c>
      <c r="C3819" t="s">
        <v>1737</v>
      </c>
      <c r="D3819" t="s">
        <v>6910</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9448</v>
      </c>
      <c r="B3820" t="s">
        <v>7405</v>
      </c>
      <c r="C3820" t="s">
        <v>1737</v>
      </c>
      <c r="D3820" t="s">
        <v>6910</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9449</v>
      </c>
      <c r="B3821" t="s">
        <v>7405</v>
      </c>
      <c r="C3821" t="s">
        <v>1737</v>
      </c>
      <c r="D3821" t="s">
        <v>6910</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9450</v>
      </c>
      <c r="B3822" t="s">
        <v>7405</v>
      </c>
      <c r="C3822" t="s">
        <v>1737</v>
      </c>
      <c r="D3822" t="s">
        <v>6910</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9451</v>
      </c>
      <c r="B3823" t="s">
        <v>7405</v>
      </c>
      <c r="C3823" t="s">
        <v>1737</v>
      </c>
      <c r="D3823" t="s">
        <v>6910</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9452</v>
      </c>
      <c r="B3824" t="s">
        <v>7405</v>
      </c>
      <c r="C3824" t="s">
        <v>1737</v>
      </c>
      <c r="D3824" t="s">
        <v>6910</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9453</v>
      </c>
      <c r="B3825" t="s">
        <v>7405</v>
      </c>
      <c r="C3825" t="s">
        <v>1737</v>
      </c>
      <c r="D3825" t="s">
        <v>6910</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9454</v>
      </c>
      <c r="B3826" t="s">
        <v>7405</v>
      </c>
      <c r="C3826" t="s">
        <v>1737</v>
      </c>
      <c r="D3826" t="s">
        <v>6910</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9455</v>
      </c>
      <c r="B3827" t="s">
        <v>7405</v>
      </c>
      <c r="C3827" t="s">
        <v>1737</v>
      </c>
      <c r="D3827" t="s">
        <v>6910</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9456</v>
      </c>
      <c r="B3828" t="s">
        <v>7405</v>
      </c>
      <c r="C3828" t="s">
        <v>1737</v>
      </c>
      <c r="D3828" t="s">
        <v>6910</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9457</v>
      </c>
      <c r="B3829" t="s">
        <v>7405</v>
      </c>
      <c r="C3829" t="s">
        <v>1737</v>
      </c>
      <c r="D3829" t="s">
        <v>6910</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9458</v>
      </c>
      <c r="B3830" t="s">
        <v>7405</v>
      </c>
      <c r="C3830" t="s">
        <v>1737</v>
      </c>
      <c r="D3830" t="s">
        <v>6911</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9459</v>
      </c>
      <c r="B3831" t="s">
        <v>7405</v>
      </c>
      <c r="C3831" t="s">
        <v>1737</v>
      </c>
      <c r="D3831" t="s">
        <v>6911</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9460</v>
      </c>
      <c r="B3832" t="s">
        <v>7405</v>
      </c>
      <c r="C3832" t="s">
        <v>1737</v>
      </c>
      <c r="D3832" t="s">
        <v>6911</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9461</v>
      </c>
      <c r="B3833" t="s">
        <v>7405</v>
      </c>
      <c r="C3833" t="s">
        <v>1737</v>
      </c>
      <c r="D3833" t="s">
        <v>6911</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9462</v>
      </c>
      <c r="B3834" t="s">
        <v>7405</v>
      </c>
      <c r="C3834" t="s">
        <v>1737</v>
      </c>
      <c r="D3834" t="s">
        <v>6911</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9463</v>
      </c>
      <c r="B3835" t="s">
        <v>7405</v>
      </c>
      <c r="C3835" t="s">
        <v>1737</v>
      </c>
      <c r="D3835" t="s">
        <v>6911</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9464</v>
      </c>
      <c r="B3836" t="s">
        <v>7405</v>
      </c>
      <c r="C3836" t="s">
        <v>1737</v>
      </c>
      <c r="D3836" t="s">
        <v>6911</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9465</v>
      </c>
      <c r="B3837" t="s">
        <v>7405</v>
      </c>
      <c r="C3837" t="s">
        <v>1737</v>
      </c>
      <c r="D3837" t="s">
        <v>6911</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9466</v>
      </c>
      <c r="B3838" t="s">
        <v>7405</v>
      </c>
      <c r="C3838" t="s">
        <v>1737</v>
      </c>
      <c r="D3838" t="s">
        <v>6911</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9467</v>
      </c>
      <c r="B3839" t="s">
        <v>7405</v>
      </c>
      <c r="C3839" t="s">
        <v>1737</v>
      </c>
      <c r="D3839" t="s">
        <v>6911</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9468</v>
      </c>
      <c r="B3840" t="s">
        <v>7405</v>
      </c>
      <c r="C3840" t="s">
        <v>1737</v>
      </c>
      <c r="D3840" t="s">
        <v>6911</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9469</v>
      </c>
      <c r="B3841" t="s">
        <v>7405</v>
      </c>
      <c r="C3841" t="s">
        <v>1737</v>
      </c>
      <c r="D3841" t="s">
        <v>6911</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9470</v>
      </c>
      <c r="B3842" t="s">
        <v>7405</v>
      </c>
      <c r="C3842" t="s">
        <v>1737</v>
      </c>
      <c r="D3842" t="s">
        <v>6912</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9471</v>
      </c>
      <c r="B3843" t="s">
        <v>7405</v>
      </c>
      <c r="C3843" t="s">
        <v>1737</v>
      </c>
      <c r="D3843" t="s">
        <v>6912</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9472</v>
      </c>
      <c r="B3844" t="s">
        <v>7405</v>
      </c>
      <c r="C3844" t="s">
        <v>1737</v>
      </c>
      <c r="D3844" t="s">
        <v>6912</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9473</v>
      </c>
      <c r="B3845" t="s">
        <v>7405</v>
      </c>
      <c r="C3845" t="s">
        <v>1737</v>
      </c>
      <c r="D3845" t="s">
        <v>6912</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9474</v>
      </c>
      <c r="B3846" t="s">
        <v>7405</v>
      </c>
      <c r="C3846" t="s">
        <v>1737</v>
      </c>
      <c r="D3846" t="s">
        <v>6912</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9475</v>
      </c>
      <c r="B3847" t="s">
        <v>7405</v>
      </c>
      <c r="C3847" t="s">
        <v>1737</v>
      </c>
      <c r="D3847" t="s">
        <v>6912</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9476</v>
      </c>
      <c r="B3848" t="s">
        <v>7405</v>
      </c>
      <c r="C3848" t="s">
        <v>1737</v>
      </c>
      <c r="D3848" t="s">
        <v>6912</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9477</v>
      </c>
      <c r="B3849" t="s">
        <v>7405</v>
      </c>
      <c r="C3849" t="s">
        <v>1737</v>
      </c>
      <c r="D3849" t="s">
        <v>6912</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9478</v>
      </c>
      <c r="B3850" t="s">
        <v>7405</v>
      </c>
      <c r="C3850" t="s">
        <v>1737</v>
      </c>
      <c r="D3850" t="s">
        <v>6912</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9479</v>
      </c>
      <c r="B3851" t="s">
        <v>7405</v>
      </c>
      <c r="C3851" t="s">
        <v>1737</v>
      </c>
      <c r="D3851" t="s">
        <v>6912</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9480</v>
      </c>
      <c r="B3852" t="s">
        <v>7405</v>
      </c>
      <c r="C3852" t="s">
        <v>1737</v>
      </c>
      <c r="D3852" t="s">
        <v>6912</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9481</v>
      </c>
      <c r="B3853" t="s">
        <v>7405</v>
      </c>
      <c r="C3853" t="s">
        <v>1737</v>
      </c>
      <c r="D3853" t="s">
        <v>6912</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9482</v>
      </c>
      <c r="B3854" t="s">
        <v>7405</v>
      </c>
      <c r="C3854" t="s">
        <v>1737</v>
      </c>
      <c r="D3854" t="s">
        <v>6913</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9483</v>
      </c>
      <c r="B3855" t="s">
        <v>7405</v>
      </c>
      <c r="C3855" t="s">
        <v>1737</v>
      </c>
      <c r="D3855" t="s">
        <v>6913</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9484</v>
      </c>
      <c r="B3856" t="s">
        <v>7405</v>
      </c>
      <c r="C3856" t="s">
        <v>1737</v>
      </c>
      <c r="D3856" t="s">
        <v>6913</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9485</v>
      </c>
      <c r="B3857" t="s">
        <v>7405</v>
      </c>
      <c r="C3857" t="s">
        <v>1737</v>
      </c>
      <c r="D3857" t="s">
        <v>6913</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9486</v>
      </c>
      <c r="B3858" t="s">
        <v>7405</v>
      </c>
      <c r="C3858" t="s">
        <v>1737</v>
      </c>
      <c r="D3858" t="s">
        <v>6913</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9487</v>
      </c>
      <c r="B3859" t="s">
        <v>7405</v>
      </c>
      <c r="C3859" t="s">
        <v>1737</v>
      </c>
      <c r="D3859" t="s">
        <v>6913</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9488</v>
      </c>
      <c r="B3860" t="s">
        <v>7405</v>
      </c>
      <c r="C3860" t="s">
        <v>1737</v>
      </c>
      <c r="D3860" t="s">
        <v>6913</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9489</v>
      </c>
      <c r="B3861" t="s">
        <v>7405</v>
      </c>
      <c r="C3861" t="s">
        <v>1737</v>
      </c>
      <c r="D3861" t="s">
        <v>6913</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9490</v>
      </c>
      <c r="B3862" t="s">
        <v>7405</v>
      </c>
      <c r="C3862" t="s">
        <v>1737</v>
      </c>
      <c r="D3862" t="s">
        <v>6913</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9491</v>
      </c>
      <c r="B3863" t="s">
        <v>7405</v>
      </c>
      <c r="C3863" t="s">
        <v>1737</v>
      </c>
      <c r="D3863" t="s">
        <v>6913</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9492</v>
      </c>
      <c r="B3864" t="s">
        <v>7405</v>
      </c>
      <c r="C3864" t="s">
        <v>1737</v>
      </c>
      <c r="D3864" t="s">
        <v>6913</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9493</v>
      </c>
      <c r="B3865" t="s">
        <v>7405</v>
      </c>
      <c r="C3865" t="s">
        <v>1737</v>
      </c>
      <c r="D3865" t="s">
        <v>6913</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9494</v>
      </c>
      <c r="B3866" t="s">
        <v>7405</v>
      </c>
      <c r="C3866" t="s">
        <v>1737</v>
      </c>
      <c r="D3866" t="s">
        <v>6914</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9495</v>
      </c>
      <c r="B3867" t="s">
        <v>7405</v>
      </c>
      <c r="C3867" t="s">
        <v>1737</v>
      </c>
      <c r="D3867" t="s">
        <v>6914</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9496</v>
      </c>
      <c r="B3868" t="s">
        <v>7405</v>
      </c>
      <c r="C3868" t="s">
        <v>1737</v>
      </c>
      <c r="D3868" t="s">
        <v>6914</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9497</v>
      </c>
      <c r="B3869" t="s">
        <v>7405</v>
      </c>
      <c r="C3869" t="s">
        <v>1737</v>
      </c>
      <c r="D3869" t="s">
        <v>6914</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9498</v>
      </c>
      <c r="B3870" t="s">
        <v>7405</v>
      </c>
      <c r="C3870" t="s">
        <v>1737</v>
      </c>
      <c r="D3870" t="s">
        <v>6914</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9499</v>
      </c>
      <c r="B3871" t="s">
        <v>7405</v>
      </c>
      <c r="C3871" t="s">
        <v>1737</v>
      </c>
      <c r="D3871" t="s">
        <v>6914</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9500</v>
      </c>
      <c r="B3872" t="s">
        <v>7405</v>
      </c>
      <c r="C3872" t="s">
        <v>1737</v>
      </c>
      <c r="D3872" t="s">
        <v>6914</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9501</v>
      </c>
      <c r="B3873" t="s">
        <v>7405</v>
      </c>
      <c r="C3873" t="s">
        <v>1737</v>
      </c>
      <c r="D3873" t="s">
        <v>6914</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9502</v>
      </c>
      <c r="B3874" t="s">
        <v>7405</v>
      </c>
      <c r="C3874" t="s">
        <v>1737</v>
      </c>
      <c r="D3874" t="s">
        <v>6914</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9503</v>
      </c>
      <c r="B3875" t="s">
        <v>7405</v>
      </c>
      <c r="C3875" t="s">
        <v>1737</v>
      </c>
      <c r="D3875" t="s">
        <v>6914</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9504</v>
      </c>
      <c r="B3876" t="s">
        <v>7405</v>
      </c>
      <c r="C3876" t="s">
        <v>1737</v>
      </c>
      <c r="D3876" t="s">
        <v>6914</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9505</v>
      </c>
      <c r="B3877" t="s">
        <v>7405</v>
      </c>
      <c r="C3877" t="s">
        <v>1737</v>
      </c>
      <c r="D3877" t="s">
        <v>6914</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9506</v>
      </c>
      <c r="B3878" t="s">
        <v>7405</v>
      </c>
      <c r="C3878" t="s">
        <v>1738</v>
      </c>
      <c r="D3878" t="s">
        <v>6890</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9507</v>
      </c>
      <c r="B3879" t="s">
        <v>7405</v>
      </c>
      <c r="C3879" t="s">
        <v>1738</v>
      </c>
      <c r="D3879" t="s">
        <v>6890</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9508</v>
      </c>
      <c r="B3880" t="s">
        <v>7405</v>
      </c>
      <c r="C3880" t="s">
        <v>1738</v>
      </c>
      <c r="D3880" t="s">
        <v>6890</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9509</v>
      </c>
      <c r="B3881" t="s">
        <v>7405</v>
      </c>
      <c r="C3881" t="s">
        <v>1738</v>
      </c>
      <c r="D3881" t="s">
        <v>6890</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9510</v>
      </c>
      <c r="B3882" t="s">
        <v>7405</v>
      </c>
      <c r="C3882" t="s">
        <v>1738</v>
      </c>
      <c r="D3882" t="s">
        <v>6890</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9511</v>
      </c>
      <c r="B3883" t="s">
        <v>7405</v>
      </c>
      <c r="C3883" t="s">
        <v>1738</v>
      </c>
      <c r="D3883" t="s">
        <v>6890</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9512</v>
      </c>
      <c r="B3884" t="s">
        <v>7405</v>
      </c>
      <c r="C3884" t="s">
        <v>1738</v>
      </c>
      <c r="D3884" t="s">
        <v>6890</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9513</v>
      </c>
      <c r="B3885" t="s">
        <v>7405</v>
      </c>
      <c r="C3885" t="s">
        <v>1738</v>
      </c>
      <c r="D3885" t="s">
        <v>6890</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9514</v>
      </c>
      <c r="B3886" t="s">
        <v>7405</v>
      </c>
      <c r="C3886" t="s">
        <v>1738</v>
      </c>
      <c r="D3886" t="s">
        <v>6890</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9515</v>
      </c>
      <c r="B3887" t="s">
        <v>7405</v>
      </c>
      <c r="C3887" t="s">
        <v>1738</v>
      </c>
      <c r="D3887" t="s">
        <v>6890</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9516</v>
      </c>
      <c r="B3888" t="s">
        <v>7405</v>
      </c>
      <c r="C3888" t="s">
        <v>1738</v>
      </c>
      <c r="D3888" t="s">
        <v>6890</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9517</v>
      </c>
      <c r="B3889" t="s">
        <v>7405</v>
      </c>
      <c r="C3889" t="s">
        <v>1738</v>
      </c>
      <c r="D3889" t="s">
        <v>6890</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9518</v>
      </c>
      <c r="B3890" t="s">
        <v>7405</v>
      </c>
      <c r="C3890" t="s">
        <v>1738</v>
      </c>
      <c r="D3890" t="s">
        <v>6891</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9519</v>
      </c>
      <c r="B3891" t="s">
        <v>7405</v>
      </c>
      <c r="C3891" t="s">
        <v>1738</v>
      </c>
      <c r="D3891" t="s">
        <v>6891</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9520</v>
      </c>
      <c r="B3892" t="s">
        <v>7405</v>
      </c>
      <c r="C3892" t="s">
        <v>1738</v>
      </c>
      <c r="D3892" t="s">
        <v>6891</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9521</v>
      </c>
      <c r="B3893" t="s">
        <v>7405</v>
      </c>
      <c r="C3893" t="s">
        <v>1738</v>
      </c>
      <c r="D3893" t="s">
        <v>6891</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9522</v>
      </c>
      <c r="B3894" t="s">
        <v>7405</v>
      </c>
      <c r="C3894" t="s">
        <v>1738</v>
      </c>
      <c r="D3894" t="s">
        <v>6891</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9523</v>
      </c>
      <c r="B3895" t="s">
        <v>7405</v>
      </c>
      <c r="C3895" t="s">
        <v>1738</v>
      </c>
      <c r="D3895" t="s">
        <v>6891</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9524</v>
      </c>
      <c r="B3896" t="s">
        <v>7405</v>
      </c>
      <c r="C3896" t="s">
        <v>1738</v>
      </c>
      <c r="D3896" t="s">
        <v>6891</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9525</v>
      </c>
      <c r="B3897" t="s">
        <v>7405</v>
      </c>
      <c r="C3897" t="s">
        <v>1738</v>
      </c>
      <c r="D3897" t="s">
        <v>6891</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9526</v>
      </c>
      <c r="B3898" t="s">
        <v>7405</v>
      </c>
      <c r="C3898" t="s">
        <v>1738</v>
      </c>
      <c r="D3898" t="s">
        <v>6891</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9527</v>
      </c>
      <c r="B3899" t="s">
        <v>7405</v>
      </c>
      <c r="C3899" t="s">
        <v>1738</v>
      </c>
      <c r="D3899" t="s">
        <v>6891</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9528</v>
      </c>
      <c r="B3900" t="s">
        <v>7405</v>
      </c>
      <c r="C3900" t="s">
        <v>1738</v>
      </c>
      <c r="D3900" t="s">
        <v>6891</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9529</v>
      </c>
      <c r="B3901" t="s">
        <v>7405</v>
      </c>
      <c r="C3901" t="s">
        <v>1738</v>
      </c>
      <c r="D3901" t="s">
        <v>6891</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9530</v>
      </c>
      <c r="B3902" t="s">
        <v>7405</v>
      </c>
      <c r="C3902" t="s">
        <v>1738</v>
      </c>
      <c r="D3902" t="s">
        <v>6892</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9531</v>
      </c>
      <c r="B3903" t="s">
        <v>7405</v>
      </c>
      <c r="C3903" t="s">
        <v>1738</v>
      </c>
      <c r="D3903" t="s">
        <v>6892</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9532</v>
      </c>
      <c r="B3904" t="s">
        <v>7405</v>
      </c>
      <c r="C3904" t="s">
        <v>1738</v>
      </c>
      <c r="D3904" t="s">
        <v>6892</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9533</v>
      </c>
      <c r="B3905" t="s">
        <v>7405</v>
      </c>
      <c r="C3905" t="s">
        <v>1738</v>
      </c>
      <c r="D3905" t="s">
        <v>6892</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9534</v>
      </c>
      <c r="B3906" t="s">
        <v>7405</v>
      </c>
      <c r="C3906" t="s">
        <v>1738</v>
      </c>
      <c r="D3906" t="s">
        <v>6892</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9535</v>
      </c>
      <c r="B3907" t="s">
        <v>7405</v>
      </c>
      <c r="C3907" t="s">
        <v>1738</v>
      </c>
      <c r="D3907" t="s">
        <v>6892</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9536</v>
      </c>
      <c r="B3908" t="s">
        <v>7405</v>
      </c>
      <c r="C3908" t="s">
        <v>1738</v>
      </c>
      <c r="D3908" t="s">
        <v>6892</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9537</v>
      </c>
      <c r="B3909" t="s">
        <v>7405</v>
      </c>
      <c r="C3909" t="s">
        <v>1738</v>
      </c>
      <c r="D3909" t="s">
        <v>6892</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9538</v>
      </c>
      <c r="B3910" t="s">
        <v>7405</v>
      </c>
      <c r="C3910" t="s">
        <v>1738</v>
      </c>
      <c r="D3910" t="s">
        <v>6892</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9539</v>
      </c>
      <c r="B3911" t="s">
        <v>7405</v>
      </c>
      <c r="C3911" t="s">
        <v>1738</v>
      </c>
      <c r="D3911" t="s">
        <v>6892</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9540</v>
      </c>
      <c r="B3912" t="s">
        <v>7405</v>
      </c>
      <c r="C3912" t="s">
        <v>1738</v>
      </c>
      <c r="D3912" t="s">
        <v>6892</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9541</v>
      </c>
      <c r="B3913" t="s">
        <v>7405</v>
      </c>
      <c r="C3913" t="s">
        <v>1738</v>
      </c>
      <c r="D3913" t="s">
        <v>6892</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9542</v>
      </c>
      <c r="B3914" t="s">
        <v>7405</v>
      </c>
      <c r="C3914" t="s">
        <v>1738</v>
      </c>
      <c r="D3914" t="s">
        <v>6893</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9543</v>
      </c>
      <c r="B3915" t="s">
        <v>7405</v>
      </c>
      <c r="C3915" t="s">
        <v>1738</v>
      </c>
      <c r="D3915" t="s">
        <v>6893</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9544</v>
      </c>
      <c r="B3916" t="s">
        <v>7405</v>
      </c>
      <c r="C3916" t="s">
        <v>1738</v>
      </c>
      <c r="D3916" t="s">
        <v>6893</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9545</v>
      </c>
      <c r="B3917" t="s">
        <v>7405</v>
      </c>
      <c r="C3917" t="s">
        <v>1738</v>
      </c>
      <c r="D3917" t="s">
        <v>6893</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9546</v>
      </c>
      <c r="B3918" t="s">
        <v>7405</v>
      </c>
      <c r="C3918" t="s">
        <v>1738</v>
      </c>
      <c r="D3918" t="s">
        <v>6893</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9547</v>
      </c>
      <c r="B3919" t="s">
        <v>7405</v>
      </c>
      <c r="C3919" t="s">
        <v>1738</v>
      </c>
      <c r="D3919" t="s">
        <v>6893</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9548</v>
      </c>
      <c r="B3920" t="s">
        <v>7405</v>
      </c>
      <c r="C3920" t="s">
        <v>1738</v>
      </c>
      <c r="D3920" t="s">
        <v>6893</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9549</v>
      </c>
      <c r="B3921" t="s">
        <v>7405</v>
      </c>
      <c r="C3921" t="s">
        <v>1738</v>
      </c>
      <c r="D3921" t="s">
        <v>6893</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9550</v>
      </c>
      <c r="B3922" t="s">
        <v>7405</v>
      </c>
      <c r="C3922" t="s">
        <v>1738</v>
      </c>
      <c r="D3922" t="s">
        <v>6893</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9551</v>
      </c>
      <c r="B3923" t="s">
        <v>7405</v>
      </c>
      <c r="C3923" t="s">
        <v>1738</v>
      </c>
      <c r="D3923" t="s">
        <v>6893</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9552</v>
      </c>
      <c r="B3924" t="s">
        <v>7405</v>
      </c>
      <c r="C3924" t="s">
        <v>1738</v>
      </c>
      <c r="D3924" t="s">
        <v>6893</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9553</v>
      </c>
      <c r="B3925" t="s">
        <v>7405</v>
      </c>
      <c r="C3925" t="s">
        <v>1738</v>
      </c>
      <c r="D3925" t="s">
        <v>6893</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9554</v>
      </c>
      <c r="B3926" t="s">
        <v>7405</v>
      </c>
      <c r="C3926" t="s">
        <v>1738</v>
      </c>
      <c r="D3926" t="s">
        <v>6894</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9555</v>
      </c>
      <c r="B3927" t="s">
        <v>7405</v>
      </c>
      <c r="C3927" t="s">
        <v>1738</v>
      </c>
      <c r="D3927" t="s">
        <v>6894</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9556</v>
      </c>
      <c r="B3928" t="s">
        <v>7405</v>
      </c>
      <c r="C3928" t="s">
        <v>1738</v>
      </c>
      <c r="D3928" t="s">
        <v>6894</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9557</v>
      </c>
      <c r="B3929" t="s">
        <v>7405</v>
      </c>
      <c r="C3929" t="s">
        <v>1738</v>
      </c>
      <c r="D3929" t="s">
        <v>6894</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9558</v>
      </c>
      <c r="B3930" t="s">
        <v>7405</v>
      </c>
      <c r="C3930" t="s">
        <v>1738</v>
      </c>
      <c r="D3930" t="s">
        <v>6894</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9559</v>
      </c>
      <c r="B3931" t="s">
        <v>7405</v>
      </c>
      <c r="C3931" t="s">
        <v>1738</v>
      </c>
      <c r="D3931" t="s">
        <v>6894</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9560</v>
      </c>
      <c r="B3932" t="s">
        <v>7405</v>
      </c>
      <c r="C3932" t="s">
        <v>1738</v>
      </c>
      <c r="D3932" t="s">
        <v>6894</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9561</v>
      </c>
      <c r="B3933" t="s">
        <v>7405</v>
      </c>
      <c r="C3933" t="s">
        <v>1738</v>
      </c>
      <c r="D3933" t="s">
        <v>6894</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9562</v>
      </c>
      <c r="B3934" t="s">
        <v>7405</v>
      </c>
      <c r="C3934" t="s">
        <v>1738</v>
      </c>
      <c r="D3934" t="s">
        <v>6894</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9563</v>
      </c>
      <c r="B3935" t="s">
        <v>7405</v>
      </c>
      <c r="C3935" t="s">
        <v>1738</v>
      </c>
      <c r="D3935" t="s">
        <v>6894</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9564</v>
      </c>
      <c r="B3936" t="s">
        <v>7405</v>
      </c>
      <c r="C3936" t="s">
        <v>1738</v>
      </c>
      <c r="D3936" t="s">
        <v>6894</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9565</v>
      </c>
      <c r="B3937" t="s">
        <v>7405</v>
      </c>
      <c r="C3937" t="s">
        <v>1738</v>
      </c>
      <c r="D3937" t="s">
        <v>6894</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9566</v>
      </c>
      <c r="B3938" t="s">
        <v>7405</v>
      </c>
      <c r="C3938" t="s">
        <v>1738</v>
      </c>
      <c r="D3938" t="s">
        <v>6895</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9567</v>
      </c>
      <c r="B3939" t="s">
        <v>7405</v>
      </c>
      <c r="C3939" t="s">
        <v>1738</v>
      </c>
      <c r="D3939" t="s">
        <v>6895</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9568</v>
      </c>
      <c r="B3940" t="s">
        <v>7405</v>
      </c>
      <c r="C3940" t="s">
        <v>1738</v>
      </c>
      <c r="D3940" t="s">
        <v>6895</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9569</v>
      </c>
      <c r="B3941" t="s">
        <v>7405</v>
      </c>
      <c r="C3941" t="s">
        <v>1738</v>
      </c>
      <c r="D3941" t="s">
        <v>6895</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9570</v>
      </c>
      <c r="B3942" t="s">
        <v>7405</v>
      </c>
      <c r="C3942" t="s">
        <v>1738</v>
      </c>
      <c r="D3942" t="s">
        <v>6895</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9571</v>
      </c>
      <c r="B3943" t="s">
        <v>7405</v>
      </c>
      <c r="C3943" t="s">
        <v>1738</v>
      </c>
      <c r="D3943" t="s">
        <v>6895</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9572</v>
      </c>
      <c r="B3944" t="s">
        <v>7405</v>
      </c>
      <c r="C3944" t="s">
        <v>1738</v>
      </c>
      <c r="D3944" t="s">
        <v>6895</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9573</v>
      </c>
      <c r="B3945" t="s">
        <v>7405</v>
      </c>
      <c r="C3945" t="s">
        <v>1738</v>
      </c>
      <c r="D3945" t="s">
        <v>6895</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9574</v>
      </c>
      <c r="B3946" t="s">
        <v>7405</v>
      </c>
      <c r="C3946" t="s">
        <v>1738</v>
      </c>
      <c r="D3946" t="s">
        <v>6895</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9575</v>
      </c>
      <c r="B3947" t="s">
        <v>7405</v>
      </c>
      <c r="C3947" t="s">
        <v>1738</v>
      </c>
      <c r="D3947" t="s">
        <v>6895</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9576</v>
      </c>
      <c r="B3948" t="s">
        <v>7405</v>
      </c>
      <c r="C3948" t="s">
        <v>1738</v>
      </c>
      <c r="D3948" t="s">
        <v>6895</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9577</v>
      </c>
      <c r="B3949" t="s">
        <v>7405</v>
      </c>
      <c r="C3949" t="s">
        <v>1738</v>
      </c>
      <c r="D3949" t="s">
        <v>6895</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9578</v>
      </c>
      <c r="B3950" t="s">
        <v>7405</v>
      </c>
      <c r="C3950" t="s">
        <v>1738</v>
      </c>
      <c r="D3950" t="s">
        <v>6896</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9579</v>
      </c>
      <c r="B3951" t="s">
        <v>7405</v>
      </c>
      <c r="C3951" t="s">
        <v>1738</v>
      </c>
      <c r="D3951" t="s">
        <v>6896</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9580</v>
      </c>
      <c r="B3952" t="s">
        <v>7405</v>
      </c>
      <c r="C3952" t="s">
        <v>1738</v>
      </c>
      <c r="D3952" t="s">
        <v>6896</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9581</v>
      </c>
      <c r="B3953" t="s">
        <v>7405</v>
      </c>
      <c r="C3953" t="s">
        <v>1738</v>
      </c>
      <c r="D3953" t="s">
        <v>6896</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9582</v>
      </c>
      <c r="B3954" t="s">
        <v>7405</v>
      </c>
      <c r="C3954" t="s">
        <v>1738</v>
      </c>
      <c r="D3954" t="s">
        <v>6896</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9583</v>
      </c>
      <c r="B3955" t="s">
        <v>7405</v>
      </c>
      <c r="C3955" t="s">
        <v>1738</v>
      </c>
      <c r="D3955" t="s">
        <v>6896</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9584</v>
      </c>
      <c r="B3956" t="s">
        <v>7405</v>
      </c>
      <c r="C3956" t="s">
        <v>1738</v>
      </c>
      <c r="D3956" t="s">
        <v>6896</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9585</v>
      </c>
      <c r="B3957" t="s">
        <v>7405</v>
      </c>
      <c r="C3957" t="s">
        <v>1738</v>
      </c>
      <c r="D3957" t="s">
        <v>6896</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9586</v>
      </c>
      <c r="B3958" t="s">
        <v>7405</v>
      </c>
      <c r="C3958" t="s">
        <v>1738</v>
      </c>
      <c r="D3958" t="s">
        <v>6896</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9587</v>
      </c>
      <c r="B3959" t="s">
        <v>7405</v>
      </c>
      <c r="C3959" t="s">
        <v>1738</v>
      </c>
      <c r="D3959" t="s">
        <v>6896</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9588</v>
      </c>
      <c r="B3960" t="s">
        <v>7405</v>
      </c>
      <c r="C3960" t="s">
        <v>1738</v>
      </c>
      <c r="D3960" t="s">
        <v>6896</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9589</v>
      </c>
      <c r="B3961" t="s">
        <v>7405</v>
      </c>
      <c r="C3961" t="s">
        <v>1738</v>
      </c>
      <c r="D3961" t="s">
        <v>6896</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9590</v>
      </c>
      <c r="B3962" t="s">
        <v>7405</v>
      </c>
      <c r="C3962" t="s">
        <v>1738</v>
      </c>
      <c r="D3962" t="s">
        <v>6897</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9591</v>
      </c>
      <c r="B3963" t="s">
        <v>7405</v>
      </c>
      <c r="C3963" t="s">
        <v>1738</v>
      </c>
      <c r="D3963" t="s">
        <v>6897</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9592</v>
      </c>
      <c r="B3964" t="s">
        <v>7405</v>
      </c>
      <c r="C3964" t="s">
        <v>1738</v>
      </c>
      <c r="D3964" t="s">
        <v>6897</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9593</v>
      </c>
      <c r="B3965" t="s">
        <v>7405</v>
      </c>
      <c r="C3965" t="s">
        <v>1738</v>
      </c>
      <c r="D3965" t="s">
        <v>6897</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9594</v>
      </c>
      <c r="B3966" t="s">
        <v>7405</v>
      </c>
      <c r="C3966" t="s">
        <v>1738</v>
      </c>
      <c r="D3966" t="s">
        <v>6897</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9595</v>
      </c>
      <c r="B3967" t="s">
        <v>7405</v>
      </c>
      <c r="C3967" t="s">
        <v>1738</v>
      </c>
      <c r="D3967" t="s">
        <v>6897</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9596</v>
      </c>
      <c r="B3968" t="s">
        <v>7405</v>
      </c>
      <c r="C3968" t="s">
        <v>1738</v>
      </c>
      <c r="D3968" t="s">
        <v>6897</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9597</v>
      </c>
      <c r="B3969" t="s">
        <v>7405</v>
      </c>
      <c r="C3969" t="s">
        <v>1738</v>
      </c>
      <c r="D3969" t="s">
        <v>6897</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9598</v>
      </c>
      <c r="B3970" t="s">
        <v>7405</v>
      </c>
      <c r="C3970" t="s">
        <v>1738</v>
      </c>
      <c r="D3970" t="s">
        <v>6897</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9599</v>
      </c>
      <c r="B3971" t="s">
        <v>7405</v>
      </c>
      <c r="C3971" t="s">
        <v>1738</v>
      </c>
      <c r="D3971" t="s">
        <v>6897</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9600</v>
      </c>
      <c r="B3972" t="s">
        <v>7405</v>
      </c>
      <c r="C3972" t="s">
        <v>1738</v>
      </c>
      <c r="D3972" t="s">
        <v>6897</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9601</v>
      </c>
      <c r="B3973" t="s">
        <v>7405</v>
      </c>
      <c r="C3973" t="s">
        <v>1738</v>
      </c>
      <c r="D3973" t="s">
        <v>6897</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9602</v>
      </c>
      <c r="B3974" t="s">
        <v>7405</v>
      </c>
      <c r="C3974" t="s">
        <v>1738</v>
      </c>
      <c r="D3974" t="s">
        <v>6898</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9603</v>
      </c>
      <c r="B3975" t="s">
        <v>7405</v>
      </c>
      <c r="C3975" t="s">
        <v>1738</v>
      </c>
      <c r="D3975" t="s">
        <v>6898</v>
      </c>
      <c r="E3975" t="s">
        <v>1705</v>
      </c>
      <c r="H3975" t="str">
        <f>INDEX('Vensim Variables'!$B:$B,MATCH(EPS!$B3975,'Vensim Variables'!$A:$A,0))</f>
        <v>g pollutant</v>
      </c>
      <c r="I3975" t="str">
        <f t="shared" si="124"/>
        <v>VOC</v>
      </c>
      <c r="J3975">
        <f>INDEX(NoSettings!$C:$C,MATCH(EPS!$A3975,NoSettings!$A:$A,0))</f>
        <v>10023300000</v>
      </c>
      <c r="K3975">
        <f>INDEX(GWP!$C$2:$C$13,MATCH(EPS!I3975,GWP!$B$2:$B$13,0))</f>
        <v>0</v>
      </c>
      <c r="L3975" s="4">
        <f t="shared" si="125"/>
        <v>0</v>
      </c>
    </row>
    <row r="3976" spans="1:12">
      <c r="A3976" t="s">
        <v>9604</v>
      </c>
      <c r="B3976" t="s">
        <v>7405</v>
      </c>
      <c r="C3976" t="s">
        <v>1738</v>
      </c>
      <c r="D3976" t="s">
        <v>6898</v>
      </c>
      <c r="E3976" t="s">
        <v>1706</v>
      </c>
      <c r="H3976" t="str">
        <f>INDEX('Vensim Variables'!$B:$B,MATCH(EPS!$B3976,'Vensim Variables'!$A:$A,0))</f>
        <v>g pollutant</v>
      </c>
      <c r="I3976" t="str">
        <f t="shared" si="124"/>
        <v>CO</v>
      </c>
      <c r="J3976">
        <f>INDEX(NoSettings!$C:$C,MATCH(EPS!$A3976,NoSettings!$A:$A,0))</f>
        <v>83002600000</v>
      </c>
      <c r="K3976">
        <f>INDEX(GWP!$C$2:$C$13,MATCH(EPS!I3976,GWP!$B$2:$B$13,0))</f>
        <v>0</v>
      </c>
      <c r="L3976" s="4">
        <f t="shared" si="125"/>
        <v>0</v>
      </c>
    </row>
    <row r="3977" spans="1:12">
      <c r="A3977" t="s">
        <v>9605</v>
      </c>
      <c r="B3977" t="s">
        <v>7405</v>
      </c>
      <c r="C3977" t="s">
        <v>1738</v>
      </c>
      <c r="D3977" t="s">
        <v>6898</v>
      </c>
      <c r="E3977" t="s">
        <v>1707</v>
      </c>
      <c r="H3977" t="str">
        <f>INDEX('Vensim Variables'!$B:$B,MATCH(EPS!$B3977,'Vensim Variables'!$A:$A,0))</f>
        <v>g pollutant</v>
      </c>
      <c r="I3977" t="str">
        <f t="shared" si="124"/>
        <v>NOx</v>
      </c>
      <c r="J3977">
        <f>INDEX(NoSettings!$C:$C,MATCH(EPS!$A3977,NoSettings!$A:$A,0))</f>
        <v>108819000000</v>
      </c>
      <c r="K3977">
        <f>INDEX(GWP!$C$2:$C$13,MATCH(EPS!I3977,GWP!$B$2:$B$13,0))</f>
        <v>0</v>
      </c>
      <c r="L3977" s="4">
        <f t="shared" si="125"/>
        <v>0</v>
      </c>
    </row>
    <row r="3978" spans="1:12">
      <c r="A3978" t="s">
        <v>9606</v>
      </c>
      <c r="B3978" t="s">
        <v>7405</v>
      </c>
      <c r="C3978" t="s">
        <v>1738</v>
      </c>
      <c r="D3978" t="s">
        <v>6898</v>
      </c>
      <c r="E3978" t="s">
        <v>1708</v>
      </c>
      <c r="H3978" t="str">
        <f>INDEX('Vensim Variables'!$B:$B,MATCH(EPS!$B3978,'Vensim Variables'!$A:$A,0))</f>
        <v>g pollutant</v>
      </c>
      <c r="I3978" t="str">
        <f t="shared" si="124"/>
        <v>PM10</v>
      </c>
      <c r="J3978">
        <f>INDEX(NoSettings!$C:$C,MATCH(EPS!$A3978,NoSettings!$A:$A,0))</f>
        <v>13220300000</v>
      </c>
      <c r="K3978">
        <f>INDEX(GWP!$C$2:$C$13,MATCH(EPS!I3978,GWP!$B$2:$B$13,0))</f>
        <v>0</v>
      </c>
      <c r="L3978" s="4">
        <f t="shared" si="125"/>
        <v>0</v>
      </c>
    </row>
    <row r="3979" spans="1:12">
      <c r="A3979" t="s">
        <v>9607</v>
      </c>
      <c r="B3979" t="s">
        <v>7405</v>
      </c>
      <c r="C3979" t="s">
        <v>1738</v>
      </c>
      <c r="D3979" t="s">
        <v>6898</v>
      </c>
      <c r="E3979" t="s">
        <v>1709</v>
      </c>
      <c r="H3979" t="str">
        <f>INDEX('Vensim Variables'!$B:$B,MATCH(EPS!$B3979,'Vensim Variables'!$A:$A,0))</f>
        <v>g pollutant</v>
      </c>
      <c r="I3979" t="str">
        <f t="shared" si="124"/>
        <v>PM25</v>
      </c>
      <c r="J3979">
        <f>INDEX(NoSettings!$C:$C,MATCH(EPS!$A3979,NoSettings!$A:$A,0))</f>
        <v>11503100000</v>
      </c>
      <c r="K3979">
        <f>INDEX(GWP!$C$2:$C$13,MATCH(EPS!I3979,GWP!$B$2:$B$13,0))</f>
        <v>0</v>
      </c>
      <c r="L3979" s="4">
        <f t="shared" si="125"/>
        <v>0</v>
      </c>
    </row>
    <row r="3980" spans="1:12">
      <c r="A3980" t="s">
        <v>9608</v>
      </c>
      <c r="B3980" t="s">
        <v>7405</v>
      </c>
      <c r="C3980" t="s">
        <v>1738</v>
      </c>
      <c r="D3980" t="s">
        <v>6898</v>
      </c>
      <c r="E3980" t="s">
        <v>1710</v>
      </c>
      <c r="H3980" t="str">
        <f>INDEX('Vensim Variables'!$B:$B,MATCH(EPS!$B3980,'Vensim Variables'!$A:$A,0))</f>
        <v>g pollutant</v>
      </c>
      <c r="I3980" t="str">
        <f t="shared" si="124"/>
        <v>SOx</v>
      </c>
      <c r="J3980">
        <f>INDEX(NoSettings!$C:$C,MATCH(EPS!$A3980,NoSettings!$A:$A,0))</f>
        <v>42811800000</v>
      </c>
      <c r="K3980">
        <f>INDEX(GWP!$C$2:$C$13,MATCH(EPS!I3980,GWP!$B$2:$B$13,0))</f>
        <v>0</v>
      </c>
      <c r="L3980" s="4">
        <f t="shared" si="125"/>
        <v>0</v>
      </c>
    </row>
    <row r="3981" spans="1:12">
      <c r="A3981" t="s">
        <v>9609</v>
      </c>
      <c r="B3981" t="s">
        <v>7405</v>
      </c>
      <c r="C3981" t="s">
        <v>1738</v>
      </c>
      <c r="D3981" t="s">
        <v>6898</v>
      </c>
      <c r="E3981" t="s">
        <v>1711</v>
      </c>
      <c r="H3981" t="str">
        <f>INDEX('Vensim Variables'!$B:$B,MATCH(EPS!$B3981,'Vensim Variables'!$A:$A,0))</f>
        <v>g pollutant</v>
      </c>
      <c r="I3981" t="str">
        <f t="shared" si="124"/>
        <v>BC</v>
      </c>
      <c r="J3981">
        <f>INDEX(NoSettings!$C:$C,MATCH(EPS!$A3981,NoSettings!$A:$A,0))</f>
        <v>1667600000</v>
      </c>
      <c r="K3981">
        <f>INDEX(GWP!$C$2:$C$13,MATCH(EPS!I3981,GWP!$B$2:$B$13,0))</f>
        <v>0</v>
      </c>
      <c r="L3981" s="4">
        <f t="shared" si="125"/>
        <v>0</v>
      </c>
    </row>
    <row r="3982" spans="1:12">
      <c r="A3982" t="s">
        <v>9610</v>
      </c>
      <c r="B3982" t="s">
        <v>7405</v>
      </c>
      <c r="C3982" t="s">
        <v>1738</v>
      </c>
      <c r="D3982" t="s">
        <v>6898</v>
      </c>
      <c r="E3982" t="s">
        <v>1712</v>
      </c>
      <c r="H3982" t="str">
        <f>INDEX('Vensim Variables'!$B:$B,MATCH(EPS!$B3982,'Vensim Variables'!$A:$A,0))</f>
        <v>g pollutant</v>
      </c>
      <c r="I3982" t="str">
        <f t="shared" si="124"/>
        <v>OC</v>
      </c>
      <c r="J3982">
        <f>INDEX(NoSettings!$C:$C,MATCH(EPS!$A3982,NoSettings!$A:$A,0))</f>
        <v>3377730000</v>
      </c>
      <c r="K3982">
        <f>INDEX(GWP!$C$2:$C$13,MATCH(EPS!I3982,GWP!$B$2:$B$13,0))</f>
        <v>0</v>
      </c>
      <c r="L3982" s="4">
        <f t="shared" si="125"/>
        <v>0</v>
      </c>
    </row>
    <row r="3983" spans="1:12">
      <c r="A3983" t="s">
        <v>9611</v>
      </c>
      <c r="B3983" t="s">
        <v>7405</v>
      </c>
      <c r="C3983" t="s">
        <v>1738</v>
      </c>
      <c r="D3983" t="s">
        <v>6898</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9612</v>
      </c>
      <c r="B3984" t="s">
        <v>7405</v>
      </c>
      <c r="C3984" t="s">
        <v>1738</v>
      </c>
      <c r="D3984" t="s">
        <v>6898</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9613</v>
      </c>
      <c r="B3985" t="s">
        <v>7405</v>
      </c>
      <c r="C3985" t="s">
        <v>1738</v>
      </c>
      <c r="D3985" t="s">
        <v>6898</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9614</v>
      </c>
      <c r="B3986" t="s">
        <v>7405</v>
      </c>
      <c r="C3986" t="s">
        <v>1738</v>
      </c>
      <c r="D3986" t="s">
        <v>6899</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9615</v>
      </c>
      <c r="B3987" t="s">
        <v>7405</v>
      </c>
      <c r="C3987" t="s">
        <v>1738</v>
      </c>
      <c r="D3987" t="s">
        <v>6899</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9616</v>
      </c>
      <c r="B3988" t="s">
        <v>7405</v>
      </c>
      <c r="C3988" t="s">
        <v>1738</v>
      </c>
      <c r="D3988" t="s">
        <v>6899</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9617</v>
      </c>
      <c r="B3989" t="s">
        <v>7405</v>
      </c>
      <c r="C3989" t="s">
        <v>1738</v>
      </c>
      <c r="D3989" t="s">
        <v>6899</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9618</v>
      </c>
      <c r="B3990" t="s">
        <v>7405</v>
      </c>
      <c r="C3990" t="s">
        <v>1738</v>
      </c>
      <c r="D3990" t="s">
        <v>6899</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9619</v>
      </c>
      <c r="B3991" t="s">
        <v>7405</v>
      </c>
      <c r="C3991" t="s">
        <v>1738</v>
      </c>
      <c r="D3991" t="s">
        <v>6899</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9620</v>
      </c>
      <c r="B3992" t="s">
        <v>7405</v>
      </c>
      <c r="C3992" t="s">
        <v>1738</v>
      </c>
      <c r="D3992" t="s">
        <v>6899</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9621</v>
      </c>
      <c r="B3993" t="s">
        <v>7405</v>
      </c>
      <c r="C3993" t="s">
        <v>1738</v>
      </c>
      <c r="D3993" t="s">
        <v>6899</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9622</v>
      </c>
      <c r="B3994" t="s">
        <v>7405</v>
      </c>
      <c r="C3994" t="s">
        <v>1738</v>
      </c>
      <c r="D3994" t="s">
        <v>6899</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9623</v>
      </c>
      <c r="B3995" t="s">
        <v>7405</v>
      </c>
      <c r="C3995" t="s">
        <v>1738</v>
      </c>
      <c r="D3995" t="s">
        <v>6899</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9624</v>
      </c>
      <c r="B3996" t="s">
        <v>7405</v>
      </c>
      <c r="C3996" t="s">
        <v>1738</v>
      </c>
      <c r="D3996" t="s">
        <v>6899</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9625</v>
      </c>
      <c r="B3997" t="s">
        <v>7405</v>
      </c>
      <c r="C3997" t="s">
        <v>1738</v>
      </c>
      <c r="D3997" t="s">
        <v>6899</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9626</v>
      </c>
      <c r="B3998" t="s">
        <v>7405</v>
      </c>
      <c r="C3998" t="s">
        <v>1738</v>
      </c>
      <c r="D3998" t="s">
        <v>6900</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9627</v>
      </c>
      <c r="B3999" t="s">
        <v>7405</v>
      </c>
      <c r="C3999" t="s">
        <v>1738</v>
      </c>
      <c r="D3999" t="s">
        <v>6900</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9628</v>
      </c>
      <c r="B4000" t="s">
        <v>7405</v>
      </c>
      <c r="C4000" t="s">
        <v>1738</v>
      </c>
      <c r="D4000" t="s">
        <v>6900</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9629</v>
      </c>
      <c r="B4001" t="s">
        <v>7405</v>
      </c>
      <c r="C4001" t="s">
        <v>1738</v>
      </c>
      <c r="D4001" t="s">
        <v>6900</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9630</v>
      </c>
      <c r="B4002" t="s">
        <v>7405</v>
      </c>
      <c r="C4002" t="s">
        <v>1738</v>
      </c>
      <c r="D4002" t="s">
        <v>6900</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9631</v>
      </c>
      <c r="B4003" t="s">
        <v>7405</v>
      </c>
      <c r="C4003" t="s">
        <v>1738</v>
      </c>
      <c r="D4003" t="s">
        <v>6900</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9632</v>
      </c>
      <c r="B4004" t="s">
        <v>7405</v>
      </c>
      <c r="C4004" t="s">
        <v>1738</v>
      </c>
      <c r="D4004" t="s">
        <v>6900</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9633</v>
      </c>
      <c r="B4005" t="s">
        <v>7405</v>
      </c>
      <c r="C4005" t="s">
        <v>1738</v>
      </c>
      <c r="D4005" t="s">
        <v>6900</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9634</v>
      </c>
      <c r="B4006" t="s">
        <v>7405</v>
      </c>
      <c r="C4006" t="s">
        <v>1738</v>
      </c>
      <c r="D4006" t="s">
        <v>6900</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9635</v>
      </c>
      <c r="B4007" t="s">
        <v>7405</v>
      </c>
      <c r="C4007" t="s">
        <v>1738</v>
      </c>
      <c r="D4007" t="s">
        <v>6900</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9636</v>
      </c>
      <c r="B4008" t="s">
        <v>7405</v>
      </c>
      <c r="C4008" t="s">
        <v>1738</v>
      </c>
      <c r="D4008" t="s">
        <v>6900</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9637</v>
      </c>
      <c r="B4009" t="s">
        <v>7405</v>
      </c>
      <c r="C4009" t="s">
        <v>1738</v>
      </c>
      <c r="D4009" t="s">
        <v>6900</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9638</v>
      </c>
      <c r="B4010" t="s">
        <v>7405</v>
      </c>
      <c r="C4010" t="s">
        <v>1738</v>
      </c>
      <c r="D4010" t="s">
        <v>6901</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9639</v>
      </c>
      <c r="B4011" t="s">
        <v>7405</v>
      </c>
      <c r="C4011" t="s">
        <v>1738</v>
      </c>
      <c r="D4011" t="s">
        <v>6901</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9640</v>
      </c>
      <c r="B4012" t="s">
        <v>7405</v>
      </c>
      <c r="C4012" t="s">
        <v>1738</v>
      </c>
      <c r="D4012" t="s">
        <v>6901</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9641</v>
      </c>
      <c r="B4013" t="s">
        <v>7405</v>
      </c>
      <c r="C4013" t="s">
        <v>1738</v>
      </c>
      <c r="D4013" t="s">
        <v>6901</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9642</v>
      </c>
      <c r="B4014" t="s">
        <v>7405</v>
      </c>
      <c r="C4014" t="s">
        <v>1738</v>
      </c>
      <c r="D4014" t="s">
        <v>6901</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9643</v>
      </c>
      <c r="B4015" t="s">
        <v>7405</v>
      </c>
      <c r="C4015" t="s">
        <v>1738</v>
      </c>
      <c r="D4015" t="s">
        <v>6901</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9644</v>
      </c>
      <c r="B4016" t="s">
        <v>7405</v>
      </c>
      <c r="C4016" t="s">
        <v>1738</v>
      </c>
      <c r="D4016" t="s">
        <v>6901</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9645</v>
      </c>
      <c r="B4017" t="s">
        <v>7405</v>
      </c>
      <c r="C4017" t="s">
        <v>1738</v>
      </c>
      <c r="D4017" t="s">
        <v>6901</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9646</v>
      </c>
      <c r="B4018" t="s">
        <v>7405</v>
      </c>
      <c r="C4018" t="s">
        <v>1738</v>
      </c>
      <c r="D4018" t="s">
        <v>6901</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9647</v>
      </c>
      <c r="B4019" t="s">
        <v>7405</v>
      </c>
      <c r="C4019" t="s">
        <v>1738</v>
      </c>
      <c r="D4019" t="s">
        <v>6901</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9648</v>
      </c>
      <c r="B4020" t="s">
        <v>7405</v>
      </c>
      <c r="C4020" t="s">
        <v>1738</v>
      </c>
      <c r="D4020" t="s">
        <v>6901</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9649</v>
      </c>
      <c r="B4021" t="s">
        <v>7405</v>
      </c>
      <c r="C4021" t="s">
        <v>1738</v>
      </c>
      <c r="D4021" t="s">
        <v>6901</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9650</v>
      </c>
      <c r="B4022" t="s">
        <v>7405</v>
      </c>
      <c r="C4022" t="s">
        <v>1738</v>
      </c>
      <c r="D4022" t="s">
        <v>6902</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9651</v>
      </c>
      <c r="B4023" t="s">
        <v>7405</v>
      </c>
      <c r="C4023" t="s">
        <v>1738</v>
      </c>
      <c r="D4023" t="s">
        <v>6902</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9652</v>
      </c>
      <c r="B4024" t="s">
        <v>7405</v>
      </c>
      <c r="C4024" t="s">
        <v>1738</v>
      </c>
      <c r="D4024" t="s">
        <v>6902</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9653</v>
      </c>
      <c r="B4025" t="s">
        <v>7405</v>
      </c>
      <c r="C4025" t="s">
        <v>1738</v>
      </c>
      <c r="D4025" t="s">
        <v>6902</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9654</v>
      </c>
      <c r="B4026" t="s">
        <v>7405</v>
      </c>
      <c r="C4026" t="s">
        <v>1738</v>
      </c>
      <c r="D4026" t="s">
        <v>6902</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9655</v>
      </c>
      <c r="B4027" t="s">
        <v>7405</v>
      </c>
      <c r="C4027" t="s">
        <v>1738</v>
      </c>
      <c r="D4027" t="s">
        <v>6902</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9656</v>
      </c>
      <c r="B4028" t="s">
        <v>7405</v>
      </c>
      <c r="C4028" t="s">
        <v>1738</v>
      </c>
      <c r="D4028" t="s">
        <v>6902</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9657</v>
      </c>
      <c r="B4029" t="s">
        <v>7405</v>
      </c>
      <c r="C4029" t="s">
        <v>1738</v>
      </c>
      <c r="D4029" t="s">
        <v>6902</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9658</v>
      </c>
      <c r="B4030" t="s">
        <v>7405</v>
      </c>
      <c r="C4030" t="s">
        <v>1738</v>
      </c>
      <c r="D4030" t="s">
        <v>6902</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9659</v>
      </c>
      <c r="B4031" t="s">
        <v>7405</v>
      </c>
      <c r="C4031" t="s">
        <v>1738</v>
      </c>
      <c r="D4031" t="s">
        <v>6902</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9660</v>
      </c>
      <c r="B4032" t="s">
        <v>7405</v>
      </c>
      <c r="C4032" t="s">
        <v>1738</v>
      </c>
      <c r="D4032" t="s">
        <v>6902</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9661</v>
      </c>
      <c r="B4033" t="s">
        <v>7405</v>
      </c>
      <c r="C4033" t="s">
        <v>1738</v>
      </c>
      <c r="D4033" t="s">
        <v>6902</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9662</v>
      </c>
      <c r="B4034" t="s">
        <v>7405</v>
      </c>
      <c r="C4034" t="s">
        <v>1738</v>
      </c>
      <c r="D4034" t="s">
        <v>6903</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9663</v>
      </c>
      <c r="B4035" t="s">
        <v>7405</v>
      </c>
      <c r="C4035" t="s">
        <v>1738</v>
      </c>
      <c r="D4035" t="s">
        <v>6903</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9664</v>
      </c>
      <c r="B4036" t="s">
        <v>7405</v>
      </c>
      <c r="C4036" t="s">
        <v>1738</v>
      </c>
      <c r="D4036" t="s">
        <v>6903</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9665</v>
      </c>
      <c r="B4037" t="s">
        <v>7405</v>
      </c>
      <c r="C4037" t="s">
        <v>1738</v>
      </c>
      <c r="D4037" t="s">
        <v>6903</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9666</v>
      </c>
      <c r="B4038" t="s">
        <v>7405</v>
      </c>
      <c r="C4038" t="s">
        <v>1738</v>
      </c>
      <c r="D4038" t="s">
        <v>6903</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9667</v>
      </c>
      <c r="B4039" t="s">
        <v>7405</v>
      </c>
      <c r="C4039" t="s">
        <v>1738</v>
      </c>
      <c r="D4039" t="s">
        <v>6903</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9668</v>
      </c>
      <c r="B4040" t="s">
        <v>7405</v>
      </c>
      <c r="C4040" t="s">
        <v>1738</v>
      </c>
      <c r="D4040" t="s">
        <v>6903</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9669</v>
      </c>
      <c r="B4041" t="s">
        <v>7405</v>
      </c>
      <c r="C4041" t="s">
        <v>1738</v>
      </c>
      <c r="D4041" t="s">
        <v>6903</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9670</v>
      </c>
      <c r="B4042" t="s">
        <v>7405</v>
      </c>
      <c r="C4042" t="s">
        <v>1738</v>
      </c>
      <c r="D4042" t="s">
        <v>6903</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9671</v>
      </c>
      <c r="B4043" t="s">
        <v>7405</v>
      </c>
      <c r="C4043" t="s">
        <v>1738</v>
      </c>
      <c r="D4043" t="s">
        <v>6903</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9672</v>
      </c>
      <c r="B4044" t="s">
        <v>7405</v>
      </c>
      <c r="C4044" t="s">
        <v>1738</v>
      </c>
      <c r="D4044" t="s">
        <v>6903</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9673</v>
      </c>
      <c r="B4045" t="s">
        <v>7405</v>
      </c>
      <c r="C4045" t="s">
        <v>1738</v>
      </c>
      <c r="D4045" t="s">
        <v>6903</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9674</v>
      </c>
      <c r="B4046" t="s">
        <v>7405</v>
      </c>
      <c r="C4046" t="s">
        <v>1738</v>
      </c>
      <c r="D4046" t="s">
        <v>6904</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9675</v>
      </c>
      <c r="B4047" t="s">
        <v>7405</v>
      </c>
      <c r="C4047" t="s">
        <v>1738</v>
      </c>
      <c r="D4047" t="s">
        <v>6904</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9676</v>
      </c>
      <c r="B4048" t="s">
        <v>7405</v>
      </c>
      <c r="C4048" t="s">
        <v>1738</v>
      </c>
      <c r="D4048" t="s">
        <v>6904</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9677</v>
      </c>
      <c r="B4049" t="s">
        <v>7405</v>
      </c>
      <c r="C4049" t="s">
        <v>1738</v>
      </c>
      <c r="D4049" t="s">
        <v>6904</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9678</v>
      </c>
      <c r="B4050" t="s">
        <v>7405</v>
      </c>
      <c r="C4050" t="s">
        <v>1738</v>
      </c>
      <c r="D4050" t="s">
        <v>6904</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9679</v>
      </c>
      <c r="B4051" t="s">
        <v>7405</v>
      </c>
      <c r="C4051" t="s">
        <v>1738</v>
      </c>
      <c r="D4051" t="s">
        <v>6904</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9680</v>
      </c>
      <c r="B4052" t="s">
        <v>7405</v>
      </c>
      <c r="C4052" t="s">
        <v>1738</v>
      </c>
      <c r="D4052" t="s">
        <v>6904</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9681</v>
      </c>
      <c r="B4053" t="s">
        <v>7405</v>
      </c>
      <c r="C4053" t="s">
        <v>1738</v>
      </c>
      <c r="D4053" t="s">
        <v>6904</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9682</v>
      </c>
      <c r="B4054" t="s">
        <v>7405</v>
      </c>
      <c r="C4054" t="s">
        <v>1738</v>
      </c>
      <c r="D4054" t="s">
        <v>6904</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9683</v>
      </c>
      <c r="B4055" t="s">
        <v>7405</v>
      </c>
      <c r="C4055" t="s">
        <v>1738</v>
      </c>
      <c r="D4055" t="s">
        <v>6904</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9684</v>
      </c>
      <c r="B4056" t="s">
        <v>7405</v>
      </c>
      <c r="C4056" t="s">
        <v>1738</v>
      </c>
      <c r="D4056" t="s">
        <v>6904</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9685</v>
      </c>
      <c r="B4057" t="s">
        <v>7405</v>
      </c>
      <c r="C4057" t="s">
        <v>1738</v>
      </c>
      <c r="D4057" t="s">
        <v>6904</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9686</v>
      </c>
      <c r="B4058" t="s">
        <v>7405</v>
      </c>
      <c r="C4058" t="s">
        <v>1738</v>
      </c>
      <c r="D4058" t="s">
        <v>6905</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9687</v>
      </c>
      <c r="B4059" t="s">
        <v>7405</v>
      </c>
      <c r="C4059" t="s">
        <v>1738</v>
      </c>
      <c r="D4059" t="s">
        <v>6905</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9688</v>
      </c>
      <c r="B4060" t="s">
        <v>7405</v>
      </c>
      <c r="C4060" t="s">
        <v>1738</v>
      </c>
      <c r="D4060" t="s">
        <v>6905</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9689</v>
      </c>
      <c r="B4061" t="s">
        <v>7405</v>
      </c>
      <c r="C4061" t="s">
        <v>1738</v>
      </c>
      <c r="D4061" t="s">
        <v>6905</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9690</v>
      </c>
      <c r="B4062" t="s">
        <v>7405</v>
      </c>
      <c r="C4062" t="s">
        <v>1738</v>
      </c>
      <c r="D4062" t="s">
        <v>6905</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9691</v>
      </c>
      <c r="B4063" t="s">
        <v>7405</v>
      </c>
      <c r="C4063" t="s">
        <v>1738</v>
      </c>
      <c r="D4063" t="s">
        <v>6905</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9692</v>
      </c>
      <c r="B4064" t="s">
        <v>7405</v>
      </c>
      <c r="C4064" t="s">
        <v>1738</v>
      </c>
      <c r="D4064" t="s">
        <v>6905</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9693</v>
      </c>
      <c r="B4065" t="s">
        <v>7405</v>
      </c>
      <c r="C4065" t="s">
        <v>1738</v>
      </c>
      <c r="D4065" t="s">
        <v>6905</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9694</v>
      </c>
      <c r="B4066" t="s">
        <v>7405</v>
      </c>
      <c r="C4066" t="s">
        <v>1738</v>
      </c>
      <c r="D4066" t="s">
        <v>6905</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9695</v>
      </c>
      <c r="B4067" t="s">
        <v>7405</v>
      </c>
      <c r="C4067" t="s">
        <v>1738</v>
      </c>
      <c r="D4067" t="s">
        <v>6905</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9696</v>
      </c>
      <c r="B4068" t="s">
        <v>7405</v>
      </c>
      <c r="C4068" t="s">
        <v>1738</v>
      </c>
      <c r="D4068" t="s">
        <v>6905</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9697</v>
      </c>
      <c r="B4069" t="s">
        <v>7405</v>
      </c>
      <c r="C4069" t="s">
        <v>1738</v>
      </c>
      <c r="D4069" t="s">
        <v>6905</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9698</v>
      </c>
      <c r="B4070" t="s">
        <v>7405</v>
      </c>
      <c r="C4070" t="s">
        <v>1738</v>
      </c>
      <c r="D4070" t="s">
        <v>6906</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9699</v>
      </c>
      <c r="B4071" t="s">
        <v>7405</v>
      </c>
      <c r="C4071" t="s">
        <v>1738</v>
      </c>
      <c r="D4071" t="s">
        <v>6906</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9700</v>
      </c>
      <c r="B4072" t="s">
        <v>7405</v>
      </c>
      <c r="C4072" t="s">
        <v>1738</v>
      </c>
      <c r="D4072" t="s">
        <v>6906</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9701</v>
      </c>
      <c r="B4073" t="s">
        <v>7405</v>
      </c>
      <c r="C4073" t="s">
        <v>1738</v>
      </c>
      <c r="D4073" t="s">
        <v>6906</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9702</v>
      </c>
      <c r="B4074" t="s">
        <v>7405</v>
      </c>
      <c r="C4074" t="s">
        <v>1738</v>
      </c>
      <c r="D4074" t="s">
        <v>6906</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9703</v>
      </c>
      <c r="B4075" t="s">
        <v>7405</v>
      </c>
      <c r="C4075" t="s">
        <v>1738</v>
      </c>
      <c r="D4075" t="s">
        <v>6906</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9704</v>
      </c>
      <c r="B4076" t="s">
        <v>7405</v>
      </c>
      <c r="C4076" t="s">
        <v>1738</v>
      </c>
      <c r="D4076" t="s">
        <v>6906</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9705</v>
      </c>
      <c r="B4077" t="s">
        <v>7405</v>
      </c>
      <c r="C4077" t="s">
        <v>1738</v>
      </c>
      <c r="D4077" t="s">
        <v>6906</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9706</v>
      </c>
      <c r="B4078" t="s">
        <v>7405</v>
      </c>
      <c r="C4078" t="s">
        <v>1738</v>
      </c>
      <c r="D4078" t="s">
        <v>6906</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9707</v>
      </c>
      <c r="B4079" t="s">
        <v>7405</v>
      </c>
      <c r="C4079" t="s">
        <v>1738</v>
      </c>
      <c r="D4079" t="s">
        <v>6906</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9708</v>
      </c>
      <c r="B4080" t="s">
        <v>7405</v>
      </c>
      <c r="C4080" t="s">
        <v>1738</v>
      </c>
      <c r="D4080" t="s">
        <v>6906</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9709</v>
      </c>
      <c r="B4081" t="s">
        <v>7405</v>
      </c>
      <c r="C4081" t="s">
        <v>1738</v>
      </c>
      <c r="D4081" t="s">
        <v>6906</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9710</v>
      </c>
      <c r="B4082" t="s">
        <v>7405</v>
      </c>
      <c r="C4082" t="s">
        <v>1738</v>
      </c>
      <c r="D4082" t="s">
        <v>6907</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9711</v>
      </c>
      <c r="B4083" t="s">
        <v>7405</v>
      </c>
      <c r="C4083" t="s">
        <v>1738</v>
      </c>
      <c r="D4083" t="s">
        <v>6907</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9712</v>
      </c>
      <c r="B4084" t="s">
        <v>7405</v>
      </c>
      <c r="C4084" t="s">
        <v>1738</v>
      </c>
      <c r="D4084" t="s">
        <v>6907</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9713</v>
      </c>
      <c r="B4085" t="s">
        <v>7405</v>
      </c>
      <c r="C4085" t="s">
        <v>1738</v>
      </c>
      <c r="D4085" t="s">
        <v>6907</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9714</v>
      </c>
      <c r="B4086" t="s">
        <v>7405</v>
      </c>
      <c r="C4086" t="s">
        <v>1738</v>
      </c>
      <c r="D4086" t="s">
        <v>6907</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9715</v>
      </c>
      <c r="B4087" t="s">
        <v>7405</v>
      </c>
      <c r="C4087" t="s">
        <v>1738</v>
      </c>
      <c r="D4087" t="s">
        <v>6907</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9716</v>
      </c>
      <c r="B4088" t="s">
        <v>7405</v>
      </c>
      <c r="C4088" t="s">
        <v>1738</v>
      </c>
      <c r="D4088" t="s">
        <v>6907</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9717</v>
      </c>
      <c r="B4089" t="s">
        <v>7405</v>
      </c>
      <c r="C4089" t="s">
        <v>1738</v>
      </c>
      <c r="D4089" t="s">
        <v>6907</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9718</v>
      </c>
      <c r="B4090" t="s">
        <v>7405</v>
      </c>
      <c r="C4090" t="s">
        <v>1738</v>
      </c>
      <c r="D4090" t="s">
        <v>6907</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9719</v>
      </c>
      <c r="B4091" t="s">
        <v>7405</v>
      </c>
      <c r="C4091" t="s">
        <v>1738</v>
      </c>
      <c r="D4091" t="s">
        <v>6907</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9720</v>
      </c>
      <c r="B4092" t="s">
        <v>7405</v>
      </c>
      <c r="C4092" t="s">
        <v>1738</v>
      </c>
      <c r="D4092" t="s">
        <v>6907</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9721</v>
      </c>
      <c r="B4093" t="s">
        <v>7405</v>
      </c>
      <c r="C4093" t="s">
        <v>1738</v>
      </c>
      <c r="D4093" t="s">
        <v>6907</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9722</v>
      </c>
      <c r="B4094" t="s">
        <v>7405</v>
      </c>
      <c r="C4094" t="s">
        <v>1738</v>
      </c>
      <c r="D4094" t="s">
        <v>6908</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9723</v>
      </c>
      <c r="B4095" t="s">
        <v>7405</v>
      </c>
      <c r="C4095" t="s">
        <v>1738</v>
      </c>
      <c r="D4095" t="s">
        <v>6908</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9724</v>
      </c>
      <c r="B4096" t="s">
        <v>7405</v>
      </c>
      <c r="C4096" t="s">
        <v>1738</v>
      </c>
      <c r="D4096" t="s">
        <v>6908</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9725</v>
      </c>
      <c r="B4097" t="s">
        <v>7405</v>
      </c>
      <c r="C4097" t="s">
        <v>1738</v>
      </c>
      <c r="D4097" t="s">
        <v>6908</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9726</v>
      </c>
      <c r="B4098" t="s">
        <v>7405</v>
      </c>
      <c r="C4098" t="s">
        <v>1738</v>
      </c>
      <c r="D4098" t="s">
        <v>6908</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9727</v>
      </c>
      <c r="B4099" t="s">
        <v>7405</v>
      </c>
      <c r="C4099" t="s">
        <v>1738</v>
      </c>
      <c r="D4099" t="s">
        <v>6908</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9728</v>
      </c>
      <c r="B4100" t="s">
        <v>7405</v>
      </c>
      <c r="C4100" t="s">
        <v>1738</v>
      </c>
      <c r="D4100" t="s">
        <v>6908</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9729</v>
      </c>
      <c r="B4101" t="s">
        <v>7405</v>
      </c>
      <c r="C4101" t="s">
        <v>1738</v>
      </c>
      <c r="D4101" t="s">
        <v>6908</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9730</v>
      </c>
      <c r="B4102" t="s">
        <v>7405</v>
      </c>
      <c r="C4102" t="s">
        <v>1738</v>
      </c>
      <c r="D4102" t="s">
        <v>6908</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9731</v>
      </c>
      <c r="B4103" t="s">
        <v>7405</v>
      </c>
      <c r="C4103" t="s">
        <v>1738</v>
      </c>
      <c r="D4103" t="s">
        <v>6908</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9732</v>
      </c>
      <c r="B4104" t="s">
        <v>7405</v>
      </c>
      <c r="C4104" t="s">
        <v>1738</v>
      </c>
      <c r="D4104" t="s">
        <v>6908</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9733</v>
      </c>
      <c r="B4105" t="s">
        <v>7405</v>
      </c>
      <c r="C4105" t="s">
        <v>1738</v>
      </c>
      <c r="D4105" t="s">
        <v>6908</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9734</v>
      </c>
      <c r="B4106" t="s">
        <v>7405</v>
      </c>
      <c r="C4106" t="s">
        <v>1738</v>
      </c>
      <c r="D4106" t="s">
        <v>6909</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9735</v>
      </c>
      <c r="B4107" t="s">
        <v>7405</v>
      </c>
      <c r="C4107" t="s">
        <v>1738</v>
      </c>
      <c r="D4107" t="s">
        <v>6909</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9736</v>
      </c>
      <c r="B4108" t="s">
        <v>7405</v>
      </c>
      <c r="C4108" t="s">
        <v>1738</v>
      </c>
      <c r="D4108" t="s">
        <v>6909</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9737</v>
      </c>
      <c r="B4109" t="s">
        <v>7405</v>
      </c>
      <c r="C4109" t="s">
        <v>1738</v>
      </c>
      <c r="D4109" t="s">
        <v>6909</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9738</v>
      </c>
      <c r="B4110" t="s">
        <v>7405</v>
      </c>
      <c r="C4110" t="s">
        <v>1738</v>
      </c>
      <c r="D4110" t="s">
        <v>6909</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9739</v>
      </c>
      <c r="B4111" t="s">
        <v>7405</v>
      </c>
      <c r="C4111" t="s">
        <v>1738</v>
      </c>
      <c r="D4111" t="s">
        <v>6909</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9740</v>
      </c>
      <c r="B4112" t="s">
        <v>7405</v>
      </c>
      <c r="C4112" t="s">
        <v>1738</v>
      </c>
      <c r="D4112" t="s">
        <v>6909</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9741</v>
      </c>
      <c r="B4113" t="s">
        <v>7405</v>
      </c>
      <c r="C4113" t="s">
        <v>1738</v>
      </c>
      <c r="D4113" t="s">
        <v>6909</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9742</v>
      </c>
      <c r="B4114" t="s">
        <v>7405</v>
      </c>
      <c r="C4114" t="s">
        <v>1738</v>
      </c>
      <c r="D4114" t="s">
        <v>6909</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9743</v>
      </c>
      <c r="B4115" t="s">
        <v>7405</v>
      </c>
      <c r="C4115" t="s">
        <v>1738</v>
      </c>
      <c r="D4115" t="s">
        <v>6909</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9744</v>
      </c>
      <c r="B4116" t="s">
        <v>7405</v>
      </c>
      <c r="C4116" t="s">
        <v>1738</v>
      </c>
      <c r="D4116" t="s">
        <v>6909</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9745</v>
      </c>
      <c r="B4117" t="s">
        <v>7405</v>
      </c>
      <c r="C4117" t="s">
        <v>1738</v>
      </c>
      <c r="D4117" t="s">
        <v>6909</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9746</v>
      </c>
      <c r="B4118" t="s">
        <v>7405</v>
      </c>
      <c r="C4118" t="s">
        <v>1738</v>
      </c>
      <c r="D4118" t="s">
        <v>6910</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9747</v>
      </c>
      <c r="B4119" t="s">
        <v>7405</v>
      </c>
      <c r="C4119" t="s">
        <v>1738</v>
      </c>
      <c r="D4119" t="s">
        <v>6910</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9748</v>
      </c>
      <c r="B4120" t="s">
        <v>7405</v>
      </c>
      <c r="C4120" t="s">
        <v>1738</v>
      </c>
      <c r="D4120" t="s">
        <v>6910</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9749</v>
      </c>
      <c r="B4121" t="s">
        <v>7405</v>
      </c>
      <c r="C4121" t="s">
        <v>1738</v>
      </c>
      <c r="D4121" t="s">
        <v>6910</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9750</v>
      </c>
      <c r="B4122" t="s">
        <v>7405</v>
      </c>
      <c r="C4122" t="s">
        <v>1738</v>
      </c>
      <c r="D4122" t="s">
        <v>6910</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9751</v>
      </c>
      <c r="B4123" t="s">
        <v>7405</v>
      </c>
      <c r="C4123" t="s">
        <v>1738</v>
      </c>
      <c r="D4123" t="s">
        <v>6910</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9752</v>
      </c>
      <c r="B4124" t="s">
        <v>7405</v>
      </c>
      <c r="C4124" t="s">
        <v>1738</v>
      </c>
      <c r="D4124" t="s">
        <v>6910</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9753</v>
      </c>
      <c r="B4125" t="s">
        <v>7405</v>
      </c>
      <c r="C4125" t="s">
        <v>1738</v>
      </c>
      <c r="D4125" t="s">
        <v>6910</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9754</v>
      </c>
      <c r="B4126" t="s">
        <v>7405</v>
      </c>
      <c r="C4126" t="s">
        <v>1738</v>
      </c>
      <c r="D4126" t="s">
        <v>6910</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9755</v>
      </c>
      <c r="B4127" t="s">
        <v>7405</v>
      </c>
      <c r="C4127" t="s">
        <v>1738</v>
      </c>
      <c r="D4127" t="s">
        <v>6910</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9756</v>
      </c>
      <c r="B4128" t="s">
        <v>7405</v>
      </c>
      <c r="C4128" t="s">
        <v>1738</v>
      </c>
      <c r="D4128" t="s">
        <v>6910</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9757</v>
      </c>
      <c r="B4129" t="s">
        <v>7405</v>
      </c>
      <c r="C4129" t="s">
        <v>1738</v>
      </c>
      <c r="D4129" t="s">
        <v>6910</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9758</v>
      </c>
      <c r="B4130" t="s">
        <v>7405</v>
      </c>
      <c r="C4130" t="s">
        <v>1738</v>
      </c>
      <c r="D4130" t="s">
        <v>6911</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9759</v>
      </c>
      <c r="B4131" t="s">
        <v>7405</v>
      </c>
      <c r="C4131" t="s">
        <v>1738</v>
      </c>
      <c r="D4131" t="s">
        <v>6911</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9760</v>
      </c>
      <c r="B4132" t="s">
        <v>7405</v>
      </c>
      <c r="C4132" t="s">
        <v>1738</v>
      </c>
      <c r="D4132" t="s">
        <v>6911</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9761</v>
      </c>
      <c r="B4133" t="s">
        <v>7405</v>
      </c>
      <c r="C4133" t="s">
        <v>1738</v>
      </c>
      <c r="D4133" t="s">
        <v>6911</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9762</v>
      </c>
      <c r="B4134" t="s">
        <v>7405</v>
      </c>
      <c r="C4134" t="s">
        <v>1738</v>
      </c>
      <c r="D4134" t="s">
        <v>6911</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9763</v>
      </c>
      <c r="B4135" t="s">
        <v>7405</v>
      </c>
      <c r="C4135" t="s">
        <v>1738</v>
      </c>
      <c r="D4135" t="s">
        <v>6911</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9764</v>
      </c>
      <c r="B4136" t="s">
        <v>7405</v>
      </c>
      <c r="C4136" t="s">
        <v>1738</v>
      </c>
      <c r="D4136" t="s">
        <v>6911</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9765</v>
      </c>
      <c r="B4137" t="s">
        <v>7405</v>
      </c>
      <c r="C4137" t="s">
        <v>1738</v>
      </c>
      <c r="D4137" t="s">
        <v>6911</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9766</v>
      </c>
      <c r="B4138" t="s">
        <v>7405</v>
      </c>
      <c r="C4138" t="s">
        <v>1738</v>
      </c>
      <c r="D4138" t="s">
        <v>6911</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9767</v>
      </c>
      <c r="B4139" t="s">
        <v>7405</v>
      </c>
      <c r="C4139" t="s">
        <v>1738</v>
      </c>
      <c r="D4139" t="s">
        <v>6911</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9768</v>
      </c>
      <c r="B4140" t="s">
        <v>7405</v>
      </c>
      <c r="C4140" t="s">
        <v>1738</v>
      </c>
      <c r="D4140" t="s">
        <v>6911</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9769</v>
      </c>
      <c r="B4141" t="s">
        <v>7405</v>
      </c>
      <c r="C4141" t="s">
        <v>1738</v>
      </c>
      <c r="D4141" t="s">
        <v>6911</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9770</v>
      </c>
      <c r="B4142" t="s">
        <v>7405</v>
      </c>
      <c r="C4142" t="s">
        <v>1738</v>
      </c>
      <c r="D4142" t="s">
        <v>6912</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9771</v>
      </c>
      <c r="B4143" t="s">
        <v>7405</v>
      </c>
      <c r="C4143" t="s">
        <v>1738</v>
      </c>
      <c r="D4143" t="s">
        <v>6912</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9772</v>
      </c>
      <c r="B4144" t="s">
        <v>7405</v>
      </c>
      <c r="C4144" t="s">
        <v>1738</v>
      </c>
      <c r="D4144" t="s">
        <v>6912</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9773</v>
      </c>
      <c r="B4145" t="s">
        <v>7405</v>
      </c>
      <c r="C4145" t="s">
        <v>1738</v>
      </c>
      <c r="D4145" t="s">
        <v>6912</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9774</v>
      </c>
      <c r="B4146" t="s">
        <v>7405</v>
      </c>
      <c r="C4146" t="s">
        <v>1738</v>
      </c>
      <c r="D4146" t="s">
        <v>6912</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9775</v>
      </c>
      <c r="B4147" t="s">
        <v>7405</v>
      </c>
      <c r="C4147" t="s">
        <v>1738</v>
      </c>
      <c r="D4147" t="s">
        <v>6912</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9776</v>
      </c>
      <c r="B4148" t="s">
        <v>7405</v>
      </c>
      <c r="C4148" t="s">
        <v>1738</v>
      </c>
      <c r="D4148" t="s">
        <v>6912</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9777</v>
      </c>
      <c r="B4149" t="s">
        <v>7405</v>
      </c>
      <c r="C4149" t="s">
        <v>1738</v>
      </c>
      <c r="D4149" t="s">
        <v>6912</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9778</v>
      </c>
      <c r="B4150" t="s">
        <v>7405</v>
      </c>
      <c r="C4150" t="s">
        <v>1738</v>
      </c>
      <c r="D4150" t="s">
        <v>6912</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9779</v>
      </c>
      <c r="B4151" t="s">
        <v>7405</v>
      </c>
      <c r="C4151" t="s">
        <v>1738</v>
      </c>
      <c r="D4151" t="s">
        <v>6912</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9780</v>
      </c>
      <c r="B4152" t="s">
        <v>7405</v>
      </c>
      <c r="C4152" t="s">
        <v>1738</v>
      </c>
      <c r="D4152" t="s">
        <v>6912</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9781</v>
      </c>
      <c r="B4153" t="s">
        <v>7405</v>
      </c>
      <c r="C4153" t="s">
        <v>1738</v>
      </c>
      <c r="D4153" t="s">
        <v>6912</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9782</v>
      </c>
      <c r="B4154" t="s">
        <v>7405</v>
      </c>
      <c r="C4154" t="s">
        <v>1738</v>
      </c>
      <c r="D4154" t="s">
        <v>6913</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9783</v>
      </c>
      <c r="B4155" t="s">
        <v>7405</v>
      </c>
      <c r="C4155" t="s">
        <v>1738</v>
      </c>
      <c r="D4155" t="s">
        <v>6913</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9784</v>
      </c>
      <c r="B4156" t="s">
        <v>7405</v>
      </c>
      <c r="C4156" t="s">
        <v>1738</v>
      </c>
      <c r="D4156" t="s">
        <v>6913</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9785</v>
      </c>
      <c r="B4157" t="s">
        <v>7405</v>
      </c>
      <c r="C4157" t="s">
        <v>1738</v>
      </c>
      <c r="D4157" t="s">
        <v>6913</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9786</v>
      </c>
      <c r="B4158" t="s">
        <v>7405</v>
      </c>
      <c r="C4158" t="s">
        <v>1738</v>
      </c>
      <c r="D4158" t="s">
        <v>6913</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9787</v>
      </c>
      <c r="B4159" t="s">
        <v>7405</v>
      </c>
      <c r="C4159" t="s">
        <v>1738</v>
      </c>
      <c r="D4159" t="s">
        <v>6913</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9788</v>
      </c>
      <c r="B4160" t="s">
        <v>7405</v>
      </c>
      <c r="C4160" t="s">
        <v>1738</v>
      </c>
      <c r="D4160" t="s">
        <v>6913</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9789</v>
      </c>
      <c r="B4161" t="s">
        <v>7405</v>
      </c>
      <c r="C4161" t="s">
        <v>1738</v>
      </c>
      <c r="D4161" t="s">
        <v>6913</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9790</v>
      </c>
      <c r="B4162" t="s">
        <v>7405</v>
      </c>
      <c r="C4162" t="s">
        <v>1738</v>
      </c>
      <c r="D4162" t="s">
        <v>6913</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9791</v>
      </c>
      <c r="B4163" t="s">
        <v>7405</v>
      </c>
      <c r="C4163" t="s">
        <v>1738</v>
      </c>
      <c r="D4163" t="s">
        <v>6913</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9792</v>
      </c>
      <c r="B4164" t="s">
        <v>7405</v>
      </c>
      <c r="C4164" t="s">
        <v>1738</v>
      </c>
      <c r="D4164" t="s">
        <v>6913</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9793</v>
      </c>
      <c r="B4165" t="s">
        <v>7405</v>
      </c>
      <c r="C4165" t="s">
        <v>1738</v>
      </c>
      <c r="D4165" t="s">
        <v>6913</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9794</v>
      </c>
      <c r="B4166" t="s">
        <v>7405</v>
      </c>
      <c r="C4166" t="s">
        <v>1738</v>
      </c>
      <c r="D4166" t="s">
        <v>6914</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9795</v>
      </c>
      <c r="B4167" t="s">
        <v>7405</v>
      </c>
      <c r="C4167" t="s">
        <v>1738</v>
      </c>
      <c r="D4167" t="s">
        <v>6914</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9796</v>
      </c>
      <c r="B4168" t="s">
        <v>7405</v>
      </c>
      <c r="C4168" t="s">
        <v>1738</v>
      </c>
      <c r="D4168" t="s">
        <v>6914</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9797</v>
      </c>
      <c r="B4169" t="s">
        <v>7405</v>
      </c>
      <c r="C4169" t="s">
        <v>1738</v>
      </c>
      <c r="D4169" t="s">
        <v>6914</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9798</v>
      </c>
      <c r="B4170" t="s">
        <v>7405</v>
      </c>
      <c r="C4170" t="s">
        <v>1738</v>
      </c>
      <c r="D4170" t="s">
        <v>6914</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9799</v>
      </c>
      <c r="B4171" t="s">
        <v>7405</v>
      </c>
      <c r="C4171" t="s">
        <v>1738</v>
      </c>
      <c r="D4171" t="s">
        <v>6914</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9800</v>
      </c>
      <c r="B4172" t="s">
        <v>7405</v>
      </c>
      <c r="C4172" t="s">
        <v>1738</v>
      </c>
      <c r="D4172" t="s">
        <v>6914</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9801</v>
      </c>
      <c r="B4173" t="s">
        <v>7405</v>
      </c>
      <c r="C4173" t="s">
        <v>1738</v>
      </c>
      <c r="D4173" t="s">
        <v>6914</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9802</v>
      </c>
      <c r="B4174" t="s">
        <v>7405</v>
      </c>
      <c r="C4174" t="s">
        <v>1738</v>
      </c>
      <c r="D4174" t="s">
        <v>6914</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9803</v>
      </c>
      <c r="B4175" t="s">
        <v>7405</v>
      </c>
      <c r="C4175" t="s">
        <v>1738</v>
      </c>
      <c r="D4175" t="s">
        <v>6914</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9804</v>
      </c>
      <c r="B4176" t="s">
        <v>7405</v>
      </c>
      <c r="C4176" t="s">
        <v>1738</v>
      </c>
      <c r="D4176" t="s">
        <v>6914</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9805</v>
      </c>
      <c r="B4177" t="s">
        <v>7405</v>
      </c>
      <c r="C4177" t="s">
        <v>1738</v>
      </c>
      <c r="D4177" t="s">
        <v>6914</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9806</v>
      </c>
      <c r="B4178" t="s">
        <v>7405</v>
      </c>
      <c r="C4178" t="s">
        <v>1739</v>
      </c>
      <c r="D4178" t="s">
        <v>6890</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9807</v>
      </c>
      <c r="B4179" t="s">
        <v>7405</v>
      </c>
      <c r="C4179" t="s">
        <v>1739</v>
      </c>
      <c r="D4179" t="s">
        <v>6890</v>
      </c>
      <c r="E4179" t="s">
        <v>1705</v>
      </c>
      <c r="H4179" t="str">
        <f>INDEX('Vensim Variables'!$B:$B,MATCH(EPS!$B4179,'Vensim Variables'!$A:$A,0))</f>
        <v>g pollutant</v>
      </c>
      <c r="I4179" t="str">
        <f t="shared" si="130"/>
        <v>VOC</v>
      </c>
      <c r="J4179">
        <f>INDEX(NoSettings!$C:$C,MATCH(EPS!$A4179,NoSettings!$A:$A,0))</f>
        <v>721310</v>
      </c>
      <c r="K4179">
        <f>INDEX(GWP!$C$2:$C$13,MATCH(EPS!I4179,GWP!$B$2:$B$13,0))</f>
        <v>0</v>
      </c>
      <c r="L4179" s="4">
        <f t="shared" si="131"/>
        <v>0</v>
      </c>
    </row>
    <row r="4180" spans="1:12">
      <c r="A4180" t="s">
        <v>9808</v>
      </c>
      <c r="B4180" t="s">
        <v>7405</v>
      </c>
      <c r="C4180" t="s">
        <v>1739</v>
      </c>
      <c r="D4180" t="s">
        <v>6890</v>
      </c>
      <c r="E4180" t="s">
        <v>1706</v>
      </c>
      <c r="H4180" t="str">
        <f>INDEX('Vensim Variables'!$B:$B,MATCH(EPS!$B4180,'Vensim Variables'!$A:$A,0))</f>
        <v>g pollutant</v>
      </c>
      <c r="I4180" t="str">
        <f t="shared" si="130"/>
        <v>CO</v>
      </c>
      <c r="J4180">
        <f>INDEX(NoSettings!$C:$C,MATCH(EPS!$A4180,NoSettings!$A:$A,0))</f>
        <v>3331200</v>
      </c>
      <c r="K4180">
        <f>INDEX(GWP!$C$2:$C$13,MATCH(EPS!I4180,GWP!$B$2:$B$13,0))</f>
        <v>0</v>
      </c>
      <c r="L4180" s="4">
        <f t="shared" si="131"/>
        <v>0</v>
      </c>
    </row>
    <row r="4181" spans="1:12">
      <c r="A4181" t="s">
        <v>9809</v>
      </c>
      <c r="B4181" t="s">
        <v>7405</v>
      </c>
      <c r="C4181" t="s">
        <v>1739</v>
      </c>
      <c r="D4181" t="s">
        <v>6890</v>
      </c>
      <c r="E4181" t="s">
        <v>1707</v>
      </c>
      <c r="H4181" t="str">
        <f>INDEX('Vensim Variables'!$B:$B,MATCH(EPS!$B4181,'Vensim Variables'!$A:$A,0))</f>
        <v>g pollutant</v>
      </c>
      <c r="I4181" t="str">
        <f t="shared" si="130"/>
        <v>NOx</v>
      </c>
      <c r="J4181">
        <f>INDEX(NoSettings!$C:$C,MATCH(EPS!$A4181,NoSettings!$A:$A,0))</f>
        <v>11401100</v>
      </c>
      <c r="K4181">
        <f>INDEX(GWP!$C$2:$C$13,MATCH(EPS!I4181,GWP!$B$2:$B$13,0))</f>
        <v>0</v>
      </c>
      <c r="L4181" s="4">
        <f t="shared" si="131"/>
        <v>0</v>
      </c>
    </row>
    <row r="4182" spans="1:12">
      <c r="A4182" t="s">
        <v>9810</v>
      </c>
      <c r="B4182" t="s">
        <v>7405</v>
      </c>
      <c r="C4182" t="s">
        <v>1739</v>
      </c>
      <c r="D4182" t="s">
        <v>6890</v>
      </c>
      <c r="E4182" t="s">
        <v>1708</v>
      </c>
      <c r="H4182" t="str">
        <f>INDEX('Vensim Variables'!$B:$B,MATCH(EPS!$B4182,'Vensim Variables'!$A:$A,0))</f>
        <v>g pollutant</v>
      </c>
      <c r="I4182" t="str">
        <f t="shared" si="130"/>
        <v>PM10</v>
      </c>
      <c r="J4182">
        <f>INDEX(NoSettings!$C:$C,MATCH(EPS!$A4182,NoSettings!$A:$A,0))</f>
        <v>900033</v>
      </c>
      <c r="K4182">
        <f>INDEX(GWP!$C$2:$C$13,MATCH(EPS!I4182,GWP!$B$2:$B$13,0))</f>
        <v>0</v>
      </c>
      <c r="L4182" s="4">
        <f t="shared" si="131"/>
        <v>0</v>
      </c>
    </row>
    <row r="4183" spans="1:12">
      <c r="A4183" t="s">
        <v>9811</v>
      </c>
      <c r="B4183" t="s">
        <v>7405</v>
      </c>
      <c r="C4183" t="s">
        <v>1739</v>
      </c>
      <c r="D4183" t="s">
        <v>6890</v>
      </c>
      <c r="E4183" t="s">
        <v>1709</v>
      </c>
      <c r="H4183" t="str">
        <f>INDEX('Vensim Variables'!$B:$B,MATCH(EPS!$B4183,'Vensim Variables'!$A:$A,0))</f>
        <v>g pollutant</v>
      </c>
      <c r="I4183" t="str">
        <f t="shared" si="130"/>
        <v>PM25</v>
      </c>
      <c r="J4183">
        <f>INDEX(NoSettings!$C:$C,MATCH(EPS!$A4183,NoSettings!$A:$A,0))</f>
        <v>800367</v>
      </c>
      <c r="K4183">
        <f>INDEX(GWP!$C$2:$C$13,MATCH(EPS!I4183,GWP!$B$2:$B$13,0))</f>
        <v>0</v>
      </c>
      <c r="L4183" s="4">
        <f t="shared" si="131"/>
        <v>0</v>
      </c>
    </row>
    <row r="4184" spans="1:12">
      <c r="A4184" t="s">
        <v>9812</v>
      </c>
      <c r="B4184" t="s">
        <v>7405</v>
      </c>
      <c r="C4184" t="s">
        <v>1739</v>
      </c>
      <c r="D4184" t="s">
        <v>6890</v>
      </c>
      <c r="E4184" t="s">
        <v>1710</v>
      </c>
      <c r="H4184" t="str">
        <f>INDEX('Vensim Variables'!$B:$B,MATCH(EPS!$B4184,'Vensim Variables'!$A:$A,0))</f>
        <v>g pollutant</v>
      </c>
      <c r="I4184" t="str">
        <f t="shared" si="130"/>
        <v>SOx</v>
      </c>
      <c r="J4184">
        <f>INDEX(NoSettings!$C:$C,MATCH(EPS!$A4184,NoSettings!$A:$A,0))</f>
        <v>2423740</v>
      </c>
      <c r="K4184">
        <f>INDEX(GWP!$C$2:$C$13,MATCH(EPS!I4184,GWP!$B$2:$B$13,0))</f>
        <v>0</v>
      </c>
      <c r="L4184" s="4">
        <f t="shared" si="131"/>
        <v>0</v>
      </c>
    </row>
    <row r="4185" spans="1:12">
      <c r="A4185" t="s">
        <v>9813</v>
      </c>
      <c r="B4185" t="s">
        <v>7405</v>
      </c>
      <c r="C4185" t="s">
        <v>1739</v>
      </c>
      <c r="D4185" t="s">
        <v>6890</v>
      </c>
      <c r="E4185" t="s">
        <v>1711</v>
      </c>
      <c r="H4185" t="str">
        <f>INDEX('Vensim Variables'!$B:$B,MATCH(EPS!$B4185,'Vensim Variables'!$A:$A,0))</f>
        <v>g pollutant</v>
      </c>
      <c r="I4185" t="str">
        <f t="shared" si="130"/>
        <v>BC</v>
      </c>
      <c r="J4185">
        <f>INDEX(NoSettings!$C:$C,MATCH(EPS!$A4185,NoSettings!$A:$A,0))</f>
        <v>187169</v>
      </c>
      <c r="K4185">
        <f>INDEX(GWP!$C$2:$C$13,MATCH(EPS!I4185,GWP!$B$2:$B$13,0))</f>
        <v>0</v>
      </c>
      <c r="L4185" s="4">
        <f t="shared" si="131"/>
        <v>0</v>
      </c>
    </row>
    <row r="4186" spans="1:12">
      <c r="A4186" t="s">
        <v>9814</v>
      </c>
      <c r="B4186" t="s">
        <v>7405</v>
      </c>
      <c r="C4186" t="s">
        <v>1739</v>
      </c>
      <c r="D4186" t="s">
        <v>6890</v>
      </c>
      <c r="E4186" t="s">
        <v>1712</v>
      </c>
      <c r="H4186" t="str">
        <f>INDEX('Vensim Variables'!$B:$B,MATCH(EPS!$B4186,'Vensim Variables'!$A:$A,0))</f>
        <v>g pollutant</v>
      </c>
      <c r="I4186" t="str">
        <f t="shared" si="130"/>
        <v>OC</v>
      </c>
      <c r="J4186">
        <f>INDEX(NoSettings!$C:$C,MATCH(EPS!$A4186,NoSettings!$A:$A,0))</f>
        <v>159803</v>
      </c>
      <c r="K4186">
        <f>INDEX(GWP!$C$2:$C$13,MATCH(EPS!I4186,GWP!$B$2:$B$13,0))</f>
        <v>0</v>
      </c>
      <c r="L4186" s="4">
        <f t="shared" si="131"/>
        <v>0</v>
      </c>
    </row>
    <row r="4187" spans="1:12">
      <c r="A4187" t="s">
        <v>9815</v>
      </c>
      <c r="B4187" t="s">
        <v>7405</v>
      </c>
      <c r="C4187" t="s">
        <v>1739</v>
      </c>
      <c r="D4187" t="s">
        <v>6890</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9816</v>
      </c>
      <c r="B4188" t="s">
        <v>7405</v>
      </c>
      <c r="C4188" t="s">
        <v>1739</v>
      </c>
      <c r="D4188" t="s">
        <v>6890</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9817</v>
      </c>
      <c r="B4189" t="s">
        <v>7405</v>
      </c>
      <c r="C4189" t="s">
        <v>1739</v>
      </c>
      <c r="D4189" t="s">
        <v>6890</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9818</v>
      </c>
      <c r="B4190" t="s">
        <v>7405</v>
      </c>
      <c r="C4190" t="s">
        <v>1739</v>
      </c>
      <c r="D4190" t="s">
        <v>6891</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9819</v>
      </c>
      <c r="B4191" t="s">
        <v>7405</v>
      </c>
      <c r="C4191" t="s">
        <v>1739</v>
      </c>
      <c r="D4191" t="s">
        <v>6891</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9820</v>
      </c>
      <c r="B4192" t="s">
        <v>7405</v>
      </c>
      <c r="C4192" t="s">
        <v>1739</v>
      </c>
      <c r="D4192" t="s">
        <v>6891</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9821</v>
      </c>
      <c r="B4193" t="s">
        <v>7405</v>
      </c>
      <c r="C4193" t="s">
        <v>1739</v>
      </c>
      <c r="D4193" t="s">
        <v>6891</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9822</v>
      </c>
      <c r="B4194" t="s">
        <v>7405</v>
      </c>
      <c r="C4194" t="s">
        <v>1739</v>
      </c>
      <c r="D4194" t="s">
        <v>6891</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9823</v>
      </c>
      <c r="B4195" t="s">
        <v>7405</v>
      </c>
      <c r="C4195" t="s">
        <v>1739</v>
      </c>
      <c r="D4195" t="s">
        <v>6891</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9824</v>
      </c>
      <c r="B4196" t="s">
        <v>7405</v>
      </c>
      <c r="C4196" t="s">
        <v>1739</v>
      </c>
      <c r="D4196" t="s">
        <v>6891</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9825</v>
      </c>
      <c r="B4197" t="s">
        <v>7405</v>
      </c>
      <c r="C4197" t="s">
        <v>1739</v>
      </c>
      <c r="D4197" t="s">
        <v>6891</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9826</v>
      </c>
      <c r="B4198" t="s">
        <v>7405</v>
      </c>
      <c r="C4198" t="s">
        <v>1739</v>
      </c>
      <c r="D4198" t="s">
        <v>6891</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9827</v>
      </c>
      <c r="B4199" t="s">
        <v>7405</v>
      </c>
      <c r="C4199" t="s">
        <v>1739</v>
      </c>
      <c r="D4199" t="s">
        <v>6891</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9828</v>
      </c>
      <c r="B4200" t="s">
        <v>7405</v>
      </c>
      <c r="C4200" t="s">
        <v>1739</v>
      </c>
      <c r="D4200" t="s">
        <v>6891</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9829</v>
      </c>
      <c r="B4201" t="s">
        <v>7405</v>
      </c>
      <c r="C4201" t="s">
        <v>1739</v>
      </c>
      <c r="D4201" t="s">
        <v>6891</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9830</v>
      </c>
      <c r="B4202" t="s">
        <v>7405</v>
      </c>
      <c r="C4202" t="s">
        <v>1739</v>
      </c>
      <c r="D4202" t="s">
        <v>6892</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9831</v>
      </c>
      <c r="B4203" t="s">
        <v>7405</v>
      </c>
      <c r="C4203" t="s">
        <v>1739</v>
      </c>
      <c r="D4203" t="s">
        <v>6892</v>
      </c>
      <c r="E4203" t="s">
        <v>1705</v>
      </c>
      <c r="H4203" t="str">
        <f>INDEX('Vensim Variables'!$B:$B,MATCH(EPS!$B4203,'Vensim Variables'!$A:$A,0))</f>
        <v>g pollutant</v>
      </c>
      <c r="I4203" t="str">
        <f t="shared" si="130"/>
        <v>VOC</v>
      </c>
      <c r="J4203">
        <f>INDEX(NoSettings!$C:$C,MATCH(EPS!$A4203,NoSettings!$A:$A,0))</f>
        <v>15121600</v>
      </c>
      <c r="K4203">
        <f>INDEX(GWP!$C$2:$C$13,MATCH(EPS!I4203,GWP!$B$2:$B$13,0))</f>
        <v>0</v>
      </c>
      <c r="L4203" s="4">
        <f t="shared" si="131"/>
        <v>0</v>
      </c>
    </row>
    <row r="4204" spans="1:12">
      <c r="A4204" t="s">
        <v>9832</v>
      </c>
      <c r="B4204" t="s">
        <v>7405</v>
      </c>
      <c r="C4204" t="s">
        <v>1739</v>
      </c>
      <c r="D4204" t="s">
        <v>6892</v>
      </c>
      <c r="E4204" t="s">
        <v>1706</v>
      </c>
      <c r="H4204" t="str">
        <f>INDEX('Vensim Variables'!$B:$B,MATCH(EPS!$B4204,'Vensim Variables'!$A:$A,0))</f>
        <v>g pollutant</v>
      </c>
      <c r="I4204" t="str">
        <f t="shared" si="130"/>
        <v>CO</v>
      </c>
      <c r="J4204">
        <f>INDEX(NoSettings!$C:$C,MATCH(EPS!$A4204,NoSettings!$A:$A,0))</f>
        <v>69835500</v>
      </c>
      <c r="K4204">
        <f>INDEX(GWP!$C$2:$C$13,MATCH(EPS!I4204,GWP!$B$2:$B$13,0))</f>
        <v>0</v>
      </c>
      <c r="L4204" s="4">
        <f t="shared" si="131"/>
        <v>0</v>
      </c>
    </row>
    <row r="4205" spans="1:12">
      <c r="A4205" t="s">
        <v>9833</v>
      </c>
      <c r="B4205" t="s">
        <v>7405</v>
      </c>
      <c r="C4205" t="s">
        <v>1739</v>
      </c>
      <c r="D4205" t="s">
        <v>6892</v>
      </c>
      <c r="E4205" t="s">
        <v>1707</v>
      </c>
      <c r="H4205" t="str">
        <f>INDEX('Vensim Variables'!$B:$B,MATCH(EPS!$B4205,'Vensim Variables'!$A:$A,0))</f>
        <v>g pollutant</v>
      </c>
      <c r="I4205" t="str">
        <f t="shared" si="130"/>
        <v>NOx</v>
      </c>
      <c r="J4205">
        <f>INDEX(NoSettings!$C:$C,MATCH(EPS!$A4205,NoSettings!$A:$A,0))</f>
        <v>239013000</v>
      </c>
      <c r="K4205">
        <f>INDEX(GWP!$C$2:$C$13,MATCH(EPS!I4205,GWP!$B$2:$B$13,0))</f>
        <v>0</v>
      </c>
      <c r="L4205" s="4">
        <f t="shared" si="131"/>
        <v>0</v>
      </c>
    </row>
    <row r="4206" spans="1:12">
      <c r="A4206" t="s">
        <v>9834</v>
      </c>
      <c r="B4206" t="s">
        <v>7405</v>
      </c>
      <c r="C4206" t="s">
        <v>1739</v>
      </c>
      <c r="D4206" t="s">
        <v>6892</v>
      </c>
      <c r="E4206" t="s">
        <v>1708</v>
      </c>
      <c r="H4206" t="str">
        <f>INDEX('Vensim Variables'!$B:$B,MATCH(EPS!$B4206,'Vensim Variables'!$A:$A,0))</f>
        <v>g pollutant</v>
      </c>
      <c r="I4206" t="str">
        <f t="shared" si="130"/>
        <v>PM10</v>
      </c>
      <c r="J4206">
        <f>INDEX(NoSettings!$C:$C,MATCH(EPS!$A4206,NoSettings!$A:$A,0))</f>
        <v>18868300</v>
      </c>
      <c r="K4206">
        <f>INDEX(GWP!$C$2:$C$13,MATCH(EPS!I4206,GWP!$B$2:$B$13,0))</f>
        <v>0</v>
      </c>
      <c r="L4206" s="4">
        <f t="shared" si="131"/>
        <v>0</v>
      </c>
    </row>
    <row r="4207" spans="1:12">
      <c r="A4207" t="s">
        <v>9835</v>
      </c>
      <c r="B4207" t="s">
        <v>7405</v>
      </c>
      <c r="C4207" t="s">
        <v>1739</v>
      </c>
      <c r="D4207" t="s">
        <v>6892</v>
      </c>
      <c r="E4207" t="s">
        <v>1709</v>
      </c>
      <c r="H4207" t="str">
        <f>INDEX('Vensim Variables'!$B:$B,MATCH(EPS!$B4207,'Vensim Variables'!$A:$A,0))</f>
        <v>g pollutant</v>
      </c>
      <c r="I4207" t="str">
        <f t="shared" si="130"/>
        <v>PM25</v>
      </c>
      <c r="J4207">
        <f>INDEX(NoSettings!$C:$C,MATCH(EPS!$A4207,NoSettings!$A:$A,0))</f>
        <v>16778900</v>
      </c>
      <c r="K4207">
        <f>INDEX(GWP!$C$2:$C$13,MATCH(EPS!I4207,GWP!$B$2:$B$13,0))</f>
        <v>0</v>
      </c>
      <c r="L4207" s="4">
        <f t="shared" si="131"/>
        <v>0</v>
      </c>
    </row>
    <row r="4208" spans="1:12">
      <c r="A4208" t="s">
        <v>9836</v>
      </c>
      <c r="B4208" t="s">
        <v>7405</v>
      </c>
      <c r="C4208" t="s">
        <v>1739</v>
      </c>
      <c r="D4208" t="s">
        <v>6892</v>
      </c>
      <c r="E4208" t="s">
        <v>1710</v>
      </c>
      <c r="H4208" t="str">
        <f>INDEX('Vensim Variables'!$B:$B,MATCH(EPS!$B4208,'Vensim Variables'!$A:$A,0))</f>
        <v>g pollutant</v>
      </c>
      <c r="I4208" t="str">
        <f t="shared" si="130"/>
        <v>SOx</v>
      </c>
      <c r="J4208">
        <f>INDEX(NoSettings!$C:$C,MATCH(EPS!$A4208,NoSettings!$A:$A,0))</f>
        <v>50811300</v>
      </c>
      <c r="K4208">
        <f>INDEX(GWP!$C$2:$C$13,MATCH(EPS!I4208,GWP!$B$2:$B$13,0))</f>
        <v>0</v>
      </c>
      <c r="L4208" s="4">
        <f t="shared" si="131"/>
        <v>0</v>
      </c>
    </row>
    <row r="4209" spans="1:12">
      <c r="A4209" t="s">
        <v>9837</v>
      </c>
      <c r="B4209" t="s">
        <v>7405</v>
      </c>
      <c r="C4209" t="s">
        <v>1739</v>
      </c>
      <c r="D4209" t="s">
        <v>6892</v>
      </c>
      <c r="E4209" t="s">
        <v>1711</v>
      </c>
      <c r="H4209" t="str">
        <f>INDEX('Vensim Variables'!$B:$B,MATCH(EPS!$B4209,'Vensim Variables'!$A:$A,0))</f>
        <v>g pollutant</v>
      </c>
      <c r="I4209" t="str">
        <f t="shared" si="130"/>
        <v>BC</v>
      </c>
      <c r="J4209">
        <f>INDEX(NoSettings!$C:$C,MATCH(EPS!$A4209,NoSettings!$A:$A,0))</f>
        <v>3923820</v>
      </c>
      <c r="K4209">
        <f>INDEX(GWP!$C$2:$C$13,MATCH(EPS!I4209,GWP!$B$2:$B$13,0))</f>
        <v>0</v>
      </c>
      <c r="L4209" s="4">
        <f t="shared" si="131"/>
        <v>0</v>
      </c>
    </row>
    <row r="4210" spans="1:12">
      <c r="A4210" t="s">
        <v>9838</v>
      </c>
      <c r="B4210" t="s">
        <v>7405</v>
      </c>
      <c r="C4210" t="s">
        <v>1739</v>
      </c>
      <c r="D4210" t="s">
        <v>6892</v>
      </c>
      <c r="E4210" t="s">
        <v>1712</v>
      </c>
      <c r="H4210" t="str">
        <f>INDEX('Vensim Variables'!$B:$B,MATCH(EPS!$B4210,'Vensim Variables'!$A:$A,0))</f>
        <v>g pollutant</v>
      </c>
      <c r="I4210" t="str">
        <f t="shared" si="130"/>
        <v>OC</v>
      </c>
      <c r="J4210">
        <f>INDEX(NoSettings!$C:$C,MATCH(EPS!$A4210,NoSettings!$A:$A,0))</f>
        <v>3350120</v>
      </c>
      <c r="K4210">
        <f>INDEX(GWP!$C$2:$C$13,MATCH(EPS!I4210,GWP!$B$2:$B$13,0))</f>
        <v>0</v>
      </c>
      <c r="L4210" s="4">
        <f t="shared" si="131"/>
        <v>0</v>
      </c>
    </row>
    <row r="4211" spans="1:12">
      <c r="A4211" t="s">
        <v>9839</v>
      </c>
      <c r="B4211" t="s">
        <v>7405</v>
      </c>
      <c r="C4211" t="s">
        <v>1739</v>
      </c>
      <c r="D4211" t="s">
        <v>6892</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9840</v>
      </c>
      <c r="B4212" t="s">
        <v>7405</v>
      </c>
      <c r="C4212" t="s">
        <v>1739</v>
      </c>
      <c r="D4212" t="s">
        <v>6892</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9841</v>
      </c>
      <c r="B4213" t="s">
        <v>7405</v>
      </c>
      <c r="C4213" t="s">
        <v>1739</v>
      </c>
      <c r="D4213" t="s">
        <v>6892</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9842</v>
      </c>
      <c r="B4214" t="s">
        <v>7405</v>
      </c>
      <c r="C4214" t="s">
        <v>1739</v>
      </c>
      <c r="D4214" t="s">
        <v>6893</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9843</v>
      </c>
      <c r="B4215" t="s">
        <v>7405</v>
      </c>
      <c r="C4215" t="s">
        <v>1739</v>
      </c>
      <c r="D4215" t="s">
        <v>6893</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9844</v>
      </c>
      <c r="B4216" t="s">
        <v>7405</v>
      </c>
      <c r="C4216" t="s">
        <v>1739</v>
      </c>
      <c r="D4216" t="s">
        <v>6893</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9845</v>
      </c>
      <c r="B4217" t="s">
        <v>7405</v>
      </c>
      <c r="C4217" t="s">
        <v>1739</v>
      </c>
      <c r="D4217" t="s">
        <v>6893</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9846</v>
      </c>
      <c r="B4218" t="s">
        <v>7405</v>
      </c>
      <c r="C4218" t="s">
        <v>1739</v>
      </c>
      <c r="D4218" t="s">
        <v>6893</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9847</v>
      </c>
      <c r="B4219" t="s">
        <v>7405</v>
      </c>
      <c r="C4219" t="s">
        <v>1739</v>
      </c>
      <c r="D4219" t="s">
        <v>6893</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9848</v>
      </c>
      <c r="B4220" t="s">
        <v>7405</v>
      </c>
      <c r="C4220" t="s">
        <v>1739</v>
      </c>
      <c r="D4220" t="s">
        <v>6893</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9849</v>
      </c>
      <c r="B4221" t="s">
        <v>7405</v>
      </c>
      <c r="C4221" t="s">
        <v>1739</v>
      </c>
      <c r="D4221" t="s">
        <v>6893</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9850</v>
      </c>
      <c r="B4222" t="s">
        <v>7405</v>
      </c>
      <c r="C4222" t="s">
        <v>1739</v>
      </c>
      <c r="D4222" t="s">
        <v>6893</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9851</v>
      </c>
      <c r="B4223" t="s">
        <v>7405</v>
      </c>
      <c r="C4223" t="s">
        <v>1739</v>
      </c>
      <c r="D4223" t="s">
        <v>6893</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9852</v>
      </c>
      <c r="B4224" t="s">
        <v>7405</v>
      </c>
      <c r="C4224" t="s">
        <v>1739</v>
      </c>
      <c r="D4224" t="s">
        <v>6893</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9853</v>
      </c>
      <c r="B4225" t="s">
        <v>7405</v>
      </c>
      <c r="C4225" t="s">
        <v>1739</v>
      </c>
      <c r="D4225" t="s">
        <v>6893</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9854</v>
      </c>
      <c r="B4226" t="s">
        <v>7405</v>
      </c>
      <c r="C4226" t="s">
        <v>1739</v>
      </c>
      <c r="D4226" t="s">
        <v>6894</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9855</v>
      </c>
      <c r="B4227" t="s">
        <v>7405</v>
      </c>
      <c r="C4227" t="s">
        <v>1739</v>
      </c>
      <c r="D4227" t="s">
        <v>6894</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588176</v>
      </c>
      <c r="K4227">
        <f>INDEX(GWP!$C$2:$C$13,MATCH(EPS!I4227,GWP!$B$2:$B$13,0))</f>
        <v>0</v>
      </c>
      <c r="L4227" s="4">
        <f t="shared" ref="L4227:L4290" si="133">IF(H4227="g pollutant",K4227*J4227/10^12,IF(H4227="MMTCO2e",J4227,IF(H4227="MWh",J4227,0)))</f>
        <v>0</v>
      </c>
    </row>
    <row r="4228" spans="1:12">
      <c r="A4228" t="s">
        <v>9856</v>
      </c>
      <c r="B4228" t="s">
        <v>7405</v>
      </c>
      <c r="C4228" t="s">
        <v>1739</v>
      </c>
      <c r="D4228" t="s">
        <v>6894</v>
      </c>
      <c r="E4228" t="s">
        <v>1706</v>
      </c>
      <c r="H4228" t="str">
        <f>INDEX('Vensim Variables'!$B:$B,MATCH(EPS!$B4228,'Vensim Variables'!$A:$A,0))</f>
        <v>g pollutant</v>
      </c>
      <c r="I4228" t="str">
        <f t="shared" si="132"/>
        <v>CO</v>
      </c>
      <c r="J4228">
        <f>INDEX(NoSettings!$C:$C,MATCH(EPS!$A4228,NoSettings!$A:$A,0))</f>
        <v>2716360</v>
      </c>
      <c r="K4228">
        <f>INDEX(GWP!$C$2:$C$13,MATCH(EPS!I4228,GWP!$B$2:$B$13,0))</f>
        <v>0</v>
      </c>
      <c r="L4228" s="4">
        <f t="shared" si="133"/>
        <v>0</v>
      </c>
    </row>
    <row r="4229" spans="1:12">
      <c r="A4229" t="s">
        <v>9857</v>
      </c>
      <c r="B4229" t="s">
        <v>7405</v>
      </c>
      <c r="C4229" t="s">
        <v>1739</v>
      </c>
      <c r="D4229" t="s">
        <v>6894</v>
      </c>
      <c r="E4229" t="s">
        <v>1707</v>
      </c>
      <c r="H4229" t="str">
        <f>INDEX('Vensim Variables'!$B:$B,MATCH(EPS!$B4229,'Vensim Variables'!$A:$A,0))</f>
        <v>g pollutant</v>
      </c>
      <c r="I4229" t="str">
        <f t="shared" si="132"/>
        <v>NOx</v>
      </c>
      <c r="J4229">
        <f>INDEX(NoSettings!$C:$C,MATCH(EPS!$A4229,NoSettings!$A:$A,0))</f>
        <v>9296770</v>
      </c>
      <c r="K4229">
        <f>INDEX(GWP!$C$2:$C$13,MATCH(EPS!I4229,GWP!$B$2:$B$13,0))</f>
        <v>0</v>
      </c>
      <c r="L4229" s="4">
        <f t="shared" si="133"/>
        <v>0</v>
      </c>
    </row>
    <row r="4230" spans="1:12">
      <c r="A4230" t="s">
        <v>9858</v>
      </c>
      <c r="B4230" t="s">
        <v>7405</v>
      </c>
      <c r="C4230" t="s">
        <v>1739</v>
      </c>
      <c r="D4230" t="s">
        <v>6894</v>
      </c>
      <c r="E4230" t="s">
        <v>1708</v>
      </c>
      <c r="H4230" t="str">
        <f>INDEX('Vensim Variables'!$B:$B,MATCH(EPS!$B4230,'Vensim Variables'!$A:$A,0))</f>
        <v>g pollutant</v>
      </c>
      <c r="I4230" t="str">
        <f t="shared" si="132"/>
        <v>PM10</v>
      </c>
      <c r="J4230">
        <f>INDEX(NoSettings!$C:$C,MATCH(EPS!$A4230,NoSettings!$A:$A,0))</f>
        <v>733912</v>
      </c>
      <c r="K4230">
        <f>INDEX(GWP!$C$2:$C$13,MATCH(EPS!I4230,GWP!$B$2:$B$13,0))</f>
        <v>0</v>
      </c>
      <c r="L4230" s="4">
        <f t="shared" si="133"/>
        <v>0</v>
      </c>
    </row>
    <row r="4231" spans="1:12">
      <c r="A4231" t="s">
        <v>9859</v>
      </c>
      <c r="B4231" t="s">
        <v>7405</v>
      </c>
      <c r="C4231" t="s">
        <v>1739</v>
      </c>
      <c r="D4231" t="s">
        <v>6894</v>
      </c>
      <c r="E4231" t="s">
        <v>1709</v>
      </c>
      <c r="H4231" t="str">
        <f>INDEX('Vensim Variables'!$B:$B,MATCH(EPS!$B4231,'Vensim Variables'!$A:$A,0))</f>
        <v>g pollutant</v>
      </c>
      <c r="I4231" t="str">
        <f t="shared" si="132"/>
        <v>PM25</v>
      </c>
      <c r="J4231">
        <f>INDEX(NoSettings!$C:$C,MATCH(EPS!$A4231,NoSettings!$A:$A,0))</f>
        <v>652642</v>
      </c>
      <c r="K4231">
        <f>INDEX(GWP!$C$2:$C$13,MATCH(EPS!I4231,GWP!$B$2:$B$13,0))</f>
        <v>0</v>
      </c>
      <c r="L4231" s="4">
        <f t="shared" si="133"/>
        <v>0</v>
      </c>
    </row>
    <row r="4232" spans="1:12">
      <c r="A4232" t="s">
        <v>9860</v>
      </c>
      <c r="B4232" t="s">
        <v>7405</v>
      </c>
      <c r="C4232" t="s">
        <v>1739</v>
      </c>
      <c r="D4232" t="s">
        <v>6894</v>
      </c>
      <c r="E4232" t="s">
        <v>1710</v>
      </c>
      <c r="H4232" t="str">
        <f>INDEX('Vensim Variables'!$B:$B,MATCH(EPS!$B4232,'Vensim Variables'!$A:$A,0))</f>
        <v>g pollutant</v>
      </c>
      <c r="I4232" t="str">
        <f t="shared" si="132"/>
        <v>SOx</v>
      </c>
      <c r="J4232">
        <f>INDEX(NoSettings!$C:$C,MATCH(EPS!$A4232,NoSettings!$A:$A,0))</f>
        <v>1976380</v>
      </c>
      <c r="K4232">
        <f>INDEX(GWP!$C$2:$C$13,MATCH(EPS!I4232,GWP!$B$2:$B$13,0))</f>
        <v>0</v>
      </c>
      <c r="L4232" s="4">
        <f t="shared" si="133"/>
        <v>0</v>
      </c>
    </row>
    <row r="4233" spans="1:12">
      <c r="A4233" t="s">
        <v>9861</v>
      </c>
      <c r="B4233" t="s">
        <v>7405</v>
      </c>
      <c r="C4233" t="s">
        <v>1739</v>
      </c>
      <c r="D4233" t="s">
        <v>6894</v>
      </c>
      <c r="E4233" t="s">
        <v>1711</v>
      </c>
      <c r="H4233" t="str">
        <f>INDEX('Vensim Variables'!$B:$B,MATCH(EPS!$B4233,'Vensim Variables'!$A:$A,0))</f>
        <v>g pollutant</v>
      </c>
      <c r="I4233" t="str">
        <f t="shared" si="132"/>
        <v>BC</v>
      </c>
      <c r="J4233">
        <f>INDEX(NoSettings!$C:$C,MATCH(EPS!$A4233,NoSettings!$A:$A,0))</f>
        <v>152623</v>
      </c>
      <c r="K4233">
        <f>INDEX(GWP!$C$2:$C$13,MATCH(EPS!I4233,GWP!$B$2:$B$13,0))</f>
        <v>0</v>
      </c>
      <c r="L4233" s="4">
        <f t="shared" si="133"/>
        <v>0</v>
      </c>
    </row>
    <row r="4234" spans="1:12">
      <c r="A4234" t="s">
        <v>9862</v>
      </c>
      <c r="B4234" t="s">
        <v>7405</v>
      </c>
      <c r="C4234" t="s">
        <v>1739</v>
      </c>
      <c r="D4234" t="s">
        <v>6894</v>
      </c>
      <c r="E4234" t="s">
        <v>1712</v>
      </c>
      <c r="H4234" t="str">
        <f>INDEX('Vensim Variables'!$B:$B,MATCH(EPS!$B4234,'Vensim Variables'!$A:$A,0))</f>
        <v>g pollutant</v>
      </c>
      <c r="I4234" t="str">
        <f t="shared" si="132"/>
        <v>OC</v>
      </c>
      <c r="J4234">
        <f>INDEX(NoSettings!$C:$C,MATCH(EPS!$A4234,NoSettings!$A:$A,0))</f>
        <v>130308</v>
      </c>
      <c r="K4234">
        <f>INDEX(GWP!$C$2:$C$13,MATCH(EPS!I4234,GWP!$B$2:$B$13,0))</f>
        <v>0</v>
      </c>
      <c r="L4234" s="4">
        <f t="shared" si="133"/>
        <v>0</v>
      </c>
    </row>
    <row r="4235" spans="1:12">
      <c r="A4235" t="s">
        <v>9863</v>
      </c>
      <c r="B4235" t="s">
        <v>7405</v>
      </c>
      <c r="C4235" t="s">
        <v>1739</v>
      </c>
      <c r="D4235" t="s">
        <v>6894</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9864</v>
      </c>
      <c r="B4236" t="s">
        <v>7405</v>
      </c>
      <c r="C4236" t="s">
        <v>1739</v>
      </c>
      <c r="D4236" t="s">
        <v>6894</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9865</v>
      </c>
      <c r="B4237" t="s">
        <v>7405</v>
      </c>
      <c r="C4237" t="s">
        <v>1739</v>
      </c>
      <c r="D4237" t="s">
        <v>6894</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9866</v>
      </c>
      <c r="B4238" t="s">
        <v>7405</v>
      </c>
      <c r="C4238" t="s">
        <v>1739</v>
      </c>
      <c r="D4238" t="s">
        <v>6895</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9867</v>
      </c>
      <c r="B4239" t="s">
        <v>7405</v>
      </c>
      <c r="C4239" t="s">
        <v>1739</v>
      </c>
      <c r="D4239" t="s">
        <v>6895</v>
      </c>
      <c r="E4239" t="s">
        <v>1705</v>
      </c>
      <c r="H4239" t="str">
        <f>INDEX('Vensim Variables'!$B:$B,MATCH(EPS!$B4239,'Vensim Variables'!$A:$A,0))</f>
        <v>g pollutant</v>
      </c>
      <c r="I4239" t="str">
        <f t="shared" si="132"/>
        <v>VOC</v>
      </c>
      <c r="J4239">
        <f>INDEX(NoSettings!$C:$C,MATCH(EPS!$A4239,NoSettings!$A:$A,0))</f>
        <v>296911</v>
      </c>
      <c r="K4239">
        <f>INDEX(GWP!$C$2:$C$13,MATCH(EPS!I4239,GWP!$B$2:$B$13,0))</f>
        <v>0</v>
      </c>
      <c r="L4239" s="4">
        <f t="shared" si="133"/>
        <v>0</v>
      </c>
    </row>
    <row r="4240" spans="1:12">
      <c r="A4240" t="s">
        <v>9868</v>
      </c>
      <c r="B4240" t="s">
        <v>7405</v>
      </c>
      <c r="C4240" t="s">
        <v>1739</v>
      </c>
      <c r="D4240" t="s">
        <v>6895</v>
      </c>
      <c r="E4240" t="s">
        <v>1706</v>
      </c>
      <c r="H4240" t="str">
        <f>INDEX('Vensim Variables'!$B:$B,MATCH(EPS!$B4240,'Vensim Variables'!$A:$A,0))</f>
        <v>g pollutant</v>
      </c>
      <c r="I4240" t="str">
        <f t="shared" si="132"/>
        <v>CO</v>
      </c>
      <c r="J4240">
        <f>INDEX(NoSettings!$C:$C,MATCH(EPS!$A4240,NoSettings!$A:$A,0))</f>
        <v>1371210</v>
      </c>
      <c r="K4240">
        <f>INDEX(GWP!$C$2:$C$13,MATCH(EPS!I4240,GWP!$B$2:$B$13,0))</f>
        <v>0</v>
      </c>
      <c r="L4240" s="4">
        <f t="shared" si="133"/>
        <v>0</v>
      </c>
    </row>
    <row r="4241" spans="1:12">
      <c r="A4241" t="s">
        <v>9869</v>
      </c>
      <c r="B4241" t="s">
        <v>7405</v>
      </c>
      <c r="C4241" t="s">
        <v>1739</v>
      </c>
      <c r="D4241" t="s">
        <v>6895</v>
      </c>
      <c r="E4241" t="s">
        <v>1707</v>
      </c>
      <c r="H4241" t="str">
        <f>INDEX('Vensim Variables'!$B:$B,MATCH(EPS!$B4241,'Vensim Variables'!$A:$A,0))</f>
        <v>g pollutant</v>
      </c>
      <c r="I4241" t="str">
        <f t="shared" si="132"/>
        <v>NOx</v>
      </c>
      <c r="J4241">
        <f>INDEX(NoSettings!$C:$C,MATCH(EPS!$A4241,NoSettings!$A:$A,0))</f>
        <v>4693000</v>
      </c>
      <c r="K4241">
        <f>INDEX(GWP!$C$2:$C$13,MATCH(EPS!I4241,GWP!$B$2:$B$13,0))</f>
        <v>0</v>
      </c>
      <c r="L4241" s="4">
        <f t="shared" si="133"/>
        <v>0</v>
      </c>
    </row>
    <row r="4242" spans="1:12">
      <c r="A4242" t="s">
        <v>9870</v>
      </c>
      <c r="B4242" t="s">
        <v>7405</v>
      </c>
      <c r="C4242" t="s">
        <v>1739</v>
      </c>
      <c r="D4242" t="s">
        <v>6895</v>
      </c>
      <c r="E4242" t="s">
        <v>1708</v>
      </c>
      <c r="H4242" t="str">
        <f>INDEX('Vensim Variables'!$B:$B,MATCH(EPS!$B4242,'Vensim Variables'!$A:$A,0))</f>
        <v>g pollutant</v>
      </c>
      <c r="I4242" t="str">
        <f t="shared" si="132"/>
        <v>PM10</v>
      </c>
      <c r="J4242">
        <f>INDEX(NoSettings!$C:$C,MATCH(EPS!$A4242,NoSettings!$A:$A,0))</f>
        <v>370478</v>
      </c>
      <c r="K4242">
        <f>INDEX(GWP!$C$2:$C$13,MATCH(EPS!I4242,GWP!$B$2:$B$13,0))</f>
        <v>0</v>
      </c>
      <c r="L4242" s="4">
        <f t="shared" si="133"/>
        <v>0</v>
      </c>
    </row>
    <row r="4243" spans="1:12">
      <c r="A4243" t="s">
        <v>9871</v>
      </c>
      <c r="B4243" t="s">
        <v>7405</v>
      </c>
      <c r="C4243" t="s">
        <v>1739</v>
      </c>
      <c r="D4243" t="s">
        <v>6895</v>
      </c>
      <c r="E4243" t="s">
        <v>1709</v>
      </c>
      <c r="H4243" t="str">
        <f>INDEX('Vensim Variables'!$B:$B,MATCH(EPS!$B4243,'Vensim Variables'!$A:$A,0))</f>
        <v>g pollutant</v>
      </c>
      <c r="I4243" t="str">
        <f t="shared" si="132"/>
        <v>PM25</v>
      </c>
      <c r="J4243">
        <f>INDEX(NoSettings!$C:$C,MATCH(EPS!$A4243,NoSettings!$A:$A,0))</f>
        <v>329453</v>
      </c>
      <c r="K4243">
        <f>INDEX(GWP!$C$2:$C$13,MATCH(EPS!I4243,GWP!$B$2:$B$13,0))</f>
        <v>0</v>
      </c>
      <c r="L4243" s="4">
        <f t="shared" si="133"/>
        <v>0</v>
      </c>
    </row>
    <row r="4244" spans="1:12">
      <c r="A4244" t="s">
        <v>9872</v>
      </c>
      <c r="B4244" t="s">
        <v>7405</v>
      </c>
      <c r="C4244" t="s">
        <v>1739</v>
      </c>
      <c r="D4244" t="s">
        <v>6895</v>
      </c>
      <c r="E4244" t="s">
        <v>1710</v>
      </c>
      <c r="H4244" t="str">
        <f>INDEX('Vensim Variables'!$B:$B,MATCH(EPS!$B4244,'Vensim Variables'!$A:$A,0))</f>
        <v>g pollutant</v>
      </c>
      <c r="I4244" t="str">
        <f t="shared" si="132"/>
        <v>SOx</v>
      </c>
      <c r="J4244">
        <f>INDEX(NoSettings!$C:$C,MATCH(EPS!$A4244,NoSettings!$A:$A,0))</f>
        <v>997676</v>
      </c>
      <c r="K4244">
        <f>INDEX(GWP!$C$2:$C$13,MATCH(EPS!I4244,GWP!$B$2:$B$13,0))</f>
        <v>0</v>
      </c>
      <c r="L4244" s="4">
        <f t="shared" si="133"/>
        <v>0</v>
      </c>
    </row>
    <row r="4245" spans="1:12">
      <c r="A4245" t="s">
        <v>9873</v>
      </c>
      <c r="B4245" t="s">
        <v>7405</v>
      </c>
      <c r="C4245" t="s">
        <v>1739</v>
      </c>
      <c r="D4245" t="s">
        <v>6895</v>
      </c>
      <c r="E4245" t="s">
        <v>1711</v>
      </c>
      <c r="H4245" t="str">
        <f>INDEX('Vensim Variables'!$B:$B,MATCH(EPS!$B4245,'Vensim Variables'!$A:$A,0))</f>
        <v>g pollutant</v>
      </c>
      <c r="I4245" t="str">
        <f t="shared" si="132"/>
        <v>BC</v>
      </c>
      <c r="J4245">
        <f>INDEX(NoSettings!$C:$C,MATCH(EPS!$A4245,NoSettings!$A:$A,0))</f>
        <v>77043.8</v>
      </c>
      <c r="K4245">
        <f>INDEX(GWP!$C$2:$C$13,MATCH(EPS!I4245,GWP!$B$2:$B$13,0))</f>
        <v>0</v>
      </c>
      <c r="L4245" s="4">
        <f t="shared" si="133"/>
        <v>0</v>
      </c>
    </row>
    <row r="4246" spans="1:12">
      <c r="A4246" t="s">
        <v>9874</v>
      </c>
      <c r="B4246" t="s">
        <v>7405</v>
      </c>
      <c r="C4246" t="s">
        <v>1739</v>
      </c>
      <c r="D4246" t="s">
        <v>6895</v>
      </c>
      <c r="E4246" t="s">
        <v>1712</v>
      </c>
      <c r="H4246" t="str">
        <f>INDEX('Vensim Variables'!$B:$B,MATCH(EPS!$B4246,'Vensim Variables'!$A:$A,0))</f>
        <v>g pollutant</v>
      </c>
      <c r="I4246" t="str">
        <f t="shared" si="132"/>
        <v>OC</v>
      </c>
      <c r="J4246">
        <f>INDEX(NoSettings!$C:$C,MATCH(EPS!$A4246,NoSettings!$A:$A,0))</f>
        <v>65779.3</v>
      </c>
      <c r="K4246">
        <f>INDEX(GWP!$C$2:$C$13,MATCH(EPS!I4246,GWP!$B$2:$B$13,0))</f>
        <v>0</v>
      </c>
      <c r="L4246" s="4">
        <f t="shared" si="133"/>
        <v>0</v>
      </c>
    </row>
    <row r="4247" spans="1:12">
      <c r="A4247" t="s">
        <v>9875</v>
      </c>
      <c r="B4247" t="s">
        <v>7405</v>
      </c>
      <c r="C4247" t="s">
        <v>1739</v>
      </c>
      <c r="D4247" t="s">
        <v>6895</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9876</v>
      </c>
      <c r="B4248" t="s">
        <v>7405</v>
      </c>
      <c r="C4248" t="s">
        <v>1739</v>
      </c>
      <c r="D4248" t="s">
        <v>6895</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9877</v>
      </c>
      <c r="B4249" t="s">
        <v>7405</v>
      </c>
      <c r="C4249" t="s">
        <v>1739</v>
      </c>
      <c r="D4249" t="s">
        <v>6895</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9878</v>
      </c>
      <c r="B4250" t="s">
        <v>7405</v>
      </c>
      <c r="C4250" t="s">
        <v>1739</v>
      </c>
      <c r="D4250" t="s">
        <v>6896</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9879</v>
      </c>
      <c r="B4251" t="s">
        <v>7405</v>
      </c>
      <c r="C4251" t="s">
        <v>1739</v>
      </c>
      <c r="D4251" t="s">
        <v>6896</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9880</v>
      </c>
      <c r="B4252" t="s">
        <v>7405</v>
      </c>
      <c r="C4252" t="s">
        <v>1739</v>
      </c>
      <c r="D4252" t="s">
        <v>6896</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9881</v>
      </c>
      <c r="B4253" t="s">
        <v>7405</v>
      </c>
      <c r="C4253" t="s">
        <v>1739</v>
      </c>
      <c r="D4253" t="s">
        <v>6896</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9882</v>
      </c>
      <c r="B4254" t="s">
        <v>7405</v>
      </c>
      <c r="C4254" t="s">
        <v>1739</v>
      </c>
      <c r="D4254" t="s">
        <v>6896</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9883</v>
      </c>
      <c r="B4255" t="s">
        <v>7405</v>
      </c>
      <c r="C4255" t="s">
        <v>1739</v>
      </c>
      <c r="D4255" t="s">
        <v>6896</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9884</v>
      </c>
      <c r="B4256" t="s">
        <v>7405</v>
      </c>
      <c r="C4256" t="s">
        <v>1739</v>
      </c>
      <c r="D4256" t="s">
        <v>6896</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9885</v>
      </c>
      <c r="B4257" t="s">
        <v>7405</v>
      </c>
      <c r="C4257" t="s">
        <v>1739</v>
      </c>
      <c r="D4257" t="s">
        <v>6896</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9886</v>
      </c>
      <c r="B4258" t="s">
        <v>7405</v>
      </c>
      <c r="C4258" t="s">
        <v>1739</v>
      </c>
      <c r="D4258" t="s">
        <v>6896</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9887</v>
      </c>
      <c r="B4259" t="s">
        <v>7405</v>
      </c>
      <c r="C4259" t="s">
        <v>1739</v>
      </c>
      <c r="D4259" t="s">
        <v>6896</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9888</v>
      </c>
      <c r="B4260" t="s">
        <v>7405</v>
      </c>
      <c r="C4260" t="s">
        <v>1739</v>
      </c>
      <c r="D4260" t="s">
        <v>6896</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9889</v>
      </c>
      <c r="B4261" t="s">
        <v>7405</v>
      </c>
      <c r="C4261" t="s">
        <v>1739</v>
      </c>
      <c r="D4261" t="s">
        <v>6896</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9890</v>
      </c>
      <c r="B4262" t="s">
        <v>7405</v>
      </c>
      <c r="C4262" t="s">
        <v>1739</v>
      </c>
      <c r="D4262" t="s">
        <v>6897</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9891</v>
      </c>
      <c r="B4263" t="s">
        <v>7405</v>
      </c>
      <c r="C4263" t="s">
        <v>1739</v>
      </c>
      <c r="D4263" t="s">
        <v>6897</v>
      </c>
      <c r="E4263" t="s">
        <v>1705</v>
      </c>
      <c r="H4263" t="str">
        <f>INDEX('Vensim Variables'!$B:$B,MATCH(EPS!$B4263,'Vensim Variables'!$A:$A,0))</f>
        <v>g pollutant</v>
      </c>
      <c r="I4263" t="str">
        <f t="shared" si="132"/>
        <v>VOC</v>
      </c>
      <c r="J4263">
        <f>INDEX(NoSettings!$C:$C,MATCH(EPS!$A4263,NoSettings!$A:$A,0))</f>
        <v>55339200</v>
      </c>
      <c r="K4263">
        <f>INDEX(GWP!$C$2:$C$13,MATCH(EPS!I4263,GWP!$B$2:$B$13,0))</f>
        <v>0</v>
      </c>
      <c r="L4263" s="4">
        <f t="shared" si="133"/>
        <v>0</v>
      </c>
    </row>
    <row r="4264" spans="1:12">
      <c r="A4264" t="s">
        <v>9892</v>
      </c>
      <c r="B4264" t="s">
        <v>7405</v>
      </c>
      <c r="C4264" t="s">
        <v>1739</v>
      </c>
      <c r="D4264" t="s">
        <v>6897</v>
      </c>
      <c r="E4264" t="s">
        <v>1706</v>
      </c>
      <c r="H4264" t="str">
        <f>INDEX('Vensim Variables'!$B:$B,MATCH(EPS!$B4264,'Vensim Variables'!$A:$A,0))</f>
        <v>g pollutant</v>
      </c>
      <c r="I4264" t="str">
        <f t="shared" si="132"/>
        <v>CO</v>
      </c>
      <c r="J4264">
        <f>INDEX(NoSettings!$C:$C,MATCH(EPS!$A4264,NoSettings!$A:$A,0))</f>
        <v>255571000</v>
      </c>
      <c r="K4264">
        <f>INDEX(GWP!$C$2:$C$13,MATCH(EPS!I4264,GWP!$B$2:$B$13,0))</f>
        <v>0</v>
      </c>
      <c r="L4264" s="4">
        <f t="shared" si="133"/>
        <v>0</v>
      </c>
    </row>
    <row r="4265" spans="1:12">
      <c r="A4265" t="s">
        <v>9893</v>
      </c>
      <c r="B4265" t="s">
        <v>7405</v>
      </c>
      <c r="C4265" t="s">
        <v>1739</v>
      </c>
      <c r="D4265" t="s">
        <v>6897</v>
      </c>
      <c r="E4265" t="s">
        <v>1707</v>
      </c>
      <c r="H4265" t="str">
        <f>INDEX('Vensim Variables'!$B:$B,MATCH(EPS!$B4265,'Vensim Variables'!$A:$A,0))</f>
        <v>g pollutant</v>
      </c>
      <c r="I4265" t="str">
        <f t="shared" si="132"/>
        <v>NOx</v>
      </c>
      <c r="J4265">
        <f>INDEX(NoSettings!$C:$C,MATCH(EPS!$A4265,NoSettings!$A:$A,0))</f>
        <v>874696000</v>
      </c>
      <c r="K4265">
        <f>INDEX(GWP!$C$2:$C$13,MATCH(EPS!I4265,GWP!$B$2:$B$13,0))</f>
        <v>0</v>
      </c>
      <c r="L4265" s="4">
        <f t="shared" si="133"/>
        <v>0</v>
      </c>
    </row>
    <row r="4266" spans="1:12">
      <c r="A4266" t="s">
        <v>9894</v>
      </c>
      <c r="B4266" t="s">
        <v>7405</v>
      </c>
      <c r="C4266" t="s">
        <v>1739</v>
      </c>
      <c r="D4266" t="s">
        <v>6897</v>
      </c>
      <c r="E4266" t="s">
        <v>1708</v>
      </c>
      <c r="H4266" t="str">
        <f>INDEX('Vensim Variables'!$B:$B,MATCH(EPS!$B4266,'Vensim Variables'!$A:$A,0))</f>
        <v>g pollutant</v>
      </c>
      <c r="I4266" t="str">
        <f t="shared" si="132"/>
        <v>PM10</v>
      </c>
      <c r="J4266">
        <f>INDEX(NoSettings!$C:$C,MATCH(EPS!$A4266,NoSettings!$A:$A,0))</f>
        <v>69050900</v>
      </c>
      <c r="K4266">
        <f>INDEX(GWP!$C$2:$C$13,MATCH(EPS!I4266,GWP!$B$2:$B$13,0))</f>
        <v>0</v>
      </c>
      <c r="L4266" s="4">
        <f t="shared" si="133"/>
        <v>0</v>
      </c>
    </row>
    <row r="4267" spans="1:12">
      <c r="A4267" t="s">
        <v>9895</v>
      </c>
      <c r="B4267" t="s">
        <v>7405</v>
      </c>
      <c r="C4267" t="s">
        <v>1739</v>
      </c>
      <c r="D4267" t="s">
        <v>6897</v>
      </c>
      <c r="E4267" t="s">
        <v>1709</v>
      </c>
      <c r="H4267" t="str">
        <f>INDEX('Vensim Variables'!$B:$B,MATCH(EPS!$B4267,'Vensim Variables'!$A:$A,0))</f>
        <v>g pollutant</v>
      </c>
      <c r="I4267" t="str">
        <f t="shared" si="132"/>
        <v>PM25</v>
      </c>
      <c r="J4267">
        <f>INDEX(NoSettings!$C:$C,MATCH(EPS!$A4267,NoSettings!$A:$A,0))</f>
        <v>61404500</v>
      </c>
      <c r="K4267">
        <f>INDEX(GWP!$C$2:$C$13,MATCH(EPS!I4267,GWP!$B$2:$B$13,0))</f>
        <v>0</v>
      </c>
      <c r="L4267" s="4">
        <f t="shared" si="133"/>
        <v>0</v>
      </c>
    </row>
    <row r="4268" spans="1:12">
      <c r="A4268" t="s">
        <v>9896</v>
      </c>
      <c r="B4268" t="s">
        <v>7405</v>
      </c>
      <c r="C4268" t="s">
        <v>1739</v>
      </c>
      <c r="D4268" t="s">
        <v>6897</v>
      </c>
      <c r="E4268" t="s">
        <v>1710</v>
      </c>
      <c r="H4268" t="str">
        <f>INDEX('Vensim Variables'!$B:$B,MATCH(EPS!$B4268,'Vensim Variables'!$A:$A,0))</f>
        <v>g pollutant</v>
      </c>
      <c r="I4268" t="str">
        <f t="shared" si="132"/>
        <v>SOx</v>
      </c>
      <c r="J4268">
        <f>INDEX(NoSettings!$C:$C,MATCH(EPS!$A4268,NoSettings!$A:$A,0))</f>
        <v>185950000</v>
      </c>
      <c r="K4268">
        <f>INDEX(GWP!$C$2:$C$13,MATCH(EPS!I4268,GWP!$B$2:$B$13,0))</f>
        <v>0</v>
      </c>
      <c r="L4268" s="4">
        <f t="shared" si="133"/>
        <v>0</v>
      </c>
    </row>
    <row r="4269" spans="1:12">
      <c r="A4269" t="s">
        <v>9897</v>
      </c>
      <c r="B4269" t="s">
        <v>7405</v>
      </c>
      <c r="C4269" t="s">
        <v>1739</v>
      </c>
      <c r="D4269" t="s">
        <v>6897</v>
      </c>
      <c r="E4269" t="s">
        <v>1711</v>
      </c>
      <c r="H4269" t="str">
        <f>INDEX('Vensim Variables'!$B:$B,MATCH(EPS!$B4269,'Vensim Variables'!$A:$A,0))</f>
        <v>g pollutant</v>
      </c>
      <c r="I4269" t="str">
        <f t="shared" si="132"/>
        <v>BC</v>
      </c>
      <c r="J4269">
        <f>INDEX(NoSettings!$C:$C,MATCH(EPS!$A4269,NoSettings!$A:$A,0))</f>
        <v>14359700</v>
      </c>
      <c r="K4269">
        <f>INDEX(GWP!$C$2:$C$13,MATCH(EPS!I4269,GWP!$B$2:$B$13,0))</f>
        <v>0</v>
      </c>
      <c r="L4269" s="4">
        <f t="shared" si="133"/>
        <v>0</v>
      </c>
    </row>
    <row r="4270" spans="1:12">
      <c r="A4270" t="s">
        <v>9898</v>
      </c>
      <c r="B4270" t="s">
        <v>7405</v>
      </c>
      <c r="C4270" t="s">
        <v>1739</v>
      </c>
      <c r="D4270" t="s">
        <v>6897</v>
      </c>
      <c r="E4270" t="s">
        <v>1712</v>
      </c>
      <c r="H4270" t="str">
        <f>INDEX('Vensim Variables'!$B:$B,MATCH(EPS!$B4270,'Vensim Variables'!$A:$A,0))</f>
        <v>g pollutant</v>
      </c>
      <c r="I4270" t="str">
        <f t="shared" si="132"/>
        <v>OC</v>
      </c>
      <c r="J4270">
        <f>INDEX(NoSettings!$C:$C,MATCH(EPS!$A4270,NoSettings!$A:$A,0))</f>
        <v>12260200</v>
      </c>
      <c r="K4270">
        <f>INDEX(GWP!$C$2:$C$13,MATCH(EPS!I4270,GWP!$B$2:$B$13,0))</f>
        <v>0</v>
      </c>
      <c r="L4270" s="4">
        <f t="shared" si="133"/>
        <v>0</v>
      </c>
    </row>
    <row r="4271" spans="1:12">
      <c r="A4271" t="s">
        <v>9899</v>
      </c>
      <c r="B4271" t="s">
        <v>7405</v>
      </c>
      <c r="C4271" t="s">
        <v>1739</v>
      </c>
      <c r="D4271" t="s">
        <v>6897</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9900</v>
      </c>
      <c r="B4272" t="s">
        <v>7405</v>
      </c>
      <c r="C4272" t="s">
        <v>1739</v>
      </c>
      <c r="D4272" t="s">
        <v>6897</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9901</v>
      </c>
      <c r="B4273" t="s">
        <v>7405</v>
      </c>
      <c r="C4273" t="s">
        <v>1739</v>
      </c>
      <c r="D4273" t="s">
        <v>6897</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9902</v>
      </c>
      <c r="B4274" t="s">
        <v>7405</v>
      </c>
      <c r="C4274" t="s">
        <v>1739</v>
      </c>
      <c r="D4274" t="s">
        <v>6898</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9903</v>
      </c>
      <c r="B4275" t="s">
        <v>7405</v>
      </c>
      <c r="C4275" t="s">
        <v>1739</v>
      </c>
      <c r="D4275" t="s">
        <v>6898</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9904</v>
      </c>
      <c r="B4276" t="s">
        <v>7405</v>
      </c>
      <c r="C4276" t="s">
        <v>1739</v>
      </c>
      <c r="D4276" t="s">
        <v>6898</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9905</v>
      </c>
      <c r="B4277" t="s">
        <v>7405</v>
      </c>
      <c r="C4277" t="s">
        <v>1739</v>
      </c>
      <c r="D4277" t="s">
        <v>6898</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9906</v>
      </c>
      <c r="B4278" t="s">
        <v>7405</v>
      </c>
      <c r="C4278" t="s">
        <v>1739</v>
      </c>
      <c r="D4278" t="s">
        <v>6898</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9907</v>
      </c>
      <c r="B4279" t="s">
        <v>7405</v>
      </c>
      <c r="C4279" t="s">
        <v>1739</v>
      </c>
      <c r="D4279" t="s">
        <v>6898</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9908</v>
      </c>
      <c r="B4280" t="s">
        <v>7405</v>
      </c>
      <c r="C4280" t="s">
        <v>1739</v>
      </c>
      <c r="D4280" t="s">
        <v>6898</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9909</v>
      </c>
      <c r="B4281" t="s">
        <v>7405</v>
      </c>
      <c r="C4281" t="s">
        <v>1739</v>
      </c>
      <c r="D4281" t="s">
        <v>6898</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9910</v>
      </c>
      <c r="B4282" t="s">
        <v>7405</v>
      </c>
      <c r="C4282" t="s">
        <v>1739</v>
      </c>
      <c r="D4282" t="s">
        <v>6898</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9911</v>
      </c>
      <c r="B4283" t="s">
        <v>7405</v>
      </c>
      <c r="C4283" t="s">
        <v>1739</v>
      </c>
      <c r="D4283" t="s">
        <v>6898</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9912</v>
      </c>
      <c r="B4284" t="s">
        <v>7405</v>
      </c>
      <c r="C4284" t="s">
        <v>1739</v>
      </c>
      <c r="D4284" t="s">
        <v>6898</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9913</v>
      </c>
      <c r="B4285" t="s">
        <v>7405</v>
      </c>
      <c r="C4285" t="s">
        <v>1739</v>
      </c>
      <c r="D4285" t="s">
        <v>6898</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9914</v>
      </c>
      <c r="B4286" t="s">
        <v>7405</v>
      </c>
      <c r="C4286" t="s">
        <v>1739</v>
      </c>
      <c r="D4286" t="s">
        <v>6899</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9915</v>
      </c>
      <c r="B4287" t="s">
        <v>7405</v>
      </c>
      <c r="C4287" t="s">
        <v>1739</v>
      </c>
      <c r="D4287" t="s">
        <v>6899</v>
      </c>
      <c r="E4287" t="s">
        <v>1705</v>
      </c>
      <c r="H4287" t="str">
        <f>INDEX('Vensim Variables'!$B:$B,MATCH(EPS!$B4287,'Vensim Variables'!$A:$A,0))</f>
        <v>g pollutant</v>
      </c>
      <c r="I4287" t="str">
        <f t="shared" si="132"/>
        <v>VOC</v>
      </c>
      <c r="J4287">
        <f>INDEX(NoSettings!$C:$C,MATCH(EPS!$A4287,NoSettings!$A:$A,0))</f>
        <v>7340970</v>
      </c>
      <c r="K4287">
        <f>INDEX(GWP!$C$2:$C$13,MATCH(EPS!I4287,GWP!$B$2:$B$13,0))</f>
        <v>0</v>
      </c>
      <c r="L4287" s="4">
        <f t="shared" si="133"/>
        <v>0</v>
      </c>
    </row>
    <row r="4288" spans="1:12">
      <c r="A4288" t="s">
        <v>9916</v>
      </c>
      <c r="B4288" t="s">
        <v>7405</v>
      </c>
      <c r="C4288" t="s">
        <v>1739</v>
      </c>
      <c r="D4288" t="s">
        <v>6899</v>
      </c>
      <c r="E4288" t="s">
        <v>1706</v>
      </c>
      <c r="H4288" t="str">
        <f>INDEX('Vensim Variables'!$B:$B,MATCH(EPS!$B4288,'Vensim Variables'!$A:$A,0))</f>
        <v>g pollutant</v>
      </c>
      <c r="I4288" t="str">
        <f t="shared" si="132"/>
        <v>CO</v>
      </c>
      <c r="J4288">
        <f>INDEX(NoSettings!$C:$C,MATCH(EPS!$A4288,NoSettings!$A:$A,0))</f>
        <v>33902600</v>
      </c>
      <c r="K4288">
        <f>INDEX(GWP!$C$2:$C$13,MATCH(EPS!I4288,GWP!$B$2:$B$13,0))</f>
        <v>0</v>
      </c>
      <c r="L4288" s="4">
        <f t="shared" si="133"/>
        <v>0</v>
      </c>
    </row>
    <row r="4289" spans="1:12">
      <c r="A4289" t="s">
        <v>9917</v>
      </c>
      <c r="B4289" t="s">
        <v>7405</v>
      </c>
      <c r="C4289" t="s">
        <v>1739</v>
      </c>
      <c r="D4289" t="s">
        <v>6899</v>
      </c>
      <c r="E4289" t="s">
        <v>1707</v>
      </c>
      <c r="H4289" t="str">
        <f>INDEX('Vensim Variables'!$B:$B,MATCH(EPS!$B4289,'Vensim Variables'!$A:$A,0))</f>
        <v>g pollutant</v>
      </c>
      <c r="I4289" t="str">
        <f t="shared" si="132"/>
        <v>NOx</v>
      </c>
      <c r="J4289">
        <f>INDEX(NoSettings!$C:$C,MATCH(EPS!$A4289,NoSettings!$A:$A,0))</f>
        <v>116032000</v>
      </c>
      <c r="K4289">
        <f>INDEX(GWP!$C$2:$C$13,MATCH(EPS!I4289,GWP!$B$2:$B$13,0))</f>
        <v>0</v>
      </c>
      <c r="L4289" s="4">
        <f t="shared" si="133"/>
        <v>0</v>
      </c>
    </row>
    <row r="4290" spans="1:12">
      <c r="A4290" t="s">
        <v>9918</v>
      </c>
      <c r="B4290" t="s">
        <v>7405</v>
      </c>
      <c r="C4290" t="s">
        <v>1739</v>
      </c>
      <c r="D4290" t="s">
        <v>6899</v>
      </c>
      <c r="E4290" t="s">
        <v>1708</v>
      </c>
      <c r="H4290" t="str">
        <f>INDEX('Vensim Variables'!$B:$B,MATCH(EPS!$B4290,'Vensim Variables'!$A:$A,0))</f>
        <v>g pollutant</v>
      </c>
      <c r="I4290" t="str">
        <f t="shared" si="132"/>
        <v>PM10</v>
      </c>
      <c r="J4290">
        <f>INDEX(NoSettings!$C:$C,MATCH(EPS!$A4290,NoSettings!$A:$A,0))</f>
        <v>9159880</v>
      </c>
      <c r="K4290">
        <f>INDEX(GWP!$C$2:$C$13,MATCH(EPS!I4290,GWP!$B$2:$B$13,0))</f>
        <v>0</v>
      </c>
      <c r="L4290" s="4">
        <f t="shared" si="133"/>
        <v>0</v>
      </c>
    </row>
    <row r="4291" spans="1:12">
      <c r="A4291" t="s">
        <v>9919</v>
      </c>
      <c r="B4291" t="s">
        <v>7405</v>
      </c>
      <c r="C4291" t="s">
        <v>1739</v>
      </c>
      <c r="D4291" t="s">
        <v>6899</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8145560</v>
      </c>
      <c r="K4291">
        <f>INDEX(GWP!$C$2:$C$13,MATCH(EPS!I4291,GWP!$B$2:$B$13,0))</f>
        <v>0</v>
      </c>
      <c r="L4291" s="4">
        <f t="shared" ref="L4291:L4354" si="135">IF(H4291="g pollutant",K4291*J4291/10^12,IF(H4291="MMTCO2e",J4291,IF(H4291="MWh",J4291,0)))</f>
        <v>0</v>
      </c>
    </row>
    <row r="4292" spans="1:12">
      <c r="A4292" t="s">
        <v>9920</v>
      </c>
      <c r="B4292" t="s">
        <v>7405</v>
      </c>
      <c r="C4292" t="s">
        <v>1739</v>
      </c>
      <c r="D4292" t="s">
        <v>6899</v>
      </c>
      <c r="E4292" t="s">
        <v>1710</v>
      </c>
      <c r="H4292" t="str">
        <f>INDEX('Vensim Variables'!$B:$B,MATCH(EPS!$B4292,'Vensim Variables'!$A:$A,0))</f>
        <v>g pollutant</v>
      </c>
      <c r="I4292" t="str">
        <f t="shared" si="134"/>
        <v>SOx</v>
      </c>
      <c r="J4292">
        <f>INDEX(NoSettings!$C:$C,MATCH(EPS!$A4292,NoSettings!$A:$A,0))</f>
        <v>24667000</v>
      </c>
      <c r="K4292">
        <f>INDEX(GWP!$C$2:$C$13,MATCH(EPS!I4292,GWP!$B$2:$B$13,0))</f>
        <v>0</v>
      </c>
      <c r="L4292" s="4">
        <f t="shared" si="135"/>
        <v>0</v>
      </c>
    </row>
    <row r="4293" spans="1:12">
      <c r="A4293" t="s">
        <v>9921</v>
      </c>
      <c r="B4293" t="s">
        <v>7405</v>
      </c>
      <c r="C4293" t="s">
        <v>1739</v>
      </c>
      <c r="D4293" t="s">
        <v>6899</v>
      </c>
      <c r="E4293" t="s">
        <v>1711</v>
      </c>
      <c r="H4293" t="str">
        <f>INDEX('Vensim Variables'!$B:$B,MATCH(EPS!$B4293,'Vensim Variables'!$A:$A,0))</f>
        <v>g pollutant</v>
      </c>
      <c r="I4293" t="str">
        <f t="shared" si="134"/>
        <v>BC</v>
      </c>
      <c r="J4293">
        <f>INDEX(NoSettings!$C:$C,MATCH(EPS!$A4293,NoSettings!$A:$A,0))</f>
        <v>1904870</v>
      </c>
      <c r="K4293">
        <f>INDEX(GWP!$C$2:$C$13,MATCH(EPS!I4293,GWP!$B$2:$B$13,0))</f>
        <v>0</v>
      </c>
      <c r="L4293" s="4">
        <f t="shared" si="135"/>
        <v>0</v>
      </c>
    </row>
    <row r="4294" spans="1:12">
      <c r="A4294" t="s">
        <v>9922</v>
      </c>
      <c r="B4294" t="s">
        <v>7405</v>
      </c>
      <c r="C4294" t="s">
        <v>1739</v>
      </c>
      <c r="D4294" t="s">
        <v>6899</v>
      </c>
      <c r="E4294" t="s">
        <v>1712</v>
      </c>
      <c r="H4294" t="str">
        <f>INDEX('Vensim Variables'!$B:$B,MATCH(EPS!$B4294,'Vensim Variables'!$A:$A,0))</f>
        <v>g pollutant</v>
      </c>
      <c r="I4294" t="str">
        <f t="shared" si="134"/>
        <v>OC</v>
      </c>
      <c r="J4294">
        <f>INDEX(NoSettings!$C:$C,MATCH(EPS!$A4294,NoSettings!$A:$A,0))</f>
        <v>1626360</v>
      </c>
      <c r="K4294">
        <f>INDEX(GWP!$C$2:$C$13,MATCH(EPS!I4294,GWP!$B$2:$B$13,0))</f>
        <v>0</v>
      </c>
      <c r="L4294" s="4">
        <f t="shared" si="135"/>
        <v>0</v>
      </c>
    </row>
    <row r="4295" spans="1:12">
      <c r="A4295" t="s">
        <v>9923</v>
      </c>
      <c r="B4295" t="s">
        <v>7405</v>
      </c>
      <c r="C4295" t="s">
        <v>1739</v>
      </c>
      <c r="D4295" t="s">
        <v>6899</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9924</v>
      </c>
      <c r="B4296" t="s">
        <v>7405</v>
      </c>
      <c r="C4296" t="s">
        <v>1739</v>
      </c>
      <c r="D4296" t="s">
        <v>6899</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9925</v>
      </c>
      <c r="B4297" t="s">
        <v>7405</v>
      </c>
      <c r="C4297" t="s">
        <v>1739</v>
      </c>
      <c r="D4297" t="s">
        <v>6899</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9926</v>
      </c>
      <c r="B4298" t="s">
        <v>7405</v>
      </c>
      <c r="C4298" t="s">
        <v>1739</v>
      </c>
      <c r="D4298" t="s">
        <v>6900</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9927</v>
      </c>
      <c r="B4299" t="s">
        <v>7405</v>
      </c>
      <c r="C4299" t="s">
        <v>1739</v>
      </c>
      <c r="D4299" t="s">
        <v>6900</v>
      </c>
      <c r="E4299" t="s">
        <v>1705</v>
      </c>
      <c r="H4299" t="str">
        <f>INDEX('Vensim Variables'!$B:$B,MATCH(EPS!$B4299,'Vensim Variables'!$A:$A,0))</f>
        <v>g pollutant</v>
      </c>
      <c r="I4299" t="str">
        <f t="shared" si="134"/>
        <v>VOC</v>
      </c>
      <c r="J4299">
        <f>INDEX(NoSettings!$C:$C,MATCH(EPS!$A4299,NoSettings!$A:$A,0))</f>
        <v>5602.24</v>
      </c>
      <c r="K4299">
        <f>INDEX(GWP!$C$2:$C$13,MATCH(EPS!I4299,GWP!$B$2:$B$13,0))</f>
        <v>0</v>
      </c>
      <c r="L4299" s="4">
        <f t="shared" si="135"/>
        <v>0</v>
      </c>
    </row>
    <row r="4300" spans="1:12">
      <c r="A4300" t="s">
        <v>9928</v>
      </c>
      <c r="B4300" t="s">
        <v>7405</v>
      </c>
      <c r="C4300" t="s">
        <v>1739</v>
      </c>
      <c r="D4300" t="s">
        <v>6900</v>
      </c>
      <c r="E4300" t="s">
        <v>1706</v>
      </c>
      <c r="H4300" t="str">
        <f>INDEX('Vensim Variables'!$B:$B,MATCH(EPS!$B4300,'Vensim Variables'!$A:$A,0))</f>
        <v>g pollutant</v>
      </c>
      <c r="I4300" t="str">
        <f t="shared" si="134"/>
        <v>CO</v>
      </c>
      <c r="J4300">
        <f>INDEX(NoSettings!$C:$C,MATCH(EPS!$A4300,NoSettings!$A:$A,0))</f>
        <v>25872.6</v>
      </c>
      <c r="K4300">
        <f>INDEX(GWP!$C$2:$C$13,MATCH(EPS!I4300,GWP!$B$2:$B$13,0))</f>
        <v>0</v>
      </c>
      <c r="L4300" s="4">
        <f t="shared" si="135"/>
        <v>0</v>
      </c>
    </row>
    <row r="4301" spans="1:12">
      <c r="A4301" t="s">
        <v>9929</v>
      </c>
      <c r="B4301" t="s">
        <v>7405</v>
      </c>
      <c r="C4301" t="s">
        <v>1739</v>
      </c>
      <c r="D4301" t="s">
        <v>6900</v>
      </c>
      <c r="E4301" t="s">
        <v>1707</v>
      </c>
      <c r="H4301" t="str">
        <f>INDEX('Vensim Variables'!$B:$B,MATCH(EPS!$B4301,'Vensim Variables'!$A:$A,0))</f>
        <v>g pollutant</v>
      </c>
      <c r="I4301" t="str">
        <f t="shared" si="134"/>
        <v>NOx</v>
      </c>
      <c r="J4301">
        <f>INDEX(NoSettings!$C:$C,MATCH(EPS!$A4301,NoSettings!$A:$A,0))</f>
        <v>88549.5</v>
      </c>
      <c r="K4301">
        <f>INDEX(GWP!$C$2:$C$13,MATCH(EPS!I4301,GWP!$B$2:$B$13,0))</f>
        <v>0</v>
      </c>
      <c r="L4301" s="4">
        <f t="shared" si="135"/>
        <v>0</v>
      </c>
    </row>
    <row r="4302" spans="1:12">
      <c r="A4302" t="s">
        <v>9930</v>
      </c>
      <c r="B4302" t="s">
        <v>7405</v>
      </c>
      <c r="C4302" t="s">
        <v>1739</v>
      </c>
      <c r="D4302" t="s">
        <v>6900</v>
      </c>
      <c r="E4302" t="s">
        <v>1708</v>
      </c>
      <c r="H4302" t="str">
        <f>INDEX('Vensim Variables'!$B:$B,MATCH(EPS!$B4302,'Vensim Variables'!$A:$A,0))</f>
        <v>g pollutant</v>
      </c>
      <c r="I4302" t="str">
        <f t="shared" si="134"/>
        <v>PM10</v>
      </c>
      <c r="J4302">
        <f>INDEX(NoSettings!$C:$C,MATCH(EPS!$A4302,NoSettings!$A:$A,0))</f>
        <v>6990.34</v>
      </c>
      <c r="K4302">
        <f>INDEX(GWP!$C$2:$C$13,MATCH(EPS!I4302,GWP!$B$2:$B$13,0))</f>
        <v>0</v>
      </c>
      <c r="L4302" s="4">
        <f t="shared" si="135"/>
        <v>0</v>
      </c>
    </row>
    <row r="4303" spans="1:12">
      <c r="A4303" t="s">
        <v>9931</v>
      </c>
      <c r="B4303" t="s">
        <v>7405</v>
      </c>
      <c r="C4303" t="s">
        <v>1739</v>
      </c>
      <c r="D4303" t="s">
        <v>6900</v>
      </c>
      <c r="E4303" t="s">
        <v>1709</v>
      </c>
      <c r="H4303" t="str">
        <f>INDEX('Vensim Variables'!$B:$B,MATCH(EPS!$B4303,'Vensim Variables'!$A:$A,0))</f>
        <v>g pollutant</v>
      </c>
      <c r="I4303" t="str">
        <f t="shared" si="134"/>
        <v>PM25</v>
      </c>
      <c r="J4303">
        <f>INDEX(NoSettings!$C:$C,MATCH(EPS!$A4303,NoSettings!$A:$A,0))</f>
        <v>6216.26</v>
      </c>
      <c r="K4303">
        <f>INDEX(GWP!$C$2:$C$13,MATCH(EPS!I4303,GWP!$B$2:$B$13,0))</f>
        <v>0</v>
      </c>
      <c r="L4303" s="4">
        <f t="shared" si="135"/>
        <v>0</v>
      </c>
    </row>
    <row r="4304" spans="1:12">
      <c r="A4304" t="s">
        <v>9932</v>
      </c>
      <c r="B4304" t="s">
        <v>7405</v>
      </c>
      <c r="C4304" t="s">
        <v>1739</v>
      </c>
      <c r="D4304" t="s">
        <v>6900</v>
      </c>
      <c r="E4304" t="s">
        <v>1710</v>
      </c>
      <c r="H4304" t="str">
        <f>INDEX('Vensim Variables'!$B:$B,MATCH(EPS!$B4304,'Vensim Variables'!$A:$A,0))</f>
        <v>g pollutant</v>
      </c>
      <c r="I4304" t="str">
        <f t="shared" si="134"/>
        <v>SOx</v>
      </c>
      <c r="J4304">
        <f>INDEX(NoSettings!$C:$C,MATCH(EPS!$A4304,NoSettings!$A:$A,0))</f>
        <v>18824.599999999999</v>
      </c>
      <c r="K4304">
        <f>INDEX(GWP!$C$2:$C$13,MATCH(EPS!I4304,GWP!$B$2:$B$13,0))</f>
        <v>0</v>
      </c>
      <c r="L4304" s="4">
        <f t="shared" si="135"/>
        <v>0</v>
      </c>
    </row>
    <row r="4305" spans="1:12">
      <c r="A4305" t="s">
        <v>9933</v>
      </c>
      <c r="B4305" t="s">
        <v>7405</v>
      </c>
      <c r="C4305" t="s">
        <v>1739</v>
      </c>
      <c r="D4305" t="s">
        <v>6900</v>
      </c>
      <c r="E4305" t="s">
        <v>1711</v>
      </c>
      <c r="H4305" t="str">
        <f>INDEX('Vensim Variables'!$B:$B,MATCH(EPS!$B4305,'Vensim Variables'!$A:$A,0))</f>
        <v>g pollutant</v>
      </c>
      <c r="I4305" t="str">
        <f t="shared" si="134"/>
        <v>BC</v>
      </c>
      <c r="J4305">
        <f>INDEX(NoSettings!$C:$C,MATCH(EPS!$A4305,NoSettings!$A:$A,0))</f>
        <v>1453.7</v>
      </c>
      <c r="K4305">
        <f>INDEX(GWP!$C$2:$C$13,MATCH(EPS!I4305,GWP!$B$2:$B$13,0))</f>
        <v>0</v>
      </c>
      <c r="L4305" s="4">
        <f t="shared" si="135"/>
        <v>0</v>
      </c>
    </row>
    <row r="4306" spans="1:12">
      <c r="A4306" t="s">
        <v>9934</v>
      </c>
      <c r="B4306" t="s">
        <v>7405</v>
      </c>
      <c r="C4306" t="s">
        <v>1739</v>
      </c>
      <c r="D4306" t="s">
        <v>6900</v>
      </c>
      <c r="E4306" t="s">
        <v>1712</v>
      </c>
      <c r="H4306" t="str">
        <f>INDEX('Vensim Variables'!$B:$B,MATCH(EPS!$B4306,'Vensim Variables'!$A:$A,0))</f>
        <v>g pollutant</v>
      </c>
      <c r="I4306" t="str">
        <f t="shared" si="134"/>
        <v>OC</v>
      </c>
      <c r="J4306">
        <f>INDEX(NoSettings!$C:$C,MATCH(EPS!$A4306,NoSettings!$A:$A,0))</f>
        <v>1241.1500000000001</v>
      </c>
      <c r="K4306">
        <f>INDEX(GWP!$C$2:$C$13,MATCH(EPS!I4306,GWP!$B$2:$B$13,0))</f>
        <v>0</v>
      </c>
      <c r="L4306" s="4">
        <f t="shared" si="135"/>
        <v>0</v>
      </c>
    </row>
    <row r="4307" spans="1:12">
      <c r="A4307" t="s">
        <v>9935</v>
      </c>
      <c r="B4307" t="s">
        <v>7405</v>
      </c>
      <c r="C4307" t="s">
        <v>1739</v>
      </c>
      <c r="D4307" t="s">
        <v>6900</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9936</v>
      </c>
      <c r="B4308" t="s">
        <v>7405</v>
      </c>
      <c r="C4308" t="s">
        <v>1739</v>
      </c>
      <c r="D4308" t="s">
        <v>6900</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9937</v>
      </c>
      <c r="B4309" t="s">
        <v>7405</v>
      </c>
      <c r="C4309" t="s">
        <v>1739</v>
      </c>
      <c r="D4309" t="s">
        <v>6900</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9938</v>
      </c>
      <c r="B4310" t="s">
        <v>7405</v>
      </c>
      <c r="C4310" t="s">
        <v>1739</v>
      </c>
      <c r="D4310" t="s">
        <v>6901</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9939</v>
      </c>
      <c r="B4311" t="s">
        <v>7405</v>
      </c>
      <c r="C4311" t="s">
        <v>1739</v>
      </c>
      <c r="D4311" t="s">
        <v>6901</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9940</v>
      </c>
      <c r="B4312" t="s">
        <v>7405</v>
      </c>
      <c r="C4312" t="s">
        <v>1739</v>
      </c>
      <c r="D4312" t="s">
        <v>6901</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9941</v>
      </c>
      <c r="B4313" t="s">
        <v>7405</v>
      </c>
      <c r="C4313" t="s">
        <v>1739</v>
      </c>
      <c r="D4313" t="s">
        <v>6901</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9942</v>
      </c>
      <c r="B4314" t="s">
        <v>7405</v>
      </c>
      <c r="C4314" t="s">
        <v>1739</v>
      </c>
      <c r="D4314" t="s">
        <v>6901</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9943</v>
      </c>
      <c r="B4315" t="s">
        <v>7405</v>
      </c>
      <c r="C4315" t="s">
        <v>1739</v>
      </c>
      <c r="D4315" t="s">
        <v>6901</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9944</v>
      </c>
      <c r="B4316" t="s">
        <v>7405</v>
      </c>
      <c r="C4316" t="s">
        <v>1739</v>
      </c>
      <c r="D4316" t="s">
        <v>6901</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9945</v>
      </c>
      <c r="B4317" t="s">
        <v>7405</v>
      </c>
      <c r="C4317" t="s">
        <v>1739</v>
      </c>
      <c r="D4317" t="s">
        <v>6901</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9946</v>
      </c>
      <c r="B4318" t="s">
        <v>7405</v>
      </c>
      <c r="C4318" t="s">
        <v>1739</v>
      </c>
      <c r="D4318" t="s">
        <v>6901</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9947</v>
      </c>
      <c r="B4319" t="s">
        <v>7405</v>
      </c>
      <c r="C4319" t="s">
        <v>1739</v>
      </c>
      <c r="D4319" t="s">
        <v>6901</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9948</v>
      </c>
      <c r="B4320" t="s">
        <v>7405</v>
      </c>
      <c r="C4320" t="s">
        <v>1739</v>
      </c>
      <c r="D4320" t="s">
        <v>6901</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9949</v>
      </c>
      <c r="B4321" t="s">
        <v>7405</v>
      </c>
      <c r="C4321" t="s">
        <v>1739</v>
      </c>
      <c r="D4321" t="s">
        <v>6901</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9950</v>
      </c>
      <c r="B4322" t="s">
        <v>7405</v>
      </c>
      <c r="C4322" t="s">
        <v>1739</v>
      </c>
      <c r="D4322" t="s">
        <v>6902</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9951</v>
      </c>
      <c r="B4323" t="s">
        <v>7405</v>
      </c>
      <c r="C4323" t="s">
        <v>1739</v>
      </c>
      <c r="D4323" t="s">
        <v>6902</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9952</v>
      </c>
      <c r="B4324" t="s">
        <v>7405</v>
      </c>
      <c r="C4324" t="s">
        <v>1739</v>
      </c>
      <c r="D4324" t="s">
        <v>6902</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9953</v>
      </c>
      <c r="B4325" t="s">
        <v>7405</v>
      </c>
      <c r="C4325" t="s">
        <v>1739</v>
      </c>
      <c r="D4325" t="s">
        <v>6902</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9954</v>
      </c>
      <c r="B4326" t="s">
        <v>7405</v>
      </c>
      <c r="C4326" t="s">
        <v>1739</v>
      </c>
      <c r="D4326" t="s">
        <v>6902</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9955</v>
      </c>
      <c r="B4327" t="s">
        <v>7405</v>
      </c>
      <c r="C4327" t="s">
        <v>1739</v>
      </c>
      <c r="D4327" t="s">
        <v>6902</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9956</v>
      </c>
      <c r="B4328" t="s">
        <v>7405</v>
      </c>
      <c r="C4328" t="s">
        <v>1739</v>
      </c>
      <c r="D4328" t="s">
        <v>6902</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9957</v>
      </c>
      <c r="B4329" t="s">
        <v>7405</v>
      </c>
      <c r="C4329" t="s">
        <v>1739</v>
      </c>
      <c r="D4329" t="s">
        <v>6902</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9958</v>
      </c>
      <c r="B4330" t="s">
        <v>7405</v>
      </c>
      <c r="C4330" t="s">
        <v>1739</v>
      </c>
      <c r="D4330" t="s">
        <v>6902</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9959</v>
      </c>
      <c r="B4331" t="s">
        <v>7405</v>
      </c>
      <c r="C4331" t="s">
        <v>1739</v>
      </c>
      <c r="D4331" t="s">
        <v>6902</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9960</v>
      </c>
      <c r="B4332" t="s">
        <v>7405</v>
      </c>
      <c r="C4332" t="s">
        <v>1739</v>
      </c>
      <c r="D4332" t="s">
        <v>6902</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9961</v>
      </c>
      <c r="B4333" t="s">
        <v>7405</v>
      </c>
      <c r="C4333" t="s">
        <v>1739</v>
      </c>
      <c r="D4333" t="s">
        <v>6902</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9962</v>
      </c>
      <c r="B4334" t="s">
        <v>7405</v>
      </c>
      <c r="C4334" t="s">
        <v>1739</v>
      </c>
      <c r="D4334" t="s">
        <v>6903</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9963</v>
      </c>
      <c r="B4335" t="s">
        <v>7405</v>
      </c>
      <c r="C4335" t="s">
        <v>1739</v>
      </c>
      <c r="D4335" t="s">
        <v>6903</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9964</v>
      </c>
      <c r="B4336" t="s">
        <v>7405</v>
      </c>
      <c r="C4336" t="s">
        <v>1739</v>
      </c>
      <c r="D4336" t="s">
        <v>6903</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9965</v>
      </c>
      <c r="B4337" t="s">
        <v>7405</v>
      </c>
      <c r="C4337" t="s">
        <v>1739</v>
      </c>
      <c r="D4337" t="s">
        <v>6903</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9966</v>
      </c>
      <c r="B4338" t="s">
        <v>7405</v>
      </c>
      <c r="C4338" t="s">
        <v>1739</v>
      </c>
      <c r="D4338" t="s">
        <v>6903</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9967</v>
      </c>
      <c r="B4339" t="s">
        <v>7405</v>
      </c>
      <c r="C4339" t="s">
        <v>1739</v>
      </c>
      <c r="D4339" t="s">
        <v>6903</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9968</v>
      </c>
      <c r="B4340" t="s">
        <v>7405</v>
      </c>
      <c r="C4340" t="s">
        <v>1739</v>
      </c>
      <c r="D4340" t="s">
        <v>6903</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9969</v>
      </c>
      <c r="B4341" t="s">
        <v>7405</v>
      </c>
      <c r="C4341" t="s">
        <v>1739</v>
      </c>
      <c r="D4341" t="s">
        <v>6903</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9970</v>
      </c>
      <c r="B4342" t="s">
        <v>7405</v>
      </c>
      <c r="C4342" t="s">
        <v>1739</v>
      </c>
      <c r="D4342" t="s">
        <v>6903</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9971</v>
      </c>
      <c r="B4343" t="s">
        <v>7405</v>
      </c>
      <c r="C4343" t="s">
        <v>1739</v>
      </c>
      <c r="D4343" t="s">
        <v>6903</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9972</v>
      </c>
      <c r="B4344" t="s">
        <v>7405</v>
      </c>
      <c r="C4344" t="s">
        <v>1739</v>
      </c>
      <c r="D4344" t="s">
        <v>6903</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9973</v>
      </c>
      <c r="B4345" t="s">
        <v>7405</v>
      </c>
      <c r="C4345" t="s">
        <v>1739</v>
      </c>
      <c r="D4345" t="s">
        <v>6903</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9974</v>
      </c>
      <c r="B4346" t="s">
        <v>7405</v>
      </c>
      <c r="C4346" t="s">
        <v>1739</v>
      </c>
      <c r="D4346" t="s">
        <v>6904</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9975</v>
      </c>
      <c r="B4347" t="s">
        <v>7405</v>
      </c>
      <c r="C4347" t="s">
        <v>1739</v>
      </c>
      <c r="D4347" t="s">
        <v>6904</v>
      </c>
      <c r="E4347" t="s">
        <v>1705</v>
      </c>
      <c r="H4347" t="str">
        <f>INDEX('Vensim Variables'!$B:$B,MATCH(EPS!$B4347,'Vensim Variables'!$A:$A,0))</f>
        <v>g pollutant</v>
      </c>
      <c r="I4347" t="str">
        <f t="shared" si="134"/>
        <v>VOC</v>
      </c>
      <c r="J4347">
        <f>INDEX(NoSettings!$C:$C,MATCH(EPS!$A4347,NoSettings!$A:$A,0))</f>
        <v>255465</v>
      </c>
      <c r="K4347">
        <f>INDEX(GWP!$C$2:$C$13,MATCH(EPS!I4347,GWP!$B$2:$B$13,0))</f>
        <v>0</v>
      </c>
      <c r="L4347" s="4">
        <f t="shared" si="135"/>
        <v>0</v>
      </c>
    </row>
    <row r="4348" spans="1:12">
      <c r="A4348" t="s">
        <v>9976</v>
      </c>
      <c r="B4348" t="s">
        <v>7405</v>
      </c>
      <c r="C4348" t="s">
        <v>1739</v>
      </c>
      <c r="D4348" t="s">
        <v>6904</v>
      </c>
      <c r="E4348" t="s">
        <v>1706</v>
      </c>
      <c r="H4348" t="str">
        <f>INDEX('Vensim Variables'!$B:$B,MATCH(EPS!$B4348,'Vensim Variables'!$A:$A,0))</f>
        <v>g pollutant</v>
      </c>
      <c r="I4348" t="str">
        <f t="shared" si="134"/>
        <v>CO</v>
      </c>
      <c r="J4348">
        <f>INDEX(NoSettings!$C:$C,MATCH(EPS!$A4348,NoSettings!$A:$A,0))</f>
        <v>1179800</v>
      </c>
      <c r="K4348">
        <f>INDEX(GWP!$C$2:$C$13,MATCH(EPS!I4348,GWP!$B$2:$B$13,0))</f>
        <v>0</v>
      </c>
      <c r="L4348" s="4">
        <f t="shared" si="135"/>
        <v>0</v>
      </c>
    </row>
    <row r="4349" spans="1:12">
      <c r="A4349" t="s">
        <v>9977</v>
      </c>
      <c r="B4349" t="s">
        <v>7405</v>
      </c>
      <c r="C4349" t="s">
        <v>1739</v>
      </c>
      <c r="D4349" t="s">
        <v>6904</v>
      </c>
      <c r="E4349" t="s">
        <v>1707</v>
      </c>
      <c r="H4349" t="str">
        <f>INDEX('Vensim Variables'!$B:$B,MATCH(EPS!$B4349,'Vensim Variables'!$A:$A,0))</f>
        <v>g pollutant</v>
      </c>
      <c r="I4349" t="str">
        <f t="shared" si="134"/>
        <v>NOx</v>
      </c>
      <c r="J4349">
        <f>INDEX(NoSettings!$C:$C,MATCH(EPS!$A4349,NoSettings!$A:$A,0))</f>
        <v>4037900</v>
      </c>
      <c r="K4349">
        <f>INDEX(GWP!$C$2:$C$13,MATCH(EPS!I4349,GWP!$B$2:$B$13,0))</f>
        <v>0</v>
      </c>
      <c r="L4349" s="4">
        <f t="shared" si="135"/>
        <v>0</v>
      </c>
    </row>
    <row r="4350" spans="1:12">
      <c r="A4350" t="s">
        <v>9978</v>
      </c>
      <c r="B4350" t="s">
        <v>7405</v>
      </c>
      <c r="C4350" t="s">
        <v>1739</v>
      </c>
      <c r="D4350" t="s">
        <v>6904</v>
      </c>
      <c r="E4350" t="s">
        <v>1708</v>
      </c>
      <c r="H4350" t="str">
        <f>INDEX('Vensim Variables'!$B:$B,MATCH(EPS!$B4350,'Vensim Variables'!$A:$A,0))</f>
        <v>g pollutant</v>
      </c>
      <c r="I4350" t="str">
        <f t="shared" si="134"/>
        <v>PM10</v>
      </c>
      <c r="J4350">
        <f>INDEX(NoSettings!$C:$C,MATCH(EPS!$A4350,NoSettings!$A:$A,0))</f>
        <v>318763</v>
      </c>
      <c r="K4350">
        <f>INDEX(GWP!$C$2:$C$13,MATCH(EPS!I4350,GWP!$B$2:$B$13,0))</f>
        <v>0</v>
      </c>
      <c r="L4350" s="4">
        <f t="shared" si="135"/>
        <v>0</v>
      </c>
    </row>
    <row r="4351" spans="1:12">
      <c r="A4351" t="s">
        <v>9979</v>
      </c>
      <c r="B4351" t="s">
        <v>7405</v>
      </c>
      <c r="C4351" t="s">
        <v>1739</v>
      </c>
      <c r="D4351" t="s">
        <v>6904</v>
      </c>
      <c r="E4351" t="s">
        <v>1709</v>
      </c>
      <c r="H4351" t="str">
        <f>INDEX('Vensim Variables'!$B:$B,MATCH(EPS!$B4351,'Vensim Variables'!$A:$A,0))</f>
        <v>g pollutant</v>
      </c>
      <c r="I4351" t="str">
        <f t="shared" si="134"/>
        <v>PM25</v>
      </c>
      <c r="J4351">
        <f>INDEX(NoSettings!$C:$C,MATCH(EPS!$A4351,NoSettings!$A:$A,0))</f>
        <v>283464</v>
      </c>
      <c r="K4351">
        <f>INDEX(GWP!$C$2:$C$13,MATCH(EPS!I4351,GWP!$B$2:$B$13,0))</f>
        <v>0</v>
      </c>
      <c r="L4351" s="4">
        <f t="shared" si="135"/>
        <v>0</v>
      </c>
    </row>
    <row r="4352" spans="1:12">
      <c r="A4352" t="s">
        <v>9980</v>
      </c>
      <c r="B4352" t="s">
        <v>7405</v>
      </c>
      <c r="C4352" t="s">
        <v>1739</v>
      </c>
      <c r="D4352" t="s">
        <v>6904</v>
      </c>
      <c r="E4352" t="s">
        <v>1710</v>
      </c>
      <c r="H4352" t="str">
        <f>INDEX('Vensim Variables'!$B:$B,MATCH(EPS!$B4352,'Vensim Variables'!$A:$A,0))</f>
        <v>g pollutant</v>
      </c>
      <c r="I4352" t="str">
        <f t="shared" si="134"/>
        <v>SOx</v>
      </c>
      <c r="J4352">
        <f>INDEX(NoSettings!$C:$C,MATCH(EPS!$A4352,NoSettings!$A:$A,0))</f>
        <v>858409</v>
      </c>
      <c r="K4352">
        <f>INDEX(GWP!$C$2:$C$13,MATCH(EPS!I4352,GWP!$B$2:$B$13,0))</f>
        <v>0</v>
      </c>
      <c r="L4352" s="4">
        <f t="shared" si="135"/>
        <v>0</v>
      </c>
    </row>
    <row r="4353" spans="1:12">
      <c r="A4353" t="s">
        <v>9981</v>
      </c>
      <c r="B4353" t="s">
        <v>7405</v>
      </c>
      <c r="C4353" t="s">
        <v>1739</v>
      </c>
      <c r="D4353" t="s">
        <v>6904</v>
      </c>
      <c r="E4353" t="s">
        <v>1711</v>
      </c>
      <c r="H4353" t="str">
        <f>INDEX('Vensim Variables'!$B:$B,MATCH(EPS!$B4353,'Vensim Variables'!$A:$A,0))</f>
        <v>g pollutant</v>
      </c>
      <c r="I4353" t="str">
        <f t="shared" si="134"/>
        <v>BC</v>
      </c>
      <c r="J4353">
        <f>INDEX(NoSettings!$C:$C,MATCH(EPS!$A4353,NoSettings!$A:$A,0))</f>
        <v>66289.2</v>
      </c>
      <c r="K4353">
        <f>INDEX(GWP!$C$2:$C$13,MATCH(EPS!I4353,GWP!$B$2:$B$13,0))</f>
        <v>0</v>
      </c>
      <c r="L4353" s="4">
        <f t="shared" si="135"/>
        <v>0</v>
      </c>
    </row>
    <row r="4354" spans="1:12">
      <c r="A4354" t="s">
        <v>9982</v>
      </c>
      <c r="B4354" t="s">
        <v>7405</v>
      </c>
      <c r="C4354" t="s">
        <v>1739</v>
      </c>
      <c r="D4354" t="s">
        <v>6904</v>
      </c>
      <c r="E4354" t="s">
        <v>1712</v>
      </c>
      <c r="H4354" t="str">
        <f>INDEX('Vensim Variables'!$B:$B,MATCH(EPS!$B4354,'Vensim Variables'!$A:$A,0))</f>
        <v>g pollutant</v>
      </c>
      <c r="I4354" t="str">
        <f t="shared" si="134"/>
        <v>OC</v>
      </c>
      <c r="J4354">
        <f>INDEX(NoSettings!$C:$C,MATCH(EPS!$A4354,NoSettings!$A:$A,0))</f>
        <v>56597.1</v>
      </c>
      <c r="K4354">
        <f>INDEX(GWP!$C$2:$C$13,MATCH(EPS!I4354,GWP!$B$2:$B$13,0))</f>
        <v>0</v>
      </c>
      <c r="L4354" s="4">
        <f t="shared" si="135"/>
        <v>0</v>
      </c>
    </row>
    <row r="4355" spans="1:12">
      <c r="A4355" t="s">
        <v>9983</v>
      </c>
      <c r="B4355" t="s">
        <v>7405</v>
      </c>
      <c r="C4355" t="s">
        <v>1739</v>
      </c>
      <c r="D4355" t="s">
        <v>6904</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9984</v>
      </c>
      <c r="B4356" t="s">
        <v>7405</v>
      </c>
      <c r="C4356" t="s">
        <v>1739</v>
      </c>
      <c r="D4356" t="s">
        <v>6904</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9985</v>
      </c>
      <c r="B4357" t="s">
        <v>7405</v>
      </c>
      <c r="C4357" t="s">
        <v>1739</v>
      </c>
      <c r="D4357" t="s">
        <v>6904</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9986</v>
      </c>
      <c r="B4358" t="s">
        <v>7405</v>
      </c>
      <c r="C4358" t="s">
        <v>1739</v>
      </c>
      <c r="D4358" t="s">
        <v>6905</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9987</v>
      </c>
      <c r="B4359" t="s">
        <v>7405</v>
      </c>
      <c r="C4359" t="s">
        <v>1739</v>
      </c>
      <c r="D4359" t="s">
        <v>6905</v>
      </c>
      <c r="E4359" t="s">
        <v>1705</v>
      </c>
      <c r="H4359" t="str">
        <f>INDEX('Vensim Variables'!$B:$B,MATCH(EPS!$B4359,'Vensim Variables'!$A:$A,0))</f>
        <v>g pollutant</v>
      </c>
      <c r="I4359" t="str">
        <f t="shared" si="136"/>
        <v>VOC</v>
      </c>
      <c r="J4359">
        <f>INDEX(NoSettings!$C:$C,MATCH(EPS!$A4359,NoSettings!$A:$A,0))</f>
        <v>17.4131</v>
      </c>
      <c r="K4359">
        <f>INDEX(GWP!$C$2:$C$13,MATCH(EPS!I4359,GWP!$B$2:$B$13,0))</f>
        <v>0</v>
      </c>
      <c r="L4359" s="4">
        <f t="shared" si="137"/>
        <v>0</v>
      </c>
    </row>
    <row r="4360" spans="1:12">
      <c r="A4360" t="s">
        <v>9988</v>
      </c>
      <c r="B4360" t="s">
        <v>7405</v>
      </c>
      <c r="C4360" t="s">
        <v>1739</v>
      </c>
      <c r="D4360" t="s">
        <v>6905</v>
      </c>
      <c r="E4360" t="s">
        <v>1706</v>
      </c>
      <c r="H4360" t="str">
        <f>INDEX('Vensim Variables'!$B:$B,MATCH(EPS!$B4360,'Vensim Variables'!$A:$A,0))</f>
        <v>g pollutant</v>
      </c>
      <c r="I4360" t="str">
        <f t="shared" si="136"/>
        <v>CO</v>
      </c>
      <c r="J4360">
        <f>INDEX(NoSettings!$C:$C,MATCH(EPS!$A4360,NoSettings!$A:$A,0))</f>
        <v>80.418199999999999</v>
      </c>
      <c r="K4360">
        <f>INDEX(GWP!$C$2:$C$13,MATCH(EPS!I4360,GWP!$B$2:$B$13,0))</f>
        <v>0</v>
      </c>
      <c r="L4360" s="4">
        <f t="shared" si="137"/>
        <v>0</v>
      </c>
    </row>
    <row r="4361" spans="1:12">
      <c r="A4361" t="s">
        <v>9989</v>
      </c>
      <c r="B4361" t="s">
        <v>7405</v>
      </c>
      <c r="C4361" t="s">
        <v>1739</v>
      </c>
      <c r="D4361" t="s">
        <v>6905</v>
      </c>
      <c r="E4361" t="s">
        <v>1707</v>
      </c>
      <c r="H4361" t="str">
        <f>INDEX('Vensim Variables'!$B:$B,MATCH(EPS!$B4361,'Vensim Variables'!$A:$A,0))</f>
        <v>g pollutant</v>
      </c>
      <c r="I4361" t="str">
        <f t="shared" si="136"/>
        <v>NOx</v>
      </c>
      <c r="J4361">
        <f>INDEX(NoSettings!$C:$C,MATCH(EPS!$A4361,NoSettings!$A:$A,0))</f>
        <v>275.23200000000003</v>
      </c>
      <c r="K4361">
        <f>INDEX(GWP!$C$2:$C$13,MATCH(EPS!I4361,GWP!$B$2:$B$13,0))</f>
        <v>0</v>
      </c>
      <c r="L4361" s="4">
        <f t="shared" si="137"/>
        <v>0</v>
      </c>
    </row>
    <row r="4362" spans="1:12">
      <c r="A4362" t="s">
        <v>9990</v>
      </c>
      <c r="B4362" t="s">
        <v>7405</v>
      </c>
      <c r="C4362" t="s">
        <v>1739</v>
      </c>
      <c r="D4362" t="s">
        <v>6905</v>
      </c>
      <c r="E4362" t="s">
        <v>1708</v>
      </c>
      <c r="H4362" t="str">
        <f>INDEX('Vensim Variables'!$B:$B,MATCH(EPS!$B4362,'Vensim Variables'!$A:$A,0))</f>
        <v>g pollutant</v>
      </c>
      <c r="I4362" t="str">
        <f t="shared" si="136"/>
        <v>PM10</v>
      </c>
      <c r="J4362">
        <f>INDEX(NoSettings!$C:$C,MATCH(EPS!$A4362,NoSettings!$A:$A,0))</f>
        <v>21.727599999999999</v>
      </c>
      <c r="K4362">
        <f>INDEX(GWP!$C$2:$C$13,MATCH(EPS!I4362,GWP!$B$2:$B$13,0))</f>
        <v>0</v>
      </c>
      <c r="L4362" s="4">
        <f t="shared" si="137"/>
        <v>0</v>
      </c>
    </row>
    <row r="4363" spans="1:12">
      <c r="A4363" t="s">
        <v>9991</v>
      </c>
      <c r="B4363" t="s">
        <v>7405</v>
      </c>
      <c r="C4363" t="s">
        <v>1739</v>
      </c>
      <c r="D4363" t="s">
        <v>6905</v>
      </c>
      <c r="E4363" t="s">
        <v>1709</v>
      </c>
      <c r="H4363" t="str">
        <f>INDEX('Vensim Variables'!$B:$B,MATCH(EPS!$B4363,'Vensim Variables'!$A:$A,0))</f>
        <v>g pollutant</v>
      </c>
      <c r="I4363" t="str">
        <f t="shared" si="136"/>
        <v>PM25</v>
      </c>
      <c r="J4363">
        <f>INDEX(NoSettings!$C:$C,MATCH(EPS!$A4363,NoSettings!$A:$A,0))</f>
        <v>19.3216</v>
      </c>
      <c r="K4363">
        <f>INDEX(GWP!$C$2:$C$13,MATCH(EPS!I4363,GWP!$B$2:$B$13,0))</f>
        <v>0</v>
      </c>
      <c r="L4363" s="4">
        <f t="shared" si="137"/>
        <v>0</v>
      </c>
    </row>
    <row r="4364" spans="1:12">
      <c r="A4364" t="s">
        <v>9992</v>
      </c>
      <c r="B4364" t="s">
        <v>7405</v>
      </c>
      <c r="C4364" t="s">
        <v>1739</v>
      </c>
      <c r="D4364" t="s">
        <v>6905</v>
      </c>
      <c r="E4364" t="s">
        <v>1710</v>
      </c>
      <c r="H4364" t="str">
        <f>INDEX('Vensim Variables'!$B:$B,MATCH(EPS!$B4364,'Vensim Variables'!$A:$A,0))</f>
        <v>g pollutant</v>
      </c>
      <c r="I4364" t="str">
        <f t="shared" si="136"/>
        <v>SOx</v>
      </c>
      <c r="J4364">
        <f>INDEX(NoSettings!$C:$C,MATCH(EPS!$A4364,NoSettings!$A:$A,0))</f>
        <v>58.511099999999999</v>
      </c>
      <c r="K4364">
        <f>INDEX(GWP!$C$2:$C$13,MATCH(EPS!I4364,GWP!$B$2:$B$13,0))</f>
        <v>0</v>
      </c>
      <c r="L4364" s="4">
        <f t="shared" si="137"/>
        <v>0</v>
      </c>
    </row>
    <row r="4365" spans="1:12">
      <c r="A4365" t="s">
        <v>9993</v>
      </c>
      <c r="B4365" t="s">
        <v>7405</v>
      </c>
      <c r="C4365" t="s">
        <v>1739</v>
      </c>
      <c r="D4365" t="s">
        <v>6905</v>
      </c>
      <c r="E4365" t="s">
        <v>1711</v>
      </c>
      <c r="H4365" t="str">
        <f>INDEX('Vensim Variables'!$B:$B,MATCH(EPS!$B4365,'Vensim Variables'!$A:$A,0))</f>
        <v>g pollutant</v>
      </c>
      <c r="I4365" t="str">
        <f t="shared" si="136"/>
        <v>BC</v>
      </c>
      <c r="J4365">
        <f>INDEX(NoSettings!$C:$C,MATCH(EPS!$A4365,NoSettings!$A:$A,0))</f>
        <v>4.5184199999999999</v>
      </c>
      <c r="K4365">
        <f>INDEX(GWP!$C$2:$C$13,MATCH(EPS!I4365,GWP!$B$2:$B$13,0))</f>
        <v>0</v>
      </c>
      <c r="L4365" s="4">
        <f t="shared" si="137"/>
        <v>0</v>
      </c>
    </row>
    <row r="4366" spans="1:12">
      <c r="A4366" t="s">
        <v>9994</v>
      </c>
      <c r="B4366" t="s">
        <v>7405</v>
      </c>
      <c r="C4366" t="s">
        <v>1739</v>
      </c>
      <c r="D4366" t="s">
        <v>6905</v>
      </c>
      <c r="E4366" t="s">
        <v>1712</v>
      </c>
      <c r="H4366" t="str">
        <f>INDEX('Vensim Variables'!$B:$B,MATCH(EPS!$B4366,'Vensim Variables'!$A:$A,0))</f>
        <v>g pollutant</v>
      </c>
      <c r="I4366" t="str">
        <f t="shared" si="136"/>
        <v>OC</v>
      </c>
      <c r="J4366">
        <f>INDEX(NoSettings!$C:$C,MATCH(EPS!$A4366,NoSettings!$A:$A,0))</f>
        <v>3.8577900000000001</v>
      </c>
      <c r="K4366">
        <f>INDEX(GWP!$C$2:$C$13,MATCH(EPS!I4366,GWP!$B$2:$B$13,0))</f>
        <v>0</v>
      </c>
      <c r="L4366" s="4">
        <f t="shared" si="137"/>
        <v>0</v>
      </c>
    </row>
    <row r="4367" spans="1:12">
      <c r="A4367" t="s">
        <v>9995</v>
      </c>
      <c r="B4367" t="s">
        <v>7405</v>
      </c>
      <c r="C4367" t="s">
        <v>1739</v>
      </c>
      <c r="D4367" t="s">
        <v>6905</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9996</v>
      </c>
      <c r="B4368" t="s">
        <v>7405</v>
      </c>
      <c r="C4368" t="s">
        <v>1739</v>
      </c>
      <c r="D4368" t="s">
        <v>6905</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9997</v>
      </c>
      <c r="B4369" t="s">
        <v>7405</v>
      </c>
      <c r="C4369" t="s">
        <v>1739</v>
      </c>
      <c r="D4369" t="s">
        <v>6905</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9998</v>
      </c>
      <c r="B4370" t="s">
        <v>7405</v>
      </c>
      <c r="C4370" t="s">
        <v>1739</v>
      </c>
      <c r="D4370" t="s">
        <v>6906</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9999</v>
      </c>
      <c r="B4371" t="s">
        <v>7405</v>
      </c>
      <c r="C4371" t="s">
        <v>1739</v>
      </c>
      <c r="D4371" t="s">
        <v>6906</v>
      </c>
      <c r="E4371" t="s">
        <v>1705</v>
      </c>
      <c r="H4371" t="str">
        <f>INDEX('Vensim Variables'!$B:$B,MATCH(EPS!$B4371,'Vensim Variables'!$A:$A,0))</f>
        <v>g pollutant</v>
      </c>
      <c r="I4371" t="str">
        <f t="shared" si="136"/>
        <v>VOC</v>
      </c>
      <c r="J4371">
        <f>INDEX(NoSettings!$C:$C,MATCH(EPS!$A4371,NoSettings!$A:$A,0))</f>
        <v>77.564499999999995</v>
      </c>
      <c r="K4371">
        <f>INDEX(GWP!$C$2:$C$13,MATCH(EPS!I4371,GWP!$B$2:$B$13,0))</f>
        <v>0</v>
      </c>
      <c r="L4371" s="4">
        <f t="shared" si="137"/>
        <v>0</v>
      </c>
    </row>
    <row r="4372" spans="1:12">
      <c r="A4372" t="s">
        <v>10000</v>
      </c>
      <c r="B4372" t="s">
        <v>7405</v>
      </c>
      <c r="C4372" t="s">
        <v>1739</v>
      </c>
      <c r="D4372" t="s">
        <v>6906</v>
      </c>
      <c r="E4372" t="s">
        <v>1706</v>
      </c>
      <c r="H4372" t="str">
        <f>INDEX('Vensim Variables'!$B:$B,MATCH(EPS!$B4372,'Vensim Variables'!$A:$A,0))</f>
        <v>g pollutant</v>
      </c>
      <c r="I4372" t="str">
        <f t="shared" si="136"/>
        <v>CO</v>
      </c>
      <c r="J4372">
        <f>INDEX(NoSettings!$C:$C,MATCH(EPS!$A4372,NoSettings!$A:$A,0))</f>
        <v>358.214</v>
      </c>
      <c r="K4372">
        <f>INDEX(GWP!$C$2:$C$13,MATCH(EPS!I4372,GWP!$B$2:$B$13,0))</f>
        <v>0</v>
      </c>
      <c r="L4372" s="4">
        <f t="shared" si="137"/>
        <v>0</v>
      </c>
    </row>
    <row r="4373" spans="1:12">
      <c r="A4373" t="s">
        <v>10001</v>
      </c>
      <c r="B4373" t="s">
        <v>7405</v>
      </c>
      <c r="C4373" t="s">
        <v>1739</v>
      </c>
      <c r="D4373" t="s">
        <v>6906</v>
      </c>
      <c r="E4373" t="s">
        <v>1707</v>
      </c>
      <c r="H4373" t="str">
        <f>INDEX('Vensim Variables'!$B:$B,MATCH(EPS!$B4373,'Vensim Variables'!$A:$A,0))</f>
        <v>g pollutant</v>
      </c>
      <c r="I4373" t="str">
        <f t="shared" si="136"/>
        <v>NOx</v>
      </c>
      <c r="J4373">
        <f>INDEX(NoSettings!$C:$C,MATCH(EPS!$A4373,NoSettings!$A:$A,0))</f>
        <v>1225.99</v>
      </c>
      <c r="K4373">
        <f>INDEX(GWP!$C$2:$C$13,MATCH(EPS!I4373,GWP!$B$2:$B$13,0))</f>
        <v>0</v>
      </c>
      <c r="L4373" s="4">
        <f t="shared" si="137"/>
        <v>0</v>
      </c>
    </row>
    <row r="4374" spans="1:12">
      <c r="A4374" t="s">
        <v>10002</v>
      </c>
      <c r="B4374" t="s">
        <v>7405</v>
      </c>
      <c r="C4374" t="s">
        <v>1739</v>
      </c>
      <c r="D4374" t="s">
        <v>6906</v>
      </c>
      <c r="E4374" t="s">
        <v>1708</v>
      </c>
      <c r="H4374" t="str">
        <f>INDEX('Vensim Variables'!$B:$B,MATCH(EPS!$B4374,'Vensim Variables'!$A:$A,0))</f>
        <v>g pollutant</v>
      </c>
      <c r="I4374" t="str">
        <f t="shared" si="136"/>
        <v>PM10</v>
      </c>
      <c r="J4374">
        <f>INDEX(NoSettings!$C:$C,MATCH(EPS!$A4374,NoSettings!$A:$A,0))</f>
        <v>96.783100000000005</v>
      </c>
      <c r="K4374">
        <f>INDEX(GWP!$C$2:$C$13,MATCH(EPS!I4374,GWP!$B$2:$B$13,0))</f>
        <v>0</v>
      </c>
      <c r="L4374" s="4">
        <f t="shared" si="137"/>
        <v>0</v>
      </c>
    </row>
    <row r="4375" spans="1:12">
      <c r="A4375" t="s">
        <v>10003</v>
      </c>
      <c r="B4375" t="s">
        <v>7405</v>
      </c>
      <c r="C4375" t="s">
        <v>1739</v>
      </c>
      <c r="D4375" t="s">
        <v>6906</v>
      </c>
      <c r="E4375" t="s">
        <v>1709</v>
      </c>
      <c r="H4375" t="str">
        <f>INDEX('Vensim Variables'!$B:$B,MATCH(EPS!$B4375,'Vensim Variables'!$A:$A,0))</f>
        <v>g pollutant</v>
      </c>
      <c r="I4375" t="str">
        <f t="shared" si="136"/>
        <v>PM25</v>
      </c>
      <c r="J4375">
        <f>INDEX(NoSettings!$C:$C,MATCH(EPS!$A4375,NoSettings!$A:$A,0))</f>
        <v>86.065799999999996</v>
      </c>
      <c r="K4375">
        <f>INDEX(GWP!$C$2:$C$13,MATCH(EPS!I4375,GWP!$B$2:$B$13,0))</f>
        <v>0</v>
      </c>
      <c r="L4375" s="4">
        <f t="shared" si="137"/>
        <v>0</v>
      </c>
    </row>
    <row r="4376" spans="1:12">
      <c r="A4376" t="s">
        <v>10004</v>
      </c>
      <c r="B4376" t="s">
        <v>7405</v>
      </c>
      <c r="C4376" t="s">
        <v>1739</v>
      </c>
      <c r="D4376" t="s">
        <v>6906</v>
      </c>
      <c r="E4376" t="s">
        <v>1710</v>
      </c>
      <c r="H4376" t="str">
        <f>INDEX('Vensim Variables'!$B:$B,MATCH(EPS!$B4376,'Vensim Variables'!$A:$A,0))</f>
        <v>g pollutant</v>
      </c>
      <c r="I4376" t="str">
        <f t="shared" si="136"/>
        <v>SOx</v>
      </c>
      <c r="J4376">
        <f>INDEX(NoSettings!$C:$C,MATCH(EPS!$A4376,NoSettings!$A:$A,0))</f>
        <v>260.63099999999997</v>
      </c>
      <c r="K4376">
        <f>INDEX(GWP!$C$2:$C$13,MATCH(EPS!I4376,GWP!$B$2:$B$13,0))</f>
        <v>0</v>
      </c>
      <c r="L4376" s="4">
        <f t="shared" si="137"/>
        <v>0</v>
      </c>
    </row>
    <row r="4377" spans="1:12">
      <c r="A4377" t="s">
        <v>10005</v>
      </c>
      <c r="B4377" t="s">
        <v>7405</v>
      </c>
      <c r="C4377" t="s">
        <v>1739</v>
      </c>
      <c r="D4377" t="s">
        <v>6906</v>
      </c>
      <c r="E4377" t="s">
        <v>1711</v>
      </c>
      <c r="H4377" t="str">
        <f>INDEX('Vensim Variables'!$B:$B,MATCH(EPS!$B4377,'Vensim Variables'!$A:$A,0))</f>
        <v>g pollutant</v>
      </c>
      <c r="I4377" t="str">
        <f t="shared" si="136"/>
        <v>BC</v>
      </c>
      <c r="J4377">
        <f>INDEX(NoSettings!$C:$C,MATCH(EPS!$A4377,NoSettings!$A:$A,0))</f>
        <v>20.126799999999999</v>
      </c>
      <c r="K4377">
        <f>INDEX(GWP!$C$2:$C$13,MATCH(EPS!I4377,GWP!$B$2:$B$13,0))</f>
        <v>0</v>
      </c>
      <c r="L4377" s="4">
        <f t="shared" si="137"/>
        <v>0</v>
      </c>
    </row>
    <row r="4378" spans="1:12">
      <c r="A4378" t="s">
        <v>10006</v>
      </c>
      <c r="B4378" t="s">
        <v>7405</v>
      </c>
      <c r="C4378" t="s">
        <v>1739</v>
      </c>
      <c r="D4378" t="s">
        <v>6906</v>
      </c>
      <c r="E4378" t="s">
        <v>1712</v>
      </c>
      <c r="H4378" t="str">
        <f>INDEX('Vensim Variables'!$B:$B,MATCH(EPS!$B4378,'Vensim Variables'!$A:$A,0))</f>
        <v>g pollutant</v>
      </c>
      <c r="I4378" t="str">
        <f t="shared" si="136"/>
        <v>OC</v>
      </c>
      <c r="J4378">
        <f>INDEX(NoSettings!$C:$C,MATCH(EPS!$A4378,NoSettings!$A:$A,0))</f>
        <v>17.184100000000001</v>
      </c>
      <c r="K4378">
        <f>INDEX(GWP!$C$2:$C$13,MATCH(EPS!I4378,GWP!$B$2:$B$13,0))</f>
        <v>0</v>
      </c>
      <c r="L4378" s="4">
        <f t="shared" si="137"/>
        <v>0</v>
      </c>
    </row>
    <row r="4379" spans="1:12">
      <c r="A4379" t="s">
        <v>10007</v>
      </c>
      <c r="B4379" t="s">
        <v>7405</v>
      </c>
      <c r="C4379" t="s">
        <v>1739</v>
      </c>
      <c r="D4379" t="s">
        <v>6906</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10008</v>
      </c>
      <c r="B4380" t="s">
        <v>7405</v>
      </c>
      <c r="C4380" t="s">
        <v>1739</v>
      </c>
      <c r="D4380" t="s">
        <v>6906</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10009</v>
      </c>
      <c r="B4381" t="s">
        <v>7405</v>
      </c>
      <c r="C4381" t="s">
        <v>1739</v>
      </c>
      <c r="D4381" t="s">
        <v>6906</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10010</v>
      </c>
      <c r="B4382" t="s">
        <v>7405</v>
      </c>
      <c r="C4382" t="s">
        <v>1739</v>
      </c>
      <c r="D4382" t="s">
        <v>6907</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10011</v>
      </c>
      <c r="B4383" t="s">
        <v>7405</v>
      </c>
      <c r="C4383" t="s">
        <v>1739</v>
      </c>
      <c r="D4383" t="s">
        <v>6907</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10012</v>
      </c>
      <c r="B4384" t="s">
        <v>7405</v>
      </c>
      <c r="C4384" t="s">
        <v>1739</v>
      </c>
      <c r="D4384" t="s">
        <v>6907</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10013</v>
      </c>
      <c r="B4385" t="s">
        <v>7405</v>
      </c>
      <c r="C4385" t="s">
        <v>1739</v>
      </c>
      <c r="D4385" t="s">
        <v>6907</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10014</v>
      </c>
      <c r="B4386" t="s">
        <v>7405</v>
      </c>
      <c r="C4386" t="s">
        <v>1739</v>
      </c>
      <c r="D4386" t="s">
        <v>6907</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10015</v>
      </c>
      <c r="B4387" t="s">
        <v>7405</v>
      </c>
      <c r="C4387" t="s">
        <v>1739</v>
      </c>
      <c r="D4387" t="s">
        <v>6907</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10016</v>
      </c>
      <c r="B4388" t="s">
        <v>7405</v>
      </c>
      <c r="C4388" t="s">
        <v>1739</v>
      </c>
      <c r="D4388" t="s">
        <v>6907</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10017</v>
      </c>
      <c r="B4389" t="s">
        <v>7405</v>
      </c>
      <c r="C4389" t="s">
        <v>1739</v>
      </c>
      <c r="D4389" t="s">
        <v>6907</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10018</v>
      </c>
      <c r="B4390" t="s">
        <v>7405</v>
      </c>
      <c r="C4390" t="s">
        <v>1739</v>
      </c>
      <c r="D4390" t="s">
        <v>6907</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10019</v>
      </c>
      <c r="B4391" t="s">
        <v>7405</v>
      </c>
      <c r="C4391" t="s">
        <v>1739</v>
      </c>
      <c r="D4391" t="s">
        <v>6907</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10020</v>
      </c>
      <c r="B4392" t="s">
        <v>7405</v>
      </c>
      <c r="C4392" t="s">
        <v>1739</v>
      </c>
      <c r="D4392" t="s">
        <v>6907</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10021</v>
      </c>
      <c r="B4393" t="s">
        <v>7405</v>
      </c>
      <c r="C4393" t="s">
        <v>1739</v>
      </c>
      <c r="D4393" t="s">
        <v>6907</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10022</v>
      </c>
      <c r="B4394" t="s">
        <v>7405</v>
      </c>
      <c r="C4394" t="s">
        <v>1739</v>
      </c>
      <c r="D4394" t="s">
        <v>6908</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10023</v>
      </c>
      <c r="B4395" t="s">
        <v>7405</v>
      </c>
      <c r="C4395" t="s">
        <v>1739</v>
      </c>
      <c r="D4395" t="s">
        <v>6908</v>
      </c>
      <c r="E4395" t="s">
        <v>1705</v>
      </c>
      <c r="H4395" t="str">
        <f>INDEX('Vensim Variables'!$B:$B,MATCH(EPS!$B4395,'Vensim Variables'!$A:$A,0))</f>
        <v>g pollutant</v>
      </c>
      <c r="I4395" t="str">
        <f t="shared" si="136"/>
        <v>VOC</v>
      </c>
      <c r="J4395">
        <f>INDEX(NoSettings!$C:$C,MATCH(EPS!$A4395,NoSettings!$A:$A,0))</f>
        <v>2899.33</v>
      </c>
      <c r="K4395">
        <f>INDEX(GWP!$C$2:$C$13,MATCH(EPS!I4395,GWP!$B$2:$B$13,0))</f>
        <v>0</v>
      </c>
      <c r="L4395" s="4">
        <f t="shared" si="137"/>
        <v>0</v>
      </c>
    </row>
    <row r="4396" spans="1:12">
      <c r="A4396" t="s">
        <v>10024</v>
      </c>
      <c r="B4396" t="s">
        <v>7405</v>
      </c>
      <c r="C4396" t="s">
        <v>1739</v>
      </c>
      <c r="D4396" t="s">
        <v>6908</v>
      </c>
      <c r="E4396" t="s">
        <v>1706</v>
      </c>
      <c r="H4396" t="str">
        <f>INDEX('Vensim Variables'!$B:$B,MATCH(EPS!$B4396,'Vensim Variables'!$A:$A,0))</f>
        <v>g pollutant</v>
      </c>
      <c r="I4396" t="str">
        <f t="shared" si="136"/>
        <v>CO</v>
      </c>
      <c r="J4396">
        <f>INDEX(NoSettings!$C:$C,MATCH(EPS!$A4396,NoSettings!$A:$A,0))</f>
        <v>13389.9</v>
      </c>
      <c r="K4396">
        <f>INDEX(GWP!$C$2:$C$13,MATCH(EPS!I4396,GWP!$B$2:$B$13,0))</f>
        <v>0</v>
      </c>
      <c r="L4396" s="4">
        <f t="shared" si="137"/>
        <v>0</v>
      </c>
    </row>
    <row r="4397" spans="1:12">
      <c r="A4397" t="s">
        <v>10025</v>
      </c>
      <c r="B4397" t="s">
        <v>7405</v>
      </c>
      <c r="C4397" t="s">
        <v>1739</v>
      </c>
      <c r="D4397" t="s">
        <v>6908</v>
      </c>
      <c r="E4397" t="s">
        <v>1707</v>
      </c>
      <c r="H4397" t="str">
        <f>INDEX('Vensim Variables'!$B:$B,MATCH(EPS!$B4397,'Vensim Variables'!$A:$A,0))</f>
        <v>g pollutant</v>
      </c>
      <c r="I4397" t="str">
        <f t="shared" si="136"/>
        <v>NOx</v>
      </c>
      <c r="J4397">
        <f>INDEX(NoSettings!$C:$C,MATCH(EPS!$A4397,NoSettings!$A:$A,0))</f>
        <v>45827.1</v>
      </c>
      <c r="K4397">
        <f>INDEX(GWP!$C$2:$C$13,MATCH(EPS!I4397,GWP!$B$2:$B$13,0))</f>
        <v>0</v>
      </c>
      <c r="L4397" s="4">
        <f t="shared" si="137"/>
        <v>0</v>
      </c>
    </row>
    <row r="4398" spans="1:12">
      <c r="A4398" t="s">
        <v>10026</v>
      </c>
      <c r="B4398" t="s">
        <v>7405</v>
      </c>
      <c r="C4398" t="s">
        <v>1739</v>
      </c>
      <c r="D4398" t="s">
        <v>6908</v>
      </c>
      <c r="E4398" t="s">
        <v>1708</v>
      </c>
      <c r="H4398" t="str">
        <f>INDEX('Vensim Variables'!$B:$B,MATCH(EPS!$B4398,'Vensim Variables'!$A:$A,0))</f>
        <v>g pollutant</v>
      </c>
      <c r="I4398" t="str">
        <f t="shared" si="136"/>
        <v>PM10</v>
      </c>
      <c r="J4398">
        <f>INDEX(NoSettings!$C:$C,MATCH(EPS!$A4398,NoSettings!$A:$A,0))</f>
        <v>3617.71</v>
      </c>
      <c r="K4398">
        <f>INDEX(GWP!$C$2:$C$13,MATCH(EPS!I4398,GWP!$B$2:$B$13,0))</f>
        <v>0</v>
      </c>
      <c r="L4398" s="4">
        <f t="shared" si="137"/>
        <v>0</v>
      </c>
    </row>
    <row r="4399" spans="1:12">
      <c r="A4399" t="s">
        <v>10027</v>
      </c>
      <c r="B4399" t="s">
        <v>7405</v>
      </c>
      <c r="C4399" t="s">
        <v>1739</v>
      </c>
      <c r="D4399" t="s">
        <v>6908</v>
      </c>
      <c r="E4399" t="s">
        <v>1709</v>
      </c>
      <c r="H4399" t="str">
        <f>INDEX('Vensim Variables'!$B:$B,MATCH(EPS!$B4399,'Vensim Variables'!$A:$A,0))</f>
        <v>g pollutant</v>
      </c>
      <c r="I4399" t="str">
        <f t="shared" si="136"/>
        <v>PM25</v>
      </c>
      <c r="J4399">
        <f>INDEX(NoSettings!$C:$C,MATCH(EPS!$A4399,NoSettings!$A:$A,0))</f>
        <v>3217.1</v>
      </c>
      <c r="K4399">
        <f>INDEX(GWP!$C$2:$C$13,MATCH(EPS!I4399,GWP!$B$2:$B$13,0))</f>
        <v>0</v>
      </c>
      <c r="L4399" s="4">
        <f t="shared" si="137"/>
        <v>0</v>
      </c>
    </row>
    <row r="4400" spans="1:12">
      <c r="A4400" t="s">
        <v>10028</v>
      </c>
      <c r="B4400" t="s">
        <v>7405</v>
      </c>
      <c r="C4400" t="s">
        <v>1739</v>
      </c>
      <c r="D4400" t="s">
        <v>6908</v>
      </c>
      <c r="E4400" t="s">
        <v>1710</v>
      </c>
      <c r="H4400" t="str">
        <f>INDEX('Vensim Variables'!$B:$B,MATCH(EPS!$B4400,'Vensim Variables'!$A:$A,0))</f>
        <v>g pollutant</v>
      </c>
      <c r="I4400" t="str">
        <f t="shared" si="136"/>
        <v>SOx</v>
      </c>
      <c r="J4400">
        <f>INDEX(NoSettings!$C:$C,MATCH(EPS!$A4400,NoSettings!$A:$A,0))</f>
        <v>9742.2900000000009</v>
      </c>
      <c r="K4400">
        <f>INDEX(GWP!$C$2:$C$13,MATCH(EPS!I4400,GWP!$B$2:$B$13,0))</f>
        <v>0</v>
      </c>
      <c r="L4400" s="4">
        <f t="shared" si="137"/>
        <v>0</v>
      </c>
    </row>
    <row r="4401" spans="1:12">
      <c r="A4401" t="s">
        <v>10029</v>
      </c>
      <c r="B4401" t="s">
        <v>7405</v>
      </c>
      <c r="C4401" t="s">
        <v>1739</v>
      </c>
      <c r="D4401" t="s">
        <v>6908</v>
      </c>
      <c r="E4401" t="s">
        <v>1711</v>
      </c>
      <c r="H4401" t="str">
        <f>INDEX('Vensim Variables'!$B:$B,MATCH(EPS!$B4401,'Vensim Variables'!$A:$A,0))</f>
        <v>g pollutant</v>
      </c>
      <c r="I4401" t="str">
        <f t="shared" si="136"/>
        <v>BC</v>
      </c>
      <c r="J4401">
        <f>INDEX(NoSettings!$C:$C,MATCH(EPS!$A4401,NoSettings!$A:$A,0))</f>
        <v>752.33199999999999</v>
      </c>
      <c r="K4401">
        <f>INDEX(GWP!$C$2:$C$13,MATCH(EPS!I4401,GWP!$B$2:$B$13,0))</f>
        <v>0</v>
      </c>
      <c r="L4401" s="4">
        <f t="shared" si="137"/>
        <v>0</v>
      </c>
    </row>
    <row r="4402" spans="1:12">
      <c r="A4402" t="s">
        <v>10030</v>
      </c>
      <c r="B4402" t="s">
        <v>7405</v>
      </c>
      <c r="C4402" t="s">
        <v>1739</v>
      </c>
      <c r="D4402" t="s">
        <v>6908</v>
      </c>
      <c r="E4402" t="s">
        <v>1712</v>
      </c>
      <c r="H4402" t="str">
        <f>INDEX('Vensim Variables'!$B:$B,MATCH(EPS!$B4402,'Vensim Variables'!$A:$A,0))</f>
        <v>g pollutant</v>
      </c>
      <c r="I4402" t="str">
        <f t="shared" si="136"/>
        <v>OC</v>
      </c>
      <c r="J4402">
        <f>INDEX(NoSettings!$C:$C,MATCH(EPS!$A4402,NoSettings!$A:$A,0))</f>
        <v>642.33399999999995</v>
      </c>
      <c r="K4402">
        <f>INDEX(GWP!$C$2:$C$13,MATCH(EPS!I4402,GWP!$B$2:$B$13,0))</f>
        <v>0</v>
      </c>
      <c r="L4402" s="4">
        <f t="shared" si="137"/>
        <v>0</v>
      </c>
    </row>
    <row r="4403" spans="1:12">
      <c r="A4403" t="s">
        <v>10031</v>
      </c>
      <c r="B4403" t="s">
        <v>7405</v>
      </c>
      <c r="C4403" t="s">
        <v>1739</v>
      </c>
      <c r="D4403" t="s">
        <v>6908</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10032</v>
      </c>
      <c r="B4404" t="s">
        <v>7405</v>
      </c>
      <c r="C4404" t="s">
        <v>1739</v>
      </c>
      <c r="D4404" t="s">
        <v>6908</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10033</v>
      </c>
      <c r="B4405" t="s">
        <v>7405</v>
      </c>
      <c r="C4405" t="s">
        <v>1739</v>
      </c>
      <c r="D4405" t="s">
        <v>6908</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10034</v>
      </c>
      <c r="B4406" t="s">
        <v>7405</v>
      </c>
      <c r="C4406" t="s">
        <v>1739</v>
      </c>
      <c r="D4406" t="s">
        <v>6909</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10035</v>
      </c>
      <c r="B4407" t="s">
        <v>7405</v>
      </c>
      <c r="C4407" t="s">
        <v>1739</v>
      </c>
      <c r="D4407" t="s">
        <v>6909</v>
      </c>
      <c r="E4407" t="s">
        <v>1705</v>
      </c>
      <c r="H4407" t="str">
        <f>INDEX('Vensim Variables'!$B:$B,MATCH(EPS!$B4407,'Vensim Variables'!$A:$A,0))</f>
        <v>g pollutant</v>
      </c>
      <c r="I4407" t="str">
        <f t="shared" si="136"/>
        <v>VOC</v>
      </c>
      <c r="J4407">
        <f>INDEX(NoSettings!$C:$C,MATCH(EPS!$A4407,NoSettings!$A:$A,0))</f>
        <v>3789630</v>
      </c>
      <c r="K4407">
        <f>INDEX(GWP!$C$2:$C$13,MATCH(EPS!I4407,GWP!$B$2:$B$13,0))</f>
        <v>0</v>
      </c>
      <c r="L4407" s="4">
        <f t="shared" si="137"/>
        <v>0</v>
      </c>
    </row>
    <row r="4408" spans="1:12">
      <c r="A4408" t="s">
        <v>10036</v>
      </c>
      <c r="B4408" t="s">
        <v>7405</v>
      </c>
      <c r="C4408" t="s">
        <v>1739</v>
      </c>
      <c r="D4408" t="s">
        <v>6909</v>
      </c>
      <c r="E4408" t="s">
        <v>1706</v>
      </c>
      <c r="H4408" t="str">
        <f>INDEX('Vensim Variables'!$B:$B,MATCH(EPS!$B4408,'Vensim Variables'!$A:$A,0))</f>
        <v>g pollutant</v>
      </c>
      <c r="I4408" t="str">
        <f t="shared" si="136"/>
        <v>CO</v>
      </c>
      <c r="J4408">
        <f>INDEX(NoSettings!$C:$C,MATCH(EPS!$A4408,NoSettings!$A:$A,0))</f>
        <v>17501500</v>
      </c>
      <c r="K4408">
        <f>INDEX(GWP!$C$2:$C$13,MATCH(EPS!I4408,GWP!$B$2:$B$13,0))</f>
        <v>0</v>
      </c>
      <c r="L4408" s="4">
        <f t="shared" si="137"/>
        <v>0</v>
      </c>
    </row>
    <row r="4409" spans="1:12">
      <c r="A4409" t="s">
        <v>10037</v>
      </c>
      <c r="B4409" t="s">
        <v>7405</v>
      </c>
      <c r="C4409" t="s">
        <v>1739</v>
      </c>
      <c r="D4409" t="s">
        <v>6909</v>
      </c>
      <c r="E4409" t="s">
        <v>1707</v>
      </c>
      <c r="H4409" t="str">
        <f>INDEX('Vensim Variables'!$B:$B,MATCH(EPS!$B4409,'Vensim Variables'!$A:$A,0))</f>
        <v>g pollutant</v>
      </c>
      <c r="I4409" t="str">
        <f t="shared" si="136"/>
        <v>NOx</v>
      </c>
      <c r="J4409">
        <f>INDEX(NoSettings!$C:$C,MATCH(EPS!$A4409,NoSettings!$A:$A,0))</f>
        <v>59899200</v>
      </c>
      <c r="K4409">
        <f>INDEX(GWP!$C$2:$C$13,MATCH(EPS!I4409,GWP!$B$2:$B$13,0))</f>
        <v>0</v>
      </c>
      <c r="L4409" s="4">
        <f t="shared" si="137"/>
        <v>0</v>
      </c>
    </row>
    <row r="4410" spans="1:12">
      <c r="A4410" t="s">
        <v>10038</v>
      </c>
      <c r="B4410" t="s">
        <v>7405</v>
      </c>
      <c r="C4410" t="s">
        <v>1739</v>
      </c>
      <c r="D4410" t="s">
        <v>6909</v>
      </c>
      <c r="E4410" t="s">
        <v>1708</v>
      </c>
      <c r="H4410" t="str">
        <f>INDEX('Vensim Variables'!$B:$B,MATCH(EPS!$B4410,'Vensim Variables'!$A:$A,0))</f>
        <v>g pollutant</v>
      </c>
      <c r="I4410" t="str">
        <f t="shared" si="136"/>
        <v>PM10</v>
      </c>
      <c r="J4410">
        <f>INDEX(NoSettings!$C:$C,MATCH(EPS!$A4410,NoSettings!$A:$A,0))</f>
        <v>4728600</v>
      </c>
      <c r="K4410">
        <f>INDEX(GWP!$C$2:$C$13,MATCH(EPS!I4410,GWP!$B$2:$B$13,0))</f>
        <v>0</v>
      </c>
      <c r="L4410" s="4">
        <f t="shared" si="137"/>
        <v>0</v>
      </c>
    </row>
    <row r="4411" spans="1:12">
      <c r="A4411" t="s">
        <v>10039</v>
      </c>
      <c r="B4411" t="s">
        <v>7405</v>
      </c>
      <c r="C4411" t="s">
        <v>1739</v>
      </c>
      <c r="D4411" t="s">
        <v>6909</v>
      </c>
      <c r="E4411" t="s">
        <v>1709</v>
      </c>
      <c r="H4411" t="str">
        <f>INDEX('Vensim Variables'!$B:$B,MATCH(EPS!$B4411,'Vensim Variables'!$A:$A,0))</f>
        <v>g pollutant</v>
      </c>
      <c r="I4411" t="str">
        <f t="shared" si="136"/>
        <v>PM25</v>
      </c>
      <c r="J4411">
        <f>INDEX(NoSettings!$C:$C,MATCH(EPS!$A4411,NoSettings!$A:$A,0))</f>
        <v>4204980</v>
      </c>
      <c r="K4411">
        <f>INDEX(GWP!$C$2:$C$13,MATCH(EPS!I4411,GWP!$B$2:$B$13,0))</f>
        <v>0</v>
      </c>
      <c r="L4411" s="4">
        <f t="shared" si="137"/>
        <v>0</v>
      </c>
    </row>
    <row r="4412" spans="1:12">
      <c r="A4412" t="s">
        <v>10040</v>
      </c>
      <c r="B4412" t="s">
        <v>7405</v>
      </c>
      <c r="C4412" t="s">
        <v>1739</v>
      </c>
      <c r="D4412" t="s">
        <v>6909</v>
      </c>
      <c r="E4412" t="s">
        <v>1710</v>
      </c>
      <c r="H4412" t="str">
        <f>INDEX('Vensim Variables'!$B:$B,MATCH(EPS!$B4412,'Vensim Variables'!$A:$A,0))</f>
        <v>g pollutant</v>
      </c>
      <c r="I4412" t="str">
        <f t="shared" si="136"/>
        <v>SOx</v>
      </c>
      <c r="J4412">
        <f>INDEX(NoSettings!$C:$C,MATCH(EPS!$A4412,NoSettings!$A:$A,0))</f>
        <v>12733900</v>
      </c>
      <c r="K4412">
        <f>INDEX(GWP!$C$2:$C$13,MATCH(EPS!I4412,GWP!$B$2:$B$13,0))</f>
        <v>0</v>
      </c>
      <c r="L4412" s="4">
        <f t="shared" si="137"/>
        <v>0</v>
      </c>
    </row>
    <row r="4413" spans="1:12">
      <c r="A4413" t="s">
        <v>10041</v>
      </c>
      <c r="B4413" t="s">
        <v>7405</v>
      </c>
      <c r="C4413" t="s">
        <v>1739</v>
      </c>
      <c r="D4413" t="s">
        <v>6909</v>
      </c>
      <c r="E4413" t="s">
        <v>1711</v>
      </c>
      <c r="H4413" t="str">
        <f>INDEX('Vensim Variables'!$B:$B,MATCH(EPS!$B4413,'Vensim Variables'!$A:$A,0))</f>
        <v>g pollutant</v>
      </c>
      <c r="I4413" t="str">
        <f t="shared" si="136"/>
        <v>BC</v>
      </c>
      <c r="J4413">
        <f>INDEX(NoSettings!$C:$C,MATCH(EPS!$A4413,NoSettings!$A:$A,0))</f>
        <v>983350</v>
      </c>
      <c r="K4413">
        <f>INDEX(GWP!$C$2:$C$13,MATCH(EPS!I4413,GWP!$B$2:$B$13,0))</f>
        <v>0</v>
      </c>
      <c r="L4413" s="4">
        <f t="shared" si="137"/>
        <v>0</v>
      </c>
    </row>
    <row r="4414" spans="1:12">
      <c r="A4414" t="s">
        <v>10042</v>
      </c>
      <c r="B4414" t="s">
        <v>7405</v>
      </c>
      <c r="C4414" t="s">
        <v>1739</v>
      </c>
      <c r="D4414" t="s">
        <v>6909</v>
      </c>
      <c r="E4414" t="s">
        <v>1712</v>
      </c>
      <c r="H4414" t="str">
        <f>INDEX('Vensim Variables'!$B:$B,MATCH(EPS!$B4414,'Vensim Variables'!$A:$A,0))</f>
        <v>g pollutant</v>
      </c>
      <c r="I4414" t="str">
        <f t="shared" si="136"/>
        <v>OC</v>
      </c>
      <c r="J4414">
        <f>INDEX(NoSettings!$C:$C,MATCH(EPS!$A4414,NoSettings!$A:$A,0))</f>
        <v>839575</v>
      </c>
      <c r="K4414">
        <f>INDEX(GWP!$C$2:$C$13,MATCH(EPS!I4414,GWP!$B$2:$B$13,0))</f>
        <v>0</v>
      </c>
      <c r="L4414" s="4">
        <f t="shared" si="137"/>
        <v>0</v>
      </c>
    </row>
    <row r="4415" spans="1:12">
      <c r="A4415" t="s">
        <v>10043</v>
      </c>
      <c r="B4415" t="s">
        <v>7405</v>
      </c>
      <c r="C4415" t="s">
        <v>1739</v>
      </c>
      <c r="D4415" t="s">
        <v>6909</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10044</v>
      </c>
      <c r="B4416" t="s">
        <v>7405</v>
      </c>
      <c r="C4416" t="s">
        <v>1739</v>
      </c>
      <c r="D4416" t="s">
        <v>6909</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10045</v>
      </c>
      <c r="B4417" t="s">
        <v>7405</v>
      </c>
      <c r="C4417" t="s">
        <v>1739</v>
      </c>
      <c r="D4417" t="s">
        <v>6909</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10046</v>
      </c>
      <c r="B4418" t="s">
        <v>7405</v>
      </c>
      <c r="C4418" t="s">
        <v>1739</v>
      </c>
      <c r="D4418" t="s">
        <v>6910</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10047</v>
      </c>
      <c r="B4419" t="s">
        <v>7405</v>
      </c>
      <c r="C4419" t="s">
        <v>1739</v>
      </c>
      <c r="D4419" t="s">
        <v>6910</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2145680</v>
      </c>
      <c r="K4419">
        <f>INDEX(GWP!$C$2:$C$13,MATCH(EPS!I4419,GWP!$B$2:$B$13,0))</f>
        <v>0</v>
      </c>
      <c r="L4419" s="4">
        <f t="shared" ref="L4419:L4482" si="139">IF(H4419="g pollutant",K4419*J4419/10^12,IF(H4419="MMTCO2e",J4419,IF(H4419="MWh",J4419,0)))</f>
        <v>0</v>
      </c>
    </row>
    <row r="4420" spans="1:12">
      <c r="A4420" t="s">
        <v>10048</v>
      </c>
      <c r="B4420" t="s">
        <v>7405</v>
      </c>
      <c r="C4420" t="s">
        <v>1739</v>
      </c>
      <c r="D4420" t="s">
        <v>6910</v>
      </c>
      <c r="E4420" t="s">
        <v>1706</v>
      </c>
      <c r="H4420" t="str">
        <f>INDEX('Vensim Variables'!$B:$B,MATCH(EPS!$B4420,'Vensim Variables'!$A:$A,0))</f>
        <v>g pollutant</v>
      </c>
      <c r="I4420" t="str">
        <f t="shared" si="138"/>
        <v>CO</v>
      </c>
      <c r="J4420">
        <f>INDEX(NoSettings!$C:$C,MATCH(EPS!$A4420,NoSettings!$A:$A,0))</f>
        <v>9909300</v>
      </c>
      <c r="K4420">
        <f>INDEX(GWP!$C$2:$C$13,MATCH(EPS!I4420,GWP!$B$2:$B$13,0))</f>
        <v>0</v>
      </c>
      <c r="L4420" s="4">
        <f t="shared" si="139"/>
        <v>0</v>
      </c>
    </row>
    <row r="4421" spans="1:12">
      <c r="A4421" t="s">
        <v>10049</v>
      </c>
      <c r="B4421" t="s">
        <v>7405</v>
      </c>
      <c r="C4421" t="s">
        <v>1739</v>
      </c>
      <c r="D4421" t="s">
        <v>6910</v>
      </c>
      <c r="E4421" t="s">
        <v>1707</v>
      </c>
      <c r="H4421" t="str">
        <f>INDEX('Vensim Variables'!$B:$B,MATCH(EPS!$B4421,'Vensim Variables'!$A:$A,0))</f>
        <v>g pollutant</v>
      </c>
      <c r="I4421" t="str">
        <f t="shared" si="138"/>
        <v>NOx</v>
      </c>
      <c r="J4421">
        <f>INDEX(NoSettings!$C:$C,MATCH(EPS!$A4421,NoSettings!$A:$A,0))</f>
        <v>33914700</v>
      </c>
      <c r="K4421">
        <f>INDEX(GWP!$C$2:$C$13,MATCH(EPS!I4421,GWP!$B$2:$B$13,0))</f>
        <v>0</v>
      </c>
      <c r="L4421" s="4">
        <f t="shared" si="139"/>
        <v>0</v>
      </c>
    </row>
    <row r="4422" spans="1:12">
      <c r="A4422" t="s">
        <v>10050</v>
      </c>
      <c r="B4422" t="s">
        <v>7405</v>
      </c>
      <c r="C4422" t="s">
        <v>1739</v>
      </c>
      <c r="D4422" t="s">
        <v>6910</v>
      </c>
      <c r="E4422" t="s">
        <v>1708</v>
      </c>
      <c r="H4422" t="str">
        <f>INDEX('Vensim Variables'!$B:$B,MATCH(EPS!$B4422,'Vensim Variables'!$A:$A,0))</f>
        <v>g pollutant</v>
      </c>
      <c r="I4422" t="str">
        <f t="shared" si="138"/>
        <v>PM10</v>
      </c>
      <c r="J4422">
        <f>INDEX(NoSettings!$C:$C,MATCH(EPS!$A4422,NoSettings!$A:$A,0))</f>
        <v>2677320</v>
      </c>
      <c r="K4422">
        <f>INDEX(GWP!$C$2:$C$13,MATCH(EPS!I4422,GWP!$B$2:$B$13,0))</f>
        <v>0</v>
      </c>
      <c r="L4422" s="4">
        <f t="shared" si="139"/>
        <v>0</v>
      </c>
    </row>
    <row r="4423" spans="1:12">
      <c r="A4423" t="s">
        <v>10051</v>
      </c>
      <c r="B4423" t="s">
        <v>7405</v>
      </c>
      <c r="C4423" t="s">
        <v>1739</v>
      </c>
      <c r="D4423" t="s">
        <v>6910</v>
      </c>
      <c r="E4423" t="s">
        <v>1709</v>
      </c>
      <c r="H4423" t="str">
        <f>INDEX('Vensim Variables'!$B:$B,MATCH(EPS!$B4423,'Vensim Variables'!$A:$A,0))</f>
        <v>g pollutant</v>
      </c>
      <c r="I4423" t="str">
        <f t="shared" si="138"/>
        <v>PM25</v>
      </c>
      <c r="J4423">
        <f>INDEX(NoSettings!$C:$C,MATCH(EPS!$A4423,NoSettings!$A:$A,0))</f>
        <v>2380840</v>
      </c>
      <c r="K4423">
        <f>INDEX(GWP!$C$2:$C$13,MATCH(EPS!I4423,GWP!$B$2:$B$13,0))</f>
        <v>0</v>
      </c>
      <c r="L4423" s="4">
        <f t="shared" si="139"/>
        <v>0</v>
      </c>
    </row>
    <row r="4424" spans="1:12">
      <c r="A4424" t="s">
        <v>10052</v>
      </c>
      <c r="B4424" t="s">
        <v>7405</v>
      </c>
      <c r="C4424" t="s">
        <v>1739</v>
      </c>
      <c r="D4424" t="s">
        <v>6910</v>
      </c>
      <c r="E4424" t="s">
        <v>1710</v>
      </c>
      <c r="H4424" t="str">
        <f>INDEX('Vensim Variables'!$B:$B,MATCH(EPS!$B4424,'Vensim Variables'!$A:$A,0))</f>
        <v>g pollutant</v>
      </c>
      <c r="I4424" t="str">
        <f t="shared" si="138"/>
        <v>SOx</v>
      </c>
      <c r="J4424">
        <f>INDEX(NoSettings!$C:$C,MATCH(EPS!$A4424,NoSettings!$A:$A,0))</f>
        <v>7209870</v>
      </c>
      <c r="K4424">
        <f>INDEX(GWP!$C$2:$C$13,MATCH(EPS!I4424,GWP!$B$2:$B$13,0))</f>
        <v>0</v>
      </c>
      <c r="L4424" s="4">
        <f t="shared" si="139"/>
        <v>0</v>
      </c>
    </row>
    <row r="4425" spans="1:12">
      <c r="A4425" t="s">
        <v>10053</v>
      </c>
      <c r="B4425" t="s">
        <v>7405</v>
      </c>
      <c r="C4425" t="s">
        <v>1739</v>
      </c>
      <c r="D4425" t="s">
        <v>6910</v>
      </c>
      <c r="E4425" t="s">
        <v>1711</v>
      </c>
      <c r="H4425" t="str">
        <f>INDEX('Vensim Variables'!$B:$B,MATCH(EPS!$B4425,'Vensim Variables'!$A:$A,0))</f>
        <v>g pollutant</v>
      </c>
      <c r="I4425" t="str">
        <f t="shared" si="138"/>
        <v>BC</v>
      </c>
      <c r="J4425">
        <f>INDEX(NoSettings!$C:$C,MATCH(EPS!$A4425,NoSettings!$A:$A,0))</f>
        <v>556770</v>
      </c>
      <c r="K4425">
        <f>INDEX(GWP!$C$2:$C$13,MATCH(EPS!I4425,GWP!$B$2:$B$13,0))</f>
        <v>0</v>
      </c>
      <c r="L4425" s="4">
        <f t="shared" si="139"/>
        <v>0</v>
      </c>
    </row>
    <row r="4426" spans="1:12">
      <c r="A4426" t="s">
        <v>10054</v>
      </c>
      <c r="B4426" t="s">
        <v>7405</v>
      </c>
      <c r="C4426" t="s">
        <v>1739</v>
      </c>
      <c r="D4426" t="s">
        <v>6910</v>
      </c>
      <c r="E4426" t="s">
        <v>1712</v>
      </c>
      <c r="H4426" t="str">
        <f>INDEX('Vensim Variables'!$B:$B,MATCH(EPS!$B4426,'Vensim Variables'!$A:$A,0))</f>
        <v>g pollutant</v>
      </c>
      <c r="I4426" t="str">
        <f t="shared" si="138"/>
        <v>OC</v>
      </c>
      <c r="J4426">
        <f>INDEX(NoSettings!$C:$C,MATCH(EPS!$A4426,NoSettings!$A:$A,0))</f>
        <v>475365</v>
      </c>
      <c r="K4426">
        <f>INDEX(GWP!$C$2:$C$13,MATCH(EPS!I4426,GWP!$B$2:$B$13,0))</f>
        <v>0</v>
      </c>
      <c r="L4426" s="4">
        <f t="shared" si="139"/>
        <v>0</v>
      </c>
    </row>
    <row r="4427" spans="1:12">
      <c r="A4427" t="s">
        <v>10055</v>
      </c>
      <c r="B4427" t="s">
        <v>7405</v>
      </c>
      <c r="C4427" t="s">
        <v>1739</v>
      </c>
      <c r="D4427" t="s">
        <v>6910</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10056</v>
      </c>
      <c r="B4428" t="s">
        <v>7405</v>
      </c>
      <c r="C4428" t="s">
        <v>1739</v>
      </c>
      <c r="D4428" t="s">
        <v>6910</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10057</v>
      </c>
      <c r="B4429" t="s">
        <v>7405</v>
      </c>
      <c r="C4429" t="s">
        <v>1739</v>
      </c>
      <c r="D4429" t="s">
        <v>6910</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10058</v>
      </c>
      <c r="B4430" t="s">
        <v>7405</v>
      </c>
      <c r="C4430" t="s">
        <v>1739</v>
      </c>
      <c r="D4430" t="s">
        <v>6911</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10059</v>
      </c>
      <c r="B4431" t="s">
        <v>7405</v>
      </c>
      <c r="C4431" t="s">
        <v>1739</v>
      </c>
      <c r="D4431" t="s">
        <v>6911</v>
      </c>
      <c r="E4431" t="s">
        <v>1705</v>
      </c>
      <c r="H4431" t="str">
        <f>INDEX('Vensim Variables'!$B:$B,MATCH(EPS!$B4431,'Vensim Variables'!$A:$A,0))</f>
        <v>g pollutant</v>
      </c>
      <c r="I4431" t="str">
        <f t="shared" si="138"/>
        <v>VOC</v>
      </c>
      <c r="J4431">
        <f>INDEX(NoSettings!$C:$C,MATCH(EPS!$A4431,NoSettings!$A:$A,0))</f>
        <v>927534</v>
      </c>
      <c r="K4431">
        <f>INDEX(GWP!$C$2:$C$13,MATCH(EPS!I4431,GWP!$B$2:$B$13,0))</f>
        <v>0</v>
      </c>
      <c r="L4431" s="4">
        <f t="shared" si="139"/>
        <v>0</v>
      </c>
    </row>
    <row r="4432" spans="1:12">
      <c r="A4432" t="s">
        <v>10060</v>
      </c>
      <c r="B4432" t="s">
        <v>7405</v>
      </c>
      <c r="C4432" t="s">
        <v>1739</v>
      </c>
      <c r="D4432" t="s">
        <v>6911</v>
      </c>
      <c r="E4432" t="s">
        <v>1706</v>
      </c>
      <c r="H4432" t="str">
        <f>INDEX('Vensim Variables'!$B:$B,MATCH(EPS!$B4432,'Vensim Variables'!$A:$A,0))</f>
        <v>g pollutant</v>
      </c>
      <c r="I4432" t="str">
        <f t="shared" si="138"/>
        <v>CO</v>
      </c>
      <c r="J4432">
        <f>INDEX(NoSettings!$C:$C,MATCH(EPS!$A4432,NoSettings!$A:$A,0))</f>
        <v>4283600</v>
      </c>
      <c r="K4432">
        <f>INDEX(GWP!$C$2:$C$13,MATCH(EPS!I4432,GWP!$B$2:$B$13,0))</f>
        <v>0</v>
      </c>
      <c r="L4432" s="4">
        <f t="shared" si="139"/>
        <v>0</v>
      </c>
    </row>
    <row r="4433" spans="1:12">
      <c r="A4433" t="s">
        <v>10061</v>
      </c>
      <c r="B4433" t="s">
        <v>7405</v>
      </c>
      <c r="C4433" t="s">
        <v>1739</v>
      </c>
      <c r="D4433" t="s">
        <v>6911</v>
      </c>
      <c r="E4433" t="s">
        <v>1707</v>
      </c>
      <c r="H4433" t="str">
        <f>INDEX('Vensim Variables'!$B:$B,MATCH(EPS!$B4433,'Vensim Variables'!$A:$A,0))</f>
        <v>g pollutant</v>
      </c>
      <c r="I4433" t="str">
        <f t="shared" si="138"/>
        <v>NOx</v>
      </c>
      <c r="J4433">
        <f>INDEX(NoSettings!$C:$C,MATCH(EPS!$A4433,NoSettings!$A:$A,0))</f>
        <v>14660700</v>
      </c>
      <c r="K4433">
        <f>INDEX(GWP!$C$2:$C$13,MATCH(EPS!I4433,GWP!$B$2:$B$13,0))</f>
        <v>0</v>
      </c>
      <c r="L4433" s="4">
        <f t="shared" si="139"/>
        <v>0</v>
      </c>
    </row>
    <row r="4434" spans="1:12">
      <c r="A4434" t="s">
        <v>10062</v>
      </c>
      <c r="B4434" t="s">
        <v>7405</v>
      </c>
      <c r="C4434" t="s">
        <v>1739</v>
      </c>
      <c r="D4434" t="s">
        <v>6911</v>
      </c>
      <c r="E4434" t="s">
        <v>1708</v>
      </c>
      <c r="H4434" t="str">
        <f>INDEX('Vensim Variables'!$B:$B,MATCH(EPS!$B4434,'Vensim Variables'!$A:$A,0))</f>
        <v>g pollutant</v>
      </c>
      <c r="I4434" t="str">
        <f t="shared" si="138"/>
        <v>PM10</v>
      </c>
      <c r="J4434">
        <f>INDEX(NoSettings!$C:$C,MATCH(EPS!$A4434,NoSettings!$A:$A,0))</f>
        <v>1157350</v>
      </c>
      <c r="K4434">
        <f>INDEX(GWP!$C$2:$C$13,MATCH(EPS!I4434,GWP!$B$2:$B$13,0))</f>
        <v>0</v>
      </c>
      <c r="L4434" s="4">
        <f t="shared" si="139"/>
        <v>0</v>
      </c>
    </row>
    <row r="4435" spans="1:12">
      <c r="A4435" t="s">
        <v>10063</v>
      </c>
      <c r="B4435" t="s">
        <v>7405</v>
      </c>
      <c r="C4435" t="s">
        <v>1739</v>
      </c>
      <c r="D4435" t="s">
        <v>6911</v>
      </c>
      <c r="E4435" t="s">
        <v>1709</v>
      </c>
      <c r="H4435" t="str">
        <f>INDEX('Vensim Variables'!$B:$B,MATCH(EPS!$B4435,'Vensim Variables'!$A:$A,0))</f>
        <v>g pollutant</v>
      </c>
      <c r="I4435" t="str">
        <f t="shared" si="138"/>
        <v>PM25</v>
      </c>
      <c r="J4435">
        <f>INDEX(NoSettings!$C:$C,MATCH(EPS!$A4435,NoSettings!$A:$A,0))</f>
        <v>1029190</v>
      </c>
      <c r="K4435">
        <f>INDEX(GWP!$C$2:$C$13,MATCH(EPS!I4435,GWP!$B$2:$B$13,0))</f>
        <v>0</v>
      </c>
      <c r="L4435" s="4">
        <f t="shared" si="139"/>
        <v>0</v>
      </c>
    </row>
    <row r="4436" spans="1:12">
      <c r="A4436" t="s">
        <v>10064</v>
      </c>
      <c r="B4436" t="s">
        <v>7405</v>
      </c>
      <c r="C4436" t="s">
        <v>1739</v>
      </c>
      <c r="D4436" t="s">
        <v>6911</v>
      </c>
      <c r="E4436" t="s">
        <v>1710</v>
      </c>
      <c r="H4436" t="str">
        <f>INDEX('Vensim Variables'!$B:$B,MATCH(EPS!$B4436,'Vensim Variables'!$A:$A,0))</f>
        <v>g pollutant</v>
      </c>
      <c r="I4436" t="str">
        <f t="shared" si="138"/>
        <v>SOx</v>
      </c>
      <c r="J4436">
        <f>INDEX(NoSettings!$C:$C,MATCH(EPS!$A4436,NoSettings!$A:$A,0))</f>
        <v>3116690</v>
      </c>
      <c r="K4436">
        <f>INDEX(GWP!$C$2:$C$13,MATCH(EPS!I4436,GWP!$B$2:$B$13,0))</f>
        <v>0</v>
      </c>
      <c r="L4436" s="4">
        <f t="shared" si="139"/>
        <v>0</v>
      </c>
    </row>
    <row r="4437" spans="1:12">
      <c r="A4437" t="s">
        <v>10065</v>
      </c>
      <c r="B4437" t="s">
        <v>7405</v>
      </c>
      <c r="C4437" t="s">
        <v>1739</v>
      </c>
      <c r="D4437" t="s">
        <v>6911</v>
      </c>
      <c r="E4437" t="s">
        <v>1711</v>
      </c>
      <c r="H4437" t="str">
        <f>INDEX('Vensim Variables'!$B:$B,MATCH(EPS!$B4437,'Vensim Variables'!$A:$A,0))</f>
        <v>g pollutant</v>
      </c>
      <c r="I4437" t="str">
        <f t="shared" si="138"/>
        <v>BC</v>
      </c>
      <c r="J4437">
        <f>INDEX(NoSettings!$C:$C,MATCH(EPS!$A4437,NoSettings!$A:$A,0))</f>
        <v>240681</v>
      </c>
      <c r="K4437">
        <f>INDEX(GWP!$C$2:$C$13,MATCH(EPS!I4437,GWP!$B$2:$B$13,0))</f>
        <v>0</v>
      </c>
      <c r="L4437" s="4">
        <f t="shared" si="139"/>
        <v>0</v>
      </c>
    </row>
    <row r="4438" spans="1:12">
      <c r="A4438" t="s">
        <v>10066</v>
      </c>
      <c r="B4438" t="s">
        <v>7405</v>
      </c>
      <c r="C4438" t="s">
        <v>1739</v>
      </c>
      <c r="D4438" t="s">
        <v>6911</v>
      </c>
      <c r="E4438" t="s">
        <v>1712</v>
      </c>
      <c r="H4438" t="str">
        <f>INDEX('Vensim Variables'!$B:$B,MATCH(EPS!$B4438,'Vensim Variables'!$A:$A,0))</f>
        <v>g pollutant</v>
      </c>
      <c r="I4438" t="str">
        <f t="shared" si="138"/>
        <v>OC</v>
      </c>
      <c r="J4438">
        <f>INDEX(NoSettings!$C:$C,MATCH(EPS!$A4438,NoSettings!$A:$A,0))</f>
        <v>205491</v>
      </c>
      <c r="K4438">
        <f>INDEX(GWP!$C$2:$C$13,MATCH(EPS!I4438,GWP!$B$2:$B$13,0))</f>
        <v>0</v>
      </c>
      <c r="L4438" s="4">
        <f t="shared" si="139"/>
        <v>0</v>
      </c>
    </row>
    <row r="4439" spans="1:12">
      <c r="A4439" t="s">
        <v>10067</v>
      </c>
      <c r="B4439" t="s">
        <v>7405</v>
      </c>
      <c r="C4439" t="s">
        <v>1739</v>
      </c>
      <c r="D4439" t="s">
        <v>6911</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10068</v>
      </c>
      <c r="B4440" t="s">
        <v>7405</v>
      </c>
      <c r="C4440" t="s">
        <v>1739</v>
      </c>
      <c r="D4440" t="s">
        <v>6911</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10069</v>
      </c>
      <c r="B4441" t="s">
        <v>7405</v>
      </c>
      <c r="C4441" t="s">
        <v>1739</v>
      </c>
      <c r="D4441" t="s">
        <v>6911</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10070</v>
      </c>
      <c r="B4442" t="s">
        <v>7405</v>
      </c>
      <c r="C4442" t="s">
        <v>1739</v>
      </c>
      <c r="D4442" t="s">
        <v>6912</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10071</v>
      </c>
      <c r="B4443" t="s">
        <v>7405</v>
      </c>
      <c r="C4443" t="s">
        <v>1739</v>
      </c>
      <c r="D4443" t="s">
        <v>6912</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10072</v>
      </c>
      <c r="B4444" t="s">
        <v>7405</v>
      </c>
      <c r="C4444" t="s">
        <v>1739</v>
      </c>
      <c r="D4444" t="s">
        <v>6912</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10073</v>
      </c>
      <c r="B4445" t="s">
        <v>7405</v>
      </c>
      <c r="C4445" t="s">
        <v>1739</v>
      </c>
      <c r="D4445" t="s">
        <v>6912</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10074</v>
      </c>
      <c r="B4446" t="s">
        <v>7405</v>
      </c>
      <c r="C4446" t="s">
        <v>1739</v>
      </c>
      <c r="D4446" t="s">
        <v>6912</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10075</v>
      </c>
      <c r="B4447" t="s">
        <v>7405</v>
      </c>
      <c r="C4447" t="s">
        <v>1739</v>
      </c>
      <c r="D4447" t="s">
        <v>6912</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10076</v>
      </c>
      <c r="B4448" t="s">
        <v>7405</v>
      </c>
      <c r="C4448" t="s">
        <v>1739</v>
      </c>
      <c r="D4448" t="s">
        <v>6912</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10077</v>
      </c>
      <c r="B4449" t="s">
        <v>7405</v>
      </c>
      <c r="C4449" t="s">
        <v>1739</v>
      </c>
      <c r="D4449" t="s">
        <v>6912</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10078</v>
      </c>
      <c r="B4450" t="s">
        <v>7405</v>
      </c>
      <c r="C4450" t="s">
        <v>1739</v>
      </c>
      <c r="D4450" t="s">
        <v>6912</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10079</v>
      </c>
      <c r="B4451" t="s">
        <v>7405</v>
      </c>
      <c r="C4451" t="s">
        <v>1739</v>
      </c>
      <c r="D4451" t="s">
        <v>6912</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10080</v>
      </c>
      <c r="B4452" t="s">
        <v>7405</v>
      </c>
      <c r="C4452" t="s">
        <v>1739</v>
      </c>
      <c r="D4452" t="s">
        <v>6912</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10081</v>
      </c>
      <c r="B4453" t="s">
        <v>7405</v>
      </c>
      <c r="C4453" t="s">
        <v>1739</v>
      </c>
      <c r="D4453" t="s">
        <v>6912</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10082</v>
      </c>
      <c r="B4454" t="s">
        <v>7405</v>
      </c>
      <c r="C4454" t="s">
        <v>1739</v>
      </c>
      <c r="D4454" t="s">
        <v>6913</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10083</v>
      </c>
      <c r="B4455" t="s">
        <v>7405</v>
      </c>
      <c r="C4455" t="s">
        <v>1739</v>
      </c>
      <c r="D4455" t="s">
        <v>6913</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10084</v>
      </c>
      <c r="B4456" t="s">
        <v>7405</v>
      </c>
      <c r="C4456" t="s">
        <v>1739</v>
      </c>
      <c r="D4456" t="s">
        <v>6913</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10085</v>
      </c>
      <c r="B4457" t="s">
        <v>7405</v>
      </c>
      <c r="C4457" t="s">
        <v>1739</v>
      </c>
      <c r="D4457" t="s">
        <v>6913</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10086</v>
      </c>
      <c r="B4458" t="s">
        <v>7405</v>
      </c>
      <c r="C4458" t="s">
        <v>1739</v>
      </c>
      <c r="D4458" t="s">
        <v>6913</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10087</v>
      </c>
      <c r="B4459" t="s">
        <v>7405</v>
      </c>
      <c r="C4459" t="s">
        <v>1739</v>
      </c>
      <c r="D4459" t="s">
        <v>6913</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10088</v>
      </c>
      <c r="B4460" t="s">
        <v>7405</v>
      </c>
      <c r="C4460" t="s">
        <v>1739</v>
      </c>
      <c r="D4460" t="s">
        <v>6913</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10089</v>
      </c>
      <c r="B4461" t="s">
        <v>7405</v>
      </c>
      <c r="C4461" t="s">
        <v>1739</v>
      </c>
      <c r="D4461" t="s">
        <v>6913</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10090</v>
      </c>
      <c r="B4462" t="s">
        <v>7405</v>
      </c>
      <c r="C4462" t="s">
        <v>1739</v>
      </c>
      <c r="D4462" t="s">
        <v>6913</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10091</v>
      </c>
      <c r="B4463" t="s">
        <v>7405</v>
      </c>
      <c r="C4463" t="s">
        <v>1739</v>
      </c>
      <c r="D4463" t="s">
        <v>6913</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10092</v>
      </c>
      <c r="B4464" t="s">
        <v>7405</v>
      </c>
      <c r="C4464" t="s">
        <v>1739</v>
      </c>
      <c r="D4464" t="s">
        <v>6913</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10093</v>
      </c>
      <c r="B4465" t="s">
        <v>7405</v>
      </c>
      <c r="C4465" t="s">
        <v>1739</v>
      </c>
      <c r="D4465" t="s">
        <v>6913</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10094</v>
      </c>
      <c r="B4466" t="s">
        <v>7405</v>
      </c>
      <c r="C4466" t="s">
        <v>1739</v>
      </c>
      <c r="D4466" t="s">
        <v>6914</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10095</v>
      </c>
      <c r="B4467" t="s">
        <v>7405</v>
      </c>
      <c r="C4467" t="s">
        <v>1739</v>
      </c>
      <c r="D4467" t="s">
        <v>6914</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10096</v>
      </c>
      <c r="B4468" t="s">
        <v>7405</v>
      </c>
      <c r="C4468" t="s">
        <v>1739</v>
      </c>
      <c r="D4468" t="s">
        <v>6914</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10097</v>
      </c>
      <c r="B4469" t="s">
        <v>7405</v>
      </c>
      <c r="C4469" t="s">
        <v>1739</v>
      </c>
      <c r="D4469" t="s">
        <v>6914</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10098</v>
      </c>
      <c r="B4470" t="s">
        <v>7405</v>
      </c>
      <c r="C4470" t="s">
        <v>1739</v>
      </c>
      <c r="D4470" t="s">
        <v>6914</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10099</v>
      </c>
      <c r="B4471" t="s">
        <v>7405</v>
      </c>
      <c r="C4471" t="s">
        <v>1739</v>
      </c>
      <c r="D4471" t="s">
        <v>6914</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10100</v>
      </c>
      <c r="B4472" t="s">
        <v>7405</v>
      </c>
      <c r="C4472" t="s">
        <v>1739</v>
      </c>
      <c r="D4472" t="s">
        <v>6914</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10101</v>
      </c>
      <c r="B4473" t="s">
        <v>7405</v>
      </c>
      <c r="C4473" t="s">
        <v>1739</v>
      </c>
      <c r="D4473" t="s">
        <v>6914</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10102</v>
      </c>
      <c r="B4474" t="s">
        <v>7405</v>
      </c>
      <c r="C4474" t="s">
        <v>1739</v>
      </c>
      <c r="D4474" t="s">
        <v>6914</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10103</v>
      </c>
      <c r="B4475" t="s">
        <v>7405</v>
      </c>
      <c r="C4475" t="s">
        <v>1739</v>
      </c>
      <c r="D4475" t="s">
        <v>6914</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10104</v>
      </c>
      <c r="B4476" t="s">
        <v>7405</v>
      </c>
      <c r="C4476" t="s">
        <v>1739</v>
      </c>
      <c r="D4476" t="s">
        <v>6914</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10105</v>
      </c>
      <c r="B4477" t="s">
        <v>7405</v>
      </c>
      <c r="C4477" t="s">
        <v>1739</v>
      </c>
      <c r="D4477" t="s">
        <v>6914</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10106</v>
      </c>
      <c r="B4478" t="s">
        <v>7405</v>
      </c>
      <c r="C4478" t="s">
        <v>1740</v>
      </c>
      <c r="D4478" t="s">
        <v>6890</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10107</v>
      </c>
      <c r="B4479" t="s">
        <v>7405</v>
      </c>
      <c r="C4479" t="s">
        <v>1740</v>
      </c>
      <c r="D4479" t="s">
        <v>6890</v>
      </c>
      <c r="E4479" t="s">
        <v>1705</v>
      </c>
      <c r="H4479" t="str">
        <f>INDEX('Vensim Variables'!$B:$B,MATCH(EPS!$B4479,'Vensim Variables'!$A:$A,0))</f>
        <v>g pollutant</v>
      </c>
      <c r="I4479" t="str">
        <f t="shared" si="138"/>
        <v>VOC</v>
      </c>
      <c r="J4479">
        <f>INDEX(NoSettings!$C:$C,MATCH(EPS!$A4479,NoSettings!$A:$A,0))</f>
        <v>925006000</v>
      </c>
      <c r="K4479">
        <f>INDEX(GWP!$C$2:$C$13,MATCH(EPS!I4479,GWP!$B$2:$B$13,0))</f>
        <v>0</v>
      </c>
      <c r="L4479" s="4">
        <f t="shared" si="139"/>
        <v>0</v>
      </c>
    </row>
    <row r="4480" spans="1:12">
      <c r="A4480" t="s">
        <v>10108</v>
      </c>
      <c r="B4480" t="s">
        <v>7405</v>
      </c>
      <c r="C4480" t="s">
        <v>1740</v>
      </c>
      <c r="D4480" t="s">
        <v>6890</v>
      </c>
      <c r="E4480" t="s">
        <v>1706</v>
      </c>
      <c r="H4480" t="str">
        <f>INDEX('Vensim Variables'!$B:$B,MATCH(EPS!$B4480,'Vensim Variables'!$A:$A,0))</f>
        <v>g pollutant</v>
      </c>
      <c r="I4480" t="str">
        <f t="shared" si="138"/>
        <v>CO</v>
      </c>
      <c r="J4480">
        <f>INDEX(NoSettings!$C:$C,MATCH(EPS!$A4480,NoSettings!$A:$A,0))</f>
        <v>10471600000</v>
      </c>
      <c r="K4480">
        <f>INDEX(GWP!$C$2:$C$13,MATCH(EPS!I4480,GWP!$B$2:$B$13,0))</f>
        <v>0</v>
      </c>
      <c r="L4480" s="4">
        <f t="shared" si="139"/>
        <v>0</v>
      </c>
    </row>
    <row r="4481" spans="1:12">
      <c r="A4481" t="s">
        <v>10109</v>
      </c>
      <c r="B4481" t="s">
        <v>7405</v>
      </c>
      <c r="C4481" t="s">
        <v>1740</v>
      </c>
      <c r="D4481" t="s">
        <v>6890</v>
      </c>
      <c r="E4481" t="s">
        <v>1707</v>
      </c>
      <c r="H4481" t="str">
        <f>INDEX('Vensim Variables'!$B:$B,MATCH(EPS!$B4481,'Vensim Variables'!$A:$A,0))</f>
        <v>g pollutant</v>
      </c>
      <c r="I4481" t="str">
        <f t="shared" si="138"/>
        <v>NOx</v>
      </c>
      <c r="J4481">
        <f>INDEX(NoSettings!$C:$C,MATCH(EPS!$A4481,NoSettings!$A:$A,0))</f>
        <v>6243700000</v>
      </c>
      <c r="K4481">
        <f>INDEX(GWP!$C$2:$C$13,MATCH(EPS!I4481,GWP!$B$2:$B$13,0))</f>
        <v>0</v>
      </c>
      <c r="L4481" s="4">
        <f t="shared" si="139"/>
        <v>0</v>
      </c>
    </row>
    <row r="4482" spans="1:12">
      <c r="A4482" t="s">
        <v>10110</v>
      </c>
      <c r="B4482" t="s">
        <v>7405</v>
      </c>
      <c r="C4482" t="s">
        <v>1740</v>
      </c>
      <c r="D4482" t="s">
        <v>6890</v>
      </c>
      <c r="E4482" t="s">
        <v>1708</v>
      </c>
      <c r="H4482" t="str">
        <f>INDEX('Vensim Variables'!$B:$B,MATCH(EPS!$B4482,'Vensim Variables'!$A:$A,0))</f>
        <v>g pollutant</v>
      </c>
      <c r="I4482" t="str">
        <f t="shared" si="138"/>
        <v>PM10</v>
      </c>
      <c r="J4482">
        <f>INDEX(NoSettings!$C:$C,MATCH(EPS!$A4482,NoSettings!$A:$A,0))</f>
        <v>1274590000</v>
      </c>
      <c r="K4482">
        <f>INDEX(GWP!$C$2:$C$13,MATCH(EPS!I4482,GWP!$B$2:$B$13,0))</f>
        <v>0</v>
      </c>
      <c r="L4482" s="4">
        <f t="shared" si="139"/>
        <v>0</v>
      </c>
    </row>
    <row r="4483" spans="1:12">
      <c r="A4483" t="s">
        <v>10111</v>
      </c>
      <c r="B4483" t="s">
        <v>7405</v>
      </c>
      <c r="C4483" t="s">
        <v>1740</v>
      </c>
      <c r="D4483" t="s">
        <v>6890</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1090610000</v>
      </c>
      <c r="K4483">
        <f>INDEX(GWP!$C$2:$C$13,MATCH(EPS!I4483,GWP!$B$2:$B$13,0))</f>
        <v>0</v>
      </c>
      <c r="L4483" s="4">
        <f t="shared" ref="L4483:L4546" si="141">IF(H4483="g pollutant",K4483*J4483/10^12,IF(H4483="MMTCO2e",J4483,IF(H4483="MWh",J4483,0)))</f>
        <v>0</v>
      </c>
    </row>
    <row r="4484" spans="1:12">
      <c r="A4484" t="s">
        <v>10112</v>
      </c>
      <c r="B4484" t="s">
        <v>7405</v>
      </c>
      <c r="C4484" t="s">
        <v>1740</v>
      </c>
      <c r="D4484" t="s">
        <v>6890</v>
      </c>
      <c r="E4484" t="s">
        <v>1710</v>
      </c>
      <c r="H4484" t="str">
        <f>INDEX('Vensim Variables'!$B:$B,MATCH(EPS!$B4484,'Vensim Variables'!$A:$A,0))</f>
        <v>g pollutant</v>
      </c>
      <c r="I4484" t="str">
        <f t="shared" si="140"/>
        <v>SOx</v>
      </c>
      <c r="J4484">
        <f>INDEX(NoSettings!$C:$C,MATCH(EPS!$A4484,NoSettings!$A:$A,0))</f>
        <v>4650140000</v>
      </c>
      <c r="K4484">
        <f>INDEX(GWP!$C$2:$C$13,MATCH(EPS!I4484,GWP!$B$2:$B$13,0))</f>
        <v>0</v>
      </c>
      <c r="L4484" s="4">
        <f t="shared" si="141"/>
        <v>0</v>
      </c>
    </row>
    <row r="4485" spans="1:12">
      <c r="A4485" t="s">
        <v>10113</v>
      </c>
      <c r="B4485" t="s">
        <v>7405</v>
      </c>
      <c r="C4485" t="s">
        <v>1740</v>
      </c>
      <c r="D4485" t="s">
        <v>6890</v>
      </c>
      <c r="E4485" t="s">
        <v>1711</v>
      </c>
      <c r="H4485" t="str">
        <f>INDEX('Vensim Variables'!$B:$B,MATCH(EPS!$B4485,'Vensim Variables'!$A:$A,0))</f>
        <v>g pollutant</v>
      </c>
      <c r="I4485" t="str">
        <f t="shared" si="140"/>
        <v>BC</v>
      </c>
      <c r="J4485">
        <f>INDEX(NoSettings!$C:$C,MATCH(EPS!$A4485,NoSettings!$A:$A,0))</f>
        <v>82610200</v>
      </c>
      <c r="K4485">
        <f>INDEX(GWP!$C$2:$C$13,MATCH(EPS!I4485,GWP!$B$2:$B$13,0))</f>
        <v>0</v>
      </c>
      <c r="L4485" s="4">
        <f t="shared" si="141"/>
        <v>0</v>
      </c>
    </row>
    <row r="4486" spans="1:12">
      <c r="A4486" t="s">
        <v>10114</v>
      </c>
      <c r="B4486" t="s">
        <v>7405</v>
      </c>
      <c r="C4486" t="s">
        <v>1740</v>
      </c>
      <c r="D4486" t="s">
        <v>6890</v>
      </c>
      <c r="E4486" t="s">
        <v>1712</v>
      </c>
      <c r="H4486" t="str">
        <f>INDEX('Vensim Variables'!$B:$B,MATCH(EPS!$B4486,'Vensim Variables'!$A:$A,0))</f>
        <v>g pollutant</v>
      </c>
      <c r="I4486" t="str">
        <f t="shared" si="140"/>
        <v>OC</v>
      </c>
      <c r="J4486">
        <f>INDEX(NoSettings!$C:$C,MATCH(EPS!$A4486,NoSettings!$A:$A,0))</f>
        <v>400434000</v>
      </c>
      <c r="K4486">
        <f>INDEX(GWP!$C$2:$C$13,MATCH(EPS!I4486,GWP!$B$2:$B$13,0))</f>
        <v>0</v>
      </c>
      <c r="L4486" s="4">
        <f t="shared" si="141"/>
        <v>0</v>
      </c>
    </row>
    <row r="4487" spans="1:12">
      <c r="A4487" t="s">
        <v>10115</v>
      </c>
      <c r="B4487" t="s">
        <v>7405</v>
      </c>
      <c r="C4487" t="s">
        <v>1740</v>
      </c>
      <c r="D4487" t="s">
        <v>6890</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10116</v>
      </c>
      <c r="B4488" t="s">
        <v>7405</v>
      </c>
      <c r="C4488" t="s">
        <v>1740</v>
      </c>
      <c r="D4488" t="s">
        <v>6890</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10117</v>
      </c>
      <c r="B4489" t="s">
        <v>7405</v>
      </c>
      <c r="C4489" t="s">
        <v>1740</v>
      </c>
      <c r="D4489" t="s">
        <v>6890</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10118</v>
      </c>
      <c r="B4490" t="s">
        <v>7405</v>
      </c>
      <c r="C4490" t="s">
        <v>1740</v>
      </c>
      <c r="D4490" t="s">
        <v>6891</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10119</v>
      </c>
      <c r="B4491" t="s">
        <v>7405</v>
      </c>
      <c r="C4491" t="s">
        <v>1740</v>
      </c>
      <c r="D4491" t="s">
        <v>6891</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10120</v>
      </c>
      <c r="B4492" t="s">
        <v>7405</v>
      </c>
      <c r="C4492" t="s">
        <v>1740</v>
      </c>
      <c r="D4492" t="s">
        <v>6891</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10121</v>
      </c>
      <c r="B4493" t="s">
        <v>7405</v>
      </c>
      <c r="C4493" t="s">
        <v>1740</v>
      </c>
      <c r="D4493" t="s">
        <v>6891</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10122</v>
      </c>
      <c r="B4494" t="s">
        <v>7405</v>
      </c>
      <c r="C4494" t="s">
        <v>1740</v>
      </c>
      <c r="D4494" t="s">
        <v>6891</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10123</v>
      </c>
      <c r="B4495" t="s">
        <v>7405</v>
      </c>
      <c r="C4495" t="s">
        <v>1740</v>
      </c>
      <c r="D4495" t="s">
        <v>6891</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10124</v>
      </c>
      <c r="B4496" t="s">
        <v>7405</v>
      </c>
      <c r="C4496" t="s">
        <v>1740</v>
      </c>
      <c r="D4496" t="s">
        <v>6891</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10125</v>
      </c>
      <c r="B4497" t="s">
        <v>7405</v>
      </c>
      <c r="C4497" t="s">
        <v>1740</v>
      </c>
      <c r="D4497" t="s">
        <v>6891</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10126</v>
      </c>
      <c r="B4498" t="s">
        <v>7405</v>
      </c>
      <c r="C4498" t="s">
        <v>1740</v>
      </c>
      <c r="D4498" t="s">
        <v>6891</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10127</v>
      </c>
      <c r="B4499" t="s">
        <v>7405</v>
      </c>
      <c r="C4499" t="s">
        <v>1740</v>
      </c>
      <c r="D4499" t="s">
        <v>6891</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10128</v>
      </c>
      <c r="B4500" t="s">
        <v>7405</v>
      </c>
      <c r="C4500" t="s">
        <v>1740</v>
      </c>
      <c r="D4500" t="s">
        <v>6891</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10129</v>
      </c>
      <c r="B4501" t="s">
        <v>7405</v>
      </c>
      <c r="C4501" t="s">
        <v>1740</v>
      </c>
      <c r="D4501" t="s">
        <v>6891</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10130</v>
      </c>
      <c r="B4502" t="s">
        <v>7405</v>
      </c>
      <c r="C4502" t="s">
        <v>1740</v>
      </c>
      <c r="D4502" t="s">
        <v>6892</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10131</v>
      </c>
      <c r="B4503" t="s">
        <v>7405</v>
      </c>
      <c r="C4503" t="s">
        <v>1740</v>
      </c>
      <c r="D4503" t="s">
        <v>6892</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10132</v>
      </c>
      <c r="B4504" t="s">
        <v>7405</v>
      </c>
      <c r="C4504" t="s">
        <v>1740</v>
      </c>
      <c r="D4504" t="s">
        <v>6892</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10133</v>
      </c>
      <c r="B4505" t="s">
        <v>7405</v>
      </c>
      <c r="C4505" t="s">
        <v>1740</v>
      </c>
      <c r="D4505" t="s">
        <v>6892</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10134</v>
      </c>
      <c r="B4506" t="s">
        <v>7405</v>
      </c>
      <c r="C4506" t="s">
        <v>1740</v>
      </c>
      <c r="D4506" t="s">
        <v>6892</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10135</v>
      </c>
      <c r="B4507" t="s">
        <v>7405</v>
      </c>
      <c r="C4507" t="s">
        <v>1740</v>
      </c>
      <c r="D4507" t="s">
        <v>6892</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10136</v>
      </c>
      <c r="B4508" t="s">
        <v>7405</v>
      </c>
      <c r="C4508" t="s">
        <v>1740</v>
      </c>
      <c r="D4508" t="s">
        <v>6892</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10137</v>
      </c>
      <c r="B4509" t="s">
        <v>7405</v>
      </c>
      <c r="C4509" t="s">
        <v>1740</v>
      </c>
      <c r="D4509" t="s">
        <v>6892</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10138</v>
      </c>
      <c r="B4510" t="s">
        <v>7405</v>
      </c>
      <c r="C4510" t="s">
        <v>1740</v>
      </c>
      <c r="D4510" t="s">
        <v>6892</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10139</v>
      </c>
      <c r="B4511" t="s">
        <v>7405</v>
      </c>
      <c r="C4511" t="s">
        <v>1740</v>
      </c>
      <c r="D4511" t="s">
        <v>6892</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10140</v>
      </c>
      <c r="B4512" t="s">
        <v>7405</v>
      </c>
      <c r="C4512" t="s">
        <v>1740</v>
      </c>
      <c r="D4512" t="s">
        <v>6892</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10141</v>
      </c>
      <c r="B4513" t="s">
        <v>7405</v>
      </c>
      <c r="C4513" t="s">
        <v>1740</v>
      </c>
      <c r="D4513" t="s">
        <v>6892</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10142</v>
      </c>
      <c r="B4514" t="s">
        <v>7405</v>
      </c>
      <c r="C4514" t="s">
        <v>1740</v>
      </c>
      <c r="D4514" t="s">
        <v>6893</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10143</v>
      </c>
      <c r="B4515" t="s">
        <v>7405</v>
      </c>
      <c r="C4515" t="s">
        <v>1740</v>
      </c>
      <c r="D4515" t="s">
        <v>6893</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10144</v>
      </c>
      <c r="B4516" t="s">
        <v>7405</v>
      </c>
      <c r="C4516" t="s">
        <v>1740</v>
      </c>
      <c r="D4516" t="s">
        <v>6893</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10145</v>
      </c>
      <c r="B4517" t="s">
        <v>7405</v>
      </c>
      <c r="C4517" t="s">
        <v>1740</v>
      </c>
      <c r="D4517" t="s">
        <v>6893</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10146</v>
      </c>
      <c r="B4518" t="s">
        <v>7405</v>
      </c>
      <c r="C4518" t="s">
        <v>1740</v>
      </c>
      <c r="D4518" t="s">
        <v>6893</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10147</v>
      </c>
      <c r="B4519" t="s">
        <v>7405</v>
      </c>
      <c r="C4519" t="s">
        <v>1740</v>
      </c>
      <c r="D4519" t="s">
        <v>6893</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10148</v>
      </c>
      <c r="B4520" t="s">
        <v>7405</v>
      </c>
      <c r="C4520" t="s">
        <v>1740</v>
      </c>
      <c r="D4520" t="s">
        <v>6893</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10149</v>
      </c>
      <c r="B4521" t="s">
        <v>7405</v>
      </c>
      <c r="C4521" t="s">
        <v>1740</v>
      </c>
      <c r="D4521" t="s">
        <v>6893</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10150</v>
      </c>
      <c r="B4522" t="s">
        <v>7405</v>
      </c>
      <c r="C4522" t="s">
        <v>1740</v>
      </c>
      <c r="D4522" t="s">
        <v>6893</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10151</v>
      </c>
      <c r="B4523" t="s">
        <v>7405</v>
      </c>
      <c r="C4523" t="s">
        <v>1740</v>
      </c>
      <c r="D4523" t="s">
        <v>6893</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10152</v>
      </c>
      <c r="B4524" t="s">
        <v>7405</v>
      </c>
      <c r="C4524" t="s">
        <v>1740</v>
      </c>
      <c r="D4524" t="s">
        <v>6893</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10153</v>
      </c>
      <c r="B4525" t="s">
        <v>7405</v>
      </c>
      <c r="C4525" t="s">
        <v>1740</v>
      </c>
      <c r="D4525" t="s">
        <v>6893</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10154</v>
      </c>
      <c r="B4526" t="s">
        <v>7405</v>
      </c>
      <c r="C4526" t="s">
        <v>1740</v>
      </c>
      <c r="D4526" t="s">
        <v>6894</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10155</v>
      </c>
      <c r="B4527" t="s">
        <v>7405</v>
      </c>
      <c r="C4527" t="s">
        <v>1740</v>
      </c>
      <c r="D4527" t="s">
        <v>6894</v>
      </c>
      <c r="E4527" t="s">
        <v>1705</v>
      </c>
      <c r="H4527" t="str">
        <f>INDEX('Vensim Variables'!$B:$B,MATCH(EPS!$B4527,'Vensim Variables'!$A:$A,0))</f>
        <v>g pollutant</v>
      </c>
      <c r="I4527" t="str">
        <f t="shared" si="140"/>
        <v>VOC</v>
      </c>
      <c r="J4527">
        <f>INDEX(NoSettings!$C:$C,MATCH(EPS!$A4527,NoSettings!$A:$A,0))</f>
        <v>19725700</v>
      </c>
      <c r="K4527">
        <f>INDEX(GWP!$C$2:$C$13,MATCH(EPS!I4527,GWP!$B$2:$B$13,0))</f>
        <v>0</v>
      </c>
      <c r="L4527" s="4">
        <f t="shared" si="141"/>
        <v>0</v>
      </c>
    </row>
    <row r="4528" spans="1:12">
      <c r="A4528" t="s">
        <v>10156</v>
      </c>
      <c r="B4528" t="s">
        <v>7405</v>
      </c>
      <c r="C4528" t="s">
        <v>1740</v>
      </c>
      <c r="D4528" t="s">
        <v>6894</v>
      </c>
      <c r="E4528" t="s">
        <v>1706</v>
      </c>
      <c r="H4528" t="str">
        <f>INDEX('Vensim Variables'!$B:$B,MATCH(EPS!$B4528,'Vensim Variables'!$A:$A,0))</f>
        <v>g pollutant</v>
      </c>
      <c r="I4528" t="str">
        <f t="shared" si="140"/>
        <v>CO</v>
      </c>
      <c r="J4528">
        <f>INDEX(NoSettings!$C:$C,MATCH(EPS!$A4528,NoSettings!$A:$A,0))</f>
        <v>223306000</v>
      </c>
      <c r="K4528">
        <f>INDEX(GWP!$C$2:$C$13,MATCH(EPS!I4528,GWP!$B$2:$B$13,0))</f>
        <v>0</v>
      </c>
      <c r="L4528" s="4">
        <f t="shared" si="141"/>
        <v>0</v>
      </c>
    </row>
    <row r="4529" spans="1:12">
      <c r="A4529" t="s">
        <v>10157</v>
      </c>
      <c r="B4529" t="s">
        <v>7405</v>
      </c>
      <c r="C4529" t="s">
        <v>1740</v>
      </c>
      <c r="D4529" t="s">
        <v>6894</v>
      </c>
      <c r="E4529" t="s">
        <v>1707</v>
      </c>
      <c r="H4529" t="str">
        <f>INDEX('Vensim Variables'!$B:$B,MATCH(EPS!$B4529,'Vensim Variables'!$A:$A,0))</f>
        <v>g pollutant</v>
      </c>
      <c r="I4529" t="str">
        <f t="shared" si="140"/>
        <v>NOx</v>
      </c>
      <c r="J4529">
        <f>INDEX(NoSettings!$C:$C,MATCH(EPS!$A4529,NoSettings!$A:$A,0))</f>
        <v>133146000</v>
      </c>
      <c r="K4529">
        <f>INDEX(GWP!$C$2:$C$13,MATCH(EPS!I4529,GWP!$B$2:$B$13,0))</f>
        <v>0</v>
      </c>
      <c r="L4529" s="4">
        <f t="shared" si="141"/>
        <v>0</v>
      </c>
    </row>
    <row r="4530" spans="1:12">
      <c r="A4530" t="s">
        <v>10158</v>
      </c>
      <c r="B4530" t="s">
        <v>7405</v>
      </c>
      <c r="C4530" t="s">
        <v>1740</v>
      </c>
      <c r="D4530" t="s">
        <v>6894</v>
      </c>
      <c r="E4530" t="s">
        <v>1708</v>
      </c>
      <c r="H4530" t="str">
        <f>INDEX('Vensim Variables'!$B:$B,MATCH(EPS!$B4530,'Vensim Variables'!$A:$A,0))</f>
        <v>g pollutant</v>
      </c>
      <c r="I4530" t="str">
        <f t="shared" si="140"/>
        <v>PM10</v>
      </c>
      <c r="J4530">
        <f>INDEX(NoSettings!$C:$C,MATCH(EPS!$A4530,NoSettings!$A:$A,0))</f>
        <v>27180600</v>
      </c>
      <c r="K4530">
        <f>INDEX(GWP!$C$2:$C$13,MATCH(EPS!I4530,GWP!$B$2:$B$13,0))</f>
        <v>0</v>
      </c>
      <c r="L4530" s="4">
        <f t="shared" si="141"/>
        <v>0</v>
      </c>
    </row>
    <row r="4531" spans="1:12">
      <c r="A4531" t="s">
        <v>10159</v>
      </c>
      <c r="B4531" t="s">
        <v>7405</v>
      </c>
      <c r="C4531" t="s">
        <v>1740</v>
      </c>
      <c r="D4531" t="s">
        <v>6894</v>
      </c>
      <c r="E4531" t="s">
        <v>1709</v>
      </c>
      <c r="H4531" t="str">
        <f>INDEX('Vensim Variables'!$B:$B,MATCH(EPS!$B4531,'Vensim Variables'!$A:$A,0))</f>
        <v>g pollutant</v>
      </c>
      <c r="I4531" t="str">
        <f t="shared" si="140"/>
        <v>PM25</v>
      </c>
      <c r="J4531">
        <f>INDEX(NoSettings!$C:$C,MATCH(EPS!$A4531,NoSettings!$A:$A,0))</f>
        <v>23257100</v>
      </c>
      <c r="K4531">
        <f>INDEX(GWP!$C$2:$C$13,MATCH(EPS!I4531,GWP!$B$2:$B$13,0))</f>
        <v>0</v>
      </c>
      <c r="L4531" s="4">
        <f t="shared" si="141"/>
        <v>0</v>
      </c>
    </row>
    <row r="4532" spans="1:12">
      <c r="A4532" t="s">
        <v>10160</v>
      </c>
      <c r="B4532" t="s">
        <v>7405</v>
      </c>
      <c r="C4532" t="s">
        <v>1740</v>
      </c>
      <c r="D4532" t="s">
        <v>6894</v>
      </c>
      <c r="E4532" t="s">
        <v>1710</v>
      </c>
      <c r="H4532" t="str">
        <f>INDEX('Vensim Variables'!$B:$B,MATCH(EPS!$B4532,'Vensim Variables'!$A:$A,0))</f>
        <v>g pollutant</v>
      </c>
      <c r="I4532" t="str">
        <f t="shared" si="140"/>
        <v>SOx</v>
      </c>
      <c r="J4532">
        <f>INDEX(NoSettings!$C:$C,MATCH(EPS!$A4532,NoSettings!$A:$A,0))</f>
        <v>99163800</v>
      </c>
      <c r="K4532">
        <f>INDEX(GWP!$C$2:$C$13,MATCH(EPS!I4532,GWP!$B$2:$B$13,0))</f>
        <v>0</v>
      </c>
      <c r="L4532" s="4">
        <f t="shared" si="141"/>
        <v>0</v>
      </c>
    </row>
    <row r="4533" spans="1:12">
      <c r="A4533" t="s">
        <v>10161</v>
      </c>
      <c r="B4533" t="s">
        <v>7405</v>
      </c>
      <c r="C4533" t="s">
        <v>1740</v>
      </c>
      <c r="D4533" t="s">
        <v>6894</v>
      </c>
      <c r="E4533" t="s">
        <v>1711</v>
      </c>
      <c r="H4533" t="str">
        <f>INDEX('Vensim Variables'!$B:$B,MATCH(EPS!$B4533,'Vensim Variables'!$A:$A,0))</f>
        <v>g pollutant</v>
      </c>
      <c r="I4533" t="str">
        <f t="shared" si="140"/>
        <v>BC</v>
      </c>
      <c r="J4533">
        <f>INDEX(NoSettings!$C:$C,MATCH(EPS!$A4533,NoSettings!$A:$A,0))</f>
        <v>1761660</v>
      </c>
      <c r="K4533">
        <f>INDEX(GWP!$C$2:$C$13,MATCH(EPS!I4533,GWP!$B$2:$B$13,0))</f>
        <v>0</v>
      </c>
      <c r="L4533" s="4">
        <f t="shared" si="141"/>
        <v>0</v>
      </c>
    </row>
    <row r="4534" spans="1:12">
      <c r="A4534" t="s">
        <v>10162</v>
      </c>
      <c r="B4534" t="s">
        <v>7405</v>
      </c>
      <c r="C4534" t="s">
        <v>1740</v>
      </c>
      <c r="D4534" t="s">
        <v>6894</v>
      </c>
      <c r="E4534" t="s">
        <v>1712</v>
      </c>
      <c r="H4534" t="str">
        <f>INDEX('Vensim Variables'!$B:$B,MATCH(EPS!$B4534,'Vensim Variables'!$A:$A,0))</f>
        <v>g pollutant</v>
      </c>
      <c r="I4534" t="str">
        <f t="shared" si="140"/>
        <v>OC</v>
      </c>
      <c r="J4534">
        <f>INDEX(NoSettings!$C:$C,MATCH(EPS!$A4534,NoSettings!$A:$A,0))</f>
        <v>8539230</v>
      </c>
      <c r="K4534">
        <f>INDEX(GWP!$C$2:$C$13,MATCH(EPS!I4534,GWP!$B$2:$B$13,0))</f>
        <v>0</v>
      </c>
      <c r="L4534" s="4">
        <f t="shared" si="141"/>
        <v>0</v>
      </c>
    </row>
    <row r="4535" spans="1:12">
      <c r="A4535" t="s">
        <v>10163</v>
      </c>
      <c r="B4535" t="s">
        <v>7405</v>
      </c>
      <c r="C4535" t="s">
        <v>1740</v>
      </c>
      <c r="D4535" t="s">
        <v>6894</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10164</v>
      </c>
      <c r="B4536" t="s">
        <v>7405</v>
      </c>
      <c r="C4536" t="s">
        <v>1740</v>
      </c>
      <c r="D4536" t="s">
        <v>6894</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10165</v>
      </c>
      <c r="B4537" t="s">
        <v>7405</v>
      </c>
      <c r="C4537" t="s">
        <v>1740</v>
      </c>
      <c r="D4537" t="s">
        <v>6894</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10166</v>
      </c>
      <c r="B4538" t="s">
        <v>7405</v>
      </c>
      <c r="C4538" t="s">
        <v>1740</v>
      </c>
      <c r="D4538" t="s">
        <v>6895</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10167</v>
      </c>
      <c r="B4539" t="s">
        <v>7405</v>
      </c>
      <c r="C4539" t="s">
        <v>1740</v>
      </c>
      <c r="D4539" t="s">
        <v>6895</v>
      </c>
      <c r="E4539" t="s">
        <v>1705</v>
      </c>
      <c r="H4539" t="str">
        <f>INDEX('Vensim Variables'!$B:$B,MATCH(EPS!$B4539,'Vensim Variables'!$A:$A,0))</f>
        <v>g pollutant</v>
      </c>
      <c r="I4539" t="str">
        <f t="shared" si="140"/>
        <v>VOC</v>
      </c>
      <c r="J4539">
        <f>INDEX(NoSettings!$C:$C,MATCH(EPS!$A4539,NoSettings!$A:$A,0))</f>
        <v>6984230</v>
      </c>
      <c r="K4539">
        <f>INDEX(GWP!$C$2:$C$13,MATCH(EPS!I4539,GWP!$B$2:$B$13,0))</f>
        <v>0</v>
      </c>
      <c r="L4539" s="4">
        <f t="shared" si="141"/>
        <v>0</v>
      </c>
    </row>
    <row r="4540" spans="1:12">
      <c r="A4540" t="s">
        <v>10168</v>
      </c>
      <c r="B4540" t="s">
        <v>7405</v>
      </c>
      <c r="C4540" t="s">
        <v>1740</v>
      </c>
      <c r="D4540" t="s">
        <v>6895</v>
      </c>
      <c r="E4540" t="s">
        <v>1706</v>
      </c>
      <c r="H4540" t="str">
        <f>INDEX('Vensim Variables'!$B:$B,MATCH(EPS!$B4540,'Vensim Variables'!$A:$A,0))</f>
        <v>g pollutant</v>
      </c>
      <c r="I4540" t="str">
        <f t="shared" si="140"/>
        <v>CO</v>
      </c>
      <c r="J4540">
        <f>INDEX(NoSettings!$C:$C,MATCH(EPS!$A4540,NoSettings!$A:$A,0))</f>
        <v>79065400</v>
      </c>
      <c r="K4540">
        <f>INDEX(GWP!$C$2:$C$13,MATCH(EPS!I4540,GWP!$B$2:$B$13,0))</f>
        <v>0</v>
      </c>
      <c r="L4540" s="4">
        <f t="shared" si="141"/>
        <v>0</v>
      </c>
    </row>
    <row r="4541" spans="1:12">
      <c r="A4541" t="s">
        <v>10169</v>
      </c>
      <c r="B4541" t="s">
        <v>7405</v>
      </c>
      <c r="C4541" t="s">
        <v>1740</v>
      </c>
      <c r="D4541" t="s">
        <v>6895</v>
      </c>
      <c r="E4541" t="s">
        <v>1707</v>
      </c>
      <c r="H4541" t="str">
        <f>INDEX('Vensim Variables'!$B:$B,MATCH(EPS!$B4541,'Vensim Variables'!$A:$A,0))</f>
        <v>g pollutant</v>
      </c>
      <c r="I4541" t="str">
        <f t="shared" si="140"/>
        <v>NOx</v>
      </c>
      <c r="J4541">
        <f>INDEX(NoSettings!$C:$C,MATCH(EPS!$A4541,NoSettings!$A:$A,0))</f>
        <v>47142900</v>
      </c>
      <c r="K4541">
        <f>INDEX(GWP!$C$2:$C$13,MATCH(EPS!I4541,GWP!$B$2:$B$13,0))</f>
        <v>0</v>
      </c>
      <c r="L4541" s="4">
        <f t="shared" si="141"/>
        <v>0</v>
      </c>
    </row>
    <row r="4542" spans="1:12">
      <c r="A4542" t="s">
        <v>10170</v>
      </c>
      <c r="B4542" t="s">
        <v>7405</v>
      </c>
      <c r="C4542" t="s">
        <v>1740</v>
      </c>
      <c r="D4542" t="s">
        <v>6895</v>
      </c>
      <c r="E4542" t="s">
        <v>1708</v>
      </c>
      <c r="H4542" t="str">
        <f>INDEX('Vensim Variables'!$B:$B,MATCH(EPS!$B4542,'Vensim Variables'!$A:$A,0))</f>
        <v>g pollutant</v>
      </c>
      <c r="I4542" t="str">
        <f t="shared" si="140"/>
        <v>PM10</v>
      </c>
      <c r="J4542">
        <f>INDEX(NoSettings!$C:$C,MATCH(EPS!$A4542,NoSettings!$A:$A,0))</f>
        <v>9623780</v>
      </c>
      <c r="K4542">
        <f>INDEX(GWP!$C$2:$C$13,MATCH(EPS!I4542,GWP!$B$2:$B$13,0))</f>
        <v>0</v>
      </c>
      <c r="L4542" s="4">
        <f t="shared" si="141"/>
        <v>0</v>
      </c>
    </row>
    <row r="4543" spans="1:12">
      <c r="A4543" t="s">
        <v>10171</v>
      </c>
      <c r="B4543" t="s">
        <v>7405</v>
      </c>
      <c r="C4543" t="s">
        <v>1740</v>
      </c>
      <c r="D4543" t="s">
        <v>6895</v>
      </c>
      <c r="E4543" t="s">
        <v>1709</v>
      </c>
      <c r="H4543" t="str">
        <f>INDEX('Vensim Variables'!$B:$B,MATCH(EPS!$B4543,'Vensim Variables'!$A:$A,0))</f>
        <v>g pollutant</v>
      </c>
      <c r="I4543" t="str">
        <f t="shared" si="140"/>
        <v>PM25</v>
      </c>
      <c r="J4543">
        <f>INDEX(NoSettings!$C:$C,MATCH(EPS!$A4543,NoSettings!$A:$A,0))</f>
        <v>8234600</v>
      </c>
      <c r="K4543">
        <f>INDEX(GWP!$C$2:$C$13,MATCH(EPS!I4543,GWP!$B$2:$B$13,0))</f>
        <v>0</v>
      </c>
      <c r="L4543" s="4">
        <f t="shared" si="141"/>
        <v>0</v>
      </c>
    </row>
    <row r="4544" spans="1:12">
      <c r="A4544" t="s">
        <v>10172</v>
      </c>
      <c r="B4544" t="s">
        <v>7405</v>
      </c>
      <c r="C4544" t="s">
        <v>1740</v>
      </c>
      <c r="D4544" t="s">
        <v>6895</v>
      </c>
      <c r="E4544" t="s">
        <v>1710</v>
      </c>
      <c r="H4544" t="str">
        <f>INDEX('Vensim Variables'!$B:$B,MATCH(EPS!$B4544,'Vensim Variables'!$A:$A,0))</f>
        <v>g pollutant</v>
      </c>
      <c r="I4544" t="str">
        <f t="shared" si="140"/>
        <v>SOx</v>
      </c>
      <c r="J4544">
        <f>INDEX(NoSettings!$C:$C,MATCH(EPS!$A4544,NoSettings!$A:$A,0))</f>
        <v>35110700</v>
      </c>
      <c r="K4544">
        <f>INDEX(GWP!$C$2:$C$13,MATCH(EPS!I4544,GWP!$B$2:$B$13,0))</f>
        <v>0</v>
      </c>
      <c r="L4544" s="4">
        <f t="shared" si="141"/>
        <v>0</v>
      </c>
    </row>
    <row r="4545" spans="1:12">
      <c r="A4545" t="s">
        <v>10173</v>
      </c>
      <c r="B4545" t="s">
        <v>7405</v>
      </c>
      <c r="C4545" t="s">
        <v>1740</v>
      </c>
      <c r="D4545" t="s">
        <v>6895</v>
      </c>
      <c r="E4545" t="s">
        <v>1711</v>
      </c>
      <c r="H4545" t="str">
        <f>INDEX('Vensim Variables'!$B:$B,MATCH(EPS!$B4545,'Vensim Variables'!$A:$A,0))</f>
        <v>g pollutant</v>
      </c>
      <c r="I4545" t="str">
        <f t="shared" si="140"/>
        <v>BC</v>
      </c>
      <c r="J4545">
        <f>INDEX(NoSettings!$C:$C,MATCH(EPS!$A4545,NoSettings!$A:$A,0))</f>
        <v>623746</v>
      </c>
      <c r="K4545">
        <f>INDEX(GWP!$C$2:$C$13,MATCH(EPS!I4545,GWP!$B$2:$B$13,0))</f>
        <v>0</v>
      </c>
      <c r="L4545" s="4">
        <f t="shared" si="141"/>
        <v>0</v>
      </c>
    </row>
    <row r="4546" spans="1:12">
      <c r="A4546" t="s">
        <v>10174</v>
      </c>
      <c r="B4546" t="s">
        <v>7405</v>
      </c>
      <c r="C4546" t="s">
        <v>1740</v>
      </c>
      <c r="D4546" t="s">
        <v>6895</v>
      </c>
      <c r="E4546" t="s">
        <v>1712</v>
      </c>
      <c r="H4546" t="str">
        <f>INDEX('Vensim Variables'!$B:$B,MATCH(EPS!$B4546,'Vensim Variables'!$A:$A,0))</f>
        <v>g pollutant</v>
      </c>
      <c r="I4546" t="str">
        <f t="shared" si="140"/>
        <v>OC</v>
      </c>
      <c r="J4546">
        <f>INDEX(NoSettings!$C:$C,MATCH(EPS!$A4546,NoSettings!$A:$A,0))</f>
        <v>3023470</v>
      </c>
      <c r="K4546">
        <f>INDEX(GWP!$C$2:$C$13,MATCH(EPS!I4546,GWP!$B$2:$B$13,0))</f>
        <v>0</v>
      </c>
      <c r="L4546" s="4">
        <f t="shared" si="141"/>
        <v>0</v>
      </c>
    </row>
    <row r="4547" spans="1:12">
      <c r="A4547" t="s">
        <v>10175</v>
      </c>
      <c r="B4547" t="s">
        <v>7405</v>
      </c>
      <c r="C4547" t="s">
        <v>1740</v>
      </c>
      <c r="D4547" t="s">
        <v>6895</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10176</v>
      </c>
      <c r="B4548" t="s">
        <v>7405</v>
      </c>
      <c r="C4548" t="s">
        <v>1740</v>
      </c>
      <c r="D4548" t="s">
        <v>6895</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10177</v>
      </c>
      <c r="B4549" t="s">
        <v>7405</v>
      </c>
      <c r="C4549" t="s">
        <v>1740</v>
      </c>
      <c r="D4549" t="s">
        <v>6895</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10178</v>
      </c>
      <c r="B4550" t="s">
        <v>7405</v>
      </c>
      <c r="C4550" t="s">
        <v>1740</v>
      </c>
      <c r="D4550" t="s">
        <v>6896</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10179</v>
      </c>
      <c r="B4551" t="s">
        <v>7405</v>
      </c>
      <c r="C4551" t="s">
        <v>1740</v>
      </c>
      <c r="D4551" t="s">
        <v>6896</v>
      </c>
      <c r="E4551" t="s">
        <v>1705</v>
      </c>
      <c r="H4551" t="str">
        <f>INDEX('Vensim Variables'!$B:$B,MATCH(EPS!$B4551,'Vensim Variables'!$A:$A,0))</f>
        <v>g pollutant</v>
      </c>
      <c r="I4551" t="str">
        <f t="shared" si="142"/>
        <v>VOC</v>
      </c>
      <c r="J4551">
        <f>INDEX(NoSettings!$C:$C,MATCH(EPS!$A4551,NoSettings!$A:$A,0))</f>
        <v>10045200</v>
      </c>
      <c r="K4551">
        <f>INDEX(GWP!$C$2:$C$13,MATCH(EPS!I4551,GWP!$B$2:$B$13,0))</f>
        <v>0</v>
      </c>
      <c r="L4551" s="4">
        <f t="shared" si="143"/>
        <v>0</v>
      </c>
    </row>
    <row r="4552" spans="1:12">
      <c r="A4552" t="s">
        <v>10180</v>
      </c>
      <c r="B4552" t="s">
        <v>7405</v>
      </c>
      <c r="C4552" t="s">
        <v>1740</v>
      </c>
      <c r="D4552" t="s">
        <v>6896</v>
      </c>
      <c r="E4552" t="s">
        <v>1706</v>
      </c>
      <c r="H4552" t="str">
        <f>INDEX('Vensim Variables'!$B:$B,MATCH(EPS!$B4552,'Vensim Variables'!$A:$A,0))</f>
        <v>g pollutant</v>
      </c>
      <c r="I4552" t="str">
        <f t="shared" si="142"/>
        <v>CO</v>
      </c>
      <c r="J4552">
        <f>INDEX(NoSettings!$C:$C,MATCH(EPS!$A4552,NoSettings!$A:$A,0))</f>
        <v>113717000</v>
      </c>
      <c r="K4552">
        <f>INDEX(GWP!$C$2:$C$13,MATCH(EPS!I4552,GWP!$B$2:$B$13,0))</f>
        <v>0</v>
      </c>
      <c r="L4552" s="4">
        <f t="shared" si="143"/>
        <v>0</v>
      </c>
    </row>
    <row r="4553" spans="1:12">
      <c r="A4553" t="s">
        <v>10181</v>
      </c>
      <c r="B4553" t="s">
        <v>7405</v>
      </c>
      <c r="C4553" t="s">
        <v>1740</v>
      </c>
      <c r="D4553" t="s">
        <v>6896</v>
      </c>
      <c r="E4553" t="s">
        <v>1707</v>
      </c>
      <c r="H4553" t="str">
        <f>INDEX('Vensim Variables'!$B:$B,MATCH(EPS!$B4553,'Vensim Variables'!$A:$A,0))</f>
        <v>g pollutant</v>
      </c>
      <c r="I4553" t="str">
        <f t="shared" si="142"/>
        <v>NOx</v>
      </c>
      <c r="J4553">
        <f>INDEX(NoSettings!$C:$C,MATCH(EPS!$A4553,NoSettings!$A:$A,0))</f>
        <v>67804200</v>
      </c>
      <c r="K4553">
        <f>INDEX(GWP!$C$2:$C$13,MATCH(EPS!I4553,GWP!$B$2:$B$13,0))</f>
        <v>0</v>
      </c>
      <c r="L4553" s="4">
        <f t="shared" si="143"/>
        <v>0</v>
      </c>
    </row>
    <row r="4554" spans="1:12">
      <c r="A4554" t="s">
        <v>10182</v>
      </c>
      <c r="B4554" t="s">
        <v>7405</v>
      </c>
      <c r="C4554" t="s">
        <v>1740</v>
      </c>
      <c r="D4554" t="s">
        <v>6896</v>
      </c>
      <c r="E4554" t="s">
        <v>1708</v>
      </c>
      <c r="H4554" t="str">
        <f>INDEX('Vensim Variables'!$B:$B,MATCH(EPS!$B4554,'Vensim Variables'!$A:$A,0))</f>
        <v>g pollutant</v>
      </c>
      <c r="I4554" t="str">
        <f t="shared" si="142"/>
        <v>PM10</v>
      </c>
      <c r="J4554">
        <f>INDEX(NoSettings!$C:$C,MATCH(EPS!$A4554,NoSettings!$A:$A,0))</f>
        <v>13841600</v>
      </c>
      <c r="K4554">
        <f>INDEX(GWP!$C$2:$C$13,MATCH(EPS!I4554,GWP!$B$2:$B$13,0))</f>
        <v>0</v>
      </c>
      <c r="L4554" s="4">
        <f t="shared" si="143"/>
        <v>0</v>
      </c>
    </row>
    <row r="4555" spans="1:12">
      <c r="A4555" t="s">
        <v>10183</v>
      </c>
      <c r="B4555" t="s">
        <v>7405</v>
      </c>
      <c r="C4555" t="s">
        <v>1740</v>
      </c>
      <c r="D4555" t="s">
        <v>6896</v>
      </c>
      <c r="E4555" t="s">
        <v>1709</v>
      </c>
      <c r="H4555" t="str">
        <f>INDEX('Vensim Variables'!$B:$B,MATCH(EPS!$B4555,'Vensim Variables'!$A:$A,0))</f>
        <v>g pollutant</v>
      </c>
      <c r="I4555" t="str">
        <f t="shared" si="142"/>
        <v>PM25</v>
      </c>
      <c r="J4555">
        <f>INDEX(NoSettings!$C:$C,MATCH(EPS!$A4555,NoSettings!$A:$A,0))</f>
        <v>11843600</v>
      </c>
      <c r="K4555">
        <f>INDEX(GWP!$C$2:$C$13,MATCH(EPS!I4555,GWP!$B$2:$B$13,0))</f>
        <v>0</v>
      </c>
      <c r="L4555" s="4">
        <f t="shared" si="143"/>
        <v>0</v>
      </c>
    </row>
    <row r="4556" spans="1:12">
      <c r="A4556" t="s">
        <v>10184</v>
      </c>
      <c r="B4556" t="s">
        <v>7405</v>
      </c>
      <c r="C4556" t="s">
        <v>1740</v>
      </c>
      <c r="D4556" t="s">
        <v>6896</v>
      </c>
      <c r="E4556" t="s">
        <v>1710</v>
      </c>
      <c r="H4556" t="str">
        <f>INDEX('Vensim Variables'!$B:$B,MATCH(EPS!$B4556,'Vensim Variables'!$A:$A,0))</f>
        <v>g pollutant</v>
      </c>
      <c r="I4556" t="str">
        <f t="shared" si="142"/>
        <v>SOx</v>
      </c>
      <c r="J4556">
        <f>INDEX(NoSettings!$C:$C,MATCH(EPS!$A4556,NoSettings!$A:$A,0))</f>
        <v>50498700</v>
      </c>
      <c r="K4556">
        <f>INDEX(GWP!$C$2:$C$13,MATCH(EPS!I4556,GWP!$B$2:$B$13,0))</f>
        <v>0</v>
      </c>
      <c r="L4556" s="4">
        <f t="shared" si="143"/>
        <v>0</v>
      </c>
    </row>
    <row r="4557" spans="1:12">
      <c r="A4557" t="s">
        <v>10185</v>
      </c>
      <c r="B4557" t="s">
        <v>7405</v>
      </c>
      <c r="C4557" t="s">
        <v>1740</v>
      </c>
      <c r="D4557" t="s">
        <v>6896</v>
      </c>
      <c r="E4557" t="s">
        <v>1711</v>
      </c>
      <c r="H4557" t="str">
        <f>INDEX('Vensim Variables'!$B:$B,MATCH(EPS!$B4557,'Vensim Variables'!$A:$A,0))</f>
        <v>g pollutant</v>
      </c>
      <c r="I4557" t="str">
        <f t="shared" si="142"/>
        <v>BC</v>
      </c>
      <c r="J4557">
        <f>INDEX(NoSettings!$C:$C,MATCH(EPS!$A4557,NoSettings!$A:$A,0))</f>
        <v>897116</v>
      </c>
      <c r="K4557">
        <f>INDEX(GWP!$C$2:$C$13,MATCH(EPS!I4557,GWP!$B$2:$B$13,0))</f>
        <v>0</v>
      </c>
      <c r="L4557" s="4">
        <f t="shared" si="143"/>
        <v>0</v>
      </c>
    </row>
    <row r="4558" spans="1:12">
      <c r="A4558" t="s">
        <v>10186</v>
      </c>
      <c r="B4558" t="s">
        <v>7405</v>
      </c>
      <c r="C4558" t="s">
        <v>1740</v>
      </c>
      <c r="D4558" t="s">
        <v>6896</v>
      </c>
      <c r="E4558" t="s">
        <v>1712</v>
      </c>
      <c r="H4558" t="str">
        <f>INDEX('Vensim Variables'!$B:$B,MATCH(EPS!$B4558,'Vensim Variables'!$A:$A,0))</f>
        <v>g pollutant</v>
      </c>
      <c r="I4558" t="str">
        <f t="shared" si="142"/>
        <v>OC</v>
      </c>
      <c r="J4558">
        <f>INDEX(NoSettings!$C:$C,MATCH(EPS!$A4558,NoSettings!$A:$A,0))</f>
        <v>4348570</v>
      </c>
      <c r="K4558">
        <f>INDEX(GWP!$C$2:$C$13,MATCH(EPS!I4558,GWP!$B$2:$B$13,0))</f>
        <v>0</v>
      </c>
      <c r="L4558" s="4">
        <f t="shared" si="143"/>
        <v>0</v>
      </c>
    </row>
    <row r="4559" spans="1:12">
      <c r="A4559" t="s">
        <v>10187</v>
      </c>
      <c r="B4559" t="s">
        <v>7405</v>
      </c>
      <c r="C4559" t="s">
        <v>1740</v>
      </c>
      <c r="D4559" t="s">
        <v>6896</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10188</v>
      </c>
      <c r="B4560" t="s">
        <v>7405</v>
      </c>
      <c r="C4560" t="s">
        <v>1740</v>
      </c>
      <c r="D4560" t="s">
        <v>6896</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10189</v>
      </c>
      <c r="B4561" t="s">
        <v>7405</v>
      </c>
      <c r="C4561" t="s">
        <v>1740</v>
      </c>
      <c r="D4561" t="s">
        <v>6896</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10190</v>
      </c>
      <c r="B4562" t="s">
        <v>7405</v>
      </c>
      <c r="C4562" t="s">
        <v>1740</v>
      </c>
      <c r="D4562" t="s">
        <v>6897</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10191</v>
      </c>
      <c r="B4563" t="s">
        <v>7405</v>
      </c>
      <c r="C4563" t="s">
        <v>1740</v>
      </c>
      <c r="D4563" t="s">
        <v>6897</v>
      </c>
      <c r="E4563" t="s">
        <v>1705</v>
      </c>
      <c r="H4563" t="str">
        <f>INDEX('Vensim Variables'!$B:$B,MATCH(EPS!$B4563,'Vensim Variables'!$A:$A,0))</f>
        <v>g pollutant</v>
      </c>
      <c r="I4563" t="str">
        <f t="shared" si="142"/>
        <v>VOC</v>
      </c>
      <c r="J4563">
        <f>INDEX(NoSettings!$C:$C,MATCH(EPS!$A4563,NoSettings!$A:$A,0))</f>
        <v>4196080</v>
      </c>
      <c r="K4563">
        <f>INDEX(GWP!$C$2:$C$13,MATCH(EPS!I4563,GWP!$B$2:$B$13,0))</f>
        <v>0</v>
      </c>
      <c r="L4563" s="4">
        <f t="shared" si="143"/>
        <v>0</v>
      </c>
    </row>
    <row r="4564" spans="1:12">
      <c r="A4564" t="s">
        <v>10192</v>
      </c>
      <c r="B4564" t="s">
        <v>7405</v>
      </c>
      <c r="C4564" t="s">
        <v>1740</v>
      </c>
      <c r="D4564" t="s">
        <v>6897</v>
      </c>
      <c r="E4564" t="s">
        <v>1706</v>
      </c>
      <c r="H4564" t="str">
        <f>INDEX('Vensim Variables'!$B:$B,MATCH(EPS!$B4564,'Vensim Variables'!$A:$A,0))</f>
        <v>g pollutant</v>
      </c>
      <c r="I4564" t="str">
        <f t="shared" si="142"/>
        <v>CO</v>
      </c>
      <c r="J4564">
        <f>INDEX(NoSettings!$C:$C,MATCH(EPS!$A4564,NoSettings!$A:$A,0))</f>
        <v>47502000</v>
      </c>
      <c r="K4564">
        <f>INDEX(GWP!$C$2:$C$13,MATCH(EPS!I4564,GWP!$B$2:$B$13,0))</f>
        <v>0</v>
      </c>
      <c r="L4564" s="4">
        <f t="shared" si="143"/>
        <v>0</v>
      </c>
    </row>
    <row r="4565" spans="1:12">
      <c r="A4565" t="s">
        <v>10193</v>
      </c>
      <c r="B4565" t="s">
        <v>7405</v>
      </c>
      <c r="C4565" t="s">
        <v>1740</v>
      </c>
      <c r="D4565" t="s">
        <v>6897</v>
      </c>
      <c r="E4565" t="s">
        <v>1707</v>
      </c>
      <c r="H4565" t="str">
        <f>INDEX('Vensim Variables'!$B:$B,MATCH(EPS!$B4565,'Vensim Variables'!$A:$A,0))</f>
        <v>g pollutant</v>
      </c>
      <c r="I4565" t="str">
        <f t="shared" si="142"/>
        <v>NOx</v>
      </c>
      <c r="J4565">
        <f>INDEX(NoSettings!$C:$C,MATCH(EPS!$A4565,NoSettings!$A:$A,0))</f>
        <v>28323100</v>
      </c>
      <c r="K4565">
        <f>INDEX(GWP!$C$2:$C$13,MATCH(EPS!I4565,GWP!$B$2:$B$13,0))</f>
        <v>0</v>
      </c>
      <c r="L4565" s="4">
        <f t="shared" si="143"/>
        <v>0</v>
      </c>
    </row>
    <row r="4566" spans="1:12">
      <c r="A4566" t="s">
        <v>10194</v>
      </c>
      <c r="B4566" t="s">
        <v>7405</v>
      </c>
      <c r="C4566" t="s">
        <v>1740</v>
      </c>
      <c r="D4566" t="s">
        <v>6897</v>
      </c>
      <c r="E4566" t="s">
        <v>1708</v>
      </c>
      <c r="H4566" t="str">
        <f>INDEX('Vensim Variables'!$B:$B,MATCH(EPS!$B4566,'Vensim Variables'!$A:$A,0))</f>
        <v>g pollutant</v>
      </c>
      <c r="I4566" t="str">
        <f t="shared" si="142"/>
        <v>PM10</v>
      </c>
      <c r="J4566">
        <f>INDEX(NoSettings!$C:$C,MATCH(EPS!$A4566,NoSettings!$A:$A,0))</f>
        <v>5781910</v>
      </c>
      <c r="K4566">
        <f>INDEX(GWP!$C$2:$C$13,MATCH(EPS!I4566,GWP!$B$2:$B$13,0))</f>
        <v>0</v>
      </c>
      <c r="L4566" s="4">
        <f t="shared" si="143"/>
        <v>0</v>
      </c>
    </row>
    <row r="4567" spans="1:12">
      <c r="A4567" t="s">
        <v>10195</v>
      </c>
      <c r="B4567" t="s">
        <v>7405</v>
      </c>
      <c r="C4567" t="s">
        <v>1740</v>
      </c>
      <c r="D4567" t="s">
        <v>6897</v>
      </c>
      <c r="E4567" t="s">
        <v>1709</v>
      </c>
      <c r="H4567" t="str">
        <f>INDEX('Vensim Variables'!$B:$B,MATCH(EPS!$B4567,'Vensim Variables'!$A:$A,0))</f>
        <v>g pollutant</v>
      </c>
      <c r="I4567" t="str">
        <f t="shared" si="142"/>
        <v>PM25</v>
      </c>
      <c r="J4567">
        <f>INDEX(NoSettings!$C:$C,MATCH(EPS!$A4567,NoSettings!$A:$A,0))</f>
        <v>4947300</v>
      </c>
      <c r="K4567">
        <f>INDEX(GWP!$C$2:$C$13,MATCH(EPS!I4567,GWP!$B$2:$B$13,0))</f>
        <v>0</v>
      </c>
      <c r="L4567" s="4">
        <f t="shared" si="143"/>
        <v>0</v>
      </c>
    </row>
    <row r="4568" spans="1:12">
      <c r="A4568" t="s">
        <v>10196</v>
      </c>
      <c r="B4568" t="s">
        <v>7405</v>
      </c>
      <c r="C4568" t="s">
        <v>1740</v>
      </c>
      <c r="D4568" t="s">
        <v>6897</v>
      </c>
      <c r="E4568" t="s">
        <v>1710</v>
      </c>
      <c r="H4568" t="str">
        <f>INDEX('Vensim Variables'!$B:$B,MATCH(EPS!$B4568,'Vensim Variables'!$A:$A,0))</f>
        <v>g pollutant</v>
      </c>
      <c r="I4568" t="str">
        <f t="shared" si="142"/>
        <v>SOx</v>
      </c>
      <c r="J4568">
        <f>INDEX(NoSettings!$C:$C,MATCH(EPS!$A4568,NoSettings!$A:$A,0))</f>
        <v>21094300</v>
      </c>
      <c r="K4568">
        <f>INDEX(GWP!$C$2:$C$13,MATCH(EPS!I4568,GWP!$B$2:$B$13,0))</f>
        <v>0</v>
      </c>
      <c r="L4568" s="4">
        <f t="shared" si="143"/>
        <v>0</v>
      </c>
    </row>
    <row r="4569" spans="1:12">
      <c r="A4569" t="s">
        <v>10197</v>
      </c>
      <c r="B4569" t="s">
        <v>7405</v>
      </c>
      <c r="C4569" t="s">
        <v>1740</v>
      </c>
      <c r="D4569" t="s">
        <v>6897</v>
      </c>
      <c r="E4569" t="s">
        <v>1711</v>
      </c>
      <c r="H4569" t="str">
        <f>INDEX('Vensim Variables'!$B:$B,MATCH(EPS!$B4569,'Vensim Variables'!$A:$A,0))</f>
        <v>g pollutant</v>
      </c>
      <c r="I4569" t="str">
        <f t="shared" si="142"/>
        <v>BC</v>
      </c>
      <c r="J4569">
        <f>INDEX(NoSettings!$C:$C,MATCH(EPS!$A4569,NoSettings!$A:$A,0))</f>
        <v>374743</v>
      </c>
      <c r="K4569">
        <f>INDEX(GWP!$C$2:$C$13,MATCH(EPS!I4569,GWP!$B$2:$B$13,0))</f>
        <v>0</v>
      </c>
      <c r="L4569" s="4">
        <f t="shared" si="143"/>
        <v>0</v>
      </c>
    </row>
    <row r="4570" spans="1:12">
      <c r="A4570" t="s">
        <v>10198</v>
      </c>
      <c r="B4570" t="s">
        <v>7405</v>
      </c>
      <c r="C4570" t="s">
        <v>1740</v>
      </c>
      <c r="D4570" t="s">
        <v>6897</v>
      </c>
      <c r="E4570" t="s">
        <v>1712</v>
      </c>
      <c r="H4570" t="str">
        <f>INDEX('Vensim Variables'!$B:$B,MATCH(EPS!$B4570,'Vensim Variables'!$A:$A,0))</f>
        <v>g pollutant</v>
      </c>
      <c r="I4570" t="str">
        <f t="shared" si="142"/>
        <v>OC</v>
      </c>
      <c r="J4570">
        <f>INDEX(NoSettings!$C:$C,MATCH(EPS!$A4570,NoSettings!$A:$A,0))</f>
        <v>1816480</v>
      </c>
      <c r="K4570">
        <f>INDEX(GWP!$C$2:$C$13,MATCH(EPS!I4570,GWP!$B$2:$B$13,0))</f>
        <v>0</v>
      </c>
      <c r="L4570" s="4">
        <f t="shared" si="143"/>
        <v>0</v>
      </c>
    </row>
    <row r="4571" spans="1:12">
      <c r="A4571" t="s">
        <v>10199</v>
      </c>
      <c r="B4571" t="s">
        <v>7405</v>
      </c>
      <c r="C4571" t="s">
        <v>1740</v>
      </c>
      <c r="D4571" t="s">
        <v>6897</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10200</v>
      </c>
      <c r="B4572" t="s">
        <v>7405</v>
      </c>
      <c r="C4572" t="s">
        <v>1740</v>
      </c>
      <c r="D4572" t="s">
        <v>6897</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10201</v>
      </c>
      <c r="B4573" t="s">
        <v>7405</v>
      </c>
      <c r="C4573" t="s">
        <v>1740</v>
      </c>
      <c r="D4573" t="s">
        <v>6897</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10202</v>
      </c>
      <c r="B4574" t="s">
        <v>7405</v>
      </c>
      <c r="C4574" t="s">
        <v>1740</v>
      </c>
      <c r="D4574" t="s">
        <v>6898</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10203</v>
      </c>
      <c r="B4575" t="s">
        <v>7405</v>
      </c>
      <c r="C4575" t="s">
        <v>1740</v>
      </c>
      <c r="D4575" t="s">
        <v>6898</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10204</v>
      </c>
      <c r="B4576" t="s">
        <v>7405</v>
      </c>
      <c r="C4576" t="s">
        <v>1740</v>
      </c>
      <c r="D4576" t="s">
        <v>6898</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10205</v>
      </c>
      <c r="B4577" t="s">
        <v>7405</v>
      </c>
      <c r="C4577" t="s">
        <v>1740</v>
      </c>
      <c r="D4577" t="s">
        <v>6898</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10206</v>
      </c>
      <c r="B4578" t="s">
        <v>7405</v>
      </c>
      <c r="C4578" t="s">
        <v>1740</v>
      </c>
      <c r="D4578" t="s">
        <v>6898</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10207</v>
      </c>
      <c r="B4579" t="s">
        <v>7405</v>
      </c>
      <c r="C4579" t="s">
        <v>1740</v>
      </c>
      <c r="D4579" t="s">
        <v>6898</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10208</v>
      </c>
      <c r="B4580" t="s">
        <v>7405</v>
      </c>
      <c r="C4580" t="s">
        <v>1740</v>
      </c>
      <c r="D4580" t="s">
        <v>6898</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10209</v>
      </c>
      <c r="B4581" t="s">
        <v>7405</v>
      </c>
      <c r="C4581" t="s">
        <v>1740</v>
      </c>
      <c r="D4581" t="s">
        <v>6898</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10210</v>
      </c>
      <c r="B4582" t="s">
        <v>7405</v>
      </c>
      <c r="C4582" t="s">
        <v>1740</v>
      </c>
      <c r="D4582" t="s">
        <v>6898</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10211</v>
      </c>
      <c r="B4583" t="s">
        <v>7405</v>
      </c>
      <c r="C4583" t="s">
        <v>1740</v>
      </c>
      <c r="D4583" t="s">
        <v>6898</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10212</v>
      </c>
      <c r="B4584" t="s">
        <v>7405</v>
      </c>
      <c r="C4584" t="s">
        <v>1740</v>
      </c>
      <c r="D4584" t="s">
        <v>6898</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10213</v>
      </c>
      <c r="B4585" t="s">
        <v>7405</v>
      </c>
      <c r="C4585" t="s">
        <v>1740</v>
      </c>
      <c r="D4585" t="s">
        <v>6898</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10214</v>
      </c>
      <c r="B4586" t="s">
        <v>7405</v>
      </c>
      <c r="C4586" t="s">
        <v>1740</v>
      </c>
      <c r="D4586" t="s">
        <v>6899</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10215</v>
      </c>
      <c r="B4587" t="s">
        <v>7405</v>
      </c>
      <c r="C4587" t="s">
        <v>1740</v>
      </c>
      <c r="D4587" t="s">
        <v>6899</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10216</v>
      </c>
      <c r="B4588" t="s">
        <v>7405</v>
      </c>
      <c r="C4588" t="s">
        <v>1740</v>
      </c>
      <c r="D4588" t="s">
        <v>6899</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10217</v>
      </c>
      <c r="B4589" t="s">
        <v>7405</v>
      </c>
      <c r="C4589" t="s">
        <v>1740</v>
      </c>
      <c r="D4589" t="s">
        <v>6899</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10218</v>
      </c>
      <c r="B4590" t="s">
        <v>7405</v>
      </c>
      <c r="C4590" t="s">
        <v>1740</v>
      </c>
      <c r="D4590" t="s">
        <v>6899</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10219</v>
      </c>
      <c r="B4591" t="s">
        <v>7405</v>
      </c>
      <c r="C4591" t="s">
        <v>1740</v>
      </c>
      <c r="D4591" t="s">
        <v>6899</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10220</v>
      </c>
      <c r="B4592" t="s">
        <v>7405</v>
      </c>
      <c r="C4592" t="s">
        <v>1740</v>
      </c>
      <c r="D4592" t="s">
        <v>6899</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10221</v>
      </c>
      <c r="B4593" t="s">
        <v>7405</v>
      </c>
      <c r="C4593" t="s">
        <v>1740</v>
      </c>
      <c r="D4593" t="s">
        <v>6899</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10222</v>
      </c>
      <c r="B4594" t="s">
        <v>7405</v>
      </c>
      <c r="C4594" t="s">
        <v>1740</v>
      </c>
      <c r="D4594" t="s">
        <v>6899</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10223</v>
      </c>
      <c r="B4595" t="s">
        <v>7405</v>
      </c>
      <c r="C4595" t="s">
        <v>1740</v>
      </c>
      <c r="D4595" t="s">
        <v>6899</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10224</v>
      </c>
      <c r="B4596" t="s">
        <v>7405</v>
      </c>
      <c r="C4596" t="s">
        <v>1740</v>
      </c>
      <c r="D4596" t="s">
        <v>6899</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10225</v>
      </c>
      <c r="B4597" t="s">
        <v>7405</v>
      </c>
      <c r="C4597" t="s">
        <v>1740</v>
      </c>
      <c r="D4597" t="s">
        <v>6899</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10226</v>
      </c>
      <c r="B4598" t="s">
        <v>7405</v>
      </c>
      <c r="C4598" t="s">
        <v>1740</v>
      </c>
      <c r="D4598" t="s">
        <v>6900</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10227</v>
      </c>
      <c r="B4599" t="s">
        <v>7405</v>
      </c>
      <c r="C4599" t="s">
        <v>1740</v>
      </c>
      <c r="D4599" t="s">
        <v>6900</v>
      </c>
      <c r="E4599" t="s">
        <v>1705</v>
      </c>
      <c r="H4599" t="str">
        <f>INDEX('Vensim Variables'!$B:$B,MATCH(EPS!$B4599,'Vensim Variables'!$A:$A,0))</f>
        <v>g pollutant</v>
      </c>
      <c r="I4599" t="str">
        <f t="shared" si="142"/>
        <v>VOC</v>
      </c>
      <c r="J4599">
        <f>INDEX(NoSettings!$C:$C,MATCH(EPS!$A4599,NoSettings!$A:$A,0))</f>
        <v>6556750</v>
      </c>
      <c r="K4599">
        <f>INDEX(GWP!$C$2:$C$13,MATCH(EPS!I4599,GWP!$B$2:$B$13,0))</f>
        <v>0</v>
      </c>
      <c r="L4599" s="4">
        <f t="shared" si="143"/>
        <v>0</v>
      </c>
    </row>
    <row r="4600" spans="1:12">
      <c r="A4600" t="s">
        <v>10228</v>
      </c>
      <c r="B4600" t="s">
        <v>7405</v>
      </c>
      <c r="C4600" t="s">
        <v>1740</v>
      </c>
      <c r="D4600" t="s">
        <v>6900</v>
      </c>
      <c r="E4600" t="s">
        <v>1706</v>
      </c>
      <c r="H4600" t="str">
        <f>INDEX('Vensim Variables'!$B:$B,MATCH(EPS!$B4600,'Vensim Variables'!$A:$A,0))</f>
        <v>g pollutant</v>
      </c>
      <c r="I4600" t="str">
        <f t="shared" si="142"/>
        <v>CO</v>
      </c>
      <c r="J4600">
        <f>INDEX(NoSettings!$C:$C,MATCH(EPS!$A4600,NoSettings!$A:$A,0))</f>
        <v>74226000</v>
      </c>
      <c r="K4600">
        <f>INDEX(GWP!$C$2:$C$13,MATCH(EPS!I4600,GWP!$B$2:$B$13,0))</f>
        <v>0</v>
      </c>
      <c r="L4600" s="4">
        <f t="shared" si="143"/>
        <v>0</v>
      </c>
    </row>
    <row r="4601" spans="1:12">
      <c r="A4601" t="s">
        <v>10229</v>
      </c>
      <c r="B4601" t="s">
        <v>7405</v>
      </c>
      <c r="C4601" t="s">
        <v>1740</v>
      </c>
      <c r="D4601" t="s">
        <v>6900</v>
      </c>
      <c r="E4601" t="s">
        <v>1707</v>
      </c>
      <c r="H4601" t="str">
        <f>INDEX('Vensim Variables'!$B:$B,MATCH(EPS!$B4601,'Vensim Variables'!$A:$A,0))</f>
        <v>g pollutant</v>
      </c>
      <c r="I4601" t="str">
        <f t="shared" si="142"/>
        <v>NOx</v>
      </c>
      <c r="J4601">
        <f>INDEX(NoSettings!$C:$C,MATCH(EPS!$A4601,NoSettings!$A:$A,0))</f>
        <v>44257400</v>
      </c>
      <c r="K4601">
        <f>INDEX(GWP!$C$2:$C$13,MATCH(EPS!I4601,GWP!$B$2:$B$13,0))</f>
        <v>0</v>
      </c>
      <c r="L4601" s="4">
        <f t="shared" si="143"/>
        <v>0</v>
      </c>
    </row>
    <row r="4602" spans="1:12">
      <c r="A4602" t="s">
        <v>10230</v>
      </c>
      <c r="B4602" t="s">
        <v>7405</v>
      </c>
      <c r="C4602" t="s">
        <v>1740</v>
      </c>
      <c r="D4602" t="s">
        <v>6900</v>
      </c>
      <c r="E4602" t="s">
        <v>1708</v>
      </c>
      <c r="H4602" t="str">
        <f>INDEX('Vensim Variables'!$B:$B,MATCH(EPS!$B4602,'Vensim Variables'!$A:$A,0))</f>
        <v>g pollutant</v>
      </c>
      <c r="I4602" t="str">
        <f t="shared" si="142"/>
        <v>PM10</v>
      </c>
      <c r="J4602">
        <f>INDEX(NoSettings!$C:$C,MATCH(EPS!$A4602,NoSettings!$A:$A,0))</f>
        <v>9034740</v>
      </c>
      <c r="K4602">
        <f>INDEX(GWP!$C$2:$C$13,MATCH(EPS!I4602,GWP!$B$2:$B$13,0))</f>
        <v>0</v>
      </c>
      <c r="L4602" s="4">
        <f t="shared" si="143"/>
        <v>0</v>
      </c>
    </row>
    <row r="4603" spans="1:12">
      <c r="A4603" t="s">
        <v>10231</v>
      </c>
      <c r="B4603" t="s">
        <v>7405</v>
      </c>
      <c r="C4603" t="s">
        <v>1740</v>
      </c>
      <c r="D4603" t="s">
        <v>6900</v>
      </c>
      <c r="E4603" t="s">
        <v>1709</v>
      </c>
      <c r="H4603" t="str">
        <f>INDEX('Vensim Variables'!$B:$B,MATCH(EPS!$B4603,'Vensim Variables'!$A:$A,0))</f>
        <v>g pollutant</v>
      </c>
      <c r="I4603" t="str">
        <f t="shared" si="142"/>
        <v>PM25</v>
      </c>
      <c r="J4603">
        <f>INDEX(NoSettings!$C:$C,MATCH(EPS!$A4603,NoSettings!$A:$A,0))</f>
        <v>7730580</v>
      </c>
      <c r="K4603">
        <f>INDEX(GWP!$C$2:$C$13,MATCH(EPS!I4603,GWP!$B$2:$B$13,0))</f>
        <v>0</v>
      </c>
      <c r="L4603" s="4">
        <f t="shared" si="143"/>
        <v>0</v>
      </c>
    </row>
    <row r="4604" spans="1:12">
      <c r="A4604" t="s">
        <v>10232</v>
      </c>
      <c r="B4604" t="s">
        <v>7405</v>
      </c>
      <c r="C4604" t="s">
        <v>1740</v>
      </c>
      <c r="D4604" t="s">
        <v>6900</v>
      </c>
      <c r="E4604" t="s">
        <v>1710</v>
      </c>
      <c r="H4604" t="str">
        <f>INDEX('Vensim Variables'!$B:$B,MATCH(EPS!$B4604,'Vensim Variables'!$A:$A,0))</f>
        <v>g pollutant</v>
      </c>
      <c r="I4604" t="str">
        <f t="shared" si="142"/>
        <v>SOx</v>
      </c>
      <c r="J4604">
        <f>INDEX(NoSettings!$C:$C,MATCH(EPS!$A4604,NoSettings!$A:$A,0))</f>
        <v>32961700</v>
      </c>
      <c r="K4604">
        <f>INDEX(GWP!$C$2:$C$13,MATCH(EPS!I4604,GWP!$B$2:$B$13,0))</f>
        <v>0</v>
      </c>
      <c r="L4604" s="4">
        <f t="shared" si="143"/>
        <v>0</v>
      </c>
    </row>
    <row r="4605" spans="1:12">
      <c r="A4605" t="s">
        <v>10233</v>
      </c>
      <c r="B4605" t="s">
        <v>7405</v>
      </c>
      <c r="C4605" t="s">
        <v>1740</v>
      </c>
      <c r="D4605" t="s">
        <v>6900</v>
      </c>
      <c r="E4605" t="s">
        <v>1711</v>
      </c>
      <c r="H4605" t="str">
        <f>INDEX('Vensim Variables'!$B:$B,MATCH(EPS!$B4605,'Vensim Variables'!$A:$A,0))</f>
        <v>g pollutant</v>
      </c>
      <c r="I4605" t="str">
        <f t="shared" si="142"/>
        <v>BC</v>
      </c>
      <c r="J4605">
        <f>INDEX(NoSettings!$C:$C,MATCH(EPS!$A4605,NoSettings!$A:$A,0))</f>
        <v>585568</v>
      </c>
      <c r="K4605">
        <f>INDEX(GWP!$C$2:$C$13,MATCH(EPS!I4605,GWP!$B$2:$B$13,0))</f>
        <v>0</v>
      </c>
      <c r="L4605" s="4">
        <f t="shared" si="143"/>
        <v>0</v>
      </c>
    </row>
    <row r="4606" spans="1:12">
      <c r="A4606" t="s">
        <v>10234</v>
      </c>
      <c r="B4606" t="s">
        <v>7405</v>
      </c>
      <c r="C4606" t="s">
        <v>1740</v>
      </c>
      <c r="D4606" t="s">
        <v>6900</v>
      </c>
      <c r="E4606" t="s">
        <v>1712</v>
      </c>
      <c r="H4606" t="str">
        <f>INDEX('Vensim Variables'!$B:$B,MATCH(EPS!$B4606,'Vensim Variables'!$A:$A,0))</f>
        <v>g pollutant</v>
      </c>
      <c r="I4606" t="str">
        <f t="shared" si="142"/>
        <v>OC</v>
      </c>
      <c r="J4606">
        <f>INDEX(NoSettings!$C:$C,MATCH(EPS!$A4606,NoSettings!$A:$A,0))</f>
        <v>2838410</v>
      </c>
      <c r="K4606">
        <f>INDEX(GWP!$C$2:$C$13,MATCH(EPS!I4606,GWP!$B$2:$B$13,0))</f>
        <v>0</v>
      </c>
      <c r="L4606" s="4">
        <f t="shared" si="143"/>
        <v>0</v>
      </c>
    </row>
    <row r="4607" spans="1:12">
      <c r="A4607" t="s">
        <v>10235</v>
      </c>
      <c r="B4607" t="s">
        <v>7405</v>
      </c>
      <c r="C4607" t="s">
        <v>1740</v>
      </c>
      <c r="D4607" t="s">
        <v>6900</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10236</v>
      </c>
      <c r="B4608" t="s">
        <v>7405</v>
      </c>
      <c r="C4608" t="s">
        <v>1740</v>
      </c>
      <c r="D4608" t="s">
        <v>6900</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10237</v>
      </c>
      <c r="B4609" t="s">
        <v>7405</v>
      </c>
      <c r="C4609" t="s">
        <v>1740</v>
      </c>
      <c r="D4609" t="s">
        <v>6900</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10238</v>
      </c>
      <c r="B4610" t="s">
        <v>7405</v>
      </c>
      <c r="C4610" t="s">
        <v>1740</v>
      </c>
      <c r="D4610" t="s">
        <v>6901</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10239</v>
      </c>
      <c r="B4611" t="s">
        <v>7405</v>
      </c>
      <c r="C4611" t="s">
        <v>1740</v>
      </c>
      <c r="D4611" t="s">
        <v>6901</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10240</v>
      </c>
      <c r="B4612" t="s">
        <v>7405</v>
      </c>
      <c r="C4612" t="s">
        <v>1740</v>
      </c>
      <c r="D4612" t="s">
        <v>6901</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10241</v>
      </c>
      <c r="B4613" t="s">
        <v>7405</v>
      </c>
      <c r="C4613" t="s">
        <v>1740</v>
      </c>
      <c r="D4613" t="s">
        <v>6901</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10242</v>
      </c>
      <c r="B4614" t="s">
        <v>7405</v>
      </c>
      <c r="C4614" t="s">
        <v>1740</v>
      </c>
      <c r="D4614" t="s">
        <v>6901</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10243</v>
      </c>
      <c r="B4615" t="s">
        <v>7405</v>
      </c>
      <c r="C4615" t="s">
        <v>1740</v>
      </c>
      <c r="D4615" t="s">
        <v>6901</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10244</v>
      </c>
      <c r="B4616" t="s">
        <v>7405</v>
      </c>
      <c r="C4616" t="s">
        <v>1740</v>
      </c>
      <c r="D4616" t="s">
        <v>6901</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10245</v>
      </c>
      <c r="B4617" t="s">
        <v>7405</v>
      </c>
      <c r="C4617" t="s">
        <v>1740</v>
      </c>
      <c r="D4617" t="s">
        <v>6901</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10246</v>
      </c>
      <c r="B4618" t="s">
        <v>7405</v>
      </c>
      <c r="C4618" t="s">
        <v>1740</v>
      </c>
      <c r="D4618" t="s">
        <v>6901</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10247</v>
      </c>
      <c r="B4619" t="s">
        <v>7405</v>
      </c>
      <c r="C4619" t="s">
        <v>1740</v>
      </c>
      <c r="D4619" t="s">
        <v>6901</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10248</v>
      </c>
      <c r="B4620" t="s">
        <v>7405</v>
      </c>
      <c r="C4620" t="s">
        <v>1740</v>
      </c>
      <c r="D4620" t="s">
        <v>6901</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10249</v>
      </c>
      <c r="B4621" t="s">
        <v>7405</v>
      </c>
      <c r="C4621" t="s">
        <v>1740</v>
      </c>
      <c r="D4621" t="s">
        <v>6901</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10250</v>
      </c>
      <c r="B4622" t="s">
        <v>7405</v>
      </c>
      <c r="C4622" t="s">
        <v>1740</v>
      </c>
      <c r="D4622" t="s">
        <v>6902</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10251</v>
      </c>
      <c r="B4623" t="s">
        <v>7405</v>
      </c>
      <c r="C4623" t="s">
        <v>1740</v>
      </c>
      <c r="D4623" t="s">
        <v>6902</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10252</v>
      </c>
      <c r="B4624" t="s">
        <v>7405</v>
      </c>
      <c r="C4624" t="s">
        <v>1740</v>
      </c>
      <c r="D4624" t="s">
        <v>6902</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10253</v>
      </c>
      <c r="B4625" t="s">
        <v>7405</v>
      </c>
      <c r="C4625" t="s">
        <v>1740</v>
      </c>
      <c r="D4625" t="s">
        <v>6902</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10254</v>
      </c>
      <c r="B4626" t="s">
        <v>7405</v>
      </c>
      <c r="C4626" t="s">
        <v>1740</v>
      </c>
      <c r="D4626" t="s">
        <v>6902</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10255</v>
      </c>
      <c r="B4627" t="s">
        <v>7405</v>
      </c>
      <c r="C4627" t="s">
        <v>1740</v>
      </c>
      <c r="D4627" t="s">
        <v>6902</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10256</v>
      </c>
      <c r="B4628" t="s">
        <v>7405</v>
      </c>
      <c r="C4628" t="s">
        <v>1740</v>
      </c>
      <c r="D4628" t="s">
        <v>6902</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10257</v>
      </c>
      <c r="B4629" t="s">
        <v>7405</v>
      </c>
      <c r="C4629" t="s">
        <v>1740</v>
      </c>
      <c r="D4629" t="s">
        <v>6902</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10258</v>
      </c>
      <c r="B4630" t="s">
        <v>7405</v>
      </c>
      <c r="C4630" t="s">
        <v>1740</v>
      </c>
      <c r="D4630" t="s">
        <v>6902</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10259</v>
      </c>
      <c r="B4631" t="s">
        <v>7405</v>
      </c>
      <c r="C4631" t="s">
        <v>1740</v>
      </c>
      <c r="D4631" t="s">
        <v>6902</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10260</v>
      </c>
      <c r="B4632" t="s">
        <v>7405</v>
      </c>
      <c r="C4632" t="s">
        <v>1740</v>
      </c>
      <c r="D4632" t="s">
        <v>6902</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10261</v>
      </c>
      <c r="B4633" t="s">
        <v>7405</v>
      </c>
      <c r="C4633" t="s">
        <v>1740</v>
      </c>
      <c r="D4633" t="s">
        <v>6902</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10262</v>
      </c>
      <c r="B4634" t="s">
        <v>7405</v>
      </c>
      <c r="C4634" t="s">
        <v>1740</v>
      </c>
      <c r="D4634" t="s">
        <v>6903</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10263</v>
      </c>
      <c r="B4635" t="s">
        <v>7405</v>
      </c>
      <c r="C4635" t="s">
        <v>1740</v>
      </c>
      <c r="D4635" t="s">
        <v>6903</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10264</v>
      </c>
      <c r="B4636" t="s">
        <v>7405</v>
      </c>
      <c r="C4636" t="s">
        <v>1740</v>
      </c>
      <c r="D4636" t="s">
        <v>6903</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10265</v>
      </c>
      <c r="B4637" t="s">
        <v>7405</v>
      </c>
      <c r="C4637" t="s">
        <v>1740</v>
      </c>
      <c r="D4637" t="s">
        <v>6903</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10266</v>
      </c>
      <c r="B4638" t="s">
        <v>7405</v>
      </c>
      <c r="C4638" t="s">
        <v>1740</v>
      </c>
      <c r="D4638" t="s">
        <v>6903</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10267</v>
      </c>
      <c r="B4639" t="s">
        <v>7405</v>
      </c>
      <c r="C4639" t="s">
        <v>1740</v>
      </c>
      <c r="D4639" t="s">
        <v>6903</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10268</v>
      </c>
      <c r="B4640" t="s">
        <v>7405</v>
      </c>
      <c r="C4640" t="s">
        <v>1740</v>
      </c>
      <c r="D4640" t="s">
        <v>6903</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10269</v>
      </c>
      <c r="B4641" t="s">
        <v>7405</v>
      </c>
      <c r="C4641" t="s">
        <v>1740</v>
      </c>
      <c r="D4641" t="s">
        <v>6903</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10270</v>
      </c>
      <c r="B4642" t="s">
        <v>7405</v>
      </c>
      <c r="C4642" t="s">
        <v>1740</v>
      </c>
      <c r="D4642" t="s">
        <v>6903</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10271</v>
      </c>
      <c r="B4643" t="s">
        <v>7405</v>
      </c>
      <c r="C4643" t="s">
        <v>1740</v>
      </c>
      <c r="D4643" t="s">
        <v>6903</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10272</v>
      </c>
      <c r="B4644" t="s">
        <v>7405</v>
      </c>
      <c r="C4644" t="s">
        <v>1740</v>
      </c>
      <c r="D4644" t="s">
        <v>6903</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10273</v>
      </c>
      <c r="B4645" t="s">
        <v>7405</v>
      </c>
      <c r="C4645" t="s">
        <v>1740</v>
      </c>
      <c r="D4645" t="s">
        <v>6903</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10274</v>
      </c>
      <c r="B4646" t="s">
        <v>7405</v>
      </c>
      <c r="C4646" t="s">
        <v>1740</v>
      </c>
      <c r="D4646" t="s">
        <v>6904</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10275</v>
      </c>
      <c r="B4647" t="s">
        <v>7405</v>
      </c>
      <c r="C4647" t="s">
        <v>1740</v>
      </c>
      <c r="D4647" t="s">
        <v>6904</v>
      </c>
      <c r="E4647" t="s">
        <v>1705</v>
      </c>
      <c r="H4647" t="str">
        <f>INDEX('Vensim Variables'!$B:$B,MATCH(EPS!$B4647,'Vensim Variables'!$A:$A,0))</f>
        <v>g pollutant</v>
      </c>
      <c r="I4647" t="str">
        <f t="shared" si="144"/>
        <v>VOC</v>
      </c>
      <c r="J4647">
        <f>INDEX(NoSettings!$C:$C,MATCH(EPS!$A4647,NoSettings!$A:$A,0))</f>
        <v>6009620</v>
      </c>
      <c r="K4647">
        <f>INDEX(GWP!$C$2:$C$13,MATCH(EPS!I4647,GWP!$B$2:$B$13,0))</f>
        <v>0</v>
      </c>
      <c r="L4647" s="4">
        <f t="shared" si="145"/>
        <v>0</v>
      </c>
    </row>
    <row r="4648" spans="1:12">
      <c r="A4648" t="s">
        <v>10276</v>
      </c>
      <c r="B4648" t="s">
        <v>7405</v>
      </c>
      <c r="C4648" t="s">
        <v>1740</v>
      </c>
      <c r="D4648" t="s">
        <v>6904</v>
      </c>
      <c r="E4648" t="s">
        <v>1706</v>
      </c>
      <c r="H4648" t="str">
        <f>INDEX('Vensim Variables'!$B:$B,MATCH(EPS!$B4648,'Vensim Variables'!$A:$A,0))</f>
        <v>g pollutant</v>
      </c>
      <c r="I4648" t="str">
        <f t="shared" si="144"/>
        <v>CO</v>
      </c>
      <c r="J4648">
        <f>INDEX(NoSettings!$C:$C,MATCH(EPS!$A4648,NoSettings!$A:$A,0))</f>
        <v>68032300</v>
      </c>
      <c r="K4648">
        <f>INDEX(GWP!$C$2:$C$13,MATCH(EPS!I4648,GWP!$B$2:$B$13,0))</f>
        <v>0</v>
      </c>
      <c r="L4648" s="4">
        <f t="shared" si="145"/>
        <v>0</v>
      </c>
    </row>
    <row r="4649" spans="1:12">
      <c r="A4649" t="s">
        <v>10277</v>
      </c>
      <c r="B4649" t="s">
        <v>7405</v>
      </c>
      <c r="C4649" t="s">
        <v>1740</v>
      </c>
      <c r="D4649" t="s">
        <v>6904</v>
      </c>
      <c r="E4649" t="s">
        <v>1707</v>
      </c>
      <c r="H4649" t="str">
        <f>INDEX('Vensim Variables'!$B:$B,MATCH(EPS!$B4649,'Vensim Variables'!$A:$A,0))</f>
        <v>g pollutant</v>
      </c>
      <c r="I4649" t="str">
        <f t="shared" si="144"/>
        <v>NOx</v>
      </c>
      <c r="J4649">
        <f>INDEX(NoSettings!$C:$C,MATCH(EPS!$A4649,NoSettings!$A:$A,0))</f>
        <v>40564300</v>
      </c>
      <c r="K4649">
        <f>INDEX(GWP!$C$2:$C$13,MATCH(EPS!I4649,GWP!$B$2:$B$13,0))</f>
        <v>0</v>
      </c>
      <c r="L4649" s="4">
        <f t="shared" si="145"/>
        <v>0</v>
      </c>
    </row>
    <row r="4650" spans="1:12">
      <c r="A4650" t="s">
        <v>10278</v>
      </c>
      <c r="B4650" t="s">
        <v>7405</v>
      </c>
      <c r="C4650" t="s">
        <v>1740</v>
      </c>
      <c r="D4650" t="s">
        <v>6904</v>
      </c>
      <c r="E4650" t="s">
        <v>1708</v>
      </c>
      <c r="H4650" t="str">
        <f>INDEX('Vensim Variables'!$B:$B,MATCH(EPS!$B4650,'Vensim Variables'!$A:$A,0))</f>
        <v>g pollutant</v>
      </c>
      <c r="I4650" t="str">
        <f t="shared" si="144"/>
        <v>PM10</v>
      </c>
      <c r="J4650">
        <f>INDEX(NoSettings!$C:$C,MATCH(EPS!$A4650,NoSettings!$A:$A,0))</f>
        <v>8280840</v>
      </c>
      <c r="K4650">
        <f>INDEX(GWP!$C$2:$C$13,MATCH(EPS!I4650,GWP!$B$2:$B$13,0))</f>
        <v>0</v>
      </c>
      <c r="L4650" s="4">
        <f t="shared" si="145"/>
        <v>0</v>
      </c>
    </row>
    <row r="4651" spans="1:12">
      <c r="A4651" t="s">
        <v>10279</v>
      </c>
      <c r="B4651" t="s">
        <v>7405</v>
      </c>
      <c r="C4651" t="s">
        <v>1740</v>
      </c>
      <c r="D4651" t="s">
        <v>6904</v>
      </c>
      <c r="E4651" t="s">
        <v>1709</v>
      </c>
      <c r="H4651" t="str">
        <f>INDEX('Vensim Variables'!$B:$B,MATCH(EPS!$B4651,'Vensim Variables'!$A:$A,0))</f>
        <v>g pollutant</v>
      </c>
      <c r="I4651" t="str">
        <f t="shared" si="144"/>
        <v>PM25</v>
      </c>
      <c r="J4651">
        <f>INDEX(NoSettings!$C:$C,MATCH(EPS!$A4651,NoSettings!$A:$A,0))</f>
        <v>7085500</v>
      </c>
      <c r="K4651">
        <f>INDEX(GWP!$C$2:$C$13,MATCH(EPS!I4651,GWP!$B$2:$B$13,0))</f>
        <v>0</v>
      </c>
      <c r="L4651" s="4">
        <f t="shared" si="145"/>
        <v>0</v>
      </c>
    </row>
    <row r="4652" spans="1:12">
      <c r="A4652" t="s">
        <v>10280</v>
      </c>
      <c r="B4652" t="s">
        <v>7405</v>
      </c>
      <c r="C4652" t="s">
        <v>1740</v>
      </c>
      <c r="D4652" t="s">
        <v>6904</v>
      </c>
      <c r="E4652" t="s">
        <v>1710</v>
      </c>
      <c r="H4652" t="str">
        <f>INDEX('Vensim Variables'!$B:$B,MATCH(EPS!$B4652,'Vensim Variables'!$A:$A,0))</f>
        <v>g pollutant</v>
      </c>
      <c r="I4652" t="str">
        <f t="shared" si="144"/>
        <v>SOx</v>
      </c>
      <c r="J4652">
        <f>INDEX(NoSettings!$C:$C,MATCH(EPS!$A4652,NoSettings!$A:$A,0))</f>
        <v>30211200</v>
      </c>
      <c r="K4652">
        <f>INDEX(GWP!$C$2:$C$13,MATCH(EPS!I4652,GWP!$B$2:$B$13,0))</f>
        <v>0</v>
      </c>
      <c r="L4652" s="4">
        <f t="shared" si="145"/>
        <v>0</v>
      </c>
    </row>
    <row r="4653" spans="1:12">
      <c r="A4653" t="s">
        <v>10281</v>
      </c>
      <c r="B4653" t="s">
        <v>7405</v>
      </c>
      <c r="C4653" t="s">
        <v>1740</v>
      </c>
      <c r="D4653" t="s">
        <v>6904</v>
      </c>
      <c r="E4653" t="s">
        <v>1711</v>
      </c>
      <c r="H4653" t="str">
        <f>INDEX('Vensim Variables'!$B:$B,MATCH(EPS!$B4653,'Vensim Variables'!$A:$A,0))</f>
        <v>g pollutant</v>
      </c>
      <c r="I4653" t="str">
        <f t="shared" si="144"/>
        <v>BC</v>
      </c>
      <c r="J4653">
        <f>INDEX(NoSettings!$C:$C,MATCH(EPS!$A4653,NoSettings!$A:$A,0))</f>
        <v>536706</v>
      </c>
      <c r="K4653">
        <f>INDEX(GWP!$C$2:$C$13,MATCH(EPS!I4653,GWP!$B$2:$B$13,0))</f>
        <v>0</v>
      </c>
      <c r="L4653" s="4">
        <f t="shared" si="145"/>
        <v>0</v>
      </c>
    </row>
    <row r="4654" spans="1:12">
      <c r="A4654" t="s">
        <v>10282</v>
      </c>
      <c r="B4654" t="s">
        <v>7405</v>
      </c>
      <c r="C4654" t="s">
        <v>1740</v>
      </c>
      <c r="D4654" t="s">
        <v>6904</v>
      </c>
      <c r="E4654" t="s">
        <v>1712</v>
      </c>
      <c r="H4654" t="str">
        <f>INDEX('Vensim Variables'!$B:$B,MATCH(EPS!$B4654,'Vensim Variables'!$A:$A,0))</f>
        <v>g pollutant</v>
      </c>
      <c r="I4654" t="str">
        <f t="shared" si="144"/>
        <v>OC</v>
      </c>
      <c r="J4654">
        <f>INDEX(NoSettings!$C:$C,MATCH(EPS!$A4654,NoSettings!$A:$A,0))</f>
        <v>2601560</v>
      </c>
      <c r="K4654">
        <f>INDEX(GWP!$C$2:$C$13,MATCH(EPS!I4654,GWP!$B$2:$B$13,0))</f>
        <v>0</v>
      </c>
      <c r="L4654" s="4">
        <f t="shared" si="145"/>
        <v>0</v>
      </c>
    </row>
    <row r="4655" spans="1:12">
      <c r="A4655" t="s">
        <v>10283</v>
      </c>
      <c r="B4655" t="s">
        <v>7405</v>
      </c>
      <c r="C4655" t="s">
        <v>1740</v>
      </c>
      <c r="D4655" t="s">
        <v>6904</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10284</v>
      </c>
      <c r="B4656" t="s">
        <v>7405</v>
      </c>
      <c r="C4656" t="s">
        <v>1740</v>
      </c>
      <c r="D4656" t="s">
        <v>6904</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10285</v>
      </c>
      <c r="B4657" t="s">
        <v>7405</v>
      </c>
      <c r="C4657" t="s">
        <v>1740</v>
      </c>
      <c r="D4657" t="s">
        <v>6904</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10286</v>
      </c>
      <c r="B4658" t="s">
        <v>7405</v>
      </c>
      <c r="C4658" t="s">
        <v>1740</v>
      </c>
      <c r="D4658" t="s">
        <v>6905</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10287</v>
      </c>
      <c r="B4659" t="s">
        <v>7405</v>
      </c>
      <c r="C4659" t="s">
        <v>1740</v>
      </c>
      <c r="D4659" t="s">
        <v>6905</v>
      </c>
      <c r="E4659" t="s">
        <v>1705</v>
      </c>
      <c r="H4659" t="str">
        <f>INDEX('Vensim Variables'!$B:$B,MATCH(EPS!$B4659,'Vensim Variables'!$A:$A,0))</f>
        <v>g pollutant</v>
      </c>
      <c r="I4659" t="str">
        <f t="shared" si="144"/>
        <v>VOC</v>
      </c>
      <c r="J4659">
        <f>INDEX(NoSettings!$C:$C,MATCH(EPS!$A4659,NoSettings!$A:$A,0))</f>
        <v>6330600</v>
      </c>
      <c r="K4659">
        <f>INDEX(GWP!$C$2:$C$13,MATCH(EPS!I4659,GWP!$B$2:$B$13,0))</f>
        <v>0</v>
      </c>
      <c r="L4659" s="4">
        <f t="shared" si="145"/>
        <v>0</v>
      </c>
    </row>
    <row r="4660" spans="1:12">
      <c r="A4660" t="s">
        <v>10288</v>
      </c>
      <c r="B4660" t="s">
        <v>7405</v>
      </c>
      <c r="C4660" t="s">
        <v>1740</v>
      </c>
      <c r="D4660" t="s">
        <v>6905</v>
      </c>
      <c r="E4660" t="s">
        <v>1706</v>
      </c>
      <c r="H4660" t="str">
        <f>INDEX('Vensim Variables'!$B:$B,MATCH(EPS!$B4660,'Vensim Variables'!$A:$A,0))</f>
        <v>g pollutant</v>
      </c>
      <c r="I4660" t="str">
        <f t="shared" si="144"/>
        <v>CO</v>
      </c>
      <c r="J4660">
        <f>INDEX(NoSettings!$C:$C,MATCH(EPS!$A4660,NoSettings!$A:$A,0))</f>
        <v>71666000</v>
      </c>
      <c r="K4660">
        <f>INDEX(GWP!$C$2:$C$13,MATCH(EPS!I4660,GWP!$B$2:$B$13,0))</f>
        <v>0</v>
      </c>
      <c r="L4660" s="4">
        <f t="shared" si="145"/>
        <v>0</v>
      </c>
    </row>
    <row r="4661" spans="1:12">
      <c r="A4661" t="s">
        <v>10289</v>
      </c>
      <c r="B4661" t="s">
        <v>7405</v>
      </c>
      <c r="C4661" t="s">
        <v>1740</v>
      </c>
      <c r="D4661" t="s">
        <v>6905</v>
      </c>
      <c r="E4661" t="s">
        <v>1707</v>
      </c>
      <c r="H4661" t="str">
        <f>INDEX('Vensim Variables'!$B:$B,MATCH(EPS!$B4661,'Vensim Variables'!$A:$A,0))</f>
        <v>g pollutant</v>
      </c>
      <c r="I4661" t="str">
        <f t="shared" si="144"/>
        <v>NOx</v>
      </c>
      <c r="J4661">
        <f>INDEX(NoSettings!$C:$C,MATCH(EPS!$A4661,NoSettings!$A:$A,0))</f>
        <v>42730900</v>
      </c>
      <c r="K4661">
        <f>INDEX(GWP!$C$2:$C$13,MATCH(EPS!I4661,GWP!$B$2:$B$13,0))</f>
        <v>0</v>
      </c>
      <c r="L4661" s="4">
        <f t="shared" si="145"/>
        <v>0</v>
      </c>
    </row>
    <row r="4662" spans="1:12">
      <c r="A4662" t="s">
        <v>10290</v>
      </c>
      <c r="B4662" t="s">
        <v>7405</v>
      </c>
      <c r="C4662" t="s">
        <v>1740</v>
      </c>
      <c r="D4662" t="s">
        <v>6905</v>
      </c>
      <c r="E4662" t="s">
        <v>1708</v>
      </c>
      <c r="H4662" t="str">
        <f>INDEX('Vensim Variables'!$B:$B,MATCH(EPS!$B4662,'Vensim Variables'!$A:$A,0))</f>
        <v>g pollutant</v>
      </c>
      <c r="I4662" t="str">
        <f t="shared" si="144"/>
        <v>PM10</v>
      </c>
      <c r="J4662">
        <f>INDEX(NoSettings!$C:$C,MATCH(EPS!$A4662,NoSettings!$A:$A,0))</f>
        <v>8723130</v>
      </c>
      <c r="K4662">
        <f>INDEX(GWP!$C$2:$C$13,MATCH(EPS!I4662,GWP!$B$2:$B$13,0))</f>
        <v>0</v>
      </c>
      <c r="L4662" s="4">
        <f t="shared" si="145"/>
        <v>0</v>
      </c>
    </row>
    <row r="4663" spans="1:12">
      <c r="A4663" t="s">
        <v>10291</v>
      </c>
      <c r="B4663" t="s">
        <v>7405</v>
      </c>
      <c r="C4663" t="s">
        <v>1740</v>
      </c>
      <c r="D4663" t="s">
        <v>6905</v>
      </c>
      <c r="E4663" t="s">
        <v>1709</v>
      </c>
      <c r="H4663" t="str">
        <f>INDEX('Vensim Variables'!$B:$B,MATCH(EPS!$B4663,'Vensim Variables'!$A:$A,0))</f>
        <v>g pollutant</v>
      </c>
      <c r="I4663" t="str">
        <f t="shared" si="144"/>
        <v>PM25</v>
      </c>
      <c r="J4663">
        <f>INDEX(NoSettings!$C:$C,MATCH(EPS!$A4663,NoSettings!$A:$A,0))</f>
        <v>7463950</v>
      </c>
      <c r="K4663">
        <f>INDEX(GWP!$C$2:$C$13,MATCH(EPS!I4663,GWP!$B$2:$B$13,0))</f>
        <v>0</v>
      </c>
      <c r="L4663" s="4">
        <f t="shared" si="145"/>
        <v>0</v>
      </c>
    </row>
    <row r="4664" spans="1:12">
      <c r="A4664" t="s">
        <v>10292</v>
      </c>
      <c r="B4664" t="s">
        <v>7405</v>
      </c>
      <c r="C4664" t="s">
        <v>1740</v>
      </c>
      <c r="D4664" t="s">
        <v>6905</v>
      </c>
      <c r="E4664" t="s">
        <v>1710</v>
      </c>
      <c r="H4664" t="str">
        <f>INDEX('Vensim Variables'!$B:$B,MATCH(EPS!$B4664,'Vensim Variables'!$A:$A,0))</f>
        <v>g pollutant</v>
      </c>
      <c r="I4664" t="str">
        <f t="shared" si="144"/>
        <v>SOx</v>
      </c>
      <c r="J4664">
        <f>INDEX(NoSettings!$C:$C,MATCH(EPS!$A4664,NoSettings!$A:$A,0))</f>
        <v>31824800</v>
      </c>
      <c r="K4664">
        <f>INDEX(GWP!$C$2:$C$13,MATCH(EPS!I4664,GWP!$B$2:$B$13,0))</f>
        <v>0</v>
      </c>
      <c r="L4664" s="4">
        <f t="shared" si="145"/>
        <v>0</v>
      </c>
    </row>
    <row r="4665" spans="1:12">
      <c r="A4665" t="s">
        <v>10293</v>
      </c>
      <c r="B4665" t="s">
        <v>7405</v>
      </c>
      <c r="C4665" t="s">
        <v>1740</v>
      </c>
      <c r="D4665" t="s">
        <v>6905</v>
      </c>
      <c r="E4665" t="s">
        <v>1711</v>
      </c>
      <c r="H4665" t="str">
        <f>INDEX('Vensim Variables'!$B:$B,MATCH(EPS!$B4665,'Vensim Variables'!$A:$A,0))</f>
        <v>g pollutant</v>
      </c>
      <c r="I4665" t="str">
        <f t="shared" si="144"/>
        <v>BC</v>
      </c>
      <c r="J4665">
        <f>INDEX(NoSettings!$C:$C,MATCH(EPS!$A4665,NoSettings!$A:$A,0))</f>
        <v>565372</v>
      </c>
      <c r="K4665">
        <f>INDEX(GWP!$C$2:$C$13,MATCH(EPS!I4665,GWP!$B$2:$B$13,0))</f>
        <v>0</v>
      </c>
      <c r="L4665" s="4">
        <f t="shared" si="145"/>
        <v>0</v>
      </c>
    </row>
    <row r="4666" spans="1:12">
      <c r="A4666" t="s">
        <v>10294</v>
      </c>
      <c r="B4666" t="s">
        <v>7405</v>
      </c>
      <c r="C4666" t="s">
        <v>1740</v>
      </c>
      <c r="D4666" t="s">
        <v>6905</v>
      </c>
      <c r="E4666" t="s">
        <v>1712</v>
      </c>
      <c r="H4666" t="str">
        <f>INDEX('Vensim Variables'!$B:$B,MATCH(EPS!$B4666,'Vensim Variables'!$A:$A,0))</f>
        <v>g pollutant</v>
      </c>
      <c r="I4666" t="str">
        <f t="shared" si="144"/>
        <v>OC</v>
      </c>
      <c r="J4666">
        <f>INDEX(NoSettings!$C:$C,MATCH(EPS!$A4666,NoSettings!$A:$A,0))</f>
        <v>2740510</v>
      </c>
      <c r="K4666">
        <f>INDEX(GWP!$C$2:$C$13,MATCH(EPS!I4666,GWP!$B$2:$B$13,0))</f>
        <v>0</v>
      </c>
      <c r="L4666" s="4">
        <f t="shared" si="145"/>
        <v>0</v>
      </c>
    </row>
    <row r="4667" spans="1:12">
      <c r="A4667" t="s">
        <v>10295</v>
      </c>
      <c r="B4667" t="s">
        <v>7405</v>
      </c>
      <c r="C4667" t="s">
        <v>1740</v>
      </c>
      <c r="D4667" t="s">
        <v>6905</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10296</v>
      </c>
      <c r="B4668" t="s">
        <v>7405</v>
      </c>
      <c r="C4668" t="s">
        <v>1740</v>
      </c>
      <c r="D4668" t="s">
        <v>6905</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10297</v>
      </c>
      <c r="B4669" t="s">
        <v>7405</v>
      </c>
      <c r="C4669" t="s">
        <v>1740</v>
      </c>
      <c r="D4669" t="s">
        <v>6905</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10298</v>
      </c>
      <c r="B4670" t="s">
        <v>7405</v>
      </c>
      <c r="C4670" t="s">
        <v>1740</v>
      </c>
      <c r="D4670" t="s">
        <v>6906</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10299</v>
      </c>
      <c r="B4671" t="s">
        <v>7405</v>
      </c>
      <c r="C4671" t="s">
        <v>1740</v>
      </c>
      <c r="D4671" t="s">
        <v>6906</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10300</v>
      </c>
      <c r="B4672" t="s">
        <v>7405</v>
      </c>
      <c r="C4672" t="s">
        <v>1740</v>
      </c>
      <c r="D4672" t="s">
        <v>6906</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10301</v>
      </c>
      <c r="B4673" t="s">
        <v>7405</v>
      </c>
      <c r="C4673" t="s">
        <v>1740</v>
      </c>
      <c r="D4673" t="s">
        <v>6906</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10302</v>
      </c>
      <c r="B4674" t="s">
        <v>7405</v>
      </c>
      <c r="C4674" t="s">
        <v>1740</v>
      </c>
      <c r="D4674" t="s">
        <v>6906</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10303</v>
      </c>
      <c r="B4675" t="s">
        <v>7405</v>
      </c>
      <c r="C4675" t="s">
        <v>1740</v>
      </c>
      <c r="D4675" t="s">
        <v>6906</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10304</v>
      </c>
      <c r="B4676" t="s">
        <v>7405</v>
      </c>
      <c r="C4676" t="s">
        <v>1740</v>
      </c>
      <c r="D4676" t="s">
        <v>6906</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10305</v>
      </c>
      <c r="B4677" t="s">
        <v>7405</v>
      </c>
      <c r="C4677" t="s">
        <v>1740</v>
      </c>
      <c r="D4677" t="s">
        <v>6906</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10306</v>
      </c>
      <c r="B4678" t="s">
        <v>7405</v>
      </c>
      <c r="C4678" t="s">
        <v>1740</v>
      </c>
      <c r="D4678" t="s">
        <v>6906</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10307</v>
      </c>
      <c r="B4679" t="s">
        <v>7405</v>
      </c>
      <c r="C4679" t="s">
        <v>1740</v>
      </c>
      <c r="D4679" t="s">
        <v>6906</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10308</v>
      </c>
      <c r="B4680" t="s">
        <v>7405</v>
      </c>
      <c r="C4680" t="s">
        <v>1740</v>
      </c>
      <c r="D4680" t="s">
        <v>6906</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10309</v>
      </c>
      <c r="B4681" t="s">
        <v>7405</v>
      </c>
      <c r="C4681" t="s">
        <v>1740</v>
      </c>
      <c r="D4681" t="s">
        <v>6906</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10310</v>
      </c>
      <c r="B4682" t="s">
        <v>7405</v>
      </c>
      <c r="C4682" t="s">
        <v>1740</v>
      </c>
      <c r="D4682" t="s">
        <v>6907</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10311</v>
      </c>
      <c r="B4683" t="s">
        <v>7405</v>
      </c>
      <c r="C4683" t="s">
        <v>1740</v>
      </c>
      <c r="D4683" t="s">
        <v>6907</v>
      </c>
      <c r="E4683" t="s">
        <v>1705</v>
      </c>
      <c r="H4683" t="str">
        <f>INDEX('Vensim Variables'!$B:$B,MATCH(EPS!$B4683,'Vensim Variables'!$A:$A,0))</f>
        <v>g pollutant</v>
      </c>
      <c r="I4683" t="str">
        <f t="shared" si="146"/>
        <v>VOC</v>
      </c>
      <c r="J4683">
        <f>INDEX(NoSettings!$C:$C,MATCH(EPS!$A4683,NoSettings!$A:$A,0))</f>
        <v>3333810</v>
      </c>
      <c r="K4683">
        <f>INDEX(GWP!$C$2:$C$13,MATCH(EPS!I4683,GWP!$B$2:$B$13,0))</f>
        <v>0</v>
      </c>
      <c r="L4683" s="4">
        <f t="shared" si="147"/>
        <v>0</v>
      </c>
    </row>
    <row r="4684" spans="1:12">
      <c r="A4684" t="s">
        <v>10312</v>
      </c>
      <c r="B4684" t="s">
        <v>7405</v>
      </c>
      <c r="C4684" t="s">
        <v>1740</v>
      </c>
      <c r="D4684" t="s">
        <v>6907</v>
      </c>
      <c r="E4684" t="s">
        <v>1706</v>
      </c>
      <c r="H4684" t="str">
        <f>INDEX('Vensim Variables'!$B:$B,MATCH(EPS!$B4684,'Vensim Variables'!$A:$A,0))</f>
        <v>g pollutant</v>
      </c>
      <c r="I4684" t="str">
        <f t="shared" si="146"/>
        <v>CO</v>
      </c>
      <c r="J4684">
        <f>INDEX(NoSettings!$C:$C,MATCH(EPS!$A4684,NoSettings!$A:$A,0))</f>
        <v>37740700</v>
      </c>
      <c r="K4684">
        <f>INDEX(GWP!$C$2:$C$13,MATCH(EPS!I4684,GWP!$B$2:$B$13,0))</f>
        <v>0</v>
      </c>
      <c r="L4684" s="4">
        <f t="shared" si="147"/>
        <v>0</v>
      </c>
    </row>
    <row r="4685" spans="1:12">
      <c r="A4685" t="s">
        <v>10313</v>
      </c>
      <c r="B4685" t="s">
        <v>7405</v>
      </c>
      <c r="C4685" t="s">
        <v>1740</v>
      </c>
      <c r="D4685" t="s">
        <v>6907</v>
      </c>
      <c r="E4685" t="s">
        <v>1707</v>
      </c>
      <c r="H4685" t="str">
        <f>INDEX('Vensim Variables'!$B:$B,MATCH(EPS!$B4685,'Vensim Variables'!$A:$A,0))</f>
        <v>g pollutant</v>
      </c>
      <c r="I4685" t="str">
        <f t="shared" si="146"/>
        <v>NOx</v>
      </c>
      <c r="J4685">
        <f>INDEX(NoSettings!$C:$C,MATCH(EPS!$A4685,NoSettings!$A:$A,0))</f>
        <v>22502900</v>
      </c>
      <c r="K4685">
        <f>INDEX(GWP!$C$2:$C$13,MATCH(EPS!I4685,GWP!$B$2:$B$13,0))</f>
        <v>0</v>
      </c>
      <c r="L4685" s="4">
        <f t="shared" si="147"/>
        <v>0</v>
      </c>
    </row>
    <row r="4686" spans="1:12">
      <c r="A4686" t="s">
        <v>10314</v>
      </c>
      <c r="B4686" t="s">
        <v>7405</v>
      </c>
      <c r="C4686" t="s">
        <v>1740</v>
      </c>
      <c r="D4686" t="s">
        <v>6907</v>
      </c>
      <c r="E4686" t="s">
        <v>1708</v>
      </c>
      <c r="H4686" t="str">
        <f>INDEX('Vensim Variables'!$B:$B,MATCH(EPS!$B4686,'Vensim Variables'!$A:$A,0))</f>
        <v>g pollutant</v>
      </c>
      <c r="I4686" t="str">
        <f t="shared" si="146"/>
        <v>PM10</v>
      </c>
      <c r="J4686">
        <f>INDEX(NoSettings!$C:$C,MATCH(EPS!$A4686,NoSettings!$A:$A,0))</f>
        <v>4593760</v>
      </c>
      <c r="K4686">
        <f>INDEX(GWP!$C$2:$C$13,MATCH(EPS!I4686,GWP!$B$2:$B$13,0))</f>
        <v>0</v>
      </c>
      <c r="L4686" s="4">
        <f t="shared" si="147"/>
        <v>0</v>
      </c>
    </row>
    <row r="4687" spans="1:12">
      <c r="A4687" t="s">
        <v>10315</v>
      </c>
      <c r="B4687" t="s">
        <v>7405</v>
      </c>
      <c r="C4687" t="s">
        <v>1740</v>
      </c>
      <c r="D4687" t="s">
        <v>6907</v>
      </c>
      <c r="E4687" t="s">
        <v>1709</v>
      </c>
      <c r="H4687" t="str">
        <f>INDEX('Vensim Variables'!$B:$B,MATCH(EPS!$B4687,'Vensim Variables'!$A:$A,0))</f>
        <v>g pollutant</v>
      </c>
      <c r="I4687" t="str">
        <f t="shared" si="146"/>
        <v>PM25</v>
      </c>
      <c r="J4687">
        <f>INDEX(NoSettings!$C:$C,MATCH(EPS!$A4687,NoSettings!$A:$A,0))</f>
        <v>3930660</v>
      </c>
      <c r="K4687">
        <f>INDEX(GWP!$C$2:$C$13,MATCH(EPS!I4687,GWP!$B$2:$B$13,0))</f>
        <v>0</v>
      </c>
      <c r="L4687" s="4">
        <f t="shared" si="147"/>
        <v>0</v>
      </c>
    </row>
    <row r="4688" spans="1:12">
      <c r="A4688" t="s">
        <v>10316</v>
      </c>
      <c r="B4688" t="s">
        <v>7405</v>
      </c>
      <c r="C4688" t="s">
        <v>1740</v>
      </c>
      <c r="D4688" t="s">
        <v>6907</v>
      </c>
      <c r="E4688" t="s">
        <v>1710</v>
      </c>
      <c r="H4688" t="str">
        <f>INDEX('Vensim Variables'!$B:$B,MATCH(EPS!$B4688,'Vensim Variables'!$A:$A,0))</f>
        <v>g pollutant</v>
      </c>
      <c r="I4688" t="str">
        <f t="shared" si="146"/>
        <v>SOx</v>
      </c>
      <c r="J4688">
        <f>INDEX(NoSettings!$C:$C,MATCH(EPS!$A4688,NoSettings!$A:$A,0))</f>
        <v>16759600</v>
      </c>
      <c r="K4688">
        <f>INDEX(GWP!$C$2:$C$13,MATCH(EPS!I4688,GWP!$B$2:$B$13,0))</f>
        <v>0</v>
      </c>
      <c r="L4688" s="4">
        <f t="shared" si="147"/>
        <v>0</v>
      </c>
    </row>
    <row r="4689" spans="1:12">
      <c r="A4689" t="s">
        <v>10317</v>
      </c>
      <c r="B4689" t="s">
        <v>7405</v>
      </c>
      <c r="C4689" t="s">
        <v>1740</v>
      </c>
      <c r="D4689" t="s">
        <v>6907</v>
      </c>
      <c r="E4689" t="s">
        <v>1711</v>
      </c>
      <c r="H4689" t="str">
        <f>INDEX('Vensim Variables'!$B:$B,MATCH(EPS!$B4689,'Vensim Variables'!$A:$A,0))</f>
        <v>g pollutant</v>
      </c>
      <c r="I4689" t="str">
        <f t="shared" si="146"/>
        <v>BC</v>
      </c>
      <c r="J4689">
        <f>INDEX(NoSettings!$C:$C,MATCH(EPS!$A4689,NoSettings!$A:$A,0))</f>
        <v>297735</v>
      </c>
      <c r="K4689">
        <f>INDEX(GWP!$C$2:$C$13,MATCH(EPS!I4689,GWP!$B$2:$B$13,0))</f>
        <v>0</v>
      </c>
      <c r="L4689" s="4">
        <f t="shared" si="147"/>
        <v>0</v>
      </c>
    </row>
    <row r="4690" spans="1:12">
      <c r="A4690" t="s">
        <v>10318</v>
      </c>
      <c r="B4690" t="s">
        <v>7405</v>
      </c>
      <c r="C4690" t="s">
        <v>1740</v>
      </c>
      <c r="D4690" t="s">
        <v>6907</v>
      </c>
      <c r="E4690" t="s">
        <v>1712</v>
      </c>
      <c r="H4690" t="str">
        <f>INDEX('Vensim Variables'!$B:$B,MATCH(EPS!$B4690,'Vensim Variables'!$A:$A,0))</f>
        <v>g pollutant</v>
      </c>
      <c r="I4690" t="str">
        <f t="shared" si="146"/>
        <v>OC</v>
      </c>
      <c r="J4690">
        <f>INDEX(NoSettings!$C:$C,MATCH(EPS!$A4690,NoSettings!$A:$A,0))</f>
        <v>1443210</v>
      </c>
      <c r="K4690">
        <f>INDEX(GWP!$C$2:$C$13,MATCH(EPS!I4690,GWP!$B$2:$B$13,0))</f>
        <v>0</v>
      </c>
      <c r="L4690" s="4">
        <f t="shared" si="147"/>
        <v>0</v>
      </c>
    </row>
    <row r="4691" spans="1:12">
      <c r="A4691" t="s">
        <v>10319</v>
      </c>
      <c r="B4691" t="s">
        <v>7405</v>
      </c>
      <c r="C4691" t="s">
        <v>1740</v>
      </c>
      <c r="D4691" t="s">
        <v>6907</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10320</v>
      </c>
      <c r="B4692" t="s">
        <v>7405</v>
      </c>
      <c r="C4692" t="s">
        <v>1740</v>
      </c>
      <c r="D4692" t="s">
        <v>6907</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10321</v>
      </c>
      <c r="B4693" t="s">
        <v>7405</v>
      </c>
      <c r="C4693" t="s">
        <v>1740</v>
      </c>
      <c r="D4693" t="s">
        <v>6907</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10322</v>
      </c>
      <c r="B4694" t="s">
        <v>7405</v>
      </c>
      <c r="C4694" t="s">
        <v>1740</v>
      </c>
      <c r="D4694" t="s">
        <v>6908</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10323</v>
      </c>
      <c r="B4695" t="s">
        <v>7405</v>
      </c>
      <c r="C4695" t="s">
        <v>1740</v>
      </c>
      <c r="D4695" t="s">
        <v>6908</v>
      </c>
      <c r="E4695" t="s">
        <v>1705</v>
      </c>
      <c r="H4695" t="str">
        <f>INDEX('Vensim Variables'!$B:$B,MATCH(EPS!$B4695,'Vensim Variables'!$A:$A,0))</f>
        <v>g pollutant</v>
      </c>
      <c r="I4695" t="str">
        <f t="shared" si="146"/>
        <v>VOC</v>
      </c>
      <c r="J4695">
        <f>INDEX(NoSettings!$C:$C,MATCH(EPS!$A4695,NoSettings!$A:$A,0))</f>
        <v>3230230</v>
      </c>
      <c r="K4695">
        <f>INDEX(GWP!$C$2:$C$13,MATCH(EPS!I4695,GWP!$B$2:$B$13,0))</f>
        <v>0</v>
      </c>
      <c r="L4695" s="4">
        <f t="shared" si="147"/>
        <v>0</v>
      </c>
    </row>
    <row r="4696" spans="1:12">
      <c r="A4696" t="s">
        <v>10324</v>
      </c>
      <c r="B4696" t="s">
        <v>7405</v>
      </c>
      <c r="C4696" t="s">
        <v>1740</v>
      </c>
      <c r="D4696" t="s">
        <v>6908</v>
      </c>
      <c r="E4696" t="s">
        <v>1706</v>
      </c>
      <c r="H4696" t="str">
        <f>INDEX('Vensim Variables'!$B:$B,MATCH(EPS!$B4696,'Vensim Variables'!$A:$A,0))</f>
        <v>g pollutant</v>
      </c>
      <c r="I4696" t="str">
        <f t="shared" si="146"/>
        <v>CO</v>
      </c>
      <c r="J4696">
        <f>INDEX(NoSettings!$C:$C,MATCH(EPS!$A4696,NoSettings!$A:$A,0))</f>
        <v>36568000</v>
      </c>
      <c r="K4696">
        <f>INDEX(GWP!$C$2:$C$13,MATCH(EPS!I4696,GWP!$B$2:$B$13,0))</f>
        <v>0</v>
      </c>
      <c r="L4696" s="4">
        <f t="shared" si="147"/>
        <v>0</v>
      </c>
    </row>
    <row r="4697" spans="1:12">
      <c r="A4697" t="s">
        <v>10325</v>
      </c>
      <c r="B4697" t="s">
        <v>7405</v>
      </c>
      <c r="C4697" t="s">
        <v>1740</v>
      </c>
      <c r="D4697" t="s">
        <v>6908</v>
      </c>
      <c r="E4697" t="s">
        <v>1707</v>
      </c>
      <c r="H4697" t="str">
        <f>INDEX('Vensim Variables'!$B:$B,MATCH(EPS!$B4697,'Vensim Variables'!$A:$A,0))</f>
        <v>g pollutant</v>
      </c>
      <c r="I4697" t="str">
        <f t="shared" si="146"/>
        <v>NOx</v>
      </c>
      <c r="J4697">
        <f>INDEX(NoSettings!$C:$C,MATCH(EPS!$A4697,NoSettings!$A:$A,0))</f>
        <v>21803700</v>
      </c>
      <c r="K4697">
        <f>INDEX(GWP!$C$2:$C$13,MATCH(EPS!I4697,GWP!$B$2:$B$13,0))</f>
        <v>0</v>
      </c>
      <c r="L4697" s="4">
        <f t="shared" si="147"/>
        <v>0</v>
      </c>
    </row>
    <row r="4698" spans="1:12">
      <c r="A4698" t="s">
        <v>10326</v>
      </c>
      <c r="B4698" t="s">
        <v>7405</v>
      </c>
      <c r="C4698" t="s">
        <v>1740</v>
      </c>
      <c r="D4698" t="s">
        <v>6908</v>
      </c>
      <c r="E4698" t="s">
        <v>1708</v>
      </c>
      <c r="H4698" t="str">
        <f>INDEX('Vensim Variables'!$B:$B,MATCH(EPS!$B4698,'Vensim Variables'!$A:$A,0))</f>
        <v>g pollutant</v>
      </c>
      <c r="I4698" t="str">
        <f t="shared" si="146"/>
        <v>PM10</v>
      </c>
      <c r="J4698">
        <f>INDEX(NoSettings!$C:$C,MATCH(EPS!$A4698,NoSettings!$A:$A,0))</f>
        <v>4451030</v>
      </c>
      <c r="K4698">
        <f>INDEX(GWP!$C$2:$C$13,MATCH(EPS!I4698,GWP!$B$2:$B$13,0))</f>
        <v>0</v>
      </c>
      <c r="L4698" s="4">
        <f t="shared" si="147"/>
        <v>0</v>
      </c>
    </row>
    <row r="4699" spans="1:12">
      <c r="A4699" t="s">
        <v>10327</v>
      </c>
      <c r="B4699" t="s">
        <v>7405</v>
      </c>
      <c r="C4699" t="s">
        <v>1740</v>
      </c>
      <c r="D4699" t="s">
        <v>6908</v>
      </c>
      <c r="E4699" t="s">
        <v>1709</v>
      </c>
      <c r="H4699" t="str">
        <f>INDEX('Vensim Variables'!$B:$B,MATCH(EPS!$B4699,'Vensim Variables'!$A:$A,0))</f>
        <v>g pollutant</v>
      </c>
      <c r="I4699" t="str">
        <f t="shared" si="146"/>
        <v>PM25</v>
      </c>
      <c r="J4699">
        <f>INDEX(NoSettings!$C:$C,MATCH(EPS!$A4699,NoSettings!$A:$A,0))</f>
        <v>3808520</v>
      </c>
      <c r="K4699">
        <f>INDEX(GWP!$C$2:$C$13,MATCH(EPS!I4699,GWP!$B$2:$B$13,0))</f>
        <v>0</v>
      </c>
      <c r="L4699" s="4">
        <f t="shared" si="147"/>
        <v>0</v>
      </c>
    </row>
    <row r="4700" spans="1:12">
      <c r="A4700" t="s">
        <v>10328</v>
      </c>
      <c r="B4700" t="s">
        <v>7405</v>
      </c>
      <c r="C4700" t="s">
        <v>1740</v>
      </c>
      <c r="D4700" t="s">
        <v>6908</v>
      </c>
      <c r="E4700" t="s">
        <v>1710</v>
      </c>
      <c r="H4700" t="str">
        <f>INDEX('Vensim Variables'!$B:$B,MATCH(EPS!$B4700,'Vensim Variables'!$A:$A,0))</f>
        <v>g pollutant</v>
      </c>
      <c r="I4700" t="str">
        <f t="shared" si="146"/>
        <v>SOx</v>
      </c>
      <c r="J4700">
        <f>INDEX(NoSettings!$C:$C,MATCH(EPS!$A4700,NoSettings!$A:$A,0))</f>
        <v>16238800</v>
      </c>
      <c r="K4700">
        <f>INDEX(GWP!$C$2:$C$13,MATCH(EPS!I4700,GWP!$B$2:$B$13,0))</f>
        <v>0</v>
      </c>
      <c r="L4700" s="4">
        <f t="shared" si="147"/>
        <v>0</v>
      </c>
    </row>
    <row r="4701" spans="1:12">
      <c r="A4701" t="s">
        <v>10329</v>
      </c>
      <c r="B4701" t="s">
        <v>7405</v>
      </c>
      <c r="C4701" t="s">
        <v>1740</v>
      </c>
      <c r="D4701" t="s">
        <v>6908</v>
      </c>
      <c r="E4701" t="s">
        <v>1711</v>
      </c>
      <c r="H4701" t="str">
        <f>INDEX('Vensim Variables'!$B:$B,MATCH(EPS!$B4701,'Vensim Variables'!$A:$A,0))</f>
        <v>g pollutant</v>
      </c>
      <c r="I4701" t="str">
        <f t="shared" si="146"/>
        <v>BC</v>
      </c>
      <c r="J4701">
        <f>INDEX(NoSettings!$C:$C,MATCH(EPS!$A4701,NoSettings!$A:$A,0))</f>
        <v>288484</v>
      </c>
      <c r="K4701">
        <f>INDEX(GWP!$C$2:$C$13,MATCH(EPS!I4701,GWP!$B$2:$B$13,0))</f>
        <v>0</v>
      </c>
      <c r="L4701" s="4">
        <f t="shared" si="147"/>
        <v>0</v>
      </c>
    </row>
    <row r="4702" spans="1:12">
      <c r="A4702" t="s">
        <v>10330</v>
      </c>
      <c r="B4702" t="s">
        <v>7405</v>
      </c>
      <c r="C4702" t="s">
        <v>1740</v>
      </c>
      <c r="D4702" t="s">
        <v>6908</v>
      </c>
      <c r="E4702" t="s">
        <v>1712</v>
      </c>
      <c r="H4702" t="str">
        <f>INDEX('Vensim Variables'!$B:$B,MATCH(EPS!$B4702,'Vensim Variables'!$A:$A,0))</f>
        <v>g pollutant</v>
      </c>
      <c r="I4702" t="str">
        <f t="shared" si="146"/>
        <v>OC</v>
      </c>
      <c r="J4702">
        <f>INDEX(NoSettings!$C:$C,MATCH(EPS!$A4702,NoSettings!$A:$A,0))</f>
        <v>1398360</v>
      </c>
      <c r="K4702">
        <f>INDEX(GWP!$C$2:$C$13,MATCH(EPS!I4702,GWP!$B$2:$B$13,0))</f>
        <v>0</v>
      </c>
      <c r="L4702" s="4">
        <f t="shared" si="147"/>
        <v>0</v>
      </c>
    </row>
    <row r="4703" spans="1:12">
      <c r="A4703" t="s">
        <v>10331</v>
      </c>
      <c r="B4703" t="s">
        <v>7405</v>
      </c>
      <c r="C4703" t="s">
        <v>1740</v>
      </c>
      <c r="D4703" t="s">
        <v>6908</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10332</v>
      </c>
      <c r="B4704" t="s">
        <v>7405</v>
      </c>
      <c r="C4704" t="s">
        <v>1740</v>
      </c>
      <c r="D4704" t="s">
        <v>6908</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10333</v>
      </c>
      <c r="B4705" t="s">
        <v>7405</v>
      </c>
      <c r="C4705" t="s">
        <v>1740</v>
      </c>
      <c r="D4705" t="s">
        <v>6908</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10334</v>
      </c>
      <c r="B4706" t="s">
        <v>7405</v>
      </c>
      <c r="C4706" t="s">
        <v>1740</v>
      </c>
      <c r="D4706" t="s">
        <v>6909</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10335</v>
      </c>
      <c r="B4707" t="s">
        <v>7405</v>
      </c>
      <c r="C4707" t="s">
        <v>1740</v>
      </c>
      <c r="D4707" t="s">
        <v>6909</v>
      </c>
      <c r="E4707" t="s">
        <v>1705</v>
      </c>
      <c r="H4707" t="str">
        <f>INDEX('Vensim Variables'!$B:$B,MATCH(EPS!$B4707,'Vensim Variables'!$A:$A,0))</f>
        <v>g pollutant</v>
      </c>
      <c r="I4707" t="str">
        <f t="shared" si="146"/>
        <v>VOC</v>
      </c>
      <c r="J4707">
        <f>INDEX(NoSettings!$C:$C,MATCH(EPS!$A4707,NoSettings!$A:$A,0))</f>
        <v>4169820</v>
      </c>
      <c r="K4707">
        <f>INDEX(GWP!$C$2:$C$13,MATCH(EPS!I4707,GWP!$B$2:$B$13,0))</f>
        <v>0</v>
      </c>
      <c r="L4707" s="4">
        <f t="shared" si="147"/>
        <v>0</v>
      </c>
    </row>
    <row r="4708" spans="1:12">
      <c r="A4708" t="s">
        <v>10336</v>
      </c>
      <c r="B4708" t="s">
        <v>7405</v>
      </c>
      <c r="C4708" t="s">
        <v>1740</v>
      </c>
      <c r="D4708" t="s">
        <v>6909</v>
      </c>
      <c r="E4708" t="s">
        <v>1706</v>
      </c>
      <c r="H4708" t="str">
        <f>INDEX('Vensim Variables'!$B:$B,MATCH(EPS!$B4708,'Vensim Variables'!$A:$A,0))</f>
        <v>g pollutant</v>
      </c>
      <c r="I4708" t="str">
        <f t="shared" si="146"/>
        <v>CO</v>
      </c>
      <c r="J4708">
        <f>INDEX(NoSettings!$C:$C,MATCH(EPS!$A4708,NoSettings!$A:$A,0))</f>
        <v>47204700</v>
      </c>
      <c r="K4708">
        <f>INDEX(GWP!$C$2:$C$13,MATCH(EPS!I4708,GWP!$B$2:$B$13,0))</f>
        <v>0</v>
      </c>
      <c r="L4708" s="4">
        <f t="shared" si="147"/>
        <v>0</v>
      </c>
    </row>
    <row r="4709" spans="1:12">
      <c r="A4709" t="s">
        <v>10337</v>
      </c>
      <c r="B4709" t="s">
        <v>7405</v>
      </c>
      <c r="C4709" t="s">
        <v>1740</v>
      </c>
      <c r="D4709" t="s">
        <v>6909</v>
      </c>
      <c r="E4709" t="s">
        <v>1707</v>
      </c>
      <c r="H4709" t="str">
        <f>INDEX('Vensim Variables'!$B:$B,MATCH(EPS!$B4709,'Vensim Variables'!$A:$A,0))</f>
        <v>g pollutant</v>
      </c>
      <c r="I4709" t="str">
        <f t="shared" si="146"/>
        <v>NOx</v>
      </c>
      <c r="J4709">
        <f>INDEX(NoSettings!$C:$C,MATCH(EPS!$A4709,NoSettings!$A:$A,0))</f>
        <v>28145900</v>
      </c>
      <c r="K4709">
        <f>INDEX(GWP!$C$2:$C$13,MATCH(EPS!I4709,GWP!$B$2:$B$13,0))</f>
        <v>0</v>
      </c>
      <c r="L4709" s="4">
        <f t="shared" si="147"/>
        <v>0</v>
      </c>
    </row>
    <row r="4710" spans="1:12">
      <c r="A4710" t="s">
        <v>10338</v>
      </c>
      <c r="B4710" t="s">
        <v>7405</v>
      </c>
      <c r="C4710" t="s">
        <v>1740</v>
      </c>
      <c r="D4710" t="s">
        <v>6909</v>
      </c>
      <c r="E4710" t="s">
        <v>1708</v>
      </c>
      <c r="H4710" t="str">
        <f>INDEX('Vensim Variables'!$B:$B,MATCH(EPS!$B4710,'Vensim Variables'!$A:$A,0))</f>
        <v>g pollutant</v>
      </c>
      <c r="I4710" t="str">
        <f t="shared" si="146"/>
        <v>PM10</v>
      </c>
      <c r="J4710">
        <f>INDEX(NoSettings!$C:$C,MATCH(EPS!$A4710,NoSettings!$A:$A,0))</f>
        <v>5745720</v>
      </c>
      <c r="K4710">
        <f>INDEX(GWP!$C$2:$C$13,MATCH(EPS!I4710,GWP!$B$2:$B$13,0))</f>
        <v>0</v>
      </c>
      <c r="L4710" s="4">
        <f t="shared" si="147"/>
        <v>0</v>
      </c>
    </row>
    <row r="4711" spans="1:12">
      <c r="A4711" t="s">
        <v>10339</v>
      </c>
      <c r="B4711" t="s">
        <v>7405</v>
      </c>
      <c r="C4711" t="s">
        <v>1740</v>
      </c>
      <c r="D4711" t="s">
        <v>6909</v>
      </c>
      <c r="E4711" t="s">
        <v>1709</v>
      </c>
      <c r="H4711" t="str">
        <f>INDEX('Vensim Variables'!$B:$B,MATCH(EPS!$B4711,'Vensim Variables'!$A:$A,0))</f>
        <v>g pollutant</v>
      </c>
      <c r="I4711" t="str">
        <f t="shared" si="146"/>
        <v>PM25</v>
      </c>
      <c r="J4711">
        <f>INDEX(NoSettings!$C:$C,MATCH(EPS!$A4711,NoSettings!$A:$A,0))</f>
        <v>4916330</v>
      </c>
      <c r="K4711">
        <f>INDEX(GWP!$C$2:$C$13,MATCH(EPS!I4711,GWP!$B$2:$B$13,0))</f>
        <v>0</v>
      </c>
      <c r="L4711" s="4">
        <f t="shared" si="147"/>
        <v>0</v>
      </c>
    </row>
    <row r="4712" spans="1:12">
      <c r="A4712" t="s">
        <v>10340</v>
      </c>
      <c r="B4712" t="s">
        <v>7405</v>
      </c>
      <c r="C4712" t="s">
        <v>1740</v>
      </c>
      <c r="D4712" t="s">
        <v>6909</v>
      </c>
      <c r="E4712" t="s">
        <v>1710</v>
      </c>
      <c r="H4712" t="str">
        <f>INDEX('Vensim Variables'!$B:$B,MATCH(EPS!$B4712,'Vensim Variables'!$A:$A,0))</f>
        <v>g pollutant</v>
      </c>
      <c r="I4712" t="str">
        <f t="shared" si="146"/>
        <v>SOx</v>
      </c>
      <c r="J4712">
        <f>INDEX(NoSettings!$C:$C,MATCH(EPS!$A4712,NoSettings!$A:$A,0))</f>
        <v>20962300</v>
      </c>
      <c r="K4712">
        <f>INDEX(GWP!$C$2:$C$13,MATCH(EPS!I4712,GWP!$B$2:$B$13,0))</f>
        <v>0</v>
      </c>
      <c r="L4712" s="4">
        <f t="shared" si="147"/>
        <v>0</v>
      </c>
    </row>
    <row r="4713" spans="1:12">
      <c r="A4713" t="s">
        <v>10341</v>
      </c>
      <c r="B4713" t="s">
        <v>7405</v>
      </c>
      <c r="C4713" t="s">
        <v>1740</v>
      </c>
      <c r="D4713" t="s">
        <v>6909</v>
      </c>
      <c r="E4713" t="s">
        <v>1711</v>
      </c>
      <c r="H4713" t="str">
        <f>INDEX('Vensim Variables'!$B:$B,MATCH(EPS!$B4713,'Vensim Variables'!$A:$A,0))</f>
        <v>g pollutant</v>
      </c>
      <c r="I4713" t="str">
        <f t="shared" si="146"/>
        <v>BC</v>
      </c>
      <c r="J4713">
        <f>INDEX(NoSettings!$C:$C,MATCH(EPS!$A4713,NoSettings!$A:$A,0))</f>
        <v>372397</v>
      </c>
      <c r="K4713">
        <f>INDEX(GWP!$C$2:$C$13,MATCH(EPS!I4713,GWP!$B$2:$B$13,0))</f>
        <v>0</v>
      </c>
      <c r="L4713" s="4">
        <f t="shared" si="147"/>
        <v>0</v>
      </c>
    </row>
    <row r="4714" spans="1:12">
      <c r="A4714" t="s">
        <v>10342</v>
      </c>
      <c r="B4714" t="s">
        <v>7405</v>
      </c>
      <c r="C4714" t="s">
        <v>1740</v>
      </c>
      <c r="D4714" t="s">
        <v>6909</v>
      </c>
      <c r="E4714" t="s">
        <v>1712</v>
      </c>
      <c r="H4714" t="str">
        <f>INDEX('Vensim Variables'!$B:$B,MATCH(EPS!$B4714,'Vensim Variables'!$A:$A,0))</f>
        <v>g pollutant</v>
      </c>
      <c r="I4714" t="str">
        <f t="shared" si="146"/>
        <v>OC</v>
      </c>
      <c r="J4714">
        <f>INDEX(NoSettings!$C:$C,MATCH(EPS!$A4714,NoSettings!$A:$A,0))</f>
        <v>1805110</v>
      </c>
      <c r="K4714">
        <f>INDEX(GWP!$C$2:$C$13,MATCH(EPS!I4714,GWP!$B$2:$B$13,0))</f>
        <v>0</v>
      </c>
      <c r="L4714" s="4">
        <f t="shared" si="147"/>
        <v>0</v>
      </c>
    </row>
    <row r="4715" spans="1:12">
      <c r="A4715" t="s">
        <v>10343</v>
      </c>
      <c r="B4715" t="s">
        <v>7405</v>
      </c>
      <c r="C4715" t="s">
        <v>1740</v>
      </c>
      <c r="D4715" t="s">
        <v>6909</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10344</v>
      </c>
      <c r="B4716" t="s">
        <v>7405</v>
      </c>
      <c r="C4716" t="s">
        <v>1740</v>
      </c>
      <c r="D4716" t="s">
        <v>6909</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10345</v>
      </c>
      <c r="B4717" t="s">
        <v>7405</v>
      </c>
      <c r="C4717" t="s">
        <v>1740</v>
      </c>
      <c r="D4717" t="s">
        <v>6909</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10346</v>
      </c>
      <c r="B4718" t="s">
        <v>7405</v>
      </c>
      <c r="C4718" t="s">
        <v>1740</v>
      </c>
      <c r="D4718" t="s">
        <v>6910</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10347</v>
      </c>
      <c r="B4719" t="s">
        <v>7405</v>
      </c>
      <c r="C4719" t="s">
        <v>1740</v>
      </c>
      <c r="D4719" t="s">
        <v>6910</v>
      </c>
      <c r="E4719" t="s">
        <v>1705</v>
      </c>
      <c r="H4719" t="str">
        <f>INDEX('Vensim Variables'!$B:$B,MATCH(EPS!$B4719,'Vensim Variables'!$A:$A,0))</f>
        <v>g pollutant</v>
      </c>
      <c r="I4719" t="str">
        <f t="shared" si="146"/>
        <v>VOC</v>
      </c>
      <c r="J4719">
        <f>INDEX(NoSettings!$C:$C,MATCH(EPS!$A4719,NoSettings!$A:$A,0))</f>
        <v>2360660</v>
      </c>
      <c r="K4719">
        <f>INDEX(GWP!$C$2:$C$13,MATCH(EPS!I4719,GWP!$B$2:$B$13,0))</f>
        <v>0</v>
      </c>
      <c r="L4719" s="4">
        <f t="shared" si="147"/>
        <v>0</v>
      </c>
    </row>
    <row r="4720" spans="1:12">
      <c r="A4720" t="s">
        <v>10348</v>
      </c>
      <c r="B4720" t="s">
        <v>7405</v>
      </c>
      <c r="C4720" t="s">
        <v>1740</v>
      </c>
      <c r="D4720" t="s">
        <v>6910</v>
      </c>
      <c r="E4720" t="s">
        <v>1706</v>
      </c>
      <c r="H4720" t="str">
        <f>INDEX('Vensim Variables'!$B:$B,MATCH(EPS!$B4720,'Vensim Variables'!$A:$A,0))</f>
        <v>g pollutant</v>
      </c>
      <c r="I4720" t="str">
        <f t="shared" si="146"/>
        <v>CO</v>
      </c>
      <c r="J4720">
        <f>INDEX(NoSettings!$C:$C,MATCH(EPS!$A4720,NoSettings!$A:$A,0))</f>
        <v>26724000</v>
      </c>
      <c r="K4720">
        <f>INDEX(GWP!$C$2:$C$13,MATCH(EPS!I4720,GWP!$B$2:$B$13,0))</f>
        <v>0</v>
      </c>
      <c r="L4720" s="4">
        <f t="shared" si="147"/>
        <v>0</v>
      </c>
    </row>
    <row r="4721" spans="1:12">
      <c r="A4721" t="s">
        <v>10349</v>
      </c>
      <c r="B4721" t="s">
        <v>7405</v>
      </c>
      <c r="C4721" t="s">
        <v>1740</v>
      </c>
      <c r="D4721" t="s">
        <v>6910</v>
      </c>
      <c r="E4721" t="s">
        <v>1707</v>
      </c>
      <c r="H4721" t="str">
        <f>INDEX('Vensim Variables'!$B:$B,MATCH(EPS!$B4721,'Vensim Variables'!$A:$A,0))</f>
        <v>g pollutant</v>
      </c>
      <c r="I4721" t="str">
        <f t="shared" si="146"/>
        <v>NOx</v>
      </c>
      <c r="J4721">
        <f>INDEX(NoSettings!$C:$C,MATCH(EPS!$A4721,NoSettings!$A:$A,0))</f>
        <v>15934200</v>
      </c>
      <c r="K4721">
        <f>INDEX(GWP!$C$2:$C$13,MATCH(EPS!I4721,GWP!$B$2:$B$13,0))</f>
        <v>0</v>
      </c>
      <c r="L4721" s="4">
        <f t="shared" si="147"/>
        <v>0</v>
      </c>
    </row>
    <row r="4722" spans="1:12">
      <c r="A4722" t="s">
        <v>10350</v>
      </c>
      <c r="B4722" t="s">
        <v>7405</v>
      </c>
      <c r="C4722" t="s">
        <v>1740</v>
      </c>
      <c r="D4722" t="s">
        <v>6910</v>
      </c>
      <c r="E4722" t="s">
        <v>1708</v>
      </c>
      <c r="H4722" t="str">
        <f>INDEX('Vensim Variables'!$B:$B,MATCH(EPS!$B4722,'Vensim Variables'!$A:$A,0))</f>
        <v>g pollutant</v>
      </c>
      <c r="I4722" t="str">
        <f t="shared" si="146"/>
        <v>PM10</v>
      </c>
      <c r="J4722">
        <f>INDEX(NoSettings!$C:$C,MATCH(EPS!$A4722,NoSettings!$A:$A,0))</f>
        <v>3252830</v>
      </c>
      <c r="K4722">
        <f>INDEX(GWP!$C$2:$C$13,MATCH(EPS!I4722,GWP!$B$2:$B$13,0))</f>
        <v>0</v>
      </c>
      <c r="L4722" s="4">
        <f t="shared" si="147"/>
        <v>0</v>
      </c>
    </row>
    <row r="4723" spans="1:12">
      <c r="A4723" t="s">
        <v>10351</v>
      </c>
      <c r="B4723" t="s">
        <v>7405</v>
      </c>
      <c r="C4723" t="s">
        <v>1740</v>
      </c>
      <c r="D4723" t="s">
        <v>6910</v>
      </c>
      <c r="E4723" t="s">
        <v>1709</v>
      </c>
      <c r="H4723" t="str">
        <f>INDEX('Vensim Variables'!$B:$B,MATCH(EPS!$B4723,'Vensim Variables'!$A:$A,0))</f>
        <v>g pollutant</v>
      </c>
      <c r="I4723" t="str">
        <f t="shared" si="146"/>
        <v>PM25</v>
      </c>
      <c r="J4723">
        <f>INDEX(NoSettings!$C:$C,MATCH(EPS!$A4723,NoSettings!$A:$A,0))</f>
        <v>2783280</v>
      </c>
      <c r="K4723">
        <f>INDEX(GWP!$C$2:$C$13,MATCH(EPS!I4723,GWP!$B$2:$B$13,0))</f>
        <v>0</v>
      </c>
      <c r="L4723" s="4">
        <f t="shared" si="147"/>
        <v>0</v>
      </c>
    </row>
    <row r="4724" spans="1:12">
      <c r="A4724" t="s">
        <v>10352</v>
      </c>
      <c r="B4724" t="s">
        <v>7405</v>
      </c>
      <c r="C4724" t="s">
        <v>1740</v>
      </c>
      <c r="D4724" t="s">
        <v>6910</v>
      </c>
      <c r="E4724" t="s">
        <v>1710</v>
      </c>
      <c r="H4724" t="str">
        <f>INDEX('Vensim Variables'!$B:$B,MATCH(EPS!$B4724,'Vensim Variables'!$A:$A,0))</f>
        <v>g pollutant</v>
      </c>
      <c r="I4724" t="str">
        <f t="shared" si="146"/>
        <v>SOx</v>
      </c>
      <c r="J4724">
        <f>INDEX(NoSettings!$C:$C,MATCH(EPS!$A4724,NoSettings!$A:$A,0))</f>
        <v>11867400</v>
      </c>
      <c r="K4724">
        <f>INDEX(GWP!$C$2:$C$13,MATCH(EPS!I4724,GWP!$B$2:$B$13,0))</f>
        <v>0</v>
      </c>
      <c r="L4724" s="4">
        <f t="shared" si="147"/>
        <v>0</v>
      </c>
    </row>
    <row r="4725" spans="1:12">
      <c r="A4725" t="s">
        <v>10353</v>
      </c>
      <c r="B4725" t="s">
        <v>7405</v>
      </c>
      <c r="C4725" t="s">
        <v>1740</v>
      </c>
      <c r="D4725" t="s">
        <v>6910</v>
      </c>
      <c r="E4725" t="s">
        <v>1711</v>
      </c>
      <c r="H4725" t="str">
        <f>INDEX('Vensim Variables'!$B:$B,MATCH(EPS!$B4725,'Vensim Variables'!$A:$A,0))</f>
        <v>g pollutant</v>
      </c>
      <c r="I4725" t="str">
        <f t="shared" si="146"/>
        <v>BC</v>
      </c>
      <c r="J4725">
        <f>INDEX(NoSettings!$C:$C,MATCH(EPS!$A4725,NoSettings!$A:$A,0))</f>
        <v>210825</v>
      </c>
      <c r="K4725">
        <f>INDEX(GWP!$C$2:$C$13,MATCH(EPS!I4725,GWP!$B$2:$B$13,0))</f>
        <v>0</v>
      </c>
      <c r="L4725" s="4">
        <f t="shared" si="147"/>
        <v>0</v>
      </c>
    </row>
    <row r="4726" spans="1:12">
      <c r="A4726" t="s">
        <v>10354</v>
      </c>
      <c r="B4726" t="s">
        <v>7405</v>
      </c>
      <c r="C4726" t="s">
        <v>1740</v>
      </c>
      <c r="D4726" t="s">
        <v>6910</v>
      </c>
      <c r="E4726" t="s">
        <v>1712</v>
      </c>
      <c r="H4726" t="str">
        <f>INDEX('Vensim Variables'!$B:$B,MATCH(EPS!$B4726,'Vensim Variables'!$A:$A,0))</f>
        <v>g pollutant</v>
      </c>
      <c r="I4726" t="str">
        <f t="shared" si="146"/>
        <v>OC</v>
      </c>
      <c r="J4726">
        <f>INDEX(NoSettings!$C:$C,MATCH(EPS!$A4726,NoSettings!$A:$A,0))</f>
        <v>1021930</v>
      </c>
      <c r="K4726">
        <f>INDEX(GWP!$C$2:$C$13,MATCH(EPS!I4726,GWP!$B$2:$B$13,0))</f>
        <v>0</v>
      </c>
      <c r="L4726" s="4">
        <f t="shared" si="147"/>
        <v>0</v>
      </c>
    </row>
    <row r="4727" spans="1:12">
      <c r="A4727" t="s">
        <v>10355</v>
      </c>
      <c r="B4727" t="s">
        <v>7405</v>
      </c>
      <c r="C4727" t="s">
        <v>1740</v>
      </c>
      <c r="D4727" t="s">
        <v>6910</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10356</v>
      </c>
      <c r="B4728" t="s">
        <v>7405</v>
      </c>
      <c r="C4728" t="s">
        <v>1740</v>
      </c>
      <c r="D4728" t="s">
        <v>6910</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10357</v>
      </c>
      <c r="B4729" t="s">
        <v>7405</v>
      </c>
      <c r="C4729" t="s">
        <v>1740</v>
      </c>
      <c r="D4729" t="s">
        <v>6910</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10358</v>
      </c>
      <c r="B4730" t="s">
        <v>7405</v>
      </c>
      <c r="C4730" t="s">
        <v>1740</v>
      </c>
      <c r="D4730" t="s">
        <v>6911</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10359</v>
      </c>
      <c r="B4731" t="s">
        <v>7405</v>
      </c>
      <c r="C4731" t="s">
        <v>1740</v>
      </c>
      <c r="D4731" t="s">
        <v>6911</v>
      </c>
      <c r="E4731" t="s">
        <v>1705</v>
      </c>
      <c r="H4731" t="str">
        <f>INDEX('Vensim Variables'!$B:$B,MATCH(EPS!$B4731,'Vensim Variables'!$A:$A,0))</f>
        <v>g pollutant</v>
      </c>
      <c r="I4731" t="str">
        <f t="shared" si="146"/>
        <v>VOC</v>
      </c>
      <c r="J4731">
        <f>INDEX(NoSettings!$C:$C,MATCH(EPS!$A4731,NoSettings!$A:$A,0))</f>
        <v>21812000</v>
      </c>
      <c r="K4731">
        <f>INDEX(GWP!$C$2:$C$13,MATCH(EPS!I4731,GWP!$B$2:$B$13,0))</f>
        <v>0</v>
      </c>
      <c r="L4731" s="4">
        <f t="shared" si="147"/>
        <v>0</v>
      </c>
    </row>
    <row r="4732" spans="1:12">
      <c r="A4732" t="s">
        <v>10360</v>
      </c>
      <c r="B4732" t="s">
        <v>7405</v>
      </c>
      <c r="C4732" t="s">
        <v>1740</v>
      </c>
      <c r="D4732" t="s">
        <v>6911</v>
      </c>
      <c r="E4732" t="s">
        <v>1706</v>
      </c>
      <c r="H4732" t="str">
        <f>INDEX('Vensim Variables'!$B:$B,MATCH(EPS!$B4732,'Vensim Variables'!$A:$A,0))</f>
        <v>g pollutant</v>
      </c>
      <c r="I4732" t="str">
        <f t="shared" si="146"/>
        <v>CO</v>
      </c>
      <c r="J4732">
        <f>INDEX(NoSettings!$C:$C,MATCH(EPS!$A4732,NoSettings!$A:$A,0))</f>
        <v>246925000</v>
      </c>
      <c r="K4732">
        <f>INDEX(GWP!$C$2:$C$13,MATCH(EPS!I4732,GWP!$B$2:$B$13,0))</f>
        <v>0</v>
      </c>
      <c r="L4732" s="4">
        <f t="shared" si="147"/>
        <v>0</v>
      </c>
    </row>
    <row r="4733" spans="1:12">
      <c r="A4733" t="s">
        <v>10361</v>
      </c>
      <c r="B4733" t="s">
        <v>7405</v>
      </c>
      <c r="C4733" t="s">
        <v>1740</v>
      </c>
      <c r="D4733" t="s">
        <v>6911</v>
      </c>
      <c r="E4733" t="s">
        <v>1707</v>
      </c>
      <c r="H4733" t="str">
        <f>INDEX('Vensim Variables'!$B:$B,MATCH(EPS!$B4733,'Vensim Variables'!$A:$A,0))</f>
        <v>g pollutant</v>
      </c>
      <c r="I4733" t="str">
        <f t="shared" si="146"/>
        <v>NOx</v>
      </c>
      <c r="J4733">
        <f>INDEX(NoSettings!$C:$C,MATCH(EPS!$A4733,NoSettings!$A:$A,0))</f>
        <v>147229000</v>
      </c>
      <c r="K4733">
        <f>INDEX(GWP!$C$2:$C$13,MATCH(EPS!I4733,GWP!$B$2:$B$13,0))</f>
        <v>0</v>
      </c>
      <c r="L4733" s="4">
        <f t="shared" si="147"/>
        <v>0</v>
      </c>
    </row>
    <row r="4734" spans="1:12">
      <c r="A4734" t="s">
        <v>10362</v>
      </c>
      <c r="B4734" t="s">
        <v>7405</v>
      </c>
      <c r="C4734" t="s">
        <v>1740</v>
      </c>
      <c r="D4734" t="s">
        <v>6911</v>
      </c>
      <c r="E4734" t="s">
        <v>1708</v>
      </c>
      <c r="H4734" t="str">
        <f>INDEX('Vensim Variables'!$B:$B,MATCH(EPS!$B4734,'Vensim Variables'!$A:$A,0))</f>
        <v>g pollutant</v>
      </c>
      <c r="I4734" t="str">
        <f t="shared" si="146"/>
        <v>PM10</v>
      </c>
      <c r="J4734">
        <f>INDEX(NoSettings!$C:$C,MATCH(EPS!$A4734,NoSettings!$A:$A,0))</f>
        <v>30055500</v>
      </c>
      <c r="K4734">
        <f>INDEX(GWP!$C$2:$C$13,MATCH(EPS!I4734,GWP!$B$2:$B$13,0))</f>
        <v>0</v>
      </c>
      <c r="L4734" s="4">
        <f t="shared" si="147"/>
        <v>0</v>
      </c>
    </row>
    <row r="4735" spans="1:12">
      <c r="A4735" t="s">
        <v>10363</v>
      </c>
      <c r="B4735" t="s">
        <v>7405</v>
      </c>
      <c r="C4735" t="s">
        <v>1740</v>
      </c>
      <c r="D4735" t="s">
        <v>6911</v>
      </c>
      <c r="E4735" t="s">
        <v>1709</v>
      </c>
      <c r="H4735" t="str">
        <f>INDEX('Vensim Variables'!$B:$B,MATCH(EPS!$B4735,'Vensim Variables'!$A:$A,0))</f>
        <v>g pollutant</v>
      </c>
      <c r="I4735" t="str">
        <f t="shared" si="146"/>
        <v>PM25</v>
      </c>
      <c r="J4735">
        <f>INDEX(NoSettings!$C:$C,MATCH(EPS!$A4735,NoSettings!$A:$A,0))</f>
        <v>25717000</v>
      </c>
      <c r="K4735">
        <f>INDEX(GWP!$C$2:$C$13,MATCH(EPS!I4735,GWP!$B$2:$B$13,0))</f>
        <v>0</v>
      </c>
      <c r="L4735" s="4">
        <f t="shared" si="147"/>
        <v>0</v>
      </c>
    </row>
    <row r="4736" spans="1:12">
      <c r="A4736" t="s">
        <v>10364</v>
      </c>
      <c r="B4736" t="s">
        <v>7405</v>
      </c>
      <c r="C4736" t="s">
        <v>1740</v>
      </c>
      <c r="D4736" t="s">
        <v>6911</v>
      </c>
      <c r="E4736" t="s">
        <v>1710</v>
      </c>
      <c r="H4736" t="str">
        <f>INDEX('Vensim Variables'!$B:$B,MATCH(EPS!$B4736,'Vensim Variables'!$A:$A,0))</f>
        <v>g pollutant</v>
      </c>
      <c r="I4736" t="str">
        <f t="shared" si="146"/>
        <v>SOx</v>
      </c>
      <c r="J4736">
        <f>INDEX(NoSettings!$C:$C,MATCH(EPS!$A4736,NoSettings!$A:$A,0))</f>
        <v>109652000</v>
      </c>
      <c r="K4736">
        <f>INDEX(GWP!$C$2:$C$13,MATCH(EPS!I4736,GWP!$B$2:$B$13,0))</f>
        <v>0</v>
      </c>
      <c r="L4736" s="4">
        <f t="shared" si="147"/>
        <v>0</v>
      </c>
    </row>
    <row r="4737" spans="1:12">
      <c r="A4737" t="s">
        <v>10365</v>
      </c>
      <c r="B4737" t="s">
        <v>7405</v>
      </c>
      <c r="C4737" t="s">
        <v>1740</v>
      </c>
      <c r="D4737" t="s">
        <v>6911</v>
      </c>
      <c r="E4737" t="s">
        <v>1711</v>
      </c>
      <c r="H4737" t="str">
        <f>INDEX('Vensim Variables'!$B:$B,MATCH(EPS!$B4737,'Vensim Variables'!$A:$A,0))</f>
        <v>g pollutant</v>
      </c>
      <c r="I4737" t="str">
        <f t="shared" si="146"/>
        <v>BC</v>
      </c>
      <c r="J4737">
        <f>INDEX(NoSettings!$C:$C,MATCH(EPS!$A4737,NoSettings!$A:$A,0))</f>
        <v>1947980</v>
      </c>
      <c r="K4737">
        <f>INDEX(GWP!$C$2:$C$13,MATCH(EPS!I4737,GWP!$B$2:$B$13,0))</f>
        <v>0</v>
      </c>
      <c r="L4737" s="4">
        <f t="shared" si="147"/>
        <v>0</v>
      </c>
    </row>
    <row r="4738" spans="1:12">
      <c r="A4738" t="s">
        <v>10366</v>
      </c>
      <c r="B4738" t="s">
        <v>7405</v>
      </c>
      <c r="C4738" t="s">
        <v>1740</v>
      </c>
      <c r="D4738" t="s">
        <v>6911</v>
      </c>
      <c r="E4738" t="s">
        <v>1712</v>
      </c>
      <c r="H4738" t="str">
        <f>INDEX('Vensim Variables'!$B:$B,MATCH(EPS!$B4738,'Vensim Variables'!$A:$A,0))</f>
        <v>g pollutant</v>
      </c>
      <c r="I4738" t="str">
        <f t="shared" si="146"/>
        <v>OC</v>
      </c>
      <c r="J4738">
        <f>INDEX(NoSettings!$C:$C,MATCH(EPS!$A4738,NoSettings!$A:$A,0))</f>
        <v>9442420</v>
      </c>
      <c r="K4738">
        <f>INDEX(GWP!$C$2:$C$13,MATCH(EPS!I4738,GWP!$B$2:$B$13,0))</f>
        <v>0</v>
      </c>
      <c r="L4738" s="4">
        <f t="shared" si="147"/>
        <v>0</v>
      </c>
    </row>
    <row r="4739" spans="1:12">
      <c r="A4739" t="s">
        <v>10367</v>
      </c>
      <c r="B4739" t="s">
        <v>7405</v>
      </c>
      <c r="C4739" t="s">
        <v>1740</v>
      </c>
      <c r="D4739" t="s">
        <v>6911</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10368</v>
      </c>
      <c r="B4740" t="s">
        <v>7405</v>
      </c>
      <c r="C4740" t="s">
        <v>1740</v>
      </c>
      <c r="D4740" t="s">
        <v>6911</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10369</v>
      </c>
      <c r="B4741" t="s">
        <v>7405</v>
      </c>
      <c r="C4741" t="s">
        <v>1740</v>
      </c>
      <c r="D4741" t="s">
        <v>6911</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10370</v>
      </c>
      <c r="B4742" t="s">
        <v>7405</v>
      </c>
      <c r="C4742" t="s">
        <v>1740</v>
      </c>
      <c r="D4742" t="s">
        <v>6912</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10371</v>
      </c>
      <c r="B4743" t="s">
        <v>7405</v>
      </c>
      <c r="C4743" t="s">
        <v>1740</v>
      </c>
      <c r="D4743" t="s">
        <v>6912</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10372</v>
      </c>
      <c r="B4744" t="s">
        <v>7405</v>
      </c>
      <c r="C4744" t="s">
        <v>1740</v>
      </c>
      <c r="D4744" t="s">
        <v>6912</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10373</v>
      </c>
      <c r="B4745" t="s">
        <v>7405</v>
      </c>
      <c r="C4745" t="s">
        <v>1740</v>
      </c>
      <c r="D4745" t="s">
        <v>6912</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10374</v>
      </c>
      <c r="B4746" t="s">
        <v>7405</v>
      </c>
      <c r="C4746" t="s">
        <v>1740</v>
      </c>
      <c r="D4746" t="s">
        <v>6912</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10375</v>
      </c>
      <c r="B4747" t="s">
        <v>7405</v>
      </c>
      <c r="C4747" t="s">
        <v>1740</v>
      </c>
      <c r="D4747" t="s">
        <v>6912</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10376</v>
      </c>
      <c r="B4748" t="s">
        <v>7405</v>
      </c>
      <c r="C4748" t="s">
        <v>1740</v>
      </c>
      <c r="D4748" t="s">
        <v>6912</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10377</v>
      </c>
      <c r="B4749" t="s">
        <v>7405</v>
      </c>
      <c r="C4749" t="s">
        <v>1740</v>
      </c>
      <c r="D4749" t="s">
        <v>6912</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10378</v>
      </c>
      <c r="B4750" t="s">
        <v>7405</v>
      </c>
      <c r="C4750" t="s">
        <v>1740</v>
      </c>
      <c r="D4750" t="s">
        <v>6912</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10379</v>
      </c>
      <c r="B4751" t="s">
        <v>7405</v>
      </c>
      <c r="C4751" t="s">
        <v>1740</v>
      </c>
      <c r="D4751" t="s">
        <v>6912</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10380</v>
      </c>
      <c r="B4752" t="s">
        <v>7405</v>
      </c>
      <c r="C4752" t="s">
        <v>1740</v>
      </c>
      <c r="D4752" t="s">
        <v>6912</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10381</v>
      </c>
      <c r="B4753" t="s">
        <v>7405</v>
      </c>
      <c r="C4753" t="s">
        <v>1740</v>
      </c>
      <c r="D4753" t="s">
        <v>6912</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10382</v>
      </c>
      <c r="B4754" t="s">
        <v>7405</v>
      </c>
      <c r="C4754" t="s">
        <v>1740</v>
      </c>
      <c r="D4754" t="s">
        <v>6913</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10383</v>
      </c>
      <c r="B4755" t="s">
        <v>7405</v>
      </c>
      <c r="C4755" t="s">
        <v>1740</v>
      </c>
      <c r="D4755" t="s">
        <v>6913</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10384</v>
      </c>
      <c r="B4756" t="s">
        <v>7405</v>
      </c>
      <c r="C4756" t="s">
        <v>1740</v>
      </c>
      <c r="D4756" t="s">
        <v>6913</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10385</v>
      </c>
      <c r="B4757" t="s">
        <v>7405</v>
      </c>
      <c r="C4757" t="s">
        <v>1740</v>
      </c>
      <c r="D4757" t="s">
        <v>6913</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10386</v>
      </c>
      <c r="B4758" t="s">
        <v>7405</v>
      </c>
      <c r="C4758" t="s">
        <v>1740</v>
      </c>
      <c r="D4758" t="s">
        <v>6913</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10387</v>
      </c>
      <c r="B4759" t="s">
        <v>7405</v>
      </c>
      <c r="C4759" t="s">
        <v>1740</v>
      </c>
      <c r="D4759" t="s">
        <v>6913</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10388</v>
      </c>
      <c r="B4760" t="s">
        <v>7405</v>
      </c>
      <c r="C4760" t="s">
        <v>1740</v>
      </c>
      <c r="D4760" t="s">
        <v>6913</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10389</v>
      </c>
      <c r="B4761" t="s">
        <v>7405</v>
      </c>
      <c r="C4761" t="s">
        <v>1740</v>
      </c>
      <c r="D4761" t="s">
        <v>6913</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10390</v>
      </c>
      <c r="B4762" t="s">
        <v>7405</v>
      </c>
      <c r="C4762" t="s">
        <v>1740</v>
      </c>
      <c r="D4762" t="s">
        <v>6913</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10391</v>
      </c>
      <c r="B4763" t="s">
        <v>7405</v>
      </c>
      <c r="C4763" t="s">
        <v>1740</v>
      </c>
      <c r="D4763" t="s">
        <v>6913</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10392</v>
      </c>
      <c r="B4764" t="s">
        <v>7405</v>
      </c>
      <c r="C4764" t="s">
        <v>1740</v>
      </c>
      <c r="D4764" t="s">
        <v>6913</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10393</v>
      </c>
      <c r="B4765" t="s">
        <v>7405</v>
      </c>
      <c r="C4765" t="s">
        <v>1740</v>
      </c>
      <c r="D4765" t="s">
        <v>6913</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10394</v>
      </c>
      <c r="B4766" t="s">
        <v>7405</v>
      </c>
      <c r="C4766" t="s">
        <v>1740</v>
      </c>
      <c r="D4766" t="s">
        <v>6914</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10395</v>
      </c>
      <c r="B4767" t="s">
        <v>7405</v>
      </c>
      <c r="C4767" t="s">
        <v>1740</v>
      </c>
      <c r="D4767" t="s">
        <v>6914</v>
      </c>
      <c r="E4767" t="s">
        <v>1705</v>
      </c>
      <c r="H4767" t="str">
        <f>INDEX('Vensim Variables'!$B:$B,MATCH(EPS!$B4767,'Vensim Variables'!$A:$A,0))</f>
        <v>g pollutant</v>
      </c>
      <c r="I4767" t="str">
        <f t="shared" si="148"/>
        <v>VOC</v>
      </c>
      <c r="J4767">
        <f>INDEX(NoSettings!$C:$C,MATCH(EPS!$A4767,NoSettings!$A:$A,0))</f>
        <v>222935000</v>
      </c>
      <c r="K4767">
        <f>INDEX(GWP!$C$2:$C$13,MATCH(EPS!I4767,GWP!$B$2:$B$13,0))</f>
        <v>0</v>
      </c>
      <c r="L4767" s="4">
        <f t="shared" si="149"/>
        <v>0</v>
      </c>
    </row>
    <row r="4768" spans="1:12">
      <c r="A4768" t="s">
        <v>10396</v>
      </c>
      <c r="B4768" t="s">
        <v>7405</v>
      </c>
      <c r="C4768" t="s">
        <v>1740</v>
      </c>
      <c r="D4768" t="s">
        <v>6914</v>
      </c>
      <c r="E4768" t="s">
        <v>1706</v>
      </c>
      <c r="H4768" t="str">
        <f>INDEX('Vensim Variables'!$B:$B,MATCH(EPS!$B4768,'Vensim Variables'!$A:$A,0))</f>
        <v>g pollutant</v>
      </c>
      <c r="I4768" t="str">
        <f t="shared" si="148"/>
        <v>CO</v>
      </c>
      <c r="J4768">
        <f>INDEX(NoSettings!$C:$C,MATCH(EPS!$A4768,NoSettings!$A:$A,0))</f>
        <v>2523750000</v>
      </c>
      <c r="K4768">
        <f>INDEX(GWP!$C$2:$C$13,MATCH(EPS!I4768,GWP!$B$2:$B$13,0))</f>
        <v>0</v>
      </c>
      <c r="L4768" s="4">
        <f t="shared" si="149"/>
        <v>0</v>
      </c>
    </row>
    <row r="4769" spans="1:12">
      <c r="A4769" t="s">
        <v>10397</v>
      </c>
      <c r="B4769" t="s">
        <v>7405</v>
      </c>
      <c r="C4769" t="s">
        <v>1740</v>
      </c>
      <c r="D4769" t="s">
        <v>6914</v>
      </c>
      <c r="E4769" t="s">
        <v>1707</v>
      </c>
      <c r="H4769" t="str">
        <f>INDEX('Vensim Variables'!$B:$B,MATCH(EPS!$B4769,'Vensim Variables'!$A:$A,0))</f>
        <v>g pollutant</v>
      </c>
      <c r="I4769" t="str">
        <f t="shared" si="148"/>
        <v>NOx</v>
      </c>
      <c r="J4769">
        <f>INDEX(NoSettings!$C:$C,MATCH(EPS!$A4769,NoSettings!$A:$A,0))</f>
        <v>1504790000</v>
      </c>
      <c r="K4769">
        <f>INDEX(GWP!$C$2:$C$13,MATCH(EPS!I4769,GWP!$B$2:$B$13,0))</f>
        <v>0</v>
      </c>
      <c r="L4769" s="4">
        <f t="shared" si="149"/>
        <v>0</v>
      </c>
    </row>
    <row r="4770" spans="1:12">
      <c r="A4770" t="s">
        <v>10398</v>
      </c>
      <c r="B4770" t="s">
        <v>7405</v>
      </c>
      <c r="C4770" t="s">
        <v>1740</v>
      </c>
      <c r="D4770" t="s">
        <v>6914</v>
      </c>
      <c r="E4770" t="s">
        <v>1708</v>
      </c>
      <c r="H4770" t="str">
        <f>INDEX('Vensim Variables'!$B:$B,MATCH(EPS!$B4770,'Vensim Variables'!$A:$A,0))</f>
        <v>g pollutant</v>
      </c>
      <c r="I4770" t="str">
        <f t="shared" si="148"/>
        <v>PM10</v>
      </c>
      <c r="J4770">
        <f>INDEX(NoSettings!$C:$C,MATCH(EPS!$A4770,NoSettings!$A:$A,0))</f>
        <v>307189000</v>
      </c>
      <c r="K4770">
        <f>INDEX(GWP!$C$2:$C$13,MATCH(EPS!I4770,GWP!$B$2:$B$13,0))</f>
        <v>0</v>
      </c>
      <c r="L4770" s="4">
        <f t="shared" si="149"/>
        <v>0</v>
      </c>
    </row>
    <row r="4771" spans="1:12">
      <c r="A4771" t="s">
        <v>10399</v>
      </c>
      <c r="B4771" t="s">
        <v>7405</v>
      </c>
      <c r="C4771" t="s">
        <v>1740</v>
      </c>
      <c r="D4771" t="s">
        <v>6914</v>
      </c>
      <c r="E4771" t="s">
        <v>1709</v>
      </c>
      <c r="H4771" t="str">
        <f>INDEX('Vensim Variables'!$B:$B,MATCH(EPS!$B4771,'Vensim Variables'!$A:$A,0))</f>
        <v>g pollutant</v>
      </c>
      <c r="I4771" t="str">
        <f t="shared" si="148"/>
        <v>PM25</v>
      </c>
      <c r="J4771">
        <f>INDEX(NoSettings!$C:$C,MATCH(EPS!$A4771,NoSettings!$A:$A,0))</f>
        <v>262847000</v>
      </c>
      <c r="K4771">
        <f>INDEX(GWP!$C$2:$C$13,MATCH(EPS!I4771,GWP!$B$2:$B$13,0))</f>
        <v>0</v>
      </c>
      <c r="L4771" s="4">
        <f t="shared" si="149"/>
        <v>0</v>
      </c>
    </row>
    <row r="4772" spans="1:12">
      <c r="A4772" t="s">
        <v>10400</v>
      </c>
      <c r="B4772" t="s">
        <v>7405</v>
      </c>
      <c r="C4772" t="s">
        <v>1740</v>
      </c>
      <c r="D4772" t="s">
        <v>6914</v>
      </c>
      <c r="E4772" t="s">
        <v>1710</v>
      </c>
      <c r="H4772" t="str">
        <f>INDEX('Vensim Variables'!$B:$B,MATCH(EPS!$B4772,'Vensim Variables'!$A:$A,0))</f>
        <v>g pollutant</v>
      </c>
      <c r="I4772" t="str">
        <f t="shared" si="148"/>
        <v>SOx</v>
      </c>
      <c r="J4772">
        <f>INDEX(NoSettings!$C:$C,MATCH(EPS!$A4772,NoSettings!$A:$A,0))</f>
        <v>1120730000</v>
      </c>
      <c r="K4772">
        <f>INDEX(GWP!$C$2:$C$13,MATCH(EPS!I4772,GWP!$B$2:$B$13,0))</f>
        <v>0</v>
      </c>
      <c r="L4772" s="4">
        <f t="shared" si="149"/>
        <v>0</v>
      </c>
    </row>
    <row r="4773" spans="1:12">
      <c r="A4773" t="s">
        <v>10401</v>
      </c>
      <c r="B4773" t="s">
        <v>7405</v>
      </c>
      <c r="C4773" t="s">
        <v>1740</v>
      </c>
      <c r="D4773" t="s">
        <v>6914</v>
      </c>
      <c r="E4773" t="s">
        <v>1711</v>
      </c>
      <c r="H4773" t="str">
        <f>INDEX('Vensim Variables'!$B:$B,MATCH(EPS!$B4773,'Vensim Variables'!$A:$A,0))</f>
        <v>g pollutant</v>
      </c>
      <c r="I4773" t="str">
        <f t="shared" si="148"/>
        <v>BC</v>
      </c>
      <c r="J4773">
        <f>INDEX(NoSettings!$C:$C,MATCH(EPS!$A4773,NoSettings!$A:$A,0))</f>
        <v>19909800</v>
      </c>
      <c r="K4773">
        <f>INDEX(GWP!$C$2:$C$13,MATCH(EPS!I4773,GWP!$B$2:$B$13,0))</f>
        <v>0</v>
      </c>
      <c r="L4773" s="4">
        <f t="shared" si="149"/>
        <v>0</v>
      </c>
    </row>
    <row r="4774" spans="1:12">
      <c r="A4774" t="s">
        <v>10402</v>
      </c>
      <c r="B4774" t="s">
        <v>7405</v>
      </c>
      <c r="C4774" t="s">
        <v>1740</v>
      </c>
      <c r="D4774" t="s">
        <v>6914</v>
      </c>
      <c r="E4774" t="s">
        <v>1712</v>
      </c>
      <c r="H4774" t="str">
        <f>INDEX('Vensim Variables'!$B:$B,MATCH(EPS!$B4774,'Vensim Variables'!$A:$A,0))</f>
        <v>g pollutant</v>
      </c>
      <c r="I4774" t="str">
        <f t="shared" si="148"/>
        <v>OC</v>
      </c>
      <c r="J4774">
        <f>INDEX(NoSettings!$C:$C,MATCH(EPS!$A4774,NoSettings!$A:$A,0))</f>
        <v>96508500</v>
      </c>
      <c r="K4774">
        <f>INDEX(GWP!$C$2:$C$13,MATCH(EPS!I4774,GWP!$B$2:$B$13,0))</f>
        <v>0</v>
      </c>
      <c r="L4774" s="4">
        <f t="shared" si="149"/>
        <v>0</v>
      </c>
    </row>
    <row r="4775" spans="1:12">
      <c r="A4775" t="s">
        <v>10403</v>
      </c>
      <c r="B4775" t="s">
        <v>7405</v>
      </c>
      <c r="C4775" t="s">
        <v>1740</v>
      </c>
      <c r="D4775" t="s">
        <v>6914</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10404</v>
      </c>
      <c r="B4776" t="s">
        <v>7405</v>
      </c>
      <c r="C4776" t="s">
        <v>1740</v>
      </c>
      <c r="D4776" t="s">
        <v>6914</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10405</v>
      </c>
      <c r="B4777" t="s">
        <v>7405</v>
      </c>
      <c r="C4777" t="s">
        <v>1740</v>
      </c>
      <c r="D4777" t="s">
        <v>6914</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10406</v>
      </c>
      <c r="B4778" t="s">
        <v>7405</v>
      </c>
      <c r="C4778" t="s">
        <v>1741</v>
      </c>
      <c r="D4778" t="s">
        <v>6890</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10407</v>
      </c>
      <c r="B4779" t="s">
        <v>7405</v>
      </c>
      <c r="C4779" t="s">
        <v>1741</v>
      </c>
      <c r="D4779" t="s">
        <v>6890</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10408</v>
      </c>
      <c r="B4780" t="s">
        <v>7405</v>
      </c>
      <c r="C4780" t="s">
        <v>1741</v>
      </c>
      <c r="D4780" t="s">
        <v>6890</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10409</v>
      </c>
      <c r="B4781" t="s">
        <v>7405</v>
      </c>
      <c r="C4781" t="s">
        <v>1741</v>
      </c>
      <c r="D4781" t="s">
        <v>6890</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10410</v>
      </c>
      <c r="B4782" t="s">
        <v>7405</v>
      </c>
      <c r="C4782" t="s">
        <v>1741</v>
      </c>
      <c r="D4782" t="s">
        <v>6890</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10411</v>
      </c>
      <c r="B4783" t="s">
        <v>7405</v>
      </c>
      <c r="C4783" t="s">
        <v>1741</v>
      </c>
      <c r="D4783" t="s">
        <v>6890</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10412</v>
      </c>
      <c r="B4784" t="s">
        <v>7405</v>
      </c>
      <c r="C4784" t="s">
        <v>1741</v>
      </c>
      <c r="D4784" t="s">
        <v>6890</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10413</v>
      </c>
      <c r="B4785" t="s">
        <v>7405</v>
      </c>
      <c r="C4785" t="s">
        <v>1741</v>
      </c>
      <c r="D4785" t="s">
        <v>6890</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10414</v>
      </c>
      <c r="B4786" t="s">
        <v>7405</v>
      </c>
      <c r="C4786" t="s">
        <v>1741</v>
      </c>
      <c r="D4786" t="s">
        <v>6890</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10415</v>
      </c>
      <c r="B4787" t="s">
        <v>7405</v>
      </c>
      <c r="C4787" t="s">
        <v>1741</v>
      </c>
      <c r="D4787" t="s">
        <v>6890</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10416</v>
      </c>
      <c r="B4788" t="s">
        <v>7405</v>
      </c>
      <c r="C4788" t="s">
        <v>1741</v>
      </c>
      <c r="D4788" t="s">
        <v>6890</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10417</v>
      </c>
      <c r="B4789" t="s">
        <v>7405</v>
      </c>
      <c r="C4789" t="s">
        <v>1741</v>
      </c>
      <c r="D4789" t="s">
        <v>6890</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10418</v>
      </c>
      <c r="B4790" t="s">
        <v>7405</v>
      </c>
      <c r="C4790" t="s">
        <v>1741</v>
      </c>
      <c r="D4790" t="s">
        <v>6891</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10419</v>
      </c>
      <c r="B4791" t="s">
        <v>7405</v>
      </c>
      <c r="C4791" t="s">
        <v>1741</v>
      </c>
      <c r="D4791" t="s">
        <v>6891</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10420</v>
      </c>
      <c r="B4792" t="s">
        <v>7405</v>
      </c>
      <c r="C4792" t="s">
        <v>1741</v>
      </c>
      <c r="D4792" t="s">
        <v>6891</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10421</v>
      </c>
      <c r="B4793" t="s">
        <v>7405</v>
      </c>
      <c r="C4793" t="s">
        <v>1741</v>
      </c>
      <c r="D4793" t="s">
        <v>6891</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10422</v>
      </c>
      <c r="B4794" t="s">
        <v>7405</v>
      </c>
      <c r="C4794" t="s">
        <v>1741</v>
      </c>
      <c r="D4794" t="s">
        <v>6891</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10423</v>
      </c>
      <c r="B4795" t="s">
        <v>7405</v>
      </c>
      <c r="C4795" t="s">
        <v>1741</v>
      </c>
      <c r="D4795" t="s">
        <v>6891</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10424</v>
      </c>
      <c r="B4796" t="s">
        <v>7405</v>
      </c>
      <c r="C4796" t="s">
        <v>1741</v>
      </c>
      <c r="D4796" t="s">
        <v>6891</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10425</v>
      </c>
      <c r="B4797" t="s">
        <v>7405</v>
      </c>
      <c r="C4797" t="s">
        <v>1741</v>
      </c>
      <c r="D4797" t="s">
        <v>6891</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10426</v>
      </c>
      <c r="B4798" t="s">
        <v>7405</v>
      </c>
      <c r="C4798" t="s">
        <v>1741</v>
      </c>
      <c r="D4798" t="s">
        <v>6891</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10427</v>
      </c>
      <c r="B4799" t="s">
        <v>7405</v>
      </c>
      <c r="C4799" t="s">
        <v>1741</v>
      </c>
      <c r="D4799" t="s">
        <v>6891</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10428</v>
      </c>
      <c r="B4800" t="s">
        <v>7405</v>
      </c>
      <c r="C4800" t="s">
        <v>1741</v>
      </c>
      <c r="D4800" t="s">
        <v>6891</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10429</v>
      </c>
      <c r="B4801" t="s">
        <v>7405</v>
      </c>
      <c r="C4801" t="s">
        <v>1741</v>
      </c>
      <c r="D4801" t="s">
        <v>6891</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10430</v>
      </c>
      <c r="B4802" t="s">
        <v>7405</v>
      </c>
      <c r="C4802" t="s">
        <v>1741</v>
      </c>
      <c r="D4802" t="s">
        <v>6892</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10431</v>
      </c>
      <c r="B4803" t="s">
        <v>7405</v>
      </c>
      <c r="C4803" t="s">
        <v>1741</v>
      </c>
      <c r="D4803" t="s">
        <v>6892</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10432</v>
      </c>
      <c r="B4804" t="s">
        <v>7405</v>
      </c>
      <c r="C4804" t="s">
        <v>1741</v>
      </c>
      <c r="D4804" t="s">
        <v>6892</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10433</v>
      </c>
      <c r="B4805" t="s">
        <v>7405</v>
      </c>
      <c r="C4805" t="s">
        <v>1741</v>
      </c>
      <c r="D4805" t="s">
        <v>6892</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10434</v>
      </c>
      <c r="B4806" t="s">
        <v>7405</v>
      </c>
      <c r="C4806" t="s">
        <v>1741</v>
      </c>
      <c r="D4806" t="s">
        <v>6892</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10435</v>
      </c>
      <c r="B4807" t="s">
        <v>7405</v>
      </c>
      <c r="C4807" t="s">
        <v>1741</v>
      </c>
      <c r="D4807" t="s">
        <v>6892</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10436</v>
      </c>
      <c r="B4808" t="s">
        <v>7405</v>
      </c>
      <c r="C4808" t="s">
        <v>1741</v>
      </c>
      <c r="D4808" t="s">
        <v>6892</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10437</v>
      </c>
      <c r="B4809" t="s">
        <v>7405</v>
      </c>
      <c r="C4809" t="s">
        <v>1741</v>
      </c>
      <c r="D4809" t="s">
        <v>6892</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10438</v>
      </c>
      <c r="B4810" t="s">
        <v>7405</v>
      </c>
      <c r="C4810" t="s">
        <v>1741</v>
      </c>
      <c r="D4810" t="s">
        <v>6892</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10439</v>
      </c>
      <c r="B4811" t="s">
        <v>7405</v>
      </c>
      <c r="C4811" t="s">
        <v>1741</v>
      </c>
      <c r="D4811" t="s">
        <v>6892</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10440</v>
      </c>
      <c r="B4812" t="s">
        <v>7405</v>
      </c>
      <c r="C4812" t="s">
        <v>1741</v>
      </c>
      <c r="D4812" t="s">
        <v>6892</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10441</v>
      </c>
      <c r="B4813" t="s">
        <v>7405</v>
      </c>
      <c r="C4813" t="s">
        <v>1741</v>
      </c>
      <c r="D4813" t="s">
        <v>6892</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10442</v>
      </c>
      <c r="B4814" t="s">
        <v>7405</v>
      </c>
      <c r="C4814" t="s">
        <v>1741</v>
      </c>
      <c r="D4814" t="s">
        <v>6893</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10443</v>
      </c>
      <c r="B4815" t="s">
        <v>7405</v>
      </c>
      <c r="C4815" t="s">
        <v>1741</v>
      </c>
      <c r="D4815" t="s">
        <v>6893</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10444</v>
      </c>
      <c r="B4816" t="s">
        <v>7405</v>
      </c>
      <c r="C4816" t="s">
        <v>1741</v>
      </c>
      <c r="D4816" t="s">
        <v>6893</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10445</v>
      </c>
      <c r="B4817" t="s">
        <v>7405</v>
      </c>
      <c r="C4817" t="s">
        <v>1741</v>
      </c>
      <c r="D4817" t="s">
        <v>6893</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10446</v>
      </c>
      <c r="B4818" t="s">
        <v>7405</v>
      </c>
      <c r="C4818" t="s">
        <v>1741</v>
      </c>
      <c r="D4818" t="s">
        <v>6893</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10447</v>
      </c>
      <c r="B4819" t="s">
        <v>7405</v>
      </c>
      <c r="C4819" t="s">
        <v>1741</v>
      </c>
      <c r="D4819" t="s">
        <v>6893</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10448</v>
      </c>
      <c r="B4820" t="s">
        <v>7405</v>
      </c>
      <c r="C4820" t="s">
        <v>1741</v>
      </c>
      <c r="D4820" t="s">
        <v>6893</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10449</v>
      </c>
      <c r="B4821" t="s">
        <v>7405</v>
      </c>
      <c r="C4821" t="s">
        <v>1741</v>
      </c>
      <c r="D4821" t="s">
        <v>6893</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10450</v>
      </c>
      <c r="B4822" t="s">
        <v>7405</v>
      </c>
      <c r="C4822" t="s">
        <v>1741</v>
      </c>
      <c r="D4822" t="s">
        <v>6893</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10451</v>
      </c>
      <c r="B4823" t="s">
        <v>7405</v>
      </c>
      <c r="C4823" t="s">
        <v>1741</v>
      </c>
      <c r="D4823" t="s">
        <v>6893</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10452</v>
      </c>
      <c r="B4824" t="s">
        <v>7405</v>
      </c>
      <c r="C4824" t="s">
        <v>1741</v>
      </c>
      <c r="D4824" t="s">
        <v>6893</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10453</v>
      </c>
      <c r="B4825" t="s">
        <v>7405</v>
      </c>
      <c r="C4825" t="s">
        <v>1741</v>
      </c>
      <c r="D4825" t="s">
        <v>6893</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10454</v>
      </c>
      <c r="B4826" t="s">
        <v>7405</v>
      </c>
      <c r="C4826" t="s">
        <v>1741</v>
      </c>
      <c r="D4826" t="s">
        <v>6894</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10455</v>
      </c>
      <c r="B4827" t="s">
        <v>7405</v>
      </c>
      <c r="C4827" t="s">
        <v>1741</v>
      </c>
      <c r="D4827" t="s">
        <v>6894</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10456</v>
      </c>
      <c r="B4828" t="s">
        <v>7405</v>
      </c>
      <c r="C4828" t="s">
        <v>1741</v>
      </c>
      <c r="D4828" t="s">
        <v>6894</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10457</v>
      </c>
      <c r="B4829" t="s">
        <v>7405</v>
      </c>
      <c r="C4829" t="s">
        <v>1741</v>
      </c>
      <c r="D4829" t="s">
        <v>6894</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10458</v>
      </c>
      <c r="B4830" t="s">
        <v>7405</v>
      </c>
      <c r="C4830" t="s">
        <v>1741</v>
      </c>
      <c r="D4830" t="s">
        <v>6894</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10459</v>
      </c>
      <c r="B4831" t="s">
        <v>7405</v>
      </c>
      <c r="C4831" t="s">
        <v>1741</v>
      </c>
      <c r="D4831" t="s">
        <v>6894</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10460</v>
      </c>
      <c r="B4832" t="s">
        <v>7405</v>
      </c>
      <c r="C4832" t="s">
        <v>1741</v>
      </c>
      <c r="D4832" t="s">
        <v>6894</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10461</v>
      </c>
      <c r="B4833" t="s">
        <v>7405</v>
      </c>
      <c r="C4833" t="s">
        <v>1741</v>
      </c>
      <c r="D4833" t="s">
        <v>6894</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10462</v>
      </c>
      <c r="B4834" t="s">
        <v>7405</v>
      </c>
      <c r="C4834" t="s">
        <v>1741</v>
      </c>
      <c r="D4834" t="s">
        <v>6894</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10463</v>
      </c>
      <c r="B4835" t="s">
        <v>7405</v>
      </c>
      <c r="C4835" t="s">
        <v>1741</v>
      </c>
      <c r="D4835" t="s">
        <v>6894</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10464</v>
      </c>
      <c r="B4836" t="s">
        <v>7405</v>
      </c>
      <c r="C4836" t="s">
        <v>1741</v>
      </c>
      <c r="D4836" t="s">
        <v>6894</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10465</v>
      </c>
      <c r="B4837" t="s">
        <v>7405</v>
      </c>
      <c r="C4837" t="s">
        <v>1741</v>
      </c>
      <c r="D4837" t="s">
        <v>6894</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10466</v>
      </c>
      <c r="B4838" t="s">
        <v>7405</v>
      </c>
      <c r="C4838" t="s">
        <v>1741</v>
      </c>
      <c r="D4838" t="s">
        <v>6895</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10467</v>
      </c>
      <c r="B4839" t="s">
        <v>7405</v>
      </c>
      <c r="C4839" t="s">
        <v>1741</v>
      </c>
      <c r="D4839" t="s">
        <v>6895</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10468</v>
      </c>
      <c r="B4840" t="s">
        <v>7405</v>
      </c>
      <c r="C4840" t="s">
        <v>1741</v>
      </c>
      <c r="D4840" t="s">
        <v>6895</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10469</v>
      </c>
      <c r="B4841" t="s">
        <v>7405</v>
      </c>
      <c r="C4841" t="s">
        <v>1741</v>
      </c>
      <c r="D4841" t="s">
        <v>6895</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10470</v>
      </c>
      <c r="B4842" t="s">
        <v>7405</v>
      </c>
      <c r="C4842" t="s">
        <v>1741</v>
      </c>
      <c r="D4842" t="s">
        <v>6895</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10471</v>
      </c>
      <c r="B4843" t="s">
        <v>7405</v>
      </c>
      <c r="C4843" t="s">
        <v>1741</v>
      </c>
      <c r="D4843" t="s">
        <v>6895</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10472</v>
      </c>
      <c r="B4844" t="s">
        <v>7405</v>
      </c>
      <c r="C4844" t="s">
        <v>1741</v>
      </c>
      <c r="D4844" t="s">
        <v>6895</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10473</v>
      </c>
      <c r="B4845" t="s">
        <v>7405</v>
      </c>
      <c r="C4845" t="s">
        <v>1741</v>
      </c>
      <c r="D4845" t="s">
        <v>6895</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10474</v>
      </c>
      <c r="B4846" t="s">
        <v>7405</v>
      </c>
      <c r="C4846" t="s">
        <v>1741</v>
      </c>
      <c r="D4846" t="s">
        <v>6895</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10475</v>
      </c>
      <c r="B4847" t="s">
        <v>7405</v>
      </c>
      <c r="C4847" t="s">
        <v>1741</v>
      </c>
      <c r="D4847" t="s">
        <v>6895</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10476</v>
      </c>
      <c r="B4848" t="s">
        <v>7405</v>
      </c>
      <c r="C4848" t="s">
        <v>1741</v>
      </c>
      <c r="D4848" t="s">
        <v>6895</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10477</v>
      </c>
      <c r="B4849" t="s">
        <v>7405</v>
      </c>
      <c r="C4849" t="s">
        <v>1741</v>
      </c>
      <c r="D4849" t="s">
        <v>6895</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10478</v>
      </c>
      <c r="B4850" t="s">
        <v>7405</v>
      </c>
      <c r="C4850" t="s">
        <v>1741</v>
      </c>
      <c r="D4850" t="s">
        <v>6896</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10479</v>
      </c>
      <c r="B4851" t="s">
        <v>7405</v>
      </c>
      <c r="C4851" t="s">
        <v>1741</v>
      </c>
      <c r="D4851" t="s">
        <v>6896</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10480</v>
      </c>
      <c r="B4852" t="s">
        <v>7405</v>
      </c>
      <c r="C4852" t="s">
        <v>1741</v>
      </c>
      <c r="D4852" t="s">
        <v>6896</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10481</v>
      </c>
      <c r="B4853" t="s">
        <v>7405</v>
      </c>
      <c r="C4853" t="s">
        <v>1741</v>
      </c>
      <c r="D4853" t="s">
        <v>6896</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10482</v>
      </c>
      <c r="B4854" t="s">
        <v>7405</v>
      </c>
      <c r="C4854" t="s">
        <v>1741</v>
      </c>
      <c r="D4854" t="s">
        <v>6896</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10483</v>
      </c>
      <c r="B4855" t="s">
        <v>7405</v>
      </c>
      <c r="C4855" t="s">
        <v>1741</v>
      </c>
      <c r="D4855" t="s">
        <v>6896</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10484</v>
      </c>
      <c r="B4856" t="s">
        <v>7405</v>
      </c>
      <c r="C4856" t="s">
        <v>1741</v>
      </c>
      <c r="D4856" t="s">
        <v>6896</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10485</v>
      </c>
      <c r="B4857" t="s">
        <v>7405</v>
      </c>
      <c r="C4857" t="s">
        <v>1741</v>
      </c>
      <c r="D4857" t="s">
        <v>6896</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10486</v>
      </c>
      <c r="B4858" t="s">
        <v>7405</v>
      </c>
      <c r="C4858" t="s">
        <v>1741</v>
      </c>
      <c r="D4858" t="s">
        <v>6896</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10487</v>
      </c>
      <c r="B4859" t="s">
        <v>7405</v>
      </c>
      <c r="C4859" t="s">
        <v>1741</v>
      </c>
      <c r="D4859" t="s">
        <v>6896</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10488</v>
      </c>
      <c r="B4860" t="s">
        <v>7405</v>
      </c>
      <c r="C4860" t="s">
        <v>1741</v>
      </c>
      <c r="D4860" t="s">
        <v>6896</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10489</v>
      </c>
      <c r="B4861" t="s">
        <v>7405</v>
      </c>
      <c r="C4861" t="s">
        <v>1741</v>
      </c>
      <c r="D4861" t="s">
        <v>6896</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10490</v>
      </c>
      <c r="B4862" t="s">
        <v>7405</v>
      </c>
      <c r="C4862" t="s">
        <v>1741</v>
      </c>
      <c r="D4862" t="s">
        <v>6897</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10491</v>
      </c>
      <c r="B4863" t="s">
        <v>7405</v>
      </c>
      <c r="C4863" t="s">
        <v>1741</v>
      </c>
      <c r="D4863" t="s">
        <v>6897</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10492</v>
      </c>
      <c r="B4864" t="s">
        <v>7405</v>
      </c>
      <c r="C4864" t="s">
        <v>1741</v>
      </c>
      <c r="D4864" t="s">
        <v>6897</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10493</v>
      </c>
      <c r="B4865" t="s">
        <v>7405</v>
      </c>
      <c r="C4865" t="s">
        <v>1741</v>
      </c>
      <c r="D4865" t="s">
        <v>6897</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10494</v>
      </c>
      <c r="B4866" t="s">
        <v>7405</v>
      </c>
      <c r="C4866" t="s">
        <v>1741</v>
      </c>
      <c r="D4866" t="s">
        <v>6897</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10495</v>
      </c>
      <c r="B4867" t="s">
        <v>7405</v>
      </c>
      <c r="C4867" t="s">
        <v>1741</v>
      </c>
      <c r="D4867" t="s">
        <v>6897</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10496</v>
      </c>
      <c r="B4868" t="s">
        <v>7405</v>
      </c>
      <c r="C4868" t="s">
        <v>1741</v>
      </c>
      <c r="D4868" t="s">
        <v>6897</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10497</v>
      </c>
      <c r="B4869" t="s">
        <v>7405</v>
      </c>
      <c r="C4869" t="s">
        <v>1741</v>
      </c>
      <c r="D4869" t="s">
        <v>6897</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10498</v>
      </c>
      <c r="B4870" t="s">
        <v>7405</v>
      </c>
      <c r="C4870" t="s">
        <v>1741</v>
      </c>
      <c r="D4870" t="s">
        <v>6897</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10499</v>
      </c>
      <c r="B4871" t="s">
        <v>7405</v>
      </c>
      <c r="C4871" t="s">
        <v>1741</v>
      </c>
      <c r="D4871" t="s">
        <v>6897</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10500</v>
      </c>
      <c r="B4872" t="s">
        <v>7405</v>
      </c>
      <c r="C4872" t="s">
        <v>1741</v>
      </c>
      <c r="D4872" t="s">
        <v>6897</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10501</v>
      </c>
      <c r="B4873" t="s">
        <v>7405</v>
      </c>
      <c r="C4873" t="s">
        <v>1741</v>
      </c>
      <c r="D4873" t="s">
        <v>6897</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10502</v>
      </c>
      <c r="B4874" t="s">
        <v>7405</v>
      </c>
      <c r="C4874" t="s">
        <v>1741</v>
      </c>
      <c r="D4874" t="s">
        <v>6898</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10503</v>
      </c>
      <c r="B4875" t="s">
        <v>7405</v>
      </c>
      <c r="C4875" t="s">
        <v>1741</v>
      </c>
      <c r="D4875" t="s">
        <v>6898</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10504</v>
      </c>
      <c r="B4876" t="s">
        <v>7405</v>
      </c>
      <c r="C4876" t="s">
        <v>1741</v>
      </c>
      <c r="D4876" t="s">
        <v>6898</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10505</v>
      </c>
      <c r="B4877" t="s">
        <v>7405</v>
      </c>
      <c r="C4877" t="s">
        <v>1741</v>
      </c>
      <c r="D4877" t="s">
        <v>6898</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10506</v>
      </c>
      <c r="B4878" t="s">
        <v>7405</v>
      </c>
      <c r="C4878" t="s">
        <v>1741</v>
      </c>
      <c r="D4878" t="s">
        <v>6898</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10507</v>
      </c>
      <c r="B4879" t="s">
        <v>7405</v>
      </c>
      <c r="C4879" t="s">
        <v>1741</v>
      </c>
      <c r="D4879" t="s">
        <v>6898</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10508</v>
      </c>
      <c r="B4880" t="s">
        <v>7405</v>
      </c>
      <c r="C4880" t="s">
        <v>1741</v>
      </c>
      <c r="D4880" t="s">
        <v>6898</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10509</v>
      </c>
      <c r="B4881" t="s">
        <v>7405</v>
      </c>
      <c r="C4881" t="s">
        <v>1741</v>
      </c>
      <c r="D4881" t="s">
        <v>6898</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10510</v>
      </c>
      <c r="B4882" t="s">
        <v>7405</v>
      </c>
      <c r="C4882" t="s">
        <v>1741</v>
      </c>
      <c r="D4882" t="s">
        <v>6898</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10511</v>
      </c>
      <c r="B4883" t="s">
        <v>7405</v>
      </c>
      <c r="C4883" t="s">
        <v>1741</v>
      </c>
      <c r="D4883" t="s">
        <v>6898</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10512</v>
      </c>
      <c r="B4884" t="s">
        <v>7405</v>
      </c>
      <c r="C4884" t="s">
        <v>1741</v>
      </c>
      <c r="D4884" t="s">
        <v>6898</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10513</v>
      </c>
      <c r="B4885" t="s">
        <v>7405</v>
      </c>
      <c r="C4885" t="s">
        <v>1741</v>
      </c>
      <c r="D4885" t="s">
        <v>6898</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10514</v>
      </c>
      <c r="B4886" t="s">
        <v>7405</v>
      </c>
      <c r="C4886" t="s">
        <v>1741</v>
      </c>
      <c r="D4886" t="s">
        <v>6899</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10515</v>
      </c>
      <c r="B4887" t="s">
        <v>7405</v>
      </c>
      <c r="C4887" t="s">
        <v>1741</v>
      </c>
      <c r="D4887" t="s">
        <v>6899</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10516</v>
      </c>
      <c r="B4888" t="s">
        <v>7405</v>
      </c>
      <c r="C4888" t="s">
        <v>1741</v>
      </c>
      <c r="D4888" t="s">
        <v>6899</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10517</v>
      </c>
      <c r="B4889" t="s">
        <v>7405</v>
      </c>
      <c r="C4889" t="s">
        <v>1741</v>
      </c>
      <c r="D4889" t="s">
        <v>6899</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10518</v>
      </c>
      <c r="B4890" t="s">
        <v>7405</v>
      </c>
      <c r="C4890" t="s">
        <v>1741</v>
      </c>
      <c r="D4890" t="s">
        <v>6899</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10519</v>
      </c>
      <c r="B4891" t="s">
        <v>7405</v>
      </c>
      <c r="C4891" t="s">
        <v>1741</v>
      </c>
      <c r="D4891" t="s">
        <v>6899</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10520</v>
      </c>
      <c r="B4892" t="s">
        <v>7405</v>
      </c>
      <c r="C4892" t="s">
        <v>1741</v>
      </c>
      <c r="D4892" t="s">
        <v>6899</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10521</v>
      </c>
      <c r="B4893" t="s">
        <v>7405</v>
      </c>
      <c r="C4893" t="s">
        <v>1741</v>
      </c>
      <c r="D4893" t="s">
        <v>6899</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10522</v>
      </c>
      <c r="B4894" t="s">
        <v>7405</v>
      </c>
      <c r="C4894" t="s">
        <v>1741</v>
      </c>
      <c r="D4894" t="s">
        <v>6899</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10523</v>
      </c>
      <c r="B4895" t="s">
        <v>7405</v>
      </c>
      <c r="C4895" t="s">
        <v>1741</v>
      </c>
      <c r="D4895" t="s">
        <v>6899</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10524</v>
      </c>
      <c r="B4896" t="s">
        <v>7405</v>
      </c>
      <c r="C4896" t="s">
        <v>1741</v>
      </c>
      <c r="D4896" t="s">
        <v>6899</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10525</v>
      </c>
      <c r="B4897" t="s">
        <v>7405</v>
      </c>
      <c r="C4897" t="s">
        <v>1741</v>
      </c>
      <c r="D4897" t="s">
        <v>6899</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10526</v>
      </c>
      <c r="B4898" t="s">
        <v>7405</v>
      </c>
      <c r="C4898" t="s">
        <v>1741</v>
      </c>
      <c r="D4898" t="s">
        <v>6900</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10527</v>
      </c>
      <c r="B4899" t="s">
        <v>7405</v>
      </c>
      <c r="C4899" t="s">
        <v>1741</v>
      </c>
      <c r="D4899" t="s">
        <v>6900</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10528</v>
      </c>
      <c r="B4900" t="s">
        <v>7405</v>
      </c>
      <c r="C4900" t="s">
        <v>1741</v>
      </c>
      <c r="D4900" t="s">
        <v>6900</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10529</v>
      </c>
      <c r="B4901" t="s">
        <v>7405</v>
      </c>
      <c r="C4901" t="s">
        <v>1741</v>
      </c>
      <c r="D4901" t="s">
        <v>6900</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10530</v>
      </c>
      <c r="B4902" t="s">
        <v>7405</v>
      </c>
      <c r="C4902" t="s">
        <v>1741</v>
      </c>
      <c r="D4902" t="s">
        <v>6900</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10531</v>
      </c>
      <c r="B4903" t="s">
        <v>7405</v>
      </c>
      <c r="C4903" t="s">
        <v>1741</v>
      </c>
      <c r="D4903" t="s">
        <v>6900</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10532</v>
      </c>
      <c r="B4904" t="s">
        <v>7405</v>
      </c>
      <c r="C4904" t="s">
        <v>1741</v>
      </c>
      <c r="D4904" t="s">
        <v>6900</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10533</v>
      </c>
      <c r="B4905" t="s">
        <v>7405</v>
      </c>
      <c r="C4905" t="s">
        <v>1741</v>
      </c>
      <c r="D4905" t="s">
        <v>6900</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10534</v>
      </c>
      <c r="B4906" t="s">
        <v>7405</v>
      </c>
      <c r="C4906" t="s">
        <v>1741</v>
      </c>
      <c r="D4906" t="s">
        <v>6900</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10535</v>
      </c>
      <c r="B4907" t="s">
        <v>7405</v>
      </c>
      <c r="C4907" t="s">
        <v>1741</v>
      </c>
      <c r="D4907" t="s">
        <v>6900</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10536</v>
      </c>
      <c r="B4908" t="s">
        <v>7405</v>
      </c>
      <c r="C4908" t="s">
        <v>1741</v>
      </c>
      <c r="D4908" t="s">
        <v>6900</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10537</v>
      </c>
      <c r="B4909" t="s">
        <v>7405</v>
      </c>
      <c r="C4909" t="s">
        <v>1741</v>
      </c>
      <c r="D4909" t="s">
        <v>6900</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10538</v>
      </c>
      <c r="B4910" t="s">
        <v>7405</v>
      </c>
      <c r="C4910" t="s">
        <v>1741</v>
      </c>
      <c r="D4910" t="s">
        <v>6901</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10539</v>
      </c>
      <c r="B4911" t="s">
        <v>7405</v>
      </c>
      <c r="C4911" t="s">
        <v>1741</v>
      </c>
      <c r="D4911" t="s">
        <v>6901</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10540</v>
      </c>
      <c r="B4912" t="s">
        <v>7405</v>
      </c>
      <c r="C4912" t="s">
        <v>1741</v>
      </c>
      <c r="D4912" t="s">
        <v>6901</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10541</v>
      </c>
      <c r="B4913" t="s">
        <v>7405</v>
      </c>
      <c r="C4913" t="s">
        <v>1741</v>
      </c>
      <c r="D4913" t="s">
        <v>6901</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10542</v>
      </c>
      <c r="B4914" t="s">
        <v>7405</v>
      </c>
      <c r="C4914" t="s">
        <v>1741</v>
      </c>
      <c r="D4914" t="s">
        <v>6901</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10543</v>
      </c>
      <c r="B4915" t="s">
        <v>7405</v>
      </c>
      <c r="C4915" t="s">
        <v>1741</v>
      </c>
      <c r="D4915" t="s">
        <v>6901</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10544</v>
      </c>
      <c r="B4916" t="s">
        <v>7405</v>
      </c>
      <c r="C4916" t="s">
        <v>1741</v>
      </c>
      <c r="D4916" t="s">
        <v>6901</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10545</v>
      </c>
      <c r="B4917" t="s">
        <v>7405</v>
      </c>
      <c r="C4917" t="s">
        <v>1741</v>
      </c>
      <c r="D4917" t="s">
        <v>6901</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10546</v>
      </c>
      <c r="B4918" t="s">
        <v>7405</v>
      </c>
      <c r="C4918" t="s">
        <v>1741</v>
      </c>
      <c r="D4918" t="s">
        <v>6901</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10547</v>
      </c>
      <c r="B4919" t="s">
        <v>7405</v>
      </c>
      <c r="C4919" t="s">
        <v>1741</v>
      </c>
      <c r="D4919" t="s">
        <v>6901</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10548</v>
      </c>
      <c r="B4920" t="s">
        <v>7405</v>
      </c>
      <c r="C4920" t="s">
        <v>1741</v>
      </c>
      <c r="D4920" t="s">
        <v>6901</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10549</v>
      </c>
      <c r="B4921" t="s">
        <v>7405</v>
      </c>
      <c r="C4921" t="s">
        <v>1741</v>
      </c>
      <c r="D4921" t="s">
        <v>6901</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10550</v>
      </c>
      <c r="B4922" t="s">
        <v>7405</v>
      </c>
      <c r="C4922" t="s">
        <v>1741</v>
      </c>
      <c r="D4922" t="s">
        <v>6902</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10551</v>
      </c>
      <c r="B4923" t="s">
        <v>7405</v>
      </c>
      <c r="C4923" t="s">
        <v>1741</v>
      </c>
      <c r="D4923" t="s">
        <v>6902</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10552</v>
      </c>
      <c r="B4924" t="s">
        <v>7405</v>
      </c>
      <c r="C4924" t="s">
        <v>1741</v>
      </c>
      <c r="D4924" t="s">
        <v>6902</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10553</v>
      </c>
      <c r="B4925" t="s">
        <v>7405</v>
      </c>
      <c r="C4925" t="s">
        <v>1741</v>
      </c>
      <c r="D4925" t="s">
        <v>6902</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10554</v>
      </c>
      <c r="B4926" t="s">
        <v>7405</v>
      </c>
      <c r="C4926" t="s">
        <v>1741</v>
      </c>
      <c r="D4926" t="s">
        <v>6902</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10555</v>
      </c>
      <c r="B4927" t="s">
        <v>7405</v>
      </c>
      <c r="C4927" t="s">
        <v>1741</v>
      </c>
      <c r="D4927" t="s">
        <v>6902</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10556</v>
      </c>
      <c r="B4928" t="s">
        <v>7405</v>
      </c>
      <c r="C4928" t="s">
        <v>1741</v>
      </c>
      <c r="D4928" t="s">
        <v>6902</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10557</v>
      </c>
      <c r="B4929" t="s">
        <v>7405</v>
      </c>
      <c r="C4929" t="s">
        <v>1741</v>
      </c>
      <c r="D4929" t="s">
        <v>6902</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10558</v>
      </c>
      <c r="B4930" t="s">
        <v>7405</v>
      </c>
      <c r="C4930" t="s">
        <v>1741</v>
      </c>
      <c r="D4930" t="s">
        <v>6902</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10559</v>
      </c>
      <c r="B4931" t="s">
        <v>7405</v>
      </c>
      <c r="C4931" t="s">
        <v>1741</v>
      </c>
      <c r="D4931" t="s">
        <v>6902</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10560</v>
      </c>
      <c r="B4932" t="s">
        <v>7405</v>
      </c>
      <c r="C4932" t="s">
        <v>1741</v>
      </c>
      <c r="D4932" t="s">
        <v>6902</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10561</v>
      </c>
      <c r="B4933" t="s">
        <v>7405</v>
      </c>
      <c r="C4933" t="s">
        <v>1741</v>
      </c>
      <c r="D4933" t="s">
        <v>6902</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10562</v>
      </c>
      <c r="B4934" t="s">
        <v>7405</v>
      </c>
      <c r="C4934" t="s">
        <v>1741</v>
      </c>
      <c r="D4934" t="s">
        <v>6903</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10563</v>
      </c>
      <c r="B4935" t="s">
        <v>7405</v>
      </c>
      <c r="C4935" t="s">
        <v>1741</v>
      </c>
      <c r="D4935" t="s">
        <v>6903</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10564</v>
      </c>
      <c r="B4936" t="s">
        <v>7405</v>
      </c>
      <c r="C4936" t="s">
        <v>1741</v>
      </c>
      <c r="D4936" t="s">
        <v>6903</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10565</v>
      </c>
      <c r="B4937" t="s">
        <v>7405</v>
      </c>
      <c r="C4937" t="s">
        <v>1741</v>
      </c>
      <c r="D4937" t="s">
        <v>6903</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10566</v>
      </c>
      <c r="B4938" t="s">
        <v>7405</v>
      </c>
      <c r="C4938" t="s">
        <v>1741</v>
      </c>
      <c r="D4938" t="s">
        <v>6903</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10567</v>
      </c>
      <c r="B4939" t="s">
        <v>7405</v>
      </c>
      <c r="C4939" t="s">
        <v>1741</v>
      </c>
      <c r="D4939" t="s">
        <v>6903</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10568</v>
      </c>
      <c r="B4940" t="s">
        <v>7405</v>
      </c>
      <c r="C4940" t="s">
        <v>1741</v>
      </c>
      <c r="D4940" t="s">
        <v>6903</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10569</v>
      </c>
      <c r="B4941" t="s">
        <v>7405</v>
      </c>
      <c r="C4941" t="s">
        <v>1741</v>
      </c>
      <c r="D4941" t="s">
        <v>6903</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10570</v>
      </c>
      <c r="B4942" t="s">
        <v>7405</v>
      </c>
      <c r="C4942" t="s">
        <v>1741</v>
      </c>
      <c r="D4942" t="s">
        <v>6903</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10571</v>
      </c>
      <c r="B4943" t="s">
        <v>7405</v>
      </c>
      <c r="C4943" t="s">
        <v>1741</v>
      </c>
      <c r="D4943" t="s">
        <v>6903</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10572</v>
      </c>
      <c r="B4944" t="s">
        <v>7405</v>
      </c>
      <c r="C4944" t="s">
        <v>1741</v>
      </c>
      <c r="D4944" t="s">
        <v>6903</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10573</v>
      </c>
      <c r="B4945" t="s">
        <v>7405</v>
      </c>
      <c r="C4945" t="s">
        <v>1741</v>
      </c>
      <c r="D4945" t="s">
        <v>6903</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10574</v>
      </c>
      <c r="B4946" t="s">
        <v>7405</v>
      </c>
      <c r="C4946" t="s">
        <v>1741</v>
      </c>
      <c r="D4946" t="s">
        <v>6904</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10575</v>
      </c>
      <c r="B4947" t="s">
        <v>7405</v>
      </c>
      <c r="C4947" t="s">
        <v>1741</v>
      </c>
      <c r="D4947" t="s">
        <v>6904</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10576</v>
      </c>
      <c r="B4948" t="s">
        <v>7405</v>
      </c>
      <c r="C4948" t="s">
        <v>1741</v>
      </c>
      <c r="D4948" t="s">
        <v>6904</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10577</v>
      </c>
      <c r="B4949" t="s">
        <v>7405</v>
      </c>
      <c r="C4949" t="s">
        <v>1741</v>
      </c>
      <c r="D4949" t="s">
        <v>6904</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10578</v>
      </c>
      <c r="B4950" t="s">
        <v>7405</v>
      </c>
      <c r="C4950" t="s">
        <v>1741</v>
      </c>
      <c r="D4950" t="s">
        <v>6904</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10579</v>
      </c>
      <c r="B4951" t="s">
        <v>7405</v>
      </c>
      <c r="C4951" t="s">
        <v>1741</v>
      </c>
      <c r="D4951" t="s">
        <v>6904</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10580</v>
      </c>
      <c r="B4952" t="s">
        <v>7405</v>
      </c>
      <c r="C4952" t="s">
        <v>1741</v>
      </c>
      <c r="D4952" t="s">
        <v>6904</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10581</v>
      </c>
      <c r="B4953" t="s">
        <v>7405</v>
      </c>
      <c r="C4953" t="s">
        <v>1741</v>
      </c>
      <c r="D4953" t="s">
        <v>6904</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10582</v>
      </c>
      <c r="B4954" t="s">
        <v>7405</v>
      </c>
      <c r="C4954" t="s">
        <v>1741</v>
      </c>
      <c r="D4954" t="s">
        <v>6904</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10583</v>
      </c>
      <c r="B4955" t="s">
        <v>7405</v>
      </c>
      <c r="C4955" t="s">
        <v>1741</v>
      </c>
      <c r="D4955" t="s">
        <v>6904</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10584</v>
      </c>
      <c r="B4956" t="s">
        <v>7405</v>
      </c>
      <c r="C4956" t="s">
        <v>1741</v>
      </c>
      <c r="D4956" t="s">
        <v>6904</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10585</v>
      </c>
      <c r="B4957" t="s">
        <v>7405</v>
      </c>
      <c r="C4957" t="s">
        <v>1741</v>
      </c>
      <c r="D4957" t="s">
        <v>6904</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10586</v>
      </c>
      <c r="B4958" t="s">
        <v>7405</v>
      </c>
      <c r="C4958" t="s">
        <v>1741</v>
      </c>
      <c r="D4958" t="s">
        <v>6905</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10587</v>
      </c>
      <c r="B4959" t="s">
        <v>7405</v>
      </c>
      <c r="C4959" t="s">
        <v>1741</v>
      </c>
      <c r="D4959" t="s">
        <v>6905</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10588</v>
      </c>
      <c r="B4960" t="s">
        <v>7405</v>
      </c>
      <c r="C4960" t="s">
        <v>1741</v>
      </c>
      <c r="D4960" t="s">
        <v>6905</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10589</v>
      </c>
      <c r="B4961" t="s">
        <v>7405</v>
      </c>
      <c r="C4961" t="s">
        <v>1741</v>
      </c>
      <c r="D4961" t="s">
        <v>6905</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10590</v>
      </c>
      <c r="B4962" t="s">
        <v>7405</v>
      </c>
      <c r="C4962" t="s">
        <v>1741</v>
      </c>
      <c r="D4962" t="s">
        <v>6905</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10591</v>
      </c>
      <c r="B4963" t="s">
        <v>7405</v>
      </c>
      <c r="C4963" t="s">
        <v>1741</v>
      </c>
      <c r="D4963" t="s">
        <v>6905</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10592</v>
      </c>
      <c r="B4964" t="s">
        <v>7405</v>
      </c>
      <c r="C4964" t="s">
        <v>1741</v>
      </c>
      <c r="D4964" t="s">
        <v>6905</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10593</v>
      </c>
      <c r="B4965" t="s">
        <v>7405</v>
      </c>
      <c r="C4965" t="s">
        <v>1741</v>
      </c>
      <c r="D4965" t="s">
        <v>6905</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10594</v>
      </c>
      <c r="B4966" t="s">
        <v>7405</v>
      </c>
      <c r="C4966" t="s">
        <v>1741</v>
      </c>
      <c r="D4966" t="s">
        <v>6905</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10595</v>
      </c>
      <c r="B4967" t="s">
        <v>7405</v>
      </c>
      <c r="C4967" t="s">
        <v>1741</v>
      </c>
      <c r="D4967" t="s">
        <v>6905</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10596</v>
      </c>
      <c r="B4968" t="s">
        <v>7405</v>
      </c>
      <c r="C4968" t="s">
        <v>1741</v>
      </c>
      <c r="D4968" t="s">
        <v>6905</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10597</v>
      </c>
      <c r="B4969" t="s">
        <v>7405</v>
      </c>
      <c r="C4969" t="s">
        <v>1741</v>
      </c>
      <c r="D4969" t="s">
        <v>6905</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10598</v>
      </c>
      <c r="B4970" t="s">
        <v>7405</v>
      </c>
      <c r="C4970" t="s">
        <v>1741</v>
      </c>
      <c r="D4970" t="s">
        <v>6906</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10599</v>
      </c>
      <c r="B4971" t="s">
        <v>7405</v>
      </c>
      <c r="C4971" t="s">
        <v>1741</v>
      </c>
      <c r="D4971" t="s">
        <v>6906</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10600</v>
      </c>
      <c r="B4972" t="s">
        <v>7405</v>
      </c>
      <c r="C4972" t="s">
        <v>1741</v>
      </c>
      <c r="D4972" t="s">
        <v>6906</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10601</v>
      </c>
      <c r="B4973" t="s">
        <v>7405</v>
      </c>
      <c r="C4973" t="s">
        <v>1741</v>
      </c>
      <c r="D4973" t="s">
        <v>6906</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10602</v>
      </c>
      <c r="B4974" t="s">
        <v>7405</v>
      </c>
      <c r="C4974" t="s">
        <v>1741</v>
      </c>
      <c r="D4974" t="s">
        <v>6906</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10603</v>
      </c>
      <c r="B4975" t="s">
        <v>7405</v>
      </c>
      <c r="C4975" t="s">
        <v>1741</v>
      </c>
      <c r="D4975" t="s">
        <v>6906</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10604</v>
      </c>
      <c r="B4976" t="s">
        <v>7405</v>
      </c>
      <c r="C4976" t="s">
        <v>1741</v>
      </c>
      <c r="D4976" t="s">
        <v>6906</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10605</v>
      </c>
      <c r="B4977" t="s">
        <v>7405</v>
      </c>
      <c r="C4977" t="s">
        <v>1741</v>
      </c>
      <c r="D4977" t="s">
        <v>6906</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10606</v>
      </c>
      <c r="B4978" t="s">
        <v>7405</v>
      </c>
      <c r="C4978" t="s">
        <v>1741</v>
      </c>
      <c r="D4978" t="s">
        <v>6906</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10607</v>
      </c>
      <c r="B4979" t="s">
        <v>7405</v>
      </c>
      <c r="C4979" t="s">
        <v>1741</v>
      </c>
      <c r="D4979" t="s">
        <v>6906</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10608</v>
      </c>
      <c r="B4980" t="s">
        <v>7405</v>
      </c>
      <c r="C4980" t="s">
        <v>1741</v>
      </c>
      <c r="D4980" t="s">
        <v>6906</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10609</v>
      </c>
      <c r="B4981" t="s">
        <v>7405</v>
      </c>
      <c r="C4981" t="s">
        <v>1741</v>
      </c>
      <c r="D4981" t="s">
        <v>6906</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10610</v>
      </c>
      <c r="B4982" t="s">
        <v>7405</v>
      </c>
      <c r="C4982" t="s">
        <v>1741</v>
      </c>
      <c r="D4982" t="s">
        <v>6907</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10611</v>
      </c>
      <c r="B4983" t="s">
        <v>7405</v>
      </c>
      <c r="C4983" t="s">
        <v>1741</v>
      </c>
      <c r="D4983" t="s">
        <v>6907</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10612</v>
      </c>
      <c r="B4984" t="s">
        <v>7405</v>
      </c>
      <c r="C4984" t="s">
        <v>1741</v>
      </c>
      <c r="D4984" t="s">
        <v>6907</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10613</v>
      </c>
      <c r="B4985" t="s">
        <v>7405</v>
      </c>
      <c r="C4985" t="s">
        <v>1741</v>
      </c>
      <c r="D4985" t="s">
        <v>6907</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10614</v>
      </c>
      <c r="B4986" t="s">
        <v>7405</v>
      </c>
      <c r="C4986" t="s">
        <v>1741</v>
      </c>
      <c r="D4986" t="s">
        <v>6907</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10615</v>
      </c>
      <c r="B4987" t="s">
        <v>7405</v>
      </c>
      <c r="C4987" t="s">
        <v>1741</v>
      </c>
      <c r="D4987" t="s">
        <v>6907</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10616</v>
      </c>
      <c r="B4988" t="s">
        <v>7405</v>
      </c>
      <c r="C4988" t="s">
        <v>1741</v>
      </c>
      <c r="D4988" t="s">
        <v>6907</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10617</v>
      </c>
      <c r="B4989" t="s">
        <v>7405</v>
      </c>
      <c r="C4989" t="s">
        <v>1741</v>
      </c>
      <c r="D4989" t="s">
        <v>6907</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10618</v>
      </c>
      <c r="B4990" t="s">
        <v>7405</v>
      </c>
      <c r="C4990" t="s">
        <v>1741</v>
      </c>
      <c r="D4990" t="s">
        <v>6907</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10619</v>
      </c>
      <c r="B4991" t="s">
        <v>7405</v>
      </c>
      <c r="C4991" t="s">
        <v>1741</v>
      </c>
      <c r="D4991" t="s">
        <v>6907</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10620</v>
      </c>
      <c r="B4992" t="s">
        <v>7405</v>
      </c>
      <c r="C4992" t="s">
        <v>1741</v>
      </c>
      <c r="D4992" t="s">
        <v>6907</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10621</v>
      </c>
      <c r="B4993" t="s">
        <v>7405</v>
      </c>
      <c r="C4993" t="s">
        <v>1741</v>
      </c>
      <c r="D4993" t="s">
        <v>6907</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10622</v>
      </c>
      <c r="B4994" t="s">
        <v>7405</v>
      </c>
      <c r="C4994" t="s">
        <v>1741</v>
      </c>
      <c r="D4994" t="s">
        <v>6908</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10623</v>
      </c>
      <c r="B4995" t="s">
        <v>7405</v>
      </c>
      <c r="C4995" t="s">
        <v>1741</v>
      </c>
      <c r="D4995" t="s">
        <v>6908</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10624</v>
      </c>
      <c r="B4996" t="s">
        <v>7405</v>
      </c>
      <c r="C4996" t="s">
        <v>1741</v>
      </c>
      <c r="D4996" t="s">
        <v>6908</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10625</v>
      </c>
      <c r="B4997" t="s">
        <v>7405</v>
      </c>
      <c r="C4997" t="s">
        <v>1741</v>
      </c>
      <c r="D4997" t="s">
        <v>6908</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10626</v>
      </c>
      <c r="B4998" t="s">
        <v>7405</v>
      </c>
      <c r="C4998" t="s">
        <v>1741</v>
      </c>
      <c r="D4998" t="s">
        <v>6908</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10627</v>
      </c>
      <c r="B4999" t="s">
        <v>7405</v>
      </c>
      <c r="C4999" t="s">
        <v>1741</v>
      </c>
      <c r="D4999" t="s">
        <v>6908</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10628</v>
      </c>
      <c r="B5000" t="s">
        <v>7405</v>
      </c>
      <c r="C5000" t="s">
        <v>1741</v>
      </c>
      <c r="D5000" t="s">
        <v>6908</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10629</v>
      </c>
      <c r="B5001" t="s">
        <v>7405</v>
      </c>
      <c r="C5001" t="s">
        <v>1741</v>
      </c>
      <c r="D5001" t="s">
        <v>6908</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10630</v>
      </c>
      <c r="B5002" t="s">
        <v>7405</v>
      </c>
      <c r="C5002" t="s">
        <v>1741</v>
      </c>
      <c r="D5002" t="s">
        <v>6908</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10631</v>
      </c>
      <c r="B5003" t="s">
        <v>7405</v>
      </c>
      <c r="C5003" t="s">
        <v>1741</v>
      </c>
      <c r="D5003" t="s">
        <v>6908</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10632</v>
      </c>
      <c r="B5004" t="s">
        <v>7405</v>
      </c>
      <c r="C5004" t="s">
        <v>1741</v>
      </c>
      <c r="D5004" t="s">
        <v>6908</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10633</v>
      </c>
      <c r="B5005" t="s">
        <v>7405</v>
      </c>
      <c r="C5005" t="s">
        <v>1741</v>
      </c>
      <c r="D5005" t="s">
        <v>6908</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10634</v>
      </c>
      <c r="B5006" t="s">
        <v>7405</v>
      </c>
      <c r="C5006" t="s">
        <v>1741</v>
      </c>
      <c r="D5006" t="s">
        <v>6909</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10635</v>
      </c>
      <c r="B5007" t="s">
        <v>7405</v>
      </c>
      <c r="C5007" t="s">
        <v>1741</v>
      </c>
      <c r="D5007" t="s">
        <v>6909</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10636</v>
      </c>
      <c r="B5008" t="s">
        <v>7405</v>
      </c>
      <c r="C5008" t="s">
        <v>1741</v>
      </c>
      <c r="D5008" t="s">
        <v>6909</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10637</v>
      </c>
      <c r="B5009" t="s">
        <v>7405</v>
      </c>
      <c r="C5009" t="s">
        <v>1741</v>
      </c>
      <c r="D5009" t="s">
        <v>6909</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10638</v>
      </c>
      <c r="B5010" t="s">
        <v>7405</v>
      </c>
      <c r="C5010" t="s">
        <v>1741</v>
      </c>
      <c r="D5010" t="s">
        <v>6909</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10639</v>
      </c>
      <c r="B5011" t="s">
        <v>7405</v>
      </c>
      <c r="C5011" t="s">
        <v>1741</v>
      </c>
      <c r="D5011" t="s">
        <v>6909</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10640</v>
      </c>
      <c r="B5012" t="s">
        <v>7405</v>
      </c>
      <c r="C5012" t="s">
        <v>1741</v>
      </c>
      <c r="D5012" t="s">
        <v>6909</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10641</v>
      </c>
      <c r="B5013" t="s">
        <v>7405</v>
      </c>
      <c r="C5013" t="s">
        <v>1741</v>
      </c>
      <c r="D5013" t="s">
        <v>6909</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10642</v>
      </c>
      <c r="B5014" t="s">
        <v>7405</v>
      </c>
      <c r="C5014" t="s">
        <v>1741</v>
      </c>
      <c r="D5014" t="s">
        <v>6909</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10643</v>
      </c>
      <c r="B5015" t="s">
        <v>7405</v>
      </c>
      <c r="C5015" t="s">
        <v>1741</v>
      </c>
      <c r="D5015" t="s">
        <v>6909</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10644</v>
      </c>
      <c r="B5016" t="s">
        <v>7405</v>
      </c>
      <c r="C5016" t="s">
        <v>1741</v>
      </c>
      <c r="D5016" t="s">
        <v>6909</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10645</v>
      </c>
      <c r="B5017" t="s">
        <v>7405</v>
      </c>
      <c r="C5017" t="s">
        <v>1741</v>
      </c>
      <c r="D5017" t="s">
        <v>6909</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10646</v>
      </c>
      <c r="B5018" t="s">
        <v>7405</v>
      </c>
      <c r="C5018" t="s">
        <v>1741</v>
      </c>
      <c r="D5018" t="s">
        <v>6910</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10647</v>
      </c>
      <c r="B5019" t="s">
        <v>7405</v>
      </c>
      <c r="C5019" t="s">
        <v>1741</v>
      </c>
      <c r="D5019" t="s">
        <v>6910</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10648</v>
      </c>
      <c r="B5020" t="s">
        <v>7405</v>
      </c>
      <c r="C5020" t="s">
        <v>1741</v>
      </c>
      <c r="D5020" t="s">
        <v>6910</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10649</v>
      </c>
      <c r="B5021" t="s">
        <v>7405</v>
      </c>
      <c r="C5021" t="s">
        <v>1741</v>
      </c>
      <c r="D5021" t="s">
        <v>6910</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10650</v>
      </c>
      <c r="B5022" t="s">
        <v>7405</v>
      </c>
      <c r="C5022" t="s">
        <v>1741</v>
      </c>
      <c r="D5022" t="s">
        <v>6910</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10651</v>
      </c>
      <c r="B5023" t="s">
        <v>7405</v>
      </c>
      <c r="C5023" t="s">
        <v>1741</v>
      </c>
      <c r="D5023" t="s">
        <v>6910</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10652</v>
      </c>
      <c r="B5024" t="s">
        <v>7405</v>
      </c>
      <c r="C5024" t="s">
        <v>1741</v>
      </c>
      <c r="D5024" t="s">
        <v>6910</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10653</v>
      </c>
      <c r="B5025" t="s">
        <v>7405</v>
      </c>
      <c r="C5025" t="s">
        <v>1741</v>
      </c>
      <c r="D5025" t="s">
        <v>6910</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10654</v>
      </c>
      <c r="B5026" t="s">
        <v>7405</v>
      </c>
      <c r="C5026" t="s">
        <v>1741</v>
      </c>
      <c r="D5026" t="s">
        <v>6910</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10655</v>
      </c>
      <c r="B5027" t="s">
        <v>7405</v>
      </c>
      <c r="C5027" t="s">
        <v>1741</v>
      </c>
      <c r="D5027" t="s">
        <v>6910</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10656</v>
      </c>
      <c r="B5028" t="s">
        <v>7405</v>
      </c>
      <c r="C5028" t="s">
        <v>1741</v>
      </c>
      <c r="D5028" t="s">
        <v>6910</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10657</v>
      </c>
      <c r="B5029" t="s">
        <v>7405</v>
      </c>
      <c r="C5029" t="s">
        <v>1741</v>
      </c>
      <c r="D5029" t="s">
        <v>6910</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10658</v>
      </c>
      <c r="B5030" t="s">
        <v>7405</v>
      </c>
      <c r="C5030" t="s">
        <v>1741</v>
      </c>
      <c r="D5030" t="s">
        <v>6911</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10659</v>
      </c>
      <c r="B5031" t="s">
        <v>7405</v>
      </c>
      <c r="C5031" t="s">
        <v>1741</v>
      </c>
      <c r="D5031" t="s">
        <v>6911</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10660</v>
      </c>
      <c r="B5032" t="s">
        <v>7405</v>
      </c>
      <c r="C5032" t="s">
        <v>1741</v>
      </c>
      <c r="D5032" t="s">
        <v>6911</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10661</v>
      </c>
      <c r="B5033" t="s">
        <v>7405</v>
      </c>
      <c r="C5033" t="s">
        <v>1741</v>
      </c>
      <c r="D5033" t="s">
        <v>6911</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10662</v>
      </c>
      <c r="B5034" t="s">
        <v>7405</v>
      </c>
      <c r="C5034" t="s">
        <v>1741</v>
      </c>
      <c r="D5034" t="s">
        <v>6911</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10663</v>
      </c>
      <c r="B5035" t="s">
        <v>7405</v>
      </c>
      <c r="C5035" t="s">
        <v>1741</v>
      </c>
      <c r="D5035" t="s">
        <v>6911</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10664</v>
      </c>
      <c r="B5036" t="s">
        <v>7405</v>
      </c>
      <c r="C5036" t="s">
        <v>1741</v>
      </c>
      <c r="D5036" t="s">
        <v>6911</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10665</v>
      </c>
      <c r="B5037" t="s">
        <v>7405</v>
      </c>
      <c r="C5037" t="s">
        <v>1741</v>
      </c>
      <c r="D5037" t="s">
        <v>6911</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10666</v>
      </c>
      <c r="B5038" t="s">
        <v>7405</v>
      </c>
      <c r="C5038" t="s">
        <v>1741</v>
      </c>
      <c r="D5038" t="s">
        <v>6911</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10667</v>
      </c>
      <c r="B5039" t="s">
        <v>7405</v>
      </c>
      <c r="C5039" t="s">
        <v>1741</v>
      </c>
      <c r="D5039" t="s">
        <v>6911</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10668</v>
      </c>
      <c r="B5040" t="s">
        <v>7405</v>
      </c>
      <c r="C5040" t="s">
        <v>1741</v>
      </c>
      <c r="D5040" t="s">
        <v>6911</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10669</v>
      </c>
      <c r="B5041" t="s">
        <v>7405</v>
      </c>
      <c r="C5041" t="s">
        <v>1741</v>
      </c>
      <c r="D5041" t="s">
        <v>6911</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10670</v>
      </c>
      <c r="B5042" t="s">
        <v>7405</v>
      </c>
      <c r="C5042" t="s">
        <v>1741</v>
      </c>
      <c r="D5042" t="s">
        <v>6912</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10671</v>
      </c>
      <c r="B5043" t="s">
        <v>7405</v>
      </c>
      <c r="C5043" t="s">
        <v>1741</v>
      </c>
      <c r="D5043" t="s">
        <v>6912</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10672</v>
      </c>
      <c r="B5044" t="s">
        <v>7405</v>
      </c>
      <c r="C5044" t="s">
        <v>1741</v>
      </c>
      <c r="D5044" t="s">
        <v>6912</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10673</v>
      </c>
      <c r="B5045" t="s">
        <v>7405</v>
      </c>
      <c r="C5045" t="s">
        <v>1741</v>
      </c>
      <c r="D5045" t="s">
        <v>6912</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10674</v>
      </c>
      <c r="B5046" t="s">
        <v>7405</v>
      </c>
      <c r="C5046" t="s">
        <v>1741</v>
      </c>
      <c r="D5046" t="s">
        <v>6912</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10675</v>
      </c>
      <c r="B5047" t="s">
        <v>7405</v>
      </c>
      <c r="C5047" t="s">
        <v>1741</v>
      </c>
      <c r="D5047" t="s">
        <v>6912</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10676</v>
      </c>
      <c r="B5048" t="s">
        <v>7405</v>
      </c>
      <c r="C5048" t="s">
        <v>1741</v>
      </c>
      <c r="D5048" t="s">
        <v>6912</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10677</v>
      </c>
      <c r="B5049" t="s">
        <v>7405</v>
      </c>
      <c r="C5049" t="s">
        <v>1741</v>
      </c>
      <c r="D5049" t="s">
        <v>6912</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10678</v>
      </c>
      <c r="B5050" t="s">
        <v>7405</v>
      </c>
      <c r="C5050" t="s">
        <v>1741</v>
      </c>
      <c r="D5050" t="s">
        <v>6912</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10679</v>
      </c>
      <c r="B5051" t="s">
        <v>7405</v>
      </c>
      <c r="C5051" t="s">
        <v>1741</v>
      </c>
      <c r="D5051" t="s">
        <v>6912</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10680</v>
      </c>
      <c r="B5052" t="s">
        <v>7405</v>
      </c>
      <c r="C5052" t="s">
        <v>1741</v>
      </c>
      <c r="D5052" t="s">
        <v>6912</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10681</v>
      </c>
      <c r="B5053" t="s">
        <v>7405</v>
      </c>
      <c r="C5053" t="s">
        <v>1741</v>
      </c>
      <c r="D5053" t="s">
        <v>6912</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10682</v>
      </c>
      <c r="B5054" t="s">
        <v>7405</v>
      </c>
      <c r="C5054" t="s">
        <v>1741</v>
      </c>
      <c r="D5054" t="s">
        <v>6913</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10683</v>
      </c>
      <c r="B5055" t="s">
        <v>7405</v>
      </c>
      <c r="C5055" t="s">
        <v>1741</v>
      </c>
      <c r="D5055" t="s">
        <v>6913</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10684</v>
      </c>
      <c r="B5056" t="s">
        <v>7405</v>
      </c>
      <c r="C5056" t="s">
        <v>1741</v>
      </c>
      <c r="D5056" t="s">
        <v>6913</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10685</v>
      </c>
      <c r="B5057" t="s">
        <v>7405</v>
      </c>
      <c r="C5057" t="s">
        <v>1741</v>
      </c>
      <c r="D5057" t="s">
        <v>6913</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10686</v>
      </c>
      <c r="B5058" t="s">
        <v>7405</v>
      </c>
      <c r="C5058" t="s">
        <v>1741</v>
      </c>
      <c r="D5058" t="s">
        <v>6913</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10687</v>
      </c>
      <c r="B5059" t="s">
        <v>7405</v>
      </c>
      <c r="C5059" t="s">
        <v>1741</v>
      </c>
      <c r="D5059" t="s">
        <v>6913</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10688</v>
      </c>
      <c r="B5060" t="s">
        <v>7405</v>
      </c>
      <c r="C5060" t="s">
        <v>1741</v>
      </c>
      <c r="D5060" t="s">
        <v>6913</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10689</v>
      </c>
      <c r="B5061" t="s">
        <v>7405</v>
      </c>
      <c r="C5061" t="s">
        <v>1741</v>
      </c>
      <c r="D5061" t="s">
        <v>6913</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10690</v>
      </c>
      <c r="B5062" t="s">
        <v>7405</v>
      </c>
      <c r="C5062" t="s">
        <v>1741</v>
      </c>
      <c r="D5062" t="s">
        <v>6913</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10691</v>
      </c>
      <c r="B5063" t="s">
        <v>7405</v>
      </c>
      <c r="C5063" t="s">
        <v>1741</v>
      </c>
      <c r="D5063" t="s">
        <v>6913</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10692</v>
      </c>
      <c r="B5064" t="s">
        <v>7405</v>
      </c>
      <c r="C5064" t="s">
        <v>1741</v>
      </c>
      <c r="D5064" t="s">
        <v>6913</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10693</v>
      </c>
      <c r="B5065" t="s">
        <v>7405</v>
      </c>
      <c r="C5065" t="s">
        <v>1741</v>
      </c>
      <c r="D5065" t="s">
        <v>6913</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10694</v>
      </c>
      <c r="B5066" t="s">
        <v>7405</v>
      </c>
      <c r="C5066" t="s">
        <v>1741</v>
      </c>
      <c r="D5066" t="s">
        <v>6914</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10695</v>
      </c>
      <c r="B5067" t="s">
        <v>7405</v>
      </c>
      <c r="C5067" t="s">
        <v>1741</v>
      </c>
      <c r="D5067" t="s">
        <v>6914</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10696</v>
      </c>
      <c r="B5068" t="s">
        <v>7405</v>
      </c>
      <c r="C5068" t="s">
        <v>1741</v>
      </c>
      <c r="D5068" t="s">
        <v>6914</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10697</v>
      </c>
      <c r="B5069" t="s">
        <v>7405</v>
      </c>
      <c r="C5069" t="s">
        <v>1741</v>
      </c>
      <c r="D5069" t="s">
        <v>6914</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10698</v>
      </c>
      <c r="B5070" t="s">
        <v>7405</v>
      </c>
      <c r="C5070" t="s">
        <v>1741</v>
      </c>
      <c r="D5070" t="s">
        <v>6914</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10699</v>
      </c>
      <c r="B5071" t="s">
        <v>7405</v>
      </c>
      <c r="C5071" t="s">
        <v>1741</v>
      </c>
      <c r="D5071" t="s">
        <v>6914</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10700</v>
      </c>
      <c r="B5072" t="s">
        <v>7405</v>
      </c>
      <c r="C5072" t="s">
        <v>1741</v>
      </c>
      <c r="D5072" t="s">
        <v>6914</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10701</v>
      </c>
      <c r="B5073" t="s">
        <v>7405</v>
      </c>
      <c r="C5073" t="s">
        <v>1741</v>
      </c>
      <c r="D5073" t="s">
        <v>6914</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10702</v>
      </c>
      <c r="B5074" t="s">
        <v>7405</v>
      </c>
      <c r="C5074" t="s">
        <v>1741</v>
      </c>
      <c r="D5074" t="s">
        <v>6914</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10703</v>
      </c>
      <c r="B5075" t="s">
        <v>7405</v>
      </c>
      <c r="C5075" t="s">
        <v>1741</v>
      </c>
      <c r="D5075" t="s">
        <v>6914</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10704</v>
      </c>
      <c r="B5076" t="s">
        <v>7405</v>
      </c>
      <c r="C5076" t="s">
        <v>1741</v>
      </c>
      <c r="D5076" t="s">
        <v>6914</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10705</v>
      </c>
      <c r="B5077" t="s">
        <v>7405</v>
      </c>
      <c r="C5077" t="s">
        <v>1741</v>
      </c>
      <c r="D5077" t="s">
        <v>6914</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c r="A5078" t="s">
        <v>6590</v>
      </c>
      <c r="B5078" t="s">
        <v>6</v>
      </c>
      <c r="C5078" t="s">
        <v>6890</v>
      </c>
      <c r="D5078" t="s">
        <v>1702</v>
      </c>
      <c r="H5078" t="str">
        <f>INDEX('Vensim Variables'!$B:$B,MATCH(EPS!$B5078,'Vensim Variables'!$A:$A,0))</f>
        <v>g pollutant</v>
      </c>
      <c r="I5078" t="str">
        <f t="shared" si="158"/>
        <v>CO2</v>
      </c>
      <c r="J5078">
        <f>INDEX(NoSettings!$C:$C,MATCH(EPS!$A5078,NoSettings!$A:$A,0))</f>
        <v>59730200000000</v>
      </c>
      <c r="K5078">
        <f>INDEX(GWP!$C$2:$C$13,MATCH(EPS!I5078,GWP!$B$2:$B$13,0))</f>
        <v>1</v>
      </c>
      <c r="L5078" s="4">
        <f t="shared" si="159"/>
        <v>59.730200000000004</v>
      </c>
    </row>
    <row r="5079" spans="1:12">
      <c r="A5079" t="s">
        <v>6591</v>
      </c>
      <c r="B5079" t="s">
        <v>6</v>
      </c>
      <c r="C5079" t="s">
        <v>6890</v>
      </c>
      <c r="D5079" t="s">
        <v>1705</v>
      </c>
      <c r="H5079" t="str">
        <f>INDEX('Vensim Variables'!$B:$B,MATCH(EPS!$B5079,'Vensim Variables'!$A:$A,0))</f>
        <v>g pollutant</v>
      </c>
      <c r="I5079" t="str">
        <f t="shared" si="158"/>
        <v>VOC</v>
      </c>
      <c r="J5079">
        <f>INDEX(NoSettings!$C:$C,MATCH(EPS!$A5079,NoSettings!$A:$A,0))</f>
        <v>473330000000</v>
      </c>
      <c r="K5079">
        <f>INDEX(GWP!$C$2:$C$13,MATCH(EPS!I5079,GWP!$B$2:$B$13,0))</f>
        <v>0</v>
      </c>
      <c r="L5079" s="4">
        <f t="shared" si="159"/>
        <v>0</v>
      </c>
    </row>
    <row r="5080" spans="1:12">
      <c r="A5080" t="s">
        <v>6592</v>
      </c>
      <c r="B5080" t="s">
        <v>6</v>
      </c>
      <c r="C5080" t="s">
        <v>6890</v>
      </c>
      <c r="D5080" t="s">
        <v>1706</v>
      </c>
      <c r="H5080" t="str">
        <f>INDEX('Vensim Variables'!$B:$B,MATCH(EPS!$B5080,'Vensim Variables'!$A:$A,0))</f>
        <v>g pollutant</v>
      </c>
      <c r="I5080" t="str">
        <f t="shared" si="158"/>
        <v>CO</v>
      </c>
      <c r="J5080">
        <f>INDEX(NoSettings!$C:$C,MATCH(EPS!$A5080,NoSettings!$A:$A,0))</f>
        <v>2434350000000</v>
      </c>
      <c r="K5080">
        <f>INDEX(GWP!$C$2:$C$13,MATCH(EPS!I5080,GWP!$B$2:$B$13,0))</f>
        <v>0</v>
      </c>
      <c r="L5080" s="4">
        <f t="shared" si="159"/>
        <v>0</v>
      </c>
    </row>
    <row r="5081" spans="1:12">
      <c r="A5081" t="s">
        <v>6593</v>
      </c>
      <c r="B5081" t="s">
        <v>6</v>
      </c>
      <c r="C5081" t="s">
        <v>6890</v>
      </c>
      <c r="D5081" t="s">
        <v>1707</v>
      </c>
      <c r="H5081" t="str">
        <f>INDEX('Vensim Variables'!$B:$B,MATCH(EPS!$B5081,'Vensim Variables'!$A:$A,0))</f>
        <v>g pollutant</v>
      </c>
      <c r="I5081" t="str">
        <f t="shared" si="158"/>
        <v>NOx</v>
      </c>
      <c r="J5081">
        <f>INDEX(NoSettings!$C:$C,MATCH(EPS!$A5081,NoSettings!$A:$A,0))</f>
        <v>288721000000</v>
      </c>
      <c r="K5081">
        <f>INDEX(GWP!$C$2:$C$13,MATCH(EPS!I5081,GWP!$B$2:$B$13,0))</f>
        <v>0</v>
      </c>
      <c r="L5081" s="4">
        <f t="shared" si="159"/>
        <v>0</v>
      </c>
    </row>
    <row r="5082" spans="1:12">
      <c r="A5082" t="s">
        <v>6594</v>
      </c>
      <c r="B5082" t="s">
        <v>6</v>
      </c>
      <c r="C5082" t="s">
        <v>6890</v>
      </c>
      <c r="D5082" t="s">
        <v>1708</v>
      </c>
      <c r="H5082" t="str">
        <f>INDEX('Vensim Variables'!$B:$B,MATCH(EPS!$B5082,'Vensim Variables'!$A:$A,0))</f>
        <v>g pollutant</v>
      </c>
      <c r="I5082" t="str">
        <f t="shared" si="158"/>
        <v>PM10</v>
      </c>
      <c r="J5082">
        <f>INDEX(NoSettings!$C:$C,MATCH(EPS!$A5082,NoSettings!$A:$A,0))</f>
        <v>54082000000</v>
      </c>
      <c r="K5082">
        <f>INDEX(GWP!$C$2:$C$13,MATCH(EPS!I5082,GWP!$B$2:$B$13,0))</f>
        <v>0</v>
      </c>
      <c r="L5082" s="4">
        <f t="shared" si="159"/>
        <v>0</v>
      </c>
    </row>
    <row r="5083" spans="1:12">
      <c r="A5083" t="s">
        <v>6595</v>
      </c>
      <c r="B5083" t="s">
        <v>6</v>
      </c>
      <c r="C5083" t="s">
        <v>6890</v>
      </c>
      <c r="D5083" t="s">
        <v>1709</v>
      </c>
      <c r="H5083" t="str">
        <f>INDEX('Vensim Variables'!$B:$B,MATCH(EPS!$B5083,'Vensim Variables'!$A:$A,0))</f>
        <v>g pollutant</v>
      </c>
      <c r="I5083" t="str">
        <f t="shared" si="158"/>
        <v>PM25</v>
      </c>
      <c r="J5083">
        <f>INDEX(NoSettings!$C:$C,MATCH(EPS!$A5083,NoSettings!$A:$A,0))</f>
        <v>48503500000</v>
      </c>
      <c r="K5083">
        <f>INDEX(GWP!$C$2:$C$13,MATCH(EPS!I5083,GWP!$B$2:$B$13,0))</f>
        <v>0</v>
      </c>
      <c r="L5083" s="4">
        <f t="shared" si="159"/>
        <v>0</v>
      </c>
    </row>
    <row r="5084" spans="1:12">
      <c r="A5084" t="s">
        <v>6596</v>
      </c>
      <c r="B5084" t="s">
        <v>6</v>
      </c>
      <c r="C5084" t="s">
        <v>6890</v>
      </c>
      <c r="D5084" t="s">
        <v>1710</v>
      </c>
      <c r="H5084" t="str">
        <f>INDEX('Vensim Variables'!$B:$B,MATCH(EPS!$B5084,'Vensim Variables'!$A:$A,0))</f>
        <v>g pollutant</v>
      </c>
      <c r="I5084" t="str">
        <f t="shared" si="158"/>
        <v>SOx</v>
      </c>
      <c r="J5084">
        <f>INDEX(NoSettings!$C:$C,MATCH(EPS!$A5084,NoSettings!$A:$A,0))</f>
        <v>13008200000</v>
      </c>
      <c r="K5084">
        <f>INDEX(GWP!$C$2:$C$13,MATCH(EPS!I5084,GWP!$B$2:$B$13,0))</f>
        <v>0</v>
      </c>
      <c r="L5084" s="4">
        <f t="shared" si="159"/>
        <v>0</v>
      </c>
    </row>
    <row r="5085" spans="1:12">
      <c r="A5085" t="s">
        <v>6597</v>
      </c>
      <c r="B5085" t="s">
        <v>6</v>
      </c>
      <c r="C5085" t="s">
        <v>6890</v>
      </c>
      <c r="D5085" t="s">
        <v>1711</v>
      </c>
      <c r="H5085" t="str">
        <f>INDEX('Vensim Variables'!$B:$B,MATCH(EPS!$B5085,'Vensim Variables'!$A:$A,0))</f>
        <v>g pollutant</v>
      </c>
      <c r="I5085" t="str">
        <f t="shared" si="158"/>
        <v>BC</v>
      </c>
      <c r="J5085">
        <f>INDEX(NoSettings!$C:$C,MATCH(EPS!$A5085,NoSettings!$A:$A,0))</f>
        <v>12700400000</v>
      </c>
      <c r="K5085">
        <f>INDEX(GWP!$C$2:$C$13,MATCH(EPS!I5085,GWP!$B$2:$B$13,0))</f>
        <v>0</v>
      </c>
      <c r="L5085" s="4">
        <f t="shared" si="159"/>
        <v>0</v>
      </c>
    </row>
    <row r="5086" spans="1:12">
      <c r="A5086" t="s">
        <v>6598</v>
      </c>
      <c r="B5086" t="s">
        <v>6</v>
      </c>
      <c r="C5086" t="s">
        <v>6890</v>
      </c>
      <c r="D5086" t="s">
        <v>1712</v>
      </c>
      <c r="H5086" t="str">
        <f>INDEX('Vensim Variables'!$B:$B,MATCH(EPS!$B5086,'Vensim Variables'!$A:$A,0))</f>
        <v>g pollutant</v>
      </c>
      <c r="I5086" t="str">
        <f t="shared" si="158"/>
        <v>OC</v>
      </c>
      <c r="J5086">
        <f>INDEX(NoSettings!$C:$C,MATCH(EPS!$A5086,NoSettings!$A:$A,0))</f>
        <v>15411000000</v>
      </c>
      <c r="K5086">
        <f>INDEX(GWP!$C$2:$C$13,MATCH(EPS!I5086,GWP!$B$2:$B$13,0))</f>
        <v>0</v>
      </c>
      <c r="L5086" s="4">
        <f t="shared" si="159"/>
        <v>0</v>
      </c>
    </row>
    <row r="5087" spans="1:12">
      <c r="A5087" t="s">
        <v>6599</v>
      </c>
      <c r="B5087" t="s">
        <v>6</v>
      </c>
      <c r="C5087" t="s">
        <v>6890</v>
      </c>
      <c r="D5087" t="s">
        <v>1713</v>
      </c>
      <c r="H5087" t="str">
        <f>INDEX('Vensim Variables'!$B:$B,MATCH(EPS!$B5087,'Vensim Variables'!$A:$A,0))</f>
        <v>g pollutant</v>
      </c>
      <c r="I5087" t="str">
        <f t="shared" si="158"/>
        <v>CH4</v>
      </c>
      <c r="J5087">
        <f>INDEX(NoSettings!$C:$C,MATCH(EPS!$A5087,NoSettings!$A:$A,0))</f>
        <v>9937470000000</v>
      </c>
      <c r="K5087">
        <f>INDEX(GWP!$C$2:$C$13,MATCH(EPS!I5087,GWP!$B$2:$B$13,0))</f>
        <v>28</v>
      </c>
      <c r="L5087" s="4">
        <f t="shared" si="159"/>
        <v>278.24916000000002</v>
      </c>
    </row>
    <row r="5088" spans="1:12">
      <c r="A5088" t="s">
        <v>6600</v>
      </c>
      <c r="B5088" t="s">
        <v>6</v>
      </c>
      <c r="C5088" t="s">
        <v>6890</v>
      </c>
      <c r="D5088" t="s">
        <v>1714</v>
      </c>
      <c r="H5088" t="str">
        <f>INDEX('Vensim Variables'!$B:$B,MATCH(EPS!$B5088,'Vensim Variables'!$A:$A,0))</f>
        <v>g pollutant</v>
      </c>
      <c r="I5088" t="str">
        <f t="shared" si="158"/>
        <v>N2O</v>
      </c>
      <c r="J5088">
        <f>INDEX(NoSettings!$C:$C,MATCH(EPS!$A5088,NoSettings!$A:$A,0))</f>
        <v>1176410000000</v>
      </c>
      <c r="K5088">
        <f>INDEX(GWP!$C$2:$C$13,MATCH(EPS!I5088,GWP!$B$2:$B$13,0))</f>
        <v>265</v>
      </c>
      <c r="L5088" s="4">
        <f t="shared" si="159"/>
        <v>311.74865</v>
      </c>
    </row>
    <row r="5089" spans="1:12">
      <c r="A5089" t="s">
        <v>6601</v>
      </c>
      <c r="B5089" t="s">
        <v>6</v>
      </c>
      <c r="C5089" t="s">
        <v>6890</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c r="A5090" t="s">
        <v>6602</v>
      </c>
      <c r="B5090" t="s">
        <v>6</v>
      </c>
      <c r="C5090" t="s">
        <v>6891</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c r="A5091" t="s">
        <v>6603</v>
      </c>
      <c r="B5091" t="s">
        <v>6</v>
      </c>
      <c r="C5091" t="s">
        <v>6891</v>
      </c>
      <c r="D5091" t="s">
        <v>1705</v>
      </c>
      <c r="H5091" t="str">
        <f>INDEX('Vensim Variables'!$B:$B,MATCH(EPS!$B5091,'Vensim Variables'!$A:$A,0))</f>
        <v>g pollutant</v>
      </c>
      <c r="I5091" t="str">
        <f t="shared" si="158"/>
        <v>VOC</v>
      </c>
      <c r="J5091">
        <f>INDEX(NoSettings!$C:$C,MATCH(EPS!$A5091,NoSettings!$A:$A,0))</f>
        <v>23861000000</v>
      </c>
      <c r="K5091">
        <f>INDEX(GWP!$C$2:$C$13,MATCH(EPS!I5091,GWP!$B$2:$B$13,0))</f>
        <v>0</v>
      </c>
      <c r="L5091" s="4">
        <f t="shared" si="159"/>
        <v>0</v>
      </c>
    </row>
    <row r="5092" spans="1:12">
      <c r="A5092" t="s">
        <v>6604</v>
      </c>
      <c r="B5092" t="s">
        <v>6</v>
      </c>
      <c r="C5092" t="s">
        <v>6891</v>
      </c>
      <c r="D5092" t="s">
        <v>1706</v>
      </c>
      <c r="H5092" t="str">
        <f>INDEX('Vensim Variables'!$B:$B,MATCH(EPS!$B5092,'Vensim Variables'!$A:$A,0))</f>
        <v>g pollutant</v>
      </c>
      <c r="I5092" t="str">
        <f t="shared" si="158"/>
        <v>CO</v>
      </c>
      <c r="J5092">
        <f>INDEX(NoSettings!$C:$C,MATCH(EPS!$A5092,NoSettings!$A:$A,0))</f>
        <v>239597000000</v>
      </c>
      <c r="K5092">
        <f>INDEX(GWP!$C$2:$C$13,MATCH(EPS!I5092,GWP!$B$2:$B$13,0))</f>
        <v>0</v>
      </c>
      <c r="L5092" s="4">
        <f t="shared" si="159"/>
        <v>0</v>
      </c>
    </row>
    <row r="5093" spans="1:12">
      <c r="A5093" t="s">
        <v>6605</v>
      </c>
      <c r="B5093" t="s">
        <v>6</v>
      </c>
      <c r="C5093" t="s">
        <v>6891</v>
      </c>
      <c r="D5093" t="s">
        <v>1707</v>
      </c>
      <c r="H5093" t="str">
        <f>INDEX('Vensim Variables'!$B:$B,MATCH(EPS!$B5093,'Vensim Variables'!$A:$A,0))</f>
        <v>g pollutant</v>
      </c>
      <c r="I5093" t="str">
        <f t="shared" si="158"/>
        <v>NOx</v>
      </c>
      <c r="J5093">
        <f>INDEX(NoSettings!$C:$C,MATCH(EPS!$A5093,NoSettings!$A:$A,0))</f>
        <v>43781200000</v>
      </c>
      <c r="K5093">
        <f>INDEX(GWP!$C$2:$C$13,MATCH(EPS!I5093,GWP!$B$2:$B$13,0))</f>
        <v>0</v>
      </c>
      <c r="L5093" s="4">
        <f t="shared" si="159"/>
        <v>0</v>
      </c>
    </row>
    <row r="5094" spans="1:12">
      <c r="A5094" t="s">
        <v>6606</v>
      </c>
      <c r="B5094" t="s">
        <v>6</v>
      </c>
      <c r="C5094" t="s">
        <v>6891</v>
      </c>
      <c r="D5094" t="s">
        <v>1708</v>
      </c>
      <c r="H5094" t="str">
        <f>INDEX('Vensim Variables'!$B:$B,MATCH(EPS!$B5094,'Vensim Variables'!$A:$A,0))</f>
        <v>g pollutant</v>
      </c>
      <c r="I5094" t="str">
        <f t="shared" si="158"/>
        <v>PM10</v>
      </c>
      <c r="J5094">
        <f>INDEX(NoSettings!$C:$C,MATCH(EPS!$A5094,NoSettings!$A:$A,0))</f>
        <v>457620000000</v>
      </c>
      <c r="K5094">
        <f>INDEX(GWP!$C$2:$C$13,MATCH(EPS!I5094,GWP!$B$2:$B$13,0))</f>
        <v>0</v>
      </c>
      <c r="L5094" s="4">
        <f t="shared" si="159"/>
        <v>0</v>
      </c>
    </row>
    <row r="5095" spans="1:12">
      <c r="A5095" t="s">
        <v>6607</v>
      </c>
      <c r="B5095" t="s">
        <v>6</v>
      </c>
      <c r="C5095" t="s">
        <v>6891</v>
      </c>
      <c r="D5095" t="s">
        <v>1709</v>
      </c>
      <c r="H5095" t="str">
        <f>INDEX('Vensim Variables'!$B:$B,MATCH(EPS!$B5095,'Vensim Variables'!$A:$A,0))</f>
        <v>g pollutant</v>
      </c>
      <c r="I5095" t="str">
        <f t="shared" si="158"/>
        <v>PM25</v>
      </c>
      <c r="J5095">
        <f>INDEX(NoSettings!$C:$C,MATCH(EPS!$A5095,NoSettings!$A:$A,0))</f>
        <v>62688200000</v>
      </c>
      <c r="K5095">
        <f>INDEX(GWP!$C$2:$C$13,MATCH(EPS!I5095,GWP!$B$2:$B$13,0))</f>
        <v>0</v>
      </c>
      <c r="L5095" s="4">
        <f t="shared" si="159"/>
        <v>0</v>
      </c>
    </row>
    <row r="5096" spans="1:12">
      <c r="A5096" t="s">
        <v>6608</v>
      </c>
      <c r="B5096" t="s">
        <v>6</v>
      </c>
      <c r="C5096" t="s">
        <v>6891</v>
      </c>
      <c r="D5096" t="s">
        <v>1710</v>
      </c>
      <c r="H5096" t="str">
        <f>INDEX('Vensim Variables'!$B:$B,MATCH(EPS!$B5096,'Vensim Variables'!$A:$A,0))</f>
        <v>g pollutant</v>
      </c>
      <c r="I5096" t="str">
        <f t="shared" si="158"/>
        <v>SOx</v>
      </c>
      <c r="J5096">
        <f>INDEX(NoSettings!$C:$C,MATCH(EPS!$A5096,NoSettings!$A:$A,0))</f>
        <v>1290370000</v>
      </c>
      <c r="K5096">
        <f>INDEX(GWP!$C$2:$C$13,MATCH(EPS!I5096,GWP!$B$2:$B$13,0))</f>
        <v>0</v>
      </c>
      <c r="L5096" s="4">
        <f t="shared" si="159"/>
        <v>0</v>
      </c>
    </row>
    <row r="5097" spans="1:12">
      <c r="A5097" t="s">
        <v>6609</v>
      </c>
      <c r="B5097" t="s">
        <v>6</v>
      </c>
      <c r="C5097" t="s">
        <v>6891</v>
      </c>
      <c r="D5097" t="s">
        <v>1711</v>
      </c>
      <c r="H5097" t="str">
        <f>INDEX('Vensim Variables'!$B:$B,MATCH(EPS!$B5097,'Vensim Variables'!$A:$A,0))</f>
        <v>g pollutant</v>
      </c>
      <c r="I5097" t="str">
        <f t="shared" si="158"/>
        <v>BC</v>
      </c>
      <c r="J5097">
        <f>INDEX(NoSettings!$C:$C,MATCH(EPS!$A5097,NoSettings!$A:$A,0))</f>
        <v>1135600000</v>
      </c>
      <c r="K5097">
        <f>INDEX(GWP!$C$2:$C$13,MATCH(EPS!I5097,GWP!$B$2:$B$13,0))</f>
        <v>0</v>
      </c>
      <c r="L5097" s="4">
        <f t="shared" si="159"/>
        <v>0</v>
      </c>
    </row>
    <row r="5098" spans="1:12">
      <c r="A5098" t="s">
        <v>6610</v>
      </c>
      <c r="B5098" t="s">
        <v>6</v>
      </c>
      <c r="C5098" t="s">
        <v>6891</v>
      </c>
      <c r="D5098" t="s">
        <v>1712</v>
      </c>
      <c r="H5098" t="str">
        <f>INDEX('Vensim Variables'!$B:$B,MATCH(EPS!$B5098,'Vensim Variables'!$A:$A,0))</f>
        <v>g pollutant</v>
      </c>
      <c r="I5098" t="str">
        <f t="shared" si="158"/>
        <v>OC</v>
      </c>
      <c r="J5098">
        <f>INDEX(NoSettings!$C:$C,MATCH(EPS!$A5098,NoSettings!$A:$A,0))</f>
        <v>959754000</v>
      </c>
      <c r="K5098">
        <f>INDEX(GWP!$C$2:$C$13,MATCH(EPS!I5098,GWP!$B$2:$B$13,0))</f>
        <v>0</v>
      </c>
      <c r="L5098" s="4">
        <f t="shared" si="159"/>
        <v>0</v>
      </c>
    </row>
    <row r="5099" spans="1:12">
      <c r="A5099" t="s">
        <v>6611</v>
      </c>
      <c r="B5099" t="s">
        <v>6</v>
      </c>
      <c r="C5099" t="s">
        <v>6891</v>
      </c>
      <c r="D5099" t="s">
        <v>1713</v>
      </c>
      <c r="H5099" t="str">
        <f>INDEX('Vensim Variables'!$B:$B,MATCH(EPS!$B5099,'Vensim Variables'!$A:$A,0))</f>
        <v>g pollutant</v>
      </c>
      <c r="I5099" t="str">
        <f t="shared" si="158"/>
        <v>CH4</v>
      </c>
      <c r="J5099">
        <f>INDEX(NoSettings!$C:$C,MATCH(EPS!$A5099,NoSettings!$A:$A,0))</f>
        <v>1825090000000</v>
      </c>
      <c r="K5099">
        <f>INDEX(GWP!$C$2:$C$13,MATCH(EPS!I5099,GWP!$B$2:$B$13,0))</f>
        <v>28</v>
      </c>
      <c r="L5099" s="4">
        <f t="shared" si="159"/>
        <v>51.102519999999998</v>
      </c>
    </row>
    <row r="5100" spans="1:12">
      <c r="A5100" t="s">
        <v>6612</v>
      </c>
      <c r="B5100" t="s">
        <v>6</v>
      </c>
      <c r="C5100" t="s">
        <v>6891</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c r="A5101" t="s">
        <v>6613</v>
      </c>
      <c r="B5101" t="s">
        <v>6</v>
      </c>
      <c r="C5101" t="s">
        <v>6891</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c r="A5102" t="s">
        <v>6614</v>
      </c>
      <c r="B5102" t="s">
        <v>6</v>
      </c>
      <c r="C5102" t="s">
        <v>6892</v>
      </c>
      <c r="D5102" t="s">
        <v>1702</v>
      </c>
      <c r="H5102" t="str">
        <f>INDEX('Vensim Variables'!$B:$B,MATCH(EPS!$B5102,'Vensim Variables'!$A:$A,0))</f>
        <v>g pollutant</v>
      </c>
      <c r="I5102" t="str">
        <f t="shared" si="158"/>
        <v>CO2</v>
      </c>
      <c r="J5102">
        <f>INDEX(NoSettings!$C:$C,MATCH(EPS!$A5102,NoSettings!$A:$A,0))</f>
        <v>159735000000000</v>
      </c>
      <c r="K5102">
        <f>INDEX(GWP!$C$2:$C$13,MATCH(EPS!I5102,GWP!$B$2:$B$13,0))</f>
        <v>1</v>
      </c>
      <c r="L5102" s="4">
        <f t="shared" si="159"/>
        <v>159.73500000000001</v>
      </c>
    </row>
    <row r="5103" spans="1:12">
      <c r="A5103" t="s">
        <v>6615</v>
      </c>
      <c r="B5103" t="s">
        <v>6</v>
      </c>
      <c r="C5103" t="s">
        <v>6892</v>
      </c>
      <c r="D5103" t="s">
        <v>1705</v>
      </c>
      <c r="H5103" t="str">
        <f>INDEX('Vensim Variables'!$B:$B,MATCH(EPS!$B5103,'Vensim Variables'!$A:$A,0))</f>
        <v>g pollutant</v>
      </c>
      <c r="I5103" t="str">
        <f t="shared" si="158"/>
        <v>VOC</v>
      </c>
      <c r="J5103">
        <f>INDEX(NoSettings!$C:$C,MATCH(EPS!$A5103,NoSettings!$A:$A,0))</f>
        <v>2533960000000</v>
      </c>
      <c r="K5103">
        <f>INDEX(GWP!$C$2:$C$13,MATCH(EPS!I5103,GWP!$B$2:$B$13,0))</f>
        <v>0</v>
      </c>
      <c r="L5103" s="4">
        <f t="shared" si="159"/>
        <v>0</v>
      </c>
    </row>
    <row r="5104" spans="1:12">
      <c r="A5104" t="s">
        <v>6616</v>
      </c>
      <c r="B5104" t="s">
        <v>6</v>
      </c>
      <c r="C5104" t="s">
        <v>6892</v>
      </c>
      <c r="D5104" t="s">
        <v>1706</v>
      </c>
      <c r="H5104" t="str">
        <f>INDEX('Vensim Variables'!$B:$B,MATCH(EPS!$B5104,'Vensim Variables'!$A:$A,0))</f>
        <v>g pollutant</v>
      </c>
      <c r="I5104" t="str">
        <f t="shared" si="158"/>
        <v>CO</v>
      </c>
      <c r="J5104">
        <f>INDEX(NoSettings!$C:$C,MATCH(EPS!$A5104,NoSettings!$A:$A,0))</f>
        <v>981391000000</v>
      </c>
      <c r="K5104">
        <f>INDEX(GWP!$C$2:$C$13,MATCH(EPS!I5104,GWP!$B$2:$B$13,0))</f>
        <v>0</v>
      </c>
      <c r="L5104" s="4">
        <f t="shared" si="159"/>
        <v>0</v>
      </c>
    </row>
    <row r="5105" spans="1:12">
      <c r="A5105" t="s">
        <v>6617</v>
      </c>
      <c r="B5105" t="s">
        <v>6</v>
      </c>
      <c r="C5105" t="s">
        <v>6892</v>
      </c>
      <c r="D5105" t="s">
        <v>1707</v>
      </c>
      <c r="H5105" t="str">
        <f>INDEX('Vensim Variables'!$B:$B,MATCH(EPS!$B5105,'Vensim Variables'!$A:$A,0))</f>
        <v>g pollutant</v>
      </c>
      <c r="I5105" t="str">
        <f t="shared" si="158"/>
        <v>NOx</v>
      </c>
      <c r="J5105">
        <f>INDEX(NoSettings!$C:$C,MATCH(EPS!$A5105,NoSettings!$A:$A,0))</f>
        <v>778059000000</v>
      </c>
      <c r="K5105">
        <f>INDEX(GWP!$C$2:$C$13,MATCH(EPS!I5105,GWP!$B$2:$B$13,0))</f>
        <v>0</v>
      </c>
      <c r="L5105" s="4">
        <f t="shared" si="159"/>
        <v>0</v>
      </c>
    </row>
    <row r="5106" spans="1:12">
      <c r="A5106" t="s">
        <v>6618</v>
      </c>
      <c r="B5106" t="s">
        <v>6</v>
      </c>
      <c r="C5106" t="s">
        <v>6892</v>
      </c>
      <c r="D5106" t="s">
        <v>1708</v>
      </c>
      <c r="H5106" t="str">
        <f>INDEX('Vensim Variables'!$B:$B,MATCH(EPS!$B5106,'Vensim Variables'!$A:$A,0))</f>
        <v>g pollutant</v>
      </c>
      <c r="I5106" t="str">
        <f t="shared" si="158"/>
        <v>PM10</v>
      </c>
      <c r="J5106">
        <f>INDEX(NoSettings!$C:$C,MATCH(EPS!$A5106,NoSettings!$A:$A,0))</f>
        <v>21609800000</v>
      </c>
      <c r="K5106">
        <f>INDEX(GWP!$C$2:$C$13,MATCH(EPS!I5106,GWP!$B$2:$B$13,0))</f>
        <v>0</v>
      </c>
      <c r="L5106" s="4">
        <f t="shared" si="159"/>
        <v>0</v>
      </c>
    </row>
    <row r="5107" spans="1:12">
      <c r="A5107" t="s">
        <v>6619</v>
      </c>
      <c r="B5107" t="s">
        <v>6</v>
      </c>
      <c r="C5107" t="s">
        <v>6892</v>
      </c>
      <c r="D5107" t="s">
        <v>1709</v>
      </c>
      <c r="H5107" t="str">
        <f>INDEX('Vensim Variables'!$B:$B,MATCH(EPS!$B5107,'Vensim Variables'!$A:$A,0))</f>
        <v>g pollutant</v>
      </c>
      <c r="I5107" t="str">
        <f t="shared" si="158"/>
        <v>PM25</v>
      </c>
      <c r="J5107">
        <f>INDEX(NoSettings!$C:$C,MATCH(EPS!$A5107,NoSettings!$A:$A,0))</f>
        <v>20650700000</v>
      </c>
      <c r="K5107">
        <f>INDEX(GWP!$C$2:$C$13,MATCH(EPS!I5107,GWP!$B$2:$B$13,0))</f>
        <v>0</v>
      </c>
      <c r="L5107" s="4">
        <f t="shared" si="159"/>
        <v>0</v>
      </c>
    </row>
    <row r="5108" spans="1:12">
      <c r="A5108" t="s">
        <v>6620</v>
      </c>
      <c r="B5108" t="s">
        <v>6</v>
      </c>
      <c r="C5108" t="s">
        <v>6892</v>
      </c>
      <c r="D5108" t="s">
        <v>1710</v>
      </c>
      <c r="H5108" t="str">
        <f>INDEX('Vensim Variables'!$B:$B,MATCH(EPS!$B5108,'Vensim Variables'!$A:$A,0))</f>
        <v>g pollutant</v>
      </c>
      <c r="I5108" t="str">
        <f t="shared" si="158"/>
        <v>SOx</v>
      </c>
      <c r="J5108">
        <f>INDEX(NoSettings!$C:$C,MATCH(EPS!$A5108,NoSettings!$A:$A,0))</f>
        <v>68459600000</v>
      </c>
      <c r="K5108">
        <f>INDEX(GWP!$C$2:$C$13,MATCH(EPS!I5108,GWP!$B$2:$B$13,0))</f>
        <v>0</v>
      </c>
      <c r="L5108" s="4">
        <f t="shared" si="159"/>
        <v>0</v>
      </c>
    </row>
    <row r="5109" spans="1:12">
      <c r="A5109" t="s">
        <v>6621</v>
      </c>
      <c r="B5109" t="s">
        <v>6</v>
      </c>
      <c r="C5109" t="s">
        <v>6892</v>
      </c>
      <c r="D5109" t="s">
        <v>1711</v>
      </c>
      <c r="H5109" t="str">
        <f>INDEX('Vensim Variables'!$B:$B,MATCH(EPS!$B5109,'Vensim Variables'!$A:$A,0))</f>
        <v>g pollutant</v>
      </c>
      <c r="I5109" t="str">
        <f t="shared" si="158"/>
        <v>BC</v>
      </c>
      <c r="J5109">
        <f>INDEX(NoSettings!$C:$C,MATCH(EPS!$A5109,NoSettings!$A:$A,0))</f>
        <v>2322640000</v>
      </c>
      <c r="K5109">
        <f>INDEX(GWP!$C$2:$C$13,MATCH(EPS!I5109,GWP!$B$2:$B$13,0))</f>
        <v>0</v>
      </c>
      <c r="L5109" s="4">
        <f t="shared" si="159"/>
        <v>0</v>
      </c>
    </row>
    <row r="5110" spans="1:12">
      <c r="A5110" t="s">
        <v>6622</v>
      </c>
      <c r="B5110" t="s">
        <v>6</v>
      </c>
      <c r="C5110" t="s">
        <v>6892</v>
      </c>
      <c r="D5110" t="s">
        <v>1712</v>
      </c>
      <c r="H5110" t="str">
        <f>INDEX('Vensim Variables'!$B:$B,MATCH(EPS!$B5110,'Vensim Variables'!$A:$A,0))</f>
        <v>g pollutant</v>
      </c>
      <c r="I5110" t="str">
        <f t="shared" si="158"/>
        <v>OC</v>
      </c>
      <c r="J5110">
        <f>INDEX(NoSettings!$C:$C,MATCH(EPS!$A5110,NoSettings!$A:$A,0))</f>
        <v>7206610000</v>
      </c>
      <c r="K5110">
        <f>INDEX(GWP!$C$2:$C$13,MATCH(EPS!I5110,GWP!$B$2:$B$13,0))</f>
        <v>0</v>
      </c>
      <c r="L5110" s="4">
        <f t="shared" si="159"/>
        <v>0</v>
      </c>
    </row>
    <row r="5111" spans="1:12">
      <c r="A5111" t="s">
        <v>6623</v>
      </c>
      <c r="B5111" t="s">
        <v>6</v>
      </c>
      <c r="C5111" t="s">
        <v>6892</v>
      </c>
      <c r="D5111" t="s">
        <v>1713</v>
      </c>
      <c r="H5111" t="str">
        <f>INDEX('Vensim Variables'!$B:$B,MATCH(EPS!$B5111,'Vensim Variables'!$A:$A,0))</f>
        <v>g pollutant</v>
      </c>
      <c r="I5111" t="str">
        <f t="shared" si="158"/>
        <v>CH4</v>
      </c>
      <c r="J5111">
        <f>INDEX(NoSettings!$C:$C,MATCH(EPS!$A5111,NoSettings!$A:$A,0))</f>
        <v>5931860000000</v>
      </c>
      <c r="K5111">
        <f>INDEX(GWP!$C$2:$C$13,MATCH(EPS!I5111,GWP!$B$2:$B$13,0))</f>
        <v>28</v>
      </c>
      <c r="L5111" s="4">
        <f t="shared" si="159"/>
        <v>166.09208000000001</v>
      </c>
    </row>
    <row r="5112" spans="1:12">
      <c r="A5112" t="s">
        <v>6624</v>
      </c>
      <c r="B5112" t="s">
        <v>6</v>
      </c>
      <c r="C5112" t="s">
        <v>6892</v>
      </c>
      <c r="D5112" t="s">
        <v>1714</v>
      </c>
      <c r="H5112" t="str">
        <f>INDEX('Vensim Variables'!$B:$B,MATCH(EPS!$B5112,'Vensim Variables'!$A:$A,0))</f>
        <v>g pollutant</v>
      </c>
      <c r="I5112" t="str">
        <f t="shared" si="158"/>
        <v>N2O</v>
      </c>
      <c r="J5112">
        <f>INDEX(NoSettings!$C:$C,MATCH(EPS!$A5112,NoSettings!$A:$A,0))</f>
        <v>314193000</v>
      </c>
      <c r="K5112">
        <f>INDEX(GWP!$C$2:$C$13,MATCH(EPS!I5112,GWP!$B$2:$B$13,0))</f>
        <v>265</v>
      </c>
      <c r="L5112" s="4">
        <f t="shared" si="159"/>
        <v>8.3261144999999995E-2</v>
      </c>
    </row>
    <row r="5113" spans="1:12">
      <c r="A5113" t="s">
        <v>6625</v>
      </c>
      <c r="B5113" t="s">
        <v>6</v>
      </c>
      <c r="C5113" t="s">
        <v>6892</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c r="A5114" t="s">
        <v>6626</v>
      </c>
      <c r="B5114" t="s">
        <v>6</v>
      </c>
      <c r="C5114" t="s">
        <v>6893</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c r="A5115" t="s">
        <v>6627</v>
      </c>
      <c r="B5115" t="s">
        <v>6</v>
      </c>
      <c r="C5115" t="s">
        <v>6893</v>
      </c>
      <c r="D5115" t="s">
        <v>1705</v>
      </c>
      <c r="H5115" t="str">
        <f>INDEX('Vensim Variables'!$B:$B,MATCH(EPS!$B5115,'Vensim Variables'!$A:$A,0))</f>
        <v>g pollutant</v>
      </c>
      <c r="I5115" t="str">
        <f t="shared" si="158"/>
        <v>VOC</v>
      </c>
      <c r="J5115">
        <f>INDEX(NoSettings!$C:$C,MATCH(EPS!$A5115,NoSettings!$A:$A,0))</f>
        <v>1353150000</v>
      </c>
      <c r="K5115">
        <f>INDEX(GWP!$C$2:$C$13,MATCH(EPS!I5115,GWP!$B$2:$B$13,0))</f>
        <v>0</v>
      </c>
      <c r="L5115" s="4">
        <f t="shared" si="159"/>
        <v>0</v>
      </c>
    </row>
    <row r="5116" spans="1:12">
      <c r="A5116" t="s">
        <v>6628</v>
      </c>
      <c r="B5116" t="s">
        <v>6</v>
      </c>
      <c r="C5116" t="s">
        <v>6893</v>
      </c>
      <c r="D5116" t="s">
        <v>1706</v>
      </c>
      <c r="H5116" t="str">
        <f>INDEX('Vensim Variables'!$B:$B,MATCH(EPS!$B5116,'Vensim Variables'!$A:$A,0))</f>
        <v>g pollutant</v>
      </c>
      <c r="I5116" t="str">
        <f t="shared" si="158"/>
        <v>CO</v>
      </c>
      <c r="J5116">
        <f>INDEX(NoSettings!$C:$C,MATCH(EPS!$A5116,NoSettings!$A:$A,0))</f>
        <v>7440560000</v>
      </c>
      <c r="K5116">
        <f>INDEX(GWP!$C$2:$C$13,MATCH(EPS!I5116,GWP!$B$2:$B$13,0))</f>
        <v>0</v>
      </c>
      <c r="L5116" s="4">
        <f t="shared" si="159"/>
        <v>0</v>
      </c>
    </row>
    <row r="5117" spans="1:12">
      <c r="A5117" t="s">
        <v>6629</v>
      </c>
      <c r="B5117" t="s">
        <v>6</v>
      </c>
      <c r="C5117" t="s">
        <v>6893</v>
      </c>
      <c r="D5117" t="s">
        <v>1707</v>
      </c>
      <c r="H5117" t="str">
        <f>INDEX('Vensim Variables'!$B:$B,MATCH(EPS!$B5117,'Vensim Variables'!$A:$A,0))</f>
        <v>g pollutant</v>
      </c>
      <c r="I5117" t="str">
        <f t="shared" si="158"/>
        <v>NOx</v>
      </c>
      <c r="J5117">
        <f>INDEX(NoSettings!$C:$C,MATCH(EPS!$A5117,NoSettings!$A:$A,0))</f>
        <v>15136200000</v>
      </c>
      <c r="K5117">
        <f>INDEX(GWP!$C$2:$C$13,MATCH(EPS!I5117,GWP!$B$2:$B$13,0))</f>
        <v>0</v>
      </c>
      <c r="L5117" s="4">
        <f t="shared" si="159"/>
        <v>0</v>
      </c>
    </row>
    <row r="5118" spans="1:12">
      <c r="A5118" t="s">
        <v>6630</v>
      </c>
      <c r="B5118" t="s">
        <v>6</v>
      </c>
      <c r="C5118" t="s">
        <v>6893</v>
      </c>
      <c r="D5118" t="s">
        <v>1708</v>
      </c>
      <c r="H5118" t="str">
        <f>INDEX('Vensim Variables'!$B:$B,MATCH(EPS!$B5118,'Vensim Variables'!$A:$A,0))</f>
        <v>g pollutant</v>
      </c>
      <c r="I5118" t="str">
        <f t="shared" si="158"/>
        <v>PM10</v>
      </c>
      <c r="J5118">
        <f>INDEX(NoSettings!$C:$C,MATCH(EPS!$A5118,NoSettings!$A:$A,0))</f>
        <v>1318210000</v>
      </c>
      <c r="K5118">
        <f>INDEX(GWP!$C$2:$C$13,MATCH(EPS!I5118,GWP!$B$2:$B$13,0))</f>
        <v>0</v>
      </c>
      <c r="L5118" s="4">
        <f t="shared" si="159"/>
        <v>0</v>
      </c>
    </row>
    <row r="5119" spans="1:12">
      <c r="A5119" t="s">
        <v>6631</v>
      </c>
      <c r="B5119" t="s">
        <v>6</v>
      </c>
      <c r="C5119" t="s">
        <v>6893</v>
      </c>
      <c r="D5119" t="s">
        <v>1709</v>
      </c>
      <c r="H5119" t="str">
        <f>INDEX('Vensim Variables'!$B:$B,MATCH(EPS!$B5119,'Vensim Variables'!$A:$A,0))</f>
        <v>g pollutant</v>
      </c>
      <c r="I5119" t="str">
        <f t="shared" si="158"/>
        <v>PM25</v>
      </c>
      <c r="J5119">
        <f>INDEX(NoSettings!$C:$C,MATCH(EPS!$A5119,NoSettings!$A:$A,0))</f>
        <v>782115000</v>
      </c>
      <c r="K5119">
        <f>INDEX(GWP!$C$2:$C$13,MATCH(EPS!I5119,GWP!$B$2:$B$13,0))</f>
        <v>0</v>
      </c>
      <c r="L5119" s="4">
        <f t="shared" si="159"/>
        <v>0</v>
      </c>
    </row>
    <row r="5120" spans="1:12">
      <c r="A5120" t="s">
        <v>6632</v>
      </c>
      <c r="B5120" t="s">
        <v>6</v>
      </c>
      <c r="C5120" t="s">
        <v>6893</v>
      </c>
      <c r="D5120" t="s">
        <v>1710</v>
      </c>
      <c r="H5120" t="str">
        <f>INDEX('Vensim Variables'!$B:$B,MATCH(EPS!$B5120,'Vensim Variables'!$A:$A,0))</f>
        <v>g pollutant</v>
      </c>
      <c r="I5120" t="str">
        <f t="shared" si="158"/>
        <v>SOx</v>
      </c>
      <c r="J5120">
        <f>INDEX(NoSettings!$C:$C,MATCH(EPS!$A5120,NoSettings!$A:$A,0))</f>
        <v>3804060000</v>
      </c>
      <c r="K5120">
        <f>INDEX(GWP!$C$2:$C$13,MATCH(EPS!I5120,GWP!$B$2:$B$13,0))</f>
        <v>0</v>
      </c>
      <c r="L5120" s="4">
        <f t="shared" si="159"/>
        <v>0</v>
      </c>
    </row>
    <row r="5121" spans="1:12">
      <c r="A5121" t="s">
        <v>6633</v>
      </c>
      <c r="B5121" t="s">
        <v>6</v>
      </c>
      <c r="C5121" t="s">
        <v>6893</v>
      </c>
      <c r="D5121" t="s">
        <v>1711</v>
      </c>
      <c r="H5121" t="str">
        <f>INDEX('Vensim Variables'!$B:$B,MATCH(EPS!$B5121,'Vensim Variables'!$A:$A,0))</f>
        <v>g pollutant</v>
      </c>
      <c r="I5121" t="str">
        <f t="shared" si="158"/>
        <v>BC</v>
      </c>
      <c r="J5121">
        <f>INDEX(NoSettings!$C:$C,MATCH(EPS!$A5121,NoSettings!$A:$A,0))</f>
        <v>87437600</v>
      </c>
      <c r="K5121">
        <f>INDEX(GWP!$C$2:$C$13,MATCH(EPS!I5121,GWP!$B$2:$B$13,0))</f>
        <v>0</v>
      </c>
      <c r="L5121" s="4">
        <f t="shared" si="159"/>
        <v>0</v>
      </c>
    </row>
    <row r="5122" spans="1:12">
      <c r="A5122" t="s">
        <v>6634</v>
      </c>
      <c r="B5122" t="s">
        <v>6</v>
      </c>
      <c r="C5122" t="s">
        <v>6893</v>
      </c>
      <c r="D5122" t="s">
        <v>1712</v>
      </c>
      <c r="H5122" t="str">
        <f>INDEX('Vensim Variables'!$B:$B,MATCH(EPS!$B5122,'Vensim Variables'!$A:$A,0))</f>
        <v>g pollutant</v>
      </c>
      <c r="I5122" t="str">
        <f t="shared" si="158"/>
        <v>OC</v>
      </c>
      <c r="J5122">
        <f>INDEX(NoSettings!$C:$C,MATCH(EPS!$A5122,NoSettings!$A:$A,0))</f>
        <v>227972000</v>
      </c>
      <c r="K5122">
        <f>INDEX(GWP!$C$2:$C$13,MATCH(EPS!I5122,GWP!$B$2:$B$13,0))</f>
        <v>0</v>
      </c>
      <c r="L5122" s="4">
        <f t="shared" si="159"/>
        <v>0</v>
      </c>
    </row>
    <row r="5123" spans="1:12">
      <c r="A5123" t="s">
        <v>6635</v>
      </c>
      <c r="B5123" t="s">
        <v>6</v>
      </c>
      <c r="C5123" t="s">
        <v>6893</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c r="A5124" t="s">
        <v>6636</v>
      </c>
      <c r="B5124" t="s">
        <v>6</v>
      </c>
      <c r="C5124" t="s">
        <v>6893</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c r="A5125" t="s">
        <v>6637</v>
      </c>
      <c r="B5125" t="s">
        <v>6</v>
      </c>
      <c r="C5125" t="s">
        <v>6893</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c r="A5126" t="s">
        <v>6638</v>
      </c>
      <c r="B5126" t="s">
        <v>6</v>
      </c>
      <c r="C5126" t="s">
        <v>6894</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c r="A5127" t="s">
        <v>6639</v>
      </c>
      <c r="B5127" t="s">
        <v>6</v>
      </c>
      <c r="C5127" t="s">
        <v>6894</v>
      </c>
      <c r="D5127" t="s">
        <v>1705</v>
      </c>
      <c r="H5127" t="str">
        <f>INDEX('Vensim Variables'!$B:$B,MATCH(EPS!$B5127,'Vensim Variables'!$A:$A,0))</f>
        <v>g pollutant</v>
      </c>
      <c r="I5127" t="str">
        <f t="shared" si="160"/>
        <v>VOC</v>
      </c>
      <c r="J5127">
        <f>INDEX(NoSettings!$C:$C,MATCH(EPS!$A5127,NoSettings!$A:$A,0))</f>
        <v>5938210000</v>
      </c>
      <c r="K5127">
        <f>INDEX(GWP!$C$2:$C$13,MATCH(EPS!I5127,GWP!$B$2:$B$13,0))</f>
        <v>0</v>
      </c>
      <c r="L5127" s="4">
        <f t="shared" si="161"/>
        <v>0</v>
      </c>
    </row>
    <row r="5128" spans="1:12">
      <c r="A5128" t="s">
        <v>6640</v>
      </c>
      <c r="B5128" t="s">
        <v>6</v>
      </c>
      <c r="C5128" t="s">
        <v>6894</v>
      </c>
      <c r="D5128" t="s">
        <v>1706</v>
      </c>
      <c r="H5128" t="str">
        <f>INDEX('Vensim Variables'!$B:$B,MATCH(EPS!$B5128,'Vensim Variables'!$A:$A,0))</f>
        <v>g pollutant</v>
      </c>
      <c r="I5128" t="str">
        <f t="shared" si="160"/>
        <v>CO</v>
      </c>
      <c r="J5128">
        <f>INDEX(NoSettings!$C:$C,MATCH(EPS!$A5128,NoSettings!$A:$A,0))</f>
        <v>48312900000</v>
      </c>
      <c r="K5128">
        <f>INDEX(GWP!$C$2:$C$13,MATCH(EPS!I5128,GWP!$B$2:$B$13,0))</f>
        <v>0</v>
      </c>
      <c r="L5128" s="4">
        <f t="shared" si="161"/>
        <v>0</v>
      </c>
    </row>
    <row r="5129" spans="1:12">
      <c r="A5129" t="s">
        <v>6641</v>
      </c>
      <c r="B5129" t="s">
        <v>6</v>
      </c>
      <c r="C5129" t="s">
        <v>6894</v>
      </c>
      <c r="D5129" t="s">
        <v>1707</v>
      </c>
      <c r="H5129" t="str">
        <f>INDEX('Vensim Variables'!$B:$B,MATCH(EPS!$B5129,'Vensim Variables'!$A:$A,0))</f>
        <v>g pollutant</v>
      </c>
      <c r="I5129" t="str">
        <f t="shared" si="160"/>
        <v>NOx</v>
      </c>
      <c r="J5129">
        <f>INDEX(NoSettings!$C:$C,MATCH(EPS!$A5129,NoSettings!$A:$A,0))</f>
        <v>72690800000</v>
      </c>
      <c r="K5129">
        <f>INDEX(GWP!$C$2:$C$13,MATCH(EPS!I5129,GWP!$B$2:$B$13,0))</f>
        <v>0</v>
      </c>
      <c r="L5129" s="4">
        <f t="shared" si="161"/>
        <v>0</v>
      </c>
    </row>
    <row r="5130" spans="1:12">
      <c r="A5130" t="s">
        <v>6642</v>
      </c>
      <c r="B5130" t="s">
        <v>6</v>
      </c>
      <c r="C5130" t="s">
        <v>6894</v>
      </c>
      <c r="D5130" t="s">
        <v>1708</v>
      </c>
      <c r="H5130" t="str">
        <f>INDEX('Vensim Variables'!$B:$B,MATCH(EPS!$B5130,'Vensim Variables'!$A:$A,0))</f>
        <v>g pollutant</v>
      </c>
      <c r="I5130" t="str">
        <f t="shared" si="160"/>
        <v>PM10</v>
      </c>
      <c r="J5130">
        <f>INDEX(NoSettings!$C:$C,MATCH(EPS!$A5130,NoSettings!$A:$A,0))</f>
        <v>19023500000</v>
      </c>
      <c r="K5130">
        <f>INDEX(GWP!$C$2:$C$13,MATCH(EPS!I5130,GWP!$B$2:$B$13,0))</f>
        <v>0</v>
      </c>
      <c r="L5130" s="4">
        <f t="shared" si="161"/>
        <v>0</v>
      </c>
    </row>
    <row r="5131" spans="1:12">
      <c r="A5131" t="s">
        <v>6643</v>
      </c>
      <c r="B5131" t="s">
        <v>6</v>
      </c>
      <c r="C5131" t="s">
        <v>6894</v>
      </c>
      <c r="D5131" t="s">
        <v>1709</v>
      </c>
      <c r="H5131" t="str">
        <f>INDEX('Vensim Variables'!$B:$B,MATCH(EPS!$B5131,'Vensim Variables'!$A:$A,0))</f>
        <v>g pollutant</v>
      </c>
      <c r="I5131" t="str">
        <f t="shared" si="160"/>
        <v>PM25</v>
      </c>
      <c r="J5131">
        <f>INDEX(NoSettings!$C:$C,MATCH(EPS!$A5131,NoSettings!$A:$A,0))</f>
        <v>10684000000</v>
      </c>
      <c r="K5131">
        <f>INDEX(GWP!$C$2:$C$13,MATCH(EPS!I5131,GWP!$B$2:$B$13,0))</f>
        <v>0</v>
      </c>
      <c r="L5131" s="4">
        <f t="shared" si="161"/>
        <v>0</v>
      </c>
    </row>
    <row r="5132" spans="1:12">
      <c r="A5132" t="s">
        <v>6644</v>
      </c>
      <c r="B5132" t="s">
        <v>6</v>
      </c>
      <c r="C5132" t="s">
        <v>6894</v>
      </c>
      <c r="D5132" t="s">
        <v>1710</v>
      </c>
      <c r="H5132" t="str">
        <f>INDEX('Vensim Variables'!$B:$B,MATCH(EPS!$B5132,'Vensim Variables'!$A:$A,0))</f>
        <v>g pollutant</v>
      </c>
      <c r="I5132" t="str">
        <f t="shared" si="160"/>
        <v>SOx</v>
      </c>
      <c r="J5132">
        <f>INDEX(NoSettings!$C:$C,MATCH(EPS!$A5132,NoSettings!$A:$A,0))</f>
        <v>44218400000</v>
      </c>
      <c r="K5132">
        <f>INDEX(GWP!$C$2:$C$13,MATCH(EPS!I5132,GWP!$B$2:$B$13,0))</f>
        <v>0</v>
      </c>
      <c r="L5132" s="4">
        <f t="shared" si="161"/>
        <v>0</v>
      </c>
    </row>
    <row r="5133" spans="1:12">
      <c r="A5133" t="s">
        <v>6645</v>
      </c>
      <c r="B5133" t="s">
        <v>6</v>
      </c>
      <c r="C5133" t="s">
        <v>6894</v>
      </c>
      <c r="D5133" t="s">
        <v>1711</v>
      </c>
      <c r="H5133" t="str">
        <f>INDEX('Vensim Variables'!$B:$B,MATCH(EPS!$B5133,'Vensim Variables'!$A:$A,0))</f>
        <v>g pollutant</v>
      </c>
      <c r="I5133" t="str">
        <f t="shared" si="160"/>
        <v>BC</v>
      </c>
      <c r="J5133">
        <f>INDEX(NoSettings!$C:$C,MATCH(EPS!$A5133,NoSettings!$A:$A,0))</f>
        <v>469576000</v>
      </c>
      <c r="K5133">
        <f>INDEX(GWP!$C$2:$C$13,MATCH(EPS!I5133,GWP!$B$2:$B$13,0))</f>
        <v>0</v>
      </c>
      <c r="L5133" s="4">
        <f t="shared" si="161"/>
        <v>0</v>
      </c>
    </row>
    <row r="5134" spans="1:12">
      <c r="A5134" t="s">
        <v>6646</v>
      </c>
      <c r="B5134" t="s">
        <v>6</v>
      </c>
      <c r="C5134" t="s">
        <v>6894</v>
      </c>
      <c r="D5134" t="s">
        <v>1712</v>
      </c>
      <c r="H5134" t="str">
        <f>INDEX('Vensim Variables'!$B:$B,MATCH(EPS!$B5134,'Vensim Variables'!$A:$A,0))</f>
        <v>g pollutant</v>
      </c>
      <c r="I5134" t="str">
        <f t="shared" si="160"/>
        <v>OC</v>
      </c>
      <c r="J5134">
        <f>INDEX(NoSettings!$C:$C,MATCH(EPS!$A5134,NoSettings!$A:$A,0))</f>
        <v>3193490000</v>
      </c>
      <c r="K5134">
        <f>INDEX(GWP!$C$2:$C$13,MATCH(EPS!I5134,GWP!$B$2:$B$13,0))</f>
        <v>0</v>
      </c>
      <c r="L5134" s="4">
        <f t="shared" si="161"/>
        <v>0</v>
      </c>
    </row>
    <row r="5135" spans="1:12">
      <c r="A5135" t="s">
        <v>6647</v>
      </c>
      <c r="B5135" t="s">
        <v>6</v>
      </c>
      <c r="C5135" t="s">
        <v>6894</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c r="A5136" t="s">
        <v>6648</v>
      </c>
      <c r="B5136" t="s">
        <v>6</v>
      </c>
      <c r="C5136" t="s">
        <v>6894</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c r="A5137" t="s">
        <v>6649</v>
      </c>
      <c r="B5137" t="s">
        <v>6</v>
      </c>
      <c r="C5137" t="s">
        <v>6894</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c r="A5138" t="s">
        <v>6650</v>
      </c>
      <c r="B5138" t="s">
        <v>6</v>
      </c>
      <c r="C5138" t="s">
        <v>6895</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c r="A5139" t="s">
        <v>6651</v>
      </c>
      <c r="B5139" t="s">
        <v>6</v>
      </c>
      <c r="C5139" t="s">
        <v>6895</v>
      </c>
      <c r="D5139" t="s">
        <v>1705</v>
      </c>
      <c r="H5139" t="str">
        <f>INDEX('Vensim Variables'!$B:$B,MATCH(EPS!$B5139,'Vensim Variables'!$A:$A,0))</f>
        <v>g pollutant</v>
      </c>
      <c r="I5139" t="str">
        <f t="shared" si="160"/>
        <v>VOC</v>
      </c>
      <c r="J5139">
        <f>INDEX(NoSettings!$C:$C,MATCH(EPS!$A5139,NoSettings!$A:$A,0))</f>
        <v>654932000</v>
      </c>
      <c r="K5139">
        <f>INDEX(GWP!$C$2:$C$13,MATCH(EPS!I5139,GWP!$B$2:$B$13,0))</f>
        <v>0</v>
      </c>
      <c r="L5139" s="4">
        <f t="shared" si="161"/>
        <v>0</v>
      </c>
    </row>
    <row r="5140" spans="1:12">
      <c r="A5140" t="s">
        <v>6652</v>
      </c>
      <c r="B5140" t="s">
        <v>6</v>
      </c>
      <c r="C5140" t="s">
        <v>6895</v>
      </c>
      <c r="D5140" t="s">
        <v>1706</v>
      </c>
      <c r="H5140" t="str">
        <f>INDEX('Vensim Variables'!$B:$B,MATCH(EPS!$B5140,'Vensim Variables'!$A:$A,0))</f>
        <v>g pollutant</v>
      </c>
      <c r="I5140" t="str">
        <f t="shared" si="160"/>
        <v>CO</v>
      </c>
      <c r="J5140">
        <f>INDEX(NoSettings!$C:$C,MATCH(EPS!$A5140,NoSettings!$A:$A,0))</f>
        <v>4113180000</v>
      </c>
      <c r="K5140">
        <f>INDEX(GWP!$C$2:$C$13,MATCH(EPS!I5140,GWP!$B$2:$B$13,0))</f>
        <v>0</v>
      </c>
      <c r="L5140" s="4">
        <f t="shared" si="161"/>
        <v>0</v>
      </c>
    </row>
    <row r="5141" spans="1:12">
      <c r="A5141" t="s">
        <v>6653</v>
      </c>
      <c r="B5141" t="s">
        <v>6</v>
      </c>
      <c r="C5141" t="s">
        <v>6895</v>
      </c>
      <c r="D5141" t="s">
        <v>1707</v>
      </c>
      <c r="H5141" t="str">
        <f>INDEX('Vensim Variables'!$B:$B,MATCH(EPS!$B5141,'Vensim Variables'!$A:$A,0))</f>
        <v>g pollutant</v>
      </c>
      <c r="I5141" t="str">
        <f t="shared" si="160"/>
        <v>NOx</v>
      </c>
      <c r="J5141">
        <f>INDEX(NoSettings!$C:$C,MATCH(EPS!$A5141,NoSettings!$A:$A,0))</f>
        <v>6681560000</v>
      </c>
      <c r="K5141">
        <f>INDEX(GWP!$C$2:$C$13,MATCH(EPS!I5141,GWP!$B$2:$B$13,0))</f>
        <v>0</v>
      </c>
      <c r="L5141" s="4">
        <f t="shared" si="161"/>
        <v>0</v>
      </c>
    </row>
    <row r="5142" spans="1:12">
      <c r="A5142" t="s">
        <v>6654</v>
      </c>
      <c r="B5142" t="s">
        <v>6</v>
      </c>
      <c r="C5142" t="s">
        <v>6895</v>
      </c>
      <c r="D5142" t="s">
        <v>1708</v>
      </c>
      <c r="H5142" t="str">
        <f>INDEX('Vensim Variables'!$B:$B,MATCH(EPS!$B5142,'Vensim Variables'!$A:$A,0))</f>
        <v>g pollutant</v>
      </c>
      <c r="I5142" t="str">
        <f t="shared" si="160"/>
        <v>PM10</v>
      </c>
      <c r="J5142">
        <f>INDEX(NoSettings!$C:$C,MATCH(EPS!$A5142,NoSettings!$A:$A,0))</f>
        <v>811163000</v>
      </c>
      <c r="K5142">
        <f>INDEX(GWP!$C$2:$C$13,MATCH(EPS!I5142,GWP!$B$2:$B$13,0))</f>
        <v>0</v>
      </c>
      <c r="L5142" s="4">
        <f t="shared" si="161"/>
        <v>0</v>
      </c>
    </row>
    <row r="5143" spans="1:12">
      <c r="A5143" t="s">
        <v>6655</v>
      </c>
      <c r="B5143" t="s">
        <v>6</v>
      </c>
      <c r="C5143" t="s">
        <v>6895</v>
      </c>
      <c r="D5143" t="s">
        <v>1709</v>
      </c>
      <c r="H5143" t="str">
        <f>INDEX('Vensim Variables'!$B:$B,MATCH(EPS!$B5143,'Vensim Variables'!$A:$A,0))</f>
        <v>g pollutant</v>
      </c>
      <c r="I5143" t="str">
        <f t="shared" si="160"/>
        <v>PM25</v>
      </c>
      <c r="J5143">
        <f>INDEX(NoSettings!$C:$C,MATCH(EPS!$A5143,NoSettings!$A:$A,0))</f>
        <v>550863000</v>
      </c>
      <c r="K5143">
        <f>INDEX(GWP!$C$2:$C$13,MATCH(EPS!I5143,GWP!$B$2:$B$13,0))</f>
        <v>0</v>
      </c>
      <c r="L5143" s="4">
        <f t="shared" si="161"/>
        <v>0</v>
      </c>
    </row>
    <row r="5144" spans="1:12">
      <c r="A5144" t="s">
        <v>6656</v>
      </c>
      <c r="B5144" t="s">
        <v>6</v>
      </c>
      <c r="C5144" t="s">
        <v>6895</v>
      </c>
      <c r="D5144" t="s">
        <v>1710</v>
      </c>
      <c r="H5144" t="str">
        <f>INDEX('Vensim Variables'!$B:$B,MATCH(EPS!$B5144,'Vensim Variables'!$A:$A,0))</f>
        <v>g pollutant</v>
      </c>
      <c r="I5144" t="str">
        <f t="shared" si="160"/>
        <v>SOx</v>
      </c>
      <c r="J5144">
        <f>INDEX(NoSettings!$C:$C,MATCH(EPS!$A5144,NoSettings!$A:$A,0))</f>
        <v>1445930000</v>
      </c>
      <c r="K5144">
        <f>INDEX(GWP!$C$2:$C$13,MATCH(EPS!I5144,GWP!$B$2:$B$13,0))</f>
        <v>0</v>
      </c>
      <c r="L5144" s="4">
        <f t="shared" si="161"/>
        <v>0</v>
      </c>
    </row>
    <row r="5145" spans="1:12">
      <c r="A5145" t="s">
        <v>6657</v>
      </c>
      <c r="B5145" t="s">
        <v>6</v>
      </c>
      <c r="C5145" t="s">
        <v>6895</v>
      </c>
      <c r="D5145" t="s">
        <v>1711</v>
      </c>
      <c r="H5145" t="str">
        <f>INDEX('Vensim Variables'!$B:$B,MATCH(EPS!$B5145,'Vensim Variables'!$A:$A,0))</f>
        <v>g pollutant</v>
      </c>
      <c r="I5145" t="str">
        <f t="shared" si="160"/>
        <v>BC</v>
      </c>
      <c r="J5145">
        <f>INDEX(NoSettings!$C:$C,MATCH(EPS!$A5145,NoSettings!$A:$A,0))</f>
        <v>29669300</v>
      </c>
      <c r="K5145">
        <f>INDEX(GWP!$C$2:$C$13,MATCH(EPS!I5145,GWP!$B$2:$B$13,0))</f>
        <v>0</v>
      </c>
      <c r="L5145" s="4">
        <f t="shared" si="161"/>
        <v>0</v>
      </c>
    </row>
    <row r="5146" spans="1:12">
      <c r="A5146" t="s">
        <v>6658</v>
      </c>
      <c r="B5146" t="s">
        <v>6</v>
      </c>
      <c r="C5146" t="s">
        <v>6895</v>
      </c>
      <c r="D5146" t="s">
        <v>1712</v>
      </c>
      <c r="H5146" t="str">
        <f>INDEX('Vensim Variables'!$B:$B,MATCH(EPS!$B5146,'Vensim Variables'!$A:$A,0))</f>
        <v>g pollutant</v>
      </c>
      <c r="I5146" t="str">
        <f t="shared" si="160"/>
        <v>OC</v>
      </c>
      <c r="J5146">
        <f>INDEX(NoSettings!$C:$C,MATCH(EPS!$A5146,NoSettings!$A:$A,0))</f>
        <v>191536000</v>
      </c>
      <c r="K5146">
        <f>INDEX(GWP!$C$2:$C$13,MATCH(EPS!I5146,GWP!$B$2:$B$13,0))</f>
        <v>0</v>
      </c>
      <c r="L5146" s="4">
        <f t="shared" si="161"/>
        <v>0</v>
      </c>
    </row>
    <row r="5147" spans="1:12">
      <c r="A5147" t="s">
        <v>6659</v>
      </c>
      <c r="B5147" t="s">
        <v>6</v>
      </c>
      <c r="C5147" t="s">
        <v>6895</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c r="A5148" t="s">
        <v>6660</v>
      </c>
      <c r="B5148" t="s">
        <v>6</v>
      </c>
      <c r="C5148" t="s">
        <v>6895</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c r="A5149" t="s">
        <v>6661</v>
      </c>
      <c r="B5149" t="s">
        <v>6</v>
      </c>
      <c r="C5149" t="s">
        <v>6895</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c r="A5150" t="s">
        <v>6662</v>
      </c>
      <c r="B5150" t="s">
        <v>6</v>
      </c>
      <c r="C5150" t="s">
        <v>6896</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c r="A5151" t="s">
        <v>6663</v>
      </c>
      <c r="B5151" t="s">
        <v>6</v>
      </c>
      <c r="C5151" t="s">
        <v>6896</v>
      </c>
      <c r="D5151" t="s">
        <v>1705</v>
      </c>
      <c r="H5151" t="str">
        <f>INDEX('Vensim Variables'!$B:$B,MATCH(EPS!$B5151,'Vensim Variables'!$A:$A,0))</f>
        <v>g pollutant</v>
      </c>
      <c r="I5151" t="str">
        <f t="shared" si="160"/>
        <v>VOC</v>
      </c>
      <c r="J5151">
        <f>INDEX(NoSettings!$C:$C,MATCH(EPS!$A5151,NoSettings!$A:$A,0))</f>
        <v>3735420000</v>
      </c>
      <c r="K5151">
        <f>INDEX(GWP!$C$2:$C$13,MATCH(EPS!I5151,GWP!$B$2:$B$13,0))</f>
        <v>0</v>
      </c>
      <c r="L5151" s="4">
        <f t="shared" si="161"/>
        <v>0</v>
      </c>
    </row>
    <row r="5152" spans="1:12">
      <c r="A5152" t="s">
        <v>6664</v>
      </c>
      <c r="B5152" t="s">
        <v>6</v>
      </c>
      <c r="C5152" t="s">
        <v>6896</v>
      </c>
      <c r="D5152" t="s">
        <v>1706</v>
      </c>
      <c r="H5152" t="str">
        <f>INDEX('Vensim Variables'!$B:$B,MATCH(EPS!$B5152,'Vensim Variables'!$A:$A,0))</f>
        <v>g pollutant</v>
      </c>
      <c r="I5152" t="str">
        <f t="shared" si="160"/>
        <v>CO</v>
      </c>
      <c r="J5152">
        <f>INDEX(NoSettings!$C:$C,MATCH(EPS!$A5152,NoSettings!$A:$A,0))</f>
        <v>91435500000</v>
      </c>
      <c r="K5152">
        <f>INDEX(GWP!$C$2:$C$13,MATCH(EPS!I5152,GWP!$B$2:$B$13,0))</f>
        <v>0</v>
      </c>
      <c r="L5152" s="4">
        <f t="shared" si="161"/>
        <v>0</v>
      </c>
    </row>
    <row r="5153" spans="1:12">
      <c r="A5153" t="s">
        <v>6665</v>
      </c>
      <c r="B5153" t="s">
        <v>6</v>
      </c>
      <c r="C5153" t="s">
        <v>6896</v>
      </c>
      <c r="D5153" t="s">
        <v>1707</v>
      </c>
      <c r="H5153" t="str">
        <f>INDEX('Vensim Variables'!$B:$B,MATCH(EPS!$B5153,'Vensim Variables'!$A:$A,0))</f>
        <v>g pollutant</v>
      </c>
      <c r="I5153" t="str">
        <f t="shared" si="160"/>
        <v>NOx</v>
      </c>
      <c r="J5153">
        <f>INDEX(NoSettings!$C:$C,MATCH(EPS!$A5153,NoSettings!$A:$A,0))</f>
        <v>39926800000</v>
      </c>
      <c r="K5153">
        <f>INDEX(GWP!$C$2:$C$13,MATCH(EPS!I5153,GWP!$B$2:$B$13,0))</f>
        <v>0</v>
      </c>
      <c r="L5153" s="4">
        <f t="shared" si="161"/>
        <v>0</v>
      </c>
    </row>
    <row r="5154" spans="1:12">
      <c r="A5154" t="s">
        <v>6666</v>
      </c>
      <c r="B5154" t="s">
        <v>6</v>
      </c>
      <c r="C5154" t="s">
        <v>6896</v>
      </c>
      <c r="D5154" t="s">
        <v>1708</v>
      </c>
      <c r="H5154" t="str">
        <f>INDEX('Vensim Variables'!$B:$B,MATCH(EPS!$B5154,'Vensim Variables'!$A:$A,0))</f>
        <v>g pollutant</v>
      </c>
      <c r="I5154" t="str">
        <f t="shared" si="160"/>
        <v>PM10</v>
      </c>
      <c r="J5154">
        <f>INDEX(NoSettings!$C:$C,MATCH(EPS!$A5154,NoSettings!$A:$A,0))</f>
        <v>49223400000</v>
      </c>
      <c r="K5154">
        <f>INDEX(GWP!$C$2:$C$13,MATCH(EPS!I5154,GWP!$B$2:$B$13,0))</f>
        <v>0</v>
      </c>
      <c r="L5154" s="4">
        <f t="shared" si="161"/>
        <v>0</v>
      </c>
    </row>
    <row r="5155" spans="1:12">
      <c r="A5155" t="s">
        <v>6667</v>
      </c>
      <c r="B5155" t="s">
        <v>6</v>
      </c>
      <c r="C5155" t="s">
        <v>6896</v>
      </c>
      <c r="D5155" t="s">
        <v>1709</v>
      </c>
      <c r="H5155" t="str">
        <f>INDEX('Vensim Variables'!$B:$B,MATCH(EPS!$B5155,'Vensim Variables'!$A:$A,0))</f>
        <v>g pollutant</v>
      </c>
      <c r="I5155" t="str">
        <f t="shared" si="160"/>
        <v>PM25</v>
      </c>
      <c r="J5155">
        <f>INDEX(NoSettings!$C:$C,MATCH(EPS!$A5155,NoSettings!$A:$A,0))</f>
        <v>42376200000</v>
      </c>
      <c r="K5155">
        <f>INDEX(GWP!$C$2:$C$13,MATCH(EPS!I5155,GWP!$B$2:$B$13,0))</f>
        <v>0</v>
      </c>
      <c r="L5155" s="4">
        <f t="shared" si="161"/>
        <v>0</v>
      </c>
    </row>
    <row r="5156" spans="1:12">
      <c r="A5156" t="s">
        <v>6668</v>
      </c>
      <c r="B5156" t="s">
        <v>6</v>
      </c>
      <c r="C5156" t="s">
        <v>6896</v>
      </c>
      <c r="D5156" t="s">
        <v>1710</v>
      </c>
      <c r="H5156" t="str">
        <f>INDEX('Vensim Variables'!$B:$B,MATCH(EPS!$B5156,'Vensim Variables'!$A:$A,0))</f>
        <v>g pollutant</v>
      </c>
      <c r="I5156" t="str">
        <f t="shared" si="160"/>
        <v>SOx</v>
      </c>
      <c r="J5156">
        <f>INDEX(NoSettings!$C:$C,MATCH(EPS!$A5156,NoSettings!$A:$A,0))</f>
        <v>6369940000</v>
      </c>
      <c r="K5156">
        <f>INDEX(GWP!$C$2:$C$13,MATCH(EPS!I5156,GWP!$B$2:$B$13,0))</f>
        <v>0</v>
      </c>
      <c r="L5156" s="4">
        <f t="shared" si="161"/>
        <v>0</v>
      </c>
    </row>
    <row r="5157" spans="1:12">
      <c r="A5157" t="s">
        <v>6669</v>
      </c>
      <c r="B5157" t="s">
        <v>6</v>
      </c>
      <c r="C5157" t="s">
        <v>6896</v>
      </c>
      <c r="D5157" t="s">
        <v>1711</v>
      </c>
      <c r="H5157" t="str">
        <f>INDEX('Vensim Variables'!$B:$B,MATCH(EPS!$B5157,'Vensim Variables'!$A:$A,0))</f>
        <v>g pollutant</v>
      </c>
      <c r="I5157" t="str">
        <f t="shared" si="160"/>
        <v>BC</v>
      </c>
      <c r="J5157">
        <f>INDEX(NoSettings!$C:$C,MATCH(EPS!$A5157,NoSettings!$A:$A,0))</f>
        <v>1579190000</v>
      </c>
      <c r="K5157">
        <f>INDEX(GWP!$C$2:$C$13,MATCH(EPS!I5157,GWP!$B$2:$B$13,0))</f>
        <v>0</v>
      </c>
      <c r="L5157" s="4">
        <f t="shared" si="161"/>
        <v>0</v>
      </c>
    </row>
    <row r="5158" spans="1:12">
      <c r="A5158" t="s">
        <v>6670</v>
      </c>
      <c r="B5158" t="s">
        <v>6</v>
      </c>
      <c r="C5158" t="s">
        <v>6896</v>
      </c>
      <c r="D5158" t="s">
        <v>1712</v>
      </c>
      <c r="H5158" t="str">
        <f>INDEX('Vensim Variables'!$B:$B,MATCH(EPS!$B5158,'Vensim Variables'!$A:$A,0))</f>
        <v>g pollutant</v>
      </c>
      <c r="I5158" t="str">
        <f t="shared" si="160"/>
        <v>OC</v>
      </c>
      <c r="J5158">
        <f>INDEX(NoSettings!$C:$C,MATCH(EPS!$A5158,NoSettings!$A:$A,0))</f>
        <v>14881900000</v>
      </c>
      <c r="K5158">
        <f>INDEX(GWP!$C$2:$C$13,MATCH(EPS!I5158,GWP!$B$2:$B$13,0))</f>
        <v>0</v>
      </c>
      <c r="L5158" s="4">
        <f t="shared" si="161"/>
        <v>0</v>
      </c>
    </row>
    <row r="5159" spans="1:12">
      <c r="A5159" t="s">
        <v>6671</v>
      </c>
      <c r="B5159" t="s">
        <v>6</v>
      </c>
      <c r="C5159" t="s">
        <v>6896</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c r="A5160" t="s">
        <v>6672</v>
      </c>
      <c r="B5160" t="s">
        <v>6</v>
      </c>
      <c r="C5160" t="s">
        <v>6896</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c r="A5161" t="s">
        <v>6673</v>
      </c>
      <c r="B5161" t="s">
        <v>6</v>
      </c>
      <c r="C5161" t="s">
        <v>6896</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c r="A5162" t="s">
        <v>6674</v>
      </c>
      <c r="B5162" t="s">
        <v>6</v>
      </c>
      <c r="C5162" t="s">
        <v>6897</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c r="A5163" t="s">
        <v>6675</v>
      </c>
      <c r="B5163" t="s">
        <v>6</v>
      </c>
      <c r="C5163" t="s">
        <v>6897</v>
      </c>
      <c r="D5163" t="s">
        <v>1705</v>
      </c>
      <c r="H5163" t="str">
        <f>INDEX('Vensim Variables'!$B:$B,MATCH(EPS!$B5163,'Vensim Variables'!$A:$A,0))</f>
        <v>g pollutant</v>
      </c>
      <c r="I5163" t="str">
        <f t="shared" si="160"/>
        <v>VOC</v>
      </c>
      <c r="J5163">
        <f>INDEX(NoSettings!$C:$C,MATCH(EPS!$A5163,NoSettings!$A:$A,0))</f>
        <v>138579000000</v>
      </c>
      <c r="K5163">
        <f>INDEX(GWP!$C$2:$C$13,MATCH(EPS!I5163,GWP!$B$2:$B$13,0))</f>
        <v>0</v>
      </c>
      <c r="L5163" s="4">
        <f t="shared" si="161"/>
        <v>0</v>
      </c>
    </row>
    <row r="5164" spans="1:12">
      <c r="A5164" t="s">
        <v>6676</v>
      </c>
      <c r="B5164" t="s">
        <v>6</v>
      </c>
      <c r="C5164" t="s">
        <v>6897</v>
      </c>
      <c r="D5164" t="s">
        <v>1706</v>
      </c>
      <c r="H5164" t="str">
        <f>INDEX('Vensim Variables'!$B:$B,MATCH(EPS!$B5164,'Vensim Variables'!$A:$A,0))</f>
        <v>g pollutant</v>
      </c>
      <c r="I5164" t="str">
        <f t="shared" si="160"/>
        <v>CO</v>
      </c>
      <c r="J5164">
        <f>INDEX(NoSettings!$C:$C,MATCH(EPS!$A5164,NoSettings!$A:$A,0))</f>
        <v>389102000000</v>
      </c>
      <c r="K5164">
        <f>INDEX(GWP!$C$2:$C$13,MATCH(EPS!I5164,GWP!$B$2:$B$13,0))</f>
        <v>0</v>
      </c>
      <c r="L5164" s="4">
        <f t="shared" si="161"/>
        <v>0</v>
      </c>
    </row>
    <row r="5165" spans="1:12">
      <c r="A5165" t="s">
        <v>6677</v>
      </c>
      <c r="B5165" t="s">
        <v>6</v>
      </c>
      <c r="C5165" t="s">
        <v>6897</v>
      </c>
      <c r="D5165" t="s">
        <v>1707</v>
      </c>
      <c r="H5165" t="str">
        <f>INDEX('Vensim Variables'!$B:$B,MATCH(EPS!$B5165,'Vensim Variables'!$A:$A,0))</f>
        <v>g pollutant</v>
      </c>
      <c r="I5165" t="str">
        <f t="shared" si="160"/>
        <v>NOx</v>
      </c>
      <c r="J5165">
        <f>INDEX(NoSettings!$C:$C,MATCH(EPS!$A5165,NoSettings!$A:$A,0))</f>
        <v>220758000000</v>
      </c>
      <c r="K5165">
        <f>INDEX(GWP!$C$2:$C$13,MATCH(EPS!I5165,GWP!$B$2:$B$13,0))</f>
        <v>0</v>
      </c>
      <c r="L5165" s="4">
        <f t="shared" si="161"/>
        <v>0</v>
      </c>
    </row>
    <row r="5166" spans="1:12">
      <c r="A5166" t="s">
        <v>6678</v>
      </c>
      <c r="B5166" t="s">
        <v>6</v>
      </c>
      <c r="C5166" t="s">
        <v>6897</v>
      </c>
      <c r="D5166" t="s">
        <v>1708</v>
      </c>
      <c r="H5166" t="str">
        <f>INDEX('Vensim Variables'!$B:$B,MATCH(EPS!$B5166,'Vensim Variables'!$A:$A,0))</f>
        <v>g pollutant</v>
      </c>
      <c r="I5166" t="str">
        <f t="shared" si="160"/>
        <v>PM10</v>
      </c>
      <c r="J5166">
        <f>INDEX(NoSettings!$C:$C,MATCH(EPS!$A5166,NoSettings!$A:$A,0))</f>
        <v>188185000000</v>
      </c>
      <c r="K5166">
        <f>INDEX(GWP!$C$2:$C$13,MATCH(EPS!I5166,GWP!$B$2:$B$13,0))</f>
        <v>0</v>
      </c>
      <c r="L5166" s="4">
        <f t="shared" si="161"/>
        <v>0</v>
      </c>
    </row>
    <row r="5167" spans="1:12">
      <c r="A5167" t="s">
        <v>6679</v>
      </c>
      <c r="B5167" t="s">
        <v>6</v>
      </c>
      <c r="C5167" t="s">
        <v>6897</v>
      </c>
      <c r="D5167" t="s">
        <v>1709</v>
      </c>
      <c r="H5167" t="str">
        <f>INDEX('Vensim Variables'!$B:$B,MATCH(EPS!$B5167,'Vensim Variables'!$A:$A,0))</f>
        <v>g pollutant</v>
      </c>
      <c r="I5167" t="str">
        <f t="shared" si="160"/>
        <v>PM25</v>
      </c>
      <c r="J5167">
        <f>INDEX(NoSettings!$C:$C,MATCH(EPS!$A5167,NoSettings!$A:$A,0))</f>
        <v>157951000000</v>
      </c>
      <c r="K5167">
        <f>INDEX(GWP!$C$2:$C$13,MATCH(EPS!I5167,GWP!$B$2:$B$13,0))</f>
        <v>0</v>
      </c>
      <c r="L5167" s="4">
        <f t="shared" si="161"/>
        <v>0</v>
      </c>
    </row>
    <row r="5168" spans="1:12">
      <c r="A5168" t="s">
        <v>6680</v>
      </c>
      <c r="B5168" t="s">
        <v>6</v>
      </c>
      <c r="C5168" t="s">
        <v>6897</v>
      </c>
      <c r="D5168" t="s">
        <v>1710</v>
      </c>
      <c r="H5168" t="str">
        <f>INDEX('Vensim Variables'!$B:$B,MATCH(EPS!$B5168,'Vensim Variables'!$A:$A,0))</f>
        <v>g pollutant</v>
      </c>
      <c r="I5168" t="str">
        <f t="shared" si="160"/>
        <v>SOx</v>
      </c>
      <c r="J5168">
        <f>INDEX(NoSettings!$C:$C,MATCH(EPS!$A5168,NoSettings!$A:$A,0))</f>
        <v>53848200000</v>
      </c>
      <c r="K5168">
        <f>INDEX(GWP!$C$2:$C$13,MATCH(EPS!I5168,GWP!$B$2:$B$13,0))</f>
        <v>0</v>
      </c>
      <c r="L5168" s="4">
        <f t="shared" si="161"/>
        <v>0</v>
      </c>
    </row>
    <row r="5169" spans="1:12">
      <c r="A5169" t="s">
        <v>6681</v>
      </c>
      <c r="B5169" t="s">
        <v>6</v>
      </c>
      <c r="C5169" t="s">
        <v>6897</v>
      </c>
      <c r="D5169" t="s">
        <v>1711</v>
      </c>
      <c r="H5169" t="str">
        <f>INDEX('Vensim Variables'!$B:$B,MATCH(EPS!$B5169,'Vensim Variables'!$A:$A,0))</f>
        <v>g pollutant</v>
      </c>
      <c r="I5169" t="str">
        <f t="shared" si="160"/>
        <v>BC</v>
      </c>
      <c r="J5169">
        <f>INDEX(NoSettings!$C:$C,MATCH(EPS!$A5169,NoSettings!$A:$A,0))</f>
        <v>5746050000</v>
      </c>
      <c r="K5169">
        <f>INDEX(GWP!$C$2:$C$13,MATCH(EPS!I5169,GWP!$B$2:$B$13,0))</f>
        <v>0</v>
      </c>
      <c r="L5169" s="4">
        <f t="shared" si="161"/>
        <v>0</v>
      </c>
    </row>
    <row r="5170" spans="1:12">
      <c r="A5170" t="s">
        <v>6682</v>
      </c>
      <c r="B5170" t="s">
        <v>6</v>
      </c>
      <c r="C5170" t="s">
        <v>6897</v>
      </c>
      <c r="D5170" t="s">
        <v>1712</v>
      </c>
      <c r="H5170" t="str">
        <f>INDEX('Vensim Variables'!$B:$B,MATCH(EPS!$B5170,'Vensim Variables'!$A:$A,0))</f>
        <v>g pollutant</v>
      </c>
      <c r="I5170" t="str">
        <f t="shared" si="160"/>
        <v>OC</v>
      </c>
      <c r="J5170">
        <f>INDEX(NoSettings!$C:$C,MATCH(EPS!$A5170,NoSettings!$A:$A,0))</f>
        <v>51006600000</v>
      </c>
      <c r="K5170">
        <f>INDEX(GWP!$C$2:$C$13,MATCH(EPS!I5170,GWP!$B$2:$B$13,0))</f>
        <v>0</v>
      </c>
      <c r="L5170" s="4">
        <f t="shared" si="161"/>
        <v>0</v>
      </c>
    </row>
    <row r="5171" spans="1:12">
      <c r="A5171" t="s">
        <v>6683</v>
      </c>
      <c r="B5171" t="s">
        <v>6</v>
      </c>
      <c r="C5171" t="s">
        <v>6897</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c r="A5172" t="s">
        <v>6684</v>
      </c>
      <c r="B5172" t="s">
        <v>6</v>
      </c>
      <c r="C5172" t="s">
        <v>6897</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c r="A5173" t="s">
        <v>6685</v>
      </c>
      <c r="B5173" t="s">
        <v>6</v>
      </c>
      <c r="C5173" t="s">
        <v>6897</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c r="A5174" t="s">
        <v>6686</v>
      </c>
      <c r="B5174" t="s">
        <v>6</v>
      </c>
      <c r="C5174" t="s">
        <v>6898</v>
      </c>
      <c r="D5174" t="s">
        <v>1702</v>
      </c>
      <c r="H5174" t="str">
        <f>INDEX('Vensim Variables'!$B:$B,MATCH(EPS!$B5174,'Vensim Variables'!$A:$A,0))</f>
        <v>g pollutant</v>
      </c>
      <c r="I5174" t="str">
        <f t="shared" si="160"/>
        <v>CO2</v>
      </c>
      <c r="J5174">
        <f>INDEX(NoSettings!$C:$C,MATCH(EPS!$A5174,NoSettings!$A:$A,0))</f>
        <v>247136000000000</v>
      </c>
      <c r="K5174">
        <f>INDEX(GWP!$C$2:$C$13,MATCH(EPS!I5174,GWP!$B$2:$B$13,0))</f>
        <v>1</v>
      </c>
      <c r="L5174" s="4">
        <f t="shared" si="161"/>
        <v>247.136</v>
      </c>
    </row>
    <row r="5175" spans="1:12">
      <c r="A5175" t="s">
        <v>6687</v>
      </c>
      <c r="B5175" t="s">
        <v>6</v>
      </c>
      <c r="C5175" t="s">
        <v>6898</v>
      </c>
      <c r="D5175" t="s">
        <v>1705</v>
      </c>
      <c r="H5175" t="str">
        <f>INDEX('Vensim Variables'!$B:$B,MATCH(EPS!$B5175,'Vensim Variables'!$A:$A,0))</f>
        <v>g pollutant</v>
      </c>
      <c r="I5175" t="str">
        <f t="shared" si="160"/>
        <v>VOC</v>
      </c>
      <c r="J5175">
        <f>INDEX(NoSettings!$C:$C,MATCH(EPS!$A5175,NoSettings!$A:$A,0))</f>
        <v>208851000000</v>
      </c>
      <c r="K5175">
        <f>INDEX(GWP!$C$2:$C$13,MATCH(EPS!I5175,GWP!$B$2:$B$13,0))</f>
        <v>0</v>
      </c>
      <c r="L5175" s="4">
        <f t="shared" si="161"/>
        <v>0</v>
      </c>
    </row>
    <row r="5176" spans="1:12">
      <c r="A5176" t="s">
        <v>6688</v>
      </c>
      <c r="B5176" t="s">
        <v>6</v>
      </c>
      <c r="C5176" t="s">
        <v>6898</v>
      </c>
      <c r="D5176" t="s">
        <v>1706</v>
      </c>
      <c r="H5176" t="str">
        <f>INDEX('Vensim Variables'!$B:$B,MATCH(EPS!$B5176,'Vensim Variables'!$A:$A,0))</f>
        <v>g pollutant</v>
      </c>
      <c r="I5176" t="str">
        <f t="shared" si="160"/>
        <v>CO</v>
      </c>
      <c r="J5176">
        <f>INDEX(NoSettings!$C:$C,MATCH(EPS!$A5176,NoSettings!$A:$A,0))</f>
        <v>444432000000</v>
      </c>
      <c r="K5176">
        <f>INDEX(GWP!$C$2:$C$13,MATCH(EPS!I5176,GWP!$B$2:$B$13,0))</f>
        <v>0</v>
      </c>
      <c r="L5176" s="4">
        <f t="shared" si="161"/>
        <v>0</v>
      </c>
    </row>
    <row r="5177" spans="1:12">
      <c r="A5177" t="s">
        <v>6689</v>
      </c>
      <c r="B5177" t="s">
        <v>6</v>
      </c>
      <c r="C5177" t="s">
        <v>6898</v>
      </c>
      <c r="D5177" t="s">
        <v>1707</v>
      </c>
      <c r="H5177" t="str">
        <f>INDEX('Vensim Variables'!$B:$B,MATCH(EPS!$B5177,'Vensim Variables'!$A:$A,0))</f>
        <v>g pollutant</v>
      </c>
      <c r="I5177" t="str">
        <f t="shared" si="160"/>
        <v>NOx</v>
      </c>
      <c r="J5177">
        <f>INDEX(NoSettings!$C:$C,MATCH(EPS!$A5177,NoSettings!$A:$A,0))</f>
        <v>342316000000</v>
      </c>
      <c r="K5177">
        <f>INDEX(GWP!$C$2:$C$13,MATCH(EPS!I5177,GWP!$B$2:$B$13,0))</f>
        <v>0</v>
      </c>
      <c r="L5177" s="4">
        <f t="shared" si="161"/>
        <v>0</v>
      </c>
    </row>
    <row r="5178" spans="1:12">
      <c r="A5178" t="s">
        <v>6690</v>
      </c>
      <c r="B5178" t="s">
        <v>6</v>
      </c>
      <c r="C5178" t="s">
        <v>6898</v>
      </c>
      <c r="D5178" t="s">
        <v>1708</v>
      </c>
      <c r="H5178" t="str">
        <f>INDEX('Vensim Variables'!$B:$B,MATCH(EPS!$B5178,'Vensim Variables'!$A:$A,0))</f>
        <v>g pollutant</v>
      </c>
      <c r="I5178" t="str">
        <f t="shared" si="160"/>
        <v>PM10</v>
      </c>
      <c r="J5178">
        <f>INDEX(NoSettings!$C:$C,MATCH(EPS!$A5178,NoSettings!$A:$A,0))</f>
        <v>186849000000</v>
      </c>
      <c r="K5178">
        <f>INDEX(GWP!$C$2:$C$13,MATCH(EPS!I5178,GWP!$B$2:$B$13,0))</f>
        <v>0</v>
      </c>
      <c r="L5178" s="4">
        <f t="shared" si="161"/>
        <v>0</v>
      </c>
    </row>
    <row r="5179" spans="1:12">
      <c r="A5179" t="s">
        <v>6691</v>
      </c>
      <c r="B5179" t="s">
        <v>6</v>
      </c>
      <c r="C5179" t="s">
        <v>6898</v>
      </c>
      <c r="D5179" t="s">
        <v>1709</v>
      </c>
      <c r="H5179" t="str">
        <f>INDEX('Vensim Variables'!$B:$B,MATCH(EPS!$B5179,'Vensim Variables'!$A:$A,0))</f>
        <v>g pollutant</v>
      </c>
      <c r="I5179" t="str">
        <f t="shared" si="160"/>
        <v>PM25</v>
      </c>
      <c r="J5179">
        <f>INDEX(NoSettings!$C:$C,MATCH(EPS!$A5179,NoSettings!$A:$A,0))</f>
        <v>159293000000</v>
      </c>
      <c r="K5179">
        <f>INDEX(GWP!$C$2:$C$13,MATCH(EPS!I5179,GWP!$B$2:$B$13,0))</f>
        <v>0</v>
      </c>
      <c r="L5179" s="4">
        <f t="shared" si="161"/>
        <v>0</v>
      </c>
    </row>
    <row r="5180" spans="1:12">
      <c r="A5180" t="s">
        <v>6692</v>
      </c>
      <c r="B5180" t="s">
        <v>6</v>
      </c>
      <c r="C5180" t="s">
        <v>6898</v>
      </c>
      <c r="D5180" t="s">
        <v>1710</v>
      </c>
      <c r="H5180" t="str">
        <f>INDEX('Vensim Variables'!$B:$B,MATCH(EPS!$B5180,'Vensim Variables'!$A:$A,0))</f>
        <v>g pollutant</v>
      </c>
      <c r="I5180" t="str">
        <f t="shared" si="160"/>
        <v>SOx</v>
      </c>
      <c r="J5180">
        <f>INDEX(NoSettings!$C:$C,MATCH(EPS!$A5180,NoSettings!$A:$A,0))</f>
        <v>130544000000</v>
      </c>
      <c r="K5180">
        <f>INDEX(GWP!$C$2:$C$13,MATCH(EPS!I5180,GWP!$B$2:$B$13,0))</f>
        <v>0</v>
      </c>
      <c r="L5180" s="4">
        <f t="shared" si="161"/>
        <v>0</v>
      </c>
    </row>
    <row r="5181" spans="1:12">
      <c r="A5181" t="s">
        <v>6693</v>
      </c>
      <c r="B5181" t="s">
        <v>6</v>
      </c>
      <c r="C5181" t="s">
        <v>6898</v>
      </c>
      <c r="D5181" t="s">
        <v>1711</v>
      </c>
      <c r="H5181" t="str">
        <f>INDEX('Vensim Variables'!$B:$B,MATCH(EPS!$B5181,'Vensim Variables'!$A:$A,0))</f>
        <v>g pollutant</v>
      </c>
      <c r="I5181" t="str">
        <f t="shared" si="160"/>
        <v>BC</v>
      </c>
      <c r="J5181">
        <f>INDEX(NoSettings!$C:$C,MATCH(EPS!$A5181,NoSettings!$A:$A,0))</f>
        <v>7544200000</v>
      </c>
      <c r="K5181">
        <f>INDEX(GWP!$C$2:$C$13,MATCH(EPS!I5181,GWP!$B$2:$B$13,0))</f>
        <v>0</v>
      </c>
      <c r="L5181" s="4">
        <f t="shared" si="161"/>
        <v>0</v>
      </c>
    </row>
    <row r="5182" spans="1:12">
      <c r="A5182" t="s">
        <v>6694</v>
      </c>
      <c r="B5182" t="s">
        <v>6</v>
      </c>
      <c r="C5182" t="s">
        <v>6898</v>
      </c>
      <c r="D5182" t="s">
        <v>1712</v>
      </c>
      <c r="H5182" t="str">
        <f>INDEX('Vensim Variables'!$B:$B,MATCH(EPS!$B5182,'Vensim Variables'!$A:$A,0))</f>
        <v>g pollutant</v>
      </c>
      <c r="I5182" t="str">
        <f t="shared" si="160"/>
        <v>OC</v>
      </c>
      <c r="J5182">
        <f>INDEX(NoSettings!$C:$C,MATCH(EPS!$A5182,NoSettings!$A:$A,0))</f>
        <v>51730800000</v>
      </c>
      <c r="K5182">
        <f>INDEX(GWP!$C$2:$C$13,MATCH(EPS!I5182,GWP!$B$2:$B$13,0))</f>
        <v>0</v>
      </c>
      <c r="L5182" s="4">
        <f t="shared" si="161"/>
        <v>0</v>
      </c>
    </row>
    <row r="5183" spans="1:12">
      <c r="A5183" t="s">
        <v>6695</v>
      </c>
      <c r="B5183" t="s">
        <v>6</v>
      </c>
      <c r="C5183" t="s">
        <v>6898</v>
      </c>
      <c r="D5183" t="s">
        <v>1713</v>
      </c>
      <c r="H5183" t="str">
        <f>INDEX('Vensim Variables'!$B:$B,MATCH(EPS!$B5183,'Vensim Variables'!$A:$A,0))</f>
        <v>g pollutant</v>
      </c>
      <c r="I5183" t="str">
        <f t="shared" si="160"/>
        <v>CH4</v>
      </c>
      <c r="J5183">
        <f>INDEX(NoSettings!$C:$C,MATCH(EPS!$A5183,NoSettings!$A:$A,0))</f>
        <v>6519030000</v>
      </c>
      <c r="K5183">
        <f>INDEX(GWP!$C$2:$C$13,MATCH(EPS!I5183,GWP!$B$2:$B$13,0))</f>
        <v>28</v>
      </c>
      <c r="L5183" s="4">
        <f t="shared" si="161"/>
        <v>0.18253284</v>
      </c>
    </row>
    <row r="5184" spans="1:12">
      <c r="A5184" t="s">
        <v>6696</v>
      </c>
      <c r="B5184" t="s">
        <v>6</v>
      </c>
      <c r="C5184" t="s">
        <v>6898</v>
      </c>
      <c r="D5184" t="s">
        <v>1714</v>
      </c>
      <c r="H5184" t="str">
        <f>INDEX('Vensim Variables'!$B:$B,MATCH(EPS!$B5184,'Vensim Variables'!$A:$A,0))</f>
        <v>g pollutant</v>
      </c>
      <c r="I5184" t="str">
        <f t="shared" si="160"/>
        <v>N2O</v>
      </c>
      <c r="J5184">
        <f>INDEX(NoSettings!$C:$C,MATCH(EPS!$A5184,NoSettings!$A:$A,0))</f>
        <v>1216090000</v>
      </c>
      <c r="K5184">
        <f>INDEX(GWP!$C$2:$C$13,MATCH(EPS!I5184,GWP!$B$2:$B$13,0))</f>
        <v>265</v>
      </c>
      <c r="L5184" s="4">
        <f t="shared" si="161"/>
        <v>0.32226385000000002</v>
      </c>
    </row>
    <row r="5185" spans="1:12">
      <c r="A5185" t="s">
        <v>6697</v>
      </c>
      <c r="B5185" t="s">
        <v>6</v>
      </c>
      <c r="C5185" t="s">
        <v>6898</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c r="A5186" t="s">
        <v>6698</v>
      </c>
      <c r="B5186" t="s">
        <v>6</v>
      </c>
      <c r="C5186" t="s">
        <v>6899</v>
      </c>
      <c r="D5186" t="s">
        <v>1702</v>
      </c>
      <c r="H5186" t="str">
        <f>INDEX('Vensim Variables'!$B:$B,MATCH(EPS!$B5186,'Vensim Variables'!$A:$A,0))</f>
        <v>g pollutant</v>
      </c>
      <c r="I5186" t="str">
        <f t="shared" si="160"/>
        <v>CO2</v>
      </c>
      <c r="J5186">
        <f>INDEX(NoSettings!$C:$C,MATCH(EPS!$A5186,NoSettings!$A:$A,0))</f>
        <v>304088000000000</v>
      </c>
      <c r="K5186">
        <f>INDEX(GWP!$C$2:$C$13,MATCH(EPS!I5186,GWP!$B$2:$B$13,0))</f>
        <v>1</v>
      </c>
      <c r="L5186" s="4">
        <f t="shared" si="161"/>
        <v>304.08800000000002</v>
      </c>
    </row>
    <row r="5187" spans="1:12">
      <c r="A5187" t="s">
        <v>6699</v>
      </c>
      <c r="B5187" t="s">
        <v>6</v>
      </c>
      <c r="C5187" t="s">
        <v>6899</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813330000000</v>
      </c>
      <c r="K5187">
        <f>INDEX(GWP!$C$2:$C$13,MATCH(EPS!I5187,GWP!$B$2:$B$13,0))</f>
        <v>0</v>
      </c>
      <c r="L5187" s="4">
        <f t="shared" ref="L5187:L5250" si="163">IF(H5187="g pollutant",K5187*J5187/10^12,IF(H5187="MMTCO2e",J5187,IF(H5187="MWh",J5187,0)))</f>
        <v>0</v>
      </c>
    </row>
    <row r="5188" spans="1:12">
      <c r="A5188" t="s">
        <v>6700</v>
      </c>
      <c r="B5188" t="s">
        <v>6</v>
      </c>
      <c r="C5188" t="s">
        <v>6899</v>
      </c>
      <c r="D5188" t="s">
        <v>1706</v>
      </c>
      <c r="H5188" t="str">
        <f>INDEX('Vensim Variables'!$B:$B,MATCH(EPS!$B5188,'Vensim Variables'!$A:$A,0))</f>
        <v>g pollutant</v>
      </c>
      <c r="I5188" t="str">
        <f t="shared" si="162"/>
        <v>CO</v>
      </c>
      <c r="J5188">
        <f>INDEX(NoSettings!$C:$C,MATCH(EPS!$A5188,NoSettings!$A:$A,0))</f>
        <v>527563000000</v>
      </c>
      <c r="K5188">
        <f>INDEX(GWP!$C$2:$C$13,MATCH(EPS!I5188,GWP!$B$2:$B$13,0))</f>
        <v>0</v>
      </c>
      <c r="L5188" s="4">
        <f t="shared" si="163"/>
        <v>0</v>
      </c>
    </row>
    <row r="5189" spans="1:12">
      <c r="A5189" t="s">
        <v>6701</v>
      </c>
      <c r="B5189" t="s">
        <v>6</v>
      </c>
      <c r="C5189" t="s">
        <v>6899</v>
      </c>
      <c r="D5189" t="s">
        <v>1707</v>
      </c>
      <c r="H5189" t="str">
        <f>INDEX('Vensim Variables'!$B:$B,MATCH(EPS!$B5189,'Vensim Variables'!$A:$A,0))</f>
        <v>g pollutant</v>
      </c>
      <c r="I5189" t="str">
        <f t="shared" si="162"/>
        <v>NOx</v>
      </c>
      <c r="J5189">
        <f>INDEX(NoSettings!$C:$C,MATCH(EPS!$A5189,NoSettings!$A:$A,0))</f>
        <v>223103000000</v>
      </c>
      <c r="K5189">
        <f>INDEX(GWP!$C$2:$C$13,MATCH(EPS!I5189,GWP!$B$2:$B$13,0))</f>
        <v>0</v>
      </c>
      <c r="L5189" s="4">
        <f t="shared" si="163"/>
        <v>0</v>
      </c>
    </row>
    <row r="5190" spans="1:12">
      <c r="A5190" t="s">
        <v>6702</v>
      </c>
      <c r="B5190" t="s">
        <v>6</v>
      </c>
      <c r="C5190" t="s">
        <v>6899</v>
      </c>
      <c r="D5190" t="s">
        <v>1708</v>
      </c>
      <c r="H5190" t="str">
        <f>INDEX('Vensim Variables'!$B:$B,MATCH(EPS!$B5190,'Vensim Variables'!$A:$A,0))</f>
        <v>g pollutant</v>
      </c>
      <c r="I5190" t="str">
        <f t="shared" si="162"/>
        <v>PM10</v>
      </c>
      <c r="J5190">
        <f>INDEX(NoSettings!$C:$C,MATCH(EPS!$A5190,NoSettings!$A:$A,0))</f>
        <v>38740400000</v>
      </c>
      <c r="K5190">
        <f>INDEX(GWP!$C$2:$C$13,MATCH(EPS!I5190,GWP!$B$2:$B$13,0))</f>
        <v>0</v>
      </c>
      <c r="L5190" s="4">
        <f t="shared" si="163"/>
        <v>0</v>
      </c>
    </row>
    <row r="5191" spans="1:12">
      <c r="A5191" t="s">
        <v>6703</v>
      </c>
      <c r="B5191" t="s">
        <v>6</v>
      </c>
      <c r="C5191" t="s">
        <v>6899</v>
      </c>
      <c r="D5191" t="s">
        <v>1709</v>
      </c>
      <c r="H5191" t="str">
        <f>INDEX('Vensim Variables'!$B:$B,MATCH(EPS!$B5191,'Vensim Variables'!$A:$A,0))</f>
        <v>g pollutant</v>
      </c>
      <c r="I5191" t="str">
        <f t="shared" si="162"/>
        <v>PM25</v>
      </c>
      <c r="J5191">
        <f>INDEX(NoSettings!$C:$C,MATCH(EPS!$A5191,NoSettings!$A:$A,0))</f>
        <v>29673600000</v>
      </c>
      <c r="K5191">
        <f>INDEX(GWP!$C$2:$C$13,MATCH(EPS!I5191,GWP!$B$2:$B$13,0))</f>
        <v>0</v>
      </c>
      <c r="L5191" s="4">
        <f t="shared" si="163"/>
        <v>0</v>
      </c>
    </row>
    <row r="5192" spans="1:12">
      <c r="A5192" t="s">
        <v>6704</v>
      </c>
      <c r="B5192" t="s">
        <v>6</v>
      </c>
      <c r="C5192" t="s">
        <v>6899</v>
      </c>
      <c r="D5192" t="s">
        <v>1710</v>
      </c>
      <c r="H5192" t="str">
        <f>INDEX('Vensim Variables'!$B:$B,MATCH(EPS!$B5192,'Vensim Variables'!$A:$A,0))</f>
        <v>g pollutant</v>
      </c>
      <c r="I5192" t="str">
        <f t="shared" si="162"/>
        <v>SOx</v>
      </c>
      <c r="J5192">
        <f>INDEX(NoSettings!$C:$C,MATCH(EPS!$A5192,NoSettings!$A:$A,0))</f>
        <v>145057000000</v>
      </c>
      <c r="K5192">
        <f>INDEX(GWP!$C$2:$C$13,MATCH(EPS!I5192,GWP!$B$2:$B$13,0))</f>
        <v>0</v>
      </c>
      <c r="L5192" s="4">
        <f t="shared" si="163"/>
        <v>0</v>
      </c>
    </row>
    <row r="5193" spans="1:12">
      <c r="A5193" t="s">
        <v>6705</v>
      </c>
      <c r="B5193" t="s">
        <v>6</v>
      </c>
      <c r="C5193" t="s">
        <v>6899</v>
      </c>
      <c r="D5193" t="s">
        <v>1711</v>
      </c>
      <c r="H5193" t="str">
        <f>INDEX('Vensim Variables'!$B:$B,MATCH(EPS!$B5193,'Vensim Variables'!$A:$A,0))</f>
        <v>g pollutant</v>
      </c>
      <c r="I5193" t="str">
        <f t="shared" si="162"/>
        <v>BC</v>
      </c>
      <c r="J5193">
        <f>INDEX(NoSettings!$C:$C,MATCH(EPS!$A5193,NoSettings!$A:$A,0))</f>
        <v>2311210000</v>
      </c>
      <c r="K5193">
        <f>INDEX(GWP!$C$2:$C$13,MATCH(EPS!I5193,GWP!$B$2:$B$13,0))</f>
        <v>0</v>
      </c>
      <c r="L5193" s="4">
        <f t="shared" si="163"/>
        <v>0</v>
      </c>
    </row>
    <row r="5194" spans="1:12">
      <c r="A5194" t="s">
        <v>6706</v>
      </c>
      <c r="B5194" t="s">
        <v>6</v>
      </c>
      <c r="C5194" t="s">
        <v>6899</v>
      </c>
      <c r="D5194" t="s">
        <v>1712</v>
      </c>
      <c r="H5194" t="str">
        <f>INDEX('Vensim Variables'!$B:$B,MATCH(EPS!$B5194,'Vensim Variables'!$A:$A,0))</f>
        <v>g pollutant</v>
      </c>
      <c r="I5194" t="str">
        <f t="shared" si="162"/>
        <v>OC</v>
      </c>
      <c r="J5194">
        <f>INDEX(NoSettings!$C:$C,MATCH(EPS!$A5194,NoSettings!$A:$A,0))</f>
        <v>5409440000</v>
      </c>
      <c r="K5194">
        <f>INDEX(GWP!$C$2:$C$13,MATCH(EPS!I5194,GWP!$B$2:$B$13,0))</f>
        <v>0</v>
      </c>
      <c r="L5194" s="4">
        <f t="shared" si="163"/>
        <v>0</v>
      </c>
    </row>
    <row r="5195" spans="1:12">
      <c r="A5195" t="s">
        <v>6707</v>
      </c>
      <c r="B5195" t="s">
        <v>6</v>
      </c>
      <c r="C5195" t="s">
        <v>6899</v>
      </c>
      <c r="D5195" t="s">
        <v>1713</v>
      </c>
      <c r="H5195" t="str">
        <f>INDEX('Vensim Variables'!$B:$B,MATCH(EPS!$B5195,'Vensim Variables'!$A:$A,0))</f>
        <v>g pollutant</v>
      </c>
      <c r="I5195" t="str">
        <f t="shared" si="162"/>
        <v>CH4</v>
      </c>
      <c r="J5195">
        <f>INDEX(NoSettings!$C:$C,MATCH(EPS!$A5195,NoSettings!$A:$A,0))</f>
        <v>17079300000</v>
      </c>
      <c r="K5195">
        <f>INDEX(GWP!$C$2:$C$13,MATCH(EPS!I5195,GWP!$B$2:$B$13,0))</f>
        <v>28</v>
      </c>
      <c r="L5195" s="4">
        <f t="shared" si="163"/>
        <v>0.47822039999999999</v>
      </c>
    </row>
    <row r="5196" spans="1:12">
      <c r="A5196" t="s">
        <v>6708</v>
      </c>
      <c r="B5196" t="s">
        <v>6</v>
      </c>
      <c r="C5196" t="s">
        <v>6899</v>
      </c>
      <c r="D5196" t="s">
        <v>1714</v>
      </c>
      <c r="H5196" t="str">
        <f>INDEX('Vensim Variables'!$B:$B,MATCH(EPS!$B5196,'Vensim Variables'!$A:$A,0))</f>
        <v>g pollutant</v>
      </c>
      <c r="I5196" t="str">
        <f t="shared" si="162"/>
        <v>N2O</v>
      </c>
      <c r="J5196">
        <f>INDEX(NoSettings!$C:$C,MATCH(EPS!$A5196,NoSettings!$A:$A,0))</f>
        <v>73845000000</v>
      </c>
      <c r="K5196">
        <f>INDEX(GWP!$C$2:$C$13,MATCH(EPS!I5196,GWP!$B$2:$B$13,0))</f>
        <v>265</v>
      </c>
      <c r="L5196" s="4">
        <f t="shared" si="163"/>
        <v>19.568925</v>
      </c>
    </row>
    <row r="5197" spans="1:12">
      <c r="A5197" t="s">
        <v>6709</v>
      </c>
      <c r="B5197" t="s">
        <v>6</v>
      </c>
      <c r="C5197" t="s">
        <v>6899</v>
      </c>
      <c r="D5197" t="s">
        <v>1715</v>
      </c>
      <c r="H5197" t="str">
        <f>INDEX('Vensim Variables'!$B:$B,MATCH(EPS!$B5197,'Vensim Variables'!$A:$A,0))</f>
        <v>g pollutant</v>
      </c>
      <c r="I5197" t="str">
        <f t="shared" si="162"/>
        <v>F gases</v>
      </c>
      <c r="J5197">
        <f>INDEX(NoSettings!$C:$C,MATCH(EPS!$A5197,NoSettings!$A:$A,0))</f>
        <v>185100000000000</v>
      </c>
      <c r="K5197">
        <f>INDEX(GWP!$C$2:$C$13,MATCH(EPS!I5197,GWP!$B$2:$B$13,0))</f>
        <v>1</v>
      </c>
      <c r="L5197" s="4">
        <f t="shared" si="163"/>
        <v>185.1</v>
      </c>
    </row>
    <row r="5198" spans="1:12">
      <c r="A5198" t="s">
        <v>6710</v>
      </c>
      <c r="B5198" t="s">
        <v>6</v>
      </c>
      <c r="C5198" t="s">
        <v>6900</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c r="A5199" t="s">
        <v>6711</v>
      </c>
      <c r="B5199" t="s">
        <v>6</v>
      </c>
      <c r="C5199" t="s">
        <v>6900</v>
      </c>
      <c r="D5199" t="s">
        <v>1705</v>
      </c>
      <c r="H5199" t="str">
        <f>INDEX('Vensim Variables'!$B:$B,MATCH(EPS!$B5199,'Vensim Variables'!$A:$A,0))</f>
        <v>g pollutant</v>
      </c>
      <c r="I5199" t="str">
        <f t="shared" si="162"/>
        <v>VOC</v>
      </c>
      <c r="J5199">
        <f>INDEX(NoSettings!$C:$C,MATCH(EPS!$A5199,NoSettings!$A:$A,0))</f>
        <v>484349000</v>
      </c>
      <c r="K5199">
        <f>INDEX(GWP!$C$2:$C$13,MATCH(EPS!I5199,GWP!$B$2:$B$13,0))</f>
        <v>0</v>
      </c>
      <c r="L5199" s="4">
        <f t="shared" si="163"/>
        <v>0</v>
      </c>
    </row>
    <row r="5200" spans="1:12">
      <c r="A5200" t="s">
        <v>6712</v>
      </c>
      <c r="B5200" t="s">
        <v>6</v>
      </c>
      <c r="C5200" t="s">
        <v>6900</v>
      </c>
      <c r="D5200" t="s">
        <v>1706</v>
      </c>
      <c r="H5200" t="str">
        <f>INDEX('Vensim Variables'!$B:$B,MATCH(EPS!$B5200,'Vensim Variables'!$A:$A,0))</f>
        <v>g pollutant</v>
      </c>
      <c r="I5200" t="str">
        <f t="shared" si="162"/>
        <v>CO</v>
      </c>
      <c r="J5200">
        <f>INDEX(NoSettings!$C:$C,MATCH(EPS!$A5200,NoSettings!$A:$A,0))</f>
        <v>2624850000</v>
      </c>
      <c r="K5200">
        <f>INDEX(GWP!$C$2:$C$13,MATCH(EPS!I5200,GWP!$B$2:$B$13,0))</f>
        <v>0</v>
      </c>
      <c r="L5200" s="4">
        <f t="shared" si="163"/>
        <v>0</v>
      </c>
    </row>
    <row r="5201" spans="1:12">
      <c r="A5201" t="s">
        <v>6713</v>
      </c>
      <c r="B5201" t="s">
        <v>6</v>
      </c>
      <c r="C5201" t="s">
        <v>6900</v>
      </c>
      <c r="D5201" t="s">
        <v>1707</v>
      </c>
      <c r="H5201" t="str">
        <f>INDEX('Vensim Variables'!$B:$B,MATCH(EPS!$B5201,'Vensim Variables'!$A:$A,0))</f>
        <v>g pollutant</v>
      </c>
      <c r="I5201" t="str">
        <f t="shared" si="162"/>
        <v>NOx</v>
      </c>
      <c r="J5201">
        <f>INDEX(NoSettings!$C:$C,MATCH(EPS!$A5201,NoSettings!$A:$A,0))</f>
        <v>4530300000</v>
      </c>
      <c r="K5201">
        <f>INDEX(GWP!$C$2:$C$13,MATCH(EPS!I5201,GWP!$B$2:$B$13,0))</f>
        <v>0</v>
      </c>
      <c r="L5201" s="4">
        <f t="shared" si="163"/>
        <v>0</v>
      </c>
    </row>
    <row r="5202" spans="1:12">
      <c r="A5202" t="s">
        <v>6714</v>
      </c>
      <c r="B5202" t="s">
        <v>6</v>
      </c>
      <c r="C5202" t="s">
        <v>6900</v>
      </c>
      <c r="D5202" t="s">
        <v>1708</v>
      </c>
      <c r="H5202" t="str">
        <f>INDEX('Vensim Variables'!$B:$B,MATCH(EPS!$B5202,'Vensim Variables'!$A:$A,0))</f>
        <v>g pollutant</v>
      </c>
      <c r="I5202" t="str">
        <f t="shared" si="162"/>
        <v>PM10</v>
      </c>
      <c r="J5202">
        <f>INDEX(NoSettings!$C:$C,MATCH(EPS!$A5202,NoSettings!$A:$A,0))</f>
        <v>185818000</v>
      </c>
      <c r="K5202">
        <f>INDEX(GWP!$C$2:$C$13,MATCH(EPS!I5202,GWP!$B$2:$B$13,0))</f>
        <v>0</v>
      </c>
      <c r="L5202" s="4">
        <f t="shared" si="163"/>
        <v>0</v>
      </c>
    </row>
    <row r="5203" spans="1:12">
      <c r="A5203" t="s">
        <v>6715</v>
      </c>
      <c r="B5203" t="s">
        <v>6</v>
      </c>
      <c r="C5203" t="s">
        <v>6900</v>
      </c>
      <c r="D5203" t="s">
        <v>1709</v>
      </c>
      <c r="H5203" t="str">
        <f>INDEX('Vensim Variables'!$B:$B,MATCH(EPS!$B5203,'Vensim Variables'!$A:$A,0))</f>
        <v>g pollutant</v>
      </c>
      <c r="I5203" t="str">
        <f t="shared" si="162"/>
        <v>PM25</v>
      </c>
      <c r="J5203">
        <f>INDEX(NoSettings!$C:$C,MATCH(EPS!$A5203,NoSettings!$A:$A,0))</f>
        <v>174305000</v>
      </c>
      <c r="K5203">
        <f>INDEX(GWP!$C$2:$C$13,MATCH(EPS!I5203,GWP!$B$2:$B$13,0))</f>
        <v>0</v>
      </c>
      <c r="L5203" s="4">
        <f t="shared" si="163"/>
        <v>0</v>
      </c>
    </row>
    <row r="5204" spans="1:12">
      <c r="A5204" t="s">
        <v>6716</v>
      </c>
      <c r="B5204" t="s">
        <v>6</v>
      </c>
      <c r="C5204" t="s">
        <v>6900</v>
      </c>
      <c r="D5204" t="s">
        <v>1710</v>
      </c>
      <c r="H5204" t="str">
        <f>INDEX('Vensim Variables'!$B:$B,MATCH(EPS!$B5204,'Vensim Variables'!$A:$A,0))</f>
        <v>g pollutant</v>
      </c>
      <c r="I5204" t="str">
        <f t="shared" si="162"/>
        <v>SOx</v>
      </c>
      <c r="J5204">
        <f>INDEX(NoSettings!$C:$C,MATCH(EPS!$A5204,NoSettings!$A:$A,0))</f>
        <v>151596000</v>
      </c>
      <c r="K5204">
        <f>INDEX(GWP!$C$2:$C$13,MATCH(EPS!I5204,GWP!$B$2:$B$13,0))</f>
        <v>0</v>
      </c>
      <c r="L5204" s="4">
        <f t="shared" si="163"/>
        <v>0</v>
      </c>
    </row>
    <row r="5205" spans="1:12">
      <c r="A5205" t="s">
        <v>6717</v>
      </c>
      <c r="B5205" t="s">
        <v>6</v>
      </c>
      <c r="C5205" t="s">
        <v>6900</v>
      </c>
      <c r="D5205" t="s">
        <v>1711</v>
      </c>
      <c r="H5205" t="str">
        <f>INDEX('Vensim Variables'!$B:$B,MATCH(EPS!$B5205,'Vensim Variables'!$A:$A,0))</f>
        <v>g pollutant</v>
      </c>
      <c r="I5205" t="str">
        <f t="shared" si="162"/>
        <v>BC</v>
      </c>
      <c r="J5205">
        <f>INDEX(NoSettings!$C:$C,MATCH(EPS!$A5205,NoSettings!$A:$A,0))</f>
        <v>11665200</v>
      </c>
      <c r="K5205">
        <f>INDEX(GWP!$C$2:$C$13,MATCH(EPS!I5205,GWP!$B$2:$B$13,0))</f>
        <v>0</v>
      </c>
      <c r="L5205" s="4">
        <f t="shared" si="163"/>
        <v>0</v>
      </c>
    </row>
    <row r="5206" spans="1:12">
      <c r="A5206" t="s">
        <v>6718</v>
      </c>
      <c r="B5206" t="s">
        <v>6</v>
      </c>
      <c r="C5206" t="s">
        <v>6900</v>
      </c>
      <c r="D5206" t="s">
        <v>1712</v>
      </c>
      <c r="H5206" t="str">
        <f>INDEX('Vensim Variables'!$B:$B,MATCH(EPS!$B5206,'Vensim Variables'!$A:$A,0))</f>
        <v>g pollutant</v>
      </c>
      <c r="I5206" t="str">
        <f t="shared" si="162"/>
        <v>OC</v>
      </c>
      <c r="J5206">
        <f>INDEX(NoSettings!$C:$C,MATCH(EPS!$A5206,NoSettings!$A:$A,0))</f>
        <v>77221900</v>
      </c>
      <c r="K5206">
        <f>INDEX(GWP!$C$2:$C$13,MATCH(EPS!I5206,GWP!$B$2:$B$13,0))</f>
        <v>0</v>
      </c>
      <c r="L5206" s="4">
        <f t="shared" si="163"/>
        <v>0</v>
      </c>
    </row>
    <row r="5207" spans="1:12">
      <c r="A5207" t="s">
        <v>6719</v>
      </c>
      <c r="B5207" t="s">
        <v>6</v>
      </c>
      <c r="C5207" t="s">
        <v>6900</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c r="A5208" t="s">
        <v>6720</v>
      </c>
      <c r="B5208" t="s">
        <v>6</v>
      </c>
      <c r="C5208" t="s">
        <v>6900</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c r="A5209" t="s">
        <v>6721</v>
      </c>
      <c r="B5209" t="s">
        <v>6</v>
      </c>
      <c r="C5209" t="s">
        <v>6900</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c r="A5210" t="s">
        <v>6722</v>
      </c>
      <c r="B5210" t="s">
        <v>6</v>
      </c>
      <c r="C5210" t="s">
        <v>6901</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c r="A5211" t="s">
        <v>6723</v>
      </c>
      <c r="B5211" t="s">
        <v>6</v>
      </c>
      <c r="C5211" t="s">
        <v>6901</v>
      </c>
      <c r="D5211" t="s">
        <v>1705</v>
      </c>
      <c r="H5211" t="str">
        <f>INDEX('Vensim Variables'!$B:$B,MATCH(EPS!$B5211,'Vensim Variables'!$A:$A,0))</f>
        <v>g pollutant</v>
      </c>
      <c r="I5211" t="str">
        <f t="shared" si="162"/>
        <v>VOC</v>
      </c>
      <c r="J5211">
        <f>INDEX(NoSettings!$C:$C,MATCH(EPS!$A5211,NoSettings!$A:$A,0))</f>
        <v>682898000</v>
      </c>
      <c r="K5211">
        <f>INDEX(GWP!$C$2:$C$13,MATCH(EPS!I5211,GWP!$B$2:$B$13,0))</f>
        <v>0</v>
      </c>
      <c r="L5211" s="4">
        <f t="shared" si="163"/>
        <v>0</v>
      </c>
    </row>
    <row r="5212" spans="1:12">
      <c r="A5212" t="s">
        <v>6724</v>
      </c>
      <c r="B5212" t="s">
        <v>6</v>
      </c>
      <c r="C5212" t="s">
        <v>6901</v>
      </c>
      <c r="D5212" t="s">
        <v>1706</v>
      </c>
      <c r="H5212" t="str">
        <f>INDEX('Vensim Variables'!$B:$B,MATCH(EPS!$B5212,'Vensim Variables'!$A:$A,0))</f>
        <v>g pollutant</v>
      </c>
      <c r="I5212" t="str">
        <f t="shared" si="162"/>
        <v>CO</v>
      </c>
      <c r="J5212">
        <f>INDEX(NoSettings!$C:$C,MATCH(EPS!$A5212,NoSettings!$A:$A,0))</f>
        <v>3645550000</v>
      </c>
      <c r="K5212">
        <f>INDEX(GWP!$C$2:$C$13,MATCH(EPS!I5212,GWP!$B$2:$B$13,0))</f>
        <v>0</v>
      </c>
      <c r="L5212" s="4">
        <f t="shared" si="163"/>
        <v>0</v>
      </c>
    </row>
    <row r="5213" spans="1:12">
      <c r="A5213" t="s">
        <v>6725</v>
      </c>
      <c r="B5213" t="s">
        <v>6</v>
      </c>
      <c r="C5213" t="s">
        <v>6901</v>
      </c>
      <c r="D5213" t="s">
        <v>1707</v>
      </c>
      <c r="H5213" t="str">
        <f>INDEX('Vensim Variables'!$B:$B,MATCH(EPS!$B5213,'Vensim Variables'!$A:$A,0))</f>
        <v>g pollutant</v>
      </c>
      <c r="I5213" t="str">
        <f t="shared" si="162"/>
        <v>NOx</v>
      </c>
      <c r="J5213">
        <f>INDEX(NoSettings!$C:$C,MATCH(EPS!$A5213,NoSettings!$A:$A,0))</f>
        <v>6411750000</v>
      </c>
      <c r="K5213">
        <f>INDEX(GWP!$C$2:$C$13,MATCH(EPS!I5213,GWP!$B$2:$B$13,0))</f>
        <v>0</v>
      </c>
      <c r="L5213" s="4">
        <f t="shared" si="163"/>
        <v>0</v>
      </c>
    </row>
    <row r="5214" spans="1:12">
      <c r="A5214" t="s">
        <v>6726</v>
      </c>
      <c r="B5214" t="s">
        <v>6</v>
      </c>
      <c r="C5214" t="s">
        <v>6901</v>
      </c>
      <c r="D5214" t="s">
        <v>1708</v>
      </c>
      <c r="H5214" t="str">
        <f>INDEX('Vensim Variables'!$B:$B,MATCH(EPS!$B5214,'Vensim Variables'!$A:$A,0))</f>
        <v>g pollutant</v>
      </c>
      <c r="I5214" t="str">
        <f t="shared" si="162"/>
        <v>PM10</v>
      </c>
      <c r="J5214">
        <f>INDEX(NoSettings!$C:$C,MATCH(EPS!$A5214,NoSettings!$A:$A,0))</f>
        <v>252665000</v>
      </c>
      <c r="K5214">
        <f>INDEX(GWP!$C$2:$C$13,MATCH(EPS!I5214,GWP!$B$2:$B$13,0))</f>
        <v>0</v>
      </c>
      <c r="L5214" s="4">
        <f t="shared" si="163"/>
        <v>0</v>
      </c>
    </row>
    <row r="5215" spans="1:12">
      <c r="A5215" t="s">
        <v>6727</v>
      </c>
      <c r="B5215" t="s">
        <v>6</v>
      </c>
      <c r="C5215" t="s">
        <v>6901</v>
      </c>
      <c r="D5215" t="s">
        <v>1709</v>
      </c>
      <c r="H5215" t="str">
        <f>INDEX('Vensim Variables'!$B:$B,MATCH(EPS!$B5215,'Vensim Variables'!$A:$A,0))</f>
        <v>g pollutant</v>
      </c>
      <c r="I5215" t="str">
        <f t="shared" si="162"/>
        <v>PM25</v>
      </c>
      <c r="J5215">
        <f>INDEX(NoSettings!$C:$C,MATCH(EPS!$A5215,NoSettings!$A:$A,0))</f>
        <v>238076000</v>
      </c>
      <c r="K5215">
        <f>INDEX(GWP!$C$2:$C$13,MATCH(EPS!I5215,GWP!$B$2:$B$13,0))</f>
        <v>0</v>
      </c>
      <c r="L5215" s="4">
        <f t="shared" si="163"/>
        <v>0</v>
      </c>
    </row>
    <row r="5216" spans="1:12">
      <c r="A5216" t="s">
        <v>6728</v>
      </c>
      <c r="B5216" t="s">
        <v>6</v>
      </c>
      <c r="C5216" t="s">
        <v>6901</v>
      </c>
      <c r="D5216" t="s">
        <v>1710</v>
      </c>
      <c r="H5216" t="str">
        <f>INDEX('Vensim Variables'!$B:$B,MATCH(EPS!$B5216,'Vensim Variables'!$A:$A,0))</f>
        <v>g pollutant</v>
      </c>
      <c r="I5216" t="str">
        <f t="shared" si="162"/>
        <v>SOx</v>
      </c>
      <c r="J5216">
        <f>INDEX(NoSettings!$C:$C,MATCH(EPS!$A5216,NoSettings!$A:$A,0))</f>
        <v>169537000</v>
      </c>
      <c r="K5216">
        <f>INDEX(GWP!$C$2:$C$13,MATCH(EPS!I5216,GWP!$B$2:$B$13,0))</f>
        <v>0</v>
      </c>
      <c r="L5216" s="4">
        <f t="shared" si="163"/>
        <v>0</v>
      </c>
    </row>
    <row r="5217" spans="1:12">
      <c r="A5217" t="s">
        <v>6729</v>
      </c>
      <c r="B5217" t="s">
        <v>6</v>
      </c>
      <c r="C5217" t="s">
        <v>6901</v>
      </c>
      <c r="D5217" t="s">
        <v>1711</v>
      </c>
      <c r="H5217" t="str">
        <f>INDEX('Vensim Variables'!$B:$B,MATCH(EPS!$B5217,'Vensim Variables'!$A:$A,0))</f>
        <v>g pollutant</v>
      </c>
      <c r="I5217" t="str">
        <f t="shared" si="162"/>
        <v>BC</v>
      </c>
      <c r="J5217">
        <f>INDEX(NoSettings!$C:$C,MATCH(EPS!$A5217,NoSettings!$A:$A,0))</f>
        <v>15834000</v>
      </c>
      <c r="K5217">
        <f>INDEX(GWP!$C$2:$C$13,MATCH(EPS!I5217,GWP!$B$2:$B$13,0))</f>
        <v>0</v>
      </c>
      <c r="L5217" s="4">
        <f t="shared" si="163"/>
        <v>0</v>
      </c>
    </row>
    <row r="5218" spans="1:12">
      <c r="A5218" t="s">
        <v>6730</v>
      </c>
      <c r="B5218" t="s">
        <v>6</v>
      </c>
      <c r="C5218" t="s">
        <v>6901</v>
      </c>
      <c r="D5218" t="s">
        <v>1712</v>
      </c>
      <c r="H5218" t="str">
        <f>INDEX('Vensim Variables'!$B:$B,MATCH(EPS!$B5218,'Vensim Variables'!$A:$A,0))</f>
        <v>g pollutant</v>
      </c>
      <c r="I5218" t="str">
        <f t="shared" si="162"/>
        <v>OC</v>
      </c>
      <c r="J5218">
        <f>INDEX(NoSettings!$C:$C,MATCH(EPS!$A5218,NoSettings!$A:$A,0))</f>
        <v>106314000</v>
      </c>
      <c r="K5218">
        <f>INDEX(GWP!$C$2:$C$13,MATCH(EPS!I5218,GWP!$B$2:$B$13,0))</f>
        <v>0</v>
      </c>
      <c r="L5218" s="4">
        <f t="shared" si="163"/>
        <v>0</v>
      </c>
    </row>
    <row r="5219" spans="1:12">
      <c r="A5219" t="s">
        <v>6731</v>
      </c>
      <c r="B5219" t="s">
        <v>6</v>
      </c>
      <c r="C5219" t="s">
        <v>6901</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c r="A5220" t="s">
        <v>6732</v>
      </c>
      <c r="B5220" t="s">
        <v>6</v>
      </c>
      <c r="C5220" t="s">
        <v>6901</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c r="A5221" t="s">
        <v>6733</v>
      </c>
      <c r="B5221" t="s">
        <v>6</v>
      </c>
      <c r="C5221" t="s">
        <v>6901</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c r="A5222" t="s">
        <v>6734</v>
      </c>
      <c r="B5222" t="s">
        <v>6</v>
      </c>
      <c r="C5222" t="s">
        <v>6902</v>
      </c>
      <c r="D5222" t="s">
        <v>1702</v>
      </c>
      <c r="H5222" t="str">
        <f>INDEX('Vensim Variables'!$B:$B,MATCH(EPS!$B5222,'Vensim Variables'!$A:$A,0))</f>
        <v>g pollutant</v>
      </c>
      <c r="I5222" t="str">
        <f t="shared" si="162"/>
        <v>CO2</v>
      </c>
      <c r="J5222">
        <f>INDEX(NoSettings!$C:$C,MATCH(EPS!$A5222,NoSettings!$A:$A,0))</f>
        <v>87469400000000</v>
      </c>
      <c r="K5222">
        <f>INDEX(GWP!$C$2:$C$13,MATCH(EPS!I5222,GWP!$B$2:$B$13,0))</f>
        <v>1</v>
      </c>
      <c r="L5222" s="4">
        <f t="shared" si="163"/>
        <v>87.469399999999993</v>
      </c>
    </row>
    <row r="5223" spans="1:12">
      <c r="A5223" t="s">
        <v>6735</v>
      </c>
      <c r="B5223" t="s">
        <v>6</v>
      </c>
      <c r="C5223" t="s">
        <v>6902</v>
      </c>
      <c r="D5223" t="s">
        <v>1705</v>
      </c>
      <c r="H5223" t="str">
        <f>INDEX('Vensim Variables'!$B:$B,MATCH(EPS!$B5223,'Vensim Variables'!$A:$A,0))</f>
        <v>g pollutant</v>
      </c>
      <c r="I5223" t="str">
        <f t="shared" si="162"/>
        <v>VOC</v>
      </c>
      <c r="J5223">
        <f>INDEX(NoSettings!$C:$C,MATCH(EPS!$A5223,NoSettings!$A:$A,0))</f>
        <v>10609300000</v>
      </c>
      <c r="K5223">
        <f>INDEX(GWP!$C$2:$C$13,MATCH(EPS!I5223,GWP!$B$2:$B$13,0))</f>
        <v>0</v>
      </c>
      <c r="L5223" s="4">
        <f t="shared" si="163"/>
        <v>0</v>
      </c>
    </row>
    <row r="5224" spans="1:12">
      <c r="A5224" t="s">
        <v>6736</v>
      </c>
      <c r="B5224" t="s">
        <v>6</v>
      </c>
      <c r="C5224" t="s">
        <v>6902</v>
      </c>
      <c r="D5224" t="s">
        <v>1706</v>
      </c>
      <c r="H5224" t="str">
        <f>INDEX('Vensim Variables'!$B:$B,MATCH(EPS!$B5224,'Vensim Variables'!$A:$A,0))</f>
        <v>g pollutant</v>
      </c>
      <c r="I5224" t="str">
        <f t="shared" si="162"/>
        <v>CO</v>
      </c>
      <c r="J5224">
        <f>INDEX(NoSettings!$C:$C,MATCH(EPS!$A5224,NoSettings!$A:$A,0))</f>
        <v>163565000000</v>
      </c>
      <c r="K5224">
        <f>INDEX(GWP!$C$2:$C$13,MATCH(EPS!I5224,GWP!$B$2:$B$13,0))</f>
        <v>0</v>
      </c>
      <c r="L5224" s="4">
        <f t="shared" si="163"/>
        <v>0</v>
      </c>
    </row>
    <row r="5225" spans="1:12">
      <c r="A5225" t="s">
        <v>6737</v>
      </c>
      <c r="B5225" t="s">
        <v>6</v>
      </c>
      <c r="C5225" t="s">
        <v>6902</v>
      </c>
      <c r="D5225" t="s">
        <v>1707</v>
      </c>
      <c r="H5225" t="str">
        <f>INDEX('Vensim Variables'!$B:$B,MATCH(EPS!$B5225,'Vensim Variables'!$A:$A,0))</f>
        <v>g pollutant</v>
      </c>
      <c r="I5225" t="str">
        <f t="shared" si="162"/>
        <v>NOx</v>
      </c>
      <c r="J5225">
        <f>INDEX(NoSettings!$C:$C,MATCH(EPS!$A5225,NoSettings!$A:$A,0))</f>
        <v>138667000000</v>
      </c>
      <c r="K5225">
        <f>INDEX(GWP!$C$2:$C$13,MATCH(EPS!I5225,GWP!$B$2:$B$13,0))</f>
        <v>0</v>
      </c>
      <c r="L5225" s="4">
        <f t="shared" si="163"/>
        <v>0</v>
      </c>
    </row>
    <row r="5226" spans="1:12">
      <c r="A5226" t="s">
        <v>6738</v>
      </c>
      <c r="B5226" t="s">
        <v>6</v>
      </c>
      <c r="C5226" t="s">
        <v>6902</v>
      </c>
      <c r="D5226" t="s">
        <v>1708</v>
      </c>
      <c r="H5226" t="str">
        <f>INDEX('Vensim Variables'!$B:$B,MATCH(EPS!$B5226,'Vensim Variables'!$A:$A,0))</f>
        <v>g pollutant</v>
      </c>
      <c r="I5226" t="str">
        <f t="shared" si="162"/>
        <v>PM10</v>
      </c>
      <c r="J5226">
        <f>INDEX(NoSettings!$C:$C,MATCH(EPS!$A5226,NoSettings!$A:$A,0))</f>
        <v>28351600000</v>
      </c>
      <c r="K5226">
        <f>INDEX(GWP!$C$2:$C$13,MATCH(EPS!I5226,GWP!$B$2:$B$13,0))</f>
        <v>0</v>
      </c>
      <c r="L5226" s="4">
        <f t="shared" si="163"/>
        <v>0</v>
      </c>
    </row>
    <row r="5227" spans="1:12">
      <c r="A5227" t="s">
        <v>6739</v>
      </c>
      <c r="B5227" t="s">
        <v>6</v>
      </c>
      <c r="C5227" t="s">
        <v>6902</v>
      </c>
      <c r="D5227" t="s">
        <v>1709</v>
      </c>
      <c r="H5227" t="str">
        <f>INDEX('Vensim Variables'!$B:$B,MATCH(EPS!$B5227,'Vensim Variables'!$A:$A,0))</f>
        <v>g pollutant</v>
      </c>
      <c r="I5227" t="str">
        <f t="shared" si="162"/>
        <v>PM25</v>
      </c>
      <c r="J5227">
        <f>INDEX(NoSettings!$C:$C,MATCH(EPS!$A5227,NoSettings!$A:$A,0))</f>
        <v>15839000000</v>
      </c>
      <c r="K5227">
        <f>INDEX(GWP!$C$2:$C$13,MATCH(EPS!I5227,GWP!$B$2:$B$13,0))</f>
        <v>0</v>
      </c>
      <c r="L5227" s="4">
        <f t="shared" si="163"/>
        <v>0</v>
      </c>
    </row>
    <row r="5228" spans="1:12">
      <c r="A5228" t="s">
        <v>6740</v>
      </c>
      <c r="B5228" t="s">
        <v>6</v>
      </c>
      <c r="C5228" t="s">
        <v>6902</v>
      </c>
      <c r="D5228" t="s">
        <v>1710</v>
      </c>
      <c r="H5228" t="str">
        <f>INDEX('Vensim Variables'!$B:$B,MATCH(EPS!$B5228,'Vensim Variables'!$A:$A,0))</f>
        <v>g pollutant</v>
      </c>
      <c r="I5228" t="str">
        <f t="shared" si="162"/>
        <v>SOx</v>
      </c>
      <c r="J5228">
        <f>INDEX(NoSettings!$C:$C,MATCH(EPS!$A5228,NoSettings!$A:$A,0))</f>
        <v>67243700000</v>
      </c>
      <c r="K5228">
        <f>INDEX(GWP!$C$2:$C$13,MATCH(EPS!I5228,GWP!$B$2:$B$13,0))</f>
        <v>0</v>
      </c>
      <c r="L5228" s="4">
        <f t="shared" si="163"/>
        <v>0</v>
      </c>
    </row>
    <row r="5229" spans="1:12">
      <c r="A5229" t="s">
        <v>6741</v>
      </c>
      <c r="B5229" t="s">
        <v>6</v>
      </c>
      <c r="C5229" t="s">
        <v>6902</v>
      </c>
      <c r="D5229" t="s">
        <v>1711</v>
      </c>
      <c r="H5229" t="str">
        <f>INDEX('Vensim Variables'!$B:$B,MATCH(EPS!$B5229,'Vensim Variables'!$A:$A,0))</f>
        <v>g pollutant</v>
      </c>
      <c r="I5229" t="str">
        <f t="shared" si="162"/>
        <v>BC</v>
      </c>
      <c r="J5229">
        <f>INDEX(NoSettings!$C:$C,MATCH(EPS!$A5229,NoSettings!$A:$A,0))</f>
        <v>763375000</v>
      </c>
      <c r="K5229">
        <f>INDEX(GWP!$C$2:$C$13,MATCH(EPS!I5229,GWP!$B$2:$B$13,0))</f>
        <v>0</v>
      </c>
      <c r="L5229" s="4">
        <f t="shared" si="163"/>
        <v>0</v>
      </c>
    </row>
    <row r="5230" spans="1:12">
      <c r="A5230" t="s">
        <v>6742</v>
      </c>
      <c r="B5230" t="s">
        <v>6</v>
      </c>
      <c r="C5230" t="s">
        <v>6902</v>
      </c>
      <c r="D5230" t="s">
        <v>1712</v>
      </c>
      <c r="H5230" t="str">
        <f>INDEX('Vensim Variables'!$B:$B,MATCH(EPS!$B5230,'Vensim Variables'!$A:$A,0))</f>
        <v>g pollutant</v>
      </c>
      <c r="I5230" t="str">
        <f t="shared" si="162"/>
        <v>OC</v>
      </c>
      <c r="J5230">
        <f>INDEX(NoSettings!$C:$C,MATCH(EPS!$A5230,NoSettings!$A:$A,0))</f>
        <v>3337600000</v>
      </c>
      <c r="K5230">
        <f>INDEX(GWP!$C$2:$C$13,MATCH(EPS!I5230,GWP!$B$2:$B$13,0))</f>
        <v>0</v>
      </c>
      <c r="L5230" s="4">
        <f t="shared" si="163"/>
        <v>0</v>
      </c>
    </row>
    <row r="5231" spans="1:12">
      <c r="A5231" t="s">
        <v>6743</v>
      </c>
      <c r="B5231" t="s">
        <v>6</v>
      </c>
      <c r="C5231" t="s">
        <v>6902</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c r="A5232" t="s">
        <v>6744</v>
      </c>
      <c r="B5232" t="s">
        <v>6</v>
      </c>
      <c r="C5232" t="s">
        <v>6902</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c r="A5233" t="s">
        <v>6745</v>
      </c>
      <c r="B5233" t="s">
        <v>6</v>
      </c>
      <c r="C5233" t="s">
        <v>6902</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c r="A5234" t="s">
        <v>6746</v>
      </c>
      <c r="B5234" t="s">
        <v>6</v>
      </c>
      <c r="C5234" t="s">
        <v>6903</v>
      </c>
      <c r="D5234" t="s">
        <v>1702</v>
      </c>
      <c r="H5234" t="str">
        <f>INDEX('Vensim Variables'!$B:$B,MATCH(EPS!$B5234,'Vensim Variables'!$A:$A,0))</f>
        <v>g pollutant</v>
      </c>
      <c r="I5234" t="str">
        <f t="shared" si="162"/>
        <v>CO2</v>
      </c>
      <c r="J5234">
        <f>INDEX(NoSettings!$C:$C,MATCH(EPS!$A5234,NoSettings!$A:$A,0))</f>
        <v>60426400000000</v>
      </c>
      <c r="K5234">
        <f>INDEX(GWP!$C$2:$C$13,MATCH(EPS!I5234,GWP!$B$2:$B$13,0))</f>
        <v>1</v>
      </c>
      <c r="L5234" s="4">
        <f t="shared" si="163"/>
        <v>60.426400000000001</v>
      </c>
    </row>
    <row r="5235" spans="1:12">
      <c r="A5235" t="s">
        <v>6747</v>
      </c>
      <c r="B5235" t="s">
        <v>6</v>
      </c>
      <c r="C5235" t="s">
        <v>6903</v>
      </c>
      <c r="D5235" t="s">
        <v>1705</v>
      </c>
      <c r="H5235" t="str">
        <f>INDEX('Vensim Variables'!$B:$B,MATCH(EPS!$B5235,'Vensim Variables'!$A:$A,0))</f>
        <v>g pollutant</v>
      </c>
      <c r="I5235" t="str">
        <f t="shared" si="162"/>
        <v>VOC</v>
      </c>
      <c r="J5235">
        <f>INDEX(NoSettings!$C:$C,MATCH(EPS!$A5235,NoSettings!$A:$A,0))</f>
        <v>14983900000</v>
      </c>
      <c r="K5235">
        <f>INDEX(GWP!$C$2:$C$13,MATCH(EPS!I5235,GWP!$B$2:$B$13,0))</f>
        <v>0</v>
      </c>
      <c r="L5235" s="4">
        <f t="shared" si="163"/>
        <v>0</v>
      </c>
    </row>
    <row r="5236" spans="1:12">
      <c r="A5236" t="s">
        <v>6748</v>
      </c>
      <c r="B5236" t="s">
        <v>6</v>
      </c>
      <c r="C5236" t="s">
        <v>6903</v>
      </c>
      <c r="D5236" t="s">
        <v>1706</v>
      </c>
      <c r="H5236" t="str">
        <f>INDEX('Vensim Variables'!$B:$B,MATCH(EPS!$B5236,'Vensim Variables'!$A:$A,0))</f>
        <v>g pollutant</v>
      </c>
      <c r="I5236" t="str">
        <f t="shared" si="162"/>
        <v>CO</v>
      </c>
      <c r="J5236">
        <f>INDEX(NoSettings!$C:$C,MATCH(EPS!$A5236,NoSettings!$A:$A,0))</f>
        <v>360076000000</v>
      </c>
      <c r="K5236">
        <f>INDEX(GWP!$C$2:$C$13,MATCH(EPS!I5236,GWP!$B$2:$B$13,0))</f>
        <v>0</v>
      </c>
      <c r="L5236" s="4">
        <f t="shared" si="163"/>
        <v>0</v>
      </c>
    </row>
    <row r="5237" spans="1:12">
      <c r="A5237" t="s">
        <v>6749</v>
      </c>
      <c r="B5237" t="s">
        <v>6</v>
      </c>
      <c r="C5237" t="s">
        <v>6903</v>
      </c>
      <c r="D5237" t="s">
        <v>1707</v>
      </c>
      <c r="H5237" t="str">
        <f>INDEX('Vensim Variables'!$B:$B,MATCH(EPS!$B5237,'Vensim Variables'!$A:$A,0))</f>
        <v>g pollutant</v>
      </c>
      <c r="I5237" t="str">
        <f t="shared" si="162"/>
        <v>NOx</v>
      </c>
      <c r="J5237">
        <f>INDEX(NoSettings!$C:$C,MATCH(EPS!$A5237,NoSettings!$A:$A,0))</f>
        <v>83724200000</v>
      </c>
      <c r="K5237">
        <f>INDEX(GWP!$C$2:$C$13,MATCH(EPS!I5237,GWP!$B$2:$B$13,0))</f>
        <v>0</v>
      </c>
      <c r="L5237" s="4">
        <f t="shared" si="163"/>
        <v>0</v>
      </c>
    </row>
    <row r="5238" spans="1:12">
      <c r="A5238" t="s">
        <v>6750</v>
      </c>
      <c r="B5238" t="s">
        <v>6</v>
      </c>
      <c r="C5238" t="s">
        <v>6903</v>
      </c>
      <c r="D5238" t="s">
        <v>1708</v>
      </c>
      <c r="H5238" t="str">
        <f>INDEX('Vensim Variables'!$B:$B,MATCH(EPS!$B5238,'Vensim Variables'!$A:$A,0))</f>
        <v>g pollutant</v>
      </c>
      <c r="I5238" t="str">
        <f t="shared" si="162"/>
        <v>PM10</v>
      </c>
      <c r="J5238">
        <f>INDEX(NoSettings!$C:$C,MATCH(EPS!$A5238,NoSettings!$A:$A,0))</f>
        <v>36946700000</v>
      </c>
      <c r="K5238">
        <f>INDEX(GWP!$C$2:$C$13,MATCH(EPS!I5238,GWP!$B$2:$B$13,0))</f>
        <v>0</v>
      </c>
      <c r="L5238" s="4">
        <f t="shared" si="163"/>
        <v>0</v>
      </c>
    </row>
    <row r="5239" spans="1:12">
      <c r="A5239" t="s">
        <v>6751</v>
      </c>
      <c r="B5239" t="s">
        <v>6</v>
      </c>
      <c r="C5239" t="s">
        <v>6903</v>
      </c>
      <c r="D5239" t="s">
        <v>1709</v>
      </c>
      <c r="H5239" t="str">
        <f>INDEX('Vensim Variables'!$B:$B,MATCH(EPS!$B5239,'Vensim Variables'!$A:$A,0))</f>
        <v>g pollutant</v>
      </c>
      <c r="I5239" t="str">
        <f t="shared" si="162"/>
        <v>PM25</v>
      </c>
      <c r="J5239">
        <f>INDEX(NoSettings!$C:$C,MATCH(EPS!$A5239,NoSettings!$A:$A,0))</f>
        <v>25254800000</v>
      </c>
      <c r="K5239">
        <f>INDEX(GWP!$C$2:$C$13,MATCH(EPS!I5239,GWP!$B$2:$B$13,0))</f>
        <v>0</v>
      </c>
      <c r="L5239" s="4">
        <f t="shared" si="163"/>
        <v>0</v>
      </c>
    </row>
    <row r="5240" spans="1:12">
      <c r="A5240" t="s">
        <v>6752</v>
      </c>
      <c r="B5240" t="s">
        <v>6</v>
      </c>
      <c r="C5240" t="s">
        <v>6903</v>
      </c>
      <c r="D5240" t="s">
        <v>1710</v>
      </c>
      <c r="H5240" t="str">
        <f>INDEX('Vensim Variables'!$B:$B,MATCH(EPS!$B5240,'Vensim Variables'!$A:$A,0))</f>
        <v>g pollutant</v>
      </c>
      <c r="I5240" t="str">
        <f t="shared" si="162"/>
        <v>SOx</v>
      </c>
      <c r="J5240">
        <f>INDEX(NoSettings!$C:$C,MATCH(EPS!$A5240,NoSettings!$A:$A,0))</f>
        <v>34813400000</v>
      </c>
      <c r="K5240">
        <f>INDEX(GWP!$C$2:$C$13,MATCH(EPS!I5240,GWP!$B$2:$B$13,0))</f>
        <v>0</v>
      </c>
      <c r="L5240" s="4">
        <f t="shared" si="163"/>
        <v>0</v>
      </c>
    </row>
    <row r="5241" spans="1:12">
      <c r="A5241" t="s">
        <v>6753</v>
      </c>
      <c r="B5241" t="s">
        <v>6</v>
      </c>
      <c r="C5241" t="s">
        <v>6903</v>
      </c>
      <c r="D5241" t="s">
        <v>1711</v>
      </c>
      <c r="H5241" t="str">
        <f>INDEX('Vensim Variables'!$B:$B,MATCH(EPS!$B5241,'Vensim Variables'!$A:$A,0))</f>
        <v>g pollutant</v>
      </c>
      <c r="I5241" t="str">
        <f t="shared" si="162"/>
        <v>BC</v>
      </c>
      <c r="J5241">
        <f>INDEX(NoSettings!$C:$C,MATCH(EPS!$A5241,NoSettings!$A:$A,0))</f>
        <v>647749000</v>
      </c>
      <c r="K5241">
        <f>INDEX(GWP!$C$2:$C$13,MATCH(EPS!I5241,GWP!$B$2:$B$13,0))</f>
        <v>0</v>
      </c>
      <c r="L5241" s="4">
        <f t="shared" si="163"/>
        <v>0</v>
      </c>
    </row>
    <row r="5242" spans="1:12">
      <c r="A5242" t="s">
        <v>6754</v>
      </c>
      <c r="B5242" t="s">
        <v>6</v>
      </c>
      <c r="C5242" t="s">
        <v>6903</v>
      </c>
      <c r="D5242" t="s">
        <v>1712</v>
      </c>
      <c r="H5242" t="str">
        <f>INDEX('Vensim Variables'!$B:$B,MATCH(EPS!$B5242,'Vensim Variables'!$A:$A,0))</f>
        <v>g pollutant</v>
      </c>
      <c r="I5242" t="str">
        <f t="shared" si="162"/>
        <v>OC</v>
      </c>
      <c r="J5242">
        <f>INDEX(NoSettings!$C:$C,MATCH(EPS!$A5242,NoSettings!$A:$A,0))</f>
        <v>2710150000</v>
      </c>
      <c r="K5242">
        <f>INDEX(GWP!$C$2:$C$13,MATCH(EPS!I5242,GWP!$B$2:$B$13,0))</f>
        <v>0</v>
      </c>
      <c r="L5242" s="4">
        <f t="shared" si="163"/>
        <v>0</v>
      </c>
    </row>
    <row r="5243" spans="1:12">
      <c r="A5243" t="s">
        <v>6755</v>
      </c>
      <c r="B5243" t="s">
        <v>6</v>
      </c>
      <c r="C5243" t="s">
        <v>6903</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c r="A5244" t="s">
        <v>6756</v>
      </c>
      <c r="B5244" t="s">
        <v>6</v>
      </c>
      <c r="C5244" t="s">
        <v>6903</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c r="A5245" t="s">
        <v>6757</v>
      </c>
      <c r="B5245" t="s">
        <v>6</v>
      </c>
      <c r="C5245" t="s">
        <v>6903</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c r="A5246" t="s">
        <v>6758</v>
      </c>
      <c r="B5246" t="s">
        <v>6</v>
      </c>
      <c r="C5246" t="s">
        <v>6904</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c r="A5247" t="s">
        <v>6759</v>
      </c>
      <c r="B5247" t="s">
        <v>6</v>
      </c>
      <c r="C5247" t="s">
        <v>6904</v>
      </c>
      <c r="D5247" t="s">
        <v>1705</v>
      </c>
      <c r="H5247" t="str">
        <f>INDEX('Vensim Variables'!$B:$B,MATCH(EPS!$B5247,'Vensim Variables'!$A:$A,0))</f>
        <v>g pollutant</v>
      </c>
      <c r="I5247" t="str">
        <f t="shared" si="162"/>
        <v>VOC</v>
      </c>
      <c r="J5247">
        <f>INDEX(NoSettings!$C:$C,MATCH(EPS!$A5247,NoSettings!$A:$A,0))</f>
        <v>15523200000</v>
      </c>
      <c r="K5247">
        <f>INDEX(GWP!$C$2:$C$13,MATCH(EPS!I5247,GWP!$B$2:$B$13,0))</f>
        <v>0</v>
      </c>
      <c r="L5247" s="4">
        <f t="shared" si="163"/>
        <v>0</v>
      </c>
    </row>
    <row r="5248" spans="1:12">
      <c r="A5248" t="s">
        <v>6760</v>
      </c>
      <c r="B5248" t="s">
        <v>6</v>
      </c>
      <c r="C5248" t="s">
        <v>6904</v>
      </c>
      <c r="D5248" t="s">
        <v>1706</v>
      </c>
      <c r="H5248" t="str">
        <f>INDEX('Vensim Variables'!$B:$B,MATCH(EPS!$B5248,'Vensim Variables'!$A:$A,0))</f>
        <v>g pollutant</v>
      </c>
      <c r="I5248" t="str">
        <f t="shared" si="162"/>
        <v>CO</v>
      </c>
      <c r="J5248">
        <f>INDEX(NoSettings!$C:$C,MATCH(EPS!$A5248,NoSettings!$A:$A,0))</f>
        <v>190392000000</v>
      </c>
      <c r="K5248">
        <f>INDEX(GWP!$C$2:$C$13,MATCH(EPS!I5248,GWP!$B$2:$B$13,0))</f>
        <v>0</v>
      </c>
      <c r="L5248" s="4">
        <f t="shared" si="163"/>
        <v>0</v>
      </c>
    </row>
    <row r="5249" spans="1:12">
      <c r="A5249" t="s">
        <v>6761</v>
      </c>
      <c r="B5249" t="s">
        <v>6</v>
      </c>
      <c r="C5249" t="s">
        <v>6904</v>
      </c>
      <c r="D5249" t="s">
        <v>1707</v>
      </c>
      <c r="H5249" t="str">
        <f>INDEX('Vensim Variables'!$B:$B,MATCH(EPS!$B5249,'Vensim Variables'!$A:$A,0))</f>
        <v>g pollutant</v>
      </c>
      <c r="I5249" t="str">
        <f t="shared" si="162"/>
        <v>NOx</v>
      </c>
      <c r="J5249">
        <f>INDEX(NoSettings!$C:$C,MATCH(EPS!$A5249,NoSettings!$A:$A,0))</f>
        <v>28955000000</v>
      </c>
      <c r="K5249">
        <f>INDEX(GWP!$C$2:$C$13,MATCH(EPS!I5249,GWP!$B$2:$B$13,0))</f>
        <v>0</v>
      </c>
      <c r="L5249" s="4">
        <f t="shared" si="163"/>
        <v>0</v>
      </c>
    </row>
    <row r="5250" spans="1:12">
      <c r="A5250" t="s">
        <v>6762</v>
      </c>
      <c r="B5250" t="s">
        <v>6</v>
      </c>
      <c r="C5250" t="s">
        <v>6904</v>
      </c>
      <c r="D5250" t="s">
        <v>1708</v>
      </c>
      <c r="H5250" t="str">
        <f>INDEX('Vensim Variables'!$B:$B,MATCH(EPS!$B5250,'Vensim Variables'!$A:$A,0))</f>
        <v>g pollutant</v>
      </c>
      <c r="I5250" t="str">
        <f t="shared" si="162"/>
        <v>PM10</v>
      </c>
      <c r="J5250">
        <f>INDEX(NoSettings!$C:$C,MATCH(EPS!$A5250,NoSettings!$A:$A,0))</f>
        <v>14665000000</v>
      </c>
      <c r="K5250">
        <f>INDEX(GWP!$C$2:$C$13,MATCH(EPS!I5250,GWP!$B$2:$B$13,0))</f>
        <v>0</v>
      </c>
      <c r="L5250" s="4">
        <f t="shared" si="163"/>
        <v>0</v>
      </c>
    </row>
    <row r="5251" spans="1:12">
      <c r="A5251" t="s">
        <v>6763</v>
      </c>
      <c r="B5251" t="s">
        <v>6</v>
      </c>
      <c r="C5251" t="s">
        <v>6904</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11307800000</v>
      </c>
      <c r="K5251">
        <f>INDEX(GWP!$C$2:$C$13,MATCH(EPS!I5251,GWP!$B$2:$B$13,0))</f>
        <v>0</v>
      </c>
      <c r="L5251" s="4">
        <f t="shared" ref="L5251:L5314" si="165">IF(H5251="g pollutant",K5251*J5251/10^12,IF(H5251="MMTCO2e",J5251,IF(H5251="MWh",J5251,0)))</f>
        <v>0</v>
      </c>
    </row>
    <row r="5252" spans="1:12">
      <c r="A5252" t="s">
        <v>6764</v>
      </c>
      <c r="B5252" t="s">
        <v>6</v>
      </c>
      <c r="C5252" t="s">
        <v>6904</v>
      </c>
      <c r="D5252" t="s">
        <v>1710</v>
      </c>
      <c r="H5252" t="str">
        <f>INDEX('Vensim Variables'!$B:$B,MATCH(EPS!$B5252,'Vensim Variables'!$A:$A,0))</f>
        <v>g pollutant</v>
      </c>
      <c r="I5252" t="str">
        <f t="shared" si="164"/>
        <v>SOx</v>
      </c>
      <c r="J5252">
        <f>INDEX(NoSettings!$C:$C,MATCH(EPS!$A5252,NoSettings!$A:$A,0))</f>
        <v>54811100000</v>
      </c>
      <c r="K5252">
        <f>INDEX(GWP!$C$2:$C$13,MATCH(EPS!I5252,GWP!$B$2:$B$13,0))</f>
        <v>0</v>
      </c>
      <c r="L5252" s="4">
        <f t="shared" si="165"/>
        <v>0</v>
      </c>
    </row>
    <row r="5253" spans="1:12">
      <c r="A5253" t="s">
        <v>6765</v>
      </c>
      <c r="B5253" t="s">
        <v>6</v>
      </c>
      <c r="C5253" t="s">
        <v>6904</v>
      </c>
      <c r="D5253" t="s">
        <v>1711</v>
      </c>
      <c r="H5253" t="str">
        <f>INDEX('Vensim Variables'!$B:$B,MATCH(EPS!$B5253,'Vensim Variables'!$A:$A,0))</f>
        <v>g pollutant</v>
      </c>
      <c r="I5253" t="str">
        <f t="shared" si="164"/>
        <v>BC</v>
      </c>
      <c r="J5253">
        <f>INDEX(NoSettings!$C:$C,MATCH(EPS!$A5253,NoSettings!$A:$A,0))</f>
        <v>375487000</v>
      </c>
      <c r="K5253">
        <f>INDEX(GWP!$C$2:$C$13,MATCH(EPS!I5253,GWP!$B$2:$B$13,0))</f>
        <v>0</v>
      </c>
      <c r="L5253" s="4">
        <f t="shared" si="165"/>
        <v>0</v>
      </c>
    </row>
    <row r="5254" spans="1:12">
      <c r="A5254" t="s">
        <v>6766</v>
      </c>
      <c r="B5254" t="s">
        <v>6</v>
      </c>
      <c r="C5254" t="s">
        <v>6904</v>
      </c>
      <c r="D5254" t="s">
        <v>1712</v>
      </c>
      <c r="H5254" t="str">
        <f>INDEX('Vensim Variables'!$B:$B,MATCH(EPS!$B5254,'Vensim Variables'!$A:$A,0))</f>
        <v>g pollutant</v>
      </c>
      <c r="I5254" t="str">
        <f t="shared" si="164"/>
        <v>OC</v>
      </c>
      <c r="J5254">
        <f>INDEX(NoSettings!$C:$C,MATCH(EPS!$A5254,NoSettings!$A:$A,0))</f>
        <v>1280820000</v>
      </c>
      <c r="K5254">
        <f>INDEX(GWP!$C$2:$C$13,MATCH(EPS!I5254,GWP!$B$2:$B$13,0))</f>
        <v>0</v>
      </c>
      <c r="L5254" s="4">
        <f t="shared" si="165"/>
        <v>0</v>
      </c>
    </row>
    <row r="5255" spans="1:12">
      <c r="A5255" t="s">
        <v>6767</v>
      </c>
      <c r="B5255" t="s">
        <v>6</v>
      </c>
      <c r="C5255" t="s">
        <v>6904</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c r="A5256" t="s">
        <v>6768</v>
      </c>
      <c r="B5256" t="s">
        <v>6</v>
      </c>
      <c r="C5256" t="s">
        <v>6904</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c r="A5257" t="s">
        <v>6769</v>
      </c>
      <c r="B5257" t="s">
        <v>6</v>
      </c>
      <c r="C5257" t="s">
        <v>6904</v>
      </c>
      <c r="D5257" t="s">
        <v>1715</v>
      </c>
      <c r="H5257" t="str">
        <f>INDEX('Vensim Variables'!$B:$B,MATCH(EPS!$B5257,'Vensim Variables'!$A:$A,0))</f>
        <v>g pollutant</v>
      </c>
      <c r="I5257" t="str">
        <f t="shared" si="164"/>
        <v>F gases</v>
      </c>
      <c r="J5257">
        <f>INDEX(NoSettings!$C:$C,MATCH(EPS!$A5257,NoSettings!$A:$A,0))</f>
        <v>2000000000000</v>
      </c>
      <c r="K5257">
        <f>INDEX(GWP!$C$2:$C$13,MATCH(EPS!I5257,GWP!$B$2:$B$13,0))</f>
        <v>1</v>
      </c>
      <c r="L5257" s="4">
        <f t="shared" si="165"/>
        <v>2</v>
      </c>
    </row>
    <row r="5258" spans="1:12">
      <c r="A5258" t="s">
        <v>6770</v>
      </c>
      <c r="B5258" t="s">
        <v>6</v>
      </c>
      <c r="C5258" t="s">
        <v>6905</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c r="A5259" t="s">
        <v>6771</v>
      </c>
      <c r="B5259" t="s">
        <v>6</v>
      </c>
      <c r="C5259" t="s">
        <v>6905</v>
      </c>
      <c r="D5259" t="s">
        <v>1705</v>
      </c>
      <c r="H5259" t="str">
        <f>INDEX('Vensim Variables'!$B:$B,MATCH(EPS!$B5259,'Vensim Variables'!$A:$A,0))</f>
        <v>g pollutant</v>
      </c>
      <c r="I5259" t="str">
        <f t="shared" si="164"/>
        <v>VOC</v>
      </c>
      <c r="J5259">
        <f>INDEX(NoSettings!$C:$C,MATCH(EPS!$A5259,NoSettings!$A:$A,0))</f>
        <v>634283000</v>
      </c>
      <c r="K5259">
        <f>INDEX(GWP!$C$2:$C$13,MATCH(EPS!I5259,GWP!$B$2:$B$13,0))</f>
        <v>0</v>
      </c>
      <c r="L5259" s="4">
        <f t="shared" si="165"/>
        <v>0</v>
      </c>
    </row>
    <row r="5260" spans="1:12">
      <c r="A5260" t="s">
        <v>6772</v>
      </c>
      <c r="B5260" t="s">
        <v>6</v>
      </c>
      <c r="C5260" t="s">
        <v>6905</v>
      </c>
      <c r="D5260" t="s">
        <v>1706</v>
      </c>
      <c r="H5260" t="str">
        <f>INDEX('Vensim Variables'!$B:$B,MATCH(EPS!$B5260,'Vensim Variables'!$A:$A,0))</f>
        <v>g pollutant</v>
      </c>
      <c r="I5260" t="str">
        <f t="shared" si="164"/>
        <v>CO</v>
      </c>
      <c r="J5260">
        <f>INDEX(NoSettings!$C:$C,MATCH(EPS!$A5260,NoSettings!$A:$A,0))</f>
        <v>3423900000</v>
      </c>
      <c r="K5260">
        <f>INDEX(GWP!$C$2:$C$13,MATCH(EPS!I5260,GWP!$B$2:$B$13,0))</f>
        <v>0</v>
      </c>
      <c r="L5260" s="4">
        <f t="shared" si="165"/>
        <v>0</v>
      </c>
    </row>
    <row r="5261" spans="1:12">
      <c r="A5261" t="s">
        <v>6773</v>
      </c>
      <c r="B5261" t="s">
        <v>6</v>
      </c>
      <c r="C5261" t="s">
        <v>6905</v>
      </c>
      <c r="D5261" t="s">
        <v>1707</v>
      </c>
      <c r="H5261" t="str">
        <f>INDEX('Vensim Variables'!$B:$B,MATCH(EPS!$B5261,'Vensim Variables'!$A:$A,0))</f>
        <v>g pollutant</v>
      </c>
      <c r="I5261" t="str">
        <f t="shared" si="164"/>
        <v>NOx</v>
      </c>
      <c r="J5261">
        <f>INDEX(NoSettings!$C:$C,MATCH(EPS!$A5261,NoSettings!$A:$A,0))</f>
        <v>5938600000</v>
      </c>
      <c r="K5261">
        <f>INDEX(GWP!$C$2:$C$13,MATCH(EPS!I5261,GWP!$B$2:$B$13,0))</f>
        <v>0</v>
      </c>
      <c r="L5261" s="4">
        <f t="shared" si="165"/>
        <v>0</v>
      </c>
    </row>
    <row r="5262" spans="1:12">
      <c r="A5262" t="s">
        <v>6774</v>
      </c>
      <c r="B5262" t="s">
        <v>6</v>
      </c>
      <c r="C5262" t="s">
        <v>6905</v>
      </c>
      <c r="D5262" t="s">
        <v>1708</v>
      </c>
      <c r="H5262" t="str">
        <f>INDEX('Vensim Variables'!$B:$B,MATCH(EPS!$B5262,'Vensim Variables'!$A:$A,0))</f>
        <v>g pollutant</v>
      </c>
      <c r="I5262" t="str">
        <f t="shared" si="164"/>
        <v>PM10</v>
      </c>
      <c r="J5262">
        <f>INDEX(NoSettings!$C:$C,MATCH(EPS!$A5262,NoSettings!$A:$A,0))</f>
        <v>241059000</v>
      </c>
      <c r="K5262">
        <f>INDEX(GWP!$C$2:$C$13,MATCH(EPS!I5262,GWP!$B$2:$B$13,0))</f>
        <v>0</v>
      </c>
      <c r="L5262" s="4">
        <f t="shared" si="165"/>
        <v>0</v>
      </c>
    </row>
    <row r="5263" spans="1:12">
      <c r="A5263" t="s">
        <v>6775</v>
      </c>
      <c r="B5263" t="s">
        <v>6</v>
      </c>
      <c r="C5263" t="s">
        <v>6905</v>
      </c>
      <c r="D5263" t="s">
        <v>1709</v>
      </c>
      <c r="H5263" t="str">
        <f>INDEX('Vensim Variables'!$B:$B,MATCH(EPS!$B5263,'Vensim Variables'!$A:$A,0))</f>
        <v>g pollutant</v>
      </c>
      <c r="I5263" t="str">
        <f t="shared" si="164"/>
        <v>PM25</v>
      </c>
      <c r="J5263">
        <f>INDEX(NoSettings!$C:$C,MATCH(EPS!$A5263,NoSettings!$A:$A,0))</f>
        <v>226384000</v>
      </c>
      <c r="K5263">
        <f>INDEX(GWP!$C$2:$C$13,MATCH(EPS!I5263,GWP!$B$2:$B$13,0))</f>
        <v>0</v>
      </c>
      <c r="L5263" s="4">
        <f t="shared" si="165"/>
        <v>0</v>
      </c>
    </row>
    <row r="5264" spans="1:12">
      <c r="A5264" t="s">
        <v>6776</v>
      </c>
      <c r="B5264" t="s">
        <v>6</v>
      </c>
      <c r="C5264" t="s">
        <v>6905</v>
      </c>
      <c r="D5264" t="s">
        <v>1710</v>
      </c>
      <c r="H5264" t="str">
        <f>INDEX('Vensim Variables'!$B:$B,MATCH(EPS!$B5264,'Vensim Variables'!$A:$A,0))</f>
        <v>g pollutant</v>
      </c>
      <c r="I5264" t="str">
        <f t="shared" si="164"/>
        <v>SOx</v>
      </c>
      <c r="J5264">
        <f>INDEX(NoSettings!$C:$C,MATCH(EPS!$A5264,NoSettings!$A:$A,0))</f>
        <v>187721000</v>
      </c>
      <c r="K5264">
        <f>INDEX(GWP!$C$2:$C$13,MATCH(EPS!I5264,GWP!$B$2:$B$13,0))</f>
        <v>0</v>
      </c>
      <c r="L5264" s="4">
        <f t="shared" si="165"/>
        <v>0</v>
      </c>
    </row>
    <row r="5265" spans="1:12">
      <c r="A5265" t="s">
        <v>6777</v>
      </c>
      <c r="B5265" t="s">
        <v>6</v>
      </c>
      <c r="C5265" t="s">
        <v>6905</v>
      </c>
      <c r="D5265" t="s">
        <v>1711</v>
      </c>
      <c r="H5265" t="str">
        <f>INDEX('Vensim Variables'!$B:$B,MATCH(EPS!$B5265,'Vensim Variables'!$A:$A,0))</f>
        <v>g pollutant</v>
      </c>
      <c r="I5265" t="str">
        <f t="shared" si="164"/>
        <v>BC</v>
      </c>
      <c r="J5265">
        <f>INDEX(NoSettings!$C:$C,MATCH(EPS!$A5265,NoSettings!$A:$A,0))</f>
        <v>15125400</v>
      </c>
      <c r="K5265">
        <f>INDEX(GWP!$C$2:$C$13,MATCH(EPS!I5265,GWP!$B$2:$B$13,0))</f>
        <v>0</v>
      </c>
      <c r="L5265" s="4">
        <f t="shared" si="165"/>
        <v>0</v>
      </c>
    </row>
    <row r="5266" spans="1:12">
      <c r="A5266" t="s">
        <v>6778</v>
      </c>
      <c r="B5266" t="s">
        <v>6</v>
      </c>
      <c r="C5266" t="s">
        <v>6905</v>
      </c>
      <c r="D5266" t="s">
        <v>1712</v>
      </c>
      <c r="H5266" t="str">
        <f>INDEX('Vensim Variables'!$B:$B,MATCH(EPS!$B5266,'Vensim Variables'!$A:$A,0))</f>
        <v>g pollutant</v>
      </c>
      <c r="I5266" t="str">
        <f t="shared" si="164"/>
        <v>OC</v>
      </c>
      <c r="J5266">
        <f>INDEX(NoSettings!$C:$C,MATCH(EPS!$A5266,NoSettings!$A:$A,0))</f>
        <v>100501000</v>
      </c>
      <c r="K5266">
        <f>INDEX(GWP!$C$2:$C$13,MATCH(EPS!I5266,GWP!$B$2:$B$13,0))</f>
        <v>0</v>
      </c>
      <c r="L5266" s="4">
        <f t="shared" si="165"/>
        <v>0</v>
      </c>
    </row>
    <row r="5267" spans="1:12">
      <c r="A5267" t="s">
        <v>6779</v>
      </c>
      <c r="B5267" t="s">
        <v>6</v>
      </c>
      <c r="C5267" t="s">
        <v>6905</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c r="A5268" t="s">
        <v>6780</v>
      </c>
      <c r="B5268" t="s">
        <v>6</v>
      </c>
      <c r="C5268" t="s">
        <v>6905</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c r="A5269" t="s">
        <v>6781</v>
      </c>
      <c r="B5269" t="s">
        <v>6</v>
      </c>
      <c r="C5269" t="s">
        <v>6905</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c r="A5270" t="s">
        <v>6782</v>
      </c>
      <c r="B5270" t="s">
        <v>6</v>
      </c>
      <c r="C5270" t="s">
        <v>6906</v>
      </c>
      <c r="D5270" t="s">
        <v>1702</v>
      </c>
      <c r="H5270" t="str">
        <f>INDEX('Vensim Variables'!$B:$B,MATCH(EPS!$B5270,'Vensim Variables'!$A:$A,0))</f>
        <v>g pollutant</v>
      </c>
      <c r="I5270" t="str">
        <f t="shared" si="164"/>
        <v>CO2</v>
      </c>
      <c r="J5270">
        <f>INDEX(NoSettings!$C:$C,MATCH(EPS!$A5270,NoSettings!$A:$A,0))</f>
        <v>1515610000000</v>
      </c>
      <c r="K5270">
        <f>INDEX(GWP!$C$2:$C$13,MATCH(EPS!I5270,GWP!$B$2:$B$13,0))</f>
        <v>1</v>
      </c>
      <c r="L5270" s="4">
        <f t="shared" si="165"/>
        <v>1.5156099999999999</v>
      </c>
    </row>
    <row r="5271" spans="1:12">
      <c r="A5271" t="s">
        <v>6783</v>
      </c>
      <c r="B5271" t="s">
        <v>6</v>
      </c>
      <c r="C5271" t="s">
        <v>6906</v>
      </c>
      <c r="D5271" t="s">
        <v>1705</v>
      </c>
      <c r="H5271" t="str">
        <f>INDEX('Vensim Variables'!$B:$B,MATCH(EPS!$B5271,'Vensim Variables'!$A:$A,0))</f>
        <v>g pollutant</v>
      </c>
      <c r="I5271" t="str">
        <f t="shared" si="164"/>
        <v>VOC</v>
      </c>
      <c r="J5271">
        <f>INDEX(NoSettings!$C:$C,MATCH(EPS!$A5271,NoSettings!$A:$A,0))</f>
        <v>138331000</v>
      </c>
      <c r="K5271">
        <f>INDEX(GWP!$C$2:$C$13,MATCH(EPS!I5271,GWP!$B$2:$B$13,0))</f>
        <v>0</v>
      </c>
      <c r="L5271" s="4">
        <f t="shared" si="165"/>
        <v>0</v>
      </c>
    </row>
    <row r="5272" spans="1:12">
      <c r="A5272" t="s">
        <v>6784</v>
      </c>
      <c r="B5272" t="s">
        <v>6</v>
      </c>
      <c r="C5272" t="s">
        <v>6906</v>
      </c>
      <c r="D5272" t="s">
        <v>1706</v>
      </c>
      <c r="H5272" t="str">
        <f>INDEX('Vensim Variables'!$B:$B,MATCH(EPS!$B5272,'Vensim Variables'!$A:$A,0))</f>
        <v>g pollutant</v>
      </c>
      <c r="I5272" t="str">
        <f t="shared" si="164"/>
        <v>CO</v>
      </c>
      <c r="J5272">
        <f>INDEX(NoSettings!$C:$C,MATCH(EPS!$A5272,NoSettings!$A:$A,0))</f>
        <v>738458000</v>
      </c>
      <c r="K5272">
        <f>INDEX(GWP!$C$2:$C$13,MATCH(EPS!I5272,GWP!$B$2:$B$13,0))</f>
        <v>0</v>
      </c>
      <c r="L5272" s="4">
        <f t="shared" si="165"/>
        <v>0</v>
      </c>
    </row>
    <row r="5273" spans="1:12">
      <c r="A5273" t="s">
        <v>6785</v>
      </c>
      <c r="B5273" t="s">
        <v>6</v>
      </c>
      <c r="C5273" t="s">
        <v>6906</v>
      </c>
      <c r="D5273" t="s">
        <v>1707</v>
      </c>
      <c r="H5273" t="str">
        <f>INDEX('Vensim Variables'!$B:$B,MATCH(EPS!$B5273,'Vensim Variables'!$A:$A,0))</f>
        <v>g pollutant</v>
      </c>
      <c r="I5273" t="str">
        <f t="shared" si="164"/>
        <v>NOx</v>
      </c>
      <c r="J5273">
        <f>INDEX(NoSettings!$C:$C,MATCH(EPS!$A5273,NoSettings!$A:$A,0))</f>
        <v>1476550000</v>
      </c>
      <c r="K5273">
        <f>INDEX(GWP!$C$2:$C$13,MATCH(EPS!I5273,GWP!$B$2:$B$13,0))</f>
        <v>0</v>
      </c>
      <c r="L5273" s="4">
        <f t="shared" si="165"/>
        <v>0</v>
      </c>
    </row>
    <row r="5274" spans="1:12">
      <c r="A5274" t="s">
        <v>6786</v>
      </c>
      <c r="B5274" t="s">
        <v>6</v>
      </c>
      <c r="C5274" t="s">
        <v>6906</v>
      </c>
      <c r="D5274" t="s">
        <v>1708</v>
      </c>
      <c r="H5274" t="str">
        <f>INDEX('Vensim Variables'!$B:$B,MATCH(EPS!$B5274,'Vensim Variables'!$A:$A,0))</f>
        <v>g pollutant</v>
      </c>
      <c r="I5274" t="str">
        <f t="shared" si="164"/>
        <v>PM10</v>
      </c>
      <c r="J5274">
        <f>INDEX(NoSettings!$C:$C,MATCH(EPS!$A5274,NoSettings!$A:$A,0))</f>
        <v>51181000</v>
      </c>
      <c r="K5274">
        <f>INDEX(GWP!$C$2:$C$13,MATCH(EPS!I5274,GWP!$B$2:$B$13,0))</f>
        <v>0</v>
      </c>
      <c r="L5274" s="4">
        <f t="shared" si="165"/>
        <v>0</v>
      </c>
    </row>
    <row r="5275" spans="1:12">
      <c r="A5275" t="s">
        <v>6787</v>
      </c>
      <c r="B5275" t="s">
        <v>6</v>
      </c>
      <c r="C5275" t="s">
        <v>6906</v>
      </c>
      <c r="D5275" t="s">
        <v>1709</v>
      </c>
      <c r="H5275" t="str">
        <f>INDEX('Vensim Variables'!$B:$B,MATCH(EPS!$B5275,'Vensim Variables'!$A:$A,0))</f>
        <v>g pollutant</v>
      </c>
      <c r="I5275" t="str">
        <f t="shared" si="164"/>
        <v>PM25</v>
      </c>
      <c r="J5275">
        <f>INDEX(NoSettings!$C:$C,MATCH(EPS!$A5275,NoSettings!$A:$A,0))</f>
        <v>48225600</v>
      </c>
      <c r="K5275">
        <f>INDEX(GWP!$C$2:$C$13,MATCH(EPS!I5275,GWP!$B$2:$B$13,0))</f>
        <v>0</v>
      </c>
      <c r="L5275" s="4">
        <f t="shared" si="165"/>
        <v>0</v>
      </c>
    </row>
    <row r="5276" spans="1:12">
      <c r="A5276" t="s">
        <v>6788</v>
      </c>
      <c r="B5276" t="s">
        <v>6</v>
      </c>
      <c r="C5276" t="s">
        <v>6906</v>
      </c>
      <c r="D5276" t="s">
        <v>1710</v>
      </c>
      <c r="H5276" t="str">
        <f>INDEX('Vensim Variables'!$B:$B,MATCH(EPS!$B5276,'Vensim Variables'!$A:$A,0))</f>
        <v>g pollutant</v>
      </c>
      <c r="I5276" t="str">
        <f t="shared" si="164"/>
        <v>SOx</v>
      </c>
      <c r="J5276">
        <f>INDEX(NoSettings!$C:$C,MATCH(EPS!$A5276,NoSettings!$A:$A,0))</f>
        <v>34342400</v>
      </c>
      <c r="K5276">
        <f>INDEX(GWP!$C$2:$C$13,MATCH(EPS!I5276,GWP!$B$2:$B$13,0))</f>
        <v>0</v>
      </c>
      <c r="L5276" s="4">
        <f t="shared" si="165"/>
        <v>0</v>
      </c>
    </row>
    <row r="5277" spans="1:12">
      <c r="A5277" t="s">
        <v>6789</v>
      </c>
      <c r="B5277" t="s">
        <v>6</v>
      </c>
      <c r="C5277" t="s">
        <v>6906</v>
      </c>
      <c r="D5277" t="s">
        <v>1711</v>
      </c>
      <c r="H5277" t="str">
        <f>INDEX('Vensim Variables'!$B:$B,MATCH(EPS!$B5277,'Vensim Variables'!$A:$A,0))</f>
        <v>g pollutant</v>
      </c>
      <c r="I5277" t="str">
        <f t="shared" si="164"/>
        <v>BC</v>
      </c>
      <c r="J5277">
        <f>INDEX(NoSettings!$C:$C,MATCH(EPS!$A5277,NoSettings!$A:$A,0))</f>
        <v>3207420</v>
      </c>
      <c r="K5277">
        <f>INDEX(GWP!$C$2:$C$13,MATCH(EPS!I5277,GWP!$B$2:$B$13,0))</f>
        <v>0</v>
      </c>
      <c r="L5277" s="4">
        <f t="shared" si="165"/>
        <v>0</v>
      </c>
    </row>
    <row r="5278" spans="1:12">
      <c r="A5278" t="s">
        <v>6790</v>
      </c>
      <c r="B5278" t="s">
        <v>6</v>
      </c>
      <c r="C5278" t="s">
        <v>6906</v>
      </c>
      <c r="D5278" t="s">
        <v>1712</v>
      </c>
      <c r="H5278" t="str">
        <f>INDEX('Vensim Variables'!$B:$B,MATCH(EPS!$B5278,'Vensim Variables'!$A:$A,0))</f>
        <v>g pollutant</v>
      </c>
      <c r="I5278" t="str">
        <f t="shared" si="164"/>
        <v>OC</v>
      </c>
      <c r="J5278">
        <f>INDEX(NoSettings!$C:$C,MATCH(EPS!$A5278,NoSettings!$A:$A,0))</f>
        <v>21535400</v>
      </c>
      <c r="K5278">
        <f>INDEX(GWP!$C$2:$C$13,MATCH(EPS!I5278,GWP!$B$2:$B$13,0))</f>
        <v>0</v>
      </c>
      <c r="L5278" s="4">
        <f t="shared" si="165"/>
        <v>0</v>
      </c>
    </row>
    <row r="5279" spans="1:12">
      <c r="A5279" t="s">
        <v>6791</v>
      </c>
      <c r="B5279" t="s">
        <v>6</v>
      </c>
      <c r="C5279" t="s">
        <v>6906</v>
      </c>
      <c r="D5279" t="s">
        <v>1713</v>
      </c>
      <c r="H5279" t="str">
        <f>INDEX('Vensim Variables'!$B:$B,MATCH(EPS!$B5279,'Vensim Variables'!$A:$A,0))</f>
        <v>g pollutant</v>
      </c>
      <c r="I5279" t="str">
        <f t="shared" si="164"/>
        <v>CH4</v>
      </c>
      <c r="J5279">
        <f>INDEX(NoSettings!$C:$C,MATCH(EPS!$A5279,NoSettings!$A:$A,0))</f>
        <v>26003000</v>
      </c>
      <c r="K5279">
        <f>INDEX(GWP!$C$2:$C$13,MATCH(EPS!I5279,GWP!$B$2:$B$13,0))</f>
        <v>28</v>
      </c>
      <c r="L5279" s="4">
        <f t="shared" si="165"/>
        <v>7.2808400000000004E-4</v>
      </c>
    </row>
    <row r="5280" spans="1:12">
      <c r="A5280" t="s">
        <v>6792</v>
      </c>
      <c r="B5280" t="s">
        <v>6</v>
      </c>
      <c r="C5280" t="s">
        <v>6906</v>
      </c>
      <c r="D5280" t="s">
        <v>1714</v>
      </c>
      <c r="H5280" t="str">
        <f>INDEX('Vensim Variables'!$B:$B,MATCH(EPS!$B5280,'Vensim Variables'!$A:$A,0))</f>
        <v>g pollutant</v>
      </c>
      <c r="I5280" t="str">
        <f t="shared" si="164"/>
        <v>N2O</v>
      </c>
      <c r="J5280">
        <f>INDEX(NoSettings!$C:$C,MATCH(EPS!$A5280,NoSettings!$A:$A,0))</f>
        <v>1832820</v>
      </c>
      <c r="K5280">
        <f>INDEX(GWP!$C$2:$C$13,MATCH(EPS!I5280,GWP!$B$2:$B$13,0))</f>
        <v>265</v>
      </c>
      <c r="L5280" s="4">
        <f t="shared" si="165"/>
        <v>4.8569729999999999E-4</v>
      </c>
    </row>
    <row r="5281" spans="1:12">
      <c r="A5281" t="s">
        <v>6793</v>
      </c>
      <c r="B5281" t="s">
        <v>6</v>
      </c>
      <c r="C5281" t="s">
        <v>6906</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c r="A5282" t="s">
        <v>6794</v>
      </c>
      <c r="B5282" t="s">
        <v>6</v>
      </c>
      <c r="C5282" t="s">
        <v>6907</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c r="A5283" t="s">
        <v>6795</v>
      </c>
      <c r="B5283" t="s">
        <v>6</v>
      </c>
      <c r="C5283" t="s">
        <v>6907</v>
      </c>
      <c r="D5283" t="s">
        <v>1705</v>
      </c>
      <c r="H5283" t="str">
        <f>INDEX('Vensim Variables'!$B:$B,MATCH(EPS!$B5283,'Vensim Variables'!$A:$A,0))</f>
        <v>g pollutant</v>
      </c>
      <c r="I5283" t="str">
        <f t="shared" si="164"/>
        <v>VOC</v>
      </c>
      <c r="J5283">
        <f>INDEX(NoSettings!$C:$C,MATCH(EPS!$A5283,NoSettings!$A:$A,0))</f>
        <v>191840000</v>
      </c>
      <c r="K5283">
        <f>INDEX(GWP!$C$2:$C$13,MATCH(EPS!I5283,GWP!$B$2:$B$13,0))</f>
        <v>0</v>
      </c>
      <c r="L5283" s="4">
        <f t="shared" si="165"/>
        <v>0</v>
      </c>
    </row>
    <row r="5284" spans="1:12">
      <c r="A5284" t="s">
        <v>6796</v>
      </c>
      <c r="B5284" t="s">
        <v>6</v>
      </c>
      <c r="C5284" t="s">
        <v>6907</v>
      </c>
      <c r="D5284" t="s">
        <v>1706</v>
      </c>
      <c r="H5284" t="str">
        <f>INDEX('Vensim Variables'!$B:$B,MATCH(EPS!$B5284,'Vensim Variables'!$A:$A,0))</f>
        <v>g pollutant</v>
      </c>
      <c r="I5284" t="str">
        <f t="shared" si="164"/>
        <v>CO</v>
      </c>
      <c r="J5284">
        <f>INDEX(NoSettings!$C:$C,MATCH(EPS!$A5284,NoSettings!$A:$A,0))</f>
        <v>1044050000</v>
      </c>
      <c r="K5284">
        <f>INDEX(GWP!$C$2:$C$13,MATCH(EPS!I5284,GWP!$B$2:$B$13,0))</f>
        <v>0</v>
      </c>
      <c r="L5284" s="4">
        <f t="shared" si="165"/>
        <v>0</v>
      </c>
    </row>
    <row r="5285" spans="1:12">
      <c r="A5285" t="s">
        <v>6797</v>
      </c>
      <c r="B5285" t="s">
        <v>6</v>
      </c>
      <c r="C5285" t="s">
        <v>6907</v>
      </c>
      <c r="D5285" t="s">
        <v>1707</v>
      </c>
      <c r="H5285" t="str">
        <f>INDEX('Vensim Variables'!$B:$B,MATCH(EPS!$B5285,'Vensim Variables'!$A:$A,0))</f>
        <v>g pollutant</v>
      </c>
      <c r="I5285" t="str">
        <f t="shared" si="164"/>
        <v>NOx</v>
      </c>
      <c r="J5285">
        <f>INDEX(NoSettings!$C:$C,MATCH(EPS!$A5285,NoSettings!$A:$A,0))</f>
        <v>1792400000</v>
      </c>
      <c r="K5285">
        <f>INDEX(GWP!$C$2:$C$13,MATCH(EPS!I5285,GWP!$B$2:$B$13,0))</f>
        <v>0</v>
      </c>
      <c r="L5285" s="4">
        <f t="shared" si="165"/>
        <v>0</v>
      </c>
    </row>
    <row r="5286" spans="1:12">
      <c r="A5286" t="s">
        <v>6798</v>
      </c>
      <c r="B5286" t="s">
        <v>6</v>
      </c>
      <c r="C5286" t="s">
        <v>6907</v>
      </c>
      <c r="D5286" t="s">
        <v>1708</v>
      </c>
      <c r="H5286" t="str">
        <f>INDEX('Vensim Variables'!$B:$B,MATCH(EPS!$B5286,'Vensim Variables'!$A:$A,0))</f>
        <v>g pollutant</v>
      </c>
      <c r="I5286" t="str">
        <f t="shared" si="164"/>
        <v>PM10</v>
      </c>
      <c r="J5286">
        <f>INDEX(NoSettings!$C:$C,MATCH(EPS!$A5286,NoSettings!$A:$A,0))</f>
        <v>74339200</v>
      </c>
      <c r="K5286">
        <f>INDEX(GWP!$C$2:$C$13,MATCH(EPS!I5286,GWP!$B$2:$B$13,0))</f>
        <v>0</v>
      </c>
      <c r="L5286" s="4">
        <f t="shared" si="165"/>
        <v>0</v>
      </c>
    </row>
    <row r="5287" spans="1:12">
      <c r="A5287" t="s">
        <v>6799</v>
      </c>
      <c r="B5287" t="s">
        <v>6</v>
      </c>
      <c r="C5287" t="s">
        <v>6907</v>
      </c>
      <c r="D5287" t="s">
        <v>1709</v>
      </c>
      <c r="H5287" t="str">
        <f>INDEX('Vensim Variables'!$B:$B,MATCH(EPS!$B5287,'Vensim Variables'!$A:$A,0))</f>
        <v>g pollutant</v>
      </c>
      <c r="I5287" t="str">
        <f t="shared" si="164"/>
        <v>PM25</v>
      </c>
      <c r="J5287">
        <f>INDEX(NoSettings!$C:$C,MATCH(EPS!$A5287,NoSettings!$A:$A,0))</f>
        <v>69648800</v>
      </c>
      <c r="K5287">
        <f>INDEX(GWP!$C$2:$C$13,MATCH(EPS!I5287,GWP!$B$2:$B$13,0))</f>
        <v>0</v>
      </c>
      <c r="L5287" s="4">
        <f t="shared" si="165"/>
        <v>0</v>
      </c>
    </row>
    <row r="5288" spans="1:12">
      <c r="A5288" t="s">
        <v>6800</v>
      </c>
      <c r="B5288" t="s">
        <v>6</v>
      </c>
      <c r="C5288" t="s">
        <v>6907</v>
      </c>
      <c r="D5288" t="s">
        <v>1710</v>
      </c>
      <c r="H5288" t="str">
        <f>INDEX('Vensim Variables'!$B:$B,MATCH(EPS!$B5288,'Vensim Variables'!$A:$A,0))</f>
        <v>g pollutant</v>
      </c>
      <c r="I5288" t="str">
        <f t="shared" si="164"/>
        <v>SOx</v>
      </c>
      <c r="J5288">
        <f>INDEX(NoSettings!$C:$C,MATCH(EPS!$A5288,NoSettings!$A:$A,0))</f>
        <v>63558300</v>
      </c>
      <c r="K5288">
        <f>INDEX(GWP!$C$2:$C$13,MATCH(EPS!I5288,GWP!$B$2:$B$13,0))</f>
        <v>0</v>
      </c>
      <c r="L5288" s="4">
        <f t="shared" si="165"/>
        <v>0</v>
      </c>
    </row>
    <row r="5289" spans="1:12">
      <c r="A5289" t="s">
        <v>6801</v>
      </c>
      <c r="B5289" t="s">
        <v>6</v>
      </c>
      <c r="C5289" t="s">
        <v>6907</v>
      </c>
      <c r="D5289" t="s">
        <v>1711</v>
      </c>
      <c r="H5289" t="str">
        <f>INDEX('Vensim Variables'!$B:$B,MATCH(EPS!$B5289,'Vensim Variables'!$A:$A,0))</f>
        <v>g pollutant</v>
      </c>
      <c r="I5289" t="str">
        <f t="shared" si="164"/>
        <v>BC</v>
      </c>
      <c r="J5289">
        <f>INDEX(NoSettings!$C:$C,MATCH(EPS!$A5289,NoSettings!$A:$A,0))</f>
        <v>4668540</v>
      </c>
      <c r="K5289">
        <f>INDEX(GWP!$C$2:$C$13,MATCH(EPS!I5289,GWP!$B$2:$B$13,0))</f>
        <v>0</v>
      </c>
      <c r="L5289" s="4">
        <f t="shared" si="165"/>
        <v>0</v>
      </c>
    </row>
    <row r="5290" spans="1:12">
      <c r="A5290" t="s">
        <v>6802</v>
      </c>
      <c r="B5290" t="s">
        <v>6</v>
      </c>
      <c r="C5290" t="s">
        <v>6907</v>
      </c>
      <c r="D5290" t="s">
        <v>1712</v>
      </c>
      <c r="H5290" t="str">
        <f>INDEX('Vensim Variables'!$B:$B,MATCH(EPS!$B5290,'Vensim Variables'!$A:$A,0))</f>
        <v>g pollutant</v>
      </c>
      <c r="I5290" t="str">
        <f t="shared" si="164"/>
        <v>OC</v>
      </c>
      <c r="J5290">
        <f>INDEX(NoSettings!$C:$C,MATCH(EPS!$A5290,NoSettings!$A:$A,0))</f>
        <v>30790000</v>
      </c>
      <c r="K5290">
        <f>INDEX(GWP!$C$2:$C$13,MATCH(EPS!I5290,GWP!$B$2:$B$13,0))</f>
        <v>0</v>
      </c>
      <c r="L5290" s="4">
        <f t="shared" si="165"/>
        <v>0</v>
      </c>
    </row>
    <row r="5291" spans="1:12">
      <c r="A5291" t="s">
        <v>6803</v>
      </c>
      <c r="B5291" t="s">
        <v>6</v>
      </c>
      <c r="C5291" t="s">
        <v>6907</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c r="A5292" t="s">
        <v>6804</v>
      </c>
      <c r="B5292" t="s">
        <v>6</v>
      </c>
      <c r="C5292" t="s">
        <v>6907</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c r="A5293" t="s">
        <v>6805</v>
      </c>
      <c r="B5293" t="s">
        <v>6</v>
      </c>
      <c r="C5293" t="s">
        <v>6907</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c r="A5294" t="s">
        <v>6806</v>
      </c>
      <c r="B5294" t="s">
        <v>6</v>
      </c>
      <c r="C5294" t="s">
        <v>6908</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c r="A5295" t="s">
        <v>6807</v>
      </c>
      <c r="B5295" t="s">
        <v>6</v>
      </c>
      <c r="C5295" t="s">
        <v>6908</v>
      </c>
      <c r="D5295" t="s">
        <v>1705</v>
      </c>
      <c r="H5295" t="str">
        <f>INDEX('Vensim Variables'!$B:$B,MATCH(EPS!$B5295,'Vensim Variables'!$A:$A,0))</f>
        <v>g pollutant</v>
      </c>
      <c r="I5295" t="str">
        <f t="shared" si="164"/>
        <v>VOC</v>
      </c>
      <c r="J5295">
        <f>INDEX(NoSettings!$C:$C,MATCH(EPS!$A5295,NoSettings!$A:$A,0))</f>
        <v>314432000</v>
      </c>
      <c r="K5295">
        <f>INDEX(GWP!$C$2:$C$13,MATCH(EPS!I5295,GWP!$B$2:$B$13,0))</f>
        <v>0</v>
      </c>
      <c r="L5295" s="4">
        <f t="shared" si="165"/>
        <v>0</v>
      </c>
    </row>
    <row r="5296" spans="1:12">
      <c r="A5296" t="s">
        <v>6808</v>
      </c>
      <c r="B5296" t="s">
        <v>6</v>
      </c>
      <c r="C5296" t="s">
        <v>6908</v>
      </c>
      <c r="D5296" t="s">
        <v>1706</v>
      </c>
      <c r="H5296" t="str">
        <f>INDEX('Vensim Variables'!$B:$B,MATCH(EPS!$B5296,'Vensim Variables'!$A:$A,0))</f>
        <v>g pollutant</v>
      </c>
      <c r="I5296" t="str">
        <f t="shared" si="164"/>
        <v>CO</v>
      </c>
      <c r="J5296">
        <f>INDEX(NoSettings!$C:$C,MATCH(EPS!$A5296,NoSettings!$A:$A,0))</f>
        <v>1696220000</v>
      </c>
      <c r="K5296">
        <f>INDEX(GWP!$C$2:$C$13,MATCH(EPS!I5296,GWP!$B$2:$B$13,0))</f>
        <v>0</v>
      </c>
      <c r="L5296" s="4">
        <f t="shared" si="165"/>
        <v>0</v>
      </c>
    </row>
    <row r="5297" spans="1:12">
      <c r="A5297" t="s">
        <v>6809</v>
      </c>
      <c r="B5297" t="s">
        <v>6</v>
      </c>
      <c r="C5297" t="s">
        <v>6908</v>
      </c>
      <c r="D5297" t="s">
        <v>1707</v>
      </c>
      <c r="H5297" t="str">
        <f>INDEX('Vensim Variables'!$B:$B,MATCH(EPS!$B5297,'Vensim Variables'!$A:$A,0))</f>
        <v>g pollutant</v>
      </c>
      <c r="I5297" t="str">
        <f t="shared" si="164"/>
        <v>NOx</v>
      </c>
      <c r="J5297">
        <f>INDEX(NoSettings!$C:$C,MATCH(EPS!$A5297,NoSettings!$A:$A,0))</f>
        <v>2958440000</v>
      </c>
      <c r="K5297">
        <f>INDEX(GWP!$C$2:$C$13,MATCH(EPS!I5297,GWP!$B$2:$B$13,0))</f>
        <v>0</v>
      </c>
      <c r="L5297" s="4">
        <f t="shared" si="165"/>
        <v>0</v>
      </c>
    </row>
    <row r="5298" spans="1:12">
      <c r="A5298" t="s">
        <v>6810</v>
      </c>
      <c r="B5298" t="s">
        <v>6</v>
      </c>
      <c r="C5298" t="s">
        <v>6908</v>
      </c>
      <c r="D5298" t="s">
        <v>1708</v>
      </c>
      <c r="H5298" t="str">
        <f>INDEX('Vensim Variables'!$B:$B,MATCH(EPS!$B5298,'Vensim Variables'!$A:$A,0))</f>
        <v>g pollutant</v>
      </c>
      <c r="I5298" t="str">
        <f t="shared" si="164"/>
        <v>PM10</v>
      </c>
      <c r="J5298">
        <f>INDEX(NoSettings!$C:$C,MATCH(EPS!$A5298,NoSettings!$A:$A,0))</f>
        <v>121610000</v>
      </c>
      <c r="K5298">
        <f>INDEX(GWP!$C$2:$C$13,MATCH(EPS!I5298,GWP!$B$2:$B$13,0))</f>
        <v>0</v>
      </c>
      <c r="L5298" s="4">
        <f t="shared" si="165"/>
        <v>0</v>
      </c>
    </row>
    <row r="5299" spans="1:12">
      <c r="A5299" t="s">
        <v>6811</v>
      </c>
      <c r="B5299" t="s">
        <v>6</v>
      </c>
      <c r="C5299" t="s">
        <v>6908</v>
      </c>
      <c r="D5299" t="s">
        <v>1709</v>
      </c>
      <c r="H5299" t="str">
        <f>INDEX('Vensim Variables'!$B:$B,MATCH(EPS!$B5299,'Vensim Variables'!$A:$A,0))</f>
        <v>g pollutant</v>
      </c>
      <c r="I5299" t="str">
        <f t="shared" si="164"/>
        <v>PM25</v>
      </c>
      <c r="J5299">
        <f>INDEX(NoSettings!$C:$C,MATCH(EPS!$A5299,NoSettings!$A:$A,0))</f>
        <v>114050000</v>
      </c>
      <c r="K5299">
        <f>INDEX(GWP!$C$2:$C$13,MATCH(EPS!I5299,GWP!$B$2:$B$13,0))</f>
        <v>0</v>
      </c>
      <c r="L5299" s="4">
        <f t="shared" si="165"/>
        <v>0</v>
      </c>
    </row>
    <row r="5300" spans="1:12">
      <c r="A5300" t="s">
        <v>6812</v>
      </c>
      <c r="B5300" t="s">
        <v>6</v>
      </c>
      <c r="C5300" t="s">
        <v>6908</v>
      </c>
      <c r="D5300" t="s">
        <v>1710</v>
      </c>
      <c r="H5300" t="str">
        <f>INDEX('Vensim Variables'!$B:$B,MATCH(EPS!$B5300,'Vensim Variables'!$A:$A,0))</f>
        <v>g pollutant</v>
      </c>
      <c r="I5300" t="str">
        <f t="shared" si="164"/>
        <v>SOx</v>
      </c>
      <c r="J5300">
        <f>INDEX(NoSettings!$C:$C,MATCH(EPS!$A5300,NoSettings!$A:$A,0))</f>
        <v>100649000</v>
      </c>
      <c r="K5300">
        <f>INDEX(GWP!$C$2:$C$13,MATCH(EPS!I5300,GWP!$B$2:$B$13,0))</f>
        <v>0</v>
      </c>
      <c r="L5300" s="4">
        <f t="shared" si="165"/>
        <v>0</v>
      </c>
    </row>
    <row r="5301" spans="1:12">
      <c r="A5301" t="s">
        <v>6813</v>
      </c>
      <c r="B5301" t="s">
        <v>6</v>
      </c>
      <c r="C5301" t="s">
        <v>6908</v>
      </c>
      <c r="D5301" t="s">
        <v>1711</v>
      </c>
      <c r="H5301" t="str">
        <f>INDEX('Vensim Variables'!$B:$B,MATCH(EPS!$B5301,'Vensim Variables'!$A:$A,0))</f>
        <v>g pollutant</v>
      </c>
      <c r="I5301" t="str">
        <f t="shared" si="164"/>
        <v>BC</v>
      </c>
      <c r="J5301">
        <f>INDEX(NoSettings!$C:$C,MATCH(EPS!$A5301,NoSettings!$A:$A,0))</f>
        <v>8047190</v>
      </c>
      <c r="K5301">
        <f>INDEX(GWP!$C$2:$C$13,MATCH(EPS!I5301,GWP!$B$2:$B$13,0))</f>
        <v>0</v>
      </c>
      <c r="L5301" s="4">
        <f t="shared" si="165"/>
        <v>0</v>
      </c>
    </row>
    <row r="5302" spans="1:12">
      <c r="A5302" t="s">
        <v>6814</v>
      </c>
      <c r="B5302" t="s">
        <v>6</v>
      </c>
      <c r="C5302" t="s">
        <v>6908</v>
      </c>
      <c r="D5302" t="s">
        <v>1712</v>
      </c>
      <c r="H5302" t="str">
        <f>INDEX('Vensim Variables'!$B:$B,MATCH(EPS!$B5302,'Vensim Variables'!$A:$A,0))</f>
        <v>g pollutant</v>
      </c>
      <c r="I5302" t="str">
        <f t="shared" si="164"/>
        <v>OC</v>
      </c>
      <c r="J5302">
        <f>INDEX(NoSettings!$C:$C,MATCH(EPS!$A5302,NoSettings!$A:$A,0))</f>
        <v>49997900</v>
      </c>
      <c r="K5302">
        <f>INDEX(GWP!$C$2:$C$13,MATCH(EPS!I5302,GWP!$B$2:$B$13,0))</f>
        <v>0</v>
      </c>
      <c r="L5302" s="4">
        <f t="shared" si="165"/>
        <v>0</v>
      </c>
    </row>
    <row r="5303" spans="1:12">
      <c r="A5303" t="s">
        <v>6815</v>
      </c>
      <c r="B5303" t="s">
        <v>6</v>
      </c>
      <c r="C5303" t="s">
        <v>6908</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c r="A5304" t="s">
        <v>6816</v>
      </c>
      <c r="B5304" t="s">
        <v>6</v>
      </c>
      <c r="C5304" t="s">
        <v>6908</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c r="A5305" t="s">
        <v>6817</v>
      </c>
      <c r="B5305" t="s">
        <v>6</v>
      </c>
      <c r="C5305" t="s">
        <v>6908</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c r="A5306" t="s">
        <v>6818</v>
      </c>
      <c r="B5306" t="s">
        <v>6</v>
      </c>
      <c r="C5306" t="s">
        <v>6909</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c r="A5307" t="s">
        <v>6819</v>
      </c>
      <c r="B5307" t="s">
        <v>6</v>
      </c>
      <c r="C5307" t="s">
        <v>6909</v>
      </c>
      <c r="D5307" t="s">
        <v>1705</v>
      </c>
      <c r="H5307" t="str">
        <f>INDEX('Vensim Variables'!$B:$B,MATCH(EPS!$B5307,'Vensim Variables'!$A:$A,0))</f>
        <v>g pollutant</v>
      </c>
      <c r="I5307" t="str">
        <f t="shared" si="164"/>
        <v>VOC</v>
      </c>
      <c r="J5307">
        <f>INDEX(NoSettings!$C:$C,MATCH(EPS!$A5307,NoSettings!$A:$A,0))</f>
        <v>576415000</v>
      </c>
      <c r="K5307">
        <f>INDEX(GWP!$C$2:$C$13,MATCH(EPS!I5307,GWP!$B$2:$B$13,0))</f>
        <v>0</v>
      </c>
      <c r="L5307" s="4">
        <f t="shared" si="165"/>
        <v>0</v>
      </c>
    </row>
    <row r="5308" spans="1:12">
      <c r="A5308" t="s">
        <v>6820</v>
      </c>
      <c r="B5308" t="s">
        <v>6</v>
      </c>
      <c r="C5308" t="s">
        <v>6909</v>
      </c>
      <c r="D5308" t="s">
        <v>1706</v>
      </c>
      <c r="H5308" t="str">
        <f>INDEX('Vensim Variables'!$B:$B,MATCH(EPS!$B5308,'Vensim Variables'!$A:$A,0))</f>
        <v>g pollutant</v>
      </c>
      <c r="I5308" t="str">
        <f t="shared" si="164"/>
        <v>CO</v>
      </c>
      <c r="J5308">
        <f>INDEX(NoSettings!$C:$C,MATCH(EPS!$A5308,NoSettings!$A:$A,0))</f>
        <v>3096340000</v>
      </c>
      <c r="K5308">
        <f>INDEX(GWP!$C$2:$C$13,MATCH(EPS!I5308,GWP!$B$2:$B$13,0))</f>
        <v>0</v>
      </c>
      <c r="L5308" s="4">
        <f t="shared" si="165"/>
        <v>0</v>
      </c>
    </row>
    <row r="5309" spans="1:12">
      <c r="A5309" t="s">
        <v>6821</v>
      </c>
      <c r="B5309" t="s">
        <v>6</v>
      </c>
      <c r="C5309" t="s">
        <v>6909</v>
      </c>
      <c r="D5309" t="s">
        <v>1707</v>
      </c>
      <c r="H5309" t="str">
        <f>INDEX('Vensim Variables'!$B:$B,MATCH(EPS!$B5309,'Vensim Variables'!$A:$A,0))</f>
        <v>g pollutant</v>
      </c>
      <c r="I5309" t="str">
        <f t="shared" si="164"/>
        <v>NOx</v>
      </c>
      <c r="J5309">
        <f>INDEX(NoSettings!$C:$C,MATCH(EPS!$A5309,NoSettings!$A:$A,0))</f>
        <v>5451890000</v>
      </c>
      <c r="K5309">
        <f>INDEX(GWP!$C$2:$C$13,MATCH(EPS!I5309,GWP!$B$2:$B$13,0))</f>
        <v>0</v>
      </c>
      <c r="L5309" s="4">
        <f t="shared" si="165"/>
        <v>0</v>
      </c>
    </row>
    <row r="5310" spans="1:12">
      <c r="A5310" t="s">
        <v>6822</v>
      </c>
      <c r="B5310" t="s">
        <v>6</v>
      </c>
      <c r="C5310" t="s">
        <v>6909</v>
      </c>
      <c r="D5310" t="s">
        <v>1708</v>
      </c>
      <c r="H5310" t="str">
        <f>INDEX('Vensim Variables'!$B:$B,MATCH(EPS!$B5310,'Vensim Variables'!$A:$A,0))</f>
        <v>g pollutant</v>
      </c>
      <c r="I5310" t="str">
        <f t="shared" si="164"/>
        <v>PM10</v>
      </c>
      <c r="J5310">
        <f>INDEX(NoSettings!$C:$C,MATCH(EPS!$A5310,NoSettings!$A:$A,0))</f>
        <v>224435000</v>
      </c>
      <c r="K5310">
        <f>INDEX(GWP!$C$2:$C$13,MATCH(EPS!I5310,GWP!$B$2:$B$13,0))</f>
        <v>0</v>
      </c>
      <c r="L5310" s="4">
        <f t="shared" si="165"/>
        <v>0</v>
      </c>
    </row>
    <row r="5311" spans="1:12">
      <c r="A5311" t="s">
        <v>6823</v>
      </c>
      <c r="B5311" t="s">
        <v>6</v>
      </c>
      <c r="C5311" t="s">
        <v>6909</v>
      </c>
      <c r="D5311" t="s">
        <v>1709</v>
      </c>
      <c r="H5311" t="str">
        <f>INDEX('Vensim Variables'!$B:$B,MATCH(EPS!$B5311,'Vensim Variables'!$A:$A,0))</f>
        <v>g pollutant</v>
      </c>
      <c r="I5311" t="str">
        <f t="shared" si="164"/>
        <v>PM25</v>
      </c>
      <c r="J5311">
        <f>INDEX(NoSettings!$C:$C,MATCH(EPS!$A5311,NoSettings!$A:$A,0))</f>
        <v>210453000</v>
      </c>
      <c r="K5311">
        <f>INDEX(GWP!$C$2:$C$13,MATCH(EPS!I5311,GWP!$B$2:$B$13,0))</f>
        <v>0</v>
      </c>
      <c r="L5311" s="4">
        <f t="shared" si="165"/>
        <v>0</v>
      </c>
    </row>
    <row r="5312" spans="1:12">
      <c r="A5312" t="s">
        <v>6824</v>
      </c>
      <c r="B5312" t="s">
        <v>6</v>
      </c>
      <c r="C5312" t="s">
        <v>6909</v>
      </c>
      <c r="D5312" t="s">
        <v>1710</v>
      </c>
      <c r="H5312" t="str">
        <f>INDEX('Vensim Variables'!$B:$B,MATCH(EPS!$B5312,'Vensim Variables'!$A:$A,0))</f>
        <v>g pollutant</v>
      </c>
      <c r="I5312" t="str">
        <f t="shared" si="164"/>
        <v>SOx</v>
      </c>
      <c r="J5312">
        <f>INDEX(NoSettings!$C:$C,MATCH(EPS!$A5312,NoSettings!$A:$A,0))</f>
        <v>187717000</v>
      </c>
      <c r="K5312">
        <f>INDEX(GWP!$C$2:$C$13,MATCH(EPS!I5312,GWP!$B$2:$B$13,0))</f>
        <v>0</v>
      </c>
      <c r="L5312" s="4">
        <f t="shared" si="165"/>
        <v>0</v>
      </c>
    </row>
    <row r="5313" spans="1:12">
      <c r="A5313" t="s">
        <v>6825</v>
      </c>
      <c r="B5313" t="s">
        <v>6</v>
      </c>
      <c r="C5313" t="s">
        <v>6909</v>
      </c>
      <c r="D5313" t="s">
        <v>1711</v>
      </c>
      <c r="H5313" t="str">
        <f>INDEX('Vensim Variables'!$B:$B,MATCH(EPS!$B5313,'Vensim Variables'!$A:$A,0))</f>
        <v>g pollutant</v>
      </c>
      <c r="I5313" t="str">
        <f t="shared" si="164"/>
        <v>BC</v>
      </c>
      <c r="J5313">
        <f>INDEX(NoSettings!$C:$C,MATCH(EPS!$A5313,NoSettings!$A:$A,0))</f>
        <v>15515500</v>
      </c>
      <c r="K5313">
        <f>INDEX(GWP!$C$2:$C$13,MATCH(EPS!I5313,GWP!$B$2:$B$13,0))</f>
        <v>0</v>
      </c>
      <c r="L5313" s="4">
        <f t="shared" si="165"/>
        <v>0</v>
      </c>
    </row>
    <row r="5314" spans="1:12">
      <c r="A5314" t="s">
        <v>6826</v>
      </c>
      <c r="B5314" t="s">
        <v>6</v>
      </c>
      <c r="C5314" t="s">
        <v>6909</v>
      </c>
      <c r="D5314" t="s">
        <v>1712</v>
      </c>
      <c r="H5314" t="str">
        <f>INDEX('Vensim Variables'!$B:$B,MATCH(EPS!$B5314,'Vensim Variables'!$A:$A,0))</f>
        <v>g pollutant</v>
      </c>
      <c r="I5314" t="str">
        <f t="shared" si="164"/>
        <v>OC</v>
      </c>
      <c r="J5314">
        <f>INDEX(NoSettings!$C:$C,MATCH(EPS!$A5314,NoSettings!$A:$A,0))</f>
        <v>91415200</v>
      </c>
      <c r="K5314">
        <f>INDEX(GWP!$C$2:$C$13,MATCH(EPS!I5314,GWP!$B$2:$B$13,0))</f>
        <v>0</v>
      </c>
      <c r="L5314" s="4">
        <f t="shared" si="165"/>
        <v>0</v>
      </c>
    </row>
    <row r="5315" spans="1:12">
      <c r="A5315" t="s">
        <v>6827</v>
      </c>
      <c r="B5315" t="s">
        <v>6</v>
      </c>
      <c r="C5315" t="s">
        <v>6909</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c r="A5316" t="s">
        <v>6828</v>
      </c>
      <c r="B5316" t="s">
        <v>6</v>
      </c>
      <c r="C5316" t="s">
        <v>6909</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c r="A5317" t="s">
        <v>6829</v>
      </c>
      <c r="B5317" t="s">
        <v>6</v>
      </c>
      <c r="C5317" t="s">
        <v>6909</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c r="A5318" t="s">
        <v>6830</v>
      </c>
      <c r="B5318" t="s">
        <v>6</v>
      </c>
      <c r="C5318" t="s">
        <v>6910</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c r="A5319" t="s">
        <v>6831</v>
      </c>
      <c r="B5319" t="s">
        <v>6</v>
      </c>
      <c r="C5319" t="s">
        <v>6910</v>
      </c>
      <c r="D5319" t="s">
        <v>1705</v>
      </c>
      <c r="H5319" t="str">
        <f>INDEX('Vensim Variables'!$B:$B,MATCH(EPS!$B5319,'Vensim Variables'!$A:$A,0))</f>
        <v>g pollutant</v>
      </c>
      <c r="I5319" t="str">
        <f t="shared" si="166"/>
        <v>VOC</v>
      </c>
      <c r="J5319">
        <f>INDEX(NoSettings!$C:$C,MATCH(EPS!$A5319,NoSettings!$A:$A,0))</f>
        <v>326323000</v>
      </c>
      <c r="K5319">
        <f>INDEX(GWP!$C$2:$C$13,MATCH(EPS!I5319,GWP!$B$2:$B$13,0))</f>
        <v>0</v>
      </c>
      <c r="L5319" s="4">
        <f t="shared" si="167"/>
        <v>0</v>
      </c>
    </row>
    <row r="5320" spans="1:12">
      <c r="A5320" t="s">
        <v>6832</v>
      </c>
      <c r="B5320" t="s">
        <v>6</v>
      </c>
      <c r="C5320" t="s">
        <v>6910</v>
      </c>
      <c r="D5320" t="s">
        <v>1706</v>
      </c>
      <c r="H5320" t="str">
        <f>INDEX('Vensim Variables'!$B:$B,MATCH(EPS!$B5320,'Vensim Variables'!$A:$A,0))</f>
        <v>g pollutant</v>
      </c>
      <c r="I5320" t="str">
        <f t="shared" si="166"/>
        <v>CO</v>
      </c>
      <c r="J5320">
        <f>INDEX(NoSettings!$C:$C,MATCH(EPS!$A5320,NoSettings!$A:$A,0))</f>
        <v>1752920000</v>
      </c>
      <c r="K5320">
        <f>INDEX(GWP!$C$2:$C$13,MATCH(EPS!I5320,GWP!$B$2:$B$13,0))</f>
        <v>0</v>
      </c>
      <c r="L5320" s="4">
        <f t="shared" si="167"/>
        <v>0</v>
      </c>
    </row>
    <row r="5321" spans="1:12">
      <c r="A5321" t="s">
        <v>6833</v>
      </c>
      <c r="B5321" t="s">
        <v>6</v>
      </c>
      <c r="C5321" t="s">
        <v>6910</v>
      </c>
      <c r="D5321" t="s">
        <v>1707</v>
      </c>
      <c r="H5321" t="str">
        <f>INDEX('Vensim Variables'!$B:$B,MATCH(EPS!$B5321,'Vensim Variables'!$A:$A,0))</f>
        <v>g pollutant</v>
      </c>
      <c r="I5321" t="str">
        <f t="shared" si="166"/>
        <v>NOx</v>
      </c>
      <c r="J5321">
        <f>INDEX(NoSettings!$C:$C,MATCH(EPS!$A5321,NoSettings!$A:$A,0))</f>
        <v>3086460000</v>
      </c>
      <c r="K5321">
        <f>INDEX(GWP!$C$2:$C$13,MATCH(EPS!I5321,GWP!$B$2:$B$13,0))</f>
        <v>0</v>
      </c>
      <c r="L5321" s="4">
        <f t="shared" si="167"/>
        <v>0</v>
      </c>
    </row>
    <row r="5322" spans="1:12">
      <c r="A5322" t="s">
        <v>6834</v>
      </c>
      <c r="B5322" t="s">
        <v>6</v>
      </c>
      <c r="C5322" t="s">
        <v>6910</v>
      </c>
      <c r="D5322" t="s">
        <v>1708</v>
      </c>
      <c r="H5322" t="str">
        <f>INDEX('Vensim Variables'!$B:$B,MATCH(EPS!$B5322,'Vensim Variables'!$A:$A,0))</f>
        <v>g pollutant</v>
      </c>
      <c r="I5322" t="str">
        <f t="shared" si="166"/>
        <v>PM10</v>
      </c>
      <c r="J5322">
        <f>INDEX(NoSettings!$C:$C,MATCH(EPS!$A5322,NoSettings!$A:$A,0))</f>
        <v>127059000</v>
      </c>
      <c r="K5322">
        <f>INDEX(GWP!$C$2:$C$13,MATCH(EPS!I5322,GWP!$B$2:$B$13,0))</f>
        <v>0</v>
      </c>
      <c r="L5322" s="4">
        <f t="shared" si="167"/>
        <v>0</v>
      </c>
    </row>
    <row r="5323" spans="1:12">
      <c r="A5323" t="s">
        <v>6835</v>
      </c>
      <c r="B5323" t="s">
        <v>6</v>
      </c>
      <c r="C5323" t="s">
        <v>6910</v>
      </c>
      <c r="D5323" t="s">
        <v>1709</v>
      </c>
      <c r="H5323" t="str">
        <f>INDEX('Vensim Variables'!$B:$B,MATCH(EPS!$B5323,'Vensim Variables'!$A:$A,0))</f>
        <v>g pollutant</v>
      </c>
      <c r="I5323" t="str">
        <f t="shared" si="166"/>
        <v>PM25</v>
      </c>
      <c r="J5323">
        <f>INDEX(NoSettings!$C:$C,MATCH(EPS!$A5323,NoSettings!$A:$A,0))</f>
        <v>119143000</v>
      </c>
      <c r="K5323">
        <f>INDEX(GWP!$C$2:$C$13,MATCH(EPS!I5323,GWP!$B$2:$B$13,0))</f>
        <v>0</v>
      </c>
      <c r="L5323" s="4">
        <f t="shared" si="167"/>
        <v>0</v>
      </c>
    </row>
    <row r="5324" spans="1:12">
      <c r="A5324" t="s">
        <v>6836</v>
      </c>
      <c r="B5324" t="s">
        <v>6</v>
      </c>
      <c r="C5324" t="s">
        <v>6910</v>
      </c>
      <c r="D5324" t="s">
        <v>1710</v>
      </c>
      <c r="H5324" t="str">
        <f>INDEX('Vensim Variables'!$B:$B,MATCH(EPS!$B5324,'Vensim Variables'!$A:$A,0))</f>
        <v>g pollutant</v>
      </c>
      <c r="I5324" t="str">
        <f t="shared" si="166"/>
        <v>SOx</v>
      </c>
      <c r="J5324">
        <f>INDEX(NoSettings!$C:$C,MATCH(EPS!$A5324,NoSettings!$A:$A,0))</f>
        <v>106274000</v>
      </c>
      <c r="K5324">
        <f>INDEX(GWP!$C$2:$C$13,MATCH(EPS!I5324,GWP!$B$2:$B$13,0))</f>
        <v>0</v>
      </c>
      <c r="L5324" s="4">
        <f t="shared" si="167"/>
        <v>0</v>
      </c>
    </row>
    <row r="5325" spans="1:12">
      <c r="A5325" t="s">
        <v>6837</v>
      </c>
      <c r="B5325" t="s">
        <v>6</v>
      </c>
      <c r="C5325" t="s">
        <v>6910</v>
      </c>
      <c r="D5325" t="s">
        <v>1711</v>
      </c>
      <c r="H5325" t="str">
        <f>INDEX('Vensim Variables'!$B:$B,MATCH(EPS!$B5325,'Vensim Variables'!$A:$A,0))</f>
        <v>g pollutant</v>
      </c>
      <c r="I5325" t="str">
        <f t="shared" si="166"/>
        <v>BC</v>
      </c>
      <c r="J5325">
        <f>INDEX(NoSettings!$C:$C,MATCH(EPS!$A5325,NoSettings!$A:$A,0))</f>
        <v>8783840</v>
      </c>
      <c r="K5325">
        <f>INDEX(GWP!$C$2:$C$13,MATCH(EPS!I5325,GWP!$B$2:$B$13,0))</f>
        <v>0</v>
      </c>
      <c r="L5325" s="4">
        <f t="shared" si="167"/>
        <v>0</v>
      </c>
    </row>
    <row r="5326" spans="1:12">
      <c r="A5326" t="s">
        <v>6838</v>
      </c>
      <c r="B5326" t="s">
        <v>6</v>
      </c>
      <c r="C5326" t="s">
        <v>6910</v>
      </c>
      <c r="D5326" t="s">
        <v>1712</v>
      </c>
      <c r="H5326" t="str">
        <f>INDEX('Vensim Variables'!$B:$B,MATCH(EPS!$B5326,'Vensim Variables'!$A:$A,0))</f>
        <v>g pollutant</v>
      </c>
      <c r="I5326" t="str">
        <f t="shared" si="166"/>
        <v>OC</v>
      </c>
      <c r="J5326">
        <f>INDEX(NoSettings!$C:$C,MATCH(EPS!$A5326,NoSettings!$A:$A,0))</f>
        <v>51752500</v>
      </c>
      <c r="K5326">
        <f>INDEX(GWP!$C$2:$C$13,MATCH(EPS!I5326,GWP!$B$2:$B$13,0))</f>
        <v>0</v>
      </c>
      <c r="L5326" s="4">
        <f t="shared" si="167"/>
        <v>0</v>
      </c>
    </row>
    <row r="5327" spans="1:12">
      <c r="A5327" t="s">
        <v>6839</v>
      </c>
      <c r="B5327" t="s">
        <v>6</v>
      </c>
      <c r="C5327" t="s">
        <v>6910</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c r="A5328" t="s">
        <v>6840</v>
      </c>
      <c r="B5328" t="s">
        <v>6</v>
      </c>
      <c r="C5328" t="s">
        <v>6910</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c r="A5329" t="s">
        <v>6841</v>
      </c>
      <c r="B5329" t="s">
        <v>6</v>
      </c>
      <c r="C5329" t="s">
        <v>6910</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c r="A5330" t="s">
        <v>6842</v>
      </c>
      <c r="B5330" t="s">
        <v>6</v>
      </c>
      <c r="C5330" t="s">
        <v>6911</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c r="A5331" t="s">
        <v>6843</v>
      </c>
      <c r="B5331" t="s">
        <v>6</v>
      </c>
      <c r="C5331" t="s">
        <v>6911</v>
      </c>
      <c r="D5331" t="s">
        <v>1705</v>
      </c>
      <c r="H5331" t="str">
        <f>INDEX('Vensim Variables'!$B:$B,MATCH(EPS!$B5331,'Vensim Variables'!$A:$A,0))</f>
        <v>g pollutant</v>
      </c>
      <c r="I5331" t="str">
        <f t="shared" si="166"/>
        <v>VOC</v>
      </c>
      <c r="J5331">
        <f>INDEX(NoSettings!$C:$C,MATCH(EPS!$A5331,NoSettings!$A:$A,0))</f>
        <v>191546000000</v>
      </c>
      <c r="K5331">
        <f>INDEX(GWP!$C$2:$C$13,MATCH(EPS!I5331,GWP!$B$2:$B$13,0))</f>
        <v>0</v>
      </c>
      <c r="L5331" s="4">
        <f t="shared" si="167"/>
        <v>0</v>
      </c>
    </row>
    <row r="5332" spans="1:12">
      <c r="A5332" t="s">
        <v>6844</v>
      </c>
      <c r="B5332" t="s">
        <v>6</v>
      </c>
      <c r="C5332" t="s">
        <v>6911</v>
      </c>
      <c r="D5332" t="s">
        <v>1706</v>
      </c>
      <c r="H5332" t="str">
        <f>INDEX('Vensim Variables'!$B:$B,MATCH(EPS!$B5332,'Vensim Variables'!$A:$A,0))</f>
        <v>g pollutant</v>
      </c>
      <c r="I5332" t="str">
        <f t="shared" si="166"/>
        <v>CO</v>
      </c>
      <c r="J5332">
        <f>INDEX(NoSettings!$C:$C,MATCH(EPS!$A5332,NoSettings!$A:$A,0))</f>
        <v>234749000000</v>
      </c>
      <c r="K5332">
        <f>INDEX(GWP!$C$2:$C$13,MATCH(EPS!I5332,GWP!$B$2:$B$13,0))</f>
        <v>0</v>
      </c>
      <c r="L5332" s="4">
        <f t="shared" si="167"/>
        <v>0</v>
      </c>
    </row>
    <row r="5333" spans="1:12">
      <c r="A5333" t="s">
        <v>6845</v>
      </c>
      <c r="B5333" t="s">
        <v>6</v>
      </c>
      <c r="C5333" t="s">
        <v>6911</v>
      </c>
      <c r="D5333" t="s">
        <v>1707</v>
      </c>
      <c r="H5333" t="str">
        <f>INDEX('Vensim Variables'!$B:$B,MATCH(EPS!$B5333,'Vensim Variables'!$A:$A,0))</f>
        <v>g pollutant</v>
      </c>
      <c r="I5333" t="str">
        <f t="shared" si="166"/>
        <v>NOx</v>
      </c>
      <c r="J5333">
        <f>INDEX(NoSettings!$C:$C,MATCH(EPS!$A5333,NoSettings!$A:$A,0))</f>
        <v>184973000000</v>
      </c>
      <c r="K5333">
        <f>INDEX(GWP!$C$2:$C$13,MATCH(EPS!I5333,GWP!$B$2:$B$13,0))</f>
        <v>0</v>
      </c>
      <c r="L5333" s="4">
        <f t="shared" si="167"/>
        <v>0</v>
      </c>
    </row>
    <row r="5334" spans="1:12">
      <c r="A5334" t="s">
        <v>6846</v>
      </c>
      <c r="B5334" t="s">
        <v>6</v>
      </c>
      <c r="C5334" t="s">
        <v>6911</v>
      </c>
      <c r="D5334" t="s">
        <v>1708</v>
      </c>
      <c r="H5334" t="str">
        <f>INDEX('Vensim Variables'!$B:$B,MATCH(EPS!$B5334,'Vensim Variables'!$A:$A,0))</f>
        <v>g pollutant</v>
      </c>
      <c r="I5334" t="str">
        <f t="shared" si="166"/>
        <v>PM10</v>
      </c>
      <c r="J5334">
        <f>INDEX(NoSettings!$C:$C,MATCH(EPS!$A5334,NoSettings!$A:$A,0))</f>
        <v>135734000000</v>
      </c>
      <c r="K5334">
        <f>INDEX(GWP!$C$2:$C$13,MATCH(EPS!I5334,GWP!$B$2:$B$13,0))</f>
        <v>0</v>
      </c>
      <c r="L5334" s="4">
        <f t="shared" si="167"/>
        <v>0</v>
      </c>
    </row>
    <row r="5335" spans="1:12">
      <c r="A5335" t="s">
        <v>6847</v>
      </c>
      <c r="B5335" t="s">
        <v>6</v>
      </c>
      <c r="C5335" t="s">
        <v>6911</v>
      </c>
      <c r="D5335" t="s">
        <v>1709</v>
      </c>
      <c r="H5335" t="str">
        <f>INDEX('Vensim Variables'!$B:$B,MATCH(EPS!$B5335,'Vensim Variables'!$A:$A,0))</f>
        <v>g pollutant</v>
      </c>
      <c r="I5335" t="str">
        <f t="shared" si="166"/>
        <v>PM25</v>
      </c>
      <c r="J5335">
        <f>INDEX(NoSettings!$C:$C,MATCH(EPS!$A5335,NoSettings!$A:$A,0))</f>
        <v>80070500000</v>
      </c>
      <c r="K5335">
        <f>INDEX(GWP!$C$2:$C$13,MATCH(EPS!I5335,GWP!$B$2:$B$13,0))</f>
        <v>0</v>
      </c>
      <c r="L5335" s="4">
        <f t="shared" si="167"/>
        <v>0</v>
      </c>
    </row>
    <row r="5336" spans="1:12">
      <c r="A5336" t="s">
        <v>6848</v>
      </c>
      <c r="B5336" t="s">
        <v>6</v>
      </c>
      <c r="C5336" t="s">
        <v>6911</v>
      </c>
      <c r="D5336" t="s">
        <v>1710</v>
      </c>
      <c r="H5336" t="str">
        <f>INDEX('Vensim Variables'!$B:$B,MATCH(EPS!$B5336,'Vensim Variables'!$A:$A,0))</f>
        <v>g pollutant</v>
      </c>
      <c r="I5336" t="str">
        <f t="shared" si="166"/>
        <v>SOx</v>
      </c>
      <c r="J5336">
        <f>INDEX(NoSettings!$C:$C,MATCH(EPS!$A5336,NoSettings!$A:$A,0))</f>
        <v>142917000000</v>
      </c>
      <c r="K5336">
        <f>INDEX(GWP!$C$2:$C$13,MATCH(EPS!I5336,GWP!$B$2:$B$13,0))</f>
        <v>0</v>
      </c>
      <c r="L5336" s="4">
        <f t="shared" si="167"/>
        <v>0</v>
      </c>
    </row>
    <row r="5337" spans="1:12">
      <c r="A5337" t="s">
        <v>6849</v>
      </c>
      <c r="B5337" t="s">
        <v>6</v>
      </c>
      <c r="C5337" t="s">
        <v>6911</v>
      </c>
      <c r="D5337" t="s">
        <v>1711</v>
      </c>
      <c r="H5337" t="str">
        <f>INDEX('Vensim Variables'!$B:$B,MATCH(EPS!$B5337,'Vensim Variables'!$A:$A,0))</f>
        <v>g pollutant</v>
      </c>
      <c r="I5337" t="str">
        <f t="shared" si="166"/>
        <v>BC</v>
      </c>
      <c r="J5337">
        <f>INDEX(NoSettings!$C:$C,MATCH(EPS!$A5337,NoSettings!$A:$A,0))</f>
        <v>1721670000</v>
      </c>
      <c r="K5337">
        <f>INDEX(GWP!$C$2:$C$13,MATCH(EPS!I5337,GWP!$B$2:$B$13,0))</f>
        <v>0</v>
      </c>
      <c r="L5337" s="4">
        <f t="shared" si="167"/>
        <v>0</v>
      </c>
    </row>
    <row r="5338" spans="1:12">
      <c r="A5338" t="s">
        <v>6850</v>
      </c>
      <c r="B5338" t="s">
        <v>6</v>
      </c>
      <c r="C5338" t="s">
        <v>6911</v>
      </c>
      <c r="D5338" t="s">
        <v>1712</v>
      </c>
      <c r="H5338" t="str">
        <f>INDEX('Vensim Variables'!$B:$B,MATCH(EPS!$B5338,'Vensim Variables'!$A:$A,0))</f>
        <v>g pollutant</v>
      </c>
      <c r="I5338" t="str">
        <f t="shared" si="166"/>
        <v>OC</v>
      </c>
      <c r="J5338">
        <f>INDEX(NoSettings!$C:$C,MATCH(EPS!$A5338,NoSettings!$A:$A,0))</f>
        <v>9177220000</v>
      </c>
      <c r="K5338">
        <f>INDEX(GWP!$C$2:$C$13,MATCH(EPS!I5338,GWP!$B$2:$B$13,0))</f>
        <v>0</v>
      </c>
      <c r="L5338" s="4">
        <f t="shared" si="167"/>
        <v>0</v>
      </c>
    </row>
    <row r="5339" spans="1:12">
      <c r="A5339" t="s">
        <v>6851</v>
      </c>
      <c r="B5339" t="s">
        <v>6</v>
      </c>
      <c r="C5339" t="s">
        <v>6911</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c r="A5340" t="s">
        <v>6852</v>
      </c>
      <c r="B5340" t="s">
        <v>6</v>
      </c>
      <c r="C5340" t="s">
        <v>6911</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c r="A5341" t="s">
        <v>6853</v>
      </c>
      <c r="B5341" t="s">
        <v>6</v>
      </c>
      <c r="C5341" t="s">
        <v>6911</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c r="A5342" t="s">
        <v>6854</v>
      </c>
      <c r="B5342" t="s">
        <v>6</v>
      </c>
      <c r="C5342" t="s">
        <v>6912</v>
      </c>
      <c r="D5342" t="s">
        <v>1702</v>
      </c>
      <c r="H5342" t="str">
        <f>INDEX('Vensim Variables'!$B:$B,MATCH(EPS!$B5342,'Vensim Variables'!$A:$A,0))</f>
        <v>g pollutant</v>
      </c>
      <c r="I5342" t="str">
        <f t="shared" si="166"/>
        <v>CO2</v>
      </c>
      <c r="J5342">
        <f>INDEX(NoSettings!$C:$C,MATCH(EPS!$A5342,NoSettings!$A:$A,0))</f>
        <v>70644900000000</v>
      </c>
      <c r="K5342">
        <f>INDEX(GWP!$C$2:$C$13,MATCH(EPS!I5342,GWP!$B$2:$B$13,0))</f>
        <v>1</v>
      </c>
      <c r="L5342" s="4">
        <f t="shared" si="167"/>
        <v>70.644900000000007</v>
      </c>
    </row>
    <row r="5343" spans="1:12">
      <c r="A5343" t="s">
        <v>6855</v>
      </c>
      <c r="B5343" t="s">
        <v>6</v>
      </c>
      <c r="C5343" t="s">
        <v>6912</v>
      </c>
      <c r="D5343" t="s">
        <v>1705</v>
      </c>
      <c r="H5343" t="str">
        <f>INDEX('Vensim Variables'!$B:$B,MATCH(EPS!$B5343,'Vensim Variables'!$A:$A,0))</f>
        <v>g pollutant</v>
      </c>
      <c r="I5343" t="str">
        <f t="shared" si="166"/>
        <v>VOC</v>
      </c>
      <c r="J5343">
        <f>INDEX(NoSettings!$C:$C,MATCH(EPS!$A5343,NoSettings!$A:$A,0))</f>
        <v>202334000000</v>
      </c>
      <c r="K5343">
        <f>INDEX(GWP!$C$2:$C$13,MATCH(EPS!I5343,GWP!$B$2:$B$13,0))</f>
        <v>0</v>
      </c>
      <c r="L5343" s="4">
        <f t="shared" si="167"/>
        <v>0</v>
      </c>
    </row>
    <row r="5344" spans="1:12">
      <c r="A5344" t="s">
        <v>6856</v>
      </c>
      <c r="B5344" t="s">
        <v>6</v>
      </c>
      <c r="C5344" t="s">
        <v>6912</v>
      </c>
      <c r="D5344" t="s">
        <v>1706</v>
      </c>
      <c r="H5344" t="str">
        <f>INDEX('Vensim Variables'!$B:$B,MATCH(EPS!$B5344,'Vensim Variables'!$A:$A,0))</f>
        <v>g pollutant</v>
      </c>
      <c r="I5344" t="str">
        <f t="shared" si="166"/>
        <v>CO</v>
      </c>
      <c r="J5344">
        <f>INDEX(NoSettings!$C:$C,MATCH(EPS!$A5344,NoSettings!$A:$A,0))</f>
        <v>40094400000</v>
      </c>
      <c r="K5344">
        <f>INDEX(GWP!$C$2:$C$13,MATCH(EPS!I5344,GWP!$B$2:$B$13,0))</f>
        <v>0</v>
      </c>
      <c r="L5344" s="4">
        <f t="shared" si="167"/>
        <v>0</v>
      </c>
    </row>
    <row r="5345" spans="1:12">
      <c r="A5345" t="s">
        <v>6857</v>
      </c>
      <c r="B5345" t="s">
        <v>6</v>
      </c>
      <c r="C5345" t="s">
        <v>6912</v>
      </c>
      <c r="D5345" t="s">
        <v>1707</v>
      </c>
      <c r="H5345" t="str">
        <f>INDEX('Vensim Variables'!$B:$B,MATCH(EPS!$B5345,'Vensim Variables'!$A:$A,0))</f>
        <v>g pollutant</v>
      </c>
      <c r="I5345" t="str">
        <f t="shared" si="166"/>
        <v>NOx</v>
      </c>
      <c r="J5345">
        <f>INDEX(NoSettings!$C:$C,MATCH(EPS!$A5345,NoSettings!$A:$A,0))</f>
        <v>62137900000</v>
      </c>
      <c r="K5345">
        <f>INDEX(GWP!$C$2:$C$13,MATCH(EPS!I5345,GWP!$B$2:$B$13,0))</f>
        <v>0</v>
      </c>
      <c r="L5345" s="4">
        <f t="shared" si="167"/>
        <v>0</v>
      </c>
    </row>
    <row r="5346" spans="1:12">
      <c r="A5346" t="s">
        <v>6858</v>
      </c>
      <c r="B5346" t="s">
        <v>6</v>
      </c>
      <c r="C5346" t="s">
        <v>6912</v>
      </c>
      <c r="D5346" t="s">
        <v>1708</v>
      </c>
      <c r="H5346" t="str">
        <f>INDEX('Vensim Variables'!$B:$B,MATCH(EPS!$B5346,'Vensim Variables'!$A:$A,0))</f>
        <v>g pollutant</v>
      </c>
      <c r="I5346" t="str">
        <f t="shared" si="166"/>
        <v>PM10</v>
      </c>
      <c r="J5346">
        <f>INDEX(NoSettings!$C:$C,MATCH(EPS!$A5346,NoSettings!$A:$A,0))</f>
        <v>37683500000</v>
      </c>
      <c r="K5346">
        <f>INDEX(GWP!$C$2:$C$13,MATCH(EPS!I5346,GWP!$B$2:$B$13,0))</f>
        <v>0</v>
      </c>
      <c r="L5346" s="4">
        <f t="shared" si="167"/>
        <v>0</v>
      </c>
    </row>
    <row r="5347" spans="1:12">
      <c r="A5347" t="s">
        <v>6859</v>
      </c>
      <c r="B5347" t="s">
        <v>6</v>
      </c>
      <c r="C5347" t="s">
        <v>6912</v>
      </c>
      <c r="D5347" t="s">
        <v>1709</v>
      </c>
      <c r="H5347" t="str">
        <f>INDEX('Vensim Variables'!$B:$B,MATCH(EPS!$B5347,'Vensim Variables'!$A:$A,0))</f>
        <v>g pollutant</v>
      </c>
      <c r="I5347" t="str">
        <f t="shared" si="166"/>
        <v>PM25</v>
      </c>
      <c r="J5347">
        <f>INDEX(NoSettings!$C:$C,MATCH(EPS!$A5347,NoSettings!$A:$A,0))</f>
        <v>15058100000</v>
      </c>
      <c r="K5347">
        <f>INDEX(GWP!$C$2:$C$13,MATCH(EPS!I5347,GWP!$B$2:$B$13,0))</f>
        <v>0</v>
      </c>
      <c r="L5347" s="4">
        <f t="shared" si="167"/>
        <v>0</v>
      </c>
    </row>
    <row r="5348" spans="1:12">
      <c r="A5348" t="s">
        <v>6860</v>
      </c>
      <c r="B5348" t="s">
        <v>6</v>
      </c>
      <c r="C5348" t="s">
        <v>6912</v>
      </c>
      <c r="D5348" t="s">
        <v>1710</v>
      </c>
      <c r="H5348" t="str">
        <f>INDEX('Vensim Variables'!$B:$B,MATCH(EPS!$B5348,'Vensim Variables'!$A:$A,0))</f>
        <v>g pollutant</v>
      </c>
      <c r="I5348" t="str">
        <f t="shared" si="166"/>
        <v>SOx</v>
      </c>
      <c r="J5348">
        <f>INDEX(NoSettings!$C:$C,MATCH(EPS!$A5348,NoSettings!$A:$A,0))</f>
        <v>2652450000</v>
      </c>
      <c r="K5348">
        <f>INDEX(GWP!$C$2:$C$13,MATCH(EPS!I5348,GWP!$B$2:$B$13,0))</f>
        <v>0</v>
      </c>
      <c r="L5348" s="4">
        <f t="shared" si="167"/>
        <v>0</v>
      </c>
    </row>
    <row r="5349" spans="1:12">
      <c r="A5349" t="s">
        <v>6861</v>
      </c>
      <c r="B5349" t="s">
        <v>6</v>
      </c>
      <c r="C5349" t="s">
        <v>6912</v>
      </c>
      <c r="D5349" t="s">
        <v>1711</v>
      </c>
      <c r="H5349" t="str">
        <f>INDEX('Vensim Variables'!$B:$B,MATCH(EPS!$B5349,'Vensim Variables'!$A:$A,0))</f>
        <v>g pollutant</v>
      </c>
      <c r="I5349" t="str">
        <f t="shared" si="166"/>
        <v>BC</v>
      </c>
      <c r="J5349">
        <f>INDEX(NoSettings!$C:$C,MATCH(EPS!$A5349,NoSettings!$A:$A,0))</f>
        <v>355160000</v>
      </c>
      <c r="K5349">
        <f>INDEX(GWP!$C$2:$C$13,MATCH(EPS!I5349,GWP!$B$2:$B$13,0))</f>
        <v>0</v>
      </c>
      <c r="L5349" s="4">
        <f t="shared" si="167"/>
        <v>0</v>
      </c>
    </row>
    <row r="5350" spans="1:12">
      <c r="A5350" t="s">
        <v>6862</v>
      </c>
      <c r="B5350" t="s">
        <v>6</v>
      </c>
      <c r="C5350" t="s">
        <v>6912</v>
      </c>
      <c r="D5350" t="s">
        <v>1712</v>
      </c>
      <c r="H5350" t="str">
        <f>INDEX('Vensim Variables'!$B:$B,MATCH(EPS!$B5350,'Vensim Variables'!$A:$A,0))</f>
        <v>g pollutant</v>
      </c>
      <c r="I5350" t="str">
        <f t="shared" si="166"/>
        <v>OC</v>
      </c>
      <c r="J5350">
        <f>INDEX(NoSettings!$C:$C,MATCH(EPS!$A5350,NoSettings!$A:$A,0))</f>
        <v>2167060000</v>
      </c>
      <c r="K5350">
        <f>INDEX(GWP!$C$2:$C$13,MATCH(EPS!I5350,GWP!$B$2:$B$13,0))</f>
        <v>0</v>
      </c>
      <c r="L5350" s="4">
        <f t="shared" si="167"/>
        <v>0</v>
      </c>
    </row>
    <row r="5351" spans="1:12">
      <c r="A5351" t="s">
        <v>6863</v>
      </c>
      <c r="B5351" t="s">
        <v>6</v>
      </c>
      <c r="C5351" t="s">
        <v>6912</v>
      </c>
      <c r="D5351" t="s">
        <v>1713</v>
      </c>
      <c r="H5351" t="str">
        <f>INDEX('Vensim Variables'!$B:$B,MATCH(EPS!$B5351,'Vensim Variables'!$A:$A,0))</f>
        <v>g pollutant</v>
      </c>
      <c r="I5351" t="str">
        <f t="shared" si="166"/>
        <v>CH4</v>
      </c>
      <c r="J5351">
        <f>INDEX(NoSettings!$C:$C,MATCH(EPS!$A5351,NoSettings!$A:$A,0))</f>
        <v>2601190000000</v>
      </c>
      <c r="K5351">
        <f>INDEX(GWP!$C$2:$C$13,MATCH(EPS!I5351,GWP!$B$2:$B$13,0))</f>
        <v>28</v>
      </c>
      <c r="L5351" s="4">
        <f t="shared" si="167"/>
        <v>72.833320000000001</v>
      </c>
    </row>
    <row r="5352" spans="1:12">
      <c r="A5352" t="s">
        <v>6864</v>
      </c>
      <c r="B5352" t="s">
        <v>6</v>
      </c>
      <c r="C5352" t="s">
        <v>6912</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c r="A5353" t="s">
        <v>6865</v>
      </c>
      <c r="B5353" t="s">
        <v>6</v>
      </c>
      <c r="C5353" t="s">
        <v>6912</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c r="A5354" t="s">
        <v>6866</v>
      </c>
      <c r="B5354" t="s">
        <v>6</v>
      </c>
      <c r="C5354" t="s">
        <v>6913</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c r="A5355" t="s">
        <v>6867</v>
      </c>
      <c r="B5355" t="s">
        <v>6</v>
      </c>
      <c r="C5355" t="s">
        <v>6913</v>
      </c>
      <c r="D5355" t="s">
        <v>1705</v>
      </c>
      <c r="H5355" t="str">
        <f>INDEX('Vensim Variables'!$B:$B,MATCH(EPS!$B5355,'Vensim Variables'!$A:$A,0))</f>
        <v>g pollutant</v>
      </c>
      <c r="I5355" t="str">
        <f t="shared" si="166"/>
        <v>VOC</v>
      </c>
      <c r="J5355">
        <f>INDEX(NoSettings!$C:$C,MATCH(EPS!$A5355,NoSettings!$A:$A,0))</f>
        <v>172500000000</v>
      </c>
      <c r="K5355">
        <f>INDEX(GWP!$C$2:$C$13,MATCH(EPS!I5355,GWP!$B$2:$B$13,0))</f>
        <v>0</v>
      </c>
      <c r="L5355" s="4">
        <f t="shared" si="167"/>
        <v>0</v>
      </c>
    </row>
    <row r="5356" spans="1:12">
      <c r="A5356" t="s">
        <v>6868</v>
      </c>
      <c r="B5356" t="s">
        <v>6</v>
      </c>
      <c r="C5356" t="s">
        <v>6913</v>
      </c>
      <c r="D5356" t="s">
        <v>1706</v>
      </c>
      <c r="H5356" t="str">
        <f>INDEX('Vensim Variables'!$B:$B,MATCH(EPS!$B5356,'Vensim Variables'!$A:$A,0))</f>
        <v>g pollutant</v>
      </c>
      <c r="I5356" t="str">
        <f t="shared" si="166"/>
        <v>CO</v>
      </c>
      <c r="J5356">
        <f>INDEX(NoSettings!$C:$C,MATCH(EPS!$A5356,NoSettings!$A:$A,0))</f>
        <v>1303000000000</v>
      </c>
      <c r="K5356">
        <f>INDEX(GWP!$C$2:$C$13,MATCH(EPS!I5356,GWP!$B$2:$B$13,0))</f>
        <v>0</v>
      </c>
      <c r="L5356" s="4">
        <f t="shared" si="167"/>
        <v>0</v>
      </c>
    </row>
    <row r="5357" spans="1:12">
      <c r="A5357" t="s">
        <v>6869</v>
      </c>
      <c r="B5357" t="s">
        <v>6</v>
      </c>
      <c r="C5357" t="s">
        <v>6913</v>
      </c>
      <c r="D5357" t="s">
        <v>1707</v>
      </c>
      <c r="H5357" t="str">
        <f>INDEX('Vensim Variables'!$B:$B,MATCH(EPS!$B5357,'Vensim Variables'!$A:$A,0))</f>
        <v>g pollutant</v>
      </c>
      <c r="I5357" t="str">
        <f t="shared" si="166"/>
        <v>NOx</v>
      </c>
      <c r="J5357">
        <f>INDEX(NoSettings!$C:$C,MATCH(EPS!$A5357,NoSettings!$A:$A,0))</f>
        <v>81230000000</v>
      </c>
      <c r="K5357">
        <f>INDEX(GWP!$C$2:$C$13,MATCH(EPS!I5357,GWP!$B$2:$B$13,0))</f>
        <v>0</v>
      </c>
      <c r="L5357" s="4">
        <f t="shared" si="167"/>
        <v>0</v>
      </c>
    </row>
    <row r="5358" spans="1:12">
      <c r="A5358" t="s">
        <v>6870</v>
      </c>
      <c r="B5358" t="s">
        <v>6</v>
      </c>
      <c r="C5358" t="s">
        <v>6913</v>
      </c>
      <c r="D5358" t="s">
        <v>1708</v>
      </c>
      <c r="H5358" t="str">
        <f>INDEX('Vensim Variables'!$B:$B,MATCH(EPS!$B5358,'Vensim Variables'!$A:$A,0))</f>
        <v>g pollutant</v>
      </c>
      <c r="I5358" t="str">
        <f t="shared" si="166"/>
        <v>PM10</v>
      </c>
      <c r="J5358">
        <f>INDEX(NoSettings!$C:$C,MATCH(EPS!$A5358,NoSettings!$A:$A,0))</f>
        <v>227500000000</v>
      </c>
      <c r="K5358">
        <f>INDEX(GWP!$C$2:$C$13,MATCH(EPS!I5358,GWP!$B$2:$B$13,0))</f>
        <v>0</v>
      </c>
      <c r="L5358" s="4">
        <f t="shared" si="167"/>
        <v>0</v>
      </c>
    </row>
    <row r="5359" spans="1:12">
      <c r="A5359" t="s">
        <v>6871</v>
      </c>
      <c r="B5359" t="s">
        <v>6</v>
      </c>
      <c r="C5359" t="s">
        <v>6913</v>
      </c>
      <c r="D5359" t="s">
        <v>1709</v>
      </c>
      <c r="H5359" t="str">
        <f>INDEX('Vensim Variables'!$B:$B,MATCH(EPS!$B5359,'Vensim Variables'!$A:$A,0))</f>
        <v>g pollutant</v>
      </c>
      <c r="I5359" t="str">
        <f t="shared" si="166"/>
        <v>PM25</v>
      </c>
      <c r="J5359">
        <f>INDEX(NoSettings!$C:$C,MATCH(EPS!$A5359,NoSettings!$A:$A,0))</f>
        <v>203100000000</v>
      </c>
      <c r="K5359">
        <f>INDEX(GWP!$C$2:$C$13,MATCH(EPS!I5359,GWP!$B$2:$B$13,0))</f>
        <v>0</v>
      </c>
      <c r="L5359" s="4">
        <f t="shared" si="167"/>
        <v>0</v>
      </c>
    </row>
    <row r="5360" spans="1:12">
      <c r="A5360" t="s">
        <v>6872</v>
      </c>
      <c r="B5360" t="s">
        <v>6</v>
      </c>
      <c r="C5360" t="s">
        <v>6913</v>
      </c>
      <c r="D5360" t="s">
        <v>1710</v>
      </c>
      <c r="H5360" t="str">
        <f>INDEX('Vensim Variables'!$B:$B,MATCH(EPS!$B5360,'Vensim Variables'!$A:$A,0))</f>
        <v>g pollutant</v>
      </c>
      <c r="I5360" t="str">
        <f t="shared" si="166"/>
        <v>SOx</v>
      </c>
      <c r="J5360">
        <f>INDEX(NoSettings!$C:$C,MATCH(EPS!$A5360,NoSettings!$A:$A,0))</f>
        <v>25250000000</v>
      </c>
      <c r="K5360">
        <f>INDEX(GWP!$C$2:$C$13,MATCH(EPS!I5360,GWP!$B$2:$B$13,0))</f>
        <v>0</v>
      </c>
      <c r="L5360" s="4">
        <f t="shared" si="167"/>
        <v>0</v>
      </c>
    </row>
    <row r="5361" spans="1:12">
      <c r="A5361" t="s">
        <v>6873</v>
      </c>
      <c r="B5361" t="s">
        <v>6</v>
      </c>
      <c r="C5361" t="s">
        <v>6913</v>
      </c>
      <c r="D5361" t="s">
        <v>1711</v>
      </c>
      <c r="H5361" t="str">
        <f>INDEX('Vensim Variables'!$B:$B,MATCH(EPS!$B5361,'Vensim Variables'!$A:$A,0))</f>
        <v>g pollutant</v>
      </c>
      <c r="I5361" t="str">
        <f t="shared" si="166"/>
        <v>BC</v>
      </c>
      <c r="J5361">
        <f>INDEX(NoSettings!$C:$C,MATCH(EPS!$A5361,NoSettings!$A:$A,0))</f>
        <v>21390000000</v>
      </c>
      <c r="K5361">
        <f>INDEX(GWP!$C$2:$C$13,MATCH(EPS!I5361,GWP!$B$2:$B$13,0))</f>
        <v>0</v>
      </c>
      <c r="L5361" s="4">
        <f t="shared" si="167"/>
        <v>0</v>
      </c>
    </row>
    <row r="5362" spans="1:12">
      <c r="A5362" t="s">
        <v>6874</v>
      </c>
      <c r="B5362" t="s">
        <v>6</v>
      </c>
      <c r="C5362" t="s">
        <v>6913</v>
      </c>
      <c r="D5362" t="s">
        <v>1712</v>
      </c>
      <c r="H5362" t="str">
        <f>INDEX('Vensim Variables'!$B:$B,MATCH(EPS!$B5362,'Vensim Variables'!$A:$A,0))</f>
        <v>g pollutant</v>
      </c>
      <c r="I5362" t="str">
        <f t="shared" si="166"/>
        <v>OC</v>
      </c>
      <c r="J5362">
        <f>INDEX(NoSettings!$C:$C,MATCH(EPS!$A5362,NoSettings!$A:$A,0))</f>
        <v>76690000000</v>
      </c>
      <c r="K5362">
        <f>INDEX(GWP!$C$2:$C$13,MATCH(EPS!I5362,GWP!$B$2:$B$13,0))</f>
        <v>0</v>
      </c>
      <c r="L5362" s="4">
        <f t="shared" si="167"/>
        <v>0</v>
      </c>
    </row>
    <row r="5363" spans="1:12">
      <c r="A5363" t="s">
        <v>6875</v>
      </c>
      <c r="B5363" t="s">
        <v>6</v>
      </c>
      <c r="C5363" t="s">
        <v>6913</v>
      </c>
      <c r="D5363" t="s">
        <v>1713</v>
      </c>
      <c r="H5363" t="str">
        <f>INDEX('Vensim Variables'!$B:$B,MATCH(EPS!$B5363,'Vensim Variables'!$A:$A,0))</f>
        <v>g pollutant</v>
      </c>
      <c r="I5363" t="str">
        <f t="shared" si="166"/>
        <v>CH4</v>
      </c>
      <c r="J5363">
        <f>INDEX(NoSettings!$C:$C,MATCH(EPS!$A5363,NoSettings!$A:$A,0))</f>
        <v>5232000000000</v>
      </c>
      <c r="K5363">
        <f>INDEX(GWP!$C$2:$C$13,MATCH(EPS!I5363,GWP!$B$2:$B$13,0))</f>
        <v>28</v>
      </c>
      <c r="L5363" s="4">
        <f t="shared" si="167"/>
        <v>146.49600000000001</v>
      </c>
    </row>
    <row r="5364" spans="1:12">
      <c r="A5364" t="s">
        <v>6876</v>
      </c>
      <c r="B5364" t="s">
        <v>6</v>
      </c>
      <c r="C5364" t="s">
        <v>6913</v>
      </c>
      <c r="D5364" t="s">
        <v>1714</v>
      </c>
      <c r="H5364" t="str">
        <f>INDEX('Vensim Variables'!$B:$B,MATCH(EPS!$B5364,'Vensim Variables'!$A:$A,0))</f>
        <v>g pollutant</v>
      </c>
      <c r="I5364" t="str">
        <f t="shared" si="166"/>
        <v>N2O</v>
      </c>
      <c r="J5364">
        <f>INDEX(NoSettings!$C:$C,MATCH(EPS!$A5364,NoSettings!$A:$A,0))</f>
        <v>85660000000</v>
      </c>
      <c r="K5364">
        <f>INDEX(GWP!$C$2:$C$13,MATCH(EPS!I5364,GWP!$B$2:$B$13,0))</f>
        <v>265</v>
      </c>
      <c r="L5364" s="4">
        <f t="shared" si="167"/>
        <v>22.6999</v>
      </c>
    </row>
    <row r="5365" spans="1:12">
      <c r="A5365" t="s">
        <v>6877</v>
      </c>
      <c r="B5365" t="s">
        <v>6</v>
      </c>
      <c r="C5365" t="s">
        <v>6913</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c r="A5366" t="s">
        <v>6878</v>
      </c>
      <c r="B5366" t="s">
        <v>6</v>
      </c>
      <c r="C5366" t="s">
        <v>6914</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c r="A5367" t="s">
        <v>6879</v>
      </c>
      <c r="B5367" t="s">
        <v>6</v>
      </c>
      <c r="C5367" t="s">
        <v>6914</v>
      </c>
      <c r="D5367" t="s">
        <v>1705</v>
      </c>
      <c r="H5367" t="str">
        <f>INDEX('Vensim Variables'!$B:$B,MATCH(EPS!$B5367,'Vensim Variables'!$A:$A,0))</f>
        <v>g pollutant</v>
      </c>
      <c r="I5367" t="str">
        <f t="shared" si="166"/>
        <v>VOC</v>
      </c>
      <c r="J5367">
        <f>INDEX(NoSettings!$C:$C,MATCH(EPS!$A5367,NoSettings!$A:$A,0))</f>
        <v>755796000000</v>
      </c>
      <c r="K5367">
        <f>INDEX(GWP!$C$2:$C$13,MATCH(EPS!I5367,GWP!$B$2:$B$13,0))</f>
        <v>0</v>
      </c>
      <c r="L5367" s="4">
        <f t="shared" si="167"/>
        <v>0</v>
      </c>
    </row>
    <row r="5368" spans="1:12">
      <c r="A5368" t="s">
        <v>6880</v>
      </c>
      <c r="B5368" t="s">
        <v>6</v>
      </c>
      <c r="C5368" t="s">
        <v>6914</v>
      </c>
      <c r="D5368" t="s">
        <v>1706</v>
      </c>
      <c r="H5368" t="str">
        <f>INDEX('Vensim Variables'!$B:$B,MATCH(EPS!$B5368,'Vensim Variables'!$A:$A,0))</f>
        <v>g pollutant</v>
      </c>
      <c r="I5368" t="str">
        <f t="shared" si="166"/>
        <v>CO</v>
      </c>
      <c r="J5368">
        <f>INDEX(NoSettings!$C:$C,MATCH(EPS!$A5368,NoSettings!$A:$A,0))</f>
        <v>7421390000000</v>
      </c>
      <c r="K5368">
        <f>INDEX(GWP!$C$2:$C$13,MATCH(EPS!I5368,GWP!$B$2:$B$13,0))</f>
        <v>0</v>
      </c>
      <c r="L5368" s="4">
        <f t="shared" si="167"/>
        <v>0</v>
      </c>
    </row>
    <row r="5369" spans="1:12">
      <c r="A5369" t="s">
        <v>6881</v>
      </c>
      <c r="B5369" t="s">
        <v>6</v>
      </c>
      <c r="C5369" t="s">
        <v>6914</v>
      </c>
      <c r="D5369" t="s">
        <v>1707</v>
      </c>
      <c r="H5369" t="str">
        <f>INDEX('Vensim Variables'!$B:$B,MATCH(EPS!$B5369,'Vensim Variables'!$A:$A,0))</f>
        <v>g pollutant</v>
      </c>
      <c r="I5369" t="str">
        <f t="shared" si="166"/>
        <v>NOx</v>
      </c>
      <c r="J5369">
        <f>INDEX(NoSettings!$C:$C,MATCH(EPS!$A5369,NoSettings!$A:$A,0))</f>
        <v>774173000000</v>
      </c>
      <c r="K5369">
        <f>INDEX(GWP!$C$2:$C$13,MATCH(EPS!I5369,GWP!$B$2:$B$13,0))</f>
        <v>0</v>
      </c>
      <c r="L5369" s="4">
        <f t="shared" si="167"/>
        <v>0</v>
      </c>
    </row>
    <row r="5370" spans="1:12">
      <c r="A5370" t="s">
        <v>6882</v>
      </c>
      <c r="B5370" t="s">
        <v>6</v>
      </c>
      <c r="C5370" t="s">
        <v>6914</v>
      </c>
      <c r="D5370" t="s">
        <v>1708</v>
      </c>
      <c r="H5370" t="str">
        <f>INDEX('Vensim Variables'!$B:$B,MATCH(EPS!$B5370,'Vensim Variables'!$A:$A,0))</f>
        <v>g pollutant</v>
      </c>
      <c r="I5370" t="str">
        <f t="shared" si="166"/>
        <v>PM10</v>
      </c>
      <c r="J5370">
        <f>INDEX(NoSettings!$C:$C,MATCH(EPS!$A5370,NoSettings!$A:$A,0))</f>
        <v>75027200000</v>
      </c>
      <c r="K5370">
        <f>INDEX(GWP!$C$2:$C$13,MATCH(EPS!I5370,GWP!$B$2:$B$13,0))</f>
        <v>0</v>
      </c>
      <c r="L5370" s="4">
        <f t="shared" si="167"/>
        <v>0</v>
      </c>
    </row>
    <row r="5371" spans="1:12">
      <c r="A5371" t="s">
        <v>6883</v>
      </c>
      <c r="B5371" t="s">
        <v>6</v>
      </c>
      <c r="C5371" t="s">
        <v>6914</v>
      </c>
      <c r="D5371" t="s">
        <v>1709</v>
      </c>
      <c r="H5371" t="str">
        <f>INDEX('Vensim Variables'!$B:$B,MATCH(EPS!$B5371,'Vensim Variables'!$A:$A,0))</f>
        <v>g pollutant</v>
      </c>
      <c r="I5371" t="str">
        <f t="shared" si="166"/>
        <v>PM25</v>
      </c>
      <c r="J5371">
        <f>INDEX(NoSettings!$C:$C,MATCH(EPS!$A5371,NoSettings!$A:$A,0))</f>
        <v>70755800000</v>
      </c>
      <c r="K5371">
        <f>INDEX(GWP!$C$2:$C$13,MATCH(EPS!I5371,GWP!$B$2:$B$13,0))</f>
        <v>0</v>
      </c>
      <c r="L5371" s="4">
        <f t="shared" si="167"/>
        <v>0</v>
      </c>
    </row>
    <row r="5372" spans="1:12">
      <c r="A5372" t="s">
        <v>6884</v>
      </c>
      <c r="B5372" t="s">
        <v>6</v>
      </c>
      <c r="C5372" t="s">
        <v>6914</v>
      </c>
      <c r="D5372" t="s">
        <v>1710</v>
      </c>
      <c r="H5372" t="str">
        <f>INDEX('Vensim Variables'!$B:$B,MATCH(EPS!$B5372,'Vensim Variables'!$A:$A,0))</f>
        <v>g pollutant</v>
      </c>
      <c r="I5372" t="str">
        <f t="shared" si="166"/>
        <v>SOx</v>
      </c>
      <c r="J5372">
        <f>INDEX(NoSettings!$C:$C,MATCH(EPS!$A5372,NoSettings!$A:$A,0))</f>
        <v>7835600000</v>
      </c>
      <c r="K5372">
        <f>INDEX(GWP!$C$2:$C$13,MATCH(EPS!I5372,GWP!$B$2:$B$13,0))</f>
        <v>0</v>
      </c>
      <c r="L5372" s="4">
        <f t="shared" si="167"/>
        <v>0</v>
      </c>
    </row>
    <row r="5373" spans="1:12">
      <c r="A5373" t="s">
        <v>6885</v>
      </c>
      <c r="B5373" t="s">
        <v>6</v>
      </c>
      <c r="C5373" t="s">
        <v>6914</v>
      </c>
      <c r="D5373" t="s">
        <v>1711</v>
      </c>
      <c r="H5373" t="str">
        <f>INDEX('Vensim Variables'!$B:$B,MATCH(EPS!$B5373,'Vensim Variables'!$A:$A,0))</f>
        <v>g pollutant</v>
      </c>
      <c r="I5373" t="str">
        <f t="shared" si="166"/>
        <v>BC</v>
      </c>
      <c r="J5373">
        <f>INDEX(NoSettings!$C:$C,MATCH(EPS!$A5373,NoSettings!$A:$A,0))</f>
        <v>36097100000</v>
      </c>
      <c r="K5373">
        <f>INDEX(GWP!$C$2:$C$13,MATCH(EPS!I5373,GWP!$B$2:$B$13,0))</f>
        <v>0</v>
      </c>
      <c r="L5373" s="4">
        <f t="shared" si="167"/>
        <v>0</v>
      </c>
    </row>
    <row r="5374" spans="1:12">
      <c r="A5374" t="s">
        <v>6886</v>
      </c>
      <c r="B5374" t="s">
        <v>6</v>
      </c>
      <c r="C5374" t="s">
        <v>6914</v>
      </c>
      <c r="D5374" t="s">
        <v>1712</v>
      </c>
      <c r="H5374" t="str">
        <f>INDEX('Vensim Variables'!$B:$B,MATCH(EPS!$B5374,'Vensim Variables'!$A:$A,0))</f>
        <v>g pollutant</v>
      </c>
      <c r="I5374" t="str">
        <f t="shared" si="166"/>
        <v>OC</v>
      </c>
      <c r="J5374">
        <f>INDEX(NoSettings!$C:$C,MATCH(EPS!$A5374,NoSettings!$A:$A,0))</f>
        <v>20127300000</v>
      </c>
      <c r="K5374">
        <f>INDEX(GWP!$C$2:$C$13,MATCH(EPS!I5374,GWP!$B$2:$B$13,0))</f>
        <v>0</v>
      </c>
      <c r="L5374" s="4">
        <f t="shared" si="167"/>
        <v>0</v>
      </c>
    </row>
    <row r="5375" spans="1:12">
      <c r="A5375" t="s">
        <v>6887</v>
      </c>
      <c r="B5375" t="s">
        <v>6</v>
      </c>
      <c r="C5375" t="s">
        <v>6914</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c r="A5376" t="s">
        <v>6888</v>
      </c>
      <c r="B5376" t="s">
        <v>6</v>
      </c>
      <c r="C5376" t="s">
        <v>6914</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c r="A5377" t="s">
        <v>6889</v>
      </c>
      <c r="B5377" t="s">
        <v>6</v>
      </c>
      <c r="C5377" t="s">
        <v>6914</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c r="A5378" t="s">
        <v>7</v>
      </c>
      <c r="B5378" t="s">
        <v>1700</v>
      </c>
      <c r="C5378" t="s">
        <v>1768</v>
      </c>
      <c r="H5378" t="str">
        <f>INDEX('Vensim Variables'!$B:$B,MATCH(EPS!$B5378,'Vensim Variables'!$A:$A,0))</f>
        <v>MMTCO2e</v>
      </c>
      <c r="I5378" t="str">
        <f t="shared" si="166"/>
        <v>NA</v>
      </c>
      <c r="J5378">
        <f>INDEX(NoSettings!$C:$C,MATCH(EPS!$A5378,NoSettings!$A:$A,0))</f>
        <v>1685.76</v>
      </c>
      <c r="K5378" t="e">
        <f>INDEX(GWP!$C$2:$C$13,MATCH(EPS!I5378,GWP!$B$2:$B$13,0))</f>
        <v>#N/A</v>
      </c>
      <c r="L5378" s="4">
        <f t="shared" si="167"/>
        <v>1685.76</v>
      </c>
    </row>
    <row r="5379" spans="1:12">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1578.34</v>
      </c>
      <c r="K5379" t="e">
        <f>INDEX(GWP!$C$2:$C$13,MATCH(EPS!I5379,GWP!$B$2:$B$13,0))</f>
        <v>#N/A</v>
      </c>
      <c r="L5379" s="4">
        <f t="shared" ref="L5379:L5442" si="169">IF(H5379="g pollutant",K5379*J5379/10^12,IF(H5379="MMTCO2e",J5379,IF(H5379="MWh",J5379,0)))</f>
        <v>1578.34</v>
      </c>
    </row>
    <row r="5380" spans="1:12">
      <c r="A5380" t="s">
        <v>9</v>
      </c>
      <c r="B5380" t="s">
        <v>1700</v>
      </c>
      <c r="C5380" t="s">
        <v>1770</v>
      </c>
      <c r="H5380" t="str">
        <f>INDEX('Vensim Variables'!$B:$B,MATCH(EPS!$B5380,'Vensim Variables'!$A:$A,0))</f>
        <v>MMTCO2e</v>
      </c>
      <c r="I5380" t="str">
        <f t="shared" si="168"/>
        <v>NA</v>
      </c>
      <c r="J5380">
        <f>INDEX(NoSettings!$C:$C,MATCH(EPS!$A5380,NoSettings!$A:$A,0))</f>
        <v>65.616299999999995</v>
      </c>
      <c r="K5380" t="e">
        <f>INDEX(GWP!$C$2:$C$13,MATCH(EPS!I5380,GWP!$B$2:$B$13,0))</f>
        <v>#N/A</v>
      </c>
      <c r="L5380" s="4">
        <f t="shared" si="169"/>
        <v>65.616299999999995</v>
      </c>
    </row>
    <row r="5381" spans="1:12">
      <c r="A5381" t="s">
        <v>10</v>
      </c>
      <c r="B5381" t="s">
        <v>1700</v>
      </c>
      <c r="C5381" t="s">
        <v>1771</v>
      </c>
      <c r="H5381" t="str">
        <f>INDEX('Vensim Variables'!$B:$B,MATCH(EPS!$B5381,'Vensim Variables'!$A:$A,0))</f>
        <v>MMTCO2e</v>
      </c>
      <c r="I5381" t="str">
        <f t="shared" si="168"/>
        <v>NA</v>
      </c>
      <c r="J5381">
        <f>INDEX(NoSettings!$C:$C,MATCH(EPS!$A5381,NoSettings!$A:$A,0))</f>
        <v>-910.13400000000001</v>
      </c>
      <c r="K5381" t="e">
        <f>INDEX(GWP!$C$2:$C$13,MATCH(EPS!I5381,GWP!$B$2:$B$13,0))</f>
        <v>#N/A</v>
      </c>
      <c r="L5381" s="4">
        <f t="shared" si="169"/>
        <v>-910.13400000000001</v>
      </c>
    </row>
    <row r="5382" spans="1:12">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c r="A5383" t="s">
        <v>12</v>
      </c>
      <c r="B5383" t="s">
        <v>12</v>
      </c>
      <c r="H5383" t="str">
        <f>INDEX('Vensim Variables'!$B:$B,MATCH(EPS!$B5383,'Vensim Variables'!$A:$A,0))</f>
        <v>MMTCO2e</v>
      </c>
      <c r="I5383" t="str">
        <f t="shared" si="168"/>
        <v>NA</v>
      </c>
      <c r="J5383">
        <f>INDEX(NoSettings!$C:$C,MATCH(EPS!$A5383,NoSettings!$A:$A,0))</f>
        <v>914.31799999999998</v>
      </c>
      <c r="K5383" t="e">
        <f>INDEX(GWP!$C$2:$C$13,MATCH(EPS!I5383,GWP!$B$2:$B$13,0))</f>
        <v>#N/A</v>
      </c>
      <c r="L5383" s="4">
        <f t="shared" si="169"/>
        <v>914.31799999999998</v>
      </c>
    </row>
    <row r="5384" spans="1:12">
      <c r="A5384" t="s">
        <v>13</v>
      </c>
      <c r="B5384" t="s">
        <v>13</v>
      </c>
      <c r="H5384" t="str">
        <f>INDEX('Vensim Variables'!$B:$B,MATCH(EPS!$B5384,'Vensim Variables'!$A:$A,0))</f>
        <v>MMTCO2e</v>
      </c>
      <c r="I5384" t="str">
        <f t="shared" si="168"/>
        <v>NA</v>
      </c>
      <c r="J5384">
        <f>INDEX(NoSettings!$C:$C,MATCH(EPS!$A5384,NoSettings!$A:$A,0))</f>
        <v>767.03599999999994</v>
      </c>
      <c r="K5384" t="e">
        <f>INDEX(GWP!$C$2:$C$13,MATCH(EPS!I5384,GWP!$B$2:$B$13,0))</f>
        <v>#N/A</v>
      </c>
      <c r="L5384" s="4">
        <f t="shared" si="169"/>
        <v>767.03599999999994</v>
      </c>
    </row>
    <row r="5385" spans="1:12">
      <c r="A5385" t="s">
        <v>14</v>
      </c>
      <c r="B5385" t="s">
        <v>14</v>
      </c>
      <c r="H5385" t="str">
        <f>INDEX('Vensim Variables'!$B:$B,MATCH(EPS!$B5385,'Vensim Variables'!$A:$A,0))</f>
        <v>MMTCO2e</v>
      </c>
      <c r="I5385" t="str">
        <f t="shared" si="168"/>
        <v>NA</v>
      </c>
      <c r="J5385">
        <f>INDEX(NoSettings!$C:$C,MATCH(EPS!$A5385,NoSettings!$A:$A,0))</f>
        <v>649.72799999999995</v>
      </c>
      <c r="K5385" t="e">
        <f>INDEX(GWP!$C$2:$C$13,MATCH(EPS!I5385,GWP!$B$2:$B$13,0))</f>
        <v>#N/A</v>
      </c>
      <c r="L5385" s="4">
        <f t="shared" si="169"/>
        <v>649.72799999999995</v>
      </c>
    </row>
    <row r="5386" spans="1:12">
      <c r="A5386" t="s">
        <v>15</v>
      </c>
      <c r="B5386" t="s">
        <v>15</v>
      </c>
      <c r="H5386" t="str">
        <f>INDEX('Vensim Variables'!$B:$B,MATCH(EPS!$B5386,'Vensim Variables'!$A:$A,0))</f>
        <v>MMTCO2e</v>
      </c>
      <c r="I5386" t="str">
        <f t="shared" si="168"/>
        <v>NA</v>
      </c>
      <c r="J5386">
        <f>INDEX(NoSettings!$C:$C,MATCH(EPS!$A5386,NoSettings!$A:$A,0))</f>
        <v>169.196</v>
      </c>
      <c r="K5386" t="e">
        <f>INDEX(GWP!$C$2:$C$13,MATCH(EPS!I5386,GWP!$B$2:$B$13,0))</f>
        <v>#N/A</v>
      </c>
      <c r="L5386" s="4">
        <f t="shared" si="169"/>
        <v>169.196</v>
      </c>
    </row>
    <row r="5387" spans="1:12">
      <c r="A5387" t="s">
        <v>16</v>
      </c>
      <c r="B5387" t="s">
        <v>16</v>
      </c>
      <c r="H5387" t="str">
        <f>INDEX('Vensim Variables'!$B:$B,MATCH(EPS!$B5387,'Vensim Variables'!$A:$A,0))</f>
        <v>MMTCO2e</v>
      </c>
      <c r="I5387" t="str">
        <f t="shared" si="168"/>
        <v>NA</v>
      </c>
      <c r="J5387">
        <f>INDEX(NoSettings!$C:$C,MATCH(EPS!$A5387,NoSettings!$A:$A,0))</f>
        <v>562.65</v>
      </c>
      <c r="K5387" t="e">
        <f>INDEX(GWP!$C$2:$C$13,MATCH(EPS!I5387,GWP!$B$2:$B$13,0))</f>
        <v>#N/A</v>
      </c>
      <c r="L5387" s="4">
        <f t="shared" si="169"/>
        <v>562.65</v>
      </c>
    </row>
    <row r="5388" spans="1:12">
      <c r="A5388" t="s">
        <v>1901</v>
      </c>
      <c r="B5388" t="s">
        <v>1902</v>
      </c>
      <c r="C5388" t="s">
        <v>1752</v>
      </c>
      <c r="H5388" t="str">
        <f>INDEX('Vensim Variables'!$B:$B,MATCH(EPS!$B5388,'Vensim Variables'!$A:$A,0))</f>
        <v>MWh</v>
      </c>
      <c r="I5388" t="str">
        <f t="shared" si="168"/>
        <v>NA</v>
      </c>
      <c r="J5388">
        <f>INDEX(NoSettings!$C:$C,MATCH(EPS!$A5388,NoSettings!$A:$A,0))</f>
        <v>885031000</v>
      </c>
      <c r="K5388" t="e">
        <f>INDEX(GWP!$C$2:$C$13,MATCH(EPS!I5388,GWP!$B$2:$B$13,0))</f>
        <v>#N/A</v>
      </c>
      <c r="L5388" s="4">
        <f t="shared" si="169"/>
        <v>885031000</v>
      </c>
    </row>
    <row r="5389" spans="1:12">
      <c r="A5389" t="s">
        <v>7289</v>
      </c>
      <c r="B5389" t="s">
        <v>1902</v>
      </c>
      <c r="C5389" t="s">
        <v>7301</v>
      </c>
      <c r="H5389" t="str">
        <f>INDEX('Vensim Variables'!$B:$B,MATCH(EPS!$B5389,'Vensim Variables'!$A:$A,0))</f>
        <v>MWh</v>
      </c>
      <c r="I5389" t="str">
        <f t="shared" si="168"/>
        <v>NA</v>
      </c>
      <c r="J5389">
        <f>INDEX(NoSettings!$C:$C,MATCH(EPS!$A5389,NoSettings!$A:$A,0))</f>
        <v>75664400</v>
      </c>
      <c r="K5389" t="e">
        <f>INDEX(GWP!$C$2:$C$13,MATCH(EPS!I5389,GWP!$B$2:$B$13,0))</f>
        <v>#N/A</v>
      </c>
      <c r="L5389" s="4">
        <f t="shared" si="169"/>
        <v>75664400</v>
      </c>
    </row>
    <row r="5390" spans="1:12">
      <c r="A5390" t="s">
        <v>7290</v>
      </c>
      <c r="B5390" t="s">
        <v>1902</v>
      </c>
      <c r="C5390" t="s">
        <v>7302</v>
      </c>
      <c r="H5390" t="str">
        <f>INDEX('Vensim Variables'!$B:$B,MATCH(EPS!$B5390,'Vensim Variables'!$A:$A,0))</f>
        <v>MWh</v>
      </c>
      <c r="I5390" t="str">
        <f t="shared" si="168"/>
        <v>NA</v>
      </c>
      <c r="J5390">
        <f>INDEX(NoSettings!$C:$C,MATCH(EPS!$A5390,NoSettings!$A:$A,0))</f>
        <v>1355020000</v>
      </c>
      <c r="K5390" t="e">
        <f>INDEX(GWP!$C$2:$C$13,MATCH(EPS!I5390,GWP!$B$2:$B$13,0))</f>
        <v>#N/A</v>
      </c>
      <c r="L5390" s="4">
        <f t="shared" si="169"/>
        <v>1355020000</v>
      </c>
    </row>
    <row r="5391" spans="1:12">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c r="A5392" t="s">
        <v>1906</v>
      </c>
      <c r="B5392" t="s">
        <v>1902</v>
      </c>
      <c r="C5392" t="s">
        <v>1755</v>
      </c>
      <c r="H5392" t="str">
        <f>INDEX('Vensim Variables'!$B:$B,MATCH(EPS!$B5392,'Vensim Variables'!$A:$A,0))</f>
        <v>MWh</v>
      </c>
      <c r="I5392" t="str">
        <f t="shared" si="168"/>
        <v>NA</v>
      </c>
      <c r="J5392">
        <f>INDEX(NoSettings!$C:$C,MATCH(EPS!$A5392,NoSettings!$A:$A,0))</f>
        <v>249863000</v>
      </c>
      <c r="K5392" t="e">
        <f>INDEX(GWP!$C$2:$C$13,MATCH(EPS!I5392,GWP!$B$2:$B$13,0))</f>
        <v>#N/A</v>
      </c>
      <c r="L5392" s="4">
        <f t="shared" si="169"/>
        <v>249863000</v>
      </c>
    </row>
    <row r="5393" spans="1:12">
      <c r="A5393" t="s">
        <v>1907</v>
      </c>
      <c r="B5393" t="s">
        <v>1902</v>
      </c>
      <c r="C5393" t="s">
        <v>1756</v>
      </c>
      <c r="H5393" t="str">
        <f>INDEX('Vensim Variables'!$B:$B,MATCH(EPS!$B5393,'Vensim Variables'!$A:$A,0))</f>
        <v>MWh</v>
      </c>
      <c r="I5393" t="str">
        <f t="shared" si="168"/>
        <v>NA</v>
      </c>
      <c r="J5393">
        <f>INDEX(NoSettings!$C:$C,MATCH(EPS!$A5393,NoSettings!$A:$A,0))</f>
        <v>381348000</v>
      </c>
      <c r="K5393" t="e">
        <f>INDEX(GWP!$C$2:$C$13,MATCH(EPS!I5393,GWP!$B$2:$B$13,0))</f>
        <v>#N/A</v>
      </c>
      <c r="L5393" s="4">
        <f t="shared" si="169"/>
        <v>381348000</v>
      </c>
    </row>
    <row r="5394" spans="1:12">
      <c r="A5394" t="s">
        <v>1908</v>
      </c>
      <c r="B5394" t="s">
        <v>1902</v>
      </c>
      <c r="C5394" t="s">
        <v>1757</v>
      </c>
      <c r="H5394" t="str">
        <f>INDEX('Vensim Variables'!$B:$B,MATCH(EPS!$B5394,'Vensim Variables'!$A:$A,0))</f>
        <v>MWh</v>
      </c>
      <c r="I5394" t="str">
        <f t="shared" si="168"/>
        <v>NA</v>
      </c>
      <c r="J5394">
        <f>INDEX(NoSettings!$C:$C,MATCH(EPS!$A5394,NoSettings!$A:$A,0))</f>
        <v>170691000</v>
      </c>
      <c r="K5394" t="e">
        <f>INDEX(GWP!$C$2:$C$13,MATCH(EPS!I5394,GWP!$B$2:$B$13,0))</f>
        <v>#N/A</v>
      </c>
      <c r="L5394" s="4">
        <f t="shared" si="169"/>
        <v>170691000</v>
      </c>
    </row>
    <row r="5395" spans="1:12">
      <c r="A5395" t="s">
        <v>1909</v>
      </c>
      <c r="B5395" t="s">
        <v>1902</v>
      </c>
      <c r="C5395" t="s">
        <v>1758</v>
      </c>
      <c r="H5395" t="str">
        <f>INDEX('Vensim Variables'!$B:$B,MATCH(EPS!$B5395,'Vensim Variables'!$A:$A,0))</f>
        <v>MWh</v>
      </c>
      <c r="I5395" t="str">
        <f t="shared" si="168"/>
        <v>NA</v>
      </c>
      <c r="J5395">
        <f>INDEX(NoSettings!$C:$C,MATCH(EPS!$A5395,NoSettings!$A:$A,0))</f>
        <v>2923980</v>
      </c>
      <c r="K5395" t="e">
        <f>INDEX(GWP!$C$2:$C$13,MATCH(EPS!I5395,GWP!$B$2:$B$13,0))</f>
        <v>#N/A</v>
      </c>
      <c r="L5395" s="4">
        <f t="shared" si="169"/>
        <v>2923980</v>
      </c>
    </row>
    <row r="5396" spans="1:12">
      <c r="A5396" t="s">
        <v>1910</v>
      </c>
      <c r="B5396" t="s">
        <v>1902</v>
      </c>
      <c r="C5396" t="s">
        <v>1759</v>
      </c>
      <c r="H5396" t="str">
        <f>INDEX('Vensim Variables'!$B:$B,MATCH(EPS!$B5396,'Vensim Variables'!$A:$A,0))</f>
        <v>MWh</v>
      </c>
      <c r="I5396" t="str">
        <f t="shared" si="168"/>
        <v>NA</v>
      </c>
      <c r="J5396">
        <f>INDEX(NoSettings!$C:$C,MATCH(EPS!$A5396,NoSettings!$A:$A,0))</f>
        <v>21602100</v>
      </c>
      <c r="K5396" t="e">
        <f>INDEX(GWP!$C$2:$C$13,MATCH(EPS!I5396,GWP!$B$2:$B$13,0))</f>
        <v>#N/A</v>
      </c>
      <c r="L5396" s="4">
        <f t="shared" si="169"/>
        <v>21602100</v>
      </c>
    </row>
    <row r="5397" spans="1:12">
      <c r="A5397" t="s">
        <v>1911</v>
      </c>
      <c r="B5397" t="s">
        <v>1902</v>
      </c>
      <c r="C5397" t="s">
        <v>1760</v>
      </c>
      <c r="H5397" t="str">
        <f>INDEX('Vensim Variables'!$B:$B,MATCH(EPS!$B5397,'Vensim Variables'!$A:$A,0))</f>
        <v>MWh</v>
      </c>
      <c r="I5397" t="str">
        <f t="shared" si="168"/>
        <v>NA</v>
      </c>
      <c r="J5397">
        <f>INDEX(NoSettings!$C:$C,MATCH(EPS!$A5397,NoSettings!$A:$A,0))</f>
        <v>15473400</v>
      </c>
      <c r="K5397" t="e">
        <f>INDEX(GWP!$C$2:$C$13,MATCH(EPS!I5397,GWP!$B$2:$B$13,0))</f>
        <v>#N/A</v>
      </c>
      <c r="L5397" s="4">
        <f t="shared" si="169"/>
        <v>15473400</v>
      </c>
    </row>
    <row r="5398" spans="1:12">
      <c r="A5398" t="s">
        <v>1912</v>
      </c>
      <c r="B5398" t="s">
        <v>1902</v>
      </c>
      <c r="C5398" t="s">
        <v>1761</v>
      </c>
      <c r="H5398" t="str">
        <f>INDEX('Vensim Variables'!$B:$B,MATCH(EPS!$B5398,'Vensim Variables'!$A:$A,0))</f>
        <v>MWh</v>
      </c>
      <c r="I5398" t="str">
        <f t="shared" si="168"/>
        <v>NA</v>
      </c>
      <c r="J5398">
        <f>INDEX(NoSettings!$C:$C,MATCH(EPS!$A5398,NoSettings!$A:$A,0))</f>
        <v>17930800</v>
      </c>
      <c r="K5398" t="e">
        <f>INDEX(GWP!$C$2:$C$13,MATCH(EPS!I5398,GWP!$B$2:$B$13,0))</f>
        <v>#N/A</v>
      </c>
      <c r="L5398" s="4">
        <f t="shared" si="169"/>
        <v>17930800</v>
      </c>
    </row>
    <row r="5399" spans="1:12">
      <c r="A5399" t="s">
        <v>1913</v>
      </c>
      <c r="B5399" t="s">
        <v>1902</v>
      </c>
      <c r="C5399" t="s">
        <v>1762</v>
      </c>
      <c r="H5399" t="str">
        <f>INDEX('Vensim Variables'!$B:$B,MATCH(EPS!$B5399,'Vensim Variables'!$A:$A,0))</f>
        <v>MWh</v>
      </c>
      <c r="I5399" t="str">
        <f t="shared" si="168"/>
        <v>NA</v>
      </c>
      <c r="J5399">
        <f>INDEX(NoSettings!$C:$C,MATCH(EPS!$A5399,NoSettings!$A:$A,0))</f>
        <v>102176000</v>
      </c>
      <c r="K5399" t="e">
        <f>INDEX(GWP!$C$2:$C$13,MATCH(EPS!I5399,GWP!$B$2:$B$13,0))</f>
        <v>#N/A</v>
      </c>
      <c r="L5399" s="4">
        <f t="shared" si="169"/>
        <v>102176000</v>
      </c>
    </row>
    <row r="5400" spans="1:12">
      <c r="A5400" t="s">
        <v>1914</v>
      </c>
      <c r="B5400" t="s">
        <v>1902</v>
      </c>
      <c r="C5400" t="s">
        <v>1763</v>
      </c>
      <c r="H5400" t="str">
        <f>INDEX('Vensim Variables'!$B:$B,MATCH(EPS!$B5400,'Vensim Variables'!$A:$A,0))</f>
        <v>MWh</v>
      </c>
      <c r="I5400" t="str">
        <f t="shared" si="168"/>
        <v>NA</v>
      </c>
      <c r="J5400">
        <f>INDEX(NoSettings!$C:$C,MATCH(EPS!$A5400,NoSettings!$A:$A,0))</f>
        <v>15891300</v>
      </c>
      <c r="K5400" t="e">
        <f>INDEX(GWP!$C$2:$C$13,MATCH(EPS!I5400,GWP!$B$2:$B$13,0))</f>
        <v>#N/A</v>
      </c>
      <c r="L5400" s="4">
        <f t="shared" si="169"/>
        <v>15891300</v>
      </c>
    </row>
    <row r="5401" spans="1:12">
      <c r="A5401" t="s">
        <v>1915</v>
      </c>
      <c r="B5401" t="s">
        <v>1902</v>
      </c>
      <c r="C5401" t="s">
        <v>1764</v>
      </c>
      <c r="H5401" t="str">
        <f>INDEX('Vensim Variables'!$B:$B,MATCH(EPS!$B5401,'Vensim Variables'!$A:$A,0))</f>
        <v>MWh</v>
      </c>
      <c r="I5401" t="str">
        <f t="shared" si="168"/>
        <v>NA</v>
      </c>
      <c r="J5401">
        <f>INDEX(NoSettings!$C:$C,MATCH(EPS!$A5401,NoSettings!$A:$A,0))</f>
        <v>126910</v>
      </c>
      <c r="K5401" t="e">
        <f>INDEX(GWP!$C$2:$C$13,MATCH(EPS!I5401,GWP!$B$2:$B$13,0))</f>
        <v>#N/A</v>
      </c>
      <c r="L5401" s="4">
        <f t="shared" si="169"/>
        <v>126910</v>
      </c>
    </row>
    <row r="5402" spans="1:12">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c r="A5404" t="s">
        <v>1918</v>
      </c>
      <c r="B5404" t="s">
        <v>1902</v>
      </c>
      <c r="C5404" t="s">
        <v>1767</v>
      </c>
      <c r="H5404" t="str">
        <f>INDEX('Vensim Variables'!$B:$B,MATCH(EPS!$B5404,'Vensim Variables'!$A:$A,0))</f>
        <v>MWh</v>
      </c>
      <c r="I5404" t="str">
        <f t="shared" si="168"/>
        <v>NA</v>
      </c>
      <c r="J5404">
        <f>INDEX(NoSettings!$C:$C,MATCH(EPS!$A5404,NoSettings!$A:$A,0))</f>
        <v>7886110</v>
      </c>
      <c r="K5404" t="e">
        <f>INDEX(GWP!$C$2:$C$13,MATCH(EPS!I5404,GWP!$B$2:$B$13,0))</f>
        <v>#N/A</v>
      </c>
      <c r="L5404" s="4">
        <f t="shared" si="169"/>
        <v>7886110</v>
      </c>
    </row>
    <row r="5405" spans="1:12">
      <c r="A5405" t="s">
        <v>7291</v>
      </c>
      <c r="B5405" t="s">
        <v>1902</v>
      </c>
      <c r="C5405" t="s">
        <v>7303</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c r="A5406" t="s">
        <v>7292</v>
      </c>
      <c r="B5406" t="s">
        <v>1902</v>
      </c>
      <c r="C5406" t="s">
        <v>7304</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c r="A5407" t="s">
        <v>7293</v>
      </c>
      <c r="B5407" t="s">
        <v>1902</v>
      </c>
      <c r="C5407" t="s">
        <v>7305</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c r="A5408" t="s">
        <v>7294</v>
      </c>
      <c r="B5408" t="s">
        <v>1902</v>
      </c>
      <c r="C5408" t="s">
        <v>7306</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c r="A5409" t="s">
        <v>7295</v>
      </c>
      <c r="B5409" t="s">
        <v>1902</v>
      </c>
      <c r="C5409" t="s">
        <v>7307</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c r="A5410" t="s">
        <v>7296</v>
      </c>
      <c r="B5410" t="s">
        <v>1902</v>
      </c>
      <c r="C5410" t="s">
        <v>7308</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c r="A5411" t="s">
        <v>7297</v>
      </c>
      <c r="B5411" t="s">
        <v>1902</v>
      </c>
      <c r="C5411" t="s">
        <v>7309</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c r="A5412" t="s">
        <v>2768</v>
      </c>
      <c r="B5412" t="s">
        <v>2767</v>
      </c>
      <c r="C5412" t="s">
        <v>1768</v>
      </c>
      <c r="D5412" t="s">
        <v>1702</v>
      </c>
      <c r="H5412" t="str">
        <f>INDEX('Vensim Variables'!$B:$B,MATCH(EPS!$B5412,'Vensim Variables'!$A:$A,0))</f>
        <v>g pollutant</v>
      </c>
      <c r="I5412" t="str">
        <f t="shared" si="168"/>
        <v>CO2</v>
      </c>
      <c r="J5412">
        <f>INDEX(NoSettings!$C:$C,MATCH(EPS!$A5412,NoSettings!$A:$A,0))</f>
        <v>1680090000000000</v>
      </c>
      <c r="K5412">
        <f>INDEX(GWP!$C$2:$C$13,MATCH(EPS!I5412,GWP!$B$2:$B$13,0))</f>
        <v>1</v>
      </c>
      <c r="L5412" s="4">
        <f t="shared" si="169"/>
        <v>1680.09</v>
      </c>
    </row>
    <row r="5413" spans="1:12">
      <c r="A5413" t="s">
        <v>2769</v>
      </c>
      <c r="B5413" t="s">
        <v>2767</v>
      </c>
      <c r="C5413" t="s">
        <v>1768</v>
      </c>
      <c r="D5413" t="s">
        <v>1705</v>
      </c>
      <c r="H5413" t="str">
        <f>INDEX('Vensim Variables'!$B:$B,MATCH(EPS!$B5413,'Vensim Variables'!$A:$A,0))</f>
        <v>g pollutant</v>
      </c>
      <c r="I5413" t="str">
        <f t="shared" si="168"/>
        <v>VOC</v>
      </c>
      <c r="J5413">
        <f>INDEX(NoSettings!$C:$C,MATCH(EPS!$A5413,NoSettings!$A:$A,0))</f>
        <v>1645790000000</v>
      </c>
      <c r="K5413">
        <f>INDEX(GWP!$C$2:$C$13,MATCH(EPS!I5413,GWP!$B$2:$B$13,0))</f>
        <v>0</v>
      </c>
      <c r="L5413" s="4">
        <f t="shared" si="169"/>
        <v>0</v>
      </c>
    </row>
    <row r="5414" spans="1:12">
      <c r="A5414" t="s">
        <v>2770</v>
      </c>
      <c r="B5414" t="s">
        <v>2767</v>
      </c>
      <c r="C5414" t="s">
        <v>1768</v>
      </c>
      <c r="D5414" t="s">
        <v>1706</v>
      </c>
      <c r="H5414" t="str">
        <f>INDEX('Vensim Variables'!$B:$B,MATCH(EPS!$B5414,'Vensim Variables'!$A:$A,0))</f>
        <v>g pollutant</v>
      </c>
      <c r="I5414" t="str">
        <f t="shared" si="168"/>
        <v>CO</v>
      </c>
      <c r="J5414">
        <f>INDEX(NoSettings!$C:$C,MATCH(EPS!$A5414,NoSettings!$A:$A,0))</f>
        <v>18234200000000</v>
      </c>
      <c r="K5414">
        <f>INDEX(GWP!$C$2:$C$13,MATCH(EPS!I5414,GWP!$B$2:$B$13,0))</f>
        <v>0</v>
      </c>
      <c r="L5414" s="4">
        <f t="shared" si="169"/>
        <v>0</v>
      </c>
    </row>
    <row r="5415" spans="1:12">
      <c r="A5415" t="s">
        <v>2771</v>
      </c>
      <c r="B5415" t="s">
        <v>2767</v>
      </c>
      <c r="C5415" t="s">
        <v>1768</v>
      </c>
      <c r="D5415" t="s">
        <v>1707</v>
      </c>
      <c r="H5415" t="str">
        <f>INDEX('Vensim Variables'!$B:$B,MATCH(EPS!$B5415,'Vensim Variables'!$A:$A,0))</f>
        <v>g pollutant</v>
      </c>
      <c r="I5415" t="str">
        <f t="shared" si="168"/>
        <v>NOx</v>
      </c>
      <c r="J5415">
        <f>INDEX(NoSettings!$C:$C,MATCH(EPS!$A5415,NoSettings!$A:$A,0))</f>
        <v>4229660000000</v>
      </c>
      <c r="K5415">
        <f>INDEX(GWP!$C$2:$C$13,MATCH(EPS!I5415,GWP!$B$2:$B$13,0))</f>
        <v>0</v>
      </c>
      <c r="L5415" s="4">
        <f t="shared" si="169"/>
        <v>0</v>
      </c>
    </row>
    <row r="5416" spans="1:12">
      <c r="A5416" t="s">
        <v>2772</v>
      </c>
      <c r="B5416" t="s">
        <v>2767</v>
      </c>
      <c r="C5416" t="s">
        <v>1768</v>
      </c>
      <c r="D5416" t="s">
        <v>1708</v>
      </c>
      <c r="H5416" t="str">
        <f>INDEX('Vensim Variables'!$B:$B,MATCH(EPS!$B5416,'Vensim Variables'!$A:$A,0))</f>
        <v>g pollutant</v>
      </c>
      <c r="I5416" t="str">
        <f t="shared" si="168"/>
        <v>PM10</v>
      </c>
      <c r="J5416">
        <f>INDEX(NoSettings!$C:$C,MATCH(EPS!$A5416,NoSettings!$A:$A,0))</f>
        <v>257364000000</v>
      </c>
      <c r="K5416">
        <f>INDEX(GWP!$C$2:$C$13,MATCH(EPS!I5416,GWP!$B$2:$B$13,0))</f>
        <v>0</v>
      </c>
      <c r="L5416" s="4">
        <f t="shared" si="169"/>
        <v>0</v>
      </c>
    </row>
    <row r="5417" spans="1:12">
      <c r="A5417" t="s">
        <v>2773</v>
      </c>
      <c r="B5417" t="s">
        <v>2767</v>
      </c>
      <c r="C5417" t="s">
        <v>1768</v>
      </c>
      <c r="D5417" t="s">
        <v>1709</v>
      </c>
      <c r="H5417" t="str">
        <f>INDEX('Vensim Variables'!$B:$B,MATCH(EPS!$B5417,'Vensim Variables'!$A:$A,0))</f>
        <v>g pollutant</v>
      </c>
      <c r="I5417" t="str">
        <f t="shared" si="168"/>
        <v>PM25</v>
      </c>
      <c r="J5417">
        <f>INDEX(NoSettings!$C:$C,MATCH(EPS!$A5417,NoSettings!$A:$A,0))</f>
        <v>141754000000</v>
      </c>
      <c r="K5417">
        <f>INDEX(GWP!$C$2:$C$13,MATCH(EPS!I5417,GWP!$B$2:$B$13,0))</f>
        <v>0</v>
      </c>
      <c r="L5417" s="4">
        <f t="shared" si="169"/>
        <v>0</v>
      </c>
    </row>
    <row r="5418" spans="1:12">
      <c r="A5418" t="s">
        <v>2774</v>
      </c>
      <c r="B5418" t="s">
        <v>2767</v>
      </c>
      <c r="C5418" t="s">
        <v>1768</v>
      </c>
      <c r="D5418" t="s">
        <v>1710</v>
      </c>
      <c r="H5418" t="str">
        <f>INDEX('Vensim Variables'!$B:$B,MATCH(EPS!$B5418,'Vensim Variables'!$A:$A,0))</f>
        <v>g pollutant</v>
      </c>
      <c r="I5418" t="str">
        <f t="shared" si="168"/>
        <v>SOx</v>
      </c>
      <c r="J5418">
        <f>INDEX(NoSettings!$C:$C,MATCH(EPS!$A5418,NoSettings!$A:$A,0))</f>
        <v>114041000000</v>
      </c>
      <c r="K5418">
        <f>INDEX(GWP!$C$2:$C$13,MATCH(EPS!I5418,GWP!$B$2:$B$13,0))</f>
        <v>0</v>
      </c>
      <c r="L5418" s="4">
        <f t="shared" si="169"/>
        <v>0</v>
      </c>
    </row>
    <row r="5419" spans="1:12">
      <c r="A5419" t="s">
        <v>2775</v>
      </c>
      <c r="B5419" t="s">
        <v>2767</v>
      </c>
      <c r="C5419" t="s">
        <v>1768</v>
      </c>
      <c r="D5419" t="s">
        <v>1711</v>
      </c>
      <c r="H5419" t="str">
        <f>INDEX('Vensim Variables'!$B:$B,MATCH(EPS!$B5419,'Vensim Variables'!$A:$A,0))</f>
        <v>g pollutant</v>
      </c>
      <c r="I5419" t="str">
        <f t="shared" si="168"/>
        <v>BC</v>
      </c>
      <c r="J5419">
        <f>INDEX(NoSettings!$C:$C,MATCH(EPS!$A5419,NoSettings!$A:$A,0))</f>
        <v>59792800000</v>
      </c>
      <c r="K5419">
        <f>INDEX(GWP!$C$2:$C$13,MATCH(EPS!I5419,GWP!$B$2:$B$13,0))</f>
        <v>0</v>
      </c>
      <c r="L5419" s="4">
        <f t="shared" si="169"/>
        <v>0</v>
      </c>
    </row>
    <row r="5420" spans="1:12">
      <c r="A5420" t="s">
        <v>2776</v>
      </c>
      <c r="B5420" t="s">
        <v>2767</v>
      </c>
      <c r="C5420" t="s">
        <v>1768</v>
      </c>
      <c r="D5420" t="s">
        <v>1712</v>
      </c>
      <c r="H5420" t="str">
        <f>INDEX('Vensim Variables'!$B:$B,MATCH(EPS!$B5420,'Vensim Variables'!$A:$A,0))</f>
        <v>g pollutant</v>
      </c>
      <c r="I5420" t="str">
        <f t="shared" si="168"/>
        <v>OC</v>
      </c>
      <c r="J5420">
        <f>INDEX(NoSettings!$C:$C,MATCH(EPS!$A5420,NoSettings!$A:$A,0))</f>
        <v>42790400000</v>
      </c>
      <c r="K5420">
        <f>INDEX(GWP!$C$2:$C$13,MATCH(EPS!I5420,GWP!$B$2:$B$13,0))</f>
        <v>0</v>
      </c>
      <c r="L5420" s="4">
        <f t="shared" si="169"/>
        <v>0</v>
      </c>
    </row>
    <row r="5421" spans="1:12">
      <c r="A5421" t="s">
        <v>2777</v>
      </c>
      <c r="B5421" t="s">
        <v>2767</v>
      </c>
      <c r="C5421" t="s">
        <v>1768</v>
      </c>
      <c r="D5421" t="s">
        <v>1713</v>
      </c>
      <c r="H5421" t="str">
        <f>INDEX('Vensim Variables'!$B:$B,MATCH(EPS!$B5421,'Vensim Variables'!$A:$A,0))</f>
        <v>g pollutant</v>
      </c>
      <c r="I5421" t="str">
        <f t="shared" si="168"/>
        <v>CH4</v>
      </c>
      <c r="J5421">
        <f>INDEX(NoSettings!$C:$C,MATCH(EPS!$A5421,NoSettings!$A:$A,0))</f>
        <v>70105200000</v>
      </c>
      <c r="K5421">
        <f>INDEX(GWP!$C$2:$C$13,MATCH(EPS!I5421,GWP!$B$2:$B$13,0))</f>
        <v>28</v>
      </c>
      <c r="L5421" s="4">
        <f t="shared" si="169"/>
        <v>1.9629456000000001</v>
      </c>
    </row>
    <row r="5422" spans="1:12">
      <c r="A5422" t="s">
        <v>2778</v>
      </c>
      <c r="B5422" t="s">
        <v>2767</v>
      </c>
      <c r="C5422" t="s">
        <v>1768</v>
      </c>
      <c r="D5422" t="s">
        <v>1714</v>
      </c>
      <c r="H5422" t="str">
        <f>INDEX('Vensim Variables'!$B:$B,MATCH(EPS!$B5422,'Vensim Variables'!$A:$A,0))</f>
        <v>g pollutant</v>
      </c>
      <c r="I5422" t="str">
        <f t="shared" si="168"/>
        <v>N2O</v>
      </c>
      <c r="J5422">
        <f>INDEX(NoSettings!$C:$C,MATCH(EPS!$A5422,NoSettings!$A:$A,0))</f>
        <v>14015500000</v>
      </c>
      <c r="K5422">
        <f>INDEX(GWP!$C$2:$C$13,MATCH(EPS!I5422,GWP!$B$2:$B$13,0))</f>
        <v>265</v>
      </c>
      <c r="L5422" s="4">
        <f t="shared" si="169"/>
        <v>3.7141074999999999</v>
      </c>
    </row>
    <row r="5423" spans="1:12">
      <c r="A5423" t="s">
        <v>2779</v>
      </c>
      <c r="B5423" t="s">
        <v>2767</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c r="A5424" t="s">
        <v>2780</v>
      </c>
      <c r="B5424" t="s">
        <v>2767</v>
      </c>
      <c r="C5424" t="s">
        <v>1769</v>
      </c>
      <c r="D5424" t="s">
        <v>1702</v>
      </c>
      <c r="H5424" t="str">
        <f>INDEX('Vensim Variables'!$B:$B,MATCH(EPS!$B5424,'Vensim Variables'!$A:$A,0))</f>
        <v>g pollutant</v>
      </c>
      <c r="I5424" t="str">
        <f t="shared" si="168"/>
        <v>CO2</v>
      </c>
      <c r="J5424">
        <f>INDEX(NoSettings!$C:$C,MATCH(EPS!$A5424,NoSettings!$A:$A,0))</f>
        <v>1558150000000000</v>
      </c>
      <c r="K5424">
        <f>INDEX(GWP!$C$2:$C$13,MATCH(EPS!I5424,GWP!$B$2:$B$13,0))</f>
        <v>1</v>
      </c>
      <c r="L5424" s="4">
        <f t="shared" si="169"/>
        <v>1558.15</v>
      </c>
    </row>
    <row r="5425" spans="1:12">
      <c r="A5425" t="s">
        <v>2781</v>
      </c>
      <c r="B5425" t="s">
        <v>2767</v>
      </c>
      <c r="C5425" t="s">
        <v>1769</v>
      </c>
      <c r="D5425" t="s">
        <v>1705</v>
      </c>
      <c r="H5425" t="str">
        <f>INDEX('Vensim Variables'!$B:$B,MATCH(EPS!$B5425,'Vensim Variables'!$A:$A,0))</f>
        <v>g pollutant</v>
      </c>
      <c r="I5425" t="str">
        <f t="shared" si="168"/>
        <v>VOC</v>
      </c>
      <c r="J5425">
        <f>INDEX(NoSettings!$C:$C,MATCH(EPS!$A5425,NoSettings!$A:$A,0))</f>
        <v>27817800000</v>
      </c>
      <c r="K5425">
        <f>INDEX(GWP!$C$2:$C$13,MATCH(EPS!I5425,GWP!$B$2:$B$13,0))</f>
        <v>0</v>
      </c>
      <c r="L5425" s="4">
        <f t="shared" si="169"/>
        <v>0</v>
      </c>
    </row>
    <row r="5426" spans="1:12">
      <c r="A5426" t="s">
        <v>2782</v>
      </c>
      <c r="B5426" t="s">
        <v>2767</v>
      </c>
      <c r="C5426" t="s">
        <v>1769</v>
      </c>
      <c r="D5426" t="s">
        <v>1706</v>
      </c>
      <c r="H5426" t="str">
        <f>INDEX('Vensim Variables'!$B:$B,MATCH(EPS!$B5426,'Vensim Variables'!$A:$A,0))</f>
        <v>g pollutant</v>
      </c>
      <c r="I5426" t="str">
        <f t="shared" si="168"/>
        <v>CO</v>
      </c>
      <c r="J5426">
        <f>INDEX(NoSettings!$C:$C,MATCH(EPS!$A5426,NoSettings!$A:$A,0))</f>
        <v>459089000000</v>
      </c>
      <c r="K5426">
        <f>INDEX(GWP!$C$2:$C$13,MATCH(EPS!I5426,GWP!$B$2:$B$13,0))</f>
        <v>0</v>
      </c>
      <c r="L5426" s="4">
        <f t="shared" si="169"/>
        <v>0</v>
      </c>
    </row>
    <row r="5427" spans="1:12">
      <c r="A5427" t="s">
        <v>2783</v>
      </c>
      <c r="B5427" t="s">
        <v>2767</v>
      </c>
      <c r="C5427" t="s">
        <v>1769</v>
      </c>
      <c r="D5427" t="s">
        <v>1707</v>
      </c>
      <c r="H5427" t="str">
        <f>INDEX('Vensim Variables'!$B:$B,MATCH(EPS!$B5427,'Vensim Variables'!$A:$A,0))</f>
        <v>g pollutant</v>
      </c>
      <c r="I5427" t="str">
        <f t="shared" si="168"/>
        <v>NOx</v>
      </c>
      <c r="J5427">
        <f>INDEX(NoSettings!$C:$C,MATCH(EPS!$A5427,NoSettings!$A:$A,0))</f>
        <v>881507000000</v>
      </c>
      <c r="K5427">
        <f>INDEX(GWP!$C$2:$C$13,MATCH(EPS!I5427,GWP!$B$2:$B$13,0))</f>
        <v>0</v>
      </c>
      <c r="L5427" s="4">
        <f t="shared" si="169"/>
        <v>0</v>
      </c>
    </row>
    <row r="5428" spans="1:12">
      <c r="A5428" t="s">
        <v>2784</v>
      </c>
      <c r="B5428" t="s">
        <v>2767</v>
      </c>
      <c r="C5428" t="s">
        <v>1769</v>
      </c>
      <c r="D5428" t="s">
        <v>1708</v>
      </c>
      <c r="H5428" t="str">
        <f>INDEX('Vensim Variables'!$B:$B,MATCH(EPS!$B5428,'Vensim Variables'!$A:$A,0))</f>
        <v>g pollutant</v>
      </c>
      <c r="I5428" t="str">
        <f t="shared" si="168"/>
        <v>PM10</v>
      </c>
      <c r="J5428">
        <f>INDEX(NoSettings!$C:$C,MATCH(EPS!$A5428,NoSettings!$A:$A,0))</f>
        <v>104118000000</v>
      </c>
      <c r="K5428">
        <f>INDEX(GWP!$C$2:$C$13,MATCH(EPS!I5428,GWP!$B$2:$B$13,0))</f>
        <v>0</v>
      </c>
      <c r="L5428" s="4">
        <f t="shared" si="169"/>
        <v>0</v>
      </c>
    </row>
    <row r="5429" spans="1:12">
      <c r="A5429" t="s">
        <v>2785</v>
      </c>
      <c r="B5429" t="s">
        <v>2767</v>
      </c>
      <c r="C5429" t="s">
        <v>1769</v>
      </c>
      <c r="D5429" t="s">
        <v>1709</v>
      </c>
      <c r="H5429" t="str">
        <f>INDEX('Vensim Variables'!$B:$B,MATCH(EPS!$B5429,'Vensim Variables'!$A:$A,0))</f>
        <v>g pollutant</v>
      </c>
      <c r="I5429" t="str">
        <f t="shared" si="168"/>
        <v>PM25</v>
      </c>
      <c r="J5429">
        <f>INDEX(NoSettings!$C:$C,MATCH(EPS!$A5429,NoSettings!$A:$A,0))</f>
        <v>86572200000</v>
      </c>
      <c r="K5429">
        <f>INDEX(GWP!$C$2:$C$13,MATCH(EPS!I5429,GWP!$B$2:$B$13,0))</f>
        <v>0</v>
      </c>
      <c r="L5429" s="4">
        <f t="shared" si="169"/>
        <v>0</v>
      </c>
    </row>
    <row r="5430" spans="1:12">
      <c r="A5430" t="s">
        <v>2786</v>
      </c>
      <c r="B5430" t="s">
        <v>2767</v>
      </c>
      <c r="C5430" t="s">
        <v>1769</v>
      </c>
      <c r="D5430" t="s">
        <v>1710</v>
      </c>
      <c r="H5430" t="str">
        <f>INDEX('Vensim Variables'!$B:$B,MATCH(EPS!$B5430,'Vensim Variables'!$A:$A,0))</f>
        <v>g pollutant</v>
      </c>
      <c r="I5430" t="str">
        <f t="shared" si="168"/>
        <v>SOx</v>
      </c>
      <c r="J5430">
        <f>INDEX(NoSettings!$C:$C,MATCH(EPS!$A5430,NoSettings!$A:$A,0))</f>
        <v>972348000000</v>
      </c>
      <c r="K5430">
        <f>INDEX(GWP!$C$2:$C$13,MATCH(EPS!I5430,GWP!$B$2:$B$13,0))</f>
        <v>0</v>
      </c>
      <c r="L5430" s="4">
        <f t="shared" si="169"/>
        <v>0</v>
      </c>
    </row>
    <row r="5431" spans="1:12">
      <c r="A5431" t="s">
        <v>2787</v>
      </c>
      <c r="B5431" t="s">
        <v>2767</v>
      </c>
      <c r="C5431" t="s">
        <v>1769</v>
      </c>
      <c r="D5431" t="s">
        <v>1711</v>
      </c>
      <c r="H5431" t="str">
        <f>INDEX('Vensim Variables'!$B:$B,MATCH(EPS!$B5431,'Vensim Variables'!$A:$A,0))</f>
        <v>g pollutant</v>
      </c>
      <c r="I5431" t="str">
        <f t="shared" si="168"/>
        <v>BC</v>
      </c>
      <c r="J5431">
        <f>INDEX(NoSettings!$C:$C,MATCH(EPS!$A5431,NoSettings!$A:$A,0))</f>
        <v>5134920000</v>
      </c>
      <c r="K5431">
        <f>INDEX(GWP!$C$2:$C$13,MATCH(EPS!I5431,GWP!$B$2:$B$13,0))</f>
        <v>0</v>
      </c>
      <c r="L5431" s="4">
        <f t="shared" si="169"/>
        <v>0</v>
      </c>
    </row>
    <row r="5432" spans="1:12">
      <c r="A5432" t="s">
        <v>2788</v>
      </c>
      <c r="B5432" t="s">
        <v>2767</v>
      </c>
      <c r="C5432" t="s">
        <v>1769</v>
      </c>
      <c r="D5432" t="s">
        <v>1712</v>
      </c>
      <c r="H5432" t="str">
        <f>INDEX('Vensim Variables'!$B:$B,MATCH(EPS!$B5432,'Vensim Variables'!$A:$A,0))</f>
        <v>g pollutant</v>
      </c>
      <c r="I5432" t="str">
        <f t="shared" si="168"/>
        <v>OC</v>
      </c>
      <c r="J5432">
        <f>INDEX(NoSettings!$C:$C,MATCH(EPS!$A5432,NoSettings!$A:$A,0))</f>
        <v>17123800000</v>
      </c>
      <c r="K5432">
        <f>INDEX(GWP!$C$2:$C$13,MATCH(EPS!I5432,GWP!$B$2:$B$13,0))</f>
        <v>0</v>
      </c>
      <c r="L5432" s="4">
        <f t="shared" si="169"/>
        <v>0</v>
      </c>
    </row>
    <row r="5433" spans="1:12">
      <c r="A5433" t="s">
        <v>2789</v>
      </c>
      <c r="B5433" t="s">
        <v>2767</v>
      </c>
      <c r="C5433" t="s">
        <v>1769</v>
      </c>
      <c r="D5433" t="s">
        <v>1713</v>
      </c>
      <c r="H5433" t="str">
        <f>INDEX('Vensim Variables'!$B:$B,MATCH(EPS!$B5433,'Vensim Variables'!$A:$A,0))</f>
        <v>g pollutant</v>
      </c>
      <c r="I5433" t="str">
        <f t="shared" si="168"/>
        <v>CH4</v>
      </c>
      <c r="J5433">
        <f>INDEX(NoSettings!$C:$C,MATCH(EPS!$A5433,NoSettings!$A:$A,0))</f>
        <v>57526700000</v>
      </c>
      <c r="K5433">
        <f>INDEX(GWP!$C$2:$C$13,MATCH(EPS!I5433,GWP!$B$2:$B$13,0))</f>
        <v>28</v>
      </c>
      <c r="L5433" s="4">
        <f t="shared" si="169"/>
        <v>1.6107476000000001</v>
      </c>
    </row>
    <row r="5434" spans="1:12">
      <c r="A5434" t="s">
        <v>2790</v>
      </c>
      <c r="B5434" t="s">
        <v>2767</v>
      </c>
      <c r="C5434" t="s">
        <v>1769</v>
      </c>
      <c r="D5434" t="s">
        <v>1714</v>
      </c>
      <c r="H5434" t="str">
        <f>INDEX('Vensim Variables'!$B:$B,MATCH(EPS!$B5434,'Vensim Variables'!$A:$A,0))</f>
        <v>g pollutant</v>
      </c>
      <c r="I5434" t="str">
        <f t="shared" si="168"/>
        <v>N2O</v>
      </c>
      <c r="J5434">
        <f>INDEX(NoSettings!$C:$C,MATCH(EPS!$A5434,NoSettings!$A:$A,0))</f>
        <v>70086300000</v>
      </c>
      <c r="K5434">
        <f>INDEX(GWP!$C$2:$C$13,MATCH(EPS!I5434,GWP!$B$2:$B$13,0))</f>
        <v>265</v>
      </c>
      <c r="L5434" s="4">
        <f t="shared" si="169"/>
        <v>18.572869499999999</v>
      </c>
    </row>
    <row r="5435" spans="1:12">
      <c r="A5435" t="s">
        <v>2791</v>
      </c>
      <c r="B5435" t="s">
        <v>2767</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c r="A5436" t="s">
        <v>2792</v>
      </c>
      <c r="B5436" t="s">
        <v>2767</v>
      </c>
      <c r="C5436" t="s">
        <v>2864</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c r="A5437" t="s">
        <v>2793</v>
      </c>
      <c r="B5437" t="s">
        <v>2767</v>
      </c>
      <c r="C5437" t="s">
        <v>2864</v>
      </c>
      <c r="D5437" t="s">
        <v>1705</v>
      </c>
      <c r="H5437" t="str">
        <f>INDEX('Vensim Variables'!$B:$B,MATCH(EPS!$B5437,'Vensim Variables'!$A:$A,0))</f>
        <v>g pollutant</v>
      </c>
      <c r="I5437" t="str">
        <f t="shared" si="168"/>
        <v>VOC</v>
      </c>
      <c r="J5437">
        <f>INDEX(NoSettings!$C:$C,MATCH(EPS!$A5437,NoSettings!$A:$A,0))</f>
        <v>302726000000</v>
      </c>
      <c r="K5437">
        <f>INDEX(GWP!$C$2:$C$13,MATCH(EPS!I5437,GWP!$B$2:$B$13,0))</f>
        <v>0</v>
      </c>
      <c r="L5437" s="4">
        <f t="shared" si="169"/>
        <v>0</v>
      </c>
    </row>
    <row r="5438" spans="1:12">
      <c r="A5438" t="s">
        <v>2794</v>
      </c>
      <c r="B5438" t="s">
        <v>2767</v>
      </c>
      <c r="C5438" t="s">
        <v>2864</v>
      </c>
      <c r="D5438" t="s">
        <v>1706</v>
      </c>
      <c r="H5438" t="str">
        <f>INDEX('Vensim Variables'!$B:$B,MATCH(EPS!$B5438,'Vensim Variables'!$A:$A,0))</f>
        <v>g pollutant</v>
      </c>
      <c r="I5438" t="str">
        <f t="shared" si="168"/>
        <v>CO</v>
      </c>
      <c r="J5438">
        <f>INDEX(NoSettings!$C:$C,MATCH(EPS!$A5438,NoSettings!$A:$A,0))</f>
        <v>2165470000000</v>
      </c>
      <c r="K5438">
        <f>INDEX(GWP!$C$2:$C$13,MATCH(EPS!I5438,GWP!$B$2:$B$13,0))</f>
        <v>0</v>
      </c>
      <c r="L5438" s="4">
        <f t="shared" si="169"/>
        <v>0</v>
      </c>
    </row>
    <row r="5439" spans="1:12">
      <c r="A5439" t="s">
        <v>2795</v>
      </c>
      <c r="B5439" t="s">
        <v>2767</v>
      </c>
      <c r="C5439" t="s">
        <v>2864</v>
      </c>
      <c r="D5439" t="s">
        <v>1707</v>
      </c>
      <c r="H5439" t="str">
        <f>INDEX('Vensim Variables'!$B:$B,MATCH(EPS!$B5439,'Vensim Variables'!$A:$A,0))</f>
        <v>g pollutant</v>
      </c>
      <c r="I5439" t="str">
        <f t="shared" si="168"/>
        <v>NOx</v>
      </c>
      <c r="J5439">
        <f>INDEX(NoSettings!$C:$C,MATCH(EPS!$A5439,NoSettings!$A:$A,0))</f>
        <v>294299000000</v>
      </c>
      <c r="K5439">
        <f>INDEX(GWP!$C$2:$C$13,MATCH(EPS!I5439,GWP!$B$2:$B$13,0))</f>
        <v>0</v>
      </c>
      <c r="L5439" s="4">
        <f t="shared" si="169"/>
        <v>0</v>
      </c>
    </row>
    <row r="5440" spans="1:12">
      <c r="A5440" t="s">
        <v>2796</v>
      </c>
      <c r="B5440" t="s">
        <v>2767</v>
      </c>
      <c r="C5440" t="s">
        <v>2864</v>
      </c>
      <c r="D5440" t="s">
        <v>1708</v>
      </c>
      <c r="H5440" t="str">
        <f>INDEX('Vensim Variables'!$B:$B,MATCH(EPS!$B5440,'Vensim Variables'!$A:$A,0))</f>
        <v>g pollutant</v>
      </c>
      <c r="I5440" t="str">
        <f t="shared" si="168"/>
        <v>PM10</v>
      </c>
      <c r="J5440">
        <f>INDEX(NoSettings!$C:$C,MATCH(EPS!$A5440,NoSettings!$A:$A,0))</f>
        <v>374610000000</v>
      </c>
      <c r="K5440">
        <f>INDEX(GWP!$C$2:$C$13,MATCH(EPS!I5440,GWP!$B$2:$B$13,0))</f>
        <v>0</v>
      </c>
      <c r="L5440" s="4">
        <f t="shared" si="169"/>
        <v>0</v>
      </c>
    </row>
    <row r="5441" spans="1:12">
      <c r="A5441" t="s">
        <v>2797</v>
      </c>
      <c r="B5441" t="s">
        <v>2767</v>
      </c>
      <c r="C5441" t="s">
        <v>2864</v>
      </c>
      <c r="D5441" t="s">
        <v>1709</v>
      </c>
      <c r="H5441" t="str">
        <f>INDEX('Vensim Variables'!$B:$B,MATCH(EPS!$B5441,'Vensim Variables'!$A:$A,0))</f>
        <v>g pollutant</v>
      </c>
      <c r="I5441" t="str">
        <f t="shared" si="168"/>
        <v>PM25</v>
      </c>
      <c r="J5441">
        <f>INDEX(NoSettings!$C:$C,MATCH(EPS!$A5441,NoSettings!$A:$A,0))</f>
        <v>366015000000</v>
      </c>
      <c r="K5441">
        <f>INDEX(GWP!$C$2:$C$13,MATCH(EPS!I5441,GWP!$B$2:$B$13,0))</f>
        <v>0</v>
      </c>
      <c r="L5441" s="4">
        <f t="shared" si="169"/>
        <v>0</v>
      </c>
    </row>
    <row r="5442" spans="1:12">
      <c r="A5442" t="s">
        <v>2798</v>
      </c>
      <c r="B5442" t="s">
        <v>2767</v>
      </c>
      <c r="C5442" t="s">
        <v>2864</v>
      </c>
      <c r="D5442" t="s">
        <v>1710</v>
      </c>
      <c r="H5442" t="str">
        <f>INDEX('Vensim Variables'!$B:$B,MATCH(EPS!$B5442,'Vensim Variables'!$A:$A,0))</f>
        <v>g pollutant</v>
      </c>
      <c r="I5442" t="str">
        <f t="shared" si="168"/>
        <v>SOx</v>
      </c>
      <c r="J5442">
        <f>INDEX(NoSettings!$C:$C,MATCH(EPS!$A5442,NoSettings!$A:$A,0))</f>
        <v>24240300000</v>
      </c>
      <c r="K5442">
        <f>INDEX(GWP!$C$2:$C$13,MATCH(EPS!I5442,GWP!$B$2:$B$13,0))</f>
        <v>0</v>
      </c>
      <c r="L5442" s="4">
        <f t="shared" si="169"/>
        <v>0</v>
      </c>
    </row>
    <row r="5443" spans="1:12">
      <c r="A5443" t="s">
        <v>2799</v>
      </c>
      <c r="B5443" t="s">
        <v>2767</v>
      </c>
      <c r="C5443" t="s">
        <v>2864</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19032000000</v>
      </c>
      <c r="K5443">
        <f>INDEX(GWP!$C$2:$C$13,MATCH(EPS!I5443,GWP!$B$2:$B$13,0))</f>
        <v>0</v>
      </c>
      <c r="L5443" s="4">
        <f t="shared" ref="L5443:L5506" si="171">IF(H5443="g pollutant",K5443*J5443/10^12,IF(H5443="MMTCO2e",J5443,IF(H5443="MWh",J5443,0)))</f>
        <v>0</v>
      </c>
    </row>
    <row r="5444" spans="1:12">
      <c r="A5444" t="s">
        <v>2800</v>
      </c>
      <c r="B5444" t="s">
        <v>2767</v>
      </c>
      <c r="C5444" t="s">
        <v>2864</v>
      </c>
      <c r="D5444" t="s">
        <v>1712</v>
      </c>
      <c r="H5444" t="str">
        <f>INDEX('Vensim Variables'!$B:$B,MATCH(EPS!$B5444,'Vensim Variables'!$A:$A,0))</f>
        <v>g pollutant</v>
      </c>
      <c r="I5444" t="str">
        <f t="shared" si="170"/>
        <v>OC</v>
      </c>
      <c r="J5444">
        <f>INDEX(NoSettings!$C:$C,MATCH(EPS!$A5444,NoSettings!$A:$A,0))</f>
        <v>198889000000</v>
      </c>
      <c r="K5444">
        <f>INDEX(GWP!$C$2:$C$13,MATCH(EPS!I5444,GWP!$B$2:$B$13,0))</f>
        <v>0</v>
      </c>
      <c r="L5444" s="4">
        <f t="shared" si="171"/>
        <v>0</v>
      </c>
    </row>
    <row r="5445" spans="1:12">
      <c r="A5445" t="s">
        <v>2801</v>
      </c>
      <c r="B5445" t="s">
        <v>2767</v>
      </c>
      <c r="C5445" t="s">
        <v>2864</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c r="A5446" t="s">
        <v>2802</v>
      </c>
      <c r="B5446" t="s">
        <v>2767</v>
      </c>
      <c r="C5446" t="s">
        <v>2864</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c r="A5447" t="s">
        <v>2803</v>
      </c>
      <c r="B5447" t="s">
        <v>2767</v>
      </c>
      <c r="C5447" t="s">
        <v>2864</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c r="A5448" t="s">
        <v>2804</v>
      </c>
      <c r="B5448" t="s">
        <v>2767</v>
      </c>
      <c r="C5448" t="s">
        <v>2865</v>
      </c>
      <c r="D5448" t="s">
        <v>1702</v>
      </c>
      <c r="H5448" t="str">
        <f>INDEX('Vensim Variables'!$B:$B,MATCH(EPS!$B5448,'Vensim Variables'!$A:$A,0))</f>
        <v>g pollutant</v>
      </c>
      <c r="I5448" t="str">
        <f t="shared" si="170"/>
        <v>CO2</v>
      </c>
      <c r="J5448">
        <f>INDEX(NoSettings!$C:$C,MATCH(EPS!$A5448,NoSettings!$A:$A,0))</f>
        <v>234866000000000</v>
      </c>
      <c r="K5448">
        <f>INDEX(GWP!$C$2:$C$13,MATCH(EPS!I5448,GWP!$B$2:$B$13,0))</f>
        <v>1</v>
      </c>
      <c r="L5448" s="4">
        <f t="shared" si="171"/>
        <v>234.86600000000001</v>
      </c>
    </row>
    <row r="5449" spans="1:12">
      <c r="A5449" t="s">
        <v>2805</v>
      </c>
      <c r="B5449" t="s">
        <v>2767</v>
      </c>
      <c r="C5449" t="s">
        <v>2865</v>
      </c>
      <c r="D5449" t="s">
        <v>1705</v>
      </c>
      <c r="H5449" t="str">
        <f>INDEX('Vensim Variables'!$B:$B,MATCH(EPS!$B5449,'Vensim Variables'!$A:$A,0))</f>
        <v>g pollutant</v>
      </c>
      <c r="I5449" t="str">
        <f t="shared" si="170"/>
        <v>VOC</v>
      </c>
      <c r="J5449">
        <f>INDEX(NoSettings!$C:$C,MATCH(EPS!$A5449,NoSettings!$A:$A,0))</f>
        <v>18373700000</v>
      </c>
      <c r="K5449">
        <f>INDEX(GWP!$C$2:$C$13,MATCH(EPS!I5449,GWP!$B$2:$B$13,0))</f>
        <v>0</v>
      </c>
      <c r="L5449" s="4">
        <f t="shared" si="171"/>
        <v>0</v>
      </c>
    </row>
    <row r="5450" spans="1:12">
      <c r="A5450" t="s">
        <v>2806</v>
      </c>
      <c r="B5450" t="s">
        <v>2767</v>
      </c>
      <c r="C5450" t="s">
        <v>2865</v>
      </c>
      <c r="D5450" t="s">
        <v>1706</v>
      </c>
      <c r="H5450" t="str">
        <f>INDEX('Vensim Variables'!$B:$B,MATCH(EPS!$B5450,'Vensim Variables'!$A:$A,0))</f>
        <v>g pollutant</v>
      </c>
      <c r="I5450" t="str">
        <f t="shared" si="170"/>
        <v>CO</v>
      </c>
      <c r="J5450">
        <f>INDEX(NoSettings!$C:$C,MATCH(EPS!$A5450,NoSettings!$A:$A,0))</f>
        <v>115658000000</v>
      </c>
      <c r="K5450">
        <f>INDEX(GWP!$C$2:$C$13,MATCH(EPS!I5450,GWP!$B$2:$B$13,0))</f>
        <v>0</v>
      </c>
      <c r="L5450" s="4">
        <f t="shared" si="171"/>
        <v>0</v>
      </c>
    </row>
    <row r="5451" spans="1:12">
      <c r="A5451" t="s">
        <v>2807</v>
      </c>
      <c r="B5451" t="s">
        <v>2767</v>
      </c>
      <c r="C5451" t="s">
        <v>2865</v>
      </c>
      <c r="D5451" t="s">
        <v>1707</v>
      </c>
      <c r="H5451" t="str">
        <f>INDEX('Vensim Variables'!$B:$B,MATCH(EPS!$B5451,'Vensim Variables'!$A:$A,0))</f>
        <v>g pollutant</v>
      </c>
      <c r="I5451" t="str">
        <f t="shared" si="170"/>
        <v>NOx</v>
      </c>
      <c r="J5451">
        <f>INDEX(NoSettings!$C:$C,MATCH(EPS!$A5451,NoSettings!$A:$A,0))</f>
        <v>181196000000</v>
      </c>
      <c r="K5451">
        <f>INDEX(GWP!$C$2:$C$13,MATCH(EPS!I5451,GWP!$B$2:$B$13,0))</f>
        <v>0</v>
      </c>
      <c r="L5451" s="4">
        <f t="shared" si="171"/>
        <v>0</v>
      </c>
    </row>
    <row r="5452" spans="1:12">
      <c r="A5452" t="s">
        <v>2808</v>
      </c>
      <c r="B5452" t="s">
        <v>2767</v>
      </c>
      <c r="C5452" t="s">
        <v>2865</v>
      </c>
      <c r="D5452" t="s">
        <v>1708</v>
      </c>
      <c r="H5452" t="str">
        <f>INDEX('Vensim Variables'!$B:$B,MATCH(EPS!$B5452,'Vensim Variables'!$A:$A,0))</f>
        <v>g pollutant</v>
      </c>
      <c r="I5452" t="str">
        <f t="shared" si="170"/>
        <v>PM10</v>
      </c>
      <c r="J5452">
        <f>INDEX(NoSettings!$C:$C,MATCH(EPS!$A5452,NoSettings!$A:$A,0))</f>
        <v>55259300000</v>
      </c>
      <c r="K5452">
        <f>INDEX(GWP!$C$2:$C$13,MATCH(EPS!I5452,GWP!$B$2:$B$13,0))</f>
        <v>0</v>
      </c>
      <c r="L5452" s="4">
        <f t="shared" si="171"/>
        <v>0</v>
      </c>
    </row>
    <row r="5453" spans="1:12">
      <c r="A5453" t="s">
        <v>2809</v>
      </c>
      <c r="B5453" t="s">
        <v>2767</v>
      </c>
      <c r="C5453" t="s">
        <v>2865</v>
      </c>
      <c r="D5453" t="s">
        <v>1709</v>
      </c>
      <c r="H5453" t="str">
        <f>INDEX('Vensim Variables'!$B:$B,MATCH(EPS!$B5453,'Vensim Variables'!$A:$A,0))</f>
        <v>g pollutant</v>
      </c>
      <c r="I5453" t="str">
        <f t="shared" si="170"/>
        <v>PM25</v>
      </c>
      <c r="J5453">
        <f>INDEX(NoSettings!$C:$C,MATCH(EPS!$A5453,NoSettings!$A:$A,0))</f>
        <v>51391000000</v>
      </c>
      <c r="K5453">
        <f>INDEX(GWP!$C$2:$C$13,MATCH(EPS!I5453,GWP!$B$2:$B$13,0))</f>
        <v>0</v>
      </c>
      <c r="L5453" s="4">
        <f t="shared" si="171"/>
        <v>0</v>
      </c>
    </row>
    <row r="5454" spans="1:12">
      <c r="A5454" t="s">
        <v>2810</v>
      </c>
      <c r="B5454" t="s">
        <v>2767</v>
      </c>
      <c r="C5454" t="s">
        <v>2865</v>
      </c>
      <c r="D5454" t="s">
        <v>1710</v>
      </c>
      <c r="H5454" t="str">
        <f>INDEX('Vensim Variables'!$B:$B,MATCH(EPS!$B5454,'Vensim Variables'!$A:$A,0))</f>
        <v>g pollutant</v>
      </c>
      <c r="I5454" t="str">
        <f t="shared" si="170"/>
        <v>SOx</v>
      </c>
      <c r="J5454">
        <f>INDEX(NoSettings!$C:$C,MATCH(EPS!$A5454,NoSettings!$A:$A,0))</f>
        <v>14431600000</v>
      </c>
      <c r="K5454">
        <f>INDEX(GWP!$C$2:$C$13,MATCH(EPS!I5454,GWP!$B$2:$B$13,0))</f>
        <v>0</v>
      </c>
      <c r="L5454" s="4">
        <f t="shared" si="171"/>
        <v>0</v>
      </c>
    </row>
    <row r="5455" spans="1:12">
      <c r="A5455" t="s">
        <v>2811</v>
      </c>
      <c r="B5455" t="s">
        <v>2767</v>
      </c>
      <c r="C5455" t="s">
        <v>2865</v>
      </c>
      <c r="D5455" t="s">
        <v>1711</v>
      </c>
      <c r="H5455" t="str">
        <f>INDEX('Vensim Variables'!$B:$B,MATCH(EPS!$B5455,'Vensim Variables'!$A:$A,0))</f>
        <v>g pollutant</v>
      </c>
      <c r="I5455" t="str">
        <f t="shared" si="170"/>
        <v>BC</v>
      </c>
      <c r="J5455">
        <f>INDEX(NoSettings!$C:$C,MATCH(EPS!$A5455,NoSettings!$A:$A,0))</f>
        <v>2088950000</v>
      </c>
      <c r="K5455">
        <f>INDEX(GWP!$C$2:$C$13,MATCH(EPS!I5455,GWP!$B$2:$B$13,0))</f>
        <v>0</v>
      </c>
      <c r="L5455" s="4">
        <f t="shared" si="171"/>
        <v>0</v>
      </c>
    </row>
    <row r="5456" spans="1:12">
      <c r="A5456" t="s">
        <v>2812</v>
      </c>
      <c r="B5456" t="s">
        <v>2767</v>
      </c>
      <c r="C5456" t="s">
        <v>2865</v>
      </c>
      <c r="D5456" t="s">
        <v>1712</v>
      </c>
      <c r="H5456" t="str">
        <f>INDEX('Vensim Variables'!$B:$B,MATCH(EPS!$B5456,'Vensim Variables'!$A:$A,0))</f>
        <v>g pollutant</v>
      </c>
      <c r="I5456" t="str">
        <f t="shared" si="170"/>
        <v>OC</v>
      </c>
      <c r="J5456">
        <f>INDEX(NoSettings!$C:$C,MATCH(EPS!$A5456,NoSettings!$A:$A,0))</f>
        <v>31980500000</v>
      </c>
      <c r="K5456">
        <f>INDEX(GWP!$C$2:$C$13,MATCH(EPS!I5456,GWP!$B$2:$B$13,0))</f>
        <v>0</v>
      </c>
      <c r="L5456" s="4">
        <f t="shared" si="171"/>
        <v>0</v>
      </c>
    </row>
    <row r="5457" spans="1:12">
      <c r="A5457" t="s">
        <v>2813</v>
      </c>
      <c r="B5457" t="s">
        <v>2767</v>
      </c>
      <c r="C5457" t="s">
        <v>2865</v>
      </c>
      <c r="D5457" t="s">
        <v>1713</v>
      </c>
      <c r="H5457" t="str">
        <f>INDEX('Vensim Variables'!$B:$B,MATCH(EPS!$B5457,'Vensim Variables'!$A:$A,0))</f>
        <v>g pollutant</v>
      </c>
      <c r="I5457" t="str">
        <f t="shared" si="170"/>
        <v>CH4</v>
      </c>
      <c r="J5457">
        <f>INDEX(NoSettings!$C:$C,MATCH(EPS!$A5457,NoSettings!$A:$A,0))</f>
        <v>17414400000</v>
      </c>
      <c r="K5457">
        <f>INDEX(GWP!$C$2:$C$13,MATCH(EPS!I5457,GWP!$B$2:$B$13,0))</f>
        <v>28</v>
      </c>
      <c r="L5457" s="4">
        <f t="shared" si="171"/>
        <v>0.48760320000000001</v>
      </c>
    </row>
    <row r="5458" spans="1:12">
      <c r="A5458" t="s">
        <v>2814</v>
      </c>
      <c r="B5458" t="s">
        <v>2767</v>
      </c>
      <c r="C5458" t="s">
        <v>2865</v>
      </c>
      <c r="D5458" t="s">
        <v>1714</v>
      </c>
      <c r="H5458" t="str">
        <f>INDEX('Vensim Variables'!$B:$B,MATCH(EPS!$B5458,'Vensim Variables'!$A:$A,0))</f>
        <v>g pollutant</v>
      </c>
      <c r="I5458" t="str">
        <f t="shared" si="170"/>
        <v>N2O</v>
      </c>
      <c r="J5458">
        <f>INDEX(NoSettings!$C:$C,MATCH(EPS!$A5458,NoSettings!$A:$A,0))</f>
        <v>818050000</v>
      </c>
      <c r="K5458">
        <f>INDEX(GWP!$C$2:$C$13,MATCH(EPS!I5458,GWP!$B$2:$B$13,0))</f>
        <v>265</v>
      </c>
      <c r="L5458" s="4">
        <f t="shared" si="171"/>
        <v>0.21678325000000001</v>
      </c>
    </row>
    <row r="5459" spans="1:12">
      <c r="A5459" t="s">
        <v>2815</v>
      </c>
      <c r="B5459" t="s">
        <v>2767</v>
      </c>
      <c r="C5459" t="s">
        <v>2865</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c r="A5460" t="s">
        <v>2816</v>
      </c>
      <c r="B5460" t="s">
        <v>2767</v>
      </c>
      <c r="C5460" t="s">
        <v>2866</v>
      </c>
      <c r="D5460" t="s">
        <v>1702</v>
      </c>
      <c r="H5460" t="str">
        <f>INDEX('Vensim Variables'!$B:$B,MATCH(EPS!$B5460,'Vensim Variables'!$A:$A,0))</f>
        <v>g pollutant</v>
      </c>
      <c r="I5460" t="str">
        <f t="shared" si="170"/>
        <v>CO2</v>
      </c>
      <c r="J5460">
        <f>INDEX(NoSettings!$C:$C,MATCH(EPS!$A5460,NoSettings!$A:$A,0))</f>
        <v>1242670000000000</v>
      </c>
      <c r="K5460">
        <f>INDEX(GWP!$C$2:$C$13,MATCH(EPS!I5460,GWP!$B$2:$B$13,0))</f>
        <v>1</v>
      </c>
      <c r="L5460" s="4">
        <f t="shared" si="171"/>
        <v>1242.67</v>
      </c>
    </row>
    <row r="5461" spans="1:12">
      <c r="A5461" t="s">
        <v>2817</v>
      </c>
      <c r="B5461" t="s">
        <v>2767</v>
      </c>
      <c r="C5461" t="s">
        <v>2866</v>
      </c>
      <c r="D5461" t="s">
        <v>1705</v>
      </c>
      <c r="H5461" t="str">
        <f>INDEX('Vensim Variables'!$B:$B,MATCH(EPS!$B5461,'Vensim Variables'!$A:$A,0))</f>
        <v>g pollutant</v>
      </c>
      <c r="I5461" t="str">
        <f t="shared" si="170"/>
        <v>VOC</v>
      </c>
      <c r="J5461">
        <f>INDEX(NoSettings!$C:$C,MATCH(EPS!$A5461,NoSettings!$A:$A,0))</f>
        <v>5570240000000</v>
      </c>
      <c r="K5461">
        <f>INDEX(GWP!$C$2:$C$13,MATCH(EPS!I5461,GWP!$B$2:$B$13,0))</f>
        <v>0</v>
      </c>
      <c r="L5461" s="4">
        <f t="shared" si="171"/>
        <v>0</v>
      </c>
    </row>
    <row r="5462" spans="1:12">
      <c r="A5462" t="s">
        <v>2818</v>
      </c>
      <c r="B5462" t="s">
        <v>2767</v>
      </c>
      <c r="C5462" t="s">
        <v>2866</v>
      </c>
      <c r="D5462" t="s">
        <v>1706</v>
      </c>
      <c r="H5462" t="str">
        <f>INDEX('Vensim Variables'!$B:$B,MATCH(EPS!$B5462,'Vensim Variables'!$A:$A,0))</f>
        <v>g pollutant</v>
      </c>
      <c r="I5462" t="str">
        <f t="shared" si="170"/>
        <v>CO</v>
      </c>
      <c r="J5462">
        <f>INDEX(NoSettings!$C:$C,MATCH(EPS!$A5462,NoSettings!$A:$A,0))</f>
        <v>14899000000000</v>
      </c>
      <c r="K5462">
        <f>INDEX(GWP!$C$2:$C$13,MATCH(EPS!I5462,GWP!$B$2:$B$13,0))</f>
        <v>0</v>
      </c>
      <c r="L5462" s="4">
        <f t="shared" si="171"/>
        <v>0</v>
      </c>
    </row>
    <row r="5463" spans="1:12">
      <c r="A5463" t="s">
        <v>2819</v>
      </c>
      <c r="B5463" t="s">
        <v>2767</v>
      </c>
      <c r="C5463" t="s">
        <v>2866</v>
      </c>
      <c r="D5463" t="s">
        <v>1707</v>
      </c>
      <c r="H5463" t="str">
        <f>INDEX('Vensim Variables'!$B:$B,MATCH(EPS!$B5463,'Vensim Variables'!$A:$A,0))</f>
        <v>g pollutant</v>
      </c>
      <c r="I5463" t="str">
        <f t="shared" si="170"/>
        <v>NOx</v>
      </c>
      <c r="J5463">
        <f>INDEX(NoSettings!$C:$C,MATCH(EPS!$A5463,NoSettings!$A:$A,0))</f>
        <v>3416680000000</v>
      </c>
      <c r="K5463">
        <f>INDEX(GWP!$C$2:$C$13,MATCH(EPS!I5463,GWP!$B$2:$B$13,0))</f>
        <v>0</v>
      </c>
      <c r="L5463" s="4">
        <f t="shared" si="171"/>
        <v>0</v>
      </c>
    </row>
    <row r="5464" spans="1:12">
      <c r="A5464" t="s">
        <v>2820</v>
      </c>
      <c r="B5464" t="s">
        <v>2767</v>
      </c>
      <c r="C5464" t="s">
        <v>2866</v>
      </c>
      <c r="D5464" t="s">
        <v>1708</v>
      </c>
      <c r="H5464" t="str">
        <f>INDEX('Vensim Variables'!$B:$B,MATCH(EPS!$B5464,'Vensim Variables'!$A:$A,0))</f>
        <v>g pollutant</v>
      </c>
      <c r="I5464" t="str">
        <f t="shared" si="170"/>
        <v>PM10</v>
      </c>
      <c r="J5464">
        <f>INDEX(NoSettings!$C:$C,MATCH(EPS!$A5464,NoSettings!$A:$A,0))</f>
        <v>1574650000000</v>
      </c>
      <c r="K5464">
        <f>INDEX(GWP!$C$2:$C$13,MATCH(EPS!I5464,GWP!$B$2:$B$13,0))</f>
        <v>0</v>
      </c>
      <c r="L5464" s="4">
        <f t="shared" si="171"/>
        <v>0</v>
      </c>
    </row>
    <row r="5465" spans="1:12">
      <c r="A5465" t="s">
        <v>2821</v>
      </c>
      <c r="B5465" t="s">
        <v>2767</v>
      </c>
      <c r="C5465" t="s">
        <v>2866</v>
      </c>
      <c r="D5465" t="s">
        <v>1709</v>
      </c>
      <c r="H5465" t="str">
        <f>INDEX('Vensim Variables'!$B:$B,MATCH(EPS!$B5465,'Vensim Variables'!$A:$A,0))</f>
        <v>g pollutant</v>
      </c>
      <c r="I5465" t="str">
        <f t="shared" si="170"/>
        <v>PM25</v>
      </c>
      <c r="J5465">
        <f>INDEX(NoSettings!$C:$C,MATCH(EPS!$A5465,NoSettings!$A:$A,0))</f>
        <v>955739000000</v>
      </c>
      <c r="K5465">
        <f>INDEX(GWP!$C$2:$C$13,MATCH(EPS!I5465,GWP!$B$2:$B$13,0))</f>
        <v>0</v>
      </c>
      <c r="L5465" s="4">
        <f t="shared" si="171"/>
        <v>0</v>
      </c>
    </row>
    <row r="5466" spans="1:12">
      <c r="A5466" t="s">
        <v>2822</v>
      </c>
      <c r="B5466" t="s">
        <v>2767</v>
      </c>
      <c r="C5466" t="s">
        <v>2866</v>
      </c>
      <c r="D5466" t="s">
        <v>1710</v>
      </c>
      <c r="H5466" t="str">
        <f>INDEX('Vensim Variables'!$B:$B,MATCH(EPS!$B5466,'Vensim Variables'!$A:$A,0))</f>
        <v>g pollutant</v>
      </c>
      <c r="I5466" t="str">
        <f t="shared" si="170"/>
        <v>SOx</v>
      </c>
      <c r="J5466">
        <f>INDEX(NoSettings!$C:$C,MATCH(EPS!$A5466,NoSettings!$A:$A,0))</f>
        <v>804570000000</v>
      </c>
      <c r="K5466">
        <f>INDEX(GWP!$C$2:$C$13,MATCH(EPS!I5466,GWP!$B$2:$B$13,0))</f>
        <v>0</v>
      </c>
      <c r="L5466" s="4">
        <f t="shared" si="171"/>
        <v>0</v>
      </c>
    </row>
    <row r="5467" spans="1:12">
      <c r="A5467" t="s">
        <v>2823</v>
      </c>
      <c r="B5467" t="s">
        <v>2767</v>
      </c>
      <c r="C5467" t="s">
        <v>2866</v>
      </c>
      <c r="D5467" t="s">
        <v>1711</v>
      </c>
      <c r="H5467" t="str">
        <f>INDEX('Vensim Variables'!$B:$B,MATCH(EPS!$B5467,'Vensim Variables'!$A:$A,0))</f>
        <v>g pollutant</v>
      </c>
      <c r="I5467" t="str">
        <f t="shared" si="170"/>
        <v>BC</v>
      </c>
      <c r="J5467">
        <f>INDEX(NoSettings!$C:$C,MATCH(EPS!$A5467,NoSettings!$A:$A,0))</f>
        <v>95359300000</v>
      </c>
      <c r="K5467">
        <f>INDEX(GWP!$C$2:$C$13,MATCH(EPS!I5467,GWP!$B$2:$B$13,0))</f>
        <v>0</v>
      </c>
      <c r="L5467" s="4">
        <f t="shared" si="171"/>
        <v>0</v>
      </c>
    </row>
    <row r="5468" spans="1:12">
      <c r="A5468" t="s">
        <v>2824</v>
      </c>
      <c r="B5468" t="s">
        <v>2767</v>
      </c>
      <c r="C5468" t="s">
        <v>2866</v>
      </c>
      <c r="D5468" t="s">
        <v>1712</v>
      </c>
      <c r="H5468" t="str">
        <f>INDEX('Vensim Variables'!$B:$B,MATCH(EPS!$B5468,'Vensim Variables'!$A:$A,0))</f>
        <v>g pollutant</v>
      </c>
      <c r="I5468" t="str">
        <f t="shared" si="170"/>
        <v>OC</v>
      </c>
      <c r="J5468">
        <f>INDEX(NoSettings!$C:$C,MATCH(EPS!$A5468,NoSettings!$A:$A,0))</f>
        <v>266239000000</v>
      </c>
      <c r="K5468">
        <f>INDEX(GWP!$C$2:$C$13,MATCH(EPS!I5468,GWP!$B$2:$B$13,0))</f>
        <v>0</v>
      </c>
      <c r="L5468" s="4">
        <f t="shared" si="171"/>
        <v>0</v>
      </c>
    </row>
    <row r="5469" spans="1:12">
      <c r="A5469" t="s">
        <v>2825</v>
      </c>
      <c r="B5469" t="s">
        <v>2767</v>
      </c>
      <c r="C5469" t="s">
        <v>2866</v>
      </c>
      <c r="D5469" t="s">
        <v>1713</v>
      </c>
      <c r="H5469" t="str">
        <f>INDEX('Vensim Variables'!$B:$B,MATCH(EPS!$B5469,'Vensim Variables'!$A:$A,0))</f>
        <v>g pollutant</v>
      </c>
      <c r="I5469" t="str">
        <f t="shared" si="170"/>
        <v>CH4</v>
      </c>
      <c r="J5469">
        <f>INDEX(NoSettings!$C:$C,MATCH(EPS!$A5469,NoSettings!$A:$A,0))</f>
        <v>25559800000000</v>
      </c>
      <c r="K5469">
        <f>INDEX(GWP!$C$2:$C$13,MATCH(EPS!I5469,GWP!$B$2:$B$13,0))</f>
        <v>28</v>
      </c>
      <c r="L5469" s="4">
        <f t="shared" si="171"/>
        <v>715.67439999999999</v>
      </c>
    </row>
    <row r="5470" spans="1:12">
      <c r="A5470" t="s">
        <v>2826</v>
      </c>
      <c r="B5470" t="s">
        <v>2767</v>
      </c>
      <c r="C5470" t="s">
        <v>2866</v>
      </c>
      <c r="D5470" t="s">
        <v>1714</v>
      </c>
      <c r="H5470" t="str">
        <f>INDEX('Vensim Variables'!$B:$B,MATCH(EPS!$B5470,'Vensim Variables'!$A:$A,0))</f>
        <v>g pollutant</v>
      </c>
      <c r="I5470" t="str">
        <f t="shared" si="170"/>
        <v>N2O</v>
      </c>
      <c r="J5470">
        <f>INDEX(NoSettings!$C:$C,MATCH(EPS!$A5470,NoSettings!$A:$A,0))</f>
        <v>1338990000000</v>
      </c>
      <c r="K5470">
        <f>INDEX(GWP!$C$2:$C$13,MATCH(EPS!I5470,GWP!$B$2:$B$13,0))</f>
        <v>265</v>
      </c>
      <c r="L5470" s="4">
        <f t="shared" si="171"/>
        <v>354.83235000000002</v>
      </c>
    </row>
    <row r="5471" spans="1:12">
      <c r="A5471" t="s">
        <v>2827</v>
      </c>
      <c r="B5471" t="s">
        <v>2767</v>
      </c>
      <c r="C5471" t="s">
        <v>2866</v>
      </c>
      <c r="D5471" t="s">
        <v>1715</v>
      </c>
      <c r="H5471" t="str">
        <f>INDEX('Vensim Variables'!$B:$B,MATCH(EPS!$B5471,'Vensim Variables'!$A:$A,0))</f>
        <v>g pollutant</v>
      </c>
      <c r="I5471" t="str">
        <f t="shared" si="170"/>
        <v>F gases</v>
      </c>
      <c r="J5471">
        <f>INDEX(NoSettings!$C:$C,MATCH(EPS!$A5471,NoSettings!$A:$A,0))</f>
        <v>187100000000000</v>
      </c>
      <c r="K5471">
        <f>INDEX(GWP!$C$2:$C$13,MATCH(EPS!I5471,GWP!$B$2:$B$13,0))</f>
        <v>1</v>
      </c>
      <c r="L5471" s="4">
        <f t="shared" si="171"/>
        <v>187.1</v>
      </c>
    </row>
    <row r="5472" spans="1:12">
      <c r="A5472" t="s">
        <v>2828</v>
      </c>
      <c r="B5472" t="s">
        <v>2767</v>
      </c>
      <c r="C5472" t="s">
        <v>1770</v>
      </c>
      <c r="D5472" t="s">
        <v>1702</v>
      </c>
      <c r="H5472" t="str">
        <f>INDEX('Vensim Variables'!$B:$B,MATCH(EPS!$B5472,'Vensim Variables'!$A:$A,0))</f>
        <v>g pollutant</v>
      </c>
      <c r="I5472" t="str">
        <f t="shared" si="170"/>
        <v>CO2</v>
      </c>
      <c r="J5472">
        <f>INDEX(NoSettings!$C:$C,MATCH(EPS!$A5472,NoSettings!$A:$A,0))</f>
        <v>65522200000000</v>
      </c>
      <c r="K5472">
        <f>INDEX(GWP!$C$2:$C$13,MATCH(EPS!I5472,GWP!$B$2:$B$13,0))</f>
        <v>1</v>
      </c>
      <c r="L5472" s="4">
        <f t="shared" si="171"/>
        <v>65.522199999999998</v>
      </c>
    </row>
    <row r="5473" spans="1:12">
      <c r="A5473" t="s">
        <v>2829</v>
      </c>
      <c r="B5473" t="s">
        <v>2767</v>
      </c>
      <c r="C5473" t="s">
        <v>1770</v>
      </c>
      <c r="D5473" t="s">
        <v>1705</v>
      </c>
      <c r="H5473" t="str">
        <f>INDEX('Vensim Variables'!$B:$B,MATCH(EPS!$B5473,'Vensim Variables'!$A:$A,0))</f>
        <v>g pollutant</v>
      </c>
      <c r="I5473" t="str">
        <f t="shared" si="170"/>
        <v>VOC</v>
      </c>
      <c r="J5473">
        <f>INDEX(NoSettings!$C:$C,MATCH(EPS!$A5473,NoSettings!$A:$A,0))</f>
        <v>7412080000</v>
      </c>
      <c r="K5473">
        <f>INDEX(GWP!$C$2:$C$13,MATCH(EPS!I5473,GWP!$B$2:$B$13,0))</f>
        <v>0</v>
      </c>
      <c r="L5473" s="4">
        <f t="shared" si="171"/>
        <v>0</v>
      </c>
    </row>
    <row r="5474" spans="1:12">
      <c r="A5474" t="s">
        <v>2830</v>
      </c>
      <c r="B5474" t="s">
        <v>2767</v>
      </c>
      <c r="C5474" t="s">
        <v>1770</v>
      </c>
      <c r="D5474" t="s">
        <v>1706</v>
      </c>
      <c r="H5474" t="str">
        <f>INDEX('Vensim Variables'!$B:$B,MATCH(EPS!$B5474,'Vensim Variables'!$A:$A,0))</f>
        <v>g pollutant</v>
      </c>
      <c r="I5474" t="str">
        <f t="shared" si="170"/>
        <v>CO</v>
      </c>
      <c r="J5474">
        <f>INDEX(NoSettings!$C:$C,MATCH(EPS!$A5474,NoSettings!$A:$A,0))</f>
        <v>51629500000</v>
      </c>
      <c r="K5474">
        <f>INDEX(GWP!$C$2:$C$13,MATCH(EPS!I5474,GWP!$B$2:$B$13,0))</f>
        <v>0</v>
      </c>
      <c r="L5474" s="4">
        <f t="shared" si="171"/>
        <v>0</v>
      </c>
    </row>
    <row r="5475" spans="1:12">
      <c r="A5475" t="s">
        <v>2831</v>
      </c>
      <c r="B5475" t="s">
        <v>2767</v>
      </c>
      <c r="C5475" t="s">
        <v>1770</v>
      </c>
      <c r="D5475" t="s">
        <v>1707</v>
      </c>
      <c r="H5475" t="str">
        <f>INDEX('Vensim Variables'!$B:$B,MATCH(EPS!$B5475,'Vensim Variables'!$A:$A,0))</f>
        <v>g pollutant</v>
      </c>
      <c r="I5475" t="str">
        <f t="shared" si="170"/>
        <v>NOx</v>
      </c>
      <c r="J5475">
        <f>INDEX(NoSettings!$C:$C,MATCH(EPS!$A5475,NoSettings!$A:$A,0))</f>
        <v>76119200000</v>
      </c>
      <c r="K5475">
        <f>INDEX(GWP!$C$2:$C$13,MATCH(EPS!I5475,GWP!$B$2:$B$13,0))</f>
        <v>0</v>
      </c>
      <c r="L5475" s="4">
        <f t="shared" si="171"/>
        <v>0</v>
      </c>
    </row>
    <row r="5476" spans="1:12">
      <c r="A5476" t="s">
        <v>2832</v>
      </c>
      <c r="B5476" t="s">
        <v>2767</v>
      </c>
      <c r="C5476" t="s">
        <v>1770</v>
      </c>
      <c r="D5476" t="s">
        <v>1708</v>
      </c>
      <c r="H5476" t="str">
        <f>INDEX('Vensim Variables'!$B:$B,MATCH(EPS!$B5476,'Vensim Variables'!$A:$A,0))</f>
        <v>g pollutant</v>
      </c>
      <c r="I5476" t="str">
        <f t="shared" si="170"/>
        <v>PM10</v>
      </c>
      <c r="J5476">
        <f>INDEX(NoSettings!$C:$C,MATCH(EPS!$A5476,NoSettings!$A:$A,0))</f>
        <v>12884900000</v>
      </c>
      <c r="K5476">
        <f>INDEX(GWP!$C$2:$C$13,MATCH(EPS!I5476,GWP!$B$2:$B$13,0))</f>
        <v>0</v>
      </c>
      <c r="L5476" s="4">
        <f t="shared" si="171"/>
        <v>0</v>
      </c>
    </row>
    <row r="5477" spans="1:12">
      <c r="A5477" t="s">
        <v>2833</v>
      </c>
      <c r="B5477" t="s">
        <v>2767</v>
      </c>
      <c r="C5477" t="s">
        <v>1770</v>
      </c>
      <c r="D5477" t="s">
        <v>1709</v>
      </c>
      <c r="H5477" t="str">
        <f>INDEX('Vensim Variables'!$B:$B,MATCH(EPS!$B5477,'Vensim Variables'!$A:$A,0))</f>
        <v>g pollutant</v>
      </c>
      <c r="I5477" t="str">
        <f t="shared" si="170"/>
        <v>PM25</v>
      </c>
      <c r="J5477">
        <f>INDEX(NoSettings!$C:$C,MATCH(EPS!$A5477,NoSettings!$A:$A,0))</f>
        <v>9213440000</v>
      </c>
      <c r="K5477">
        <f>INDEX(GWP!$C$2:$C$13,MATCH(EPS!I5477,GWP!$B$2:$B$13,0))</f>
        <v>0</v>
      </c>
      <c r="L5477" s="4">
        <f t="shared" si="171"/>
        <v>0</v>
      </c>
    </row>
    <row r="5478" spans="1:12">
      <c r="A5478" t="s">
        <v>2834</v>
      </c>
      <c r="B5478" t="s">
        <v>2767</v>
      </c>
      <c r="C5478" t="s">
        <v>1770</v>
      </c>
      <c r="D5478" t="s">
        <v>1710</v>
      </c>
      <c r="H5478" t="str">
        <f>INDEX('Vensim Variables'!$B:$B,MATCH(EPS!$B5478,'Vensim Variables'!$A:$A,0))</f>
        <v>g pollutant</v>
      </c>
      <c r="I5478" t="str">
        <f t="shared" si="170"/>
        <v>SOx</v>
      </c>
      <c r="J5478">
        <f>INDEX(NoSettings!$C:$C,MATCH(EPS!$A5478,NoSettings!$A:$A,0))</f>
        <v>17538200000</v>
      </c>
      <c r="K5478">
        <f>INDEX(GWP!$C$2:$C$13,MATCH(EPS!I5478,GWP!$B$2:$B$13,0))</f>
        <v>0</v>
      </c>
      <c r="L5478" s="4">
        <f t="shared" si="171"/>
        <v>0</v>
      </c>
    </row>
    <row r="5479" spans="1:12">
      <c r="A5479" t="s">
        <v>2835</v>
      </c>
      <c r="B5479" t="s">
        <v>2767</v>
      </c>
      <c r="C5479" t="s">
        <v>1770</v>
      </c>
      <c r="D5479" t="s">
        <v>1711</v>
      </c>
      <c r="H5479" t="str">
        <f>INDEX('Vensim Variables'!$B:$B,MATCH(EPS!$B5479,'Vensim Variables'!$A:$A,0))</f>
        <v>g pollutant</v>
      </c>
      <c r="I5479" t="str">
        <f t="shared" si="170"/>
        <v>BC</v>
      </c>
      <c r="J5479">
        <f>INDEX(NoSettings!$C:$C,MATCH(EPS!$A5479,NoSettings!$A:$A,0))</f>
        <v>421190000</v>
      </c>
      <c r="K5479">
        <f>INDEX(GWP!$C$2:$C$13,MATCH(EPS!I5479,GWP!$B$2:$B$13,0))</f>
        <v>0</v>
      </c>
      <c r="L5479" s="4">
        <f t="shared" si="171"/>
        <v>0</v>
      </c>
    </row>
    <row r="5480" spans="1:12">
      <c r="A5480" t="s">
        <v>2836</v>
      </c>
      <c r="B5480" t="s">
        <v>2767</v>
      </c>
      <c r="C5480" t="s">
        <v>1770</v>
      </c>
      <c r="D5480" t="s">
        <v>1712</v>
      </c>
      <c r="H5480" t="str">
        <f>INDEX('Vensim Variables'!$B:$B,MATCH(EPS!$B5480,'Vensim Variables'!$A:$A,0))</f>
        <v>g pollutant</v>
      </c>
      <c r="I5480" t="str">
        <f t="shared" si="170"/>
        <v>OC</v>
      </c>
      <c r="J5480">
        <f>INDEX(NoSettings!$C:$C,MATCH(EPS!$A5480,NoSettings!$A:$A,0))</f>
        <v>3200040000</v>
      </c>
      <c r="K5480">
        <f>INDEX(GWP!$C$2:$C$13,MATCH(EPS!I5480,GWP!$B$2:$B$13,0))</f>
        <v>0</v>
      </c>
      <c r="L5480" s="4">
        <f t="shared" si="171"/>
        <v>0</v>
      </c>
    </row>
    <row r="5481" spans="1:12">
      <c r="A5481" t="s">
        <v>2837</v>
      </c>
      <c r="B5481" t="s">
        <v>2767</v>
      </c>
      <c r="C5481" t="s">
        <v>1770</v>
      </c>
      <c r="D5481" t="s">
        <v>1713</v>
      </c>
      <c r="H5481" t="str">
        <f>INDEX('Vensim Variables'!$B:$B,MATCH(EPS!$B5481,'Vensim Variables'!$A:$A,0))</f>
        <v>g pollutant</v>
      </c>
      <c r="I5481" t="str">
        <f t="shared" si="170"/>
        <v>CH4</v>
      </c>
      <c r="J5481">
        <f>INDEX(NoSettings!$C:$C,MATCH(EPS!$A5481,NoSettings!$A:$A,0))</f>
        <v>1686770000</v>
      </c>
      <c r="K5481">
        <f>INDEX(GWP!$C$2:$C$13,MATCH(EPS!I5481,GWP!$B$2:$B$13,0))</f>
        <v>28</v>
      </c>
      <c r="L5481" s="4">
        <f t="shared" si="171"/>
        <v>4.7229559999999997E-2</v>
      </c>
    </row>
    <row r="5482" spans="1:12">
      <c r="A5482" t="s">
        <v>2838</v>
      </c>
      <c r="B5482" t="s">
        <v>2767</v>
      </c>
      <c r="C5482" t="s">
        <v>1770</v>
      </c>
      <c r="D5482" t="s">
        <v>1714</v>
      </c>
      <c r="H5482" t="str">
        <f>INDEX('Vensim Variables'!$B:$B,MATCH(EPS!$B5482,'Vensim Variables'!$A:$A,0))</f>
        <v>g pollutant</v>
      </c>
      <c r="I5482" t="str">
        <f t="shared" si="170"/>
        <v>N2O</v>
      </c>
      <c r="J5482">
        <f>INDEX(NoSettings!$C:$C,MATCH(EPS!$A5482,NoSettings!$A:$A,0))</f>
        <v>176800000</v>
      </c>
      <c r="K5482">
        <f>INDEX(GWP!$C$2:$C$13,MATCH(EPS!I5482,GWP!$B$2:$B$13,0))</f>
        <v>265</v>
      </c>
      <c r="L5482" s="4">
        <f t="shared" si="171"/>
        <v>4.6851999999999998E-2</v>
      </c>
    </row>
    <row r="5483" spans="1:12">
      <c r="A5483" t="s">
        <v>2839</v>
      </c>
      <c r="B5483" t="s">
        <v>2767</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c r="A5484" t="s">
        <v>2840</v>
      </c>
      <c r="B5484" t="s">
        <v>2767</v>
      </c>
      <c r="C5484" t="s">
        <v>1771</v>
      </c>
      <c r="D5484" t="s">
        <v>1702</v>
      </c>
      <c r="H5484" t="str">
        <f>INDEX('Vensim Variables'!$B:$B,MATCH(EPS!$B5484,'Vensim Variables'!$A:$A,0))</f>
        <v>g pollutant</v>
      </c>
      <c r="I5484" t="str">
        <f t="shared" si="170"/>
        <v>CO2</v>
      </c>
      <c r="J5484">
        <f>INDEX(NoSettings!$C:$C,MATCH(EPS!$A5484,NoSettings!$A:$A,0))</f>
        <v>-983000000000000</v>
      </c>
      <c r="K5484">
        <f>INDEX(GWP!$C$2:$C$13,MATCH(EPS!I5484,GWP!$B$2:$B$13,0))</f>
        <v>1</v>
      </c>
      <c r="L5484" s="4">
        <f t="shared" si="171"/>
        <v>-983</v>
      </c>
    </row>
    <row r="5485" spans="1:12">
      <c r="A5485" t="s">
        <v>2841</v>
      </c>
      <c r="B5485" t="s">
        <v>2767</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c r="A5486" t="s">
        <v>2842</v>
      </c>
      <c r="B5486" t="s">
        <v>2767</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c r="A5487" t="s">
        <v>2843</v>
      </c>
      <c r="B5487" t="s">
        <v>2767</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c r="A5488" t="s">
        <v>2844</v>
      </c>
      <c r="B5488" t="s">
        <v>2767</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c r="A5489" t="s">
        <v>2845</v>
      </c>
      <c r="B5489" t="s">
        <v>2767</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c r="A5490" t="s">
        <v>2846</v>
      </c>
      <c r="B5490" t="s">
        <v>2767</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c r="A5491" t="s">
        <v>2847</v>
      </c>
      <c r="B5491" t="s">
        <v>2767</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c r="A5492" t="s">
        <v>2848</v>
      </c>
      <c r="B5492" t="s">
        <v>2767</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c r="A5493" t="s">
        <v>2849</v>
      </c>
      <c r="B5493" t="s">
        <v>2767</v>
      </c>
      <c r="C5493" t="s">
        <v>1771</v>
      </c>
      <c r="D5493" t="s">
        <v>1713</v>
      </c>
      <c r="H5493" t="str">
        <f>INDEX('Vensim Variables'!$B:$B,MATCH(EPS!$B5493,'Vensim Variables'!$A:$A,0))</f>
        <v>g pollutant</v>
      </c>
      <c r="I5493" t="str">
        <f t="shared" si="170"/>
        <v>CH4</v>
      </c>
      <c r="J5493">
        <f>INDEX(NoSettings!$C:$C,MATCH(EPS!$A5493,NoSettings!$A:$A,0))</f>
        <v>2220000000000</v>
      </c>
      <c r="K5493">
        <f>INDEX(GWP!$C$2:$C$13,MATCH(EPS!I5493,GWP!$B$2:$B$13,0))</f>
        <v>28</v>
      </c>
      <c r="L5493" s="4">
        <f t="shared" si="171"/>
        <v>62.16</v>
      </c>
    </row>
    <row r="5494" spans="1:12">
      <c r="A5494" t="s">
        <v>2850</v>
      </c>
      <c r="B5494" t="s">
        <v>2767</v>
      </c>
      <c r="C5494" t="s">
        <v>1771</v>
      </c>
      <c r="D5494" t="s">
        <v>1714</v>
      </c>
      <c r="H5494" t="str">
        <f>INDEX('Vensim Variables'!$B:$B,MATCH(EPS!$B5494,'Vensim Variables'!$A:$A,0))</f>
        <v>g pollutant</v>
      </c>
      <c r="I5494" t="str">
        <f t="shared" si="170"/>
        <v>N2O</v>
      </c>
      <c r="J5494">
        <f>INDEX(NoSettings!$C:$C,MATCH(EPS!$A5494,NoSettings!$A:$A,0))</f>
        <v>40400000000</v>
      </c>
      <c r="K5494">
        <f>INDEX(GWP!$C$2:$C$13,MATCH(EPS!I5494,GWP!$B$2:$B$13,0))</f>
        <v>265</v>
      </c>
      <c r="L5494" s="4">
        <f t="shared" si="171"/>
        <v>10.706</v>
      </c>
    </row>
    <row r="5495" spans="1:12">
      <c r="A5495" t="s">
        <v>2851</v>
      </c>
      <c r="B5495" t="s">
        <v>2767</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c r="A5496" t="s">
        <v>2852</v>
      </c>
      <c r="B5496" t="s">
        <v>2767</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c r="A5497" t="s">
        <v>2853</v>
      </c>
      <c r="B5497" t="s">
        <v>2767</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c r="A5498" t="s">
        <v>2854</v>
      </c>
      <c r="B5498" t="s">
        <v>2767</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c r="A5499" t="s">
        <v>2855</v>
      </c>
      <c r="B5499" t="s">
        <v>2767</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c r="A5500" t="s">
        <v>2856</v>
      </c>
      <c r="B5500" t="s">
        <v>2767</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c r="A5501" t="s">
        <v>2857</v>
      </c>
      <c r="B5501" t="s">
        <v>2767</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c r="A5502" t="s">
        <v>2858</v>
      </c>
      <c r="B5502" t="s">
        <v>2767</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c r="A5503" t="s">
        <v>2859</v>
      </c>
      <c r="B5503" t="s">
        <v>2767</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c r="A5504" t="s">
        <v>2860</v>
      </c>
      <c r="B5504" t="s">
        <v>2767</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c r="A5505" t="s">
        <v>2861</v>
      </c>
      <c r="B5505" t="s">
        <v>2767</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c r="A5506" t="s">
        <v>2862</v>
      </c>
      <c r="B5506" t="s">
        <v>2767</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c r="A5507" t="s">
        <v>2863</v>
      </c>
      <c r="B5507" t="s">
        <v>2767</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c r="A5508" t="s">
        <v>2902</v>
      </c>
      <c r="B5508" t="s">
        <v>2901</v>
      </c>
      <c r="C5508" t="s">
        <v>1721</v>
      </c>
      <c r="D5508" t="s">
        <v>3262</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c r="A5509" t="s">
        <v>2903</v>
      </c>
      <c r="B5509" t="s">
        <v>2901</v>
      </c>
      <c r="C5509" t="s">
        <v>1721</v>
      </c>
      <c r="D5509" t="s">
        <v>3262</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c r="A5510" t="s">
        <v>2904</v>
      </c>
      <c r="B5510" t="s">
        <v>2901</v>
      </c>
      <c r="C5510" t="s">
        <v>1721</v>
      </c>
      <c r="D5510" t="s">
        <v>3262</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c r="A5511" t="s">
        <v>2905</v>
      </c>
      <c r="B5511" t="s">
        <v>2901</v>
      </c>
      <c r="C5511" t="s">
        <v>1721</v>
      </c>
      <c r="D5511" t="s">
        <v>3262</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c r="A5512" t="s">
        <v>2906</v>
      </c>
      <c r="B5512" t="s">
        <v>2901</v>
      </c>
      <c r="C5512" t="s">
        <v>1721</v>
      </c>
      <c r="D5512" t="s">
        <v>3262</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c r="A5513" t="s">
        <v>2907</v>
      </c>
      <c r="B5513" t="s">
        <v>2901</v>
      </c>
      <c r="C5513" t="s">
        <v>1721</v>
      </c>
      <c r="D5513" t="s">
        <v>3262</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c r="A5514" t="s">
        <v>2908</v>
      </c>
      <c r="B5514" t="s">
        <v>2901</v>
      </c>
      <c r="C5514" t="s">
        <v>1721</v>
      </c>
      <c r="D5514" t="s">
        <v>3262</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c r="A5515" t="s">
        <v>2909</v>
      </c>
      <c r="B5515" t="s">
        <v>2901</v>
      </c>
      <c r="C5515" t="s">
        <v>1721</v>
      </c>
      <c r="D5515" t="s">
        <v>3262</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c r="A5516" t="s">
        <v>2910</v>
      </c>
      <c r="B5516" t="s">
        <v>2901</v>
      </c>
      <c r="C5516" t="s">
        <v>1721</v>
      </c>
      <c r="D5516" t="s">
        <v>3262</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c r="A5517" t="s">
        <v>2911</v>
      </c>
      <c r="B5517" t="s">
        <v>2901</v>
      </c>
      <c r="C5517" t="s">
        <v>1721</v>
      </c>
      <c r="D5517" t="s">
        <v>3262</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c r="A5518" t="s">
        <v>2912</v>
      </c>
      <c r="B5518" t="s">
        <v>2901</v>
      </c>
      <c r="C5518" t="s">
        <v>1721</v>
      </c>
      <c r="D5518" t="s">
        <v>3262</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c r="A5519" t="s">
        <v>2913</v>
      </c>
      <c r="B5519" t="s">
        <v>2901</v>
      </c>
      <c r="C5519" t="s">
        <v>1721</v>
      </c>
      <c r="D5519" t="s">
        <v>3262</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c r="A5520" t="s">
        <v>2914</v>
      </c>
      <c r="B5520" t="s">
        <v>2901</v>
      </c>
      <c r="C5520" t="s">
        <v>1721</v>
      </c>
      <c r="D5520" t="s">
        <v>3263</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c r="A5521" t="s">
        <v>2915</v>
      </c>
      <c r="B5521" t="s">
        <v>2901</v>
      </c>
      <c r="C5521" t="s">
        <v>1721</v>
      </c>
      <c r="D5521" t="s">
        <v>3263</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c r="A5522" t="s">
        <v>2916</v>
      </c>
      <c r="B5522" t="s">
        <v>2901</v>
      </c>
      <c r="C5522" t="s">
        <v>1721</v>
      </c>
      <c r="D5522" t="s">
        <v>3263</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c r="A5523" t="s">
        <v>2917</v>
      </c>
      <c r="B5523" t="s">
        <v>2901</v>
      </c>
      <c r="C5523" t="s">
        <v>1721</v>
      </c>
      <c r="D5523" t="s">
        <v>3263</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c r="A5524" t="s">
        <v>2918</v>
      </c>
      <c r="B5524" t="s">
        <v>2901</v>
      </c>
      <c r="C5524" t="s">
        <v>1721</v>
      </c>
      <c r="D5524" t="s">
        <v>3263</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c r="A5525" t="s">
        <v>2919</v>
      </c>
      <c r="B5525" t="s">
        <v>2901</v>
      </c>
      <c r="C5525" t="s">
        <v>1721</v>
      </c>
      <c r="D5525" t="s">
        <v>3263</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c r="A5526" t="s">
        <v>2920</v>
      </c>
      <c r="B5526" t="s">
        <v>2901</v>
      </c>
      <c r="C5526" t="s">
        <v>1721</v>
      </c>
      <c r="D5526" t="s">
        <v>3263</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c r="A5527" t="s">
        <v>2921</v>
      </c>
      <c r="B5527" t="s">
        <v>2901</v>
      </c>
      <c r="C5527" t="s">
        <v>1721</v>
      </c>
      <c r="D5527" t="s">
        <v>3263</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c r="A5528" t="s">
        <v>2922</v>
      </c>
      <c r="B5528" t="s">
        <v>2901</v>
      </c>
      <c r="C5528" t="s">
        <v>1721</v>
      </c>
      <c r="D5528" t="s">
        <v>3263</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c r="A5529" t="s">
        <v>2923</v>
      </c>
      <c r="B5529" t="s">
        <v>2901</v>
      </c>
      <c r="C5529" t="s">
        <v>1721</v>
      </c>
      <c r="D5529" t="s">
        <v>3263</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c r="A5530" t="s">
        <v>2924</v>
      </c>
      <c r="B5530" t="s">
        <v>2901</v>
      </c>
      <c r="C5530" t="s">
        <v>1721</v>
      </c>
      <c r="D5530" t="s">
        <v>3263</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c r="A5531" t="s">
        <v>2925</v>
      </c>
      <c r="B5531" t="s">
        <v>2901</v>
      </c>
      <c r="C5531" t="s">
        <v>1721</v>
      </c>
      <c r="D5531" t="s">
        <v>3263</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c r="A5532" t="s">
        <v>2926</v>
      </c>
      <c r="B5532" t="s">
        <v>2901</v>
      </c>
      <c r="C5532" t="s">
        <v>1721</v>
      </c>
      <c r="D5532" t="s">
        <v>3264</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c r="A5533" t="s">
        <v>2927</v>
      </c>
      <c r="B5533" t="s">
        <v>2901</v>
      </c>
      <c r="C5533" t="s">
        <v>1721</v>
      </c>
      <c r="D5533" t="s">
        <v>3264</v>
      </c>
      <c r="E5533" t="s">
        <v>1705</v>
      </c>
      <c r="H5533" t="str">
        <f>INDEX('Vensim Variables'!$B:$B,MATCH(EPS!$B5533,'Vensim Variables'!$A:$A,0))</f>
        <v>g pollutant</v>
      </c>
      <c r="I5533" t="str">
        <f t="shared" si="172"/>
        <v>VOC</v>
      </c>
      <c r="J5533">
        <f>INDEX(NoSettings!$C:$C,MATCH(EPS!$A5533,NoSettings!$A:$A,0))</f>
        <v>19404600000</v>
      </c>
      <c r="K5533">
        <f>INDEX(GWP!$C$2:$C$13,MATCH(EPS!I5533,GWP!$B$2:$B$13,0))</f>
        <v>0</v>
      </c>
      <c r="L5533" s="4">
        <f t="shared" si="173"/>
        <v>0</v>
      </c>
    </row>
    <row r="5534" spans="1:12">
      <c r="A5534" t="s">
        <v>2928</v>
      </c>
      <c r="B5534" t="s">
        <v>2901</v>
      </c>
      <c r="C5534" t="s">
        <v>1721</v>
      </c>
      <c r="D5534" t="s">
        <v>3264</v>
      </c>
      <c r="E5534" t="s">
        <v>1706</v>
      </c>
      <c r="H5534" t="str">
        <f>INDEX('Vensim Variables'!$B:$B,MATCH(EPS!$B5534,'Vensim Variables'!$A:$A,0))</f>
        <v>g pollutant</v>
      </c>
      <c r="I5534" t="str">
        <f t="shared" si="172"/>
        <v>CO</v>
      </c>
      <c r="J5534">
        <f>INDEX(NoSettings!$C:$C,MATCH(EPS!$A5534,NoSettings!$A:$A,0))</f>
        <v>119388000000</v>
      </c>
      <c r="K5534">
        <f>INDEX(GWP!$C$2:$C$13,MATCH(EPS!I5534,GWP!$B$2:$B$13,0))</f>
        <v>0</v>
      </c>
      <c r="L5534" s="4">
        <f t="shared" si="173"/>
        <v>0</v>
      </c>
    </row>
    <row r="5535" spans="1:12">
      <c r="A5535" t="s">
        <v>2929</v>
      </c>
      <c r="B5535" t="s">
        <v>2901</v>
      </c>
      <c r="C5535" t="s">
        <v>1721</v>
      </c>
      <c r="D5535" t="s">
        <v>3264</v>
      </c>
      <c r="E5535" t="s">
        <v>1707</v>
      </c>
      <c r="H5535" t="str">
        <f>INDEX('Vensim Variables'!$B:$B,MATCH(EPS!$B5535,'Vensim Variables'!$A:$A,0))</f>
        <v>g pollutant</v>
      </c>
      <c r="I5535" t="str">
        <f t="shared" si="172"/>
        <v>NOx</v>
      </c>
      <c r="J5535">
        <f>INDEX(NoSettings!$C:$C,MATCH(EPS!$A5535,NoSettings!$A:$A,0))</f>
        <v>164223000000</v>
      </c>
      <c r="K5535">
        <f>INDEX(GWP!$C$2:$C$13,MATCH(EPS!I5535,GWP!$B$2:$B$13,0))</f>
        <v>0</v>
      </c>
      <c r="L5535" s="4">
        <f t="shared" si="173"/>
        <v>0</v>
      </c>
    </row>
    <row r="5536" spans="1:12">
      <c r="A5536" t="s">
        <v>2930</v>
      </c>
      <c r="B5536" t="s">
        <v>2901</v>
      </c>
      <c r="C5536" t="s">
        <v>1721</v>
      </c>
      <c r="D5536" t="s">
        <v>3264</v>
      </c>
      <c r="E5536" t="s">
        <v>1708</v>
      </c>
      <c r="H5536" t="str">
        <f>INDEX('Vensim Variables'!$B:$B,MATCH(EPS!$B5536,'Vensim Variables'!$A:$A,0))</f>
        <v>g pollutant</v>
      </c>
      <c r="I5536" t="str">
        <f t="shared" si="172"/>
        <v>PM10</v>
      </c>
      <c r="J5536">
        <f>INDEX(NoSettings!$C:$C,MATCH(EPS!$A5536,NoSettings!$A:$A,0))</f>
        <v>63580100000</v>
      </c>
      <c r="K5536">
        <f>INDEX(GWP!$C$2:$C$13,MATCH(EPS!I5536,GWP!$B$2:$B$13,0))</f>
        <v>0</v>
      </c>
      <c r="L5536" s="4">
        <f t="shared" si="173"/>
        <v>0</v>
      </c>
    </row>
    <row r="5537" spans="1:12">
      <c r="A5537" t="s">
        <v>2931</v>
      </c>
      <c r="B5537" t="s">
        <v>2901</v>
      </c>
      <c r="C5537" t="s">
        <v>1721</v>
      </c>
      <c r="D5537" t="s">
        <v>3264</v>
      </c>
      <c r="E5537" t="s">
        <v>1709</v>
      </c>
      <c r="H5537" t="str">
        <f>INDEX('Vensim Variables'!$B:$B,MATCH(EPS!$B5537,'Vensim Variables'!$A:$A,0))</f>
        <v>g pollutant</v>
      </c>
      <c r="I5537" t="str">
        <f t="shared" si="172"/>
        <v>PM25</v>
      </c>
      <c r="J5537">
        <f>INDEX(NoSettings!$C:$C,MATCH(EPS!$A5537,NoSettings!$A:$A,0))</f>
        <v>59533000000</v>
      </c>
      <c r="K5537">
        <f>INDEX(GWP!$C$2:$C$13,MATCH(EPS!I5537,GWP!$B$2:$B$13,0))</f>
        <v>0</v>
      </c>
      <c r="L5537" s="4">
        <f t="shared" si="173"/>
        <v>0</v>
      </c>
    </row>
    <row r="5538" spans="1:12">
      <c r="A5538" t="s">
        <v>2932</v>
      </c>
      <c r="B5538" t="s">
        <v>2901</v>
      </c>
      <c r="C5538" t="s">
        <v>1721</v>
      </c>
      <c r="D5538" t="s">
        <v>3264</v>
      </c>
      <c r="E5538" t="s">
        <v>1710</v>
      </c>
      <c r="H5538" t="str">
        <f>INDEX('Vensim Variables'!$B:$B,MATCH(EPS!$B5538,'Vensim Variables'!$A:$A,0))</f>
        <v>g pollutant</v>
      </c>
      <c r="I5538" t="str">
        <f t="shared" si="172"/>
        <v>SOx</v>
      </c>
      <c r="J5538">
        <f>INDEX(NoSettings!$C:$C,MATCH(EPS!$A5538,NoSettings!$A:$A,0))</f>
        <v>1327300000</v>
      </c>
      <c r="K5538">
        <f>INDEX(GWP!$C$2:$C$13,MATCH(EPS!I5538,GWP!$B$2:$B$13,0))</f>
        <v>0</v>
      </c>
      <c r="L5538" s="4">
        <f t="shared" si="173"/>
        <v>0</v>
      </c>
    </row>
    <row r="5539" spans="1:12">
      <c r="A5539" t="s">
        <v>2933</v>
      </c>
      <c r="B5539" t="s">
        <v>2901</v>
      </c>
      <c r="C5539" t="s">
        <v>1721</v>
      </c>
      <c r="D5539" t="s">
        <v>3264</v>
      </c>
      <c r="E5539" t="s">
        <v>1711</v>
      </c>
      <c r="H5539" t="str">
        <f>INDEX('Vensim Variables'!$B:$B,MATCH(EPS!$B5539,'Vensim Variables'!$A:$A,0))</f>
        <v>g pollutant</v>
      </c>
      <c r="I5539" t="str">
        <f t="shared" si="172"/>
        <v>BC</v>
      </c>
      <c r="J5539">
        <f>INDEX(NoSettings!$C:$C,MATCH(EPS!$A5539,NoSettings!$A:$A,0))</f>
        <v>2170090000</v>
      </c>
      <c r="K5539">
        <f>INDEX(GWP!$C$2:$C$13,MATCH(EPS!I5539,GWP!$B$2:$B$13,0))</f>
        <v>0</v>
      </c>
      <c r="L5539" s="4">
        <f t="shared" si="173"/>
        <v>0</v>
      </c>
    </row>
    <row r="5540" spans="1:12">
      <c r="A5540" t="s">
        <v>2934</v>
      </c>
      <c r="B5540" t="s">
        <v>2901</v>
      </c>
      <c r="C5540" t="s">
        <v>1721</v>
      </c>
      <c r="D5540" t="s">
        <v>3264</v>
      </c>
      <c r="E5540" t="s">
        <v>1712</v>
      </c>
      <c r="H5540" t="str">
        <f>INDEX('Vensim Variables'!$B:$B,MATCH(EPS!$B5540,'Vensim Variables'!$A:$A,0))</f>
        <v>g pollutant</v>
      </c>
      <c r="I5540" t="str">
        <f t="shared" si="172"/>
        <v>OC</v>
      </c>
      <c r="J5540">
        <f>INDEX(NoSettings!$C:$C,MATCH(EPS!$A5540,NoSettings!$A:$A,0))</f>
        <v>38263700000</v>
      </c>
      <c r="K5540">
        <f>INDEX(GWP!$C$2:$C$13,MATCH(EPS!I5540,GWP!$B$2:$B$13,0))</f>
        <v>0</v>
      </c>
      <c r="L5540" s="4">
        <f t="shared" si="173"/>
        <v>0</v>
      </c>
    </row>
    <row r="5541" spans="1:12">
      <c r="A5541" t="s">
        <v>2935</v>
      </c>
      <c r="B5541" t="s">
        <v>2901</v>
      </c>
      <c r="C5541" t="s">
        <v>1721</v>
      </c>
      <c r="D5541" t="s">
        <v>3264</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c r="A5542" t="s">
        <v>2936</v>
      </c>
      <c r="B5542" t="s">
        <v>2901</v>
      </c>
      <c r="C5542" t="s">
        <v>1721</v>
      </c>
      <c r="D5542" t="s">
        <v>3264</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c r="A5543" t="s">
        <v>2937</v>
      </c>
      <c r="B5543" t="s">
        <v>2901</v>
      </c>
      <c r="C5543" t="s">
        <v>1721</v>
      </c>
      <c r="D5543" t="s">
        <v>3264</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c r="A5544" t="s">
        <v>2938</v>
      </c>
      <c r="B5544" t="s">
        <v>2901</v>
      </c>
      <c r="C5544" t="s">
        <v>1721</v>
      </c>
      <c r="D5544" t="s">
        <v>3265</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c r="A5545" t="s">
        <v>2939</v>
      </c>
      <c r="B5545" t="s">
        <v>2901</v>
      </c>
      <c r="C5545" t="s">
        <v>1721</v>
      </c>
      <c r="D5545" t="s">
        <v>3265</v>
      </c>
      <c r="E5545" t="s">
        <v>1705</v>
      </c>
      <c r="H5545" t="str">
        <f>INDEX('Vensim Variables'!$B:$B,MATCH(EPS!$B5545,'Vensim Variables'!$A:$A,0))</f>
        <v>g pollutant</v>
      </c>
      <c r="I5545" t="str">
        <f t="shared" si="172"/>
        <v>VOC</v>
      </c>
      <c r="J5545">
        <f>INDEX(NoSettings!$C:$C,MATCH(EPS!$A5545,NoSettings!$A:$A,0))</f>
        <v>1402280000</v>
      </c>
      <c r="K5545">
        <f>INDEX(GWP!$C$2:$C$13,MATCH(EPS!I5545,GWP!$B$2:$B$13,0))</f>
        <v>0</v>
      </c>
      <c r="L5545" s="4">
        <f t="shared" si="173"/>
        <v>0</v>
      </c>
    </row>
    <row r="5546" spans="1:12">
      <c r="A5546" t="s">
        <v>2940</v>
      </c>
      <c r="B5546" t="s">
        <v>2901</v>
      </c>
      <c r="C5546" t="s">
        <v>1721</v>
      </c>
      <c r="D5546" t="s">
        <v>3265</v>
      </c>
      <c r="E5546" t="s">
        <v>1706</v>
      </c>
      <c r="H5546" t="str">
        <f>INDEX('Vensim Variables'!$B:$B,MATCH(EPS!$B5546,'Vensim Variables'!$A:$A,0))</f>
        <v>g pollutant</v>
      </c>
      <c r="I5546" t="str">
        <f t="shared" si="172"/>
        <v>CO</v>
      </c>
      <c r="J5546">
        <f>INDEX(NoSettings!$C:$C,MATCH(EPS!$A5546,NoSettings!$A:$A,0))</f>
        <v>8753070000</v>
      </c>
      <c r="K5546">
        <f>INDEX(GWP!$C$2:$C$13,MATCH(EPS!I5546,GWP!$B$2:$B$13,0))</f>
        <v>0</v>
      </c>
      <c r="L5546" s="4">
        <f t="shared" si="173"/>
        <v>0</v>
      </c>
    </row>
    <row r="5547" spans="1:12">
      <c r="A5547" t="s">
        <v>2941</v>
      </c>
      <c r="B5547" t="s">
        <v>2901</v>
      </c>
      <c r="C5547" t="s">
        <v>1721</v>
      </c>
      <c r="D5547" t="s">
        <v>3265</v>
      </c>
      <c r="E5547" t="s">
        <v>1707</v>
      </c>
      <c r="H5547" t="str">
        <f>INDEX('Vensim Variables'!$B:$B,MATCH(EPS!$B5547,'Vensim Variables'!$A:$A,0))</f>
        <v>g pollutant</v>
      </c>
      <c r="I5547" t="str">
        <f t="shared" si="172"/>
        <v>NOx</v>
      </c>
      <c r="J5547">
        <f>INDEX(NoSettings!$C:$C,MATCH(EPS!$A5547,NoSettings!$A:$A,0))</f>
        <v>26159300000</v>
      </c>
      <c r="K5547">
        <f>INDEX(GWP!$C$2:$C$13,MATCH(EPS!I5547,GWP!$B$2:$B$13,0))</f>
        <v>0</v>
      </c>
      <c r="L5547" s="4">
        <f t="shared" si="173"/>
        <v>0</v>
      </c>
    </row>
    <row r="5548" spans="1:12">
      <c r="A5548" t="s">
        <v>2942</v>
      </c>
      <c r="B5548" t="s">
        <v>2901</v>
      </c>
      <c r="C5548" t="s">
        <v>1721</v>
      </c>
      <c r="D5548" t="s">
        <v>3265</v>
      </c>
      <c r="E5548" t="s">
        <v>1708</v>
      </c>
      <c r="H5548" t="str">
        <f>INDEX('Vensim Variables'!$B:$B,MATCH(EPS!$B5548,'Vensim Variables'!$A:$A,0))</f>
        <v>g pollutant</v>
      </c>
      <c r="I5548" t="str">
        <f t="shared" si="172"/>
        <v>PM10</v>
      </c>
      <c r="J5548">
        <f>INDEX(NoSettings!$C:$C,MATCH(EPS!$A5548,NoSettings!$A:$A,0))</f>
        <v>2554190000</v>
      </c>
      <c r="K5548">
        <f>INDEX(GWP!$C$2:$C$13,MATCH(EPS!I5548,GWP!$B$2:$B$13,0))</f>
        <v>0</v>
      </c>
      <c r="L5548" s="4">
        <f t="shared" si="173"/>
        <v>0</v>
      </c>
    </row>
    <row r="5549" spans="1:12">
      <c r="A5549" t="s">
        <v>2943</v>
      </c>
      <c r="B5549" t="s">
        <v>2901</v>
      </c>
      <c r="C5549" t="s">
        <v>1721</v>
      </c>
      <c r="D5549" t="s">
        <v>3265</v>
      </c>
      <c r="E5549" t="s">
        <v>1709</v>
      </c>
      <c r="H5549" t="str">
        <f>INDEX('Vensim Variables'!$B:$B,MATCH(EPS!$B5549,'Vensim Variables'!$A:$A,0))</f>
        <v>g pollutant</v>
      </c>
      <c r="I5549" t="str">
        <f t="shared" si="172"/>
        <v>PM25</v>
      </c>
      <c r="J5549">
        <f>INDEX(NoSettings!$C:$C,MATCH(EPS!$A5549,NoSettings!$A:$A,0))</f>
        <v>2307910000</v>
      </c>
      <c r="K5549">
        <f>INDEX(GWP!$C$2:$C$13,MATCH(EPS!I5549,GWP!$B$2:$B$13,0))</f>
        <v>0</v>
      </c>
      <c r="L5549" s="4">
        <f t="shared" si="173"/>
        <v>0</v>
      </c>
    </row>
    <row r="5550" spans="1:12">
      <c r="A5550" t="s">
        <v>2944</v>
      </c>
      <c r="B5550" t="s">
        <v>2901</v>
      </c>
      <c r="C5550" t="s">
        <v>1721</v>
      </c>
      <c r="D5550" t="s">
        <v>3265</v>
      </c>
      <c r="E5550" t="s">
        <v>1710</v>
      </c>
      <c r="H5550" t="str">
        <f>INDEX('Vensim Variables'!$B:$B,MATCH(EPS!$B5550,'Vensim Variables'!$A:$A,0))</f>
        <v>g pollutant</v>
      </c>
      <c r="I5550" t="str">
        <f t="shared" si="172"/>
        <v>SOx</v>
      </c>
      <c r="J5550">
        <f>INDEX(NoSettings!$C:$C,MATCH(EPS!$A5550,NoSettings!$A:$A,0))</f>
        <v>6742600000</v>
      </c>
      <c r="K5550">
        <f>INDEX(GWP!$C$2:$C$13,MATCH(EPS!I5550,GWP!$B$2:$B$13,0))</f>
        <v>0</v>
      </c>
      <c r="L5550" s="4">
        <f t="shared" si="173"/>
        <v>0</v>
      </c>
    </row>
    <row r="5551" spans="1:12">
      <c r="A5551" t="s">
        <v>2945</v>
      </c>
      <c r="B5551" t="s">
        <v>2901</v>
      </c>
      <c r="C5551" t="s">
        <v>1721</v>
      </c>
      <c r="D5551" t="s">
        <v>3265</v>
      </c>
      <c r="E5551" t="s">
        <v>1711</v>
      </c>
      <c r="H5551" t="str">
        <f>INDEX('Vensim Variables'!$B:$B,MATCH(EPS!$B5551,'Vensim Variables'!$A:$A,0))</f>
        <v>g pollutant</v>
      </c>
      <c r="I5551" t="str">
        <f t="shared" si="172"/>
        <v>BC</v>
      </c>
      <c r="J5551">
        <f>INDEX(NoSettings!$C:$C,MATCH(EPS!$A5551,NoSettings!$A:$A,0))</f>
        <v>308358000</v>
      </c>
      <c r="K5551">
        <f>INDEX(GWP!$C$2:$C$13,MATCH(EPS!I5551,GWP!$B$2:$B$13,0))</f>
        <v>0</v>
      </c>
      <c r="L5551" s="4">
        <f t="shared" si="173"/>
        <v>0</v>
      </c>
    </row>
    <row r="5552" spans="1:12">
      <c r="A5552" t="s">
        <v>2946</v>
      </c>
      <c r="B5552" t="s">
        <v>2901</v>
      </c>
      <c r="C5552" t="s">
        <v>1721</v>
      </c>
      <c r="D5552" t="s">
        <v>3265</v>
      </c>
      <c r="E5552" t="s">
        <v>1712</v>
      </c>
      <c r="H5552" t="str">
        <f>INDEX('Vensim Variables'!$B:$B,MATCH(EPS!$B5552,'Vensim Variables'!$A:$A,0))</f>
        <v>g pollutant</v>
      </c>
      <c r="I5552" t="str">
        <f t="shared" si="172"/>
        <v>OC</v>
      </c>
      <c r="J5552">
        <f>INDEX(NoSettings!$C:$C,MATCH(EPS!$A5552,NoSettings!$A:$A,0))</f>
        <v>553953000</v>
      </c>
      <c r="K5552">
        <f>INDEX(GWP!$C$2:$C$13,MATCH(EPS!I5552,GWP!$B$2:$B$13,0))</f>
        <v>0</v>
      </c>
      <c r="L5552" s="4">
        <f t="shared" si="173"/>
        <v>0</v>
      </c>
    </row>
    <row r="5553" spans="1:12">
      <c r="A5553" t="s">
        <v>2947</v>
      </c>
      <c r="B5553" t="s">
        <v>2901</v>
      </c>
      <c r="C5553" t="s">
        <v>1721</v>
      </c>
      <c r="D5553" t="s">
        <v>3265</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c r="A5554" t="s">
        <v>2948</v>
      </c>
      <c r="B5554" t="s">
        <v>2901</v>
      </c>
      <c r="C5554" t="s">
        <v>1721</v>
      </c>
      <c r="D5554" t="s">
        <v>3265</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c r="A5555" t="s">
        <v>2949</v>
      </c>
      <c r="B5555" t="s">
        <v>2901</v>
      </c>
      <c r="C5555" t="s">
        <v>1721</v>
      </c>
      <c r="D5555" t="s">
        <v>3265</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c r="A5556" t="s">
        <v>2950</v>
      </c>
      <c r="B5556" t="s">
        <v>2901</v>
      </c>
      <c r="C5556" t="s">
        <v>1721</v>
      </c>
      <c r="D5556" t="s">
        <v>3266</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c r="A5557" t="s">
        <v>2951</v>
      </c>
      <c r="B5557" t="s">
        <v>2901</v>
      </c>
      <c r="C5557" t="s">
        <v>1721</v>
      </c>
      <c r="D5557" t="s">
        <v>3266</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c r="A5558" t="s">
        <v>2952</v>
      </c>
      <c r="B5558" t="s">
        <v>2901</v>
      </c>
      <c r="C5558" t="s">
        <v>1721</v>
      </c>
      <c r="D5558" t="s">
        <v>3266</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c r="A5559" t="s">
        <v>2953</v>
      </c>
      <c r="B5559" t="s">
        <v>2901</v>
      </c>
      <c r="C5559" t="s">
        <v>1721</v>
      </c>
      <c r="D5559" t="s">
        <v>3266</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c r="A5560" t="s">
        <v>2954</v>
      </c>
      <c r="B5560" t="s">
        <v>2901</v>
      </c>
      <c r="C5560" t="s">
        <v>1721</v>
      </c>
      <c r="D5560" t="s">
        <v>3266</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c r="A5561" t="s">
        <v>2955</v>
      </c>
      <c r="B5561" t="s">
        <v>2901</v>
      </c>
      <c r="C5561" t="s">
        <v>1721</v>
      </c>
      <c r="D5561" t="s">
        <v>3266</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c r="A5562" t="s">
        <v>2956</v>
      </c>
      <c r="B5562" t="s">
        <v>2901</v>
      </c>
      <c r="C5562" t="s">
        <v>1721</v>
      </c>
      <c r="D5562" t="s">
        <v>3266</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c r="A5563" t="s">
        <v>2957</v>
      </c>
      <c r="B5563" t="s">
        <v>2901</v>
      </c>
      <c r="C5563" t="s">
        <v>1721</v>
      </c>
      <c r="D5563" t="s">
        <v>3266</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c r="A5564" t="s">
        <v>2958</v>
      </c>
      <c r="B5564" t="s">
        <v>2901</v>
      </c>
      <c r="C5564" t="s">
        <v>1721</v>
      </c>
      <c r="D5564" t="s">
        <v>3266</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c r="A5565" t="s">
        <v>2959</v>
      </c>
      <c r="B5565" t="s">
        <v>2901</v>
      </c>
      <c r="C5565" t="s">
        <v>1721</v>
      </c>
      <c r="D5565" t="s">
        <v>3266</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c r="A5566" t="s">
        <v>2960</v>
      </c>
      <c r="B5566" t="s">
        <v>2901</v>
      </c>
      <c r="C5566" t="s">
        <v>1721</v>
      </c>
      <c r="D5566" t="s">
        <v>3266</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c r="A5567" t="s">
        <v>2961</v>
      </c>
      <c r="B5567" t="s">
        <v>2901</v>
      </c>
      <c r="C5567" t="s">
        <v>1721</v>
      </c>
      <c r="D5567" t="s">
        <v>3266</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c r="A5568" t="s">
        <v>2962</v>
      </c>
      <c r="B5568" t="s">
        <v>2901</v>
      </c>
      <c r="C5568" t="s">
        <v>1721</v>
      </c>
      <c r="D5568" t="s">
        <v>3267</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c r="A5569" t="s">
        <v>2963</v>
      </c>
      <c r="B5569" t="s">
        <v>2901</v>
      </c>
      <c r="C5569" t="s">
        <v>1721</v>
      </c>
      <c r="D5569" t="s">
        <v>3267</v>
      </c>
      <c r="E5569" t="s">
        <v>1705</v>
      </c>
      <c r="H5569" t="str">
        <f>INDEX('Vensim Variables'!$B:$B,MATCH(EPS!$B5569,'Vensim Variables'!$A:$A,0))</f>
        <v>g pollutant</v>
      </c>
      <c r="I5569" t="str">
        <f t="shared" si="172"/>
        <v>VOC</v>
      </c>
      <c r="J5569">
        <f>INDEX(NoSettings!$C:$C,MATCH(EPS!$A5569,NoSettings!$A:$A,0))</f>
        <v>224468000000</v>
      </c>
      <c r="K5569">
        <f>INDEX(GWP!$C$2:$C$13,MATCH(EPS!I5569,GWP!$B$2:$B$13,0))</f>
        <v>0</v>
      </c>
      <c r="L5569" s="4">
        <f t="shared" si="173"/>
        <v>0</v>
      </c>
    </row>
    <row r="5570" spans="1:12">
      <c r="A5570" t="s">
        <v>2964</v>
      </c>
      <c r="B5570" t="s">
        <v>2901</v>
      </c>
      <c r="C5570" t="s">
        <v>1721</v>
      </c>
      <c r="D5570" t="s">
        <v>3267</v>
      </c>
      <c r="E5570" t="s">
        <v>1706</v>
      </c>
      <c r="H5570" t="str">
        <f>INDEX('Vensim Variables'!$B:$B,MATCH(EPS!$B5570,'Vensim Variables'!$A:$A,0))</f>
        <v>g pollutant</v>
      </c>
      <c r="I5570" t="str">
        <f t="shared" si="172"/>
        <v>CO</v>
      </c>
      <c r="J5570">
        <f>INDEX(NoSettings!$C:$C,MATCH(EPS!$A5570,NoSettings!$A:$A,0))</f>
        <v>1625500000000</v>
      </c>
      <c r="K5570">
        <f>INDEX(GWP!$C$2:$C$13,MATCH(EPS!I5570,GWP!$B$2:$B$13,0))</f>
        <v>0</v>
      </c>
      <c r="L5570" s="4">
        <f t="shared" si="173"/>
        <v>0</v>
      </c>
    </row>
    <row r="5571" spans="1:12">
      <c r="A5571" t="s">
        <v>2965</v>
      </c>
      <c r="B5571" t="s">
        <v>2901</v>
      </c>
      <c r="C5571" t="s">
        <v>1721</v>
      </c>
      <c r="D5571" t="s">
        <v>3267</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32510500000</v>
      </c>
      <c r="K5571">
        <f>INDEX(GWP!$C$2:$C$13,MATCH(EPS!I5571,GWP!$B$2:$B$13,0))</f>
        <v>0</v>
      </c>
      <c r="L5571" s="4">
        <f t="shared" ref="L5571:L5634" si="175">IF(H5571="g pollutant",K5571*J5571/10^12,IF(H5571="MMTCO2e",J5571,IF(H5571="MWh",J5571,0)))</f>
        <v>0</v>
      </c>
    </row>
    <row r="5572" spans="1:12">
      <c r="A5572" t="s">
        <v>2966</v>
      </c>
      <c r="B5572" t="s">
        <v>2901</v>
      </c>
      <c r="C5572" t="s">
        <v>1721</v>
      </c>
      <c r="D5572" t="s">
        <v>3267</v>
      </c>
      <c r="E5572" t="s">
        <v>1708</v>
      </c>
      <c r="H5572" t="str">
        <f>INDEX('Vensim Variables'!$B:$B,MATCH(EPS!$B5572,'Vensim Variables'!$A:$A,0))</f>
        <v>g pollutant</v>
      </c>
      <c r="I5572" t="str">
        <f t="shared" si="174"/>
        <v>PM10</v>
      </c>
      <c r="J5572">
        <f>INDEX(NoSettings!$C:$C,MATCH(EPS!$A5572,NoSettings!$A:$A,0))</f>
        <v>237803000000</v>
      </c>
      <c r="K5572">
        <f>INDEX(GWP!$C$2:$C$13,MATCH(EPS!I5572,GWP!$B$2:$B$13,0))</f>
        <v>0</v>
      </c>
      <c r="L5572" s="4">
        <f t="shared" si="175"/>
        <v>0</v>
      </c>
    </row>
    <row r="5573" spans="1:12">
      <c r="A5573" t="s">
        <v>2967</v>
      </c>
      <c r="B5573" t="s">
        <v>2901</v>
      </c>
      <c r="C5573" t="s">
        <v>1721</v>
      </c>
      <c r="D5573" t="s">
        <v>3267</v>
      </c>
      <c r="E5573" t="s">
        <v>1709</v>
      </c>
      <c r="H5573" t="str">
        <f>INDEX('Vensim Variables'!$B:$B,MATCH(EPS!$B5573,'Vensim Variables'!$A:$A,0))</f>
        <v>g pollutant</v>
      </c>
      <c r="I5573" t="str">
        <f t="shared" si="174"/>
        <v>PM25</v>
      </c>
      <c r="J5573">
        <f>INDEX(NoSettings!$C:$C,MATCH(EPS!$A5573,NoSettings!$A:$A,0))</f>
        <v>235347000000</v>
      </c>
      <c r="K5573">
        <f>INDEX(GWP!$C$2:$C$13,MATCH(EPS!I5573,GWP!$B$2:$B$13,0))</f>
        <v>0</v>
      </c>
      <c r="L5573" s="4">
        <f t="shared" si="175"/>
        <v>0</v>
      </c>
    </row>
    <row r="5574" spans="1:12">
      <c r="A5574" t="s">
        <v>2968</v>
      </c>
      <c r="B5574" t="s">
        <v>2901</v>
      </c>
      <c r="C5574" t="s">
        <v>1721</v>
      </c>
      <c r="D5574" t="s">
        <v>3267</v>
      </c>
      <c r="E5574" t="s">
        <v>1710</v>
      </c>
      <c r="H5574" t="str">
        <f>INDEX('Vensim Variables'!$B:$B,MATCH(EPS!$B5574,'Vensim Variables'!$A:$A,0))</f>
        <v>g pollutant</v>
      </c>
      <c r="I5574" t="str">
        <f t="shared" si="174"/>
        <v>SOx</v>
      </c>
      <c r="J5574">
        <f>INDEX(NoSettings!$C:$C,MATCH(EPS!$A5574,NoSettings!$A:$A,0))</f>
        <v>6483860000</v>
      </c>
      <c r="K5574">
        <f>INDEX(GWP!$C$2:$C$13,MATCH(EPS!I5574,GWP!$B$2:$B$13,0))</f>
        <v>0</v>
      </c>
      <c r="L5574" s="4">
        <f t="shared" si="175"/>
        <v>0</v>
      </c>
    </row>
    <row r="5575" spans="1:12">
      <c r="A5575" t="s">
        <v>2969</v>
      </c>
      <c r="B5575" t="s">
        <v>2901</v>
      </c>
      <c r="C5575" t="s">
        <v>1721</v>
      </c>
      <c r="D5575" t="s">
        <v>3267</v>
      </c>
      <c r="E5575" t="s">
        <v>1711</v>
      </c>
      <c r="H5575" t="str">
        <f>INDEX('Vensim Variables'!$B:$B,MATCH(EPS!$B5575,'Vensim Variables'!$A:$A,0))</f>
        <v>g pollutant</v>
      </c>
      <c r="I5575" t="str">
        <f t="shared" si="174"/>
        <v>BC</v>
      </c>
      <c r="J5575">
        <f>INDEX(NoSettings!$C:$C,MATCH(EPS!$A5575,NoSettings!$A:$A,0))</f>
        <v>12972200000</v>
      </c>
      <c r="K5575">
        <f>INDEX(GWP!$C$2:$C$13,MATCH(EPS!I5575,GWP!$B$2:$B$13,0))</f>
        <v>0</v>
      </c>
      <c r="L5575" s="4">
        <f t="shared" si="175"/>
        <v>0</v>
      </c>
    </row>
    <row r="5576" spans="1:12">
      <c r="A5576" t="s">
        <v>2970</v>
      </c>
      <c r="B5576" t="s">
        <v>2901</v>
      </c>
      <c r="C5576" t="s">
        <v>1721</v>
      </c>
      <c r="D5576" t="s">
        <v>3267</v>
      </c>
      <c r="E5576" t="s">
        <v>1712</v>
      </c>
      <c r="H5576" t="str">
        <f>INDEX('Vensim Variables'!$B:$B,MATCH(EPS!$B5576,'Vensim Variables'!$A:$A,0))</f>
        <v>g pollutant</v>
      </c>
      <c r="I5576" t="str">
        <f t="shared" si="174"/>
        <v>OC</v>
      </c>
      <c r="J5576">
        <f>INDEX(NoSettings!$C:$C,MATCH(EPS!$A5576,NoSettings!$A:$A,0))</f>
        <v>122775000000</v>
      </c>
      <c r="K5576">
        <f>INDEX(GWP!$C$2:$C$13,MATCH(EPS!I5576,GWP!$B$2:$B$13,0))</f>
        <v>0</v>
      </c>
      <c r="L5576" s="4">
        <f t="shared" si="175"/>
        <v>0</v>
      </c>
    </row>
    <row r="5577" spans="1:12">
      <c r="A5577" t="s">
        <v>2971</v>
      </c>
      <c r="B5577" t="s">
        <v>2901</v>
      </c>
      <c r="C5577" t="s">
        <v>1721</v>
      </c>
      <c r="D5577" t="s">
        <v>3267</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c r="A5578" t="s">
        <v>2972</v>
      </c>
      <c r="B5578" t="s">
        <v>2901</v>
      </c>
      <c r="C5578" t="s">
        <v>1721</v>
      </c>
      <c r="D5578" t="s">
        <v>3267</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c r="A5579" t="s">
        <v>2973</v>
      </c>
      <c r="B5579" t="s">
        <v>2901</v>
      </c>
      <c r="C5579" t="s">
        <v>1721</v>
      </c>
      <c r="D5579" t="s">
        <v>3267</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c r="A5580" t="s">
        <v>2974</v>
      </c>
      <c r="B5580" t="s">
        <v>2901</v>
      </c>
      <c r="C5580" t="s">
        <v>1721</v>
      </c>
      <c r="D5580" t="s">
        <v>3268</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c r="A5581" t="s">
        <v>2975</v>
      </c>
      <c r="B5581" t="s">
        <v>2901</v>
      </c>
      <c r="C5581" t="s">
        <v>1721</v>
      </c>
      <c r="D5581" t="s">
        <v>3268</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c r="A5582" t="s">
        <v>2976</v>
      </c>
      <c r="B5582" t="s">
        <v>2901</v>
      </c>
      <c r="C5582" t="s">
        <v>1721</v>
      </c>
      <c r="D5582" t="s">
        <v>3268</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c r="A5583" t="s">
        <v>2977</v>
      </c>
      <c r="B5583" t="s">
        <v>2901</v>
      </c>
      <c r="C5583" t="s">
        <v>1721</v>
      </c>
      <c r="D5583" t="s">
        <v>3268</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c r="A5584" t="s">
        <v>2978</v>
      </c>
      <c r="B5584" t="s">
        <v>2901</v>
      </c>
      <c r="C5584" t="s">
        <v>1721</v>
      </c>
      <c r="D5584" t="s">
        <v>3268</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c r="A5585" t="s">
        <v>2979</v>
      </c>
      <c r="B5585" t="s">
        <v>2901</v>
      </c>
      <c r="C5585" t="s">
        <v>1721</v>
      </c>
      <c r="D5585" t="s">
        <v>3268</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c r="A5586" t="s">
        <v>2980</v>
      </c>
      <c r="B5586" t="s">
        <v>2901</v>
      </c>
      <c r="C5586" t="s">
        <v>1721</v>
      </c>
      <c r="D5586" t="s">
        <v>3268</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c r="A5587" t="s">
        <v>2981</v>
      </c>
      <c r="B5587" t="s">
        <v>2901</v>
      </c>
      <c r="C5587" t="s">
        <v>1721</v>
      </c>
      <c r="D5587" t="s">
        <v>3268</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c r="A5588" t="s">
        <v>2982</v>
      </c>
      <c r="B5588" t="s">
        <v>2901</v>
      </c>
      <c r="C5588" t="s">
        <v>1721</v>
      </c>
      <c r="D5588" t="s">
        <v>3268</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c r="A5589" t="s">
        <v>2983</v>
      </c>
      <c r="B5589" t="s">
        <v>2901</v>
      </c>
      <c r="C5589" t="s">
        <v>1721</v>
      </c>
      <c r="D5589" t="s">
        <v>3268</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c r="A5590" t="s">
        <v>2984</v>
      </c>
      <c r="B5590" t="s">
        <v>2901</v>
      </c>
      <c r="C5590" t="s">
        <v>1721</v>
      </c>
      <c r="D5590" t="s">
        <v>3268</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c r="A5591" t="s">
        <v>2985</v>
      </c>
      <c r="B5591" t="s">
        <v>2901</v>
      </c>
      <c r="C5591" t="s">
        <v>1721</v>
      </c>
      <c r="D5591" t="s">
        <v>3268</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c r="A5592" t="s">
        <v>2986</v>
      </c>
      <c r="B5592" t="s">
        <v>2901</v>
      </c>
      <c r="C5592" t="s">
        <v>1721</v>
      </c>
      <c r="D5592" t="s">
        <v>3269</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c r="A5593" t="s">
        <v>2987</v>
      </c>
      <c r="B5593" t="s">
        <v>2901</v>
      </c>
      <c r="C5593" t="s">
        <v>1721</v>
      </c>
      <c r="D5593" t="s">
        <v>3269</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c r="A5594" t="s">
        <v>2988</v>
      </c>
      <c r="B5594" t="s">
        <v>2901</v>
      </c>
      <c r="C5594" t="s">
        <v>1721</v>
      </c>
      <c r="D5594" t="s">
        <v>3269</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c r="A5595" t="s">
        <v>2989</v>
      </c>
      <c r="B5595" t="s">
        <v>2901</v>
      </c>
      <c r="C5595" t="s">
        <v>1721</v>
      </c>
      <c r="D5595" t="s">
        <v>3269</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c r="A5596" t="s">
        <v>2990</v>
      </c>
      <c r="B5596" t="s">
        <v>2901</v>
      </c>
      <c r="C5596" t="s">
        <v>1721</v>
      </c>
      <c r="D5596" t="s">
        <v>3269</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c r="A5597" t="s">
        <v>2991</v>
      </c>
      <c r="B5597" t="s">
        <v>2901</v>
      </c>
      <c r="C5597" t="s">
        <v>1721</v>
      </c>
      <c r="D5597" t="s">
        <v>3269</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c r="A5598" t="s">
        <v>2992</v>
      </c>
      <c r="B5598" t="s">
        <v>2901</v>
      </c>
      <c r="C5598" t="s">
        <v>1721</v>
      </c>
      <c r="D5598" t="s">
        <v>3269</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c r="A5599" t="s">
        <v>2993</v>
      </c>
      <c r="B5599" t="s">
        <v>2901</v>
      </c>
      <c r="C5599" t="s">
        <v>1721</v>
      </c>
      <c r="D5599" t="s">
        <v>3269</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c r="A5600" t="s">
        <v>2994</v>
      </c>
      <c r="B5600" t="s">
        <v>2901</v>
      </c>
      <c r="C5600" t="s">
        <v>1721</v>
      </c>
      <c r="D5600" t="s">
        <v>3269</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c r="A5601" t="s">
        <v>2995</v>
      </c>
      <c r="B5601" t="s">
        <v>2901</v>
      </c>
      <c r="C5601" t="s">
        <v>1721</v>
      </c>
      <c r="D5601" t="s">
        <v>3269</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c r="A5602" t="s">
        <v>2996</v>
      </c>
      <c r="B5602" t="s">
        <v>2901</v>
      </c>
      <c r="C5602" t="s">
        <v>1721</v>
      </c>
      <c r="D5602" t="s">
        <v>3269</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c r="A5603" t="s">
        <v>2997</v>
      </c>
      <c r="B5603" t="s">
        <v>2901</v>
      </c>
      <c r="C5603" t="s">
        <v>1721</v>
      </c>
      <c r="D5603" t="s">
        <v>3269</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c r="A5604" t="s">
        <v>2998</v>
      </c>
      <c r="B5604" t="s">
        <v>2901</v>
      </c>
      <c r="C5604" t="s">
        <v>1721</v>
      </c>
      <c r="D5604" t="s">
        <v>3270</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c r="A5605" t="s">
        <v>2999</v>
      </c>
      <c r="B5605" t="s">
        <v>2901</v>
      </c>
      <c r="C5605" t="s">
        <v>1721</v>
      </c>
      <c r="D5605" t="s">
        <v>3270</v>
      </c>
      <c r="E5605" t="s">
        <v>1705</v>
      </c>
      <c r="H5605" t="str">
        <f>INDEX('Vensim Variables'!$B:$B,MATCH(EPS!$B5605,'Vensim Variables'!$A:$A,0))</f>
        <v>g pollutant</v>
      </c>
      <c r="I5605" t="str">
        <f t="shared" si="174"/>
        <v>VOC</v>
      </c>
      <c r="J5605">
        <f>INDEX(NoSettings!$C:$C,MATCH(EPS!$A5605,NoSettings!$A:$A,0))</f>
        <v>870618000</v>
      </c>
      <c r="K5605">
        <f>INDEX(GWP!$C$2:$C$13,MATCH(EPS!I5605,GWP!$B$2:$B$13,0))</f>
        <v>0</v>
      </c>
      <c r="L5605" s="4">
        <f t="shared" si="175"/>
        <v>0</v>
      </c>
    </row>
    <row r="5606" spans="1:12">
      <c r="A5606" t="s">
        <v>3000</v>
      </c>
      <c r="B5606" t="s">
        <v>2901</v>
      </c>
      <c r="C5606" t="s">
        <v>1721</v>
      </c>
      <c r="D5606" t="s">
        <v>3270</v>
      </c>
      <c r="E5606" t="s">
        <v>1706</v>
      </c>
      <c r="H5606" t="str">
        <f>INDEX('Vensim Variables'!$B:$B,MATCH(EPS!$B5606,'Vensim Variables'!$A:$A,0))</f>
        <v>g pollutant</v>
      </c>
      <c r="I5606" t="str">
        <f t="shared" si="174"/>
        <v>CO</v>
      </c>
      <c r="J5606">
        <f>INDEX(NoSettings!$C:$C,MATCH(EPS!$A5606,NoSettings!$A:$A,0))</f>
        <v>7102330000</v>
      </c>
      <c r="K5606">
        <f>INDEX(GWP!$C$2:$C$13,MATCH(EPS!I5606,GWP!$B$2:$B$13,0))</f>
        <v>0</v>
      </c>
      <c r="L5606" s="4">
        <f t="shared" si="175"/>
        <v>0</v>
      </c>
    </row>
    <row r="5607" spans="1:12">
      <c r="A5607" t="s">
        <v>3001</v>
      </c>
      <c r="B5607" t="s">
        <v>2901</v>
      </c>
      <c r="C5607" t="s">
        <v>1721</v>
      </c>
      <c r="D5607" t="s">
        <v>3270</v>
      </c>
      <c r="E5607" t="s">
        <v>1707</v>
      </c>
      <c r="H5607" t="str">
        <f>INDEX('Vensim Variables'!$B:$B,MATCH(EPS!$B5607,'Vensim Variables'!$A:$A,0))</f>
        <v>g pollutant</v>
      </c>
      <c r="I5607" t="str">
        <f t="shared" si="174"/>
        <v>NOx</v>
      </c>
      <c r="J5607">
        <f>INDEX(NoSettings!$C:$C,MATCH(EPS!$A5607,NoSettings!$A:$A,0))</f>
        <v>16394600000</v>
      </c>
      <c r="K5607">
        <f>INDEX(GWP!$C$2:$C$13,MATCH(EPS!I5607,GWP!$B$2:$B$13,0))</f>
        <v>0</v>
      </c>
      <c r="L5607" s="4">
        <f t="shared" si="175"/>
        <v>0</v>
      </c>
    </row>
    <row r="5608" spans="1:12">
      <c r="A5608" t="s">
        <v>3002</v>
      </c>
      <c r="B5608" t="s">
        <v>2901</v>
      </c>
      <c r="C5608" t="s">
        <v>1721</v>
      </c>
      <c r="D5608" t="s">
        <v>3270</v>
      </c>
      <c r="E5608" t="s">
        <v>1708</v>
      </c>
      <c r="H5608" t="str">
        <f>INDEX('Vensim Variables'!$B:$B,MATCH(EPS!$B5608,'Vensim Variables'!$A:$A,0))</f>
        <v>g pollutant</v>
      </c>
      <c r="I5608" t="str">
        <f t="shared" si="174"/>
        <v>PM10</v>
      </c>
      <c r="J5608">
        <f>INDEX(NoSettings!$C:$C,MATCH(EPS!$A5608,NoSettings!$A:$A,0))</f>
        <v>655396000</v>
      </c>
      <c r="K5608">
        <f>INDEX(GWP!$C$2:$C$13,MATCH(EPS!I5608,GWP!$B$2:$B$13,0))</f>
        <v>0</v>
      </c>
      <c r="L5608" s="4">
        <f t="shared" si="175"/>
        <v>0</v>
      </c>
    </row>
    <row r="5609" spans="1:12">
      <c r="A5609" t="s">
        <v>3003</v>
      </c>
      <c r="B5609" t="s">
        <v>2901</v>
      </c>
      <c r="C5609" t="s">
        <v>1721</v>
      </c>
      <c r="D5609" t="s">
        <v>3270</v>
      </c>
      <c r="E5609" t="s">
        <v>1709</v>
      </c>
      <c r="H5609" t="str">
        <f>INDEX('Vensim Variables'!$B:$B,MATCH(EPS!$B5609,'Vensim Variables'!$A:$A,0))</f>
        <v>g pollutant</v>
      </c>
      <c r="I5609" t="str">
        <f t="shared" si="174"/>
        <v>PM25</v>
      </c>
      <c r="J5609">
        <f>INDEX(NoSettings!$C:$C,MATCH(EPS!$A5609,NoSettings!$A:$A,0))</f>
        <v>416822000</v>
      </c>
      <c r="K5609">
        <f>INDEX(GWP!$C$2:$C$13,MATCH(EPS!I5609,GWP!$B$2:$B$13,0))</f>
        <v>0</v>
      </c>
      <c r="L5609" s="4">
        <f t="shared" si="175"/>
        <v>0</v>
      </c>
    </row>
    <row r="5610" spans="1:12">
      <c r="A5610" t="s">
        <v>3004</v>
      </c>
      <c r="B5610" t="s">
        <v>2901</v>
      </c>
      <c r="C5610" t="s">
        <v>1721</v>
      </c>
      <c r="D5610" t="s">
        <v>3270</v>
      </c>
      <c r="E5610" t="s">
        <v>1710</v>
      </c>
      <c r="H5610" t="str">
        <f>INDEX('Vensim Variables'!$B:$B,MATCH(EPS!$B5610,'Vensim Variables'!$A:$A,0))</f>
        <v>g pollutant</v>
      </c>
      <c r="I5610" t="str">
        <f t="shared" si="174"/>
        <v>SOx</v>
      </c>
      <c r="J5610">
        <f>INDEX(NoSettings!$C:$C,MATCH(EPS!$A5610,NoSettings!$A:$A,0))</f>
        <v>5155600000</v>
      </c>
      <c r="K5610">
        <f>INDEX(GWP!$C$2:$C$13,MATCH(EPS!I5610,GWP!$B$2:$B$13,0))</f>
        <v>0</v>
      </c>
      <c r="L5610" s="4">
        <f t="shared" si="175"/>
        <v>0</v>
      </c>
    </row>
    <row r="5611" spans="1:12">
      <c r="A5611" t="s">
        <v>3005</v>
      </c>
      <c r="B5611" t="s">
        <v>2901</v>
      </c>
      <c r="C5611" t="s">
        <v>1721</v>
      </c>
      <c r="D5611" t="s">
        <v>3270</v>
      </c>
      <c r="E5611" t="s">
        <v>1711</v>
      </c>
      <c r="H5611" t="str">
        <f>INDEX('Vensim Variables'!$B:$B,MATCH(EPS!$B5611,'Vensim Variables'!$A:$A,0))</f>
        <v>g pollutant</v>
      </c>
      <c r="I5611" t="str">
        <f t="shared" si="174"/>
        <v>BC</v>
      </c>
      <c r="J5611">
        <f>INDEX(NoSettings!$C:$C,MATCH(EPS!$A5611,NoSettings!$A:$A,0))</f>
        <v>24129800</v>
      </c>
      <c r="K5611">
        <f>INDEX(GWP!$C$2:$C$13,MATCH(EPS!I5611,GWP!$B$2:$B$13,0))</f>
        <v>0</v>
      </c>
      <c r="L5611" s="4">
        <f t="shared" si="175"/>
        <v>0</v>
      </c>
    </row>
    <row r="5612" spans="1:12">
      <c r="A5612" t="s">
        <v>3006</v>
      </c>
      <c r="B5612" t="s">
        <v>2901</v>
      </c>
      <c r="C5612" t="s">
        <v>1721</v>
      </c>
      <c r="D5612" t="s">
        <v>3270</v>
      </c>
      <c r="E5612" t="s">
        <v>1712</v>
      </c>
      <c r="H5612" t="str">
        <f>INDEX('Vensim Variables'!$B:$B,MATCH(EPS!$B5612,'Vensim Variables'!$A:$A,0))</f>
        <v>g pollutant</v>
      </c>
      <c r="I5612" t="str">
        <f t="shared" si="174"/>
        <v>OC</v>
      </c>
      <c r="J5612">
        <f>INDEX(NoSettings!$C:$C,MATCH(EPS!$A5612,NoSettings!$A:$A,0))</f>
        <v>122206000</v>
      </c>
      <c r="K5612">
        <f>INDEX(GWP!$C$2:$C$13,MATCH(EPS!I5612,GWP!$B$2:$B$13,0))</f>
        <v>0</v>
      </c>
      <c r="L5612" s="4">
        <f t="shared" si="175"/>
        <v>0</v>
      </c>
    </row>
    <row r="5613" spans="1:12">
      <c r="A5613" t="s">
        <v>3007</v>
      </c>
      <c r="B5613" t="s">
        <v>2901</v>
      </c>
      <c r="C5613" t="s">
        <v>1721</v>
      </c>
      <c r="D5613" t="s">
        <v>3270</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c r="A5614" t="s">
        <v>3008</v>
      </c>
      <c r="B5614" t="s">
        <v>2901</v>
      </c>
      <c r="C5614" t="s">
        <v>1721</v>
      </c>
      <c r="D5614" t="s">
        <v>3270</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c r="A5615" t="s">
        <v>3009</v>
      </c>
      <c r="B5615" t="s">
        <v>2901</v>
      </c>
      <c r="C5615" t="s">
        <v>1721</v>
      </c>
      <c r="D5615" t="s">
        <v>3270</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c r="A5616" t="s">
        <v>3010</v>
      </c>
      <c r="B5616" t="s">
        <v>2901</v>
      </c>
      <c r="C5616" t="s">
        <v>1721</v>
      </c>
      <c r="D5616" t="s">
        <v>3271</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c r="A5617" t="s">
        <v>3011</v>
      </c>
      <c r="B5617" t="s">
        <v>2901</v>
      </c>
      <c r="C5617" t="s">
        <v>1721</v>
      </c>
      <c r="D5617" t="s">
        <v>3271</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c r="A5618" t="s">
        <v>3012</v>
      </c>
      <c r="B5618" t="s">
        <v>2901</v>
      </c>
      <c r="C5618" t="s">
        <v>1721</v>
      </c>
      <c r="D5618" t="s">
        <v>3271</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c r="A5619" t="s">
        <v>3013</v>
      </c>
      <c r="B5619" t="s">
        <v>2901</v>
      </c>
      <c r="C5619" t="s">
        <v>1721</v>
      </c>
      <c r="D5619" t="s">
        <v>3271</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c r="A5620" t="s">
        <v>3014</v>
      </c>
      <c r="B5620" t="s">
        <v>2901</v>
      </c>
      <c r="C5620" t="s">
        <v>1721</v>
      </c>
      <c r="D5620" t="s">
        <v>3271</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c r="A5621" t="s">
        <v>3015</v>
      </c>
      <c r="B5621" t="s">
        <v>2901</v>
      </c>
      <c r="C5621" t="s">
        <v>1721</v>
      </c>
      <c r="D5621" t="s">
        <v>3271</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c r="A5622" t="s">
        <v>3016</v>
      </c>
      <c r="B5622" t="s">
        <v>2901</v>
      </c>
      <c r="C5622" t="s">
        <v>1721</v>
      </c>
      <c r="D5622" t="s">
        <v>3271</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c r="A5623" t="s">
        <v>3017</v>
      </c>
      <c r="B5623" t="s">
        <v>2901</v>
      </c>
      <c r="C5623" t="s">
        <v>1721</v>
      </c>
      <c r="D5623" t="s">
        <v>3271</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c r="A5624" t="s">
        <v>3018</v>
      </c>
      <c r="B5624" t="s">
        <v>2901</v>
      </c>
      <c r="C5624" t="s">
        <v>1721</v>
      </c>
      <c r="D5624" t="s">
        <v>3271</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c r="A5625" t="s">
        <v>3019</v>
      </c>
      <c r="B5625" t="s">
        <v>2901</v>
      </c>
      <c r="C5625" t="s">
        <v>1721</v>
      </c>
      <c r="D5625" t="s">
        <v>3271</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c r="A5626" t="s">
        <v>3020</v>
      </c>
      <c r="B5626" t="s">
        <v>2901</v>
      </c>
      <c r="C5626" t="s">
        <v>1721</v>
      </c>
      <c r="D5626" t="s">
        <v>3271</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c r="A5627" t="s">
        <v>3021</v>
      </c>
      <c r="B5627" t="s">
        <v>2901</v>
      </c>
      <c r="C5627" t="s">
        <v>1721</v>
      </c>
      <c r="D5627" t="s">
        <v>3271</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c r="A5628" t="s">
        <v>3022</v>
      </c>
      <c r="B5628" t="s">
        <v>2901</v>
      </c>
      <c r="C5628" t="s">
        <v>1722</v>
      </c>
      <c r="D5628" t="s">
        <v>3262</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c r="A5629" t="s">
        <v>3023</v>
      </c>
      <c r="B5629" t="s">
        <v>2901</v>
      </c>
      <c r="C5629" t="s">
        <v>1722</v>
      </c>
      <c r="D5629" t="s">
        <v>3262</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c r="A5630" t="s">
        <v>3024</v>
      </c>
      <c r="B5630" t="s">
        <v>2901</v>
      </c>
      <c r="C5630" t="s">
        <v>1722</v>
      </c>
      <c r="D5630" t="s">
        <v>3262</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c r="A5631" t="s">
        <v>3025</v>
      </c>
      <c r="B5631" t="s">
        <v>2901</v>
      </c>
      <c r="C5631" t="s">
        <v>1722</v>
      </c>
      <c r="D5631" t="s">
        <v>3262</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c r="A5632" t="s">
        <v>3026</v>
      </c>
      <c r="B5632" t="s">
        <v>2901</v>
      </c>
      <c r="C5632" t="s">
        <v>1722</v>
      </c>
      <c r="D5632" t="s">
        <v>3262</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c r="A5633" t="s">
        <v>3027</v>
      </c>
      <c r="B5633" t="s">
        <v>2901</v>
      </c>
      <c r="C5633" t="s">
        <v>1722</v>
      </c>
      <c r="D5633" t="s">
        <v>3262</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c r="A5634" t="s">
        <v>3028</v>
      </c>
      <c r="B5634" t="s">
        <v>2901</v>
      </c>
      <c r="C5634" t="s">
        <v>1722</v>
      </c>
      <c r="D5634" t="s">
        <v>3262</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c r="A5635" t="s">
        <v>3029</v>
      </c>
      <c r="B5635" t="s">
        <v>2901</v>
      </c>
      <c r="C5635" t="s">
        <v>1722</v>
      </c>
      <c r="D5635" t="s">
        <v>3262</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c r="A5636" t="s">
        <v>3030</v>
      </c>
      <c r="B5636" t="s">
        <v>2901</v>
      </c>
      <c r="C5636" t="s">
        <v>1722</v>
      </c>
      <c r="D5636" t="s">
        <v>3262</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c r="A5637" t="s">
        <v>3031</v>
      </c>
      <c r="B5637" t="s">
        <v>2901</v>
      </c>
      <c r="C5637" t="s">
        <v>1722</v>
      </c>
      <c r="D5637" t="s">
        <v>3262</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c r="A5638" t="s">
        <v>3032</v>
      </c>
      <c r="B5638" t="s">
        <v>2901</v>
      </c>
      <c r="C5638" t="s">
        <v>1722</v>
      </c>
      <c r="D5638" t="s">
        <v>3262</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c r="A5639" t="s">
        <v>3033</v>
      </c>
      <c r="B5639" t="s">
        <v>2901</v>
      </c>
      <c r="C5639" t="s">
        <v>1722</v>
      </c>
      <c r="D5639" t="s">
        <v>3262</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c r="A5640" t="s">
        <v>3034</v>
      </c>
      <c r="B5640" t="s">
        <v>2901</v>
      </c>
      <c r="C5640" t="s">
        <v>1722</v>
      </c>
      <c r="D5640" t="s">
        <v>3263</v>
      </c>
      <c r="E5640" t="s">
        <v>1702</v>
      </c>
      <c r="H5640" t="str">
        <f>INDEX('Vensim Variables'!$B:$B,MATCH(EPS!$B5640,'Vensim Variables'!$A:$A,0))</f>
        <v>g pollutant</v>
      </c>
      <c r="I5640" t="str">
        <f t="shared" si="176"/>
        <v>CO2</v>
      </c>
      <c r="J5640">
        <f>INDEX(NoSettings!$C:$C,MATCH(EPS!$A5640,NoSettings!$A:$A,0))</f>
        <v>9.3892900000000001E-2</v>
      </c>
      <c r="K5640">
        <f>INDEX(GWP!$C$2:$C$13,MATCH(EPS!I5640,GWP!$B$2:$B$13,0))</f>
        <v>1</v>
      </c>
      <c r="L5640" s="4">
        <f t="shared" si="177"/>
        <v>9.38929E-14</v>
      </c>
    </row>
    <row r="5641" spans="1:12">
      <c r="A5641" t="s">
        <v>3035</v>
      </c>
      <c r="B5641" t="s">
        <v>2901</v>
      </c>
      <c r="C5641" t="s">
        <v>1722</v>
      </c>
      <c r="D5641" t="s">
        <v>3263</v>
      </c>
      <c r="E5641" t="s">
        <v>1705</v>
      </c>
      <c r="H5641" t="str">
        <f>INDEX('Vensim Variables'!$B:$B,MATCH(EPS!$B5641,'Vensim Variables'!$A:$A,0))</f>
        <v>g pollutant</v>
      </c>
      <c r="I5641" t="str">
        <f t="shared" si="176"/>
        <v>VOC</v>
      </c>
      <c r="J5641">
        <f>INDEX(NoSettings!$C:$C,MATCH(EPS!$A5641,NoSettings!$A:$A,0))</f>
        <v>2.2280500000000002E-6</v>
      </c>
      <c r="K5641">
        <f>INDEX(GWP!$C$2:$C$13,MATCH(EPS!I5641,GWP!$B$2:$B$13,0))</f>
        <v>0</v>
      </c>
      <c r="L5641" s="4">
        <f t="shared" si="177"/>
        <v>0</v>
      </c>
    </row>
    <row r="5642" spans="1:12">
      <c r="A5642" t="s">
        <v>3036</v>
      </c>
      <c r="B5642" t="s">
        <v>2901</v>
      </c>
      <c r="C5642" t="s">
        <v>1722</v>
      </c>
      <c r="D5642" t="s">
        <v>3263</v>
      </c>
      <c r="E5642" t="s">
        <v>1706</v>
      </c>
      <c r="H5642" t="str">
        <f>INDEX('Vensim Variables'!$B:$B,MATCH(EPS!$B5642,'Vensim Variables'!$A:$A,0))</f>
        <v>g pollutant</v>
      </c>
      <c r="I5642" t="str">
        <f t="shared" si="176"/>
        <v>CO</v>
      </c>
      <c r="J5642">
        <f>INDEX(NoSettings!$C:$C,MATCH(EPS!$A5642,NoSettings!$A:$A,0))</f>
        <v>1.8176E-5</v>
      </c>
      <c r="K5642">
        <f>INDEX(GWP!$C$2:$C$13,MATCH(EPS!I5642,GWP!$B$2:$B$13,0))</f>
        <v>0</v>
      </c>
      <c r="L5642" s="4">
        <f t="shared" si="177"/>
        <v>0</v>
      </c>
    </row>
    <row r="5643" spans="1:12">
      <c r="A5643" t="s">
        <v>3037</v>
      </c>
      <c r="B5643" t="s">
        <v>2901</v>
      </c>
      <c r="C5643" t="s">
        <v>1722</v>
      </c>
      <c r="D5643" t="s">
        <v>3263</v>
      </c>
      <c r="E5643" t="s">
        <v>1707</v>
      </c>
      <c r="H5643" t="str">
        <f>INDEX('Vensim Variables'!$B:$B,MATCH(EPS!$B5643,'Vensim Variables'!$A:$A,0))</f>
        <v>g pollutant</v>
      </c>
      <c r="I5643" t="str">
        <f t="shared" si="176"/>
        <v>NOx</v>
      </c>
      <c r="J5643">
        <f>INDEX(NoSettings!$C:$C,MATCH(EPS!$A5643,NoSettings!$A:$A,0))</f>
        <v>4.1956499999999997E-5</v>
      </c>
      <c r="K5643">
        <f>INDEX(GWP!$C$2:$C$13,MATCH(EPS!I5643,GWP!$B$2:$B$13,0))</f>
        <v>0</v>
      </c>
      <c r="L5643" s="4">
        <f t="shared" si="177"/>
        <v>0</v>
      </c>
    </row>
    <row r="5644" spans="1:12">
      <c r="A5644" t="s">
        <v>3038</v>
      </c>
      <c r="B5644" t="s">
        <v>2901</v>
      </c>
      <c r="C5644" t="s">
        <v>1722</v>
      </c>
      <c r="D5644" t="s">
        <v>3263</v>
      </c>
      <c r="E5644" t="s">
        <v>1708</v>
      </c>
      <c r="H5644" t="str">
        <f>INDEX('Vensim Variables'!$B:$B,MATCH(EPS!$B5644,'Vensim Variables'!$A:$A,0))</f>
        <v>g pollutant</v>
      </c>
      <c r="I5644" t="str">
        <f t="shared" si="176"/>
        <v>PM10</v>
      </c>
      <c r="J5644">
        <f>INDEX(NoSettings!$C:$C,MATCH(EPS!$A5644,NoSettings!$A:$A,0))</f>
        <v>1.67726E-6</v>
      </c>
      <c r="K5644">
        <f>INDEX(GWP!$C$2:$C$13,MATCH(EPS!I5644,GWP!$B$2:$B$13,0))</f>
        <v>0</v>
      </c>
      <c r="L5644" s="4">
        <f t="shared" si="177"/>
        <v>0</v>
      </c>
    </row>
    <row r="5645" spans="1:12">
      <c r="A5645" t="s">
        <v>3039</v>
      </c>
      <c r="B5645" t="s">
        <v>2901</v>
      </c>
      <c r="C5645" t="s">
        <v>1722</v>
      </c>
      <c r="D5645" t="s">
        <v>3263</v>
      </c>
      <c r="E5645" t="s">
        <v>1709</v>
      </c>
      <c r="H5645" t="str">
        <f>INDEX('Vensim Variables'!$B:$B,MATCH(EPS!$B5645,'Vensim Variables'!$A:$A,0))</f>
        <v>g pollutant</v>
      </c>
      <c r="I5645" t="str">
        <f t="shared" si="176"/>
        <v>PM25</v>
      </c>
      <c r="J5645">
        <f>INDEX(NoSettings!$C:$C,MATCH(EPS!$A5645,NoSettings!$A:$A,0))</f>
        <v>1.06672E-6</v>
      </c>
      <c r="K5645">
        <f>INDEX(GWP!$C$2:$C$13,MATCH(EPS!I5645,GWP!$B$2:$B$13,0))</f>
        <v>0</v>
      </c>
      <c r="L5645" s="4">
        <f t="shared" si="177"/>
        <v>0</v>
      </c>
    </row>
    <row r="5646" spans="1:12">
      <c r="A5646" t="s">
        <v>3040</v>
      </c>
      <c r="B5646" t="s">
        <v>2901</v>
      </c>
      <c r="C5646" t="s">
        <v>1722</v>
      </c>
      <c r="D5646" t="s">
        <v>3263</v>
      </c>
      <c r="E5646" t="s">
        <v>1710</v>
      </c>
      <c r="H5646" t="str">
        <f>INDEX('Vensim Variables'!$B:$B,MATCH(EPS!$B5646,'Vensim Variables'!$A:$A,0))</f>
        <v>g pollutant</v>
      </c>
      <c r="I5646" t="str">
        <f t="shared" si="176"/>
        <v>SOx</v>
      </c>
      <c r="J5646">
        <f>INDEX(NoSettings!$C:$C,MATCH(EPS!$A5646,NoSettings!$A:$A,0))</f>
        <v>1.3193999999999999E-5</v>
      </c>
      <c r="K5646">
        <f>INDEX(GWP!$C$2:$C$13,MATCH(EPS!I5646,GWP!$B$2:$B$13,0))</f>
        <v>0</v>
      </c>
      <c r="L5646" s="4">
        <f t="shared" si="177"/>
        <v>0</v>
      </c>
    </row>
    <row r="5647" spans="1:12">
      <c r="A5647" t="s">
        <v>3041</v>
      </c>
      <c r="B5647" t="s">
        <v>2901</v>
      </c>
      <c r="C5647" t="s">
        <v>1722</v>
      </c>
      <c r="D5647" t="s">
        <v>3263</v>
      </c>
      <c r="E5647" t="s">
        <v>1711</v>
      </c>
      <c r="H5647" t="str">
        <f>INDEX('Vensim Variables'!$B:$B,MATCH(EPS!$B5647,'Vensim Variables'!$A:$A,0))</f>
        <v>g pollutant</v>
      </c>
      <c r="I5647" t="str">
        <f t="shared" si="176"/>
        <v>BC</v>
      </c>
      <c r="J5647">
        <f>INDEX(NoSettings!$C:$C,MATCH(EPS!$A5647,NoSettings!$A:$A,0))</f>
        <v>6.1751999999999996E-8</v>
      </c>
      <c r="K5647">
        <f>INDEX(GWP!$C$2:$C$13,MATCH(EPS!I5647,GWP!$B$2:$B$13,0))</f>
        <v>0</v>
      </c>
      <c r="L5647" s="4">
        <f t="shared" si="177"/>
        <v>0</v>
      </c>
    </row>
    <row r="5648" spans="1:12">
      <c r="A5648" t="s">
        <v>3042</v>
      </c>
      <c r="B5648" t="s">
        <v>2901</v>
      </c>
      <c r="C5648" t="s">
        <v>1722</v>
      </c>
      <c r="D5648" t="s">
        <v>3263</v>
      </c>
      <c r="E5648" t="s">
        <v>1712</v>
      </c>
      <c r="H5648" t="str">
        <f>INDEX('Vensim Variables'!$B:$B,MATCH(EPS!$B5648,'Vensim Variables'!$A:$A,0))</f>
        <v>g pollutant</v>
      </c>
      <c r="I5648" t="str">
        <f t="shared" si="176"/>
        <v>OC</v>
      </c>
      <c r="J5648">
        <f>INDEX(NoSettings!$C:$C,MATCH(EPS!$A5648,NoSettings!$A:$A,0))</f>
        <v>3.1274399999999998E-7</v>
      </c>
      <c r="K5648">
        <f>INDEX(GWP!$C$2:$C$13,MATCH(EPS!I5648,GWP!$B$2:$B$13,0))</f>
        <v>0</v>
      </c>
      <c r="L5648" s="4">
        <f t="shared" si="177"/>
        <v>0</v>
      </c>
    </row>
    <row r="5649" spans="1:12">
      <c r="A5649" t="s">
        <v>3043</v>
      </c>
      <c r="B5649" t="s">
        <v>2901</v>
      </c>
      <c r="C5649" t="s">
        <v>1722</v>
      </c>
      <c r="D5649" t="s">
        <v>3263</v>
      </c>
      <c r="E5649" t="s">
        <v>1713</v>
      </c>
      <c r="H5649" t="str">
        <f>INDEX('Vensim Variables'!$B:$B,MATCH(EPS!$B5649,'Vensim Variables'!$A:$A,0))</f>
        <v>g pollutant</v>
      </c>
      <c r="I5649" t="str">
        <f t="shared" si="176"/>
        <v>CH4</v>
      </c>
      <c r="J5649">
        <f>INDEX(NoSettings!$C:$C,MATCH(EPS!$A5649,NoSettings!$A:$A,0))</f>
        <v>1.0956E-5</v>
      </c>
      <c r="K5649">
        <f>INDEX(GWP!$C$2:$C$13,MATCH(EPS!I5649,GWP!$B$2:$B$13,0))</f>
        <v>28</v>
      </c>
      <c r="L5649" s="4">
        <f t="shared" si="177"/>
        <v>3.0676800000000002E-16</v>
      </c>
    </row>
    <row r="5650" spans="1:12">
      <c r="A5650" t="s">
        <v>3044</v>
      </c>
      <c r="B5650" t="s">
        <v>2901</v>
      </c>
      <c r="C5650" t="s">
        <v>1722</v>
      </c>
      <c r="D5650" t="s">
        <v>3263</v>
      </c>
      <c r="E5650" t="s">
        <v>1714</v>
      </c>
      <c r="H5650" t="str">
        <f>INDEX('Vensim Variables'!$B:$B,MATCH(EPS!$B5650,'Vensim Variables'!$A:$A,0))</f>
        <v>g pollutant</v>
      </c>
      <c r="I5650" t="str">
        <f t="shared" si="176"/>
        <v>N2O</v>
      </c>
      <c r="J5650">
        <f>INDEX(NoSettings!$C:$C,MATCH(EPS!$A5650,NoSettings!$A:$A,0))</f>
        <v>1.5936000000000001E-6</v>
      </c>
      <c r="K5650">
        <f>INDEX(GWP!$C$2:$C$13,MATCH(EPS!I5650,GWP!$B$2:$B$13,0))</f>
        <v>265</v>
      </c>
      <c r="L5650" s="4">
        <f t="shared" si="177"/>
        <v>4.2230400000000005E-16</v>
      </c>
    </row>
    <row r="5651" spans="1:12">
      <c r="A5651" t="s">
        <v>3045</v>
      </c>
      <c r="B5651" t="s">
        <v>2901</v>
      </c>
      <c r="C5651" t="s">
        <v>1722</v>
      </c>
      <c r="D5651" t="s">
        <v>3263</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c r="A5652" t="s">
        <v>3046</v>
      </c>
      <c r="B5652" t="s">
        <v>2901</v>
      </c>
      <c r="C5652" t="s">
        <v>1722</v>
      </c>
      <c r="D5652" t="s">
        <v>3264</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c r="A5653" t="s">
        <v>3047</v>
      </c>
      <c r="B5653" t="s">
        <v>2901</v>
      </c>
      <c r="C5653" t="s">
        <v>1722</v>
      </c>
      <c r="D5653" t="s">
        <v>3264</v>
      </c>
      <c r="E5653" t="s">
        <v>1705</v>
      </c>
      <c r="H5653" t="str">
        <f>INDEX('Vensim Variables'!$B:$B,MATCH(EPS!$B5653,'Vensim Variables'!$A:$A,0))</f>
        <v>g pollutant</v>
      </c>
      <c r="I5653" t="str">
        <f t="shared" si="176"/>
        <v>VOC</v>
      </c>
      <c r="J5653">
        <f>INDEX(NoSettings!$C:$C,MATCH(EPS!$A5653,NoSettings!$A:$A,0))</f>
        <v>4461170000</v>
      </c>
      <c r="K5653">
        <f>INDEX(GWP!$C$2:$C$13,MATCH(EPS!I5653,GWP!$B$2:$B$13,0))</f>
        <v>0</v>
      </c>
      <c r="L5653" s="4">
        <f t="shared" si="177"/>
        <v>0</v>
      </c>
    </row>
    <row r="5654" spans="1:12">
      <c r="A5654" t="s">
        <v>3048</v>
      </c>
      <c r="B5654" t="s">
        <v>2901</v>
      </c>
      <c r="C5654" t="s">
        <v>1722</v>
      </c>
      <c r="D5654" t="s">
        <v>3264</v>
      </c>
      <c r="E5654" t="s">
        <v>1706</v>
      </c>
      <c r="H5654" t="str">
        <f>INDEX('Vensim Variables'!$B:$B,MATCH(EPS!$B5654,'Vensim Variables'!$A:$A,0))</f>
        <v>g pollutant</v>
      </c>
      <c r="I5654" t="str">
        <f t="shared" si="176"/>
        <v>CO</v>
      </c>
      <c r="J5654">
        <f>INDEX(NoSettings!$C:$C,MATCH(EPS!$A5654,NoSettings!$A:$A,0))</f>
        <v>27447500000</v>
      </c>
      <c r="K5654">
        <f>INDEX(GWP!$C$2:$C$13,MATCH(EPS!I5654,GWP!$B$2:$B$13,0))</f>
        <v>0</v>
      </c>
      <c r="L5654" s="4">
        <f t="shared" si="177"/>
        <v>0</v>
      </c>
    </row>
    <row r="5655" spans="1:12">
      <c r="A5655" t="s">
        <v>3049</v>
      </c>
      <c r="B5655" t="s">
        <v>2901</v>
      </c>
      <c r="C5655" t="s">
        <v>1722</v>
      </c>
      <c r="D5655" t="s">
        <v>3264</v>
      </c>
      <c r="E5655" t="s">
        <v>1707</v>
      </c>
      <c r="H5655" t="str">
        <f>INDEX('Vensim Variables'!$B:$B,MATCH(EPS!$B5655,'Vensim Variables'!$A:$A,0))</f>
        <v>g pollutant</v>
      </c>
      <c r="I5655" t="str">
        <f t="shared" si="176"/>
        <v>NOx</v>
      </c>
      <c r="J5655">
        <f>INDEX(NoSettings!$C:$C,MATCH(EPS!$A5655,NoSettings!$A:$A,0))</f>
        <v>37755200000</v>
      </c>
      <c r="K5655">
        <f>INDEX(GWP!$C$2:$C$13,MATCH(EPS!I5655,GWP!$B$2:$B$13,0))</f>
        <v>0</v>
      </c>
      <c r="L5655" s="4">
        <f t="shared" si="177"/>
        <v>0</v>
      </c>
    </row>
    <row r="5656" spans="1:12">
      <c r="A5656" t="s">
        <v>3050</v>
      </c>
      <c r="B5656" t="s">
        <v>2901</v>
      </c>
      <c r="C5656" t="s">
        <v>1722</v>
      </c>
      <c r="D5656" t="s">
        <v>3264</v>
      </c>
      <c r="E5656" t="s">
        <v>1708</v>
      </c>
      <c r="H5656" t="str">
        <f>INDEX('Vensim Variables'!$B:$B,MATCH(EPS!$B5656,'Vensim Variables'!$A:$A,0))</f>
        <v>g pollutant</v>
      </c>
      <c r="I5656" t="str">
        <f t="shared" si="176"/>
        <v>PM10</v>
      </c>
      <c r="J5656">
        <f>INDEX(NoSettings!$C:$C,MATCH(EPS!$A5656,NoSettings!$A:$A,0))</f>
        <v>14617200000</v>
      </c>
      <c r="K5656">
        <f>INDEX(GWP!$C$2:$C$13,MATCH(EPS!I5656,GWP!$B$2:$B$13,0))</f>
        <v>0</v>
      </c>
      <c r="L5656" s="4">
        <f t="shared" si="177"/>
        <v>0</v>
      </c>
    </row>
    <row r="5657" spans="1:12">
      <c r="A5657" t="s">
        <v>3051</v>
      </c>
      <c r="B5657" t="s">
        <v>2901</v>
      </c>
      <c r="C5657" t="s">
        <v>1722</v>
      </c>
      <c r="D5657" t="s">
        <v>3264</v>
      </c>
      <c r="E5657" t="s">
        <v>1709</v>
      </c>
      <c r="H5657" t="str">
        <f>INDEX('Vensim Variables'!$B:$B,MATCH(EPS!$B5657,'Vensim Variables'!$A:$A,0))</f>
        <v>g pollutant</v>
      </c>
      <c r="I5657" t="str">
        <f t="shared" si="176"/>
        <v>PM25</v>
      </c>
      <c r="J5657">
        <f>INDEX(NoSettings!$C:$C,MATCH(EPS!$A5657,NoSettings!$A:$A,0))</f>
        <v>13686800000</v>
      </c>
      <c r="K5657">
        <f>INDEX(GWP!$C$2:$C$13,MATCH(EPS!I5657,GWP!$B$2:$B$13,0))</f>
        <v>0</v>
      </c>
      <c r="L5657" s="4">
        <f t="shared" si="177"/>
        <v>0</v>
      </c>
    </row>
    <row r="5658" spans="1:12">
      <c r="A5658" t="s">
        <v>3052</v>
      </c>
      <c r="B5658" t="s">
        <v>2901</v>
      </c>
      <c r="C5658" t="s">
        <v>1722</v>
      </c>
      <c r="D5658" t="s">
        <v>3264</v>
      </c>
      <c r="E5658" t="s">
        <v>1710</v>
      </c>
      <c r="H5658" t="str">
        <f>INDEX('Vensim Variables'!$B:$B,MATCH(EPS!$B5658,'Vensim Variables'!$A:$A,0))</f>
        <v>g pollutant</v>
      </c>
      <c r="I5658" t="str">
        <f t="shared" si="176"/>
        <v>SOx</v>
      </c>
      <c r="J5658">
        <f>INDEX(NoSettings!$C:$C,MATCH(EPS!$A5658,NoSettings!$A:$A,0))</f>
        <v>305149000</v>
      </c>
      <c r="K5658">
        <f>INDEX(GWP!$C$2:$C$13,MATCH(EPS!I5658,GWP!$B$2:$B$13,0))</f>
        <v>0</v>
      </c>
      <c r="L5658" s="4">
        <f t="shared" si="177"/>
        <v>0</v>
      </c>
    </row>
    <row r="5659" spans="1:12">
      <c r="A5659" t="s">
        <v>3053</v>
      </c>
      <c r="B5659" t="s">
        <v>2901</v>
      </c>
      <c r="C5659" t="s">
        <v>1722</v>
      </c>
      <c r="D5659" t="s">
        <v>3264</v>
      </c>
      <c r="E5659" t="s">
        <v>1711</v>
      </c>
      <c r="H5659" t="str">
        <f>INDEX('Vensim Variables'!$B:$B,MATCH(EPS!$B5659,'Vensim Variables'!$A:$A,0))</f>
        <v>g pollutant</v>
      </c>
      <c r="I5659" t="str">
        <f t="shared" si="176"/>
        <v>BC</v>
      </c>
      <c r="J5659">
        <f>INDEX(NoSettings!$C:$C,MATCH(EPS!$A5659,NoSettings!$A:$A,0))</f>
        <v>498909000</v>
      </c>
      <c r="K5659">
        <f>INDEX(GWP!$C$2:$C$13,MATCH(EPS!I5659,GWP!$B$2:$B$13,0))</f>
        <v>0</v>
      </c>
      <c r="L5659" s="4">
        <f t="shared" si="177"/>
        <v>0</v>
      </c>
    </row>
    <row r="5660" spans="1:12">
      <c r="A5660" t="s">
        <v>3054</v>
      </c>
      <c r="B5660" t="s">
        <v>2901</v>
      </c>
      <c r="C5660" t="s">
        <v>1722</v>
      </c>
      <c r="D5660" t="s">
        <v>3264</v>
      </c>
      <c r="E5660" t="s">
        <v>1712</v>
      </c>
      <c r="H5660" t="str">
        <f>INDEX('Vensim Variables'!$B:$B,MATCH(EPS!$B5660,'Vensim Variables'!$A:$A,0))</f>
        <v>g pollutant</v>
      </c>
      <c r="I5660" t="str">
        <f t="shared" si="176"/>
        <v>OC</v>
      </c>
      <c r="J5660">
        <f>INDEX(NoSettings!$C:$C,MATCH(EPS!$A5660,NoSettings!$A:$A,0))</f>
        <v>8796900000</v>
      </c>
      <c r="K5660">
        <f>INDEX(GWP!$C$2:$C$13,MATCH(EPS!I5660,GWP!$B$2:$B$13,0))</f>
        <v>0</v>
      </c>
      <c r="L5660" s="4">
        <f t="shared" si="177"/>
        <v>0</v>
      </c>
    </row>
    <row r="5661" spans="1:12">
      <c r="A5661" t="s">
        <v>3055</v>
      </c>
      <c r="B5661" t="s">
        <v>2901</v>
      </c>
      <c r="C5661" t="s">
        <v>1722</v>
      </c>
      <c r="D5661" t="s">
        <v>3264</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c r="A5662" t="s">
        <v>3056</v>
      </c>
      <c r="B5662" t="s">
        <v>2901</v>
      </c>
      <c r="C5662" t="s">
        <v>1722</v>
      </c>
      <c r="D5662" t="s">
        <v>3264</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c r="A5663" t="s">
        <v>3057</v>
      </c>
      <c r="B5663" t="s">
        <v>2901</v>
      </c>
      <c r="C5663" t="s">
        <v>1722</v>
      </c>
      <c r="D5663" t="s">
        <v>3264</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c r="A5664" t="s">
        <v>3058</v>
      </c>
      <c r="B5664" t="s">
        <v>2901</v>
      </c>
      <c r="C5664" t="s">
        <v>1722</v>
      </c>
      <c r="D5664" t="s">
        <v>3265</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c r="A5665" t="s">
        <v>3059</v>
      </c>
      <c r="B5665" t="s">
        <v>2901</v>
      </c>
      <c r="C5665" t="s">
        <v>1722</v>
      </c>
      <c r="D5665" t="s">
        <v>3265</v>
      </c>
      <c r="E5665" t="s">
        <v>1705</v>
      </c>
      <c r="H5665" t="str">
        <f>INDEX('Vensim Variables'!$B:$B,MATCH(EPS!$B5665,'Vensim Variables'!$A:$A,0))</f>
        <v>g pollutant</v>
      </c>
      <c r="I5665" t="str">
        <f t="shared" si="176"/>
        <v>VOC</v>
      </c>
      <c r="J5665">
        <f>INDEX(NoSettings!$C:$C,MATCH(EPS!$A5665,NoSettings!$A:$A,0))</f>
        <v>322405000</v>
      </c>
      <c r="K5665">
        <f>INDEX(GWP!$C$2:$C$13,MATCH(EPS!I5665,GWP!$B$2:$B$13,0))</f>
        <v>0</v>
      </c>
      <c r="L5665" s="4">
        <f t="shared" si="177"/>
        <v>0</v>
      </c>
    </row>
    <row r="5666" spans="1:12">
      <c r="A5666" t="s">
        <v>3060</v>
      </c>
      <c r="B5666" t="s">
        <v>2901</v>
      </c>
      <c r="C5666" t="s">
        <v>1722</v>
      </c>
      <c r="D5666" t="s">
        <v>3265</v>
      </c>
      <c r="E5666" t="s">
        <v>1706</v>
      </c>
      <c r="H5666" t="str">
        <f>INDEX('Vensim Variables'!$B:$B,MATCH(EPS!$B5666,'Vensim Variables'!$A:$A,0))</f>
        <v>g pollutant</v>
      </c>
      <c r="I5666" t="str">
        <f t="shared" si="176"/>
        <v>CO</v>
      </c>
      <c r="J5666">
        <f>INDEX(NoSettings!$C:$C,MATCH(EPS!$A5666,NoSettings!$A:$A,0))</f>
        <v>2012460000</v>
      </c>
      <c r="K5666">
        <f>INDEX(GWP!$C$2:$C$13,MATCH(EPS!I5666,GWP!$B$2:$B$13,0))</f>
        <v>0</v>
      </c>
      <c r="L5666" s="4">
        <f t="shared" si="177"/>
        <v>0</v>
      </c>
    </row>
    <row r="5667" spans="1:12">
      <c r="A5667" t="s">
        <v>3061</v>
      </c>
      <c r="B5667" t="s">
        <v>2901</v>
      </c>
      <c r="C5667" t="s">
        <v>1722</v>
      </c>
      <c r="D5667" t="s">
        <v>3265</v>
      </c>
      <c r="E5667" t="s">
        <v>1707</v>
      </c>
      <c r="H5667" t="str">
        <f>INDEX('Vensim Variables'!$B:$B,MATCH(EPS!$B5667,'Vensim Variables'!$A:$A,0))</f>
        <v>g pollutant</v>
      </c>
      <c r="I5667" t="str">
        <f t="shared" si="176"/>
        <v>NOx</v>
      </c>
      <c r="J5667">
        <f>INDEX(NoSettings!$C:$C,MATCH(EPS!$A5667,NoSettings!$A:$A,0))</f>
        <v>6014410000</v>
      </c>
      <c r="K5667">
        <f>INDEX(GWP!$C$2:$C$13,MATCH(EPS!I5667,GWP!$B$2:$B$13,0))</f>
        <v>0</v>
      </c>
      <c r="L5667" s="4">
        <f t="shared" si="177"/>
        <v>0</v>
      </c>
    </row>
    <row r="5668" spans="1:12">
      <c r="A5668" t="s">
        <v>3062</v>
      </c>
      <c r="B5668" t="s">
        <v>2901</v>
      </c>
      <c r="C5668" t="s">
        <v>1722</v>
      </c>
      <c r="D5668" t="s">
        <v>3265</v>
      </c>
      <c r="E5668" t="s">
        <v>1708</v>
      </c>
      <c r="H5668" t="str">
        <f>INDEX('Vensim Variables'!$B:$B,MATCH(EPS!$B5668,'Vensim Variables'!$A:$A,0))</f>
        <v>g pollutant</v>
      </c>
      <c r="I5668" t="str">
        <f t="shared" si="176"/>
        <v>PM10</v>
      </c>
      <c r="J5668">
        <f>INDEX(NoSettings!$C:$C,MATCH(EPS!$A5668,NoSettings!$A:$A,0))</f>
        <v>587246000</v>
      </c>
      <c r="K5668">
        <f>INDEX(GWP!$C$2:$C$13,MATCH(EPS!I5668,GWP!$B$2:$B$13,0))</f>
        <v>0</v>
      </c>
      <c r="L5668" s="4">
        <f t="shared" si="177"/>
        <v>0</v>
      </c>
    </row>
    <row r="5669" spans="1:12">
      <c r="A5669" t="s">
        <v>3063</v>
      </c>
      <c r="B5669" t="s">
        <v>2901</v>
      </c>
      <c r="C5669" t="s">
        <v>1722</v>
      </c>
      <c r="D5669" t="s">
        <v>3265</v>
      </c>
      <c r="E5669" t="s">
        <v>1709</v>
      </c>
      <c r="H5669" t="str">
        <f>INDEX('Vensim Variables'!$B:$B,MATCH(EPS!$B5669,'Vensim Variables'!$A:$A,0))</f>
        <v>g pollutant</v>
      </c>
      <c r="I5669" t="str">
        <f t="shared" si="176"/>
        <v>PM25</v>
      </c>
      <c r="J5669">
        <f>INDEX(NoSettings!$C:$C,MATCH(EPS!$A5669,NoSettings!$A:$A,0))</f>
        <v>530624000</v>
      </c>
      <c r="K5669">
        <f>INDEX(GWP!$C$2:$C$13,MATCH(EPS!I5669,GWP!$B$2:$B$13,0))</f>
        <v>0</v>
      </c>
      <c r="L5669" s="4">
        <f t="shared" si="177"/>
        <v>0</v>
      </c>
    </row>
    <row r="5670" spans="1:12">
      <c r="A5670" t="s">
        <v>3064</v>
      </c>
      <c r="B5670" t="s">
        <v>2901</v>
      </c>
      <c r="C5670" t="s">
        <v>1722</v>
      </c>
      <c r="D5670" t="s">
        <v>3265</v>
      </c>
      <c r="E5670" t="s">
        <v>1710</v>
      </c>
      <c r="H5670" t="str">
        <f>INDEX('Vensim Variables'!$B:$B,MATCH(EPS!$B5670,'Vensim Variables'!$A:$A,0))</f>
        <v>g pollutant</v>
      </c>
      <c r="I5670" t="str">
        <f t="shared" si="176"/>
        <v>SOx</v>
      </c>
      <c r="J5670">
        <f>INDEX(NoSettings!$C:$C,MATCH(EPS!$A5670,NoSettings!$A:$A,0))</f>
        <v>1550230000</v>
      </c>
      <c r="K5670">
        <f>INDEX(GWP!$C$2:$C$13,MATCH(EPS!I5670,GWP!$B$2:$B$13,0))</f>
        <v>0</v>
      </c>
      <c r="L5670" s="4">
        <f t="shared" si="177"/>
        <v>0</v>
      </c>
    </row>
    <row r="5671" spans="1:12">
      <c r="A5671" t="s">
        <v>3065</v>
      </c>
      <c r="B5671" t="s">
        <v>2901</v>
      </c>
      <c r="C5671" t="s">
        <v>1722</v>
      </c>
      <c r="D5671" t="s">
        <v>3265</v>
      </c>
      <c r="E5671" t="s">
        <v>1711</v>
      </c>
      <c r="H5671" t="str">
        <f>INDEX('Vensim Variables'!$B:$B,MATCH(EPS!$B5671,'Vensim Variables'!$A:$A,0))</f>
        <v>g pollutant</v>
      </c>
      <c r="I5671" t="str">
        <f t="shared" si="176"/>
        <v>BC</v>
      </c>
      <c r="J5671">
        <f>INDEX(NoSettings!$C:$C,MATCH(EPS!$A5671,NoSettings!$A:$A,0))</f>
        <v>70896200</v>
      </c>
      <c r="K5671">
        <f>INDEX(GWP!$C$2:$C$13,MATCH(EPS!I5671,GWP!$B$2:$B$13,0))</f>
        <v>0</v>
      </c>
      <c r="L5671" s="4">
        <f t="shared" si="177"/>
        <v>0</v>
      </c>
    </row>
    <row r="5672" spans="1:12">
      <c r="A5672" t="s">
        <v>3066</v>
      </c>
      <c r="B5672" t="s">
        <v>2901</v>
      </c>
      <c r="C5672" t="s">
        <v>1722</v>
      </c>
      <c r="D5672" t="s">
        <v>3265</v>
      </c>
      <c r="E5672" t="s">
        <v>1712</v>
      </c>
      <c r="H5672" t="str">
        <f>INDEX('Vensim Variables'!$B:$B,MATCH(EPS!$B5672,'Vensim Variables'!$A:$A,0))</f>
        <v>g pollutant</v>
      </c>
      <c r="I5672" t="str">
        <f t="shared" si="176"/>
        <v>OC</v>
      </c>
      <c r="J5672">
        <f>INDEX(NoSettings!$C:$C,MATCH(EPS!$A5672,NoSettings!$A:$A,0))</f>
        <v>127362000</v>
      </c>
      <c r="K5672">
        <f>INDEX(GWP!$C$2:$C$13,MATCH(EPS!I5672,GWP!$B$2:$B$13,0))</f>
        <v>0</v>
      </c>
      <c r="L5672" s="4">
        <f t="shared" si="177"/>
        <v>0</v>
      </c>
    </row>
    <row r="5673" spans="1:12">
      <c r="A5673" t="s">
        <v>3067</v>
      </c>
      <c r="B5673" t="s">
        <v>2901</v>
      </c>
      <c r="C5673" t="s">
        <v>1722</v>
      </c>
      <c r="D5673" t="s">
        <v>3265</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c r="A5674" t="s">
        <v>3068</v>
      </c>
      <c r="B5674" t="s">
        <v>2901</v>
      </c>
      <c r="C5674" t="s">
        <v>1722</v>
      </c>
      <c r="D5674" t="s">
        <v>3265</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c r="A5675" t="s">
        <v>3069</v>
      </c>
      <c r="B5675" t="s">
        <v>2901</v>
      </c>
      <c r="C5675" t="s">
        <v>1722</v>
      </c>
      <c r="D5675" t="s">
        <v>3265</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c r="A5676" t="s">
        <v>3070</v>
      </c>
      <c r="B5676" t="s">
        <v>2901</v>
      </c>
      <c r="C5676" t="s">
        <v>1722</v>
      </c>
      <c r="D5676" t="s">
        <v>3266</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c r="A5677" t="s">
        <v>3071</v>
      </c>
      <c r="B5677" t="s">
        <v>2901</v>
      </c>
      <c r="C5677" t="s">
        <v>1722</v>
      </c>
      <c r="D5677" t="s">
        <v>3266</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c r="A5678" t="s">
        <v>3072</v>
      </c>
      <c r="B5678" t="s">
        <v>2901</v>
      </c>
      <c r="C5678" t="s">
        <v>1722</v>
      </c>
      <c r="D5678" t="s">
        <v>3266</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c r="A5679" t="s">
        <v>3073</v>
      </c>
      <c r="B5679" t="s">
        <v>2901</v>
      </c>
      <c r="C5679" t="s">
        <v>1722</v>
      </c>
      <c r="D5679" t="s">
        <v>3266</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c r="A5680" t="s">
        <v>3074</v>
      </c>
      <c r="B5680" t="s">
        <v>2901</v>
      </c>
      <c r="C5680" t="s">
        <v>1722</v>
      </c>
      <c r="D5680" t="s">
        <v>3266</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c r="A5681" t="s">
        <v>3075</v>
      </c>
      <c r="B5681" t="s">
        <v>2901</v>
      </c>
      <c r="C5681" t="s">
        <v>1722</v>
      </c>
      <c r="D5681" t="s">
        <v>3266</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c r="A5682" t="s">
        <v>3076</v>
      </c>
      <c r="B5682" t="s">
        <v>2901</v>
      </c>
      <c r="C5682" t="s">
        <v>1722</v>
      </c>
      <c r="D5682" t="s">
        <v>3266</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c r="A5683" t="s">
        <v>3077</v>
      </c>
      <c r="B5683" t="s">
        <v>2901</v>
      </c>
      <c r="C5683" t="s">
        <v>1722</v>
      </c>
      <c r="D5683" t="s">
        <v>3266</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c r="A5684" t="s">
        <v>3078</v>
      </c>
      <c r="B5684" t="s">
        <v>2901</v>
      </c>
      <c r="C5684" t="s">
        <v>1722</v>
      </c>
      <c r="D5684" t="s">
        <v>3266</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c r="A5685" t="s">
        <v>3079</v>
      </c>
      <c r="B5685" t="s">
        <v>2901</v>
      </c>
      <c r="C5685" t="s">
        <v>1722</v>
      </c>
      <c r="D5685" t="s">
        <v>3266</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c r="A5686" t="s">
        <v>3080</v>
      </c>
      <c r="B5686" t="s">
        <v>2901</v>
      </c>
      <c r="C5686" t="s">
        <v>1722</v>
      </c>
      <c r="D5686" t="s">
        <v>3266</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c r="A5687" t="s">
        <v>3081</v>
      </c>
      <c r="B5687" t="s">
        <v>2901</v>
      </c>
      <c r="C5687" t="s">
        <v>1722</v>
      </c>
      <c r="D5687" t="s">
        <v>3266</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c r="A5688" t="s">
        <v>3082</v>
      </c>
      <c r="B5688" t="s">
        <v>2901</v>
      </c>
      <c r="C5688" t="s">
        <v>1722</v>
      </c>
      <c r="D5688" t="s">
        <v>3267</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c r="A5689" t="s">
        <v>3083</v>
      </c>
      <c r="B5689" t="s">
        <v>2901</v>
      </c>
      <c r="C5689" t="s">
        <v>1722</v>
      </c>
      <c r="D5689" t="s">
        <v>3267</v>
      </c>
      <c r="E5689" t="s">
        <v>1705</v>
      </c>
      <c r="H5689" t="str">
        <f>INDEX('Vensim Variables'!$B:$B,MATCH(EPS!$B5689,'Vensim Variables'!$A:$A,0))</f>
        <v>g pollutant</v>
      </c>
      <c r="I5689" t="str">
        <f t="shared" si="176"/>
        <v>VOC</v>
      </c>
      <c r="J5689">
        <f>INDEX(NoSettings!$C:$C,MATCH(EPS!$A5689,NoSettings!$A:$A,0))</f>
        <v>51596200000</v>
      </c>
      <c r="K5689">
        <f>INDEX(GWP!$C$2:$C$13,MATCH(EPS!I5689,GWP!$B$2:$B$13,0))</f>
        <v>0</v>
      </c>
      <c r="L5689" s="4">
        <f t="shared" si="177"/>
        <v>0</v>
      </c>
    </row>
    <row r="5690" spans="1:12">
      <c r="A5690" t="s">
        <v>3084</v>
      </c>
      <c r="B5690" t="s">
        <v>2901</v>
      </c>
      <c r="C5690" t="s">
        <v>1722</v>
      </c>
      <c r="D5690" t="s">
        <v>3267</v>
      </c>
      <c r="E5690" t="s">
        <v>1706</v>
      </c>
      <c r="H5690" t="str">
        <f>INDEX('Vensim Variables'!$B:$B,MATCH(EPS!$B5690,'Vensim Variables'!$A:$A,0))</f>
        <v>g pollutant</v>
      </c>
      <c r="I5690" t="str">
        <f t="shared" si="176"/>
        <v>CO</v>
      </c>
      <c r="J5690">
        <f>INDEX(NoSettings!$C:$C,MATCH(EPS!$A5690,NoSettings!$A:$A,0))</f>
        <v>373637000000</v>
      </c>
      <c r="K5690">
        <f>INDEX(GWP!$C$2:$C$13,MATCH(EPS!I5690,GWP!$B$2:$B$13,0))</f>
        <v>0</v>
      </c>
      <c r="L5690" s="4">
        <f t="shared" si="177"/>
        <v>0</v>
      </c>
    </row>
    <row r="5691" spans="1:12">
      <c r="A5691" t="s">
        <v>3085</v>
      </c>
      <c r="B5691" t="s">
        <v>2901</v>
      </c>
      <c r="C5691" t="s">
        <v>1722</v>
      </c>
      <c r="D5691" t="s">
        <v>3267</v>
      </c>
      <c r="E5691" t="s">
        <v>1707</v>
      </c>
      <c r="H5691" t="str">
        <f>INDEX('Vensim Variables'!$B:$B,MATCH(EPS!$B5691,'Vensim Variables'!$A:$A,0))</f>
        <v>g pollutant</v>
      </c>
      <c r="I5691" t="str">
        <f t="shared" si="176"/>
        <v>NOx</v>
      </c>
      <c r="J5691">
        <f>INDEX(NoSettings!$C:$C,MATCH(EPS!$A5691,NoSettings!$A:$A,0))</f>
        <v>7472860000</v>
      </c>
      <c r="K5691">
        <f>INDEX(GWP!$C$2:$C$13,MATCH(EPS!I5691,GWP!$B$2:$B$13,0))</f>
        <v>0</v>
      </c>
      <c r="L5691" s="4">
        <f t="shared" si="177"/>
        <v>0</v>
      </c>
    </row>
    <row r="5692" spans="1:12">
      <c r="A5692" t="s">
        <v>3086</v>
      </c>
      <c r="B5692" t="s">
        <v>2901</v>
      </c>
      <c r="C5692" t="s">
        <v>1722</v>
      </c>
      <c r="D5692" t="s">
        <v>3267</v>
      </c>
      <c r="E5692" t="s">
        <v>1708</v>
      </c>
      <c r="H5692" t="str">
        <f>INDEX('Vensim Variables'!$B:$B,MATCH(EPS!$B5692,'Vensim Variables'!$A:$A,0))</f>
        <v>g pollutant</v>
      </c>
      <c r="I5692" t="str">
        <f t="shared" si="176"/>
        <v>PM10</v>
      </c>
      <c r="J5692">
        <f>INDEX(NoSettings!$C:$C,MATCH(EPS!$A5692,NoSettings!$A:$A,0))</f>
        <v>54661400000</v>
      </c>
      <c r="K5692">
        <f>INDEX(GWP!$C$2:$C$13,MATCH(EPS!I5692,GWP!$B$2:$B$13,0))</f>
        <v>0</v>
      </c>
      <c r="L5692" s="4">
        <f t="shared" si="177"/>
        <v>0</v>
      </c>
    </row>
    <row r="5693" spans="1:12">
      <c r="A5693" t="s">
        <v>3087</v>
      </c>
      <c r="B5693" t="s">
        <v>2901</v>
      </c>
      <c r="C5693" t="s">
        <v>1722</v>
      </c>
      <c r="D5693" t="s">
        <v>3267</v>
      </c>
      <c r="E5693" t="s">
        <v>1709</v>
      </c>
      <c r="H5693" t="str">
        <f>INDEX('Vensim Variables'!$B:$B,MATCH(EPS!$B5693,'Vensim Variables'!$A:$A,0))</f>
        <v>g pollutant</v>
      </c>
      <c r="I5693" t="str">
        <f t="shared" si="176"/>
        <v>PM25</v>
      </c>
      <c r="J5693">
        <f>INDEX(NoSettings!$C:$C,MATCH(EPS!$A5693,NoSettings!$A:$A,0))</f>
        <v>54096800000</v>
      </c>
      <c r="K5693">
        <f>INDEX(GWP!$C$2:$C$13,MATCH(EPS!I5693,GWP!$B$2:$B$13,0))</f>
        <v>0</v>
      </c>
      <c r="L5693" s="4">
        <f t="shared" si="177"/>
        <v>0</v>
      </c>
    </row>
    <row r="5694" spans="1:12">
      <c r="A5694" t="s">
        <v>3088</v>
      </c>
      <c r="B5694" t="s">
        <v>2901</v>
      </c>
      <c r="C5694" t="s">
        <v>1722</v>
      </c>
      <c r="D5694" t="s">
        <v>3267</v>
      </c>
      <c r="E5694" t="s">
        <v>1710</v>
      </c>
      <c r="H5694" t="str">
        <f>INDEX('Vensim Variables'!$B:$B,MATCH(EPS!$B5694,'Vensim Variables'!$A:$A,0))</f>
        <v>g pollutant</v>
      </c>
      <c r="I5694" t="str">
        <f t="shared" si="176"/>
        <v>SOx</v>
      </c>
      <c r="J5694">
        <f>INDEX(NoSettings!$C:$C,MATCH(EPS!$A5694,NoSettings!$A:$A,0))</f>
        <v>1490380000</v>
      </c>
      <c r="K5694">
        <f>INDEX(GWP!$C$2:$C$13,MATCH(EPS!I5694,GWP!$B$2:$B$13,0))</f>
        <v>0</v>
      </c>
      <c r="L5694" s="4">
        <f t="shared" si="177"/>
        <v>0</v>
      </c>
    </row>
    <row r="5695" spans="1:12">
      <c r="A5695" t="s">
        <v>3089</v>
      </c>
      <c r="B5695" t="s">
        <v>2901</v>
      </c>
      <c r="C5695" t="s">
        <v>1722</v>
      </c>
      <c r="D5695" t="s">
        <v>3267</v>
      </c>
      <c r="E5695" t="s">
        <v>1711</v>
      </c>
      <c r="H5695" t="str">
        <f>INDEX('Vensim Variables'!$B:$B,MATCH(EPS!$B5695,'Vensim Variables'!$A:$A,0))</f>
        <v>g pollutant</v>
      </c>
      <c r="I5695" t="str">
        <f t="shared" si="176"/>
        <v>BC</v>
      </c>
      <c r="J5695">
        <f>INDEX(NoSettings!$C:$C,MATCH(EPS!$A5695,NoSettings!$A:$A,0))</f>
        <v>2981790000</v>
      </c>
      <c r="K5695">
        <f>INDEX(GWP!$C$2:$C$13,MATCH(EPS!I5695,GWP!$B$2:$B$13,0))</f>
        <v>0</v>
      </c>
      <c r="L5695" s="4">
        <f t="shared" si="177"/>
        <v>0</v>
      </c>
    </row>
    <row r="5696" spans="1:12">
      <c r="A5696" t="s">
        <v>3090</v>
      </c>
      <c r="B5696" t="s">
        <v>2901</v>
      </c>
      <c r="C5696" t="s">
        <v>1722</v>
      </c>
      <c r="D5696" t="s">
        <v>3267</v>
      </c>
      <c r="E5696" t="s">
        <v>1712</v>
      </c>
      <c r="H5696" t="str">
        <f>INDEX('Vensim Variables'!$B:$B,MATCH(EPS!$B5696,'Vensim Variables'!$A:$A,0))</f>
        <v>g pollutant</v>
      </c>
      <c r="I5696" t="str">
        <f t="shared" si="176"/>
        <v>OC</v>
      </c>
      <c r="J5696">
        <f>INDEX(NoSettings!$C:$C,MATCH(EPS!$A5696,NoSettings!$A:$A,0))</f>
        <v>28221100000</v>
      </c>
      <c r="K5696">
        <f>INDEX(GWP!$C$2:$C$13,MATCH(EPS!I5696,GWP!$B$2:$B$13,0))</f>
        <v>0</v>
      </c>
      <c r="L5696" s="4">
        <f t="shared" si="177"/>
        <v>0</v>
      </c>
    </row>
    <row r="5697" spans="1:12">
      <c r="A5697" t="s">
        <v>3091</v>
      </c>
      <c r="B5697" t="s">
        <v>2901</v>
      </c>
      <c r="C5697" t="s">
        <v>1722</v>
      </c>
      <c r="D5697" t="s">
        <v>3267</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c r="A5698" t="s">
        <v>3092</v>
      </c>
      <c r="B5698" t="s">
        <v>2901</v>
      </c>
      <c r="C5698" t="s">
        <v>1722</v>
      </c>
      <c r="D5698" t="s">
        <v>3267</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c r="A5699" t="s">
        <v>3093</v>
      </c>
      <c r="B5699" t="s">
        <v>2901</v>
      </c>
      <c r="C5699" t="s">
        <v>1722</v>
      </c>
      <c r="D5699" t="s">
        <v>3267</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c r="A5700" t="s">
        <v>3094</v>
      </c>
      <c r="B5700" t="s">
        <v>2901</v>
      </c>
      <c r="C5700" t="s">
        <v>1722</v>
      </c>
      <c r="D5700" t="s">
        <v>3268</v>
      </c>
      <c r="E5700" t="s">
        <v>1702</v>
      </c>
      <c r="H5700" t="str">
        <f>INDEX('Vensim Variables'!$B:$B,MATCH(EPS!$B5700,'Vensim Variables'!$A:$A,0))</f>
        <v>g pollutant</v>
      </c>
      <c r="I5700" t="str">
        <f t="shared" si="178"/>
        <v>CO2</v>
      </c>
      <c r="J5700">
        <f>INDEX(NoSettings!$C:$C,MATCH(EPS!$A5700,NoSettings!$A:$A,0))</f>
        <v>0.44939499999999999</v>
      </c>
      <c r="K5700">
        <f>INDEX(GWP!$C$2:$C$13,MATCH(EPS!I5700,GWP!$B$2:$B$13,0))</f>
        <v>1</v>
      </c>
      <c r="L5700" s="4">
        <f t="shared" si="179"/>
        <v>4.4939499999999997E-13</v>
      </c>
    </row>
    <row r="5701" spans="1:12">
      <c r="A5701" t="s">
        <v>3095</v>
      </c>
      <c r="B5701" t="s">
        <v>2901</v>
      </c>
      <c r="C5701" t="s">
        <v>1722</v>
      </c>
      <c r="D5701" t="s">
        <v>3268</v>
      </c>
      <c r="E5701" t="s">
        <v>1705</v>
      </c>
      <c r="H5701" t="str">
        <f>INDEX('Vensim Variables'!$B:$B,MATCH(EPS!$B5701,'Vensim Variables'!$A:$A,0))</f>
        <v>g pollutant</v>
      </c>
      <c r="I5701" t="str">
        <f t="shared" si="178"/>
        <v>VOC</v>
      </c>
      <c r="J5701">
        <f>INDEX(NoSettings!$C:$C,MATCH(EPS!$A5701,NoSettings!$A:$A,0))</f>
        <v>2.4567300000000001E-5</v>
      </c>
      <c r="K5701">
        <f>INDEX(GWP!$C$2:$C$13,MATCH(EPS!I5701,GWP!$B$2:$B$13,0))</f>
        <v>0</v>
      </c>
      <c r="L5701" s="4">
        <f t="shared" si="179"/>
        <v>0</v>
      </c>
    </row>
    <row r="5702" spans="1:12">
      <c r="A5702" t="s">
        <v>3096</v>
      </c>
      <c r="B5702" t="s">
        <v>2901</v>
      </c>
      <c r="C5702" t="s">
        <v>1722</v>
      </c>
      <c r="D5702" t="s">
        <v>3268</v>
      </c>
      <c r="E5702" t="s">
        <v>1706</v>
      </c>
      <c r="H5702" t="str">
        <f>INDEX('Vensim Variables'!$B:$B,MATCH(EPS!$B5702,'Vensim Variables'!$A:$A,0))</f>
        <v>g pollutant</v>
      </c>
      <c r="I5702" t="str">
        <f t="shared" si="178"/>
        <v>CO</v>
      </c>
      <c r="J5702">
        <f>INDEX(NoSettings!$C:$C,MATCH(EPS!$A5702,NoSettings!$A:$A,0))</f>
        <v>1.5334999999999999E-4</v>
      </c>
      <c r="K5702">
        <f>INDEX(GWP!$C$2:$C$13,MATCH(EPS!I5702,GWP!$B$2:$B$13,0))</f>
        <v>0</v>
      </c>
      <c r="L5702" s="4">
        <f t="shared" si="179"/>
        <v>0</v>
      </c>
    </row>
    <row r="5703" spans="1:12">
      <c r="A5703" t="s">
        <v>3097</v>
      </c>
      <c r="B5703" t="s">
        <v>2901</v>
      </c>
      <c r="C5703" t="s">
        <v>1722</v>
      </c>
      <c r="D5703" t="s">
        <v>3268</v>
      </c>
      <c r="E5703" t="s">
        <v>1707</v>
      </c>
      <c r="H5703" t="str">
        <f>INDEX('Vensim Variables'!$B:$B,MATCH(EPS!$B5703,'Vensim Variables'!$A:$A,0))</f>
        <v>g pollutant</v>
      </c>
      <c r="I5703" t="str">
        <f t="shared" si="178"/>
        <v>NOx</v>
      </c>
      <c r="J5703">
        <f>INDEX(NoSettings!$C:$C,MATCH(EPS!$A5703,NoSettings!$A:$A,0))</f>
        <v>4.5829900000000001E-4</v>
      </c>
      <c r="K5703">
        <f>INDEX(GWP!$C$2:$C$13,MATCH(EPS!I5703,GWP!$B$2:$B$13,0))</f>
        <v>0</v>
      </c>
      <c r="L5703" s="4">
        <f t="shared" si="179"/>
        <v>0</v>
      </c>
    </row>
    <row r="5704" spans="1:12">
      <c r="A5704" t="s">
        <v>3098</v>
      </c>
      <c r="B5704" t="s">
        <v>2901</v>
      </c>
      <c r="C5704" t="s">
        <v>1722</v>
      </c>
      <c r="D5704" t="s">
        <v>3268</v>
      </c>
      <c r="E5704" t="s">
        <v>1708</v>
      </c>
      <c r="H5704" t="str">
        <f>INDEX('Vensim Variables'!$B:$B,MATCH(EPS!$B5704,'Vensim Variables'!$A:$A,0))</f>
        <v>g pollutant</v>
      </c>
      <c r="I5704" t="str">
        <f t="shared" si="178"/>
        <v>PM10</v>
      </c>
      <c r="J5704">
        <f>INDEX(NoSettings!$C:$C,MATCH(EPS!$A5704,NoSettings!$A:$A,0))</f>
        <v>4.47483E-5</v>
      </c>
      <c r="K5704">
        <f>INDEX(GWP!$C$2:$C$13,MATCH(EPS!I5704,GWP!$B$2:$B$13,0))</f>
        <v>0</v>
      </c>
      <c r="L5704" s="4">
        <f t="shared" si="179"/>
        <v>0</v>
      </c>
    </row>
    <row r="5705" spans="1:12">
      <c r="A5705" t="s">
        <v>3099</v>
      </c>
      <c r="B5705" t="s">
        <v>2901</v>
      </c>
      <c r="C5705" t="s">
        <v>1722</v>
      </c>
      <c r="D5705" t="s">
        <v>3268</v>
      </c>
      <c r="E5705" t="s">
        <v>1709</v>
      </c>
      <c r="H5705" t="str">
        <f>INDEX('Vensim Variables'!$B:$B,MATCH(EPS!$B5705,'Vensim Variables'!$A:$A,0))</f>
        <v>g pollutant</v>
      </c>
      <c r="I5705" t="str">
        <f t="shared" si="178"/>
        <v>PM25</v>
      </c>
      <c r="J5705">
        <f>INDEX(NoSettings!$C:$C,MATCH(EPS!$A5705,NoSettings!$A:$A,0))</f>
        <v>4.0433599999999999E-5</v>
      </c>
      <c r="K5705">
        <f>INDEX(GWP!$C$2:$C$13,MATCH(EPS!I5705,GWP!$B$2:$B$13,0))</f>
        <v>0</v>
      </c>
      <c r="L5705" s="4">
        <f t="shared" si="179"/>
        <v>0</v>
      </c>
    </row>
    <row r="5706" spans="1:12">
      <c r="A5706" t="s">
        <v>3100</v>
      </c>
      <c r="B5706" t="s">
        <v>2901</v>
      </c>
      <c r="C5706" t="s">
        <v>1722</v>
      </c>
      <c r="D5706" t="s">
        <v>3268</v>
      </c>
      <c r="E5706" t="s">
        <v>1710</v>
      </c>
      <c r="H5706" t="str">
        <f>INDEX('Vensim Variables'!$B:$B,MATCH(EPS!$B5706,'Vensim Variables'!$A:$A,0))</f>
        <v>g pollutant</v>
      </c>
      <c r="I5706" t="str">
        <f t="shared" si="178"/>
        <v>SOx</v>
      </c>
      <c r="J5706">
        <f>INDEX(NoSettings!$C:$C,MATCH(EPS!$A5706,NoSettings!$A:$A,0))</f>
        <v>1.18128E-4</v>
      </c>
      <c r="K5706">
        <f>INDEX(GWP!$C$2:$C$13,MATCH(EPS!I5706,GWP!$B$2:$B$13,0))</f>
        <v>0</v>
      </c>
      <c r="L5706" s="4">
        <f t="shared" si="179"/>
        <v>0</v>
      </c>
    </row>
    <row r="5707" spans="1:12">
      <c r="A5707" t="s">
        <v>3101</v>
      </c>
      <c r="B5707" t="s">
        <v>2901</v>
      </c>
      <c r="C5707" t="s">
        <v>1722</v>
      </c>
      <c r="D5707" t="s">
        <v>3268</v>
      </c>
      <c r="E5707" t="s">
        <v>1711</v>
      </c>
      <c r="H5707" t="str">
        <f>INDEX('Vensim Variables'!$B:$B,MATCH(EPS!$B5707,'Vensim Variables'!$A:$A,0))</f>
        <v>g pollutant</v>
      </c>
      <c r="I5707" t="str">
        <f t="shared" si="178"/>
        <v>BC</v>
      </c>
      <c r="J5707">
        <f>INDEX(NoSettings!$C:$C,MATCH(EPS!$A5707,NoSettings!$A:$A,0))</f>
        <v>5.4022999999999999E-6</v>
      </c>
      <c r="K5707">
        <f>INDEX(GWP!$C$2:$C$13,MATCH(EPS!I5707,GWP!$B$2:$B$13,0))</f>
        <v>0</v>
      </c>
      <c r="L5707" s="4">
        <f t="shared" si="179"/>
        <v>0</v>
      </c>
    </row>
    <row r="5708" spans="1:12">
      <c r="A5708" t="s">
        <v>3102</v>
      </c>
      <c r="B5708" t="s">
        <v>2901</v>
      </c>
      <c r="C5708" t="s">
        <v>1722</v>
      </c>
      <c r="D5708" t="s">
        <v>3268</v>
      </c>
      <c r="E5708" t="s">
        <v>1712</v>
      </c>
      <c r="H5708" t="str">
        <f>INDEX('Vensim Variables'!$B:$B,MATCH(EPS!$B5708,'Vensim Variables'!$A:$A,0))</f>
        <v>g pollutant</v>
      </c>
      <c r="I5708" t="str">
        <f t="shared" si="178"/>
        <v>OC</v>
      </c>
      <c r="J5708">
        <f>INDEX(NoSettings!$C:$C,MATCH(EPS!$A5708,NoSettings!$A:$A,0))</f>
        <v>9.7050200000000008E-6</v>
      </c>
      <c r="K5708">
        <f>INDEX(GWP!$C$2:$C$13,MATCH(EPS!I5708,GWP!$B$2:$B$13,0))</f>
        <v>0</v>
      </c>
      <c r="L5708" s="4">
        <f t="shared" si="179"/>
        <v>0</v>
      </c>
    </row>
    <row r="5709" spans="1:12">
      <c r="A5709" t="s">
        <v>3103</v>
      </c>
      <c r="B5709" t="s">
        <v>2901</v>
      </c>
      <c r="C5709" t="s">
        <v>1722</v>
      </c>
      <c r="D5709" t="s">
        <v>3268</v>
      </c>
      <c r="E5709" t="s">
        <v>1713</v>
      </c>
      <c r="H5709" t="str">
        <f>INDEX('Vensim Variables'!$B:$B,MATCH(EPS!$B5709,'Vensim Variables'!$A:$A,0))</f>
        <v>g pollutant</v>
      </c>
      <c r="I5709" t="str">
        <f t="shared" si="178"/>
        <v>CH4</v>
      </c>
      <c r="J5709">
        <f>INDEX(NoSettings!$C:$C,MATCH(EPS!$A5709,NoSettings!$A:$A,0))</f>
        <v>1.7927999999999998E-5</v>
      </c>
      <c r="K5709">
        <f>INDEX(GWP!$C$2:$C$13,MATCH(EPS!I5709,GWP!$B$2:$B$13,0))</f>
        <v>28</v>
      </c>
      <c r="L5709" s="4">
        <f t="shared" si="179"/>
        <v>5.019839999999999E-16</v>
      </c>
    </row>
    <row r="5710" spans="1:12">
      <c r="A5710" t="s">
        <v>3104</v>
      </c>
      <c r="B5710" t="s">
        <v>2901</v>
      </c>
      <c r="C5710" t="s">
        <v>1722</v>
      </c>
      <c r="D5710" t="s">
        <v>3268</v>
      </c>
      <c r="E5710" t="s">
        <v>1714</v>
      </c>
      <c r="H5710" t="str">
        <f>INDEX('Vensim Variables'!$B:$B,MATCH(EPS!$B5710,'Vensim Variables'!$A:$A,0))</f>
        <v>g pollutant</v>
      </c>
      <c r="I5710" t="str">
        <f t="shared" si="178"/>
        <v>N2O</v>
      </c>
      <c r="J5710">
        <f>INDEX(NoSettings!$C:$C,MATCH(EPS!$A5710,NoSettings!$A:$A,0))</f>
        <v>3.5856E-6</v>
      </c>
      <c r="K5710">
        <f>INDEX(GWP!$C$2:$C$13,MATCH(EPS!I5710,GWP!$B$2:$B$13,0))</f>
        <v>265</v>
      </c>
      <c r="L5710" s="4">
        <f t="shared" si="179"/>
        <v>9.5018400000000006E-16</v>
      </c>
    </row>
    <row r="5711" spans="1:12">
      <c r="A5711" t="s">
        <v>3105</v>
      </c>
      <c r="B5711" t="s">
        <v>2901</v>
      </c>
      <c r="C5711" t="s">
        <v>1722</v>
      </c>
      <c r="D5711" t="s">
        <v>3268</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c r="A5712" t="s">
        <v>3106</v>
      </c>
      <c r="B5712" t="s">
        <v>2901</v>
      </c>
      <c r="C5712" t="s">
        <v>1722</v>
      </c>
      <c r="D5712" t="s">
        <v>3269</v>
      </c>
      <c r="E5712" t="s">
        <v>1702</v>
      </c>
      <c r="H5712" t="str">
        <f>INDEX('Vensim Variables'!$B:$B,MATCH(EPS!$B5712,'Vensim Variables'!$A:$A,0))</f>
        <v>g pollutant</v>
      </c>
      <c r="I5712" t="str">
        <f t="shared" si="178"/>
        <v>CO2</v>
      </c>
      <c r="J5712">
        <f>INDEX(NoSettings!$C:$C,MATCH(EPS!$A5712,NoSettings!$A:$A,0))</f>
        <v>0.52359699999999998</v>
      </c>
      <c r="K5712">
        <f>INDEX(GWP!$C$2:$C$13,MATCH(EPS!I5712,GWP!$B$2:$B$13,0))</f>
        <v>1</v>
      </c>
      <c r="L5712" s="4">
        <f t="shared" si="179"/>
        <v>5.23597E-13</v>
      </c>
    </row>
    <row r="5713" spans="1:12">
      <c r="A5713" t="s">
        <v>3107</v>
      </c>
      <c r="B5713" t="s">
        <v>2901</v>
      </c>
      <c r="C5713" t="s">
        <v>1722</v>
      </c>
      <c r="D5713" t="s">
        <v>3269</v>
      </c>
      <c r="E5713" t="s">
        <v>1705</v>
      </c>
      <c r="H5713" t="str">
        <f>INDEX('Vensim Variables'!$B:$B,MATCH(EPS!$B5713,'Vensim Variables'!$A:$A,0))</f>
        <v>g pollutant</v>
      </c>
      <c r="I5713" t="str">
        <f t="shared" si="178"/>
        <v>VOC</v>
      </c>
      <c r="J5713">
        <f>INDEX(NoSettings!$C:$C,MATCH(EPS!$A5713,NoSettings!$A:$A,0))</f>
        <v>2.8661900000000001E-5</v>
      </c>
      <c r="K5713">
        <f>INDEX(GWP!$C$2:$C$13,MATCH(EPS!I5713,GWP!$B$2:$B$13,0))</f>
        <v>0</v>
      </c>
      <c r="L5713" s="4">
        <f t="shared" si="179"/>
        <v>0</v>
      </c>
    </row>
    <row r="5714" spans="1:12">
      <c r="A5714" t="s">
        <v>3108</v>
      </c>
      <c r="B5714" t="s">
        <v>2901</v>
      </c>
      <c r="C5714" t="s">
        <v>1722</v>
      </c>
      <c r="D5714" t="s">
        <v>3269</v>
      </c>
      <c r="E5714" t="s">
        <v>1706</v>
      </c>
      <c r="H5714" t="str">
        <f>INDEX('Vensim Variables'!$B:$B,MATCH(EPS!$B5714,'Vensim Variables'!$A:$A,0))</f>
        <v>g pollutant</v>
      </c>
      <c r="I5714" t="str">
        <f t="shared" si="178"/>
        <v>CO</v>
      </c>
      <c r="J5714">
        <f>INDEX(NoSettings!$C:$C,MATCH(EPS!$A5714,NoSettings!$A:$A,0))</f>
        <v>1.78908E-4</v>
      </c>
      <c r="K5714">
        <f>INDEX(GWP!$C$2:$C$13,MATCH(EPS!I5714,GWP!$B$2:$B$13,0))</f>
        <v>0</v>
      </c>
      <c r="L5714" s="4">
        <f t="shared" si="179"/>
        <v>0</v>
      </c>
    </row>
    <row r="5715" spans="1:12">
      <c r="A5715" t="s">
        <v>3109</v>
      </c>
      <c r="B5715" t="s">
        <v>2901</v>
      </c>
      <c r="C5715" t="s">
        <v>1722</v>
      </c>
      <c r="D5715" t="s">
        <v>3269</v>
      </c>
      <c r="E5715" t="s">
        <v>1707</v>
      </c>
      <c r="H5715" t="str">
        <f>INDEX('Vensim Variables'!$B:$B,MATCH(EPS!$B5715,'Vensim Variables'!$A:$A,0))</f>
        <v>g pollutant</v>
      </c>
      <c r="I5715" t="str">
        <f t="shared" si="178"/>
        <v>NOx</v>
      </c>
      <c r="J5715">
        <f>INDEX(NoSettings!$C:$C,MATCH(EPS!$A5715,NoSettings!$A:$A,0))</f>
        <v>5.3468299999999999E-4</v>
      </c>
      <c r="K5715">
        <f>INDEX(GWP!$C$2:$C$13,MATCH(EPS!I5715,GWP!$B$2:$B$13,0))</f>
        <v>0</v>
      </c>
      <c r="L5715" s="4">
        <f t="shared" si="179"/>
        <v>0</v>
      </c>
    </row>
    <row r="5716" spans="1:12">
      <c r="A5716" t="s">
        <v>3110</v>
      </c>
      <c r="B5716" t="s">
        <v>2901</v>
      </c>
      <c r="C5716" t="s">
        <v>1722</v>
      </c>
      <c r="D5716" t="s">
        <v>3269</v>
      </c>
      <c r="E5716" t="s">
        <v>1708</v>
      </c>
      <c r="H5716" t="str">
        <f>INDEX('Vensim Variables'!$B:$B,MATCH(EPS!$B5716,'Vensim Variables'!$A:$A,0))</f>
        <v>g pollutant</v>
      </c>
      <c r="I5716" t="str">
        <f t="shared" si="178"/>
        <v>PM10</v>
      </c>
      <c r="J5716">
        <f>INDEX(NoSettings!$C:$C,MATCH(EPS!$A5716,NoSettings!$A:$A,0))</f>
        <v>5.2206300000000002E-5</v>
      </c>
      <c r="K5716">
        <f>INDEX(GWP!$C$2:$C$13,MATCH(EPS!I5716,GWP!$B$2:$B$13,0))</f>
        <v>0</v>
      </c>
      <c r="L5716" s="4">
        <f t="shared" si="179"/>
        <v>0</v>
      </c>
    </row>
    <row r="5717" spans="1:12">
      <c r="A5717" t="s">
        <v>3111</v>
      </c>
      <c r="B5717" t="s">
        <v>2901</v>
      </c>
      <c r="C5717" t="s">
        <v>1722</v>
      </c>
      <c r="D5717" t="s">
        <v>3269</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4.7172600000000003E-5</v>
      </c>
      <c r="K5717">
        <f>INDEX(GWP!$C$2:$C$13,MATCH(EPS!I5717,GWP!$B$2:$B$13,0))</f>
        <v>0</v>
      </c>
      <c r="L5717" s="4">
        <f t="shared" si="179"/>
        <v>0</v>
      </c>
    </row>
    <row r="5718" spans="1:12">
      <c r="A5718" t="s">
        <v>3112</v>
      </c>
      <c r="B5718" t="s">
        <v>2901</v>
      </c>
      <c r="C5718" t="s">
        <v>1722</v>
      </c>
      <c r="D5718" t="s">
        <v>3269</v>
      </c>
      <c r="E5718" t="s">
        <v>1710</v>
      </c>
      <c r="H5718" t="str">
        <f>INDEX('Vensim Variables'!$B:$B,MATCH(EPS!$B5718,'Vensim Variables'!$A:$A,0))</f>
        <v>g pollutant</v>
      </c>
      <c r="I5718" t="str">
        <f t="shared" si="178"/>
        <v>SOx</v>
      </c>
      <c r="J5718">
        <f>INDEX(NoSettings!$C:$C,MATCH(EPS!$A5718,NoSettings!$A:$A,0))</f>
        <v>1.37816E-4</v>
      </c>
      <c r="K5718">
        <f>INDEX(GWP!$C$2:$C$13,MATCH(EPS!I5718,GWP!$B$2:$B$13,0))</f>
        <v>0</v>
      </c>
      <c r="L5718" s="4">
        <f t="shared" si="179"/>
        <v>0</v>
      </c>
    </row>
    <row r="5719" spans="1:12">
      <c r="A5719" t="s">
        <v>3113</v>
      </c>
      <c r="B5719" t="s">
        <v>2901</v>
      </c>
      <c r="C5719" t="s">
        <v>1722</v>
      </c>
      <c r="D5719" t="s">
        <v>3269</v>
      </c>
      <c r="E5719" t="s">
        <v>1711</v>
      </c>
      <c r="H5719" t="str">
        <f>INDEX('Vensim Variables'!$B:$B,MATCH(EPS!$B5719,'Vensim Variables'!$A:$A,0))</f>
        <v>g pollutant</v>
      </c>
      <c r="I5719" t="str">
        <f t="shared" si="178"/>
        <v>BC</v>
      </c>
      <c r="J5719">
        <f>INDEX(NoSettings!$C:$C,MATCH(EPS!$A5719,NoSettings!$A:$A,0))</f>
        <v>6.30269E-6</v>
      </c>
      <c r="K5719">
        <f>INDEX(GWP!$C$2:$C$13,MATCH(EPS!I5719,GWP!$B$2:$B$13,0))</f>
        <v>0</v>
      </c>
      <c r="L5719" s="4">
        <f t="shared" si="179"/>
        <v>0</v>
      </c>
    </row>
    <row r="5720" spans="1:12">
      <c r="A5720" t="s">
        <v>3114</v>
      </c>
      <c r="B5720" t="s">
        <v>2901</v>
      </c>
      <c r="C5720" t="s">
        <v>1722</v>
      </c>
      <c r="D5720" t="s">
        <v>3269</v>
      </c>
      <c r="E5720" t="s">
        <v>1712</v>
      </c>
      <c r="H5720" t="str">
        <f>INDEX('Vensim Variables'!$B:$B,MATCH(EPS!$B5720,'Vensim Variables'!$A:$A,0))</f>
        <v>g pollutant</v>
      </c>
      <c r="I5720" t="str">
        <f t="shared" si="178"/>
        <v>OC</v>
      </c>
      <c r="J5720">
        <f>INDEX(NoSettings!$C:$C,MATCH(EPS!$A5720,NoSettings!$A:$A,0))</f>
        <v>1.13225E-5</v>
      </c>
      <c r="K5720">
        <f>INDEX(GWP!$C$2:$C$13,MATCH(EPS!I5720,GWP!$B$2:$B$13,0))</f>
        <v>0</v>
      </c>
      <c r="L5720" s="4">
        <f t="shared" si="179"/>
        <v>0</v>
      </c>
    </row>
    <row r="5721" spans="1:12">
      <c r="A5721" t="s">
        <v>3115</v>
      </c>
      <c r="B5721" t="s">
        <v>2901</v>
      </c>
      <c r="C5721" t="s">
        <v>1722</v>
      </c>
      <c r="D5721" t="s">
        <v>3269</v>
      </c>
      <c r="E5721" t="s">
        <v>1713</v>
      </c>
      <c r="H5721" t="str">
        <f>INDEX('Vensim Variables'!$B:$B,MATCH(EPS!$B5721,'Vensim Variables'!$A:$A,0))</f>
        <v>g pollutant</v>
      </c>
      <c r="I5721" t="str">
        <f t="shared" si="178"/>
        <v>CH4</v>
      </c>
      <c r="J5721">
        <f>INDEX(NoSettings!$C:$C,MATCH(EPS!$A5721,NoSettings!$A:$A,0))</f>
        <v>2.0916000000000001E-5</v>
      </c>
      <c r="K5721">
        <f>INDEX(GWP!$C$2:$C$13,MATCH(EPS!I5721,GWP!$B$2:$B$13,0))</f>
        <v>28</v>
      </c>
      <c r="L5721" s="4">
        <f t="shared" si="179"/>
        <v>5.8564800000000003E-16</v>
      </c>
    </row>
    <row r="5722" spans="1:12">
      <c r="A5722" t="s">
        <v>3116</v>
      </c>
      <c r="B5722" t="s">
        <v>2901</v>
      </c>
      <c r="C5722" t="s">
        <v>1722</v>
      </c>
      <c r="D5722" t="s">
        <v>3269</v>
      </c>
      <c r="E5722" t="s">
        <v>1714</v>
      </c>
      <c r="H5722" t="str">
        <f>INDEX('Vensim Variables'!$B:$B,MATCH(EPS!$B5722,'Vensim Variables'!$A:$A,0))</f>
        <v>g pollutant</v>
      </c>
      <c r="I5722" t="str">
        <f t="shared" si="178"/>
        <v>N2O</v>
      </c>
      <c r="J5722">
        <f>INDEX(NoSettings!$C:$C,MATCH(EPS!$A5722,NoSettings!$A:$A,0))</f>
        <v>4.1832E-6</v>
      </c>
      <c r="K5722">
        <f>INDEX(GWP!$C$2:$C$13,MATCH(EPS!I5722,GWP!$B$2:$B$13,0))</f>
        <v>265</v>
      </c>
      <c r="L5722" s="4">
        <f t="shared" si="179"/>
        <v>1.108548E-15</v>
      </c>
    </row>
    <row r="5723" spans="1:12">
      <c r="A5723" t="s">
        <v>3117</v>
      </c>
      <c r="B5723" t="s">
        <v>2901</v>
      </c>
      <c r="C5723" t="s">
        <v>1722</v>
      </c>
      <c r="D5723" t="s">
        <v>3269</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c r="A5724" t="s">
        <v>3118</v>
      </c>
      <c r="B5724" t="s">
        <v>2901</v>
      </c>
      <c r="C5724" t="s">
        <v>1722</v>
      </c>
      <c r="D5724" t="s">
        <v>3270</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c r="A5725" t="s">
        <v>3119</v>
      </c>
      <c r="B5725" t="s">
        <v>2901</v>
      </c>
      <c r="C5725" t="s">
        <v>1722</v>
      </c>
      <c r="D5725" t="s">
        <v>3270</v>
      </c>
      <c r="E5725" t="s">
        <v>1705</v>
      </c>
      <c r="H5725" t="str">
        <f>INDEX('Vensim Variables'!$B:$B,MATCH(EPS!$B5725,'Vensim Variables'!$A:$A,0))</f>
        <v>g pollutant</v>
      </c>
      <c r="I5725" t="str">
        <f t="shared" si="178"/>
        <v>VOC</v>
      </c>
      <c r="J5725">
        <f>INDEX(NoSettings!$C:$C,MATCH(EPS!$A5725,NoSettings!$A:$A,0))</f>
        <v>200144000</v>
      </c>
      <c r="K5725">
        <f>INDEX(GWP!$C$2:$C$13,MATCH(EPS!I5725,GWP!$B$2:$B$13,0))</f>
        <v>0</v>
      </c>
      <c r="L5725" s="4">
        <f t="shared" si="179"/>
        <v>0</v>
      </c>
    </row>
    <row r="5726" spans="1:12">
      <c r="A5726" t="s">
        <v>3120</v>
      </c>
      <c r="B5726" t="s">
        <v>2901</v>
      </c>
      <c r="C5726" t="s">
        <v>1722</v>
      </c>
      <c r="D5726" t="s">
        <v>3270</v>
      </c>
      <c r="E5726" t="s">
        <v>1706</v>
      </c>
      <c r="H5726" t="str">
        <f>INDEX('Vensim Variables'!$B:$B,MATCH(EPS!$B5726,'Vensim Variables'!$A:$A,0))</f>
        <v>g pollutant</v>
      </c>
      <c r="I5726" t="str">
        <f t="shared" si="178"/>
        <v>CO</v>
      </c>
      <c r="J5726">
        <f>INDEX(NoSettings!$C:$C,MATCH(EPS!$A5726,NoSettings!$A:$A,0))</f>
        <v>1632740000</v>
      </c>
      <c r="K5726">
        <f>INDEX(GWP!$C$2:$C$13,MATCH(EPS!I5726,GWP!$B$2:$B$13,0))</f>
        <v>0</v>
      </c>
      <c r="L5726" s="4">
        <f t="shared" si="179"/>
        <v>0</v>
      </c>
    </row>
    <row r="5727" spans="1:12">
      <c r="A5727" t="s">
        <v>3121</v>
      </c>
      <c r="B5727" t="s">
        <v>2901</v>
      </c>
      <c r="C5727" t="s">
        <v>1722</v>
      </c>
      <c r="D5727" t="s">
        <v>3270</v>
      </c>
      <c r="E5727" t="s">
        <v>1707</v>
      </c>
      <c r="H5727" t="str">
        <f>INDEX('Vensim Variables'!$B:$B,MATCH(EPS!$B5727,'Vensim Variables'!$A:$A,0))</f>
        <v>g pollutant</v>
      </c>
      <c r="I5727" t="str">
        <f t="shared" si="178"/>
        <v>NOx</v>
      </c>
      <c r="J5727">
        <f>INDEX(NoSettings!$C:$C,MATCH(EPS!$A5727,NoSettings!$A:$A,0))</f>
        <v>3768920000</v>
      </c>
      <c r="K5727">
        <f>INDEX(GWP!$C$2:$C$13,MATCH(EPS!I5727,GWP!$B$2:$B$13,0))</f>
        <v>0</v>
      </c>
      <c r="L5727" s="4">
        <f t="shared" si="179"/>
        <v>0</v>
      </c>
    </row>
    <row r="5728" spans="1:12">
      <c r="A5728" t="s">
        <v>3122</v>
      </c>
      <c r="B5728" t="s">
        <v>2901</v>
      </c>
      <c r="C5728" t="s">
        <v>1722</v>
      </c>
      <c r="D5728" t="s">
        <v>3270</v>
      </c>
      <c r="E5728" t="s">
        <v>1708</v>
      </c>
      <c r="H5728" t="str">
        <f>INDEX('Vensim Variables'!$B:$B,MATCH(EPS!$B5728,'Vensim Variables'!$A:$A,0))</f>
        <v>g pollutant</v>
      </c>
      <c r="I5728" t="str">
        <f t="shared" si="178"/>
        <v>PM10</v>
      </c>
      <c r="J5728">
        <f>INDEX(NoSettings!$C:$C,MATCH(EPS!$A5728,NoSettings!$A:$A,0))</f>
        <v>150667000</v>
      </c>
      <c r="K5728">
        <f>INDEX(GWP!$C$2:$C$13,MATCH(EPS!I5728,GWP!$B$2:$B$13,0))</f>
        <v>0</v>
      </c>
      <c r="L5728" s="4">
        <f t="shared" si="179"/>
        <v>0</v>
      </c>
    </row>
    <row r="5729" spans="1:12">
      <c r="A5729" t="s">
        <v>3123</v>
      </c>
      <c r="B5729" t="s">
        <v>2901</v>
      </c>
      <c r="C5729" t="s">
        <v>1722</v>
      </c>
      <c r="D5729" t="s">
        <v>3270</v>
      </c>
      <c r="E5729" t="s">
        <v>1709</v>
      </c>
      <c r="H5729" t="str">
        <f>INDEX('Vensim Variables'!$B:$B,MATCH(EPS!$B5729,'Vensim Variables'!$A:$A,0))</f>
        <v>g pollutant</v>
      </c>
      <c r="I5729" t="str">
        <f t="shared" si="178"/>
        <v>PM25</v>
      </c>
      <c r="J5729">
        <f>INDEX(NoSettings!$C:$C,MATCH(EPS!$A5729,NoSettings!$A:$A,0))</f>
        <v>95822400</v>
      </c>
      <c r="K5729">
        <f>INDEX(GWP!$C$2:$C$13,MATCH(EPS!I5729,GWP!$B$2:$B$13,0))</f>
        <v>0</v>
      </c>
      <c r="L5729" s="4">
        <f t="shared" si="179"/>
        <v>0</v>
      </c>
    </row>
    <row r="5730" spans="1:12">
      <c r="A5730" t="s">
        <v>3124</v>
      </c>
      <c r="B5730" t="s">
        <v>2901</v>
      </c>
      <c r="C5730" t="s">
        <v>1722</v>
      </c>
      <c r="D5730" t="s">
        <v>3270</v>
      </c>
      <c r="E5730" t="s">
        <v>1710</v>
      </c>
      <c r="H5730" t="str">
        <f>INDEX('Vensim Variables'!$B:$B,MATCH(EPS!$B5730,'Vensim Variables'!$A:$A,0))</f>
        <v>g pollutant</v>
      </c>
      <c r="I5730" t="str">
        <f t="shared" si="178"/>
        <v>SOx</v>
      </c>
      <c r="J5730">
        <f>INDEX(NoSettings!$C:$C,MATCH(EPS!$A5730,NoSettings!$A:$A,0))</f>
        <v>1185210000</v>
      </c>
      <c r="K5730">
        <f>INDEX(GWP!$C$2:$C$13,MATCH(EPS!I5730,GWP!$B$2:$B$13,0))</f>
        <v>0</v>
      </c>
      <c r="L5730" s="4">
        <f t="shared" si="179"/>
        <v>0</v>
      </c>
    </row>
    <row r="5731" spans="1:12">
      <c r="A5731" t="s">
        <v>3125</v>
      </c>
      <c r="B5731" t="s">
        <v>2901</v>
      </c>
      <c r="C5731" t="s">
        <v>1722</v>
      </c>
      <c r="D5731" t="s">
        <v>3270</v>
      </c>
      <c r="E5731" t="s">
        <v>1711</v>
      </c>
      <c r="H5731" t="str">
        <f>INDEX('Vensim Variables'!$B:$B,MATCH(EPS!$B5731,'Vensim Variables'!$A:$A,0))</f>
        <v>g pollutant</v>
      </c>
      <c r="I5731" t="str">
        <f t="shared" si="178"/>
        <v>BC</v>
      </c>
      <c r="J5731">
        <f>INDEX(NoSettings!$C:$C,MATCH(EPS!$A5731,NoSettings!$A:$A,0))</f>
        <v>5547140</v>
      </c>
      <c r="K5731">
        <f>INDEX(GWP!$C$2:$C$13,MATCH(EPS!I5731,GWP!$B$2:$B$13,0))</f>
        <v>0</v>
      </c>
      <c r="L5731" s="4">
        <f t="shared" si="179"/>
        <v>0</v>
      </c>
    </row>
    <row r="5732" spans="1:12">
      <c r="A5732" t="s">
        <v>3126</v>
      </c>
      <c r="B5732" t="s">
        <v>2901</v>
      </c>
      <c r="C5732" t="s">
        <v>1722</v>
      </c>
      <c r="D5732" t="s">
        <v>3270</v>
      </c>
      <c r="E5732" t="s">
        <v>1712</v>
      </c>
      <c r="H5732" t="str">
        <f>INDEX('Vensim Variables'!$B:$B,MATCH(EPS!$B5732,'Vensim Variables'!$A:$A,0))</f>
        <v>g pollutant</v>
      </c>
      <c r="I5732" t="str">
        <f t="shared" si="178"/>
        <v>OC</v>
      </c>
      <c r="J5732">
        <f>INDEX(NoSettings!$C:$C,MATCH(EPS!$A5732,NoSettings!$A:$A,0))</f>
        <v>28093600</v>
      </c>
      <c r="K5732">
        <f>INDEX(GWP!$C$2:$C$13,MATCH(EPS!I5732,GWP!$B$2:$B$13,0))</f>
        <v>0</v>
      </c>
      <c r="L5732" s="4">
        <f t="shared" si="179"/>
        <v>0</v>
      </c>
    </row>
    <row r="5733" spans="1:12">
      <c r="A5733" t="s">
        <v>3127</v>
      </c>
      <c r="B5733" t="s">
        <v>2901</v>
      </c>
      <c r="C5733" t="s">
        <v>1722</v>
      </c>
      <c r="D5733" t="s">
        <v>3270</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c r="A5734" t="s">
        <v>3128</v>
      </c>
      <c r="B5734" t="s">
        <v>2901</v>
      </c>
      <c r="C5734" t="s">
        <v>1722</v>
      </c>
      <c r="D5734" t="s">
        <v>3270</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c r="A5735" t="s">
        <v>3129</v>
      </c>
      <c r="B5735" t="s">
        <v>2901</v>
      </c>
      <c r="C5735" t="s">
        <v>1722</v>
      </c>
      <c r="D5735" t="s">
        <v>3270</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c r="A5736" t="s">
        <v>3130</v>
      </c>
      <c r="B5736" t="s">
        <v>2901</v>
      </c>
      <c r="C5736" t="s">
        <v>1722</v>
      </c>
      <c r="D5736" t="s">
        <v>3271</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c r="A5737" t="s">
        <v>3131</v>
      </c>
      <c r="B5737" t="s">
        <v>2901</v>
      </c>
      <c r="C5737" t="s">
        <v>1722</v>
      </c>
      <c r="D5737" t="s">
        <v>3271</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c r="A5738" t="s">
        <v>3132</v>
      </c>
      <c r="B5738" t="s">
        <v>2901</v>
      </c>
      <c r="C5738" t="s">
        <v>1722</v>
      </c>
      <c r="D5738" t="s">
        <v>3271</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c r="A5739" t="s">
        <v>3133</v>
      </c>
      <c r="B5739" t="s">
        <v>2901</v>
      </c>
      <c r="C5739" t="s">
        <v>1722</v>
      </c>
      <c r="D5739" t="s">
        <v>3271</v>
      </c>
      <c r="E5739" t="s">
        <v>1707</v>
      </c>
      <c r="H5739" t="str">
        <f>INDEX('Vensim Variables'!$B:$B,MATCH(EPS!$B5739,'Vensim Variables'!$A:$A,0))</f>
        <v>g pollutant</v>
      </c>
      <c r="I5739" t="str">
        <f t="shared" si="178"/>
        <v>NOx</v>
      </c>
      <c r="J5739">
        <f>INDEX(NoSettings!$C:$C,MATCH(EPS!$A5739,NoSettings!$A:$A,0))</f>
        <v>4.5473399999999999E-4</v>
      </c>
      <c r="K5739">
        <f>INDEX(GWP!$C$2:$C$13,MATCH(EPS!I5739,GWP!$B$2:$B$13,0))</f>
        <v>0</v>
      </c>
      <c r="L5739" s="4">
        <f t="shared" si="179"/>
        <v>0</v>
      </c>
    </row>
    <row r="5740" spans="1:12">
      <c r="A5740" t="s">
        <v>3134</v>
      </c>
      <c r="B5740" t="s">
        <v>2901</v>
      </c>
      <c r="C5740" t="s">
        <v>1722</v>
      </c>
      <c r="D5740" t="s">
        <v>3271</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c r="A5741" t="s">
        <v>3135</v>
      </c>
      <c r="B5741" t="s">
        <v>2901</v>
      </c>
      <c r="C5741" t="s">
        <v>1722</v>
      </c>
      <c r="D5741" t="s">
        <v>3271</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c r="A5742" t="s">
        <v>3136</v>
      </c>
      <c r="B5742" t="s">
        <v>2901</v>
      </c>
      <c r="C5742" t="s">
        <v>1722</v>
      </c>
      <c r="D5742" t="s">
        <v>3271</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c r="A5743" t="s">
        <v>3137</v>
      </c>
      <c r="B5743" t="s">
        <v>2901</v>
      </c>
      <c r="C5743" t="s">
        <v>1722</v>
      </c>
      <c r="D5743" t="s">
        <v>3271</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c r="A5744" t="s">
        <v>3138</v>
      </c>
      <c r="B5744" t="s">
        <v>2901</v>
      </c>
      <c r="C5744" t="s">
        <v>1722</v>
      </c>
      <c r="D5744" t="s">
        <v>3271</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c r="A5745" t="s">
        <v>3139</v>
      </c>
      <c r="B5745" t="s">
        <v>2901</v>
      </c>
      <c r="C5745" t="s">
        <v>1722</v>
      </c>
      <c r="D5745" t="s">
        <v>3271</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c r="A5746" t="s">
        <v>3140</v>
      </c>
      <c r="B5746" t="s">
        <v>2901</v>
      </c>
      <c r="C5746" t="s">
        <v>1722</v>
      </c>
      <c r="D5746" t="s">
        <v>3271</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c r="A5747" t="s">
        <v>3141</v>
      </c>
      <c r="B5747" t="s">
        <v>2901</v>
      </c>
      <c r="C5747" t="s">
        <v>1722</v>
      </c>
      <c r="D5747" t="s">
        <v>3271</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c r="A5748" t="s">
        <v>3142</v>
      </c>
      <c r="B5748" t="s">
        <v>2901</v>
      </c>
      <c r="C5748" t="s">
        <v>1723</v>
      </c>
      <c r="D5748" t="s">
        <v>3262</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c r="A5749" t="s">
        <v>3143</v>
      </c>
      <c r="B5749" t="s">
        <v>2901</v>
      </c>
      <c r="C5749" t="s">
        <v>1723</v>
      </c>
      <c r="D5749" t="s">
        <v>3262</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c r="A5750" t="s">
        <v>3144</v>
      </c>
      <c r="B5750" t="s">
        <v>2901</v>
      </c>
      <c r="C5750" t="s">
        <v>1723</v>
      </c>
      <c r="D5750" t="s">
        <v>3262</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c r="A5751" t="s">
        <v>3145</v>
      </c>
      <c r="B5751" t="s">
        <v>2901</v>
      </c>
      <c r="C5751" t="s">
        <v>1723</v>
      </c>
      <c r="D5751" t="s">
        <v>3262</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c r="A5752" t="s">
        <v>3146</v>
      </c>
      <c r="B5752" t="s">
        <v>2901</v>
      </c>
      <c r="C5752" t="s">
        <v>1723</v>
      </c>
      <c r="D5752" t="s">
        <v>3262</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c r="A5753" t="s">
        <v>3147</v>
      </c>
      <c r="B5753" t="s">
        <v>2901</v>
      </c>
      <c r="C5753" t="s">
        <v>1723</v>
      </c>
      <c r="D5753" t="s">
        <v>3262</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c r="A5754" t="s">
        <v>3148</v>
      </c>
      <c r="B5754" t="s">
        <v>2901</v>
      </c>
      <c r="C5754" t="s">
        <v>1723</v>
      </c>
      <c r="D5754" t="s">
        <v>3262</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c r="A5755" t="s">
        <v>3149</v>
      </c>
      <c r="B5755" t="s">
        <v>2901</v>
      </c>
      <c r="C5755" t="s">
        <v>1723</v>
      </c>
      <c r="D5755" t="s">
        <v>3262</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c r="A5756" t="s">
        <v>3150</v>
      </c>
      <c r="B5756" t="s">
        <v>2901</v>
      </c>
      <c r="C5756" t="s">
        <v>1723</v>
      </c>
      <c r="D5756" t="s">
        <v>3262</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c r="A5757" t="s">
        <v>3151</v>
      </c>
      <c r="B5757" t="s">
        <v>2901</v>
      </c>
      <c r="C5757" t="s">
        <v>1723</v>
      </c>
      <c r="D5757" t="s">
        <v>3262</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c r="A5758" t="s">
        <v>3152</v>
      </c>
      <c r="B5758" t="s">
        <v>2901</v>
      </c>
      <c r="C5758" t="s">
        <v>1723</v>
      </c>
      <c r="D5758" t="s">
        <v>3262</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c r="A5759" t="s">
        <v>3153</v>
      </c>
      <c r="B5759" t="s">
        <v>2901</v>
      </c>
      <c r="C5759" t="s">
        <v>1723</v>
      </c>
      <c r="D5759" t="s">
        <v>3262</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c r="A5760" t="s">
        <v>3154</v>
      </c>
      <c r="B5760" t="s">
        <v>2901</v>
      </c>
      <c r="C5760" t="s">
        <v>1723</v>
      </c>
      <c r="D5760" t="s">
        <v>3263</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c r="A5761" t="s">
        <v>3155</v>
      </c>
      <c r="B5761" t="s">
        <v>2901</v>
      </c>
      <c r="C5761" t="s">
        <v>1723</v>
      </c>
      <c r="D5761" t="s">
        <v>3263</v>
      </c>
      <c r="E5761" t="s">
        <v>1705</v>
      </c>
      <c r="H5761" t="str">
        <f>INDEX('Vensim Variables'!$B:$B,MATCH(EPS!$B5761,'Vensim Variables'!$A:$A,0))</f>
        <v>g pollutant</v>
      </c>
      <c r="I5761" t="str">
        <f t="shared" si="178"/>
        <v>VOC</v>
      </c>
      <c r="J5761">
        <f>INDEX(NoSettings!$C:$C,MATCH(EPS!$A5761,NoSettings!$A:$A,0))</f>
        <v>49102200</v>
      </c>
      <c r="K5761">
        <f>INDEX(GWP!$C$2:$C$13,MATCH(EPS!I5761,GWP!$B$2:$B$13,0))</f>
        <v>0</v>
      </c>
      <c r="L5761" s="4">
        <f t="shared" si="179"/>
        <v>0</v>
      </c>
    </row>
    <row r="5762" spans="1:12">
      <c r="A5762" t="s">
        <v>3156</v>
      </c>
      <c r="B5762" t="s">
        <v>2901</v>
      </c>
      <c r="C5762" t="s">
        <v>1723</v>
      </c>
      <c r="D5762" t="s">
        <v>3263</v>
      </c>
      <c r="E5762" t="s">
        <v>1706</v>
      </c>
      <c r="H5762" t="str">
        <f>INDEX('Vensim Variables'!$B:$B,MATCH(EPS!$B5762,'Vensim Variables'!$A:$A,0))</f>
        <v>g pollutant</v>
      </c>
      <c r="I5762" t="str">
        <f t="shared" si="178"/>
        <v>CO</v>
      </c>
      <c r="J5762">
        <f>INDEX(NoSettings!$C:$C,MATCH(EPS!$A5762,NoSettings!$A:$A,0))</f>
        <v>400566000</v>
      </c>
      <c r="K5762">
        <f>INDEX(GWP!$C$2:$C$13,MATCH(EPS!I5762,GWP!$B$2:$B$13,0))</f>
        <v>0</v>
      </c>
      <c r="L5762" s="4">
        <f t="shared" si="179"/>
        <v>0</v>
      </c>
    </row>
    <row r="5763" spans="1:12">
      <c r="A5763" t="s">
        <v>3157</v>
      </c>
      <c r="B5763" t="s">
        <v>2901</v>
      </c>
      <c r="C5763" t="s">
        <v>1723</v>
      </c>
      <c r="D5763" t="s">
        <v>3263</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924644000</v>
      </c>
      <c r="K5763">
        <f>INDEX(GWP!$C$2:$C$13,MATCH(EPS!I5763,GWP!$B$2:$B$13,0))</f>
        <v>0</v>
      </c>
      <c r="L5763" s="4">
        <f>IF(H5763="g pollutant",K5763*J5763/10^12,IF(H5763="MMTCO2e",J5763,IF(H5763="MWh",J5763,0)))</f>
        <v>0</v>
      </c>
    </row>
    <row r="5764" spans="1:12">
      <c r="A5764" t="s">
        <v>3158</v>
      </c>
      <c r="B5764" t="s">
        <v>2901</v>
      </c>
      <c r="C5764" t="s">
        <v>1723</v>
      </c>
      <c r="D5764" t="s">
        <v>3263</v>
      </c>
      <c r="E5764" t="s">
        <v>1708</v>
      </c>
    </row>
    <row r="5765" spans="1:12">
      <c r="A5765" t="s">
        <v>3159</v>
      </c>
      <c r="B5765" t="s">
        <v>2901</v>
      </c>
      <c r="C5765" t="s">
        <v>1723</v>
      </c>
      <c r="D5765" t="s">
        <v>3263</v>
      </c>
      <c r="E5765" t="s">
        <v>1709</v>
      </c>
    </row>
    <row r="5766" spans="1:12">
      <c r="A5766" t="s">
        <v>3160</v>
      </c>
      <c r="B5766" t="s">
        <v>2901</v>
      </c>
      <c r="C5766" t="s">
        <v>1723</v>
      </c>
      <c r="D5766" t="s">
        <v>3263</v>
      </c>
      <c r="E5766" t="s">
        <v>1710</v>
      </c>
    </row>
    <row r="5767" spans="1:12">
      <c r="A5767" t="s">
        <v>3161</v>
      </c>
      <c r="B5767" t="s">
        <v>2901</v>
      </c>
      <c r="C5767" t="s">
        <v>1723</v>
      </c>
      <c r="D5767" t="s">
        <v>3263</v>
      </c>
      <c r="E5767" t="s">
        <v>1711</v>
      </c>
    </row>
    <row r="5768" spans="1:12">
      <c r="A5768" t="s">
        <v>3162</v>
      </c>
      <c r="B5768" t="s">
        <v>2901</v>
      </c>
      <c r="C5768" t="s">
        <v>1723</v>
      </c>
      <c r="D5768" t="s">
        <v>3263</v>
      </c>
      <c r="E5768" t="s">
        <v>1712</v>
      </c>
    </row>
    <row r="5769" spans="1:12">
      <c r="A5769" t="s">
        <v>3163</v>
      </c>
      <c r="B5769" t="s">
        <v>2901</v>
      </c>
      <c r="C5769" t="s">
        <v>1723</v>
      </c>
      <c r="D5769" t="s">
        <v>3263</v>
      </c>
      <c r="E5769" t="s">
        <v>1713</v>
      </c>
    </row>
    <row r="5770" spans="1:12">
      <c r="A5770" t="s">
        <v>3164</v>
      </c>
      <c r="B5770" t="s">
        <v>2901</v>
      </c>
      <c r="C5770" t="s">
        <v>1723</v>
      </c>
      <c r="D5770" t="s">
        <v>3263</v>
      </c>
      <c r="E5770" t="s">
        <v>1714</v>
      </c>
    </row>
    <row r="5771" spans="1:12">
      <c r="A5771" t="s">
        <v>3165</v>
      </c>
      <c r="B5771" t="s">
        <v>2901</v>
      </c>
      <c r="C5771" t="s">
        <v>1723</v>
      </c>
      <c r="D5771" t="s">
        <v>3263</v>
      </c>
      <c r="E5771" t="s">
        <v>1715</v>
      </c>
    </row>
    <row r="5772" spans="1:12">
      <c r="A5772" t="s">
        <v>3166</v>
      </c>
      <c r="B5772" t="s">
        <v>2901</v>
      </c>
      <c r="C5772" t="s">
        <v>1723</v>
      </c>
      <c r="D5772" t="s">
        <v>3264</v>
      </c>
      <c r="E5772" t="s">
        <v>1702</v>
      </c>
    </row>
    <row r="5773" spans="1:12">
      <c r="A5773" t="s">
        <v>3167</v>
      </c>
      <c r="B5773" t="s">
        <v>2901</v>
      </c>
      <c r="C5773" t="s">
        <v>1723</v>
      </c>
      <c r="D5773" t="s">
        <v>3264</v>
      </c>
      <c r="E5773" t="s">
        <v>1705</v>
      </c>
    </row>
    <row r="5774" spans="1:12">
      <c r="A5774" t="s">
        <v>3168</v>
      </c>
      <c r="B5774" t="s">
        <v>2901</v>
      </c>
      <c r="C5774" t="s">
        <v>1723</v>
      </c>
      <c r="D5774" t="s">
        <v>3264</v>
      </c>
      <c r="E5774" t="s">
        <v>1706</v>
      </c>
    </row>
    <row r="5775" spans="1:12">
      <c r="A5775" t="s">
        <v>3169</v>
      </c>
      <c r="B5775" t="s">
        <v>2901</v>
      </c>
      <c r="C5775" t="s">
        <v>1723</v>
      </c>
      <c r="D5775" t="s">
        <v>3264</v>
      </c>
      <c r="E5775" t="s">
        <v>1707</v>
      </c>
    </row>
    <row r="5776" spans="1:12">
      <c r="A5776" t="s">
        <v>3170</v>
      </c>
      <c r="B5776" t="s">
        <v>2901</v>
      </c>
      <c r="C5776" t="s">
        <v>1723</v>
      </c>
      <c r="D5776" t="s">
        <v>3264</v>
      </c>
      <c r="E5776" t="s">
        <v>1708</v>
      </c>
    </row>
    <row r="5777" spans="1:5">
      <c r="A5777" t="s">
        <v>3171</v>
      </c>
      <c r="B5777" t="s">
        <v>2901</v>
      </c>
      <c r="C5777" t="s">
        <v>1723</v>
      </c>
      <c r="D5777" t="s">
        <v>3264</v>
      </c>
      <c r="E5777" t="s">
        <v>1709</v>
      </c>
    </row>
    <row r="5778" spans="1:5">
      <c r="A5778" t="s">
        <v>3172</v>
      </c>
      <c r="B5778" t="s">
        <v>2901</v>
      </c>
      <c r="C5778" t="s">
        <v>1723</v>
      </c>
      <c r="D5778" t="s">
        <v>3264</v>
      </c>
      <c r="E5778" t="s">
        <v>1710</v>
      </c>
    </row>
    <row r="5779" spans="1:5">
      <c r="A5779" t="s">
        <v>3173</v>
      </c>
      <c r="B5779" t="s">
        <v>2901</v>
      </c>
      <c r="C5779" t="s">
        <v>1723</v>
      </c>
      <c r="D5779" t="s">
        <v>3264</v>
      </c>
      <c r="E5779" t="s">
        <v>1711</v>
      </c>
    </row>
    <row r="5780" spans="1:5">
      <c r="A5780" t="s">
        <v>3174</v>
      </c>
      <c r="B5780" t="s">
        <v>2901</v>
      </c>
      <c r="C5780" t="s">
        <v>1723</v>
      </c>
      <c r="D5780" t="s">
        <v>3264</v>
      </c>
      <c r="E5780" t="s">
        <v>1712</v>
      </c>
    </row>
    <row r="5781" spans="1:5">
      <c r="A5781" t="s">
        <v>3175</v>
      </c>
      <c r="B5781" t="s">
        <v>2901</v>
      </c>
      <c r="C5781" t="s">
        <v>1723</v>
      </c>
      <c r="D5781" t="s">
        <v>3264</v>
      </c>
      <c r="E5781" t="s">
        <v>1713</v>
      </c>
    </row>
    <row r="5782" spans="1:5">
      <c r="A5782" t="s">
        <v>3176</v>
      </c>
      <c r="B5782" t="s">
        <v>2901</v>
      </c>
      <c r="C5782" t="s">
        <v>1723</v>
      </c>
      <c r="D5782" t="s">
        <v>3264</v>
      </c>
      <c r="E5782" t="s">
        <v>1714</v>
      </c>
    </row>
    <row r="5783" spans="1:5">
      <c r="A5783" t="s">
        <v>3177</v>
      </c>
      <c r="B5783" t="s">
        <v>2901</v>
      </c>
      <c r="C5783" t="s">
        <v>1723</v>
      </c>
      <c r="D5783" t="s">
        <v>3264</v>
      </c>
      <c r="E5783" t="s">
        <v>1715</v>
      </c>
    </row>
    <row r="5784" spans="1:5">
      <c r="A5784" t="s">
        <v>3178</v>
      </c>
      <c r="B5784" t="s">
        <v>2901</v>
      </c>
      <c r="C5784" t="s">
        <v>1723</v>
      </c>
      <c r="D5784" t="s">
        <v>3265</v>
      </c>
      <c r="E5784" t="s">
        <v>1702</v>
      </c>
    </row>
    <row r="5785" spans="1:5">
      <c r="A5785" t="s">
        <v>3179</v>
      </c>
      <c r="B5785" t="s">
        <v>2901</v>
      </c>
      <c r="C5785" t="s">
        <v>1723</v>
      </c>
      <c r="D5785" t="s">
        <v>3265</v>
      </c>
      <c r="E5785" t="s">
        <v>1705</v>
      </c>
    </row>
    <row r="5786" spans="1:5">
      <c r="A5786" t="s">
        <v>3180</v>
      </c>
      <c r="B5786" t="s">
        <v>2901</v>
      </c>
      <c r="C5786" t="s">
        <v>1723</v>
      </c>
      <c r="D5786" t="s">
        <v>3265</v>
      </c>
      <c r="E5786" t="s">
        <v>1706</v>
      </c>
    </row>
    <row r="5787" spans="1:5">
      <c r="A5787" t="s">
        <v>3181</v>
      </c>
      <c r="B5787" t="s">
        <v>2901</v>
      </c>
      <c r="C5787" t="s">
        <v>1723</v>
      </c>
      <c r="D5787" t="s">
        <v>3265</v>
      </c>
      <c r="E5787" t="s">
        <v>1707</v>
      </c>
    </row>
    <row r="5788" spans="1:5">
      <c r="A5788" t="s">
        <v>3182</v>
      </c>
      <c r="B5788" t="s">
        <v>2901</v>
      </c>
      <c r="C5788" t="s">
        <v>1723</v>
      </c>
      <c r="D5788" t="s">
        <v>3265</v>
      </c>
      <c r="E5788" t="s">
        <v>1708</v>
      </c>
    </row>
    <row r="5789" spans="1:5">
      <c r="A5789" t="s">
        <v>3183</v>
      </c>
      <c r="B5789" t="s">
        <v>2901</v>
      </c>
      <c r="C5789" t="s">
        <v>1723</v>
      </c>
      <c r="D5789" t="s">
        <v>3265</v>
      </c>
      <c r="E5789" t="s">
        <v>1709</v>
      </c>
    </row>
    <row r="5790" spans="1:5">
      <c r="A5790" t="s">
        <v>3184</v>
      </c>
      <c r="B5790" t="s">
        <v>2901</v>
      </c>
      <c r="C5790" t="s">
        <v>1723</v>
      </c>
      <c r="D5790" t="s">
        <v>3265</v>
      </c>
      <c r="E5790" t="s">
        <v>1710</v>
      </c>
    </row>
    <row r="5791" spans="1:5">
      <c r="A5791" t="s">
        <v>3185</v>
      </c>
      <c r="B5791" t="s">
        <v>2901</v>
      </c>
      <c r="C5791" t="s">
        <v>1723</v>
      </c>
      <c r="D5791" t="s">
        <v>3265</v>
      </c>
      <c r="E5791" t="s">
        <v>1711</v>
      </c>
    </row>
    <row r="5792" spans="1:5">
      <c r="A5792" t="s">
        <v>3186</v>
      </c>
      <c r="B5792" t="s">
        <v>2901</v>
      </c>
      <c r="C5792" t="s">
        <v>1723</v>
      </c>
      <c r="D5792" t="s">
        <v>3265</v>
      </c>
      <c r="E5792" t="s">
        <v>1712</v>
      </c>
    </row>
    <row r="5793" spans="1:5">
      <c r="A5793" t="s">
        <v>3187</v>
      </c>
      <c r="B5793" t="s">
        <v>2901</v>
      </c>
      <c r="C5793" t="s">
        <v>1723</v>
      </c>
      <c r="D5793" t="s">
        <v>3265</v>
      </c>
      <c r="E5793" t="s">
        <v>1713</v>
      </c>
    </row>
    <row r="5794" spans="1:5">
      <c r="A5794" t="s">
        <v>3188</v>
      </c>
      <c r="B5794" t="s">
        <v>2901</v>
      </c>
      <c r="C5794" t="s">
        <v>1723</v>
      </c>
      <c r="D5794" t="s">
        <v>3265</v>
      </c>
      <c r="E5794" t="s">
        <v>1714</v>
      </c>
    </row>
    <row r="5795" spans="1:5">
      <c r="A5795" t="s">
        <v>3189</v>
      </c>
      <c r="B5795" t="s">
        <v>2901</v>
      </c>
      <c r="C5795" t="s">
        <v>1723</v>
      </c>
      <c r="D5795" t="s">
        <v>3265</v>
      </c>
      <c r="E5795" t="s">
        <v>1715</v>
      </c>
    </row>
    <row r="5796" spans="1:5">
      <c r="A5796" t="s">
        <v>3190</v>
      </c>
      <c r="B5796" t="s">
        <v>2901</v>
      </c>
      <c r="C5796" t="s">
        <v>1723</v>
      </c>
      <c r="D5796" t="s">
        <v>3266</v>
      </c>
      <c r="E5796" t="s">
        <v>1702</v>
      </c>
    </row>
    <row r="5797" spans="1:5">
      <c r="A5797" t="s">
        <v>3191</v>
      </c>
      <c r="B5797" t="s">
        <v>2901</v>
      </c>
      <c r="C5797" t="s">
        <v>1723</v>
      </c>
      <c r="D5797" t="s">
        <v>3266</v>
      </c>
      <c r="E5797" t="s">
        <v>1705</v>
      </c>
    </row>
    <row r="5798" spans="1:5">
      <c r="A5798" t="s">
        <v>3192</v>
      </c>
      <c r="B5798" t="s">
        <v>2901</v>
      </c>
      <c r="C5798" t="s">
        <v>1723</v>
      </c>
      <c r="D5798" t="s">
        <v>3266</v>
      </c>
      <c r="E5798" t="s">
        <v>1706</v>
      </c>
    </row>
    <row r="5799" spans="1:5">
      <c r="A5799" t="s">
        <v>3193</v>
      </c>
      <c r="B5799" t="s">
        <v>2901</v>
      </c>
      <c r="C5799" t="s">
        <v>1723</v>
      </c>
      <c r="D5799" t="s">
        <v>3266</v>
      </c>
      <c r="E5799" t="s">
        <v>1707</v>
      </c>
    </row>
    <row r="5800" spans="1:5">
      <c r="A5800" t="s">
        <v>3194</v>
      </c>
      <c r="B5800" t="s">
        <v>2901</v>
      </c>
      <c r="C5800" t="s">
        <v>1723</v>
      </c>
      <c r="D5800" t="s">
        <v>3266</v>
      </c>
      <c r="E5800" t="s">
        <v>1708</v>
      </c>
    </row>
    <row r="5801" spans="1:5">
      <c r="A5801" t="s">
        <v>3195</v>
      </c>
      <c r="B5801" t="s">
        <v>2901</v>
      </c>
      <c r="C5801" t="s">
        <v>1723</v>
      </c>
      <c r="D5801" t="s">
        <v>3266</v>
      </c>
      <c r="E5801" t="s">
        <v>1709</v>
      </c>
    </row>
    <row r="5802" spans="1:5">
      <c r="A5802" t="s">
        <v>3196</v>
      </c>
      <c r="B5802" t="s">
        <v>2901</v>
      </c>
      <c r="C5802" t="s">
        <v>1723</v>
      </c>
      <c r="D5802" t="s">
        <v>3266</v>
      </c>
      <c r="E5802" t="s">
        <v>1710</v>
      </c>
    </row>
    <row r="5803" spans="1:5">
      <c r="A5803" t="s">
        <v>3197</v>
      </c>
      <c r="B5803" t="s">
        <v>2901</v>
      </c>
      <c r="C5803" t="s">
        <v>1723</v>
      </c>
      <c r="D5803" t="s">
        <v>3266</v>
      </c>
      <c r="E5803" t="s">
        <v>1711</v>
      </c>
    </row>
    <row r="5804" spans="1:5">
      <c r="A5804" t="s">
        <v>3198</v>
      </c>
      <c r="B5804" t="s">
        <v>2901</v>
      </c>
      <c r="C5804" t="s">
        <v>1723</v>
      </c>
      <c r="D5804" t="s">
        <v>3266</v>
      </c>
      <c r="E5804" t="s">
        <v>1712</v>
      </c>
    </row>
    <row r="5805" spans="1:5">
      <c r="A5805" t="s">
        <v>3199</v>
      </c>
      <c r="B5805" t="s">
        <v>2901</v>
      </c>
      <c r="C5805" t="s">
        <v>1723</v>
      </c>
      <c r="D5805" t="s">
        <v>3266</v>
      </c>
      <c r="E5805" t="s">
        <v>1713</v>
      </c>
    </row>
    <row r="5806" spans="1:5">
      <c r="A5806" t="s">
        <v>3200</v>
      </c>
      <c r="B5806" t="s">
        <v>2901</v>
      </c>
      <c r="C5806" t="s">
        <v>1723</v>
      </c>
      <c r="D5806" t="s">
        <v>3266</v>
      </c>
      <c r="E5806" t="s">
        <v>1714</v>
      </c>
    </row>
    <row r="5807" spans="1:5">
      <c r="A5807" t="s">
        <v>3201</v>
      </c>
      <c r="B5807" t="s">
        <v>2901</v>
      </c>
      <c r="C5807" t="s">
        <v>1723</v>
      </c>
      <c r="D5807" t="s">
        <v>3266</v>
      </c>
      <c r="E5807" t="s">
        <v>1715</v>
      </c>
    </row>
    <row r="5808" spans="1:5">
      <c r="A5808" t="s">
        <v>3202</v>
      </c>
      <c r="B5808" t="s">
        <v>2901</v>
      </c>
      <c r="C5808" t="s">
        <v>1723</v>
      </c>
      <c r="D5808" t="s">
        <v>3267</v>
      </c>
      <c r="E5808" t="s">
        <v>1702</v>
      </c>
    </row>
    <row r="5809" spans="1:5">
      <c r="A5809" t="s">
        <v>3203</v>
      </c>
      <c r="B5809" t="s">
        <v>2901</v>
      </c>
      <c r="C5809" t="s">
        <v>1723</v>
      </c>
      <c r="D5809" t="s">
        <v>3267</v>
      </c>
      <c r="E5809" t="s">
        <v>1705</v>
      </c>
    </row>
    <row r="5810" spans="1:5">
      <c r="A5810" t="s">
        <v>3204</v>
      </c>
      <c r="B5810" t="s">
        <v>2901</v>
      </c>
      <c r="C5810" t="s">
        <v>1723</v>
      </c>
      <c r="D5810" t="s">
        <v>3267</v>
      </c>
      <c r="E5810" t="s">
        <v>1706</v>
      </c>
    </row>
    <row r="5811" spans="1:5">
      <c r="A5811" t="s">
        <v>3205</v>
      </c>
      <c r="B5811" t="s">
        <v>2901</v>
      </c>
      <c r="C5811" t="s">
        <v>1723</v>
      </c>
      <c r="D5811" t="s">
        <v>3267</v>
      </c>
      <c r="E5811" t="s">
        <v>1707</v>
      </c>
    </row>
    <row r="5812" spans="1:5">
      <c r="A5812" t="s">
        <v>3206</v>
      </c>
      <c r="B5812" t="s">
        <v>2901</v>
      </c>
      <c r="C5812" t="s">
        <v>1723</v>
      </c>
      <c r="D5812" t="s">
        <v>3267</v>
      </c>
      <c r="E5812" t="s">
        <v>1708</v>
      </c>
    </row>
    <row r="5813" spans="1:5">
      <c r="A5813" t="s">
        <v>3207</v>
      </c>
      <c r="B5813" t="s">
        <v>2901</v>
      </c>
      <c r="C5813" t="s">
        <v>1723</v>
      </c>
      <c r="D5813" t="s">
        <v>3267</v>
      </c>
      <c r="E5813" t="s">
        <v>1709</v>
      </c>
    </row>
    <row r="5814" spans="1:5">
      <c r="A5814" t="s">
        <v>3208</v>
      </c>
      <c r="B5814" t="s">
        <v>2901</v>
      </c>
      <c r="C5814" t="s">
        <v>1723</v>
      </c>
      <c r="D5814" t="s">
        <v>3267</v>
      </c>
      <c r="E5814" t="s">
        <v>1710</v>
      </c>
    </row>
    <row r="5815" spans="1:5">
      <c r="A5815" t="s">
        <v>3209</v>
      </c>
      <c r="B5815" t="s">
        <v>2901</v>
      </c>
      <c r="C5815" t="s">
        <v>1723</v>
      </c>
      <c r="D5815" t="s">
        <v>3267</v>
      </c>
      <c r="E5815" t="s">
        <v>1711</v>
      </c>
    </row>
    <row r="5816" spans="1:5">
      <c r="A5816" t="s">
        <v>3210</v>
      </c>
      <c r="B5816" t="s">
        <v>2901</v>
      </c>
      <c r="C5816" t="s">
        <v>1723</v>
      </c>
      <c r="D5816" t="s">
        <v>3267</v>
      </c>
      <c r="E5816" t="s">
        <v>1712</v>
      </c>
    </row>
    <row r="5817" spans="1:5">
      <c r="A5817" t="s">
        <v>3211</v>
      </c>
      <c r="B5817" t="s">
        <v>2901</v>
      </c>
      <c r="C5817" t="s">
        <v>1723</v>
      </c>
      <c r="D5817" t="s">
        <v>3267</v>
      </c>
      <c r="E5817" t="s">
        <v>1713</v>
      </c>
    </row>
    <row r="5818" spans="1:5">
      <c r="A5818" t="s">
        <v>3212</v>
      </c>
      <c r="B5818" t="s">
        <v>2901</v>
      </c>
      <c r="C5818" t="s">
        <v>1723</v>
      </c>
      <c r="D5818" t="s">
        <v>3267</v>
      </c>
      <c r="E5818" t="s">
        <v>1714</v>
      </c>
    </row>
    <row r="5819" spans="1:5">
      <c r="A5819" t="s">
        <v>3213</v>
      </c>
      <c r="B5819" t="s">
        <v>2901</v>
      </c>
      <c r="C5819" t="s">
        <v>1723</v>
      </c>
      <c r="D5819" t="s">
        <v>3267</v>
      </c>
      <c r="E5819" t="s">
        <v>1715</v>
      </c>
    </row>
    <row r="5820" spans="1:5">
      <c r="A5820" t="s">
        <v>3214</v>
      </c>
      <c r="B5820" t="s">
        <v>2901</v>
      </c>
      <c r="C5820" t="s">
        <v>1723</v>
      </c>
      <c r="D5820" t="s">
        <v>3268</v>
      </c>
      <c r="E5820" t="s">
        <v>1702</v>
      </c>
    </row>
    <row r="5821" spans="1:5">
      <c r="A5821" t="s">
        <v>3215</v>
      </c>
      <c r="B5821" t="s">
        <v>2901</v>
      </c>
      <c r="C5821" t="s">
        <v>1723</v>
      </c>
      <c r="D5821" t="s">
        <v>3268</v>
      </c>
      <c r="E5821" t="s">
        <v>1705</v>
      </c>
    </row>
    <row r="5822" spans="1:5">
      <c r="A5822" t="s">
        <v>3216</v>
      </c>
      <c r="B5822" t="s">
        <v>2901</v>
      </c>
      <c r="C5822" t="s">
        <v>1723</v>
      </c>
      <c r="D5822" t="s">
        <v>3268</v>
      </c>
      <c r="E5822" t="s">
        <v>1706</v>
      </c>
    </row>
    <row r="5823" spans="1:5">
      <c r="A5823" t="s">
        <v>3217</v>
      </c>
      <c r="B5823" t="s">
        <v>2901</v>
      </c>
      <c r="C5823" t="s">
        <v>1723</v>
      </c>
      <c r="D5823" t="s">
        <v>3268</v>
      </c>
      <c r="E5823" t="s">
        <v>1707</v>
      </c>
    </row>
    <row r="5824" spans="1:5">
      <c r="A5824" t="s">
        <v>3218</v>
      </c>
      <c r="B5824" t="s">
        <v>2901</v>
      </c>
      <c r="C5824" t="s">
        <v>1723</v>
      </c>
      <c r="D5824" t="s">
        <v>3268</v>
      </c>
      <c r="E5824" t="s">
        <v>1708</v>
      </c>
    </row>
    <row r="5825" spans="1:5">
      <c r="A5825" t="s">
        <v>3219</v>
      </c>
      <c r="B5825" t="s">
        <v>2901</v>
      </c>
      <c r="C5825" t="s">
        <v>1723</v>
      </c>
      <c r="D5825" t="s">
        <v>3268</v>
      </c>
      <c r="E5825" t="s">
        <v>1709</v>
      </c>
    </row>
    <row r="5826" spans="1:5">
      <c r="A5826" t="s">
        <v>3220</v>
      </c>
      <c r="B5826" t="s">
        <v>2901</v>
      </c>
      <c r="C5826" t="s">
        <v>1723</v>
      </c>
      <c r="D5826" t="s">
        <v>3268</v>
      </c>
      <c r="E5826" t="s">
        <v>1710</v>
      </c>
    </row>
    <row r="5827" spans="1:5">
      <c r="A5827" t="s">
        <v>3221</v>
      </c>
      <c r="B5827" t="s">
        <v>2901</v>
      </c>
      <c r="C5827" t="s">
        <v>1723</v>
      </c>
      <c r="D5827" t="s">
        <v>3268</v>
      </c>
      <c r="E5827" t="s">
        <v>1711</v>
      </c>
    </row>
    <row r="5828" spans="1:5">
      <c r="A5828" t="s">
        <v>3222</v>
      </c>
      <c r="B5828" t="s">
        <v>2901</v>
      </c>
      <c r="C5828" t="s">
        <v>1723</v>
      </c>
      <c r="D5828" t="s">
        <v>3268</v>
      </c>
      <c r="E5828" t="s">
        <v>1712</v>
      </c>
    </row>
    <row r="5829" spans="1:5">
      <c r="A5829" t="s">
        <v>3223</v>
      </c>
      <c r="B5829" t="s">
        <v>2901</v>
      </c>
      <c r="C5829" t="s">
        <v>1723</v>
      </c>
      <c r="D5829" t="s">
        <v>3268</v>
      </c>
      <c r="E5829" t="s">
        <v>1713</v>
      </c>
    </row>
    <row r="5830" spans="1:5">
      <c r="A5830" t="s">
        <v>3224</v>
      </c>
      <c r="B5830" t="s">
        <v>2901</v>
      </c>
      <c r="C5830" t="s">
        <v>1723</v>
      </c>
      <c r="D5830" t="s">
        <v>3268</v>
      </c>
      <c r="E5830" t="s">
        <v>1714</v>
      </c>
    </row>
    <row r="5831" spans="1:5">
      <c r="A5831" t="s">
        <v>3225</v>
      </c>
      <c r="B5831" t="s">
        <v>2901</v>
      </c>
      <c r="C5831" t="s">
        <v>1723</v>
      </c>
      <c r="D5831" t="s">
        <v>3268</v>
      </c>
      <c r="E5831" t="s">
        <v>1715</v>
      </c>
    </row>
    <row r="5832" spans="1:5">
      <c r="A5832" t="s">
        <v>3226</v>
      </c>
      <c r="B5832" t="s">
        <v>2901</v>
      </c>
      <c r="C5832" t="s">
        <v>1723</v>
      </c>
      <c r="D5832" t="s">
        <v>3269</v>
      </c>
      <c r="E5832" t="s">
        <v>1702</v>
      </c>
    </row>
    <row r="5833" spans="1:5">
      <c r="A5833" t="s">
        <v>3227</v>
      </c>
      <c r="B5833" t="s">
        <v>2901</v>
      </c>
      <c r="C5833" t="s">
        <v>1723</v>
      </c>
      <c r="D5833" t="s">
        <v>3269</v>
      </c>
      <c r="E5833" t="s">
        <v>1705</v>
      </c>
    </row>
    <row r="5834" spans="1:5">
      <c r="A5834" t="s">
        <v>3228</v>
      </c>
      <c r="B5834" t="s">
        <v>2901</v>
      </c>
      <c r="C5834" t="s">
        <v>1723</v>
      </c>
      <c r="D5834" t="s">
        <v>3269</v>
      </c>
      <c r="E5834" t="s">
        <v>1706</v>
      </c>
    </row>
    <row r="5835" spans="1:5">
      <c r="A5835" t="s">
        <v>3229</v>
      </c>
      <c r="B5835" t="s">
        <v>2901</v>
      </c>
      <c r="C5835" t="s">
        <v>1723</v>
      </c>
      <c r="D5835" t="s">
        <v>3269</v>
      </c>
      <c r="E5835" t="s">
        <v>1707</v>
      </c>
    </row>
    <row r="5836" spans="1:5">
      <c r="A5836" t="s">
        <v>3230</v>
      </c>
      <c r="B5836" t="s">
        <v>2901</v>
      </c>
      <c r="C5836" t="s">
        <v>1723</v>
      </c>
      <c r="D5836" t="s">
        <v>3269</v>
      </c>
      <c r="E5836" t="s">
        <v>1708</v>
      </c>
    </row>
    <row r="5837" spans="1:5">
      <c r="A5837" t="s">
        <v>3231</v>
      </c>
      <c r="B5837" t="s">
        <v>2901</v>
      </c>
      <c r="C5837" t="s">
        <v>1723</v>
      </c>
      <c r="D5837" t="s">
        <v>3269</v>
      </c>
      <c r="E5837" t="s">
        <v>1709</v>
      </c>
    </row>
    <row r="5838" spans="1:5">
      <c r="A5838" t="s">
        <v>3232</v>
      </c>
      <c r="B5838" t="s">
        <v>2901</v>
      </c>
      <c r="C5838" t="s">
        <v>1723</v>
      </c>
      <c r="D5838" t="s">
        <v>3269</v>
      </c>
      <c r="E5838" t="s">
        <v>1710</v>
      </c>
    </row>
    <row r="5839" spans="1:5">
      <c r="A5839" t="s">
        <v>3233</v>
      </c>
      <c r="B5839" t="s">
        <v>2901</v>
      </c>
      <c r="C5839" t="s">
        <v>1723</v>
      </c>
      <c r="D5839" t="s">
        <v>3269</v>
      </c>
      <c r="E5839" t="s">
        <v>1711</v>
      </c>
    </row>
    <row r="5840" spans="1:5">
      <c r="A5840" t="s">
        <v>3234</v>
      </c>
      <c r="B5840" t="s">
        <v>2901</v>
      </c>
      <c r="C5840" t="s">
        <v>1723</v>
      </c>
      <c r="D5840" t="s">
        <v>3269</v>
      </c>
      <c r="E5840" t="s">
        <v>1712</v>
      </c>
    </row>
    <row r="5841" spans="1:5">
      <c r="A5841" t="s">
        <v>3235</v>
      </c>
      <c r="B5841" t="s">
        <v>2901</v>
      </c>
      <c r="C5841" t="s">
        <v>1723</v>
      </c>
      <c r="D5841" t="s">
        <v>3269</v>
      </c>
      <c r="E5841" t="s">
        <v>1713</v>
      </c>
    </row>
    <row r="5842" spans="1:5">
      <c r="A5842" t="s">
        <v>3236</v>
      </c>
      <c r="B5842" t="s">
        <v>2901</v>
      </c>
      <c r="C5842" t="s">
        <v>1723</v>
      </c>
      <c r="D5842" t="s">
        <v>3269</v>
      </c>
      <c r="E5842" t="s">
        <v>1714</v>
      </c>
    </row>
    <row r="5843" spans="1:5">
      <c r="A5843" t="s">
        <v>3237</v>
      </c>
      <c r="B5843" t="s">
        <v>2901</v>
      </c>
      <c r="C5843" t="s">
        <v>1723</v>
      </c>
      <c r="D5843" t="s">
        <v>3269</v>
      </c>
      <c r="E5843" t="s">
        <v>1715</v>
      </c>
    </row>
    <row r="5844" spans="1:5">
      <c r="A5844" t="s">
        <v>3238</v>
      </c>
      <c r="B5844" t="s">
        <v>2901</v>
      </c>
      <c r="C5844" t="s">
        <v>1723</v>
      </c>
      <c r="D5844" t="s">
        <v>3270</v>
      </c>
      <c r="E5844" t="s">
        <v>1702</v>
      </c>
    </row>
    <row r="5845" spans="1:5">
      <c r="A5845" t="s">
        <v>3239</v>
      </c>
      <c r="B5845" t="s">
        <v>2901</v>
      </c>
      <c r="C5845" t="s">
        <v>1723</v>
      </c>
      <c r="D5845" t="s">
        <v>3270</v>
      </c>
      <c r="E5845" t="s">
        <v>1705</v>
      </c>
    </row>
    <row r="5846" spans="1:5">
      <c r="A5846" t="s">
        <v>3240</v>
      </c>
      <c r="B5846" t="s">
        <v>2901</v>
      </c>
      <c r="C5846" t="s">
        <v>1723</v>
      </c>
      <c r="D5846" t="s">
        <v>3270</v>
      </c>
      <c r="E5846" t="s">
        <v>1706</v>
      </c>
    </row>
    <row r="5847" spans="1:5">
      <c r="A5847" t="s">
        <v>3241</v>
      </c>
      <c r="B5847" t="s">
        <v>2901</v>
      </c>
      <c r="C5847" t="s">
        <v>1723</v>
      </c>
      <c r="D5847" t="s">
        <v>3270</v>
      </c>
      <c r="E5847" t="s">
        <v>1707</v>
      </c>
    </row>
    <row r="5848" spans="1:5">
      <c r="A5848" t="s">
        <v>3242</v>
      </c>
      <c r="B5848" t="s">
        <v>2901</v>
      </c>
      <c r="C5848" t="s">
        <v>1723</v>
      </c>
      <c r="D5848" t="s">
        <v>3270</v>
      </c>
      <c r="E5848" t="s">
        <v>1708</v>
      </c>
    </row>
    <row r="5849" spans="1:5">
      <c r="A5849" t="s">
        <v>3243</v>
      </c>
      <c r="B5849" t="s">
        <v>2901</v>
      </c>
      <c r="C5849" t="s">
        <v>1723</v>
      </c>
      <c r="D5849" t="s">
        <v>3270</v>
      </c>
      <c r="E5849" t="s">
        <v>1709</v>
      </c>
    </row>
    <row r="5850" spans="1:5">
      <c r="A5850" t="s">
        <v>3244</v>
      </c>
      <c r="B5850" t="s">
        <v>2901</v>
      </c>
      <c r="C5850" t="s">
        <v>1723</v>
      </c>
      <c r="D5850" t="s">
        <v>3270</v>
      </c>
      <c r="E5850" t="s">
        <v>1710</v>
      </c>
    </row>
    <row r="5851" spans="1:5">
      <c r="A5851" t="s">
        <v>3245</v>
      </c>
      <c r="B5851" t="s">
        <v>2901</v>
      </c>
      <c r="C5851" t="s">
        <v>1723</v>
      </c>
      <c r="D5851" t="s">
        <v>3270</v>
      </c>
      <c r="E5851" t="s">
        <v>1711</v>
      </c>
    </row>
    <row r="5852" spans="1:5">
      <c r="A5852" t="s">
        <v>3246</v>
      </c>
      <c r="B5852" t="s">
        <v>2901</v>
      </c>
      <c r="C5852" t="s">
        <v>1723</v>
      </c>
      <c r="D5852" t="s">
        <v>3270</v>
      </c>
      <c r="E5852" t="s">
        <v>1712</v>
      </c>
    </row>
    <row r="5853" spans="1:5">
      <c r="A5853" t="s">
        <v>3247</v>
      </c>
      <c r="B5853" t="s">
        <v>2901</v>
      </c>
      <c r="C5853" t="s">
        <v>1723</v>
      </c>
      <c r="D5853" t="s">
        <v>3270</v>
      </c>
      <c r="E5853" t="s">
        <v>1713</v>
      </c>
    </row>
    <row r="5854" spans="1:5">
      <c r="A5854" t="s">
        <v>3248</v>
      </c>
      <c r="B5854" t="s">
        <v>2901</v>
      </c>
      <c r="C5854" t="s">
        <v>1723</v>
      </c>
      <c r="D5854" t="s">
        <v>3270</v>
      </c>
      <c r="E5854" t="s">
        <v>1714</v>
      </c>
    </row>
    <row r="5855" spans="1:5">
      <c r="A5855" t="s">
        <v>3249</v>
      </c>
      <c r="B5855" t="s">
        <v>2901</v>
      </c>
      <c r="C5855" t="s">
        <v>1723</v>
      </c>
      <c r="D5855" t="s">
        <v>3270</v>
      </c>
      <c r="E5855" t="s">
        <v>1715</v>
      </c>
    </row>
    <row r="5856" spans="1:5">
      <c r="A5856" t="s">
        <v>3250</v>
      </c>
      <c r="B5856" t="s">
        <v>2901</v>
      </c>
      <c r="C5856" t="s">
        <v>1723</v>
      </c>
      <c r="D5856" t="s">
        <v>3271</v>
      </c>
      <c r="E5856" t="s">
        <v>1702</v>
      </c>
    </row>
    <row r="5857" spans="1:5">
      <c r="A5857" t="s">
        <v>3251</v>
      </c>
      <c r="B5857" t="s">
        <v>2901</v>
      </c>
      <c r="C5857" t="s">
        <v>1723</v>
      </c>
      <c r="D5857" t="s">
        <v>3271</v>
      </c>
      <c r="E5857" t="s">
        <v>1705</v>
      </c>
    </row>
    <row r="5858" spans="1:5">
      <c r="A5858" t="s">
        <v>3252</v>
      </c>
      <c r="B5858" t="s">
        <v>2901</v>
      </c>
      <c r="C5858" t="s">
        <v>1723</v>
      </c>
      <c r="D5858" t="s">
        <v>3271</v>
      </c>
      <c r="E5858" t="s">
        <v>1706</v>
      </c>
    </row>
    <row r="5859" spans="1:5">
      <c r="A5859" t="s">
        <v>3253</v>
      </c>
      <c r="B5859" t="s">
        <v>2901</v>
      </c>
      <c r="C5859" t="s">
        <v>1723</v>
      </c>
      <c r="D5859" t="s">
        <v>3271</v>
      </c>
      <c r="E5859" t="s">
        <v>1707</v>
      </c>
    </row>
    <row r="5860" spans="1:5">
      <c r="A5860" t="s">
        <v>3254</v>
      </c>
      <c r="B5860" t="s">
        <v>2901</v>
      </c>
      <c r="C5860" t="s">
        <v>1723</v>
      </c>
      <c r="D5860" t="s">
        <v>3271</v>
      </c>
      <c r="E5860" t="s">
        <v>1708</v>
      </c>
    </row>
    <row r="5861" spans="1:5">
      <c r="A5861" t="s">
        <v>3255</v>
      </c>
      <c r="B5861" t="s">
        <v>2901</v>
      </c>
      <c r="C5861" t="s">
        <v>1723</v>
      </c>
      <c r="D5861" t="s">
        <v>3271</v>
      </c>
      <c r="E5861" t="s">
        <v>1709</v>
      </c>
    </row>
    <row r="5862" spans="1:5">
      <c r="A5862" t="s">
        <v>3256</v>
      </c>
      <c r="B5862" t="s">
        <v>2901</v>
      </c>
      <c r="C5862" t="s">
        <v>1723</v>
      </c>
      <c r="D5862" t="s">
        <v>3271</v>
      </c>
      <c r="E5862" t="s">
        <v>1710</v>
      </c>
    </row>
    <row r="5863" spans="1:5">
      <c r="A5863" t="s">
        <v>3257</v>
      </c>
      <c r="B5863" t="s">
        <v>2901</v>
      </c>
      <c r="C5863" t="s">
        <v>1723</v>
      </c>
      <c r="D5863" t="s">
        <v>3271</v>
      </c>
      <c r="E5863" t="s">
        <v>1711</v>
      </c>
    </row>
    <row r="5864" spans="1:5">
      <c r="A5864" t="s">
        <v>3258</v>
      </c>
      <c r="B5864" t="s">
        <v>2901</v>
      </c>
      <c r="C5864" t="s">
        <v>1723</v>
      </c>
      <c r="D5864" t="s">
        <v>3271</v>
      </c>
      <c r="E5864" t="s">
        <v>1712</v>
      </c>
    </row>
    <row r="5865" spans="1:5">
      <c r="A5865" t="s">
        <v>3259</v>
      </c>
      <c r="B5865" t="s">
        <v>2901</v>
      </c>
      <c r="C5865" t="s">
        <v>1723</v>
      </c>
      <c r="D5865" t="s">
        <v>3271</v>
      </c>
      <c r="E5865" t="s">
        <v>1713</v>
      </c>
    </row>
    <row r="5866" spans="1:5">
      <c r="A5866" t="s">
        <v>3260</v>
      </c>
      <c r="B5866" t="s">
        <v>2901</v>
      </c>
      <c r="C5866" t="s">
        <v>1723</v>
      </c>
      <c r="D5866" t="s">
        <v>3271</v>
      </c>
      <c r="E5866" t="s">
        <v>1714</v>
      </c>
    </row>
    <row r="5867" spans="1:5">
      <c r="A5867" t="s">
        <v>3261</v>
      </c>
      <c r="B5867" t="s">
        <v>2901</v>
      </c>
      <c r="C5867" t="s">
        <v>1723</v>
      </c>
      <c r="D5867" t="s">
        <v>3271</v>
      </c>
      <c r="E5867" t="s">
        <v>1715</v>
      </c>
    </row>
    <row r="5868" spans="1:5">
      <c r="A5868" t="s">
        <v>7</v>
      </c>
      <c r="B5868" t="s">
        <v>1700</v>
      </c>
      <c r="C5868" t="s">
        <v>1768</v>
      </c>
    </row>
    <row r="5869" spans="1:5">
      <c r="A5869" t="s">
        <v>8</v>
      </c>
      <c r="B5869" t="s">
        <v>1700</v>
      </c>
      <c r="C5869" t="s">
        <v>1769</v>
      </c>
    </row>
    <row r="5870" spans="1:5">
      <c r="A5870" t="s">
        <v>7017</v>
      </c>
      <c r="B5870" t="s">
        <v>1700</v>
      </c>
      <c r="C5870" t="s">
        <v>2864</v>
      </c>
    </row>
    <row r="5871" spans="1:5">
      <c r="A5871" t="s">
        <v>7018</v>
      </c>
      <c r="B5871" t="s">
        <v>1700</v>
      </c>
      <c r="C5871" t="s">
        <v>2865</v>
      </c>
    </row>
    <row r="5872" spans="1:5">
      <c r="A5872" t="s">
        <v>7019</v>
      </c>
      <c r="B5872" t="s">
        <v>1700</v>
      </c>
      <c r="C5872" t="s">
        <v>2866</v>
      </c>
    </row>
    <row r="5873" spans="1:3">
      <c r="A5873" t="s">
        <v>9</v>
      </c>
      <c r="B5873" t="s">
        <v>1700</v>
      </c>
      <c r="C5873" t="s">
        <v>1770</v>
      </c>
    </row>
    <row r="5874" spans="1:3">
      <c r="A5874" t="s">
        <v>10</v>
      </c>
      <c r="B5874" t="s">
        <v>1700</v>
      </c>
      <c r="C5874" t="s">
        <v>1771</v>
      </c>
    </row>
    <row r="5875" spans="1:3">
      <c r="A5875" t="s">
        <v>11</v>
      </c>
      <c r="B5875" t="s">
        <v>1700</v>
      </c>
      <c r="C5875" t="s">
        <v>1772</v>
      </c>
    </row>
  </sheetData>
  <autoFilter ref="A1:N5875" xr:uid="{00000000-0001-0000-0800-000000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7011</v>
      </c>
      <c r="B1" t="s">
        <v>1783</v>
      </c>
      <c r="C1" t="s">
        <v>1784</v>
      </c>
      <c r="D1" t="s">
        <v>7014</v>
      </c>
      <c r="E1" t="s">
        <v>7012</v>
      </c>
    </row>
    <row r="2" spans="1:5">
      <c r="A2" t="s">
        <v>7013</v>
      </c>
      <c r="B2" t="s">
        <v>1702</v>
      </c>
      <c r="C2">
        <f>INDEX(D2:E2,MATCH(Overview!$B$29,GWP!$D$1:$E$1,0))</f>
        <v>1</v>
      </c>
      <c r="D2">
        <v>1</v>
      </c>
      <c r="E2">
        <v>1</v>
      </c>
    </row>
    <row r="3" spans="1:5">
      <c r="A3" t="s">
        <v>7013</v>
      </c>
      <c r="B3" t="s">
        <v>1705</v>
      </c>
      <c r="C3">
        <v>0</v>
      </c>
      <c r="D3">
        <v>5</v>
      </c>
      <c r="E3">
        <v>5</v>
      </c>
    </row>
    <row r="4" spans="1:5">
      <c r="A4" t="s">
        <v>7013</v>
      </c>
      <c r="B4" t="s">
        <v>1706</v>
      </c>
      <c r="C4">
        <v>0</v>
      </c>
      <c r="D4">
        <v>1.8</v>
      </c>
      <c r="E4">
        <v>1.8</v>
      </c>
    </row>
    <row r="5" spans="1:5">
      <c r="A5" t="s">
        <v>7013</v>
      </c>
      <c r="B5" t="s">
        <v>1707</v>
      </c>
      <c r="C5">
        <v>0</v>
      </c>
      <c r="D5">
        <v>-8.1999999999999993</v>
      </c>
      <c r="E5">
        <v>-8.1999999999999993</v>
      </c>
    </row>
    <row r="6" spans="1:5">
      <c r="A6" t="s">
        <v>7013</v>
      </c>
      <c r="B6" t="s">
        <v>1708</v>
      </c>
      <c r="C6">
        <v>0</v>
      </c>
      <c r="D6" s="63">
        <v>0</v>
      </c>
      <c r="E6" s="63">
        <v>0</v>
      </c>
    </row>
    <row r="7" spans="1:5">
      <c r="A7" t="s">
        <v>7013</v>
      </c>
      <c r="B7" t="s">
        <v>1709</v>
      </c>
      <c r="C7">
        <v>0</v>
      </c>
      <c r="D7" s="63">
        <v>0</v>
      </c>
      <c r="E7" s="63">
        <v>0</v>
      </c>
    </row>
    <row r="8" spans="1:5">
      <c r="A8" t="s">
        <v>7013</v>
      </c>
      <c r="B8" t="s">
        <v>1710</v>
      </c>
      <c r="C8">
        <v>0</v>
      </c>
      <c r="D8" s="63">
        <v>0</v>
      </c>
      <c r="E8" s="63">
        <v>0</v>
      </c>
    </row>
    <row r="9" spans="1:5">
      <c r="A9" t="s">
        <v>7013</v>
      </c>
      <c r="B9" t="s">
        <v>1711</v>
      </c>
      <c r="C9">
        <v>0</v>
      </c>
      <c r="D9">
        <v>345</v>
      </c>
      <c r="E9">
        <v>345</v>
      </c>
    </row>
    <row r="10" spans="1:5">
      <c r="A10" t="s">
        <v>7013</v>
      </c>
      <c r="B10" t="s">
        <v>1712</v>
      </c>
      <c r="C10">
        <v>0</v>
      </c>
      <c r="D10">
        <v>-46</v>
      </c>
      <c r="E10">
        <v>-46</v>
      </c>
    </row>
    <row r="11" spans="1:5">
      <c r="A11" t="s">
        <v>7013</v>
      </c>
      <c r="B11" t="s">
        <v>1713</v>
      </c>
      <c r="C11">
        <f>INDEX(D11:E11,MATCH(Overview!$B$29,GWP!$D$1:$E$1,0))</f>
        <v>28</v>
      </c>
      <c r="D11">
        <v>25</v>
      </c>
      <c r="E11">
        <v>28</v>
      </c>
    </row>
    <row r="12" spans="1:5">
      <c r="A12" t="s">
        <v>7013</v>
      </c>
      <c r="B12" t="s">
        <v>1714</v>
      </c>
      <c r="C12">
        <f>INDEX(D12:E12,MATCH(Overview!$B$29,GWP!$D$1:$E$1,0))</f>
        <v>265</v>
      </c>
      <c r="D12">
        <v>298</v>
      </c>
      <c r="E12">
        <v>265</v>
      </c>
    </row>
    <row r="13" spans="1:5">
      <c r="A13" t="s">
        <v>7013</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sqref="A1:AF5875"/>
    </sheetView>
  </sheetViews>
  <sheetFormatPr defaultRowHeight="15"/>
  <cols>
    <col min="1" max="1" width="85" customWidth="1"/>
  </cols>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269695000000</v>
      </c>
      <c r="D3" s="2">
        <v>271872000000</v>
      </c>
      <c r="E3" s="2">
        <v>269005000000</v>
      </c>
      <c r="F3" s="2">
        <v>262931000000</v>
      </c>
      <c r="G3" s="2">
        <v>254975000000</v>
      </c>
      <c r="H3" s="2">
        <v>247207000000</v>
      </c>
      <c r="I3" s="2">
        <v>239286000000</v>
      </c>
      <c r="J3" s="2">
        <v>230549000000</v>
      </c>
      <c r="K3" s="2">
        <v>220724000000</v>
      </c>
      <c r="L3" s="2">
        <v>210149000000</v>
      </c>
      <c r="M3" s="2">
        <v>198908000000</v>
      </c>
      <c r="N3" s="2">
        <v>187029000000</v>
      </c>
      <c r="O3" s="2">
        <v>175814000000</v>
      </c>
      <c r="P3" s="2">
        <v>165250000000</v>
      </c>
      <c r="Q3" s="2">
        <v>154920000000</v>
      </c>
      <c r="R3" s="2">
        <v>144616000000</v>
      </c>
      <c r="S3" s="2">
        <v>134611000000</v>
      </c>
      <c r="T3" s="2">
        <v>130916000000</v>
      </c>
      <c r="U3" s="2">
        <v>124909000000</v>
      </c>
      <c r="V3" s="2">
        <v>120242000000</v>
      </c>
      <c r="W3" s="2">
        <v>115408000000</v>
      </c>
      <c r="X3" s="2">
        <v>111514000000</v>
      </c>
      <c r="Y3" s="2">
        <v>108526000000</v>
      </c>
      <c r="Z3" s="2">
        <v>106540000000</v>
      </c>
      <c r="AA3" s="2">
        <v>105130000000</v>
      </c>
      <c r="AB3" s="2">
        <v>104717000000</v>
      </c>
      <c r="AC3" s="2">
        <v>104988000000</v>
      </c>
      <c r="AD3" s="2">
        <v>106009000000</v>
      </c>
      <c r="AE3" s="2">
        <v>107698000000</v>
      </c>
      <c r="AF3" s="2">
        <v>109084000000</v>
      </c>
    </row>
    <row r="4" spans="1:32">
      <c r="A4" t="s">
        <v>22</v>
      </c>
      <c r="B4" t="s">
        <v>19</v>
      </c>
      <c r="C4" s="2">
        <v>913979000000000</v>
      </c>
      <c r="D4" s="2">
        <v>930957000000000</v>
      </c>
      <c r="E4" s="2">
        <v>933368000000000</v>
      </c>
      <c r="F4" s="2">
        <v>921950000000000</v>
      </c>
      <c r="G4" s="2">
        <v>904539000000000</v>
      </c>
      <c r="H4" s="2">
        <v>887555000000000</v>
      </c>
      <c r="I4" s="2">
        <v>869232000000000</v>
      </c>
      <c r="J4" s="2">
        <v>847058000000000</v>
      </c>
      <c r="K4" s="2">
        <v>820076000000000</v>
      </c>
      <c r="L4" s="2">
        <v>789358000000000</v>
      </c>
      <c r="M4" s="2">
        <v>755367000000000</v>
      </c>
      <c r="N4" s="2">
        <v>718230000000000</v>
      </c>
      <c r="O4" s="2">
        <v>682416000000000</v>
      </c>
      <c r="P4" s="2">
        <v>647541000000000</v>
      </c>
      <c r="Q4" s="2">
        <v>612044000000000</v>
      </c>
      <c r="R4" s="2">
        <v>575187000000000</v>
      </c>
      <c r="S4" s="2">
        <v>538249000000000</v>
      </c>
      <c r="T4" s="2">
        <v>502829000000000</v>
      </c>
      <c r="U4" s="2">
        <v>467980000000000</v>
      </c>
      <c r="V4" s="2">
        <v>434613000000000</v>
      </c>
      <c r="W4" s="2">
        <v>402691000000000</v>
      </c>
      <c r="X4" s="2">
        <v>372275000000000</v>
      </c>
      <c r="Y4" s="2">
        <v>344839000000000</v>
      </c>
      <c r="Z4" s="2">
        <v>321522000000000</v>
      </c>
      <c r="AA4" s="2">
        <v>300947000000000</v>
      </c>
      <c r="AB4" s="2">
        <v>285024000000000</v>
      </c>
      <c r="AC4" s="2">
        <v>272620000000000</v>
      </c>
      <c r="AD4" s="2">
        <v>263883000000000</v>
      </c>
      <c r="AE4" s="2">
        <v>258487000000000</v>
      </c>
      <c r="AF4" s="2">
        <v>253095000000000</v>
      </c>
    </row>
    <row r="5" spans="1:32">
      <c r="A5" t="s">
        <v>23</v>
      </c>
      <c r="B5" t="s">
        <v>19</v>
      </c>
      <c r="C5" s="2">
        <v>3529530000000</v>
      </c>
      <c r="D5" s="2">
        <v>3566090000000</v>
      </c>
      <c r="E5" s="2">
        <v>3574660000000</v>
      </c>
      <c r="F5" s="2">
        <v>3549500000000</v>
      </c>
      <c r="G5" s="2">
        <v>3557650000000</v>
      </c>
      <c r="H5" s="2">
        <v>3580440000000</v>
      </c>
      <c r="I5" s="2">
        <v>3605470000000</v>
      </c>
      <c r="J5" s="2">
        <v>3663660000000</v>
      </c>
      <c r="K5" s="2">
        <v>3664340000000</v>
      </c>
      <c r="L5" s="2">
        <v>3650100000000</v>
      </c>
      <c r="M5" s="2">
        <v>3616770000000</v>
      </c>
      <c r="N5" s="2">
        <v>3563030000000</v>
      </c>
      <c r="O5" s="2">
        <v>3526570000000</v>
      </c>
      <c r="P5" s="2">
        <v>3514650000000</v>
      </c>
      <c r="Q5" s="2">
        <v>3512950000000</v>
      </c>
      <c r="R5" s="2">
        <v>3511380000000</v>
      </c>
      <c r="S5" s="2">
        <v>3515810000000</v>
      </c>
      <c r="T5" s="2">
        <v>3561820000000</v>
      </c>
      <c r="U5" s="2">
        <v>3624170000000</v>
      </c>
      <c r="V5" s="2">
        <v>3662310000000</v>
      </c>
      <c r="W5" s="2">
        <v>3681330000000</v>
      </c>
      <c r="X5" s="2">
        <v>3688170000000</v>
      </c>
      <c r="Y5" s="2">
        <v>3690980000000</v>
      </c>
      <c r="Z5" s="2">
        <v>3705320000000</v>
      </c>
      <c r="AA5" s="2">
        <v>3725920000000</v>
      </c>
      <c r="AB5" s="2">
        <v>3775160000000</v>
      </c>
      <c r="AC5" s="2">
        <v>3847520000000</v>
      </c>
      <c r="AD5" s="2">
        <v>3951750000000</v>
      </c>
      <c r="AE5" s="2">
        <v>4089220000000</v>
      </c>
      <c r="AF5" s="2">
        <v>4224890000000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334956000000</v>
      </c>
      <c r="D10" s="2">
        <v>339198000000</v>
      </c>
      <c r="E10" s="2">
        <v>338095000000</v>
      </c>
      <c r="F10" s="2">
        <v>333253000000</v>
      </c>
      <c r="G10" s="2">
        <v>327505000000</v>
      </c>
      <c r="H10" s="2">
        <v>322682000000</v>
      </c>
      <c r="I10" s="2">
        <v>318003000000</v>
      </c>
      <c r="J10" s="2">
        <v>312370000000</v>
      </c>
      <c r="K10" s="2">
        <v>305169000000</v>
      </c>
      <c r="L10" s="2">
        <v>296743000000</v>
      </c>
      <c r="M10" s="2">
        <v>286999000000</v>
      </c>
      <c r="N10" s="2">
        <v>275827000000</v>
      </c>
      <c r="O10" s="2">
        <v>265507000000</v>
      </c>
      <c r="P10" s="2">
        <v>255950000000</v>
      </c>
      <c r="Q10" s="2">
        <v>246452000000</v>
      </c>
      <c r="R10" s="2">
        <v>236617000000</v>
      </c>
      <c r="S10" s="2">
        <v>226928000000</v>
      </c>
      <c r="T10" s="2">
        <v>224231000000</v>
      </c>
      <c r="U10" s="2">
        <v>216976000000</v>
      </c>
      <c r="V10" s="2">
        <v>209760000000</v>
      </c>
      <c r="W10" s="2">
        <v>201966000000</v>
      </c>
      <c r="X10" s="2">
        <v>193575000000</v>
      </c>
      <c r="Y10" s="2">
        <v>185495000000</v>
      </c>
      <c r="Z10" s="2">
        <v>178733000000</v>
      </c>
      <c r="AA10" s="2">
        <v>172802000000</v>
      </c>
      <c r="AB10" s="2">
        <v>168833000000</v>
      </c>
      <c r="AC10" s="2">
        <v>166401000000</v>
      </c>
      <c r="AD10" s="2">
        <v>165779000000</v>
      </c>
      <c r="AE10" s="2">
        <v>166917000000</v>
      </c>
      <c r="AF10" s="2">
        <v>167978000000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50095200000</v>
      </c>
      <c r="L13" s="2">
        <v>45065800000</v>
      </c>
      <c r="M13" s="2">
        <v>39965700000</v>
      </c>
      <c r="N13" s="2">
        <v>34861200000</v>
      </c>
      <c r="O13" s="2">
        <v>29797600000</v>
      </c>
      <c r="P13" s="2">
        <v>24827700000</v>
      </c>
      <c r="Q13" s="2">
        <v>20050200000</v>
      </c>
      <c r="R13" s="2">
        <v>15473300000</v>
      </c>
      <c r="S13" s="2">
        <v>11242000000</v>
      </c>
      <c r="T13" s="2">
        <v>10283300000</v>
      </c>
      <c r="U13" s="2">
        <v>9355940000</v>
      </c>
      <c r="V13" s="2">
        <v>8563810000</v>
      </c>
      <c r="W13" s="2">
        <v>7761550000</v>
      </c>
      <c r="X13" s="2">
        <v>7077110000</v>
      </c>
      <c r="Y13" s="2">
        <v>6455070000</v>
      </c>
      <c r="Z13" s="2">
        <v>5974510000</v>
      </c>
      <c r="AA13" s="2">
        <v>5568220000</v>
      </c>
      <c r="AB13" s="2">
        <v>5220500000</v>
      </c>
      <c r="AC13" s="2">
        <v>4936450000</v>
      </c>
      <c r="AD13" s="2">
        <v>4786900000</v>
      </c>
      <c r="AE13" s="2">
        <v>4788740000</v>
      </c>
      <c r="AF13" s="2">
        <v>4799410000</v>
      </c>
    </row>
    <row r="14" spans="1:32">
      <c r="A14" t="s">
        <v>32</v>
      </c>
      <c r="B14" t="s">
        <v>19</v>
      </c>
      <c r="C14" s="2">
        <v>93048100000000</v>
      </c>
      <c r="D14" s="2">
        <v>84046400000000</v>
      </c>
      <c r="E14" s="2">
        <v>83180300000000</v>
      </c>
      <c r="F14" s="2">
        <v>82190700000000</v>
      </c>
      <c r="G14" s="2">
        <v>81667700000000</v>
      </c>
      <c r="H14" s="2">
        <v>81355500000000</v>
      </c>
      <c r="I14" s="2">
        <v>80432400000000</v>
      </c>
      <c r="J14" s="2">
        <v>79211000000000</v>
      </c>
      <c r="K14" s="2">
        <v>77731600000000</v>
      </c>
      <c r="L14" s="2">
        <v>76102500000000</v>
      </c>
      <c r="M14" s="2">
        <v>74013400000000</v>
      </c>
      <c r="N14" s="2">
        <v>71620000000000</v>
      </c>
      <c r="O14" s="2">
        <v>69141500000000</v>
      </c>
      <c r="P14" s="2">
        <v>66574800000000</v>
      </c>
      <c r="Q14" s="2">
        <v>64045100000000</v>
      </c>
      <c r="R14" s="2">
        <v>61426800000000</v>
      </c>
      <c r="S14" s="2">
        <v>58911900000000</v>
      </c>
      <c r="T14" s="2">
        <v>56144800000000</v>
      </c>
      <c r="U14" s="2">
        <v>53785400000000</v>
      </c>
      <c r="V14" s="2">
        <v>51654600000000</v>
      </c>
      <c r="W14" s="2">
        <v>49695100000000</v>
      </c>
      <c r="X14" s="2">
        <v>47914600000000</v>
      </c>
      <c r="Y14" s="2">
        <v>46141200000000</v>
      </c>
      <c r="Z14" s="2">
        <v>44786000000000</v>
      </c>
      <c r="AA14" s="2">
        <v>43618000000000</v>
      </c>
      <c r="AB14" s="2">
        <v>42689800000000</v>
      </c>
      <c r="AC14" s="2">
        <v>42001700000000</v>
      </c>
      <c r="AD14" s="2">
        <v>41892700000000</v>
      </c>
      <c r="AE14" s="2">
        <v>42421100000000</v>
      </c>
      <c r="AF14" s="2">
        <v>43019900000000</v>
      </c>
    </row>
    <row r="15" spans="1:32">
      <c r="A15" t="s">
        <v>33</v>
      </c>
      <c r="B15" t="s">
        <v>19</v>
      </c>
      <c r="C15" s="2">
        <v>76129500000000</v>
      </c>
      <c r="D15" s="2">
        <v>66993500000000</v>
      </c>
      <c r="E15" s="2">
        <v>64482000000000</v>
      </c>
      <c r="F15" s="2">
        <v>61741600000000</v>
      </c>
      <c r="G15" s="2">
        <v>59882800000000</v>
      </c>
      <c r="H15" s="2">
        <v>58098700000000</v>
      </c>
      <c r="I15" s="2">
        <v>55867100000000</v>
      </c>
      <c r="J15" s="2">
        <v>53984100000000</v>
      </c>
      <c r="K15" s="2">
        <v>51405200000000</v>
      </c>
      <c r="L15" s="2">
        <v>48779500000000</v>
      </c>
      <c r="M15" s="2">
        <v>45928500000000</v>
      </c>
      <c r="N15" s="2">
        <v>42956300000000</v>
      </c>
      <c r="O15" s="2">
        <v>39955900000000</v>
      </c>
      <c r="P15" s="2">
        <v>37025400000000</v>
      </c>
      <c r="Q15" s="2">
        <v>34190400000000</v>
      </c>
      <c r="R15" s="2">
        <v>31389200000000</v>
      </c>
      <c r="S15" s="2">
        <v>28724800000000</v>
      </c>
      <c r="T15" s="2">
        <v>26860300000000</v>
      </c>
      <c r="U15" s="2">
        <v>25360100000000</v>
      </c>
      <c r="V15" s="2">
        <v>23925100000000</v>
      </c>
      <c r="W15" s="2">
        <v>22576700000000</v>
      </c>
      <c r="X15" s="2">
        <v>21315800000000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31181500000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5428700000</v>
      </c>
      <c r="U20" s="2">
        <v>5184660000</v>
      </c>
      <c r="V20" s="2">
        <v>4969090000</v>
      </c>
      <c r="W20" s="2">
        <v>4762800000</v>
      </c>
      <c r="X20" s="2">
        <v>4565450000</v>
      </c>
      <c r="Y20" s="2">
        <v>4368950000</v>
      </c>
      <c r="Z20" s="2">
        <v>4229510000</v>
      </c>
      <c r="AA20" s="2">
        <v>4132200000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176602000</v>
      </c>
      <c r="D23" s="2">
        <v>178027000</v>
      </c>
      <c r="E23" s="2">
        <v>176150000</v>
      </c>
      <c r="F23" s="2">
        <v>172172000</v>
      </c>
      <c r="G23" s="2">
        <v>166963000</v>
      </c>
      <c r="H23" s="2">
        <v>161876000</v>
      </c>
      <c r="I23" s="2">
        <v>156689000</v>
      </c>
      <c r="J23" s="2">
        <v>150968000</v>
      </c>
      <c r="K23" s="2">
        <v>144535000</v>
      </c>
      <c r="L23" s="2">
        <v>137610000</v>
      </c>
      <c r="M23" s="2">
        <v>130249000</v>
      </c>
      <c r="N23" s="2">
        <v>122470000</v>
      </c>
      <c r="O23" s="2">
        <v>115127000</v>
      </c>
      <c r="P23" s="2">
        <v>108209000</v>
      </c>
      <c r="Q23" s="2">
        <v>101445000</v>
      </c>
      <c r="R23" s="2">
        <v>94697300</v>
      </c>
      <c r="S23" s="2">
        <v>88146000</v>
      </c>
      <c r="T23" s="2">
        <v>85726300</v>
      </c>
      <c r="U23" s="2">
        <v>81793100</v>
      </c>
      <c r="V23" s="2">
        <v>78736600</v>
      </c>
      <c r="W23" s="2">
        <v>75571300</v>
      </c>
      <c r="X23" s="2">
        <v>73021600</v>
      </c>
      <c r="Y23" s="2">
        <v>71065100</v>
      </c>
      <c r="Z23" s="2">
        <v>69764800</v>
      </c>
      <c r="AA23" s="2">
        <v>68840900</v>
      </c>
      <c r="AB23" s="2">
        <v>68570700</v>
      </c>
      <c r="AC23" s="2">
        <v>68748200</v>
      </c>
      <c r="AD23" s="2">
        <v>69416600</v>
      </c>
      <c r="AE23" s="2">
        <v>70523000</v>
      </c>
      <c r="AF23" s="2">
        <v>71430400</v>
      </c>
    </row>
    <row r="24" spans="1:32">
      <c r="A24" t="s">
        <v>42</v>
      </c>
      <c r="B24" t="s">
        <v>19</v>
      </c>
      <c r="C24" s="2">
        <v>1109950000000</v>
      </c>
      <c r="D24" s="2">
        <v>1130560000000</v>
      </c>
      <c r="E24" s="2">
        <v>1133490000000</v>
      </c>
      <c r="F24" s="2">
        <v>1119630000000</v>
      </c>
      <c r="G24" s="2">
        <v>1098480000000</v>
      </c>
      <c r="H24" s="2">
        <v>1077860000000</v>
      </c>
      <c r="I24" s="2">
        <v>1055600000000</v>
      </c>
      <c r="J24" s="2">
        <v>1028680000000</v>
      </c>
      <c r="K24" s="2">
        <v>995910000000</v>
      </c>
      <c r="L24" s="2">
        <v>958604000000</v>
      </c>
      <c r="M24" s="2">
        <v>917325000000</v>
      </c>
      <c r="N24" s="2">
        <v>872227000000</v>
      </c>
      <c r="O24" s="2">
        <v>828734000000</v>
      </c>
      <c r="P24" s="2">
        <v>786381000000</v>
      </c>
      <c r="Q24" s="2">
        <v>743273000000</v>
      </c>
      <c r="R24" s="2">
        <v>698513000000</v>
      </c>
      <c r="S24" s="2">
        <v>653655000000</v>
      </c>
      <c r="T24" s="2">
        <v>610641000000</v>
      </c>
      <c r="U24" s="2">
        <v>568320000000</v>
      </c>
      <c r="V24" s="2">
        <v>527799000000</v>
      </c>
      <c r="W24" s="2">
        <v>489032000000</v>
      </c>
      <c r="X24" s="2">
        <v>452095000000</v>
      </c>
      <c r="Y24" s="2">
        <v>418776000000</v>
      </c>
      <c r="Z24" s="2">
        <v>390460000000</v>
      </c>
      <c r="AA24" s="2">
        <v>365474000000</v>
      </c>
      <c r="AB24" s="2">
        <v>346136000000</v>
      </c>
      <c r="AC24" s="2">
        <v>331073000000</v>
      </c>
      <c r="AD24" s="2">
        <v>320463000000</v>
      </c>
      <c r="AE24" s="2">
        <v>313910000000</v>
      </c>
      <c r="AF24" s="2">
        <v>307362000000</v>
      </c>
    </row>
    <row r="25" spans="1:32">
      <c r="A25" t="s">
        <v>43</v>
      </c>
      <c r="B25" t="s">
        <v>19</v>
      </c>
      <c r="C25" s="2">
        <v>4945510000</v>
      </c>
      <c r="D25" s="2">
        <v>4996730000</v>
      </c>
      <c r="E25" s="2">
        <v>5008750000</v>
      </c>
      <c r="F25" s="2">
        <v>4973500000</v>
      </c>
      <c r="G25" s="2">
        <v>4984910000</v>
      </c>
      <c r="H25" s="2">
        <v>5016850000</v>
      </c>
      <c r="I25" s="2">
        <v>5051920000</v>
      </c>
      <c r="J25" s="2">
        <v>5133450000</v>
      </c>
      <c r="K25" s="2">
        <v>5134400000</v>
      </c>
      <c r="L25" s="2">
        <v>5114450000</v>
      </c>
      <c r="M25" s="2">
        <v>5067740000</v>
      </c>
      <c r="N25" s="2">
        <v>4992450000</v>
      </c>
      <c r="O25" s="2">
        <v>4941360000</v>
      </c>
      <c r="P25" s="2">
        <v>4924660000</v>
      </c>
      <c r="Q25" s="2">
        <v>4922270000</v>
      </c>
      <c r="R25" s="2">
        <v>4920080000</v>
      </c>
      <c r="S25" s="2">
        <v>4926280000</v>
      </c>
      <c r="T25" s="2">
        <v>4990750000</v>
      </c>
      <c r="U25" s="2">
        <v>5078120000</v>
      </c>
      <c r="V25" s="2">
        <v>5131560000</v>
      </c>
      <c r="W25" s="2">
        <v>5158210000</v>
      </c>
      <c r="X25" s="2">
        <v>5167790000</v>
      </c>
      <c r="Y25" s="2">
        <v>5171730000</v>
      </c>
      <c r="Z25" s="2">
        <v>5191830000</v>
      </c>
      <c r="AA25" s="2">
        <v>5220690000</v>
      </c>
      <c r="AB25" s="2">
        <v>5289680000</v>
      </c>
      <c r="AC25" s="2">
        <v>5391070000</v>
      </c>
      <c r="AD25" s="2">
        <v>5537110000</v>
      </c>
      <c r="AE25" s="2">
        <v>5729730000</v>
      </c>
      <c r="AF25" s="2">
        <v>5919840000</v>
      </c>
    </row>
    <row r="26" spans="1:32">
      <c r="A26" t="s">
        <v>44</v>
      </c>
      <c r="B26" t="s">
        <v>19</v>
      </c>
      <c r="C26" s="2">
        <v>93113200000</v>
      </c>
      <c r="D26" s="2">
        <v>94841800000</v>
      </c>
      <c r="E26" s="2">
        <v>95085700000</v>
      </c>
      <c r="F26" s="2">
        <v>93920800000</v>
      </c>
      <c r="G26" s="2">
        <v>92145000000</v>
      </c>
      <c r="H26" s="2">
        <v>90411700000</v>
      </c>
      <c r="I26" s="2">
        <v>88540300000</v>
      </c>
      <c r="J26" s="2">
        <v>86276600000</v>
      </c>
      <c r="K26" s="2">
        <v>83521500000</v>
      </c>
      <c r="L26" s="2">
        <v>80384900000</v>
      </c>
      <c r="M26" s="2">
        <v>76913300000</v>
      </c>
      <c r="N26" s="2">
        <v>73119700000</v>
      </c>
      <c r="O26" s="2">
        <v>69460700000</v>
      </c>
      <c r="P26" s="2">
        <v>65897600000</v>
      </c>
      <c r="Q26" s="2">
        <v>62271600000</v>
      </c>
      <c r="R26" s="2">
        <v>58507200000</v>
      </c>
      <c r="S26" s="2">
        <v>54734700000</v>
      </c>
      <c r="T26" s="2">
        <v>51117900000</v>
      </c>
      <c r="U26" s="2">
        <v>47559600000</v>
      </c>
      <c r="V26" s="2">
        <v>44153200000</v>
      </c>
      <c r="W26" s="2">
        <v>40893800000</v>
      </c>
      <c r="X26" s="2">
        <v>37788500000</v>
      </c>
      <c r="Y26" s="2">
        <v>34987800000</v>
      </c>
      <c r="Z26" s="2">
        <v>32608700000</v>
      </c>
      <c r="AA26" s="2">
        <v>30508900000</v>
      </c>
      <c r="AB26" s="2">
        <v>28884500000</v>
      </c>
      <c r="AC26" s="2">
        <v>27619600000</v>
      </c>
      <c r="AD26" s="2">
        <v>26730000000</v>
      </c>
      <c r="AE26" s="2">
        <v>26182600000</v>
      </c>
      <c r="AF26" s="2">
        <v>25635700000</v>
      </c>
    </row>
    <row r="27" spans="1:32">
      <c r="A27" t="s">
        <v>45</v>
      </c>
      <c r="B27" t="s">
        <v>19</v>
      </c>
      <c r="C27" s="2">
        <v>153871000</v>
      </c>
      <c r="D27" s="2">
        <v>155464000</v>
      </c>
      <c r="E27" s="2">
        <v>167925000</v>
      </c>
      <c r="F27" s="2">
        <v>195517000</v>
      </c>
      <c r="G27" s="2">
        <v>183841000</v>
      </c>
      <c r="H27" s="2">
        <v>183329000</v>
      </c>
      <c r="I27" s="2">
        <v>189127000</v>
      </c>
      <c r="J27" s="2">
        <v>147999000</v>
      </c>
      <c r="K27" s="2">
        <v>158670000</v>
      </c>
      <c r="L27" s="2">
        <v>168453000</v>
      </c>
      <c r="M27" s="2">
        <v>173594000</v>
      </c>
      <c r="N27" s="2">
        <v>171106000</v>
      </c>
      <c r="O27" s="2">
        <v>173722000</v>
      </c>
      <c r="P27" s="2">
        <v>171649000</v>
      </c>
      <c r="Q27" s="2">
        <v>169157000</v>
      </c>
      <c r="R27" s="2">
        <v>166524000</v>
      </c>
      <c r="S27" s="2">
        <v>163647000</v>
      </c>
      <c r="T27" s="2">
        <v>162367000</v>
      </c>
      <c r="U27" s="2">
        <v>162041000</v>
      </c>
      <c r="V27" s="2">
        <v>159635000</v>
      </c>
      <c r="W27" s="2">
        <v>156044000</v>
      </c>
      <c r="X27" s="2">
        <v>151689000</v>
      </c>
      <c r="Y27" s="2">
        <v>146996000</v>
      </c>
      <c r="Z27" s="2">
        <v>142669000</v>
      </c>
      <c r="AA27" s="2">
        <v>138441000</v>
      </c>
      <c r="AB27" s="2">
        <v>134875000</v>
      </c>
      <c r="AC27" s="2">
        <v>131780000</v>
      </c>
      <c r="AD27" s="2">
        <v>129507000</v>
      </c>
      <c r="AE27" s="2">
        <v>127876000</v>
      </c>
      <c r="AF27" s="2">
        <v>125421000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220842000</v>
      </c>
      <c r="D30" s="2">
        <v>223638000</v>
      </c>
      <c r="E30" s="2">
        <v>222911000</v>
      </c>
      <c r="F30" s="2">
        <v>219719000</v>
      </c>
      <c r="G30" s="2">
        <v>215929000</v>
      </c>
      <c r="H30" s="2">
        <v>212750000</v>
      </c>
      <c r="I30" s="2">
        <v>209665000</v>
      </c>
      <c r="J30" s="2">
        <v>205951000</v>
      </c>
      <c r="K30" s="2">
        <v>201203000</v>
      </c>
      <c r="L30" s="2">
        <v>195648000</v>
      </c>
      <c r="M30" s="2">
        <v>189223000</v>
      </c>
      <c r="N30" s="2">
        <v>181857000</v>
      </c>
      <c r="O30" s="2">
        <v>175053000</v>
      </c>
      <c r="P30" s="2">
        <v>168752000</v>
      </c>
      <c r="Q30" s="2">
        <v>162490000</v>
      </c>
      <c r="R30" s="2">
        <v>156005000</v>
      </c>
      <c r="S30" s="2">
        <v>149617000</v>
      </c>
      <c r="T30" s="2">
        <v>147839000</v>
      </c>
      <c r="U30" s="2">
        <v>143056000</v>
      </c>
      <c r="V30" s="2">
        <v>138298000</v>
      </c>
      <c r="W30" s="2">
        <v>133160000</v>
      </c>
      <c r="X30" s="2">
        <v>127627000</v>
      </c>
      <c r="Y30" s="2">
        <v>122300000</v>
      </c>
      <c r="Z30" s="2">
        <v>117842000</v>
      </c>
      <c r="AA30" s="2">
        <v>113931000</v>
      </c>
      <c r="AB30" s="2">
        <v>111314000</v>
      </c>
      <c r="AC30" s="2">
        <v>109711000</v>
      </c>
      <c r="AD30" s="2">
        <v>109301000</v>
      </c>
      <c r="AE30" s="2">
        <v>110051000</v>
      </c>
      <c r="AF30" s="2">
        <v>110751000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7361500</v>
      </c>
      <c r="T33" s="2">
        <v>6733710</v>
      </c>
      <c r="U33" s="2">
        <v>6126450</v>
      </c>
      <c r="V33" s="2">
        <v>5607750</v>
      </c>
      <c r="W33" s="2">
        <v>5082420</v>
      </c>
      <c r="X33" s="2">
        <v>4634230</v>
      </c>
      <c r="Y33" s="2">
        <v>4226900</v>
      </c>
      <c r="Z33" s="2">
        <v>3912220</v>
      </c>
      <c r="AA33" s="2">
        <v>3646180</v>
      </c>
      <c r="AB33" s="2">
        <v>3418480</v>
      </c>
      <c r="AC33" s="2">
        <v>3232480</v>
      </c>
      <c r="AD33" s="2">
        <v>3134550</v>
      </c>
      <c r="AE33" s="2">
        <v>3135760</v>
      </c>
      <c r="AF33" s="2">
        <v>3142750</v>
      </c>
    </row>
    <row r="34" spans="1:32">
      <c r="A34" t="s">
        <v>52</v>
      </c>
      <c r="B34" t="s">
        <v>19</v>
      </c>
      <c r="C34" s="2">
        <v>112999000000</v>
      </c>
      <c r="D34" s="2">
        <v>102067000000</v>
      </c>
      <c r="E34" s="2">
        <v>101015000000</v>
      </c>
      <c r="F34" s="2">
        <v>99813300000</v>
      </c>
      <c r="G34" s="2">
        <v>99178100000</v>
      </c>
      <c r="H34" s="2">
        <v>98799000000</v>
      </c>
      <c r="I34" s="2">
        <v>97678000000</v>
      </c>
      <c r="J34" s="2">
        <v>96194700000</v>
      </c>
      <c r="K34" s="2">
        <v>94398100000</v>
      </c>
      <c r="L34" s="2">
        <v>92419700000</v>
      </c>
      <c r="M34" s="2">
        <v>89882600000</v>
      </c>
      <c r="N34" s="2">
        <v>86976100000</v>
      </c>
      <c r="O34" s="2">
        <v>83966200000</v>
      </c>
      <c r="P34" s="2">
        <v>80849100000</v>
      </c>
      <c r="Q34" s="2">
        <v>77777100000</v>
      </c>
      <c r="R34" s="2">
        <v>74597400000</v>
      </c>
      <c r="S34" s="2">
        <v>71543200000</v>
      </c>
      <c r="T34" s="2">
        <v>68182800000</v>
      </c>
      <c r="U34" s="2">
        <v>65317600000</v>
      </c>
      <c r="V34" s="2">
        <v>62729900000</v>
      </c>
      <c r="W34" s="2">
        <v>60350300000</v>
      </c>
      <c r="X34" s="2">
        <v>58188000000</v>
      </c>
      <c r="Y34" s="2">
        <v>56034300000</v>
      </c>
      <c r="Z34" s="2">
        <v>54388600000</v>
      </c>
      <c r="AA34" s="2">
        <v>52970200000</v>
      </c>
      <c r="AB34" s="2">
        <v>51842900000</v>
      </c>
      <c r="AC34" s="2">
        <v>51007300000</v>
      </c>
      <c r="AD34" s="2">
        <v>50875000000</v>
      </c>
      <c r="AE34" s="2">
        <v>51516600000</v>
      </c>
      <c r="AF34" s="2">
        <v>52243800000</v>
      </c>
    </row>
    <row r="35" spans="1:32">
      <c r="A35" t="s">
        <v>53</v>
      </c>
      <c r="B35" t="s">
        <v>19</v>
      </c>
      <c r="C35" s="2">
        <v>106671000000</v>
      </c>
      <c r="D35" s="2">
        <v>93870000000</v>
      </c>
      <c r="E35" s="2">
        <v>90350900000</v>
      </c>
      <c r="F35" s="2">
        <v>86511100000</v>
      </c>
      <c r="G35" s="2">
        <v>83906700000</v>
      </c>
      <c r="H35" s="2">
        <v>81406700000</v>
      </c>
      <c r="I35" s="2">
        <v>78279900000</v>
      </c>
      <c r="J35" s="2">
        <v>75641500000</v>
      </c>
      <c r="K35" s="2">
        <v>72027900000</v>
      </c>
      <c r="L35" s="2">
        <v>68348900000</v>
      </c>
      <c r="M35" s="2">
        <v>64354100000</v>
      </c>
      <c r="N35" s="2">
        <v>60189600000</v>
      </c>
      <c r="O35" s="2">
        <v>55985400000</v>
      </c>
      <c r="P35" s="2">
        <v>51879300000</v>
      </c>
      <c r="Q35" s="2">
        <v>47906900000</v>
      </c>
      <c r="R35" s="2">
        <v>43981900000</v>
      </c>
      <c r="S35" s="2">
        <v>40248700000</v>
      </c>
      <c r="T35" s="2">
        <v>37636200000</v>
      </c>
      <c r="U35" s="2">
        <v>35534000000</v>
      </c>
      <c r="V35" s="2">
        <v>33523300000</v>
      </c>
      <c r="W35" s="2">
        <v>31634000000</v>
      </c>
      <c r="X35" s="2">
        <v>29867300000</v>
      </c>
      <c r="Y35" s="2">
        <v>28179700000</v>
      </c>
      <c r="Z35" s="2">
        <v>26904400000</v>
      </c>
      <c r="AA35" s="2">
        <v>25809400000</v>
      </c>
      <c r="AB35" s="2">
        <v>24935900000</v>
      </c>
      <c r="AC35" s="2">
        <v>24252100000</v>
      </c>
      <c r="AD35" s="2">
        <v>24085800000</v>
      </c>
      <c r="AE35" s="2">
        <v>24468000000</v>
      </c>
      <c r="AF35" s="2">
        <v>24912500000</v>
      </c>
    </row>
    <row r="36" spans="1:32">
      <c r="A36" t="s">
        <v>54</v>
      </c>
      <c r="B36" t="s">
        <v>19</v>
      </c>
      <c r="C36" s="2">
        <v>9479800000</v>
      </c>
      <c r="D36" s="2">
        <v>8562700000</v>
      </c>
      <c r="E36" s="2">
        <v>8474450000</v>
      </c>
      <c r="F36" s="2">
        <v>8373620000</v>
      </c>
      <c r="G36" s="2">
        <v>8320300000</v>
      </c>
      <c r="H36" s="2">
        <v>8288460000</v>
      </c>
      <c r="I36" s="2">
        <v>8194320000</v>
      </c>
      <c r="J36" s="2">
        <v>8069740000</v>
      </c>
      <c r="K36" s="2">
        <v>7918840000</v>
      </c>
      <c r="L36" s="2">
        <v>7752660000</v>
      </c>
      <c r="M36" s="2">
        <v>7539490000</v>
      </c>
      <c r="N36" s="2">
        <v>7295180000</v>
      </c>
      <c r="O36" s="2">
        <v>7042150000</v>
      </c>
      <c r="P36" s="2">
        <v>6780070000</v>
      </c>
      <c r="Q36" s="2">
        <v>6521700000</v>
      </c>
      <c r="R36" s="2">
        <v>6254220000</v>
      </c>
      <c r="S36" s="2">
        <v>5997200000</v>
      </c>
      <c r="T36" s="2">
        <v>5714370000</v>
      </c>
      <c r="U36" s="2">
        <v>5473080000</v>
      </c>
      <c r="V36" s="2">
        <v>5255020000</v>
      </c>
      <c r="W36" s="2">
        <v>5054360000</v>
      </c>
      <c r="X36" s="2">
        <v>4871900000</v>
      </c>
      <c r="Y36" s="2">
        <v>4690140000</v>
      </c>
      <c r="Z36" s="2">
        <v>4551030000</v>
      </c>
      <c r="AA36" s="2">
        <v>4431020000</v>
      </c>
      <c r="AB36" s="2">
        <v>4335430000</v>
      </c>
      <c r="AC36" s="2">
        <v>4264340000</v>
      </c>
      <c r="AD36" s="2">
        <v>4252360000</v>
      </c>
      <c r="AE36" s="2">
        <v>4305430000</v>
      </c>
      <c r="AF36" s="2">
        <v>4365700000</v>
      </c>
    </row>
    <row r="37" spans="1:32">
      <c r="A37" t="s">
        <v>55</v>
      </c>
      <c r="B37" t="s">
        <v>19</v>
      </c>
      <c r="C37" s="2">
        <v>3318880000</v>
      </c>
      <c r="D37" s="2">
        <v>2920600000</v>
      </c>
      <c r="E37" s="2">
        <v>3029140000</v>
      </c>
      <c r="F37" s="2">
        <v>3400910000</v>
      </c>
      <c r="G37" s="2">
        <v>3094430000</v>
      </c>
      <c r="H37" s="2">
        <v>2974830000</v>
      </c>
      <c r="I37" s="2">
        <v>2930540000</v>
      </c>
      <c r="J37" s="2">
        <v>2180770000</v>
      </c>
      <c r="K37" s="2">
        <v>2225900000</v>
      </c>
      <c r="L37" s="2">
        <v>2251180000</v>
      </c>
      <c r="M37" s="2">
        <v>2204430000</v>
      </c>
      <c r="N37" s="2">
        <v>2062870000</v>
      </c>
      <c r="O37" s="2">
        <v>1968260000</v>
      </c>
      <c r="P37" s="2">
        <v>1808250000</v>
      </c>
      <c r="Q37" s="2">
        <v>1646350000</v>
      </c>
      <c r="R37" s="2">
        <v>1488600000</v>
      </c>
      <c r="S37" s="2">
        <v>1337030000</v>
      </c>
      <c r="T37" s="2">
        <v>1224440000</v>
      </c>
      <c r="U37" s="2">
        <v>1133880000</v>
      </c>
      <c r="V37" s="2">
        <v>1042860000</v>
      </c>
      <c r="W37" s="2">
        <v>956978000</v>
      </c>
      <c r="X37" s="2">
        <v>876688000</v>
      </c>
      <c r="Y37" s="2">
        <v>800951000</v>
      </c>
      <c r="Z37" s="2">
        <v>739321000</v>
      </c>
      <c r="AA37" s="2">
        <v>684407000</v>
      </c>
      <c r="AB37" s="2">
        <v>635810000</v>
      </c>
      <c r="AC37" s="2">
        <v>592823000</v>
      </c>
      <c r="AD37" s="2">
        <v>563341000</v>
      </c>
      <c r="AE37" s="2">
        <v>546077000</v>
      </c>
      <c r="AF37" s="2">
        <v>527811000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9839850</v>
      </c>
      <c r="O40" s="2">
        <v>8434000</v>
      </c>
      <c r="P40" s="2">
        <v>7100000</v>
      </c>
      <c r="Q40" s="2">
        <v>5870110</v>
      </c>
      <c r="R40" s="2">
        <v>4728060</v>
      </c>
      <c r="S40" s="2">
        <v>3706000</v>
      </c>
      <c r="T40" s="2">
        <v>3579230</v>
      </c>
      <c r="U40" s="2">
        <v>3418330</v>
      </c>
      <c r="V40" s="2">
        <v>3276200</v>
      </c>
      <c r="W40" s="2">
        <v>3140190</v>
      </c>
      <c r="X40" s="2">
        <v>3010080</v>
      </c>
      <c r="Y40" s="2">
        <v>2880520</v>
      </c>
      <c r="Z40" s="2">
        <v>2788580</v>
      </c>
      <c r="AA40" s="2">
        <v>2724420</v>
      </c>
      <c r="AB40" s="2">
        <v>2682180</v>
      </c>
      <c r="AC40" s="2">
        <v>2659610</v>
      </c>
      <c r="AD40" s="2">
        <v>2699780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2755160000</v>
      </c>
      <c r="D43" s="2">
        <v>2777410000</v>
      </c>
      <c r="E43" s="2">
        <v>2748120000</v>
      </c>
      <c r="F43" s="2">
        <v>2686070000</v>
      </c>
      <c r="G43" s="2">
        <v>2604790000</v>
      </c>
      <c r="H43" s="2">
        <v>2525430000</v>
      </c>
      <c r="I43" s="2">
        <v>2444510000</v>
      </c>
      <c r="J43" s="2">
        <v>2355250000</v>
      </c>
      <c r="K43" s="2">
        <v>2254890000</v>
      </c>
      <c r="L43" s="2">
        <v>2146850000</v>
      </c>
      <c r="M43" s="2">
        <v>2032020000</v>
      </c>
      <c r="N43" s="2">
        <v>1910660000</v>
      </c>
      <c r="O43" s="2">
        <v>1796090000</v>
      </c>
      <c r="P43" s="2">
        <v>1688160000</v>
      </c>
      <c r="Q43" s="2">
        <v>1582640000</v>
      </c>
      <c r="R43" s="2">
        <v>1477370000</v>
      </c>
      <c r="S43" s="2">
        <v>1375170000</v>
      </c>
      <c r="T43" s="2">
        <v>1337420000</v>
      </c>
      <c r="U43" s="2">
        <v>1276060000</v>
      </c>
      <c r="V43" s="2">
        <v>1228370000</v>
      </c>
      <c r="W43" s="2">
        <v>1178990000</v>
      </c>
      <c r="X43" s="2">
        <v>1139210000</v>
      </c>
      <c r="Y43" s="2">
        <v>1108690000</v>
      </c>
      <c r="Z43" s="2">
        <v>1088400000</v>
      </c>
      <c r="AA43" s="2">
        <v>1073990000</v>
      </c>
      <c r="AB43" s="2">
        <v>1069770000</v>
      </c>
      <c r="AC43" s="2">
        <v>1072540000</v>
      </c>
      <c r="AD43" s="2">
        <v>1082970000</v>
      </c>
      <c r="AE43" s="2">
        <v>1100230000</v>
      </c>
      <c r="AF43" s="2">
        <v>1114390000</v>
      </c>
    </row>
    <row r="44" spans="1:32">
      <c r="A44" t="s">
        <v>62</v>
      </c>
      <c r="B44" t="s">
        <v>19</v>
      </c>
      <c r="C44" s="2">
        <v>13315900000000</v>
      </c>
      <c r="D44" s="2">
        <v>13563200000000</v>
      </c>
      <c r="E44" s="2">
        <v>13598400000000</v>
      </c>
      <c r="F44" s="2">
        <v>13432000000000</v>
      </c>
      <c r="G44" s="2">
        <v>13178400000000</v>
      </c>
      <c r="H44" s="2">
        <v>12930900000000</v>
      </c>
      <c r="I44" s="2">
        <v>12664000000000</v>
      </c>
      <c r="J44" s="2">
        <v>12340900000000</v>
      </c>
      <c r="K44" s="2">
        <v>11947800000000</v>
      </c>
      <c r="L44" s="2">
        <v>11500300000000</v>
      </c>
      <c r="M44" s="2">
        <v>11005000000000</v>
      </c>
      <c r="N44" s="2">
        <v>10464000000000</v>
      </c>
      <c r="O44" s="2">
        <v>9942220000000</v>
      </c>
      <c r="P44" s="2">
        <v>9434120000000</v>
      </c>
      <c r="Q44" s="2">
        <v>8916970000000</v>
      </c>
      <c r="R44" s="2">
        <v>8379990000000</v>
      </c>
      <c r="S44" s="2">
        <v>7841820000000</v>
      </c>
      <c r="T44" s="2">
        <v>7325800000000</v>
      </c>
      <c r="U44" s="2">
        <v>6818070000000</v>
      </c>
      <c r="V44" s="2">
        <v>6331950000000</v>
      </c>
      <c r="W44" s="2">
        <v>5866860000000</v>
      </c>
      <c r="X44" s="2">
        <v>5423730000000</v>
      </c>
      <c r="Y44" s="2">
        <v>5024010000000</v>
      </c>
      <c r="Z44" s="2">
        <v>4684300000000</v>
      </c>
      <c r="AA44" s="2">
        <v>4384550000000</v>
      </c>
      <c r="AB44" s="2">
        <v>4152550000000</v>
      </c>
      <c r="AC44" s="2">
        <v>3971850000000</v>
      </c>
      <c r="AD44" s="2">
        <v>3844550000000</v>
      </c>
      <c r="AE44" s="2">
        <v>3765940000000</v>
      </c>
      <c r="AF44" s="2">
        <v>3687390000000</v>
      </c>
    </row>
    <row r="45" spans="1:32">
      <c r="A45" t="s">
        <v>63</v>
      </c>
      <c r="B45" t="s">
        <v>19</v>
      </c>
      <c r="C45" s="2">
        <v>45778800000</v>
      </c>
      <c r="D45" s="2">
        <v>46252900000</v>
      </c>
      <c r="E45" s="2">
        <v>46364200000</v>
      </c>
      <c r="F45" s="2">
        <v>46037900000</v>
      </c>
      <c r="G45" s="2">
        <v>46143600000</v>
      </c>
      <c r="H45" s="2">
        <v>46439200000</v>
      </c>
      <c r="I45" s="2">
        <v>46763800000</v>
      </c>
      <c r="J45" s="2">
        <v>47518500000</v>
      </c>
      <c r="K45" s="2">
        <v>47527300000</v>
      </c>
      <c r="L45" s="2">
        <v>47342600000</v>
      </c>
      <c r="M45" s="2">
        <v>46910300000</v>
      </c>
      <c r="N45" s="2">
        <v>46213300000</v>
      </c>
      <c r="O45" s="2">
        <v>45740400000</v>
      </c>
      <c r="P45" s="2">
        <v>45585800000</v>
      </c>
      <c r="Q45" s="2">
        <v>45563700000</v>
      </c>
      <c r="R45" s="2">
        <v>45543400000</v>
      </c>
      <c r="S45" s="2">
        <v>45600800000</v>
      </c>
      <c r="T45" s="2">
        <v>46197600000</v>
      </c>
      <c r="U45" s="2">
        <v>47006300000</v>
      </c>
      <c r="V45" s="2">
        <v>47501000000</v>
      </c>
      <c r="W45" s="2">
        <v>47747700000</v>
      </c>
      <c r="X45" s="2">
        <v>47836400000</v>
      </c>
      <c r="Y45" s="2">
        <v>47872900000</v>
      </c>
      <c r="Z45" s="2">
        <v>48058900000</v>
      </c>
      <c r="AA45" s="2">
        <v>48326000000</v>
      </c>
      <c r="AB45" s="2">
        <v>48964700000</v>
      </c>
      <c r="AC45" s="2">
        <v>49903200000</v>
      </c>
      <c r="AD45" s="2">
        <v>51255000000</v>
      </c>
      <c r="AE45" s="2">
        <v>53038100000</v>
      </c>
      <c r="AF45" s="2">
        <v>54797800000</v>
      </c>
    </row>
    <row r="46" spans="1:32">
      <c r="A46" t="s">
        <v>64</v>
      </c>
      <c r="B46" t="s">
        <v>19</v>
      </c>
      <c r="C46" s="2">
        <v>1117070000000</v>
      </c>
      <c r="D46" s="2">
        <v>1137810000000</v>
      </c>
      <c r="E46" s="2">
        <v>1140730000000</v>
      </c>
      <c r="F46" s="2">
        <v>1126760000000</v>
      </c>
      <c r="G46" s="2">
        <v>1105450000000</v>
      </c>
      <c r="H46" s="2">
        <v>1084660000000</v>
      </c>
      <c r="I46" s="2">
        <v>1062210000000</v>
      </c>
      <c r="J46" s="2">
        <v>1035050000000</v>
      </c>
      <c r="K46" s="2">
        <v>1002000000000</v>
      </c>
      <c r="L46" s="2">
        <v>964368000000</v>
      </c>
      <c r="M46" s="2">
        <v>922720000000</v>
      </c>
      <c r="N46" s="2">
        <v>877209000000</v>
      </c>
      <c r="O46" s="2">
        <v>833312000000</v>
      </c>
      <c r="P46" s="2">
        <v>790566000000</v>
      </c>
      <c r="Q46" s="2">
        <v>747065000000</v>
      </c>
      <c r="R46" s="2">
        <v>701904000000</v>
      </c>
      <c r="S46" s="2">
        <v>656646000000</v>
      </c>
      <c r="T46" s="2">
        <v>613256000000</v>
      </c>
      <c r="U46" s="2">
        <v>570568000000</v>
      </c>
      <c r="V46" s="2">
        <v>529701000000</v>
      </c>
      <c r="W46" s="2">
        <v>490598000000</v>
      </c>
      <c r="X46" s="2">
        <v>453345000000</v>
      </c>
      <c r="Y46" s="2">
        <v>419745000000</v>
      </c>
      <c r="Z46" s="2">
        <v>391203000000</v>
      </c>
      <c r="AA46" s="2">
        <v>366012000000</v>
      </c>
      <c r="AB46" s="2">
        <v>346524000000</v>
      </c>
      <c r="AC46" s="2">
        <v>331349000000</v>
      </c>
      <c r="AD46" s="2">
        <v>320677000000</v>
      </c>
      <c r="AE46" s="2">
        <v>314110000000</v>
      </c>
      <c r="AF46" s="2">
        <v>307549000000</v>
      </c>
    </row>
    <row r="47" spans="1:32">
      <c r="A47" t="s">
        <v>65</v>
      </c>
      <c r="B47" t="s">
        <v>19</v>
      </c>
      <c r="C47" s="2">
        <v>1424330000</v>
      </c>
      <c r="D47" s="2">
        <v>1439080000</v>
      </c>
      <c r="E47" s="2">
        <v>1554420000</v>
      </c>
      <c r="F47" s="2">
        <v>1809830000</v>
      </c>
      <c r="G47" s="2">
        <v>1701750000</v>
      </c>
      <c r="H47" s="2">
        <v>1697010000</v>
      </c>
      <c r="I47" s="2">
        <v>1750680000</v>
      </c>
      <c r="J47" s="2">
        <v>1369970000</v>
      </c>
      <c r="K47" s="2">
        <v>1468750000</v>
      </c>
      <c r="L47" s="2">
        <v>1559300000</v>
      </c>
      <c r="M47" s="2">
        <v>1606900000</v>
      </c>
      <c r="N47" s="2">
        <v>1583860000</v>
      </c>
      <c r="O47" s="2">
        <v>1608080000</v>
      </c>
      <c r="P47" s="2">
        <v>1588890000</v>
      </c>
      <c r="Q47" s="2">
        <v>1565820000</v>
      </c>
      <c r="R47" s="2">
        <v>1541450000</v>
      </c>
      <c r="S47" s="2">
        <v>1514820000</v>
      </c>
      <c r="T47" s="2">
        <v>1502970000</v>
      </c>
      <c r="U47" s="2">
        <v>1499960000</v>
      </c>
      <c r="V47" s="2">
        <v>1477690000</v>
      </c>
      <c r="W47" s="2">
        <v>1444440000</v>
      </c>
      <c r="X47" s="2">
        <v>1404130000</v>
      </c>
      <c r="Y47" s="2">
        <v>1360690000</v>
      </c>
      <c r="Z47" s="2">
        <v>1320640000</v>
      </c>
      <c r="AA47" s="2">
        <v>1281500000</v>
      </c>
      <c r="AB47" s="2">
        <v>1248490000</v>
      </c>
      <c r="AC47" s="2">
        <v>1219840000</v>
      </c>
      <c r="AD47" s="2">
        <v>1198800000</v>
      </c>
      <c r="AE47" s="2">
        <v>1183700000</v>
      </c>
      <c r="AF47" s="2">
        <v>1160980000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2918450000</v>
      </c>
      <c r="D50" s="2">
        <v>2955400000</v>
      </c>
      <c r="E50" s="2">
        <v>2945800000</v>
      </c>
      <c r="F50" s="2">
        <v>2903610000</v>
      </c>
      <c r="G50" s="2">
        <v>2853520000</v>
      </c>
      <c r="H50" s="2">
        <v>2811510000</v>
      </c>
      <c r="I50" s="2">
        <v>2770740000</v>
      </c>
      <c r="J50" s="2">
        <v>2721660000</v>
      </c>
      <c r="K50" s="2">
        <v>2658910000</v>
      </c>
      <c r="L50" s="2">
        <v>2585500000</v>
      </c>
      <c r="M50" s="2">
        <v>2500600000</v>
      </c>
      <c r="N50" s="2">
        <v>2403260000</v>
      </c>
      <c r="O50" s="2">
        <v>2313340000</v>
      </c>
      <c r="P50" s="2">
        <v>2230070000</v>
      </c>
      <c r="Q50" s="2">
        <v>2147320000</v>
      </c>
      <c r="R50" s="2">
        <v>2061630000</v>
      </c>
      <c r="S50" s="2">
        <v>1977200000</v>
      </c>
      <c r="T50" s="2">
        <v>1953710000</v>
      </c>
      <c r="U50" s="2">
        <v>1890500000</v>
      </c>
      <c r="V50" s="2">
        <v>1827630000</v>
      </c>
      <c r="W50" s="2">
        <v>1759720000</v>
      </c>
      <c r="X50" s="2">
        <v>1686610000</v>
      </c>
      <c r="Y50" s="2">
        <v>1616200000</v>
      </c>
      <c r="Z50" s="2">
        <v>1557290000</v>
      </c>
      <c r="AA50" s="2">
        <v>1505610000</v>
      </c>
      <c r="AB50" s="2">
        <v>1471030000</v>
      </c>
      <c r="AC50" s="2">
        <v>1449840000</v>
      </c>
      <c r="AD50" s="2">
        <v>1444420000</v>
      </c>
      <c r="AE50" s="2">
        <v>1454330000</v>
      </c>
      <c r="AF50" s="2">
        <v>1463580000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853900000</v>
      </c>
      <c r="E53" s="2">
        <v>803154000</v>
      </c>
      <c r="F53" s="2">
        <v>752755000</v>
      </c>
      <c r="G53" s="2">
        <v>706320000</v>
      </c>
      <c r="H53" s="2">
        <v>661316000</v>
      </c>
      <c r="I53" s="2">
        <v>612912000</v>
      </c>
      <c r="J53" s="2">
        <v>562827000</v>
      </c>
      <c r="K53" s="2">
        <v>511765000</v>
      </c>
      <c r="L53" s="2">
        <v>460386000</v>
      </c>
      <c r="M53" s="2">
        <v>408284000</v>
      </c>
      <c r="N53" s="2">
        <v>356136000</v>
      </c>
      <c r="O53" s="2">
        <v>304408000</v>
      </c>
      <c r="P53" s="2">
        <v>253636000</v>
      </c>
      <c r="Q53" s="2">
        <v>204830000</v>
      </c>
      <c r="R53" s="2">
        <v>158073000</v>
      </c>
      <c r="S53" s="2">
        <v>114847000</v>
      </c>
      <c r="T53" s="2">
        <v>105053000</v>
      </c>
      <c r="U53" s="2">
        <v>95578900</v>
      </c>
      <c r="V53" s="2">
        <v>87486600</v>
      </c>
      <c r="W53" s="2">
        <v>79290900</v>
      </c>
      <c r="X53" s="2">
        <v>72298700</v>
      </c>
      <c r="Y53" s="2">
        <v>65944000</v>
      </c>
      <c r="Z53" s="2">
        <v>61034700</v>
      </c>
      <c r="AA53" s="2">
        <v>56884200</v>
      </c>
      <c r="AB53" s="2">
        <v>53331800</v>
      </c>
      <c r="AC53" s="2">
        <v>50430100</v>
      </c>
      <c r="AD53" s="2">
        <v>48902200</v>
      </c>
      <c r="AE53" s="2">
        <v>48921100</v>
      </c>
      <c r="AF53" s="2">
        <v>49030100</v>
      </c>
    </row>
    <row r="54" spans="1:32">
      <c r="A54" t="s">
        <v>72</v>
      </c>
      <c r="B54" t="s">
        <v>19</v>
      </c>
      <c r="C54" s="2">
        <v>1355630000000</v>
      </c>
      <c r="D54" s="2">
        <v>1224490000000</v>
      </c>
      <c r="E54" s="2">
        <v>1211870000000</v>
      </c>
      <c r="F54" s="2">
        <v>1197450000000</v>
      </c>
      <c r="G54" s="2">
        <v>1189830000000</v>
      </c>
      <c r="H54" s="2">
        <v>1185280000000</v>
      </c>
      <c r="I54" s="2">
        <v>1171830000000</v>
      </c>
      <c r="J54" s="2">
        <v>1154040000000</v>
      </c>
      <c r="K54" s="2">
        <v>1132480000000</v>
      </c>
      <c r="L54" s="2">
        <v>1108750000000</v>
      </c>
      <c r="M54" s="2">
        <v>1078310000000</v>
      </c>
      <c r="N54" s="2">
        <v>1043440000000</v>
      </c>
      <c r="O54" s="2">
        <v>1007330000000</v>
      </c>
      <c r="P54" s="2">
        <v>969938000000</v>
      </c>
      <c r="Q54" s="2">
        <v>933083000000</v>
      </c>
      <c r="R54" s="2">
        <v>894936000000</v>
      </c>
      <c r="S54" s="2">
        <v>858296000000</v>
      </c>
      <c r="T54" s="2">
        <v>817982000000</v>
      </c>
      <c r="U54" s="2">
        <v>783607000000</v>
      </c>
      <c r="V54" s="2">
        <v>752564000000</v>
      </c>
      <c r="W54" s="2">
        <v>724015000000</v>
      </c>
      <c r="X54" s="2">
        <v>698074000000</v>
      </c>
      <c r="Y54" s="2">
        <v>672238000000</v>
      </c>
      <c r="Z54" s="2">
        <v>652493000000</v>
      </c>
      <c r="AA54" s="2">
        <v>635477000000</v>
      </c>
      <c r="AB54" s="2">
        <v>621953000000</v>
      </c>
      <c r="AC54" s="2">
        <v>611929000000</v>
      </c>
      <c r="AD54" s="2">
        <v>610341000000</v>
      </c>
      <c r="AE54" s="2">
        <v>618039000000</v>
      </c>
      <c r="AF54" s="2">
        <v>626763000000</v>
      </c>
    </row>
    <row r="55" spans="1:32">
      <c r="A55" t="s">
        <v>73</v>
      </c>
      <c r="B55" t="s">
        <v>19</v>
      </c>
      <c r="C55" s="2">
        <v>987417000000</v>
      </c>
      <c r="D55" s="2">
        <v>868921000000</v>
      </c>
      <c r="E55" s="2">
        <v>836346000000</v>
      </c>
      <c r="F55" s="2">
        <v>800802000000</v>
      </c>
      <c r="G55" s="2">
        <v>776694000000</v>
      </c>
      <c r="H55" s="2">
        <v>753553000000</v>
      </c>
      <c r="I55" s="2">
        <v>724609000000</v>
      </c>
      <c r="J55" s="2">
        <v>700186000000</v>
      </c>
      <c r="K55" s="2">
        <v>666737000000</v>
      </c>
      <c r="L55" s="2">
        <v>632681000000</v>
      </c>
      <c r="M55" s="2">
        <v>595702000000</v>
      </c>
      <c r="N55" s="2">
        <v>557153000000</v>
      </c>
      <c r="O55" s="2">
        <v>518237000000</v>
      </c>
      <c r="P55" s="2">
        <v>480228000000</v>
      </c>
      <c r="Q55" s="2">
        <v>443457000000</v>
      </c>
      <c r="R55" s="2">
        <v>407125000000</v>
      </c>
      <c r="S55" s="2">
        <v>372568000000</v>
      </c>
      <c r="T55" s="2">
        <v>348384000000</v>
      </c>
      <c r="U55" s="2">
        <v>328926000000</v>
      </c>
      <c r="V55" s="2">
        <v>310313000000</v>
      </c>
      <c r="W55" s="2">
        <v>292824000000</v>
      </c>
      <c r="X55" s="2">
        <v>276471000000</v>
      </c>
      <c r="Y55" s="2">
        <v>260850000000</v>
      </c>
      <c r="Z55" s="2">
        <v>249044000000</v>
      </c>
      <c r="AA55" s="2">
        <v>238908000000</v>
      </c>
      <c r="AB55" s="2">
        <v>230823000000</v>
      </c>
      <c r="AC55" s="2">
        <v>224493000000</v>
      </c>
      <c r="AD55" s="2">
        <v>222954000000</v>
      </c>
      <c r="AE55" s="2">
        <v>226491000000</v>
      </c>
      <c r="AF55" s="2">
        <v>230606000000</v>
      </c>
    </row>
    <row r="56" spans="1:32">
      <c r="A56" t="s">
        <v>74</v>
      </c>
      <c r="B56" t="s">
        <v>19</v>
      </c>
      <c r="C56" s="2">
        <v>113728000000</v>
      </c>
      <c r="D56" s="2">
        <v>102726000000</v>
      </c>
      <c r="E56" s="2">
        <v>101667000000</v>
      </c>
      <c r="F56" s="2">
        <v>100457000000</v>
      </c>
      <c r="G56" s="2">
        <v>99817700000</v>
      </c>
      <c r="H56" s="2">
        <v>99435700000</v>
      </c>
      <c r="I56" s="2">
        <v>98306300000</v>
      </c>
      <c r="J56" s="2">
        <v>96811700000</v>
      </c>
      <c r="K56" s="2">
        <v>95001500000</v>
      </c>
      <c r="L56" s="2">
        <v>93007800000</v>
      </c>
      <c r="M56" s="2">
        <v>90450400000</v>
      </c>
      <c r="N56" s="2">
        <v>87519500000</v>
      </c>
      <c r="O56" s="2">
        <v>84483900000</v>
      </c>
      <c r="P56" s="2">
        <v>81339700000</v>
      </c>
      <c r="Q56" s="2">
        <v>78240100000</v>
      </c>
      <c r="R56" s="2">
        <v>75031200000</v>
      </c>
      <c r="S56" s="2">
        <v>71947700000</v>
      </c>
      <c r="T56" s="2">
        <v>68554700000</v>
      </c>
      <c r="U56" s="2">
        <v>65659900000</v>
      </c>
      <c r="V56" s="2">
        <v>63043900000</v>
      </c>
      <c r="W56" s="2">
        <v>60636600000</v>
      </c>
      <c r="X56" s="2">
        <v>58447600000</v>
      </c>
      <c r="Y56" s="2">
        <v>56267100000</v>
      </c>
      <c r="Z56" s="2">
        <v>54598200000</v>
      </c>
      <c r="AA56" s="2">
        <v>53158400000</v>
      </c>
      <c r="AB56" s="2">
        <v>52011700000</v>
      </c>
      <c r="AC56" s="2">
        <v>51158800000</v>
      </c>
      <c r="AD56" s="2">
        <v>51015000000</v>
      </c>
      <c r="AE56" s="2">
        <v>51651800000</v>
      </c>
      <c r="AF56" s="2">
        <v>52374800000</v>
      </c>
    </row>
    <row r="57" spans="1:32">
      <c r="A57" t="s">
        <v>75</v>
      </c>
      <c r="B57" t="s">
        <v>19</v>
      </c>
      <c r="C57" s="2">
        <v>30721700000</v>
      </c>
      <c r="D57" s="2">
        <v>27034900000</v>
      </c>
      <c r="E57" s="2">
        <v>28039600000</v>
      </c>
      <c r="F57" s="2">
        <v>31481000000</v>
      </c>
      <c r="G57" s="2">
        <v>28644100000</v>
      </c>
      <c r="H57" s="2">
        <v>27536900000</v>
      </c>
      <c r="I57" s="2">
        <v>27127000000</v>
      </c>
      <c r="J57" s="2">
        <v>20186600000</v>
      </c>
      <c r="K57" s="2">
        <v>20604400000</v>
      </c>
      <c r="L57" s="2">
        <v>20838400000</v>
      </c>
      <c r="M57" s="2">
        <v>20405600000</v>
      </c>
      <c r="N57" s="2">
        <v>19095200000</v>
      </c>
      <c r="O57" s="2">
        <v>18219500000</v>
      </c>
      <c r="P57" s="2">
        <v>16738300000</v>
      </c>
      <c r="Q57" s="2">
        <v>15239600000</v>
      </c>
      <c r="R57" s="2">
        <v>13779500000</v>
      </c>
      <c r="S57" s="2">
        <v>12376400000</v>
      </c>
      <c r="T57" s="2">
        <v>11334200000</v>
      </c>
      <c r="U57" s="2">
        <v>10495900000</v>
      </c>
      <c r="V57" s="2">
        <v>9653390000</v>
      </c>
      <c r="W57" s="2">
        <v>8858400000</v>
      </c>
      <c r="X57" s="2">
        <v>8115180000</v>
      </c>
      <c r="Y57" s="2">
        <v>7414110000</v>
      </c>
      <c r="Z57" s="2">
        <v>6843630000</v>
      </c>
      <c r="AA57" s="2">
        <v>6335310000</v>
      </c>
      <c r="AB57" s="2">
        <v>5885470000</v>
      </c>
      <c r="AC57" s="2">
        <v>5487550000</v>
      </c>
      <c r="AD57" s="2">
        <v>5214650000</v>
      </c>
      <c r="AE57" s="2">
        <v>5054840000</v>
      </c>
      <c r="AF57" s="2">
        <v>4885760000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189470000</v>
      </c>
      <c r="L60" s="2">
        <v>169514000</v>
      </c>
      <c r="M60" s="2">
        <v>149582000</v>
      </c>
      <c r="N60" s="2">
        <v>130035000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35147000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122332000</v>
      </c>
      <c r="D63" s="2">
        <v>123320000</v>
      </c>
      <c r="E63" s="2">
        <v>122019000</v>
      </c>
      <c r="F63" s="2">
        <v>119264000</v>
      </c>
      <c r="G63" s="2">
        <v>115655000</v>
      </c>
      <c r="H63" s="2">
        <v>112132000</v>
      </c>
      <c r="I63" s="2">
        <v>108539000</v>
      </c>
      <c r="J63" s="2">
        <v>104576000</v>
      </c>
      <c r="K63" s="2">
        <v>100119000</v>
      </c>
      <c r="L63" s="2">
        <v>95322500</v>
      </c>
      <c r="M63" s="2">
        <v>90223800</v>
      </c>
      <c r="N63" s="2">
        <v>84835400</v>
      </c>
      <c r="O63" s="2">
        <v>79748400</v>
      </c>
      <c r="P63" s="2">
        <v>74956300</v>
      </c>
      <c r="Q63" s="2">
        <v>70271100</v>
      </c>
      <c r="R63" s="2">
        <v>65597000</v>
      </c>
      <c r="S63" s="2">
        <v>61058900</v>
      </c>
      <c r="T63" s="2">
        <v>59382800</v>
      </c>
      <c r="U63" s="2">
        <v>56658200</v>
      </c>
      <c r="V63" s="2">
        <v>54541000</v>
      </c>
      <c r="W63" s="2">
        <v>52348400</v>
      </c>
      <c r="X63" s="2">
        <v>50582200</v>
      </c>
      <c r="Y63" s="2">
        <v>49227000</v>
      </c>
      <c r="Z63" s="2">
        <v>48326200</v>
      </c>
      <c r="AA63" s="2">
        <v>47686200</v>
      </c>
      <c r="AB63" s="2">
        <v>47499100</v>
      </c>
      <c r="AC63" s="2">
        <v>47622000</v>
      </c>
      <c r="AD63" s="2">
        <v>48085000</v>
      </c>
      <c r="AE63" s="2">
        <v>48851400</v>
      </c>
      <c r="AF63" s="2">
        <v>49480000</v>
      </c>
    </row>
    <row r="64" spans="1:32">
      <c r="A64" t="s">
        <v>82</v>
      </c>
      <c r="B64" t="s">
        <v>19</v>
      </c>
      <c r="C64" s="2">
        <v>1389630000000</v>
      </c>
      <c r="D64" s="2">
        <v>1415440000000</v>
      </c>
      <c r="E64" s="2">
        <v>1419110000000</v>
      </c>
      <c r="F64" s="2">
        <v>1401750000000</v>
      </c>
      <c r="G64" s="2">
        <v>1375280000000</v>
      </c>
      <c r="H64" s="2">
        <v>1349450000000</v>
      </c>
      <c r="I64" s="2">
        <v>1321600000000</v>
      </c>
      <c r="J64" s="2">
        <v>1287880000000</v>
      </c>
      <c r="K64" s="2">
        <v>1246860000000</v>
      </c>
      <c r="L64" s="2">
        <v>1200150000000</v>
      </c>
      <c r="M64" s="2">
        <v>1148470000000</v>
      </c>
      <c r="N64" s="2">
        <v>1092010000000</v>
      </c>
      <c r="O64" s="2">
        <v>1037560000000</v>
      </c>
      <c r="P64" s="2">
        <v>984533000000</v>
      </c>
      <c r="Q64" s="2">
        <v>930563000000</v>
      </c>
      <c r="R64" s="2">
        <v>874524000000</v>
      </c>
      <c r="S64" s="2">
        <v>818363000000</v>
      </c>
      <c r="T64" s="2">
        <v>764511000000</v>
      </c>
      <c r="U64" s="2">
        <v>711525000000</v>
      </c>
      <c r="V64" s="2">
        <v>660794000000</v>
      </c>
      <c r="W64" s="2">
        <v>612258000000</v>
      </c>
      <c r="X64" s="2">
        <v>566014000000</v>
      </c>
      <c r="Y64" s="2">
        <v>524299000000</v>
      </c>
      <c r="Z64" s="2">
        <v>488848000000</v>
      </c>
      <c r="AA64" s="2">
        <v>457566000000</v>
      </c>
      <c r="AB64" s="2">
        <v>433355000000</v>
      </c>
      <c r="AC64" s="2">
        <v>414497000000</v>
      </c>
      <c r="AD64" s="2">
        <v>401213000000</v>
      </c>
      <c r="AE64" s="2">
        <v>393009000000</v>
      </c>
      <c r="AF64" s="2">
        <v>384811000000</v>
      </c>
    </row>
    <row r="65" spans="1:32">
      <c r="A65" t="s">
        <v>83</v>
      </c>
      <c r="B65" t="s">
        <v>19</v>
      </c>
      <c r="C65" s="2">
        <v>18713600000</v>
      </c>
      <c r="D65" s="2">
        <v>18907400000</v>
      </c>
      <c r="E65" s="2">
        <v>18952900000</v>
      </c>
      <c r="F65" s="2">
        <v>18819500000</v>
      </c>
      <c r="G65" s="2">
        <v>18862700000</v>
      </c>
      <c r="H65" s="2">
        <v>18983600000</v>
      </c>
      <c r="I65" s="2">
        <v>19116300000</v>
      </c>
      <c r="J65" s="2">
        <v>19424800000</v>
      </c>
      <c r="K65" s="2">
        <v>19428400000</v>
      </c>
      <c r="L65" s="2">
        <v>19352900000</v>
      </c>
      <c r="M65" s="2">
        <v>19176100000</v>
      </c>
      <c r="N65" s="2">
        <v>18891200000</v>
      </c>
      <c r="O65" s="2">
        <v>18697900000</v>
      </c>
      <c r="P65" s="2">
        <v>18634700000</v>
      </c>
      <c r="Q65" s="2">
        <v>18625700000</v>
      </c>
      <c r="R65" s="2">
        <v>18617400000</v>
      </c>
      <c r="S65" s="2">
        <v>18640800000</v>
      </c>
      <c r="T65" s="2">
        <v>18884800000</v>
      </c>
      <c r="U65" s="2">
        <v>19215400000</v>
      </c>
      <c r="V65" s="2">
        <v>19417600000</v>
      </c>
      <c r="W65" s="2">
        <v>19518500000</v>
      </c>
      <c r="X65" s="2">
        <v>19554700000</v>
      </c>
      <c r="Y65" s="2">
        <v>19569600000</v>
      </c>
      <c r="Z65" s="2">
        <v>19645700000</v>
      </c>
      <c r="AA65" s="2">
        <v>19754900000</v>
      </c>
      <c r="AB65" s="2">
        <v>20015900000</v>
      </c>
      <c r="AC65" s="2">
        <v>20399600000</v>
      </c>
      <c r="AD65" s="2">
        <v>20952200000</v>
      </c>
      <c r="AE65" s="2">
        <v>21681100000</v>
      </c>
      <c r="AF65" s="2">
        <v>22400400000</v>
      </c>
    </row>
    <row r="66" spans="1:32">
      <c r="A66" t="s">
        <v>84</v>
      </c>
      <c r="B66" t="s">
        <v>19</v>
      </c>
      <c r="C66" s="2">
        <v>116576000000</v>
      </c>
      <c r="D66" s="2">
        <v>118740000000</v>
      </c>
      <c r="E66" s="2">
        <v>119045000000</v>
      </c>
      <c r="F66" s="2">
        <v>117587000000</v>
      </c>
      <c r="G66" s="2">
        <v>115364000000</v>
      </c>
      <c r="H66" s="2">
        <v>113194000000</v>
      </c>
      <c r="I66" s="2">
        <v>110851000000</v>
      </c>
      <c r="J66" s="2">
        <v>108017000000</v>
      </c>
      <c r="K66" s="2">
        <v>104567000000</v>
      </c>
      <c r="L66" s="2">
        <v>100640000000</v>
      </c>
      <c r="M66" s="2">
        <v>96293900000</v>
      </c>
      <c r="N66" s="2">
        <v>91544400000</v>
      </c>
      <c r="O66" s="2">
        <v>86963300000</v>
      </c>
      <c r="P66" s="2">
        <v>82502500000</v>
      </c>
      <c r="Q66" s="2">
        <v>77962700000</v>
      </c>
      <c r="R66" s="2">
        <v>73249800000</v>
      </c>
      <c r="S66" s="2">
        <v>68526800000</v>
      </c>
      <c r="T66" s="2">
        <v>63998600000</v>
      </c>
      <c r="U66" s="2">
        <v>59543700000</v>
      </c>
      <c r="V66" s="2">
        <v>55278900000</v>
      </c>
      <c r="W66" s="2">
        <v>51198200000</v>
      </c>
      <c r="X66" s="2">
        <v>47310400000</v>
      </c>
      <c r="Y66" s="2">
        <v>43804000000</v>
      </c>
      <c r="Z66" s="2">
        <v>40825400000</v>
      </c>
      <c r="AA66" s="2">
        <v>38196500000</v>
      </c>
      <c r="AB66" s="2">
        <v>36162800000</v>
      </c>
      <c r="AC66" s="2">
        <v>34579200000</v>
      </c>
      <c r="AD66" s="2">
        <v>33465400000</v>
      </c>
      <c r="AE66" s="2">
        <v>32780100000</v>
      </c>
      <c r="AF66" s="2">
        <v>32095400000</v>
      </c>
    </row>
    <row r="67" spans="1:32">
      <c r="A67" t="s">
        <v>85</v>
      </c>
      <c r="B67" t="s">
        <v>19</v>
      </c>
      <c r="C67" s="2">
        <v>582241000</v>
      </c>
      <c r="D67" s="2">
        <v>588270000</v>
      </c>
      <c r="E67" s="2">
        <v>635422000</v>
      </c>
      <c r="F67" s="2">
        <v>739830000</v>
      </c>
      <c r="G67" s="2">
        <v>695647000</v>
      </c>
      <c r="H67" s="2">
        <v>693711000</v>
      </c>
      <c r="I67" s="2">
        <v>715651000</v>
      </c>
      <c r="J67" s="2">
        <v>560022000</v>
      </c>
      <c r="K67" s="2">
        <v>600401000</v>
      </c>
      <c r="L67" s="2">
        <v>637418000</v>
      </c>
      <c r="M67" s="2">
        <v>656873000</v>
      </c>
      <c r="N67" s="2">
        <v>647456000</v>
      </c>
      <c r="O67" s="2">
        <v>657356000</v>
      </c>
      <c r="P67" s="2">
        <v>649512000</v>
      </c>
      <c r="Q67" s="2">
        <v>640082000</v>
      </c>
      <c r="R67" s="2">
        <v>630120000</v>
      </c>
      <c r="S67" s="2">
        <v>619233000</v>
      </c>
      <c r="T67" s="2">
        <v>614391000</v>
      </c>
      <c r="U67" s="2">
        <v>613157000</v>
      </c>
      <c r="V67" s="2">
        <v>604053000</v>
      </c>
      <c r="W67" s="2">
        <v>590464000</v>
      </c>
      <c r="X67" s="2">
        <v>573984000</v>
      </c>
      <c r="Y67" s="2">
        <v>556226000</v>
      </c>
      <c r="Z67" s="2">
        <v>539855000</v>
      </c>
      <c r="AA67" s="2">
        <v>523855000</v>
      </c>
      <c r="AB67" s="2">
        <v>510362000</v>
      </c>
      <c r="AC67" s="2">
        <v>498652000</v>
      </c>
      <c r="AD67" s="2">
        <v>490049000</v>
      </c>
      <c r="AE67" s="2">
        <v>483878000</v>
      </c>
      <c r="AF67" s="2">
        <v>474589000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129585000</v>
      </c>
      <c r="D70" s="2">
        <v>131226000</v>
      </c>
      <c r="E70" s="2">
        <v>130799000</v>
      </c>
      <c r="F70" s="2">
        <v>128926000</v>
      </c>
      <c r="G70" s="2">
        <v>126702000</v>
      </c>
      <c r="H70" s="2">
        <v>124836000</v>
      </c>
      <c r="I70" s="2">
        <v>123026000</v>
      </c>
      <c r="J70" s="2">
        <v>120847000</v>
      </c>
      <c r="K70" s="2">
        <v>118061000</v>
      </c>
      <c r="L70" s="2">
        <v>114801000</v>
      </c>
      <c r="M70" s="2">
        <v>111032000</v>
      </c>
      <c r="N70" s="2">
        <v>106709000</v>
      </c>
      <c r="O70" s="2">
        <v>102717000</v>
      </c>
      <c r="P70" s="2">
        <v>99019500</v>
      </c>
      <c r="Q70" s="2">
        <v>95345100</v>
      </c>
      <c r="R70" s="2">
        <v>91540300</v>
      </c>
      <c r="S70" s="2">
        <v>87791800</v>
      </c>
      <c r="T70" s="2">
        <v>86748600</v>
      </c>
      <c r="U70" s="2">
        <v>83941900</v>
      </c>
      <c r="V70" s="2">
        <v>81150200</v>
      </c>
      <c r="W70" s="2">
        <v>78135000</v>
      </c>
      <c r="X70" s="2">
        <v>74888800</v>
      </c>
      <c r="Y70" s="2">
        <v>71762600</v>
      </c>
      <c r="Z70" s="2">
        <v>69146800</v>
      </c>
      <c r="AA70" s="2">
        <v>66852100</v>
      </c>
      <c r="AB70" s="2">
        <v>65316700</v>
      </c>
      <c r="AC70" s="2">
        <v>64375900</v>
      </c>
      <c r="AD70" s="2">
        <v>64135000</v>
      </c>
      <c r="AE70" s="2">
        <v>64575200</v>
      </c>
      <c r="AF70" s="2">
        <v>64986000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37914100</v>
      </c>
      <c r="E73" s="2">
        <v>35660900</v>
      </c>
      <c r="F73" s="2">
        <v>33423100</v>
      </c>
      <c r="G73" s="2">
        <v>31361300</v>
      </c>
      <c r="H73" s="2">
        <v>29363200</v>
      </c>
      <c r="I73" s="2">
        <v>27213900</v>
      </c>
      <c r="J73" s="2">
        <v>24990100</v>
      </c>
      <c r="K73" s="2">
        <v>22722900</v>
      </c>
      <c r="L73" s="2">
        <v>20441600</v>
      </c>
      <c r="M73" s="2">
        <v>18128200</v>
      </c>
      <c r="N73" s="2">
        <v>15812800</v>
      </c>
      <c r="O73" s="2">
        <v>13516100</v>
      </c>
      <c r="P73" s="2">
        <v>11261700</v>
      </c>
      <c r="Q73" s="2">
        <v>9094650</v>
      </c>
      <c r="R73" s="2">
        <v>7018610</v>
      </c>
      <c r="S73" s="2">
        <v>5099320</v>
      </c>
      <c r="T73" s="2">
        <v>4664450</v>
      </c>
      <c r="U73" s="2">
        <v>4243810</v>
      </c>
      <c r="V73" s="2">
        <v>3884500</v>
      </c>
      <c r="W73" s="2">
        <v>3520600</v>
      </c>
      <c r="X73" s="2">
        <v>3210140</v>
      </c>
      <c r="Y73" s="2">
        <v>2927980</v>
      </c>
      <c r="Z73" s="2">
        <v>2710000</v>
      </c>
      <c r="AA73" s="2">
        <v>2525720</v>
      </c>
      <c r="AB73" s="2">
        <v>2367990</v>
      </c>
      <c r="AC73" s="2">
        <v>2239150</v>
      </c>
      <c r="AD73" s="2">
        <v>2171310</v>
      </c>
      <c r="AE73" s="2">
        <v>2172150</v>
      </c>
      <c r="AF73" s="2">
        <v>2176990</v>
      </c>
    </row>
    <row r="74" spans="1:32">
      <c r="A74" t="s">
        <v>92</v>
      </c>
      <c r="B74" t="s">
        <v>19</v>
      </c>
      <c r="C74" s="2">
        <v>141472000000</v>
      </c>
      <c r="D74" s="2">
        <v>127786000000</v>
      </c>
      <c r="E74" s="2">
        <v>126469000000</v>
      </c>
      <c r="F74" s="2">
        <v>124964000000</v>
      </c>
      <c r="G74" s="2">
        <v>124169000000</v>
      </c>
      <c r="H74" s="2">
        <v>123694000000</v>
      </c>
      <c r="I74" s="2">
        <v>122291000000</v>
      </c>
      <c r="J74" s="2">
        <v>120434000000</v>
      </c>
      <c r="K74" s="2">
        <v>118184000000</v>
      </c>
      <c r="L74" s="2">
        <v>115708000000</v>
      </c>
      <c r="M74" s="2">
        <v>112531000000</v>
      </c>
      <c r="N74" s="2">
        <v>108892000000</v>
      </c>
      <c r="O74" s="2">
        <v>105124000000</v>
      </c>
      <c r="P74" s="2">
        <v>101221000000</v>
      </c>
      <c r="Q74" s="2">
        <v>97375400000</v>
      </c>
      <c r="R74" s="2">
        <v>93394400000</v>
      </c>
      <c r="S74" s="2">
        <v>89570600000</v>
      </c>
      <c r="T74" s="2">
        <v>85363500000</v>
      </c>
      <c r="U74" s="2">
        <v>81776200000</v>
      </c>
      <c r="V74" s="2">
        <v>78536600000</v>
      </c>
      <c r="W74" s="2">
        <v>75557300000</v>
      </c>
      <c r="X74" s="2">
        <v>72850100000</v>
      </c>
      <c r="Y74" s="2">
        <v>70153900000</v>
      </c>
      <c r="Z74" s="2">
        <v>68093400000</v>
      </c>
      <c r="AA74" s="2">
        <v>66317600000</v>
      </c>
      <c r="AB74" s="2">
        <v>64906300000</v>
      </c>
      <c r="AC74" s="2">
        <v>63860200000</v>
      </c>
      <c r="AD74" s="2">
        <v>63694400000</v>
      </c>
      <c r="AE74" s="2">
        <v>64497700000</v>
      </c>
      <c r="AF74" s="2">
        <v>65408200000</v>
      </c>
    </row>
    <row r="75" spans="1:32">
      <c r="A75" t="s">
        <v>93</v>
      </c>
      <c r="B75" t="s">
        <v>19</v>
      </c>
      <c r="C75" s="2">
        <v>403640000000</v>
      </c>
      <c r="D75" s="2">
        <v>355200000000</v>
      </c>
      <c r="E75" s="2">
        <v>341884000000</v>
      </c>
      <c r="F75" s="2">
        <v>327355000000</v>
      </c>
      <c r="G75" s="2">
        <v>317499000000</v>
      </c>
      <c r="H75" s="2">
        <v>308040000000</v>
      </c>
      <c r="I75" s="2">
        <v>296208000000</v>
      </c>
      <c r="J75" s="2">
        <v>286224000000</v>
      </c>
      <c r="K75" s="2">
        <v>272551000000</v>
      </c>
      <c r="L75" s="2">
        <v>258629000000</v>
      </c>
      <c r="M75" s="2">
        <v>243513000000</v>
      </c>
      <c r="N75" s="2">
        <v>227755000000</v>
      </c>
      <c r="O75" s="2">
        <v>211846000000</v>
      </c>
      <c r="P75" s="2">
        <v>196309000000</v>
      </c>
      <c r="Q75" s="2">
        <v>181278000000</v>
      </c>
      <c r="R75" s="2">
        <v>166426000000</v>
      </c>
      <c r="S75" s="2">
        <v>152299000000</v>
      </c>
      <c r="T75" s="2">
        <v>142414000000</v>
      </c>
      <c r="U75" s="2">
        <v>134459000000</v>
      </c>
      <c r="V75" s="2">
        <v>126851000000</v>
      </c>
      <c r="W75" s="2">
        <v>119702000000</v>
      </c>
      <c r="X75" s="2">
        <v>113017000000</v>
      </c>
      <c r="Y75" s="2">
        <v>106631000000</v>
      </c>
      <c r="Z75" s="2">
        <v>101805000000</v>
      </c>
      <c r="AA75" s="2">
        <v>97661800000</v>
      </c>
      <c r="AB75" s="2">
        <v>94356500000</v>
      </c>
      <c r="AC75" s="2">
        <v>91768900000</v>
      </c>
      <c r="AD75" s="2">
        <v>91139800000</v>
      </c>
      <c r="AE75" s="2">
        <v>92585900000</v>
      </c>
      <c r="AF75" s="2">
        <v>94267700000</v>
      </c>
    </row>
    <row r="76" spans="1:32">
      <c r="A76" t="s">
        <v>94</v>
      </c>
      <c r="B76" t="s">
        <v>19</v>
      </c>
      <c r="C76" s="2">
        <v>11868500000</v>
      </c>
      <c r="D76" s="2">
        <v>10720300000</v>
      </c>
      <c r="E76" s="2">
        <v>10609800000</v>
      </c>
      <c r="F76" s="2">
        <v>10483600000</v>
      </c>
      <c r="G76" s="2">
        <v>10416800000</v>
      </c>
      <c r="H76" s="2">
        <v>10377000000</v>
      </c>
      <c r="I76" s="2">
        <v>10259100000</v>
      </c>
      <c r="J76" s="2">
        <v>10103100000</v>
      </c>
      <c r="K76" s="2">
        <v>9914230000</v>
      </c>
      <c r="L76" s="2">
        <v>9706170000</v>
      </c>
      <c r="M76" s="2">
        <v>9439280000</v>
      </c>
      <c r="N76" s="2">
        <v>9133420000</v>
      </c>
      <c r="O76" s="2">
        <v>8816630000</v>
      </c>
      <c r="P76" s="2">
        <v>8488510000</v>
      </c>
      <c r="Q76" s="2">
        <v>8165030000</v>
      </c>
      <c r="R76" s="2">
        <v>7830160000</v>
      </c>
      <c r="S76" s="2">
        <v>7508370000</v>
      </c>
      <c r="T76" s="2">
        <v>7154280000</v>
      </c>
      <c r="U76" s="2">
        <v>6852190000</v>
      </c>
      <c r="V76" s="2">
        <v>6579180000</v>
      </c>
      <c r="W76" s="2">
        <v>6327950000</v>
      </c>
      <c r="X76" s="2">
        <v>6099520000</v>
      </c>
      <c r="Y76" s="2">
        <v>5871960000</v>
      </c>
      <c r="Z76" s="2">
        <v>5697800000</v>
      </c>
      <c r="AA76" s="2">
        <v>5547540000</v>
      </c>
      <c r="AB76" s="2">
        <v>5427870000</v>
      </c>
      <c r="AC76" s="2">
        <v>5338860000</v>
      </c>
      <c r="AD76" s="2">
        <v>5323860000</v>
      </c>
      <c r="AE76" s="2">
        <v>5390310000</v>
      </c>
      <c r="AF76" s="2">
        <v>5465760000</v>
      </c>
    </row>
    <row r="77" spans="1:32">
      <c r="A77" t="s">
        <v>95</v>
      </c>
      <c r="B77" t="s">
        <v>19</v>
      </c>
      <c r="C77" s="2">
        <v>12558500000</v>
      </c>
      <c r="D77" s="2">
        <v>11051400000</v>
      </c>
      <c r="E77" s="2">
        <v>11462100000</v>
      </c>
      <c r="F77" s="2">
        <v>12868900000</v>
      </c>
      <c r="G77" s="2">
        <v>11709200000</v>
      </c>
      <c r="H77" s="2">
        <v>11256600000</v>
      </c>
      <c r="I77" s="2">
        <v>11089100000</v>
      </c>
      <c r="J77" s="2">
        <v>8251930000</v>
      </c>
      <c r="K77" s="2">
        <v>8422720000</v>
      </c>
      <c r="L77" s="2">
        <v>8518380000</v>
      </c>
      <c r="M77" s="2">
        <v>8341470000</v>
      </c>
      <c r="N77" s="2">
        <v>7805820000</v>
      </c>
      <c r="O77" s="2">
        <v>7447810000</v>
      </c>
      <c r="P77" s="2">
        <v>6842350000</v>
      </c>
      <c r="Q77" s="2">
        <v>6229710000</v>
      </c>
      <c r="R77" s="2">
        <v>5632820000</v>
      </c>
      <c r="S77" s="2">
        <v>5059260000</v>
      </c>
      <c r="T77" s="2">
        <v>4633240000</v>
      </c>
      <c r="U77" s="2">
        <v>4290560000</v>
      </c>
      <c r="V77" s="2">
        <v>3946150000</v>
      </c>
      <c r="W77" s="2">
        <v>3621170000</v>
      </c>
      <c r="X77" s="2">
        <v>3317350000</v>
      </c>
      <c r="Y77" s="2">
        <v>3030770000</v>
      </c>
      <c r="Z77" s="2">
        <v>2797560000</v>
      </c>
      <c r="AA77" s="2">
        <v>2589770000</v>
      </c>
      <c r="AB77" s="2">
        <v>2405880000</v>
      </c>
      <c r="AC77" s="2">
        <v>2243220000</v>
      </c>
      <c r="AD77" s="2">
        <v>2131660000</v>
      </c>
      <c r="AE77" s="2">
        <v>2066330000</v>
      </c>
      <c r="AF77" s="2">
        <v>1997220000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6641720</v>
      </c>
      <c r="N80" s="2">
        <v>5773790</v>
      </c>
      <c r="O80" s="2">
        <v>4948870</v>
      </c>
      <c r="P80" s="2">
        <v>4166110</v>
      </c>
      <c r="Q80" s="2">
        <v>3444450</v>
      </c>
      <c r="R80" s="2">
        <v>2774320</v>
      </c>
      <c r="S80" s="2">
        <v>2174600</v>
      </c>
      <c r="T80" s="2">
        <v>2100210</v>
      </c>
      <c r="U80" s="2">
        <v>2005790</v>
      </c>
      <c r="V80" s="2">
        <v>1922400</v>
      </c>
      <c r="W80" s="2">
        <v>1842590</v>
      </c>
      <c r="X80" s="2">
        <v>1766240</v>
      </c>
      <c r="Y80" s="2">
        <v>1690220</v>
      </c>
      <c r="Z80" s="2">
        <v>1636270</v>
      </c>
      <c r="AA80" s="2">
        <v>1598630</v>
      </c>
      <c r="AB80" s="2">
        <v>1573840</v>
      </c>
      <c r="AC80" s="2">
        <v>1560590</v>
      </c>
      <c r="AD80" s="2">
        <v>1584160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23855000</v>
      </c>
      <c r="D83" s="2">
        <v>24047600</v>
      </c>
      <c r="E83" s="2">
        <v>23794000</v>
      </c>
      <c r="F83" s="2">
        <v>23256700</v>
      </c>
      <c r="G83" s="2">
        <v>22553000</v>
      </c>
      <c r="H83" s="2">
        <v>21865900</v>
      </c>
      <c r="I83" s="2">
        <v>21165300</v>
      </c>
      <c r="J83" s="2">
        <v>20392400</v>
      </c>
      <c r="K83" s="2">
        <v>19523500</v>
      </c>
      <c r="L83" s="2">
        <v>18588000</v>
      </c>
      <c r="M83" s="2">
        <v>17593800</v>
      </c>
      <c r="N83" s="2">
        <v>16543100</v>
      </c>
      <c r="O83" s="2">
        <v>15551100</v>
      </c>
      <c r="P83" s="2">
        <v>14616600</v>
      </c>
      <c r="Q83" s="2">
        <v>13703000</v>
      </c>
      <c r="R83" s="2">
        <v>12791500</v>
      </c>
      <c r="S83" s="2">
        <v>11906600</v>
      </c>
      <c r="T83" s="2">
        <v>11579700</v>
      </c>
      <c r="U83" s="2">
        <v>11048400</v>
      </c>
      <c r="V83" s="2">
        <v>10635600</v>
      </c>
      <c r="W83" s="2">
        <v>10208000</v>
      </c>
      <c r="X83" s="2">
        <v>9863620</v>
      </c>
      <c r="Y83" s="2">
        <v>9599340</v>
      </c>
      <c r="Z83" s="2">
        <v>9423690</v>
      </c>
      <c r="AA83" s="2">
        <v>9298890</v>
      </c>
      <c r="AB83" s="2">
        <v>9262400</v>
      </c>
      <c r="AC83" s="2">
        <v>9286370</v>
      </c>
      <c r="AD83" s="2">
        <v>9376660</v>
      </c>
      <c r="AE83" s="2">
        <v>9526100</v>
      </c>
      <c r="AF83" s="2">
        <v>9648680</v>
      </c>
    </row>
    <row r="84" spans="1:32">
      <c r="A84" t="s">
        <v>102</v>
      </c>
      <c r="B84" t="s">
        <v>19</v>
      </c>
      <c r="C84" s="2">
        <v>101335000000</v>
      </c>
      <c r="D84" s="2">
        <v>103217000000</v>
      </c>
      <c r="E84" s="2">
        <v>103485000000</v>
      </c>
      <c r="F84" s="2">
        <v>102219000000</v>
      </c>
      <c r="G84" s="2">
        <v>100288000000</v>
      </c>
      <c r="H84" s="2">
        <v>98405100000</v>
      </c>
      <c r="I84" s="2">
        <v>96373600000</v>
      </c>
      <c r="J84" s="2">
        <v>93915200000</v>
      </c>
      <c r="K84" s="2">
        <v>90923700000</v>
      </c>
      <c r="L84" s="2">
        <v>87517800000</v>
      </c>
      <c r="M84" s="2">
        <v>83749100000</v>
      </c>
      <c r="N84" s="2">
        <v>79631800000</v>
      </c>
      <c r="O84" s="2">
        <v>75661000000</v>
      </c>
      <c r="P84" s="2">
        <v>71794300000</v>
      </c>
      <c r="Q84" s="2">
        <v>67858700000</v>
      </c>
      <c r="R84" s="2">
        <v>63772200000</v>
      </c>
      <c r="S84" s="2">
        <v>59676800000</v>
      </c>
      <c r="T84" s="2">
        <v>55749800000</v>
      </c>
      <c r="U84" s="2">
        <v>51885900000</v>
      </c>
      <c r="V84" s="2">
        <v>48186500000</v>
      </c>
      <c r="W84" s="2">
        <v>44647200000</v>
      </c>
      <c r="X84" s="2">
        <v>41275000000</v>
      </c>
      <c r="Y84" s="2">
        <v>38233000000</v>
      </c>
      <c r="Z84" s="2">
        <v>35647800000</v>
      </c>
      <c r="AA84" s="2">
        <v>33366700000</v>
      </c>
      <c r="AB84" s="2">
        <v>31601200000</v>
      </c>
      <c r="AC84" s="2">
        <v>30226000000</v>
      </c>
      <c r="AD84" s="2">
        <v>29257300000</v>
      </c>
      <c r="AE84" s="2">
        <v>28659000000</v>
      </c>
      <c r="AF84" s="2">
        <v>28061200000</v>
      </c>
    </row>
    <row r="85" spans="1:32">
      <c r="A85" t="s">
        <v>103</v>
      </c>
      <c r="B85" t="s">
        <v>19</v>
      </c>
      <c r="C85" s="2">
        <v>1060060000</v>
      </c>
      <c r="D85" s="2">
        <v>1071040000</v>
      </c>
      <c r="E85" s="2">
        <v>1073610000</v>
      </c>
      <c r="F85" s="2">
        <v>1066060000</v>
      </c>
      <c r="G85" s="2">
        <v>1068500000</v>
      </c>
      <c r="H85" s="2">
        <v>1075350000</v>
      </c>
      <c r="I85" s="2">
        <v>1082870000</v>
      </c>
      <c r="J85" s="2">
        <v>1100340000</v>
      </c>
      <c r="K85" s="2">
        <v>1100550000</v>
      </c>
      <c r="L85" s="2">
        <v>1096270000</v>
      </c>
      <c r="M85" s="2">
        <v>1086260000</v>
      </c>
      <c r="N85" s="2">
        <v>1070120000</v>
      </c>
      <c r="O85" s="2">
        <v>1059170000</v>
      </c>
      <c r="P85" s="2">
        <v>1055590000</v>
      </c>
      <c r="Q85" s="2">
        <v>1055080000</v>
      </c>
      <c r="R85" s="2">
        <v>1054610000</v>
      </c>
      <c r="S85" s="2">
        <v>1055940000</v>
      </c>
      <c r="T85" s="2">
        <v>1069750000</v>
      </c>
      <c r="U85" s="2">
        <v>1088480000</v>
      </c>
      <c r="V85" s="2">
        <v>1099940000</v>
      </c>
      <c r="W85" s="2">
        <v>1105650000</v>
      </c>
      <c r="X85" s="2">
        <v>1107700000</v>
      </c>
      <c r="Y85" s="2">
        <v>1108550000</v>
      </c>
      <c r="Z85" s="2">
        <v>1112860000</v>
      </c>
      <c r="AA85" s="2">
        <v>1119040000</v>
      </c>
      <c r="AB85" s="2">
        <v>1133830000</v>
      </c>
      <c r="AC85" s="2">
        <v>1155560000</v>
      </c>
      <c r="AD85" s="2">
        <v>1186870000</v>
      </c>
      <c r="AE85" s="2">
        <v>1228150000</v>
      </c>
      <c r="AF85" s="2">
        <v>1268900000</v>
      </c>
    </row>
    <row r="86" spans="1:32">
      <c r="A86" t="s">
        <v>104</v>
      </c>
      <c r="B86" t="s">
        <v>19</v>
      </c>
      <c r="C86" s="2">
        <v>8500970000</v>
      </c>
      <c r="D86" s="2">
        <v>8658780000</v>
      </c>
      <c r="E86" s="2">
        <v>8681050000</v>
      </c>
      <c r="F86" s="2">
        <v>8574700000</v>
      </c>
      <c r="G86" s="2">
        <v>8412570000</v>
      </c>
      <c r="H86" s="2">
        <v>8254330000</v>
      </c>
      <c r="I86" s="2">
        <v>8083470000</v>
      </c>
      <c r="J86" s="2">
        <v>7876800000</v>
      </c>
      <c r="K86" s="2">
        <v>7625270000</v>
      </c>
      <c r="L86" s="2">
        <v>7338910000</v>
      </c>
      <c r="M86" s="2">
        <v>7021960000</v>
      </c>
      <c r="N86" s="2">
        <v>6675620000</v>
      </c>
      <c r="O86" s="2">
        <v>6341560000</v>
      </c>
      <c r="P86" s="2">
        <v>6016260000</v>
      </c>
      <c r="Q86" s="2">
        <v>5685210000</v>
      </c>
      <c r="R86" s="2">
        <v>5341540000</v>
      </c>
      <c r="S86" s="2">
        <v>4997120000</v>
      </c>
      <c r="T86" s="2">
        <v>4666920000</v>
      </c>
      <c r="U86" s="2">
        <v>4342060000</v>
      </c>
      <c r="V86" s="2">
        <v>4031060000</v>
      </c>
      <c r="W86" s="2">
        <v>3733490000</v>
      </c>
      <c r="X86" s="2">
        <v>3449980000</v>
      </c>
      <c r="Y86" s="2">
        <v>3194290000</v>
      </c>
      <c r="Z86" s="2">
        <v>2977080000</v>
      </c>
      <c r="AA86" s="2">
        <v>2785370000</v>
      </c>
      <c r="AB86" s="2">
        <v>2637070000</v>
      </c>
      <c r="AC86" s="2">
        <v>2521590000</v>
      </c>
      <c r="AD86" s="2">
        <v>2440370000</v>
      </c>
      <c r="AE86" s="2">
        <v>2390400000</v>
      </c>
      <c r="AF86" s="2">
        <v>2340470000</v>
      </c>
    </row>
    <row r="87" spans="1:32">
      <c r="A87" t="s">
        <v>105</v>
      </c>
      <c r="B87" t="s">
        <v>19</v>
      </c>
      <c r="C87" s="2">
        <v>32981800</v>
      </c>
      <c r="D87" s="2">
        <v>33323400</v>
      </c>
      <c r="E87" s="2">
        <v>35994300</v>
      </c>
      <c r="F87" s="2">
        <v>41908600</v>
      </c>
      <c r="G87" s="2">
        <v>39405900</v>
      </c>
      <c r="H87" s="2">
        <v>39296200</v>
      </c>
      <c r="I87" s="2">
        <v>40539000</v>
      </c>
      <c r="J87" s="2">
        <v>31723200</v>
      </c>
      <c r="K87" s="2">
        <v>34010500</v>
      </c>
      <c r="L87" s="2">
        <v>36107400</v>
      </c>
      <c r="M87" s="2">
        <v>37209400</v>
      </c>
      <c r="N87" s="2">
        <v>36676000</v>
      </c>
      <c r="O87" s="2">
        <v>37236800</v>
      </c>
      <c r="P87" s="2">
        <v>36792500</v>
      </c>
      <c r="Q87" s="2">
        <v>36258300</v>
      </c>
      <c r="R87" s="2">
        <v>35694000</v>
      </c>
      <c r="S87" s="2">
        <v>35077300</v>
      </c>
      <c r="T87" s="2">
        <v>34803000</v>
      </c>
      <c r="U87" s="2">
        <v>34733100</v>
      </c>
      <c r="V87" s="2">
        <v>34217400</v>
      </c>
      <c r="W87" s="2">
        <v>33447600</v>
      </c>
      <c r="X87" s="2">
        <v>32514100</v>
      </c>
      <c r="Y87" s="2">
        <v>31508200</v>
      </c>
      <c r="Z87" s="2">
        <v>30580800</v>
      </c>
      <c r="AA87" s="2">
        <v>29674500</v>
      </c>
      <c r="AB87" s="2">
        <v>28910100</v>
      </c>
      <c r="AC87" s="2">
        <v>28246800</v>
      </c>
      <c r="AD87" s="2">
        <v>27759500</v>
      </c>
      <c r="AE87" s="2">
        <v>27410000</v>
      </c>
      <c r="AF87" s="2">
        <v>26883800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25265300</v>
      </c>
      <c r="D90" s="2">
        <v>25585300</v>
      </c>
      <c r="E90" s="2">
        <v>25502100</v>
      </c>
      <c r="F90" s="2">
        <v>25136900</v>
      </c>
      <c r="G90" s="2">
        <v>24703300</v>
      </c>
      <c r="H90" s="2">
        <v>24339500</v>
      </c>
      <c r="I90" s="2">
        <v>23986600</v>
      </c>
      <c r="J90" s="2">
        <v>23561700</v>
      </c>
      <c r="K90" s="2">
        <v>23018500</v>
      </c>
      <c r="L90" s="2">
        <v>22383000</v>
      </c>
      <c r="M90" s="2">
        <v>21648000</v>
      </c>
      <c r="N90" s="2">
        <v>20805300</v>
      </c>
      <c r="O90" s="2">
        <v>20026900</v>
      </c>
      <c r="P90" s="2">
        <v>19306000</v>
      </c>
      <c r="Q90" s="2">
        <v>18589600</v>
      </c>
      <c r="R90" s="2">
        <v>17847700</v>
      </c>
      <c r="S90" s="2">
        <v>17116900</v>
      </c>
      <c r="T90" s="2">
        <v>16913500</v>
      </c>
      <c r="U90" s="2">
        <v>16366300</v>
      </c>
      <c r="V90" s="2">
        <v>15822000</v>
      </c>
      <c r="W90" s="2">
        <v>15234100</v>
      </c>
      <c r="X90" s="2">
        <v>14601200</v>
      </c>
      <c r="Y90" s="2">
        <v>13991700</v>
      </c>
      <c r="Z90" s="2">
        <v>13481600</v>
      </c>
      <c r="AA90" s="2">
        <v>13034300</v>
      </c>
      <c r="AB90" s="2">
        <v>12734900</v>
      </c>
      <c r="AC90" s="2">
        <v>12551500</v>
      </c>
      <c r="AD90" s="2">
        <v>12504500</v>
      </c>
      <c r="AE90" s="2">
        <v>12590300</v>
      </c>
      <c r="AF90" s="2">
        <v>12670400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6517570</v>
      </c>
      <c r="G93" s="2">
        <v>6115510</v>
      </c>
      <c r="H93" s="2">
        <v>5725860</v>
      </c>
      <c r="I93" s="2">
        <v>5306770</v>
      </c>
      <c r="J93" s="2">
        <v>4873110</v>
      </c>
      <c r="K93" s="2">
        <v>4431000</v>
      </c>
      <c r="L93" s="2">
        <v>3986150</v>
      </c>
      <c r="M93" s="2">
        <v>3535040</v>
      </c>
      <c r="N93" s="2">
        <v>3083530</v>
      </c>
      <c r="O93" s="2">
        <v>2635650</v>
      </c>
      <c r="P93" s="2">
        <v>2196050</v>
      </c>
      <c r="Q93" s="2">
        <v>1773470</v>
      </c>
      <c r="R93" s="2">
        <v>1368640</v>
      </c>
      <c r="S93">
        <v>994376</v>
      </c>
      <c r="T93">
        <v>909576</v>
      </c>
      <c r="U93">
        <v>827549</v>
      </c>
      <c r="V93">
        <v>757484</v>
      </c>
      <c r="W93">
        <v>686523</v>
      </c>
      <c r="X93">
        <v>625982</v>
      </c>
      <c r="Y93">
        <v>570962</v>
      </c>
      <c r="Z93">
        <v>528455</v>
      </c>
      <c r="AA93">
        <v>492519</v>
      </c>
      <c r="AB93">
        <v>461762</v>
      </c>
      <c r="AC93">
        <v>436638</v>
      </c>
      <c r="AD93">
        <v>423409</v>
      </c>
      <c r="AE93">
        <v>423572</v>
      </c>
      <c r="AF93">
        <v>424516</v>
      </c>
    </row>
    <row r="94" spans="1:32">
      <c r="A94" t="s">
        <v>112</v>
      </c>
      <c r="B94" t="s">
        <v>19</v>
      </c>
      <c r="C94" s="2">
        <v>10316400000</v>
      </c>
      <c r="D94" s="2">
        <v>9318410000</v>
      </c>
      <c r="E94" s="2">
        <v>9222390000</v>
      </c>
      <c r="F94" s="2">
        <v>9112670000</v>
      </c>
      <c r="G94" s="2">
        <v>9054680000</v>
      </c>
      <c r="H94" s="2">
        <v>9020060000</v>
      </c>
      <c r="I94" s="2">
        <v>8917720000</v>
      </c>
      <c r="J94" s="2">
        <v>8782290000</v>
      </c>
      <c r="K94" s="2">
        <v>8618270000</v>
      </c>
      <c r="L94" s="2">
        <v>8437650000</v>
      </c>
      <c r="M94" s="2">
        <v>8206020000</v>
      </c>
      <c r="N94" s="2">
        <v>7940670000</v>
      </c>
      <c r="O94" s="2">
        <v>7665870000</v>
      </c>
      <c r="P94" s="2">
        <v>7381290000</v>
      </c>
      <c r="Q94" s="2">
        <v>7100830000</v>
      </c>
      <c r="R94" s="2">
        <v>6810520000</v>
      </c>
      <c r="S94" s="2">
        <v>6531690000</v>
      </c>
      <c r="T94" s="2">
        <v>6224900000</v>
      </c>
      <c r="U94" s="2">
        <v>5963300000</v>
      </c>
      <c r="V94" s="2">
        <v>5727060000</v>
      </c>
      <c r="W94" s="2">
        <v>5509800000</v>
      </c>
      <c r="X94" s="2">
        <v>5312390000</v>
      </c>
      <c r="Y94" s="2">
        <v>5115770000</v>
      </c>
      <c r="Z94" s="2">
        <v>4965520000</v>
      </c>
      <c r="AA94" s="2">
        <v>4836020000</v>
      </c>
      <c r="AB94" s="2">
        <v>4733110000</v>
      </c>
      <c r="AC94" s="2">
        <v>4656820000</v>
      </c>
      <c r="AD94" s="2">
        <v>4644740000</v>
      </c>
      <c r="AE94" s="2">
        <v>4703320000</v>
      </c>
      <c r="AF94" s="2">
        <v>4769710000</v>
      </c>
    </row>
    <row r="95" spans="1:32">
      <c r="A95" t="s">
        <v>113</v>
      </c>
      <c r="B95" t="s">
        <v>19</v>
      </c>
      <c r="C95" s="2">
        <v>22864700000</v>
      </c>
      <c r="D95" s="2">
        <v>20120800000</v>
      </c>
      <c r="E95" s="2">
        <v>19366500000</v>
      </c>
      <c r="F95" s="2">
        <v>18543400000</v>
      </c>
      <c r="G95" s="2">
        <v>17985200000</v>
      </c>
      <c r="H95" s="2">
        <v>17449300000</v>
      </c>
      <c r="I95" s="2">
        <v>16779100000</v>
      </c>
      <c r="J95" s="2">
        <v>16213600000</v>
      </c>
      <c r="K95" s="2">
        <v>15439000000</v>
      </c>
      <c r="L95" s="2">
        <v>14650400000</v>
      </c>
      <c r="M95" s="2">
        <v>13794100000</v>
      </c>
      <c r="N95" s="2">
        <v>12901500000</v>
      </c>
      <c r="O95" s="2">
        <v>12000300000</v>
      </c>
      <c r="P95" s="2">
        <v>11120200000</v>
      </c>
      <c r="Q95" s="2">
        <v>10268700000</v>
      </c>
      <c r="R95" s="2">
        <v>9427420000</v>
      </c>
      <c r="S95" s="2">
        <v>8627210000</v>
      </c>
      <c r="T95" s="2">
        <v>8067220000</v>
      </c>
      <c r="U95" s="2">
        <v>7616640000</v>
      </c>
      <c r="V95" s="2">
        <v>7185640000</v>
      </c>
      <c r="W95" s="2">
        <v>6780670000</v>
      </c>
      <c r="X95" s="2">
        <v>6401990000</v>
      </c>
      <c r="Y95" s="2">
        <v>6040260000</v>
      </c>
      <c r="Z95" s="2">
        <v>5766890000</v>
      </c>
      <c r="AA95" s="2">
        <v>5532180000</v>
      </c>
      <c r="AB95" s="2">
        <v>5344950000</v>
      </c>
      <c r="AC95" s="2">
        <v>5198370000</v>
      </c>
      <c r="AD95" s="2">
        <v>5162730000</v>
      </c>
      <c r="AE95" s="2">
        <v>5244660000</v>
      </c>
      <c r="AF95" s="2">
        <v>5339920000</v>
      </c>
    </row>
    <row r="96" spans="1:32">
      <c r="A96" t="s">
        <v>114</v>
      </c>
      <c r="B96" t="s">
        <v>19</v>
      </c>
      <c r="C96" s="2">
        <v>865478000</v>
      </c>
      <c r="D96" s="2">
        <v>781750000</v>
      </c>
      <c r="E96" s="2">
        <v>773693000</v>
      </c>
      <c r="F96" s="2">
        <v>764487000</v>
      </c>
      <c r="G96" s="2">
        <v>759620000</v>
      </c>
      <c r="H96" s="2">
        <v>756712000</v>
      </c>
      <c r="I96" s="2">
        <v>748117000</v>
      </c>
      <c r="J96" s="2">
        <v>736744000</v>
      </c>
      <c r="K96" s="2">
        <v>722968000</v>
      </c>
      <c r="L96" s="2">
        <v>707795000</v>
      </c>
      <c r="M96" s="2">
        <v>688333000</v>
      </c>
      <c r="N96" s="2">
        <v>666029000</v>
      </c>
      <c r="O96" s="2">
        <v>642928000</v>
      </c>
      <c r="P96" s="2">
        <v>619000000</v>
      </c>
      <c r="Q96" s="2">
        <v>595412000</v>
      </c>
      <c r="R96" s="2">
        <v>570992000</v>
      </c>
      <c r="S96" s="2">
        <v>547527000</v>
      </c>
      <c r="T96" s="2">
        <v>521706000</v>
      </c>
      <c r="U96" s="2">
        <v>499676000</v>
      </c>
      <c r="V96" s="2">
        <v>479768000</v>
      </c>
      <c r="W96" s="2">
        <v>461448000</v>
      </c>
      <c r="X96" s="2">
        <v>444790000</v>
      </c>
      <c r="Y96" s="2">
        <v>428196000</v>
      </c>
      <c r="Z96" s="2">
        <v>415496000</v>
      </c>
      <c r="AA96" s="2">
        <v>404539000</v>
      </c>
      <c r="AB96" s="2">
        <v>395812000</v>
      </c>
      <c r="AC96" s="2">
        <v>389322000</v>
      </c>
      <c r="AD96" s="2">
        <v>388228000</v>
      </c>
      <c r="AE96" s="2">
        <v>393073000</v>
      </c>
      <c r="AF96" s="2">
        <v>398575000</v>
      </c>
    </row>
    <row r="97" spans="1:32">
      <c r="A97" t="s">
        <v>115</v>
      </c>
      <c r="B97" t="s">
        <v>19</v>
      </c>
      <c r="C97" s="2">
        <v>711394000</v>
      </c>
      <c r="D97" s="2">
        <v>626022000</v>
      </c>
      <c r="E97" s="2">
        <v>649288000</v>
      </c>
      <c r="F97" s="2">
        <v>728977000</v>
      </c>
      <c r="G97" s="2">
        <v>663284000</v>
      </c>
      <c r="H97" s="2">
        <v>637647000</v>
      </c>
      <c r="I97" s="2">
        <v>628155000</v>
      </c>
      <c r="J97" s="2">
        <v>467442000</v>
      </c>
      <c r="K97" s="2">
        <v>477117000</v>
      </c>
      <c r="L97" s="2">
        <v>482535000</v>
      </c>
      <c r="M97" s="2">
        <v>472514000</v>
      </c>
      <c r="N97" s="2">
        <v>442171000</v>
      </c>
      <c r="O97" s="2">
        <v>421891000</v>
      </c>
      <c r="P97" s="2">
        <v>387594000</v>
      </c>
      <c r="Q97" s="2">
        <v>352890000</v>
      </c>
      <c r="R97" s="2">
        <v>319079000</v>
      </c>
      <c r="S97" s="2">
        <v>286589000</v>
      </c>
      <c r="T97" s="2">
        <v>262456000</v>
      </c>
      <c r="U97" s="2">
        <v>243044000</v>
      </c>
      <c r="V97" s="2">
        <v>223535000</v>
      </c>
      <c r="W97" s="2">
        <v>205126000</v>
      </c>
      <c r="X97" s="2">
        <v>187916000</v>
      </c>
      <c r="Y97" s="2">
        <v>171682000</v>
      </c>
      <c r="Z97" s="2">
        <v>158472000</v>
      </c>
      <c r="AA97" s="2">
        <v>146701000</v>
      </c>
      <c r="AB97" s="2">
        <v>136284000</v>
      </c>
      <c r="AC97" s="2">
        <v>127070000</v>
      </c>
      <c r="AD97" s="2">
        <v>120751000</v>
      </c>
      <c r="AE97" s="2">
        <v>117050000</v>
      </c>
      <c r="AF97" s="2">
        <v>113135000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671569</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333191</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9560400</v>
      </c>
      <c r="D103" s="2">
        <v>9637580</v>
      </c>
      <c r="E103" s="2">
        <v>9535940</v>
      </c>
      <c r="F103" s="2">
        <v>9320630</v>
      </c>
      <c r="G103" s="2">
        <v>9038600</v>
      </c>
      <c r="H103" s="2">
        <v>8763240</v>
      </c>
      <c r="I103" s="2">
        <v>8482430</v>
      </c>
      <c r="J103" s="2">
        <v>8172710</v>
      </c>
      <c r="K103" s="2">
        <v>7824440</v>
      </c>
      <c r="L103" s="2">
        <v>7449560</v>
      </c>
      <c r="M103" s="2">
        <v>7051090</v>
      </c>
      <c r="N103" s="2">
        <v>6629980</v>
      </c>
      <c r="O103" s="2">
        <v>6232430</v>
      </c>
      <c r="P103" s="2">
        <v>5857920</v>
      </c>
      <c r="Q103" s="2">
        <v>5491760</v>
      </c>
      <c r="R103" s="2">
        <v>5126480</v>
      </c>
      <c r="S103" s="2">
        <v>4771820</v>
      </c>
      <c r="T103" s="2">
        <v>4640830</v>
      </c>
      <c r="U103" s="2">
        <v>4427900</v>
      </c>
      <c r="V103" s="2">
        <v>4262440</v>
      </c>
      <c r="W103" s="2">
        <v>4091080</v>
      </c>
      <c r="X103" s="2">
        <v>3953060</v>
      </c>
      <c r="Y103" s="2">
        <v>3847140</v>
      </c>
      <c r="Z103" s="2">
        <v>3776750</v>
      </c>
      <c r="AA103" s="2">
        <v>3726730</v>
      </c>
      <c r="AB103" s="2">
        <v>3712110</v>
      </c>
      <c r="AC103" s="2">
        <v>3721710</v>
      </c>
      <c r="AD103" s="2">
        <v>3757900</v>
      </c>
      <c r="AE103" s="2">
        <v>3817790</v>
      </c>
      <c r="AF103" s="2">
        <v>3866920</v>
      </c>
    </row>
    <row r="104" spans="1:32">
      <c r="A104" t="s">
        <v>122</v>
      </c>
      <c r="B104" t="s">
        <v>19</v>
      </c>
      <c r="C104" s="2">
        <v>36617200000</v>
      </c>
      <c r="D104" s="2">
        <v>37297400000</v>
      </c>
      <c r="E104" s="2">
        <v>37394000000</v>
      </c>
      <c r="F104" s="2">
        <v>36936600000</v>
      </c>
      <c r="G104" s="2">
        <v>36239000000</v>
      </c>
      <c r="H104" s="2">
        <v>35558600000</v>
      </c>
      <c r="I104" s="2">
        <v>34824500000</v>
      </c>
      <c r="J104" s="2">
        <v>33936200000</v>
      </c>
      <c r="K104" s="2">
        <v>32855200000</v>
      </c>
      <c r="L104" s="2">
        <v>31624500000</v>
      </c>
      <c r="M104" s="2">
        <v>30262700000</v>
      </c>
      <c r="N104" s="2">
        <v>28774800000</v>
      </c>
      <c r="O104" s="2">
        <v>27340000000</v>
      </c>
      <c r="P104" s="2">
        <v>25942800000</v>
      </c>
      <c r="Q104" s="2">
        <v>24520700000</v>
      </c>
      <c r="R104" s="2">
        <v>23044000000</v>
      </c>
      <c r="S104" s="2">
        <v>21564100000</v>
      </c>
      <c r="T104" s="2">
        <v>20145100000</v>
      </c>
      <c r="U104" s="2">
        <v>18748900000</v>
      </c>
      <c r="V104" s="2">
        <v>17412200000</v>
      </c>
      <c r="W104" s="2">
        <v>16133200000</v>
      </c>
      <c r="X104" s="2">
        <v>14914700000</v>
      </c>
      <c r="Y104" s="2">
        <v>13815500000</v>
      </c>
      <c r="Z104" s="2">
        <v>12881300000</v>
      </c>
      <c r="AA104" s="2">
        <v>12057000000</v>
      </c>
      <c r="AB104" s="2">
        <v>11419100000</v>
      </c>
      <c r="AC104" s="2">
        <v>10922100000</v>
      </c>
      <c r="AD104" s="2">
        <v>10572100000</v>
      </c>
      <c r="AE104" s="2">
        <v>10355900000</v>
      </c>
      <c r="AF104" s="2">
        <v>10139900000</v>
      </c>
    </row>
    <row r="105" spans="1:32">
      <c r="A105" t="s">
        <v>123</v>
      </c>
      <c r="B105" t="s">
        <v>19</v>
      </c>
      <c r="C105" s="2">
        <v>728868000</v>
      </c>
      <c r="D105" s="2">
        <v>736416000</v>
      </c>
      <c r="E105" s="2">
        <v>738187000</v>
      </c>
      <c r="F105" s="2">
        <v>732992000</v>
      </c>
      <c r="G105" s="2">
        <v>734674000</v>
      </c>
      <c r="H105" s="2">
        <v>739381000</v>
      </c>
      <c r="I105" s="2">
        <v>744550000</v>
      </c>
      <c r="J105" s="2">
        <v>756566000</v>
      </c>
      <c r="K105" s="2">
        <v>756706000</v>
      </c>
      <c r="L105" s="2">
        <v>753765000</v>
      </c>
      <c r="M105" s="2">
        <v>746882000</v>
      </c>
      <c r="N105" s="2">
        <v>735784000</v>
      </c>
      <c r="O105" s="2">
        <v>728256000</v>
      </c>
      <c r="P105" s="2">
        <v>725794000</v>
      </c>
      <c r="Q105" s="2">
        <v>725442000</v>
      </c>
      <c r="R105" s="2">
        <v>725119000</v>
      </c>
      <c r="S105" s="2">
        <v>726033000</v>
      </c>
      <c r="T105" s="2">
        <v>735534000</v>
      </c>
      <c r="U105" s="2">
        <v>748411000</v>
      </c>
      <c r="V105" s="2">
        <v>756287000</v>
      </c>
      <c r="W105" s="2">
        <v>760214000</v>
      </c>
      <c r="X105" s="2">
        <v>761627000</v>
      </c>
      <c r="Y105" s="2">
        <v>762208000</v>
      </c>
      <c r="Z105" s="2">
        <v>765169000</v>
      </c>
      <c r="AA105" s="2">
        <v>769423000</v>
      </c>
      <c r="AB105" s="2">
        <v>779590000</v>
      </c>
      <c r="AC105" s="2">
        <v>794533000</v>
      </c>
      <c r="AD105" s="2">
        <v>816057000</v>
      </c>
      <c r="AE105" s="2">
        <v>844446000</v>
      </c>
      <c r="AF105" s="2">
        <v>872463000</v>
      </c>
    </row>
    <row r="106" spans="1:32">
      <c r="A106" t="s">
        <v>124</v>
      </c>
      <c r="B106" t="s">
        <v>19</v>
      </c>
      <c r="C106" s="2">
        <v>3071810000</v>
      </c>
      <c r="D106" s="2">
        <v>3128840000</v>
      </c>
      <c r="E106" s="2">
        <v>3136890000</v>
      </c>
      <c r="F106" s="2">
        <v>3098460000</v>
      </c>
      <c r="G106" s="2">
        <v>3039870000</v>
      </c>
      <c r="H106" s="2">
        <v>2982690000</v>
      </c>
      <c r="I106" s="2">
        <v>2920950000</v>
      </c>
      <c r="J106" s="2">
        <v>2846270000</v>
      </c>
      <c r="K106" s="2">
        <v>2755380000</v>
      </c>
      <c r="L106" s="2">
        <v>2651910000</v>
      </c>
      <c r="M106" s="2">
        <v>2537380000</v>
      </c>
      <c r="N106" s="2">
        <v>2412230000</v>
      </c>
      <c r="O106" s="2">
        <v>2291510000</v>
      </c>
      <c r="P106" s="2">
        <v>2173970000</v>
      </c>
      <c r="Q106" s="2">
        <v>2054350000</v>
      </c>
      <c r="R106" s="2">
        <v>1930160000</v>
      </c>
      <c r="S106" s="2">
        <v>1805700000</v>
      </c>
      <c r="T106" s="2">
        <v>1686390000</v>
      </c>
      <c r="U106" s="2">
        <v>1569000000</v>
      </c>
      <c r="V106" s="2">
        <v>1456620000</v>
      </c>
      <c r="W106" s="2">
        <v>1349090000</v>
      </c>
      <c r="X106" s="2">
        <v>1246650000</v>
      </c>
      <c r="Y106" s="2">
        <v>1154250000</v>
      </c>
      <c r="Z106" s="2">
        <v>1075760000</v>
      </c>
      <c r="AA106" s="2">
        <v>1006490000</v>
      </c>
      <c r="AB106" s="2">
        <v>952902000</v>
      </c>
      <c r="AC106" s="2">
        <v>911173000</v>
      </c>
      <c r="AD106" s="2">
        <v>881825000</v>
      </c>
      <c r="AE106" s="2">
        <v>863767000</v>
      </c>
      <c r="AF106" s="2">
        <v>845726000</v>
      </c>
    </row>
    <row r="107" spans="1:32">
      <c r="A107" t="s">
        <v>125</v>
      </c>
      <c r="B107" t="s">
        <v>19</v>
      </c>
      <c r="C107" s="2">
        <v>22677400</v>
      </c>
      <c r="D107" s="2">
        <v>22912200</v>
      </c>
      <c r="E107" s="2">
        <v>24748700</v>
      </c>
      <c r="F107" s="2">
        <v>28815300</v>
      </c>
      <c r="G107" s="2">
        <v>27094400</v>
      </c>
      <c r="H107" s="2">
        <v>27019000</v>
      </c>
      <c r="I107" s="2">
        <v>27873500</v>
      </c>
      <c r="J107" s="2">
        <v>21812000</v>
      </c>
      <c r="K107" s="2">
        <v>23384700</v>
      </c>
      <c r="L107" s="2">
        <v>24826500</v>
      </c>
      <c r="M107" s="2">
        <v>25584200</v>
      </c>
      <c r="N107" s="2">
        <v>25217500</v>
      </c>
      <c r="O107" s="2">
        <v>25603000</v>
      </c>
      <c r="P107" s="2">
        <v>25297500</v>
      </c>
      <c r="Q107" s="2">
        <v>24930200</v>
      </c>
      <c r="R107" s="2">
        <v>24542200</v>
      </c>
      <c r="S107" s="2">
        <v>24118200</v>
      </c>
      <c r="T107" s="2">
        <v>23929600</v>
      </c>
      <c r="U107" s="2">
        <v>23881600</v>
      </c>
      <c r="V107" s="2">
        <v>23527000</v>
      </c>
      <c r="W107" s="2">
        <v>22997700</v>
      </c>
      <c r="X107" s="2">
        <v>22355800</v>
      </c>
      <c r="Y107" s="2">
        <v>21664200</v>
      </c>
      <c r="Z107" s="2">
        <v>21026500</v>
      </c>
      <c r="AA107" s="2">
        <v>20403400</v>
      </c>
      <c r="AB107" s="2">
        <v>19877800</v>
      </c>
      <c r="AC107" s="2">
        <v>19421700</v>
      </c>
      <c r="AD107" s="2">
        <v>19086700</v>
      </c>
      <c r="AE107" s="2">
        <v>18846300</v>
      </c>
      <c r="AF107" s="2">
        <v>18484500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10129100</v>
      </c>
      <c r="D110" s="2">
        <v>10257400</v>
      </c>
      <c r="E110" s="2">
        <v>10224000</v>
      </c>
      <c r="F110" s="2">
        <v>10077600</v>
      </c>
      <c r="G110" s="2">
        <v>9903790</v>
      </c>
      <c r="H110" s="2">
        <v>9757960</v>
      </c>
      <c r="I110" s="2">
        <v>9616470</v>
      </c>
      <c r="J110" s="2">
        <v>9446120</v>
      </c>
      <c r="K110" s="2">
        <v>9228350</v>
      </c>
      <c r="L110" s="2">
        <v>8973560</v>
      </c>
      <c r="M110" s="2">
        <v>8678890</v>
      </c>
      <c r="N110" s="2">
        <v>8341050</v>
      </c>
      <c r="O110" s="2">
        <v>8028970</v>
      </c>
      <c r="P110" s="2">
        <v>7739960</v>
      </c>
      <c r="Q110" s="2">
        <v>7452740</v>
      </c>
      <c r="R110" s="2">
        <v>7155340</v>
      </c>
      <c r="S110" s="2">
        <v>6862330</v>
      </c>
      <c r="T110" s="2">
        <v>6780790</v>
      </c>
      <c r="U110" s="2">
        <v>6561400</v>
      </c>
      <c r="V110" s="2">
        <v>6343180</v>
      </c>
      <c r="W110" s="2">
        <v>6107500</v>
      </c>
      <c r="X110" s="2">
        <v>5853750</v>
      </c>
      <c r="Y110" s="2">
        <v>5609400</v>
      </c>
      <c r="Z110" s="2">
        <v>5404930</v>
      </c>
      <c r="AA110" s="2">
        <v>5225560</v>
      </c>
      <c r="AB110" s="2">
        <v>5105540</v>
      </c>
      <c r="AC110" s="2">
        <v>5032000</v>
      </c>
      <c r="AD110" s="2">
        <v>5013170</v>
      </c>
      <c r="AE110" s="2">
        <v>5047580</v>
      </c>
      <c r="AF110" s="2">
        <v>5079690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2963030</v>
      </c>
      <c r="E113" s="2">
        <v>2786940</v>
      </c>
      <c r="F113" s="2">
        <v>2612060</v>
      </c>
      <c r="G113" s="2">
        <v>2450920</v>
      </c>
      <c r="H113" s="2">
        <v>2294760</v>
      </c>
      <c r="I113" s="2">
        <v>2126800</v>
      </c>
      <c r="J113" s="2">
        <v>1953010</v>
      </c>
      <c r="K113" s="2">
        <v>1775820</v>
      </c>
      <c r="L113" s="2">
        <v>1597540</v>
      </c>
      <c r="M113" s="2">
        <v>1416740</v>
      </c>
      <c r="N113" s="2">
        <v>1235790</v>
      </c>
      <c r="O113" s="2">
        <v>1056290</v>
      </c>
      <c r="P113">
        <v>880116</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3727840000</v>
      </c>
      <c r="D114" s="2">
        <v>3367200000</v>
      </c>
      <c r="E114" s="2">
        <v>3332500000</v>
      </c>
      <c r="F114" s="2">
        <v>3292850000</v>
      </c>
      <c r="G114" s="2">
        <v>3271900000</v>
      </c>
      <c r="H114" s="2">
        <v>3259390000</v>
      </c>
      <c r="I114" s="2">
        <v>3222410000</v>
      </c>
      <c r="J114" s="2">
        <v>3173470000</v>
      </c>
      <c r="K114" s="2">
        <v>3114200000</v>
      </c>
      <c r="L114" s="2">
        <v>3048940000</v>
      </c>
      <c r="M114" s="2">
        <v>2965240000</v>
      </c>
      <c r="N114" s="2">
        <v>2869350000</v>
      </c>
      <c r="O114" s="2">
        <v>2770050000</v>
      </c>
      <c r="P114" s="2">
        <v>2667220000</v>
      </c>
      <c r="Q114" s="2">
        <v>2565880000</v>
      </c>
      <c r="R114" s="2">
        <v>2460970000</v>
      </c>
      <c r="S114" s="2">
        <v>2360220000</v>
      </c>
      <c r="T114" s="2">
        <v>2249360000</v>
      </c>
      <c r="U114" s="2">
        <v>2154830000</v>
      </c>
      <c r="V114" s="2">
        <v>2069470000</v>
      </c>
      <c r="W114" s="2">
        <v>1990960000</v>
      </c>
      <c r="X114" s="2">
        <v>1919630000</v>
      </c>
      <c r="Y114" s="2">
        <v>1848580000</v>
      </c>
      <c r="Z114" s="2">
        <v>1794280000</v>
      </c>
      <c r="AA114" s="2">
        <v>1747490000</v>
      </c>
      <c r="AB114" s="2">
        <v>1710300000</v>
      </c>
      <c r="AC114" s="2">
        <v>1682740000</v>
      </c>
      <c r="AD114" s="2">
        <v>1678370000</v>
      </c>
      <c r="AE114" s="2">
        <v>1699540000</v>
      </c>
      <c r="AF114" s="2">
        <v>1723530000</v>
      </c>
    </row>
    <row r="115" spans="1:32">
      <c r="A115" t="s">
        <v>133</v>
      </c>
      <c r="B115" t="s">
        <v>19</v>
      </c>
      <c r="C115" s="2">
        <v>15721200000</v>
      </c>
      <c r="D115" s="2">
        <v>13834500000</v>
      </c>
      <c r="E115" s="2">
        <v>13315900000</v>
      </c>
      <c r="F115" s="2">
        <v>12750000000</v>
      </c>
      <c r="G115" s="2">
        <v>12366100000</v>
      </c>
      <c r="H115" s="2">
        <v>11997700000</v>
      </c>
      <c r="I115" s="2">
        <v>11536900000</v>
      </c>
      <c r="J115" s="2">
        <v>11148000000</v>
      </c>
      <c r="K115" s="2">
        <v>10615400000</v>
      </c>
      <c r="L115" s="2">
        <v>10073200000</v>
      </c>
      <c r="M115" s="2">
        <v>9484470000</v>
      </c>
      <c r="N115" s="2">
        <v>8870710000</v>
      </c>
      <c r="O115" s="2">
        <v>8251100000</v>
      </c>
      <c r="P115" s="2">
        <v>7645950000</v>
      </c>
      <c r="Q115" s="2">
        <v>7060490000</v>
      </c>
      <c r="R115" s="2">
        <v>6482040000</v>
      </c>
      <c r="S115" s="2">
        <v>5931830000</v>
      </c>
      <c r="T115" s="2">
        <v>5546800000</v>
      </c>
      <c r="U115" s="2">
        <v>5236990000</v>
      </c>
      <c r="V115" s="2">
        <v>4940650000</v>
      </c>
      <c r="W115" s="2">
        <v>4662200000</v>
      </c>
      <c r="X115" s="2">
        <v>4401840000</v>
      </c>
      <c r="Y115" s="2">
        <v>4153120000</v>
      </c>
      <c r="Z115" s="2">
        <v>3965160000</v>
      </c>
      <c r="AA115" s="2">
        <v>3803780000</v>
      </c>
      <c r="AB115" s="2">
        <v>3675040000</v>
      </c>
      <c r="AC115" s="2">
        <v>3574260000</v>
      </c>
      <c r="AD115" s="2">
        <v>3549760000</v>
      </c>
      <c r="AE115" s="2">
        <v>3606080000</v>
      </c>
      <c r="AF115" s="2">
        <v>3671590000</v>
      </c>
    </row>
    <row r="116" spans="1:32">
      <c r="A116" t="s">
        <v>134</v>
      </c>
      <c r="B116" t="s">
        <v>19</v>
      </c>
      <c r="C116" s="2">
        <v>312740000</v>
      </c>
      <c r="D116" s="2">
        <v>282484000</v>
      </c>
      <c r="E116" s="2">
        <v>279573000</v>
      </c>
      <c r="F116" s="2">
        <v>276246000</v>
      </c>
      <c r="G116" s="2">
        <v>274488000</v>
      </c>
      <c r="H116" s="2">
        <v>273437000</v>
      </c>
      <c r="I116" s="2">
        <v>270331000</v>
      </c>
      <c r="J116" s="2">
        <v>266221000</v>
      </c>
      <c r="K116" s="2">
        <v>261243000</v>
      </c>
      <c r="L116" s="2">
        <v>255761000</v>
      </c>
      <c r="M116" s="2">
        <v>248728000</v>
      </c>
      <c r="N116" s="2">
        <v>240669000</v>
      </c>
      <c r="O116" s="2">
        <v>232321000</v>
      </c>
      <c r="P116" s="2">
        <v>223675000</v>
      </c>
      <c r="Q116" s="2">
        <v>215151000</v>
      </c>
      <c r="R116" s="2">
        <v>206327000</v>
      </c>
      <c r="S116" s="2">
        <v>197848000</v>
      </c>
      <c r="T116" s="2">
        <v>188518000</v>
      </c>
      <c r="U116" s="2">
        <v>180557000</v>
      </c>
      <c r="V116" s="2">
        <v>173364000</v>
      </c>
      <c r="W116" s="2">
        <v>166744000</v>
      </c>
      <c r="X116" s="2">
        <v>160724000</v>
      </c>
      <c r="Y116" s="2">
        <v>154728000</v>
      </c>
      <c r="Z116" s="2">
        <v>150139000</v>
      </c>
      <c r="AA116" s="2">
        <v>146180000</v>
      </c>
      <c r="AB116" s="2">
        <v>143026000</v>
      </c>
      <c r="AC116" s="2">
        <v>140681000</v>
      </c>
      <c r="AD116" s="2">
        <v>140286000</v>
      </c>
      <c r="AE116" s="2">
        <v>142037000</v>
      </c>
      <c r="AF116" s="2">
        <v>144025000</v>
      </c>
    </row>
    <row r="117" spans="1:32">
      <c r="A117" t="s">
        <v>135</v>
      </c>
      <c r="B117" t="s">
        <v>19</v>
      </c>
      <c r="C117" s="2">
        <v>489135000</v>
      </c>
      <c r="D117" s="2">
        <v>430436000</v>
      </c>
      <c r="E117" s="2">
        <v>446433000</v>
      </c>
      <c r="F117" s="2">
        <v>501225000</v>
      </c>
      <c r="G117" s="2">
        <v>456056000</v>
      </c>
      <c r="H117" s="2">
        <v>438429000</v>
      </c>
      <c r="I117" s="2">
        <v>431902000</v>
      </c>
      <c r="J117" s="2">
        <v>321400000</v>
      </c>
      <c r="K117" s="2">
        <v>328052000</v>
      </c>
      <c r="L117" s="2">
        <v>331778000</v>
      </c>
      <c r="M117" s="2">
        <v>324888000</v>
      </c>
      <c r="N117" s="2">
        <v>304025000</v>
      </c>
      <c r="O117" s="2">
        <v>290081000</v>
      </c>
      <c r="P117" s="2">
        <v>266499000</v>
      </c>
      <c r="Q117" s="2">
        <v>242638000</v>
      </c>
      <c r="R117" s="2">
        <v>219390000</v>
      </c>
      <c r="S117" s="2">
        <v>197051000</v>
      </c>
      <c r="T117" s="2">
        <v>180458000</v>
      </c>
      <c r="U117" s="2">
        <v>167111000</v>
      </c>
      <c r="V117" s="2">
        <v>153696000</v>
      </c>
      <c r="W117" s="2">
        <v>141039000</v>
      </c>
      <c r="X117" s="2">
        <v>129206000</v>
      </c>
      <c r="Y117" s="2">
        <v>118044000</v>
      </c>
      <c r="Z117" s="2">
        <v>108961000</v>
      </c>
      <c r="AA117" s="2">
        <v>100868000</v>
      </c>
      <c r="AB117" s="2">
        <v>93705400</v>
      </c>
      <c r="AC117" s="2">
        <v>87370000</v>
      </c>
      <c r="AD117" s="2">
        <v>83025000</v>
      </c>
      <c r="AE117" s="2">
        <v>80480600</v>
      </c>
      <c r="AF117" s="2">
        <v>77788500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728703</v>
      </c>
      <c r="K120">
        <v>657597</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1237230</v>
      </c>
      <c r="D123" s="2">
        <v>1247220</v>
      </c>
      <c r="E123" s="2">
        <v>1234060</v>
      </c>
      <c r="F123" s="2">
        <v>1206200</v>
      </c>
      <c r="G123" s="2">
        <v>1169700</v>
      </c>
      <c r="H123" s="2">
        <v>1134070</v>
      </c>
      <c r="I123" s="2">
        <v>1097730</v>
      </c>
      <c r="J123" s="2">
        <v>1057640</v>
      </c>
      <c r="K123" s="2">
        <v>1012580</v>
      </c>
      <c r="L123">
        <v>964061</v>
      </c>
      <c r="M123">
        <v>912494</v>
      </c>
      <c r="N123">
        <v>857998</v>
      </c>
      <c r="O123">
        <v>806550</v>
      </c>
      <c r="P123">
        <v>758084</v>
      </c>
      <c r="Q123">
        <v>710699</v>
      </c>
      <c r="R123">
        <v>663427</v>
      </c>
      <c r="S123">
        <v>617530</v>
      </c>
      <c r="T123">
        <v>600578</v>
      </c>
      <c r="U123">
        <v>573023</v>
      </c>
      <c r="V123">
        <v>551610</v>
      </c>
      <c r="W123">
        <v>529434</v>
      </c>
      <c r="X123">
        <v>511572</v>
      </c>
      <c r="Y123">
        <v>497865</v>
      </c>
      <c r="Z123">
        <v>488756</v>
      </c>
      <c r="AA123">
        <v>482283</v>
      </c>
      <c r="AB123">
        <v>480390</v>
      </c>
      <c r="AC123">
        <v>481633</v>
      </c>
      <c r="AD123">
        <v>486316</v>
      </c>
      <c r="AE123">
        <v>494067</v>
      </c>
      <c r="AF123">
        <v>500424</v>
      </c>
    </row>
    <row r="124" spans="1:32">
      <c r="A124" t="s">
        <v>142</v>
      </c>
      <c r="B124" t="s">
        <v>19</v>
      </c>
      <c r="C124" s="2">
        <v>15299200000</v>
      </c>
      <c r="D124" s="2">
        <v>15583400000</v>
      </c>
      <c r="E124" s="2">
        <v>15623800000</v>
      </c>
      <c r="F124" s="2">
        <v>15432700000</v>
      </c>
      <c r="G124" s="2">
        <v>15141200000</v>
      </c>
      <c r="H124" s="2">
        <v>14856900000</v>
      </c>
      <c r="I124" s="2">
        <v>14550200000</v>
      </c>
      <c r="J124" s="2">
        <v>14179100000</v>
      </c>
      <c r="K124" s="2">
        <v>13727400000</v>
      </c>
      <c r="L124" s="2">
        <v>13213200000</v>
      </c>
      <c r="M124" s="2">
        <v>12644200000</v>
      </c>
      <c r="N124" s="2">
        <v>12022600000</v>
      </c>
      <c r="O124" s="2">
        <v>11423100000</v>
      </c>
      <c r="P124" s="2">
        <v>10839300000</v>
      </c>
      <c r="Q124" s="2">
        <v>10245100000</v>
      </c>
      <c r="R124" s="2">
        <v>9628150000</v>
      </c>
      <c r="S124" s="2">
        <v>9009830000</v>
      </c>
      <c r="T124" s="2">
        <v>8416940000</v>
      </c>
      <c r="U124" s="2">
        <v>7833590000</v>
      </c>
      <c r="V124" s="2">
        <v>7275070000</v>
      </c>
      <c r="W124" s="2">
        <v>6740700000</v>
      </c>
      <c r="X124" s="2">
        <v>6231580000</v>
      </c>
      <c r="Y124" s="2">
        <v>5772310000</v>
      </c>
      <c r="Z124" s="2">
        <v>5382010000</v>
      </c>
      <c r="AA124" s="2">
        <v>5037610000</v>
      </c>
      <c r="AB124" s="2">
        <v>4771060000</v>
      </c>
      <c r="AC124" s="2">
        <v>4563440000</v>
      </c>
      <c r="AD124" s="2">
        <v>4417180000</v>
      </c>
      <c r="AE124" s="2">
        <v>4326860000</v>
      </c>
      <c r="AF124" s="2">
        <v>4236610000</v>
      </c>
    </row>
    <row r="125" spans="1:32">
      <c r="A125" t="s">
        <v>143</v>
      </c>
      <c r="B125" t="s">
        <v>19</v>
      </c>
      <c r="C125" s="2">
        <v>50648800</v>
      </c>
      <c r="D125" s="2">
        <v>51173300</v>
      </c>
      <c r="E125" s="2">
        <v>51296400</v>
      </c>
      <c r="F125" s="2">
        <v>50935400</v>
      </c>
      <c r="G125" s="2">
        <v>51052300</v>
      </c>
      <c r="H125" s="2">
        <v>51379400</v>
      </c>
      <c r="I125" s="2">
        <v>51738600</v>
      </c>
      <c r="J125" s="2">
        <v>52573600</v>
      </c>
      <c r="K125" s="2">
        <v>52583300</v>
      </c>
      <c r="L125" s="2">
        <v>52378900</v>
      </c>
      <c r="M125" s="2">
        <v>51900600</v>
      </c>
      <c r="N125" s="2">
        <v>51129500</v>
      </c>
      <c r="O125" s="2">
        <v>50606300</v>
      </c>
      <c r="P125" s="2">
        <v>50435200</v>
      </c>
      <c r="Q125" s="2">
        <v>50410800</v>
      </c>
      <c r="R125" s="2">
        <v>50388300</v>
      </c>
      <c r="S125" s="2">
        <v>50451800</v>
      </c>
      <c r="T125" s="2">
        <v>51112100</v>
      </c>
      <c r="U125" s="2">
        <v>52006900</v>
      </c>
      <c r="V125" s="2">
        <v>52554200</v>
      </c>
      <c r="W125" s="2">
        <v>52827100</v>
      </c>
      <c r="X125" s="2">
        <v>52925300</v>
      </c>
      <c r="Y125" s="2">
        <v>52965600</v>
      </c>
      <c r="Z125" s="2">
        <v>53171400</v>
      </c>
      <c r="AA125" s="2">
        <v>53467000</v>
      </c>
      <c r="AB125" s="2">
        <v>54173600</v>
      </c>
      <c r="AC125" s="2">
        <v>55211900</v>
      </c>
      <c r="AD125" s="2">
        <v>56707600</v>
      </c>
      <c r="AE125" s="2">
        <v>58680300</v>
      </c>
      <c r="AF125" s="2">
        <v>60627200</v>
      </c>
    </row>
    <row r="126" spans="1:32">
      <c r="A126" t="s">
        <v>144</v>
      </c>
      <c r="B126" t="s">
        <v>19</v>
      </c>
      <c r="C126" s="2">
        <v>1283450000</v>
      </c>
      <c r="D126" s="2">
        <v>1307280000</v>
      </c>
      <c r="E126" s="2">
        <v>1310640000</v>
      </c>
      <c r="F126" s="2">
        <v>1294580000</v>
      </c>
      <c r="G126" s="2">
        <v>1270110000</v>
      </c>
      <c r="H126" s="2">
        <v>1246210000</v>
      </c>
      <c r="I126" s="2">
        <v>1220420000</v>
      </c>
      <c r="J126" s="2">
        <v>1189220000</v>
      </c>
      <c r="K126" s="2">
        <v>1151240000</v>
      </c>
      <c r="L126" s="2">
        <v>1108010000</v>
      </c>
      <c r="M126" s="2">
        <v>1060160000</v>
      </c>
      <c r="N126" s="2">
        <v>1007870000</v>
      </c>
      <c r="O126" s="2">
        <v>957430000</v>
      </c>
      <c r="P126" s="2">
        <v>908318000</v>
      </c>
      <c r="Q126" s="2">
        <v>858337000</v>
      </c>
      <c r="R126" s="2">
        <v>806450000</v>
      </c>
      <c r="S126" s="2">
        <v>754451000</v>
      </c>
      <c r="T126" s="2">
        <v>704598000</v>
      </c>
      <c r="U126" s="2">
        <v>655551000</v>
      </c>
      <c r="V126" s="2">
        <v>608598000</v>
      </c>
      <c r="W126" s="2">
        <v>563671000</v>
      </c>
      <c r="X126" s="2">
        <v>520868000</v>
      </c>
      <c r="Y126" s="2">
        <v>482264000</v>
      </c>
      <c r="Z126" s="2">
        <v>449471000</v>
      </c>
      <c r="AA126" s="2">
        <v>420528000</v>
      </c>
      <c r="AB126" s="2">
        <v>398137000</v>
      </c>
      <c r="AC126" s="2">
        <v>380702000</v>
      </c>
      <c r="AD126" s="2">
        <v>368440000</v>
      </c>
      <c r="AE126" s="2">
        <v>360895000</v>
      </c>
      <c r="AF126" s="2">
        <v>353357000</v>
      </c>
    </row>
    <row r="127" spans="1:32">
      <c r="A127" t="s">
        <v>145</v>
      </c>
      <c r="B127" t="s">
        <v>19</v>
      </c>
      <c r="C127" s="2">
        <v>1575850</v>
      </c>
      <c r="D127" s="2">
        <v>1592170</v>
      </c>
      <c r="E127" s="2">
        <v>1719780</v>
      </c>
      <c r="F127" s="2">
        <v>2002360</v>
      </c>
      <c r="G127" s="2">
        <v>1882780</v>
      </c>
      <c r="H127" s="2">
        <v>1877540</v>
      </c>
      <c r="I127" s="2">
        <v>1936920</v>
      </c>
      <c r="J127" s="2">
        <v>1515710</v>
      </c>
      <c r="K127" s="2">
        <v>1625000</v>
      </c>
      <c r="L127" s="2">
        <v>1725190</v>
      </c>
      <c r="M127" s="2">
        <v>1777840</v>
      </c>
      <c r="N127" s="2">
        <v>1752350</v>
      </c>
      <c r="O127" s="2">
        <v>1779150</v>
      </c>
      <c r="P127" s="2">
        <v>1757920</v>
      </c>
      <c r="Q127" s="2">
        <v>1732400</v>
      </c>
      <c r="R127" s="2">
        <v>1705430</v>
      </c>
      <c r="S127" s="2">
        <v>1675970</v>
      </c>
      <c r="T127" s="2">
        <v>1662860</v>
      </c>
      <c r="U127" s="2">
        <v>1659520</v>
      </c>
      <c r="V127" s="2">
        <v>1634880</v>
      </c>
      <c r="W127" s="2">
        <v>1598100</v>
      </c>
      <c r="X127" s="2">
        <v>1553500</v>
      </c>
      <c r="Y127" s="2">
        <v>1505440</v>
      </c>
      <c r="Z127" s="2">
        <v>1461130</v>
      </c>
      <c r="AA127" s="2">
        <v>1417820</v>
      </c>
      <c r="AB127" s="2">
        <v>1381310</v>
      </c>
      <c r="AC127" s="2">
        <v>1349610</v>
      </c>
      <c r="AD127" s="2">
        <v>1326330</v>
      </c>
      <c r="AE127" s="2">
        <v>1309630</v>
      </c>
      <c r="AF127" s="2">
        <v>1284490</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47174.8</v>
      </c>
      <c r="U133">
        <v>42920.5</v>
      </c>
      <c r="V133">
        <v>39286.6</v>
      </c>
      <c r="W133">
        <v>35606.199999999997</v>
      </c>
      <c r="X133">
        <v>32466.3</v>
      </c>
      <c r="Y133">
        <v>29612.7</v>
      </c>
      <c r="Z133">
        <v>27408.1</v>
      </c>
      <c r="AA133">
        <v>25544.3</v>
      </c>
      <c r="AB133">
        <v>23949.1</v>
      </c>
      <c r="AC133">
        <v>22646</v>
      </c>
      <c r="AD133">
        <v>21959.9</v>
      </c>
      <c r="AE133">
        <v>21968.400000000001</v>
      </c>
      <c r="AF133">
        <v>22017.3</v>
      </c>
    </row>
    <row r="134" spans="1:32">
      <c r="A134" t="s">
        <v>152</v>
      </c>
      <c r="B134" t="s">
        <v>19</v>
      </c>
      <c r="C134" s="2">
        <v>1557550000</v>
      </c>
      <c r="D134" s="2">
        <v>1406870000</v>
      </c>
      <c r="E134" s="2">
        <v>1392370000</v>
      </c>
      <c r="F134" s="2">
        <v>1375800000</v>
      </c>
      <c r="G134" s="2">
        <v>1367050000</v>
      </c>
      <c r="H134" s="2">
        <v>1361820000</v>
      </c>
      <c r="I134" s="2">
        <v>1346370000</v>
      </c>
      <c r="J134" s="2">
        <v>1325930000</v>
      </c>
      <c r="K134" s="2">
        <v>1301160000</v>
      </c>
      <c r="L134" s="2">
        <v>1273890000</v>
      </c>
      <c r="M134" s="2">
        <v>1238920000</v>
      </c>
      <c r="N134" s="2">
        <v>1198860000</v>
      </c>
      <c r="O134" s="2">
        <v>1157370000</v>
      </c>
      <c r="P134" s="2">
        <v>1114410000</v>
      </c>
      <c r="Q134" s="2">
        <v>1072060000</v>
      </c>
      <c r="R134" s="2">
        <v>1028230000</v>
      </c>
      <c r="S134" s="2">
        <v>986136000</v>
      </c>
      <c r="T134" s="2">
        <v>939817000</v>
      </c>
      <c r="U134" s="2">
        <v>900322000</v>
      </c>
      <c r="V134" s="2">
        <v>864655000</v>
      </c>
      <c r="W134" s="2">
        <v>831854000</v>
      </c>
      <c r="X134" s="2">
        <v>802050000</v>
      </c>
      <c r="Y134" s="2">
        <v>772365000</v>
      </c>
      <c r="Z134" s="2">
        <v>749680000</v>
      </c>
      <c r="AA134" s="2">
        <v>730129000</v>
      </c>
      <c r="AB134" s="2">
        <v>714591000</v>
      </c>
      <c r="AC134" s="2">
        <v>703074000</v>
      </c>
      <c r="AD134" s="2">
        <v>701249000</v>
      </c>
      <c r="AE134" s="2">
        <v>710093000</v>
      </c>
      <c r="AF134" s="2">
        <v>720117000</v>
      </c>
    </row>
    <row r="135" spans="1:32">
      <c r="A135" t="s">
        <v>153</v>
      </c>
      <c r="B135" t="s">
        <v>19</v>
      </c>
      <c r="C135" s="2">
        <v>1092460000</v>
      </c>
      <c r="D135" s="2">
        <v>961357000</v>
      </c>
      <c r="E135" s="2">
        <v>925317000</v>
      </c>
      <c r="F135" s="2">
        <v>885992000</v>
      </c>
      <c r="G135" s="2">
        <v>859319000</v>
      </c>
      <c r="H135" s="2">
        <v>833717000</v>
      </c>
      <c r="I135" s="2">
        <v>801693000</v>
      </c>
      <c r="J135" s="2">
        <v>774672000</v>
      </c>
      <c r="K135" s="2">
        <v>737665000</v>
      </c>
      <c r="L135" s="2">
        <v>699986000</v>
      </c>
      <c r="M135" s="2">
        <v>659074000</v>
      </c>
      <c r="N135" s="2">
        <v>616424000</v>
      </c>
      <c r="O135" s="2">
        <v>573367000</v>
      </c>
      <c r="P135" s="2">
        <v>531315000</v>
      </c>
      <c r="Q135" s="2">
        <v>490632000</v>
      </c>
      <c r="R135" s="2">
        <v>450435000</v>
      </c>
      <c r="S135" s="2">
        <v>412202000</v>
      </c>
      <c r="T135" s="2">
        <v>385446000</v>
      </c>
      <c r="U135" s="2">
        <v>363917000</v>
      </c>
      <c r="V135" s="2">
        <v>343325000</v>
      </c>
      <c r="W135" s="2">
        <v>323975000</v>
      </c>
      <c r="X135" s="2">
        <v>305882000</v>
      </c>
      <c r="Y135" s="2">
        <v>288599000</v>
      </c>
      <c r="Z135" s="2">
        <v>275538000</v>
      </c>
      <c r="AA135" s="2">
        <v>264324000</v>
      </c>
      <c r="AB135" s="2">
        <v>255378000</v>
      </c>
      <c r="AC135" s="2">
        <v>248375000</v>
      </c>
      <c r="AD135" s="2">
        <v>246672000</v>
      </c>
      <c r="AE135" s="2">
        <v>250586000</v>
      </c>
      <c r="AF135" s="2">
        <v>255138000</v>
      </c>
    </row>
    <row r="136" spans="1:32">
      <c r="A136" t="s">
        <v>154</v>
      </c>
      <c r="B136" t="s">
        <v>19</v>
      </c>
      <c r="C136" s="2">
        <v>130667000</v>
      </c>
      <c r="D136" s="2">
        <v>118026000</v>
      </c>
      <c r="E136" s="2">
        <v>116810000</v>
      </c>
      <c r="F136" s="2">
        <v>115420000</v>
      </c>
      <c r="G136" s="2">
        <v>114685000</v>
      </c>
      <c r="H136" s="2">
        <v>114246000</v>
      </c>
      <c r="I136" s="2">
        <v>112949000</v>
      </c>
      <c r="J136" s="2">
        <v>111231000</v>
      </c>
      <c r="K136" s="2">
        <v>109152000</v>
      </c>
      <c r="L136" s="2">
        <v>106861000</v>
      </c>
      <c r="M136" s="2">
        <v>103923000</v>
      </c>
      <c r="N136" s="2">
        <v>100555000</v>
      </c>
      <c r="O136" s="2">
        <v>97067400</v>
      </c>
      <c r="P136" s="2">
        <v>93454900</v>
      </c>
      <c r="Q136" s="2">
        <v>89893600</v>
      </c>
      <c r="R136" s="2">
        <v>86206800</v>
      </c>
      <c r="S136" s="2">
        <v>82664000</v>
      </c>
      <c r="T136" s="2">
        <v>78765700</v>
      </c>
      <c r="U136" s="2">
        <v>75439700</v>
      </c>
      <c r="V136" s="2">
        <v>72434000</v>
      </c>
      <c r="W136" s="2">
        <v>69668100</v>
      </c>
      <c r="X136" s="2">
        <v>67153100</v>
      </c>
      <c r="Y136" s="2">
        <v>64647800</v>
      </c>
      <c r="Z136" s="2">
        <v>62730400</v>
      </c>
      <c r="AA136" s="2">
        <v>61076200</v>
      </c>
      <c r="AB136" s="2">
        <v>59758600</v>
      </c>
      <c r="AC136" s="2">
        <v>58778700</v>
      </c>
      <c r="AD136" s="2">
        <v>58613500</v>
      </c>
      <c r="AE136" s="2">
        <v>59345100</v>
      </c>
      <c r="AF136" s="2">
        <v>60175800</v>
      </c>
    </row>
    <row r="137" spans="1:32">
      <c r="A137" t="s">
        <v>155</v>
      </c>
      <c r="B137" t="s">
        <v>19</v>
      </c>
      <c r="C137" s="2">
        <v>33989900</v>
      </c>
      <c r="D137" s="2">
        <v>29910900</v>
      </c>
      <c r="E137" s="2">
        <v>31022500</v>
      </c>
      <c r="F137" s="2">
        <v>34830000</v>
      </c>
      <c r="G137" s="2">
        <v>31691200</v>
      </c>
      <c r="H137" s="2">
        <v>30466300</v>
      </c>
      <c r="I137" s="2">
        <v>30012800</v>
      </c>
      <c r="J137" s="2">
        <v>22334000</v>
      </c>
      <c r="K137" s="2">
        <v>22796300</v>
      </c>
      <c r="L137" s="2">
        <v>23055200</v>
      </c>
      <c r="M137" s="2">
        <v>22576400</v>
      </c>
      <c r="N137" s="2">
        <v>21126600</v>
      </c>
      <c r="O137" s="2">
        <v>20157700</v>
      </c>
      <c r="P137" s="2">
        <v>18519000</v>
      </c>
      <c r="Q137" s="2">
        <v>16860800</v>
      </c>
      <c r="R137" s="2">
        <v>15245300</v>
      </c>
      <c r="S137" s="2">
        <v>13693000</v>
      </c>
      <c r="T137" s="2">
        <v>12540000</v>
      </c>
      <c r="U137" s="2">
        <v>11612500</v>
      </c>
      <c r="V137" s="2">
        <v>10680300</v>
      </c>
      <c r="W137" s="2">
        <v>9800760</v>
      </c>
      <c r="X137" s="2">
        <v>8978480</v>
      </c>
      <c r="Y137" s="2">
        <v>8202830</v>
      </c>
      <c r="Z137" s="2">
        <v>7571660</v>
      </c>
      <c r="AA137" s="2">
        <v>7009270</v>
      </c>
      <c r="AB137" s="2">
        <v>6511570</v>
      </c>
      <c r="AC137" s="2">
        <v>6071320</v>
      </c>
      <c r="AD137" s="2">
        <v>5769380</v>
      </c>
      <c r="AE137" s="2">
        <v>5592570</v>
      </c>
      <c r="AF137" s="2">
        <v>5405510</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1774040</v>
      </c>
      <c r="D143" s="2">
        <v>1788360</v>
      </c>
      <c r="E143" s="2">
        <v>1769500</v>
      </c>
      <c r="F143" s="2">
        <v>1729550</v>
      </c>
      <c r="G143" s="2">
        <v>1677220</v>
      </c>
      <c r="H143" s="2">
        <v>1626120</v>
      </c>
      <c r="I143" s="2">
        <v>1574010</v>
      </c>
      <c r="J143" s="2">
        <v>1516540</v>
      </c>
      <c r="K143" s="2">
        <v>1451920</v>
      </c>
      <c r="L143" s="2">
        <v>1382350</v>
      </c>
      <c r="M143" s="2">
        <v>1308410</v>
      </c>
      <c r="N143" s="2">
        <v>1230270</v>
      </c>
      <c r="O143" s="2">
        <v>1156500</v>
      </c>
      <c r="P143" s="2">
        <v>1087000</v>
      </c>
      <c r="Q143" s="2">
        <v>1019060</v>
      </c>
      <c r="R143">
        <v>951277</v>
      </c>
      <c r="S143">
        <v>885467</v>
      </c>
      <c r="T143">
        <v>861160</v>
      </c>
      <c r="U143">
        <v>821648</v>
      </c>
      <c r="V143">
        <v>790945</v>
      </c>
      <c r="W143">
        <v>759147</v>
      </c>
      <c r="X143">
        <v>733535</v>
      </c>
      <c r="Y143">
        <v>713881</v>
      </c>
      <c r="Z143">
        <v>700819</v>
      </c>
      <c r="AA143">
        <v>691538</v>
      </c>
      <c r="AB143">
        <v>688824</v>
      </c>
      <c r="AC143">
        <v>690606</v>
      </c>
      <c r="AD143">
        <v>697321</v>
      </c>
      <c r="AE143">
        <v>708435</v>
      </c>
      <c r="AF143">
        <v>717551</v>
      </c>
    </row>
    <row r="144" spans="1:32">
      <c r="A144" t="s">
        <v>162</v>
      </c>
      <c r="B144" t="s">
        <v>19</v>
      </c>
      <c r="C144" s="2">
        <v>6898900000</v>
      </c>
      <c r="D144" s="2">
        <v>7027050000</v>
      </c>
      <c r="E144" s="2">
        <v>7045250000</v>
      </c>
      <c r="F144" s="2">
        <v>6959060000</v>
      </c>
      <c r="G144" s="2">
        <v>6827640000</v>
      </c>
      <c r="H144" s="2">
        <v>6699440000</v>
      </c>
      <c r="I144" s="2">
        <v>6561140000</v>
      </c>
      <c r="J144" s="2">
        <v>6393770000</v>
      </c>
      <c r="K144" s="2">
        <v>6190100000</v>
      </c>
      <c r="L144" s="2">
        <v>5958230000</v>
      </c>
      <c r="M144" s="2">
        <v>5701660000</v>
      </c>
      <c r="N144" s="2">
        <v>5421350000</v>
      </c>
      <c r="O144" s="2">
        <v>5151020000</v>
      </c>
      <c r="P144" s="2">
        <v>4887770000</v>
      </c>
      <c r="Q144" s="2">
        <v>4619830000</v>
      </c>
      <c r="R144" s="2">
        <v>4341630000</v>
      </c>
      <c r="S144" s="2">
        <v>4062810000</v>
      </c>
      <c r="T144" s="2">
        <v>3795460000</v>
      </c>
      <c r="U144" s="2">
        <v>3532410000</v>
      </c>
      <c r="V144" s="2">
        <v>3280550000</v>
      </c>
      <c r="W144" s="2">
        <v>3039590000</v>
      </c>
      <c r="X144" s="2">
        <v>2810010000</v>
      </c>
      <c r="Y144" s="2">
        <v>2602910000</v>
      </c>
      <c r="Z144" s="2">
        <v>2426910000</v>
      </c>
      <c r="AA144" s="2">
        <v>2271610000</v>
      </c>
      <c r="AB144" s="2">
        <v>2151420000</v>
      </c>
      <c r="AC144" s="2">
        <v>2057790000</v>
      </c>
      <c r="AD144" s="2">
        <v>1991840000</v>
      </c>
      <c r="AE144" s="2">
        <v>1951110000</v>
      </c>
      <c r="AF144" s="2">
        <v>1910420000</v>
      </c>
    </row>
    <row r="145" spans="1:32">
      <c r="A145" t="s">
        <v>163</v>
      </c>
      <c r="B145" t="s">
        <v>19</v>
      </c>
      <c r="C145" s="2">
        <v>470012000</v>
      </c>
      <c r="D145" s="2">
        <v>474879000</v>
      </c>
      <c r="E145" s="2">
        <v>476021000</v>
      </c>
      <c r="F145" s="2">
        <v>472671000</v>
      </c>
      <c r="G145" s="2">
        <v>473756000</v>
      </c>
      <c r="H145" s="2">
        <v>476791000</v>
      </c>
      <c r="I145" s="2">
        <v>480124000</v>
      </c>
      <c r="J145" s="2">
        <v>487873000</v>
      </c>
      <c r="K145" s="2">
        <v>487963000</v>
      </c>
      <c r="L145" s="2">
        <v>486067000</v>
      </c>
      <c r="M145" s="2">
        <v>481628000</v>
      </c>
      <c r="N145" s="2">
        <v>474472000</v>
      </c>
      <c r="O145" s="2">
        <v>469617000</v>
      </c>
      <c r="P145" s="2">
        <v>468029000</v>
      </c>
      <c r="Q145" s="2">
        <v>467803000</v>
      </c>
      <c r="R145" s="2">
        <v>467594000</v>
      </c>
      <c r="S145" s="2">
        <v>468184000</v>
      </c>
      <c r="T145" s="2">
        <v>474311000</v>
      </c>
      <c r="U145" s="2">
        <v>482614000</v>
      </c>
      <c r="V145" s="2">
        <v>487693000</v>
      </c>
      <c r="W145" s="2">
        <v>490226000</v>
      </c>
      <c r="X145" s="2">
        <v>491136000</v>
      </c>
      <c r="Y145" s="2">
        <v>491511000</v>
      </c>
      <c r="Z145" s="2">
        <v>493421000</v>
      </c>
      <c r="AA145" s="2">
        <v>496164000</v>
      </c>
      <c r="AB145" s="2">
        <v>502720000</v>
      </c>
      <c r="AC145" s="2">
        <v>512356000</v>
      </c>
      <c r="AD145" s="2">
        <v>526236000</v>
      </c>
      <c r="AE145" s="2">
        <v>544542000</v>
      </c>
      <c r="AF145" s="2">
        <v>562609000</v>
      </c>
    </row>
    <row r="146" spans="1:32">
      <c r="A146" t="s">
        <v>164</v>
      </c>
      <c r="B146" t="s">
        <v>19</v>
      </c>
      <c r="C146" s="2">
        <v>578748000</v>
      </c>
      <c r="D146" s="2">
        <v>589492000</v>
      </c>
      <c r="E146" s="2">
        <v>591008000</v>
      </c>
      <c r="F146" s="2">
        <v>583767000</v>
      </c>
      <c r="G146" s="2">
        <v>572730000</v>
      </c>
      <c r="H146" s="2">
        <v>561956000</v>
      </c>
      <c r="I146" s="2">
        <v>550324000</v>
      </c>
      <c r="J146" s="2">
        <v>536254000</v>
      </c>
      <c r="K146" s="2">
        <v>519130000</v>
      </c>
      <c r="L146" s="2">
        <v>499634000</v>
      </c>
      <c r="M146" s="2">
        <v>478057000</v>
      </c>
      <c r="N146" s="2">
        <v>454477000</v>
      </c>
      <c r="O146" s="2">
        <v>431735000</v>
      </c>
      <c r="P146" s="2">
        <v>409588000</v>
      </c>
      <c r="Q146" s="2">
        <v>387051000</v>
      </c>
      <c r="R146" s="2">
        <v>363653000</v>
      </c>
      <c r="S146" s="2">
        <v>340205000</v>
      </c>
      <c r="T146" s="2">
        <v>317725000</v>
      </c>
      <c r="U146" s="2">
        <v>295608000</v>
      </c>
      <c r="V146" s="2">
        <v>274435000</v>
      </c>
      <c r="W146" s="2">
        <v>254177000</v>
      </c>
      <c r="X146" s="2">
        <v>234876000</v>
      </c>
      <c r="Y146" s="2">
        <v>217468000</v>
      </c>
      <c r="Z146" s="2">
        <v>202680000</v>
      </c>
      <c r="AA146" s="2">
        <v>189629000</v>
      </c>
      <c r="AB146" s="2">
        <v>179532000</v>
      </c>
      <c r="AC146" s="2">
        <v>171670000</v>
      </c>
      <c r="AD146" s="2">
        <v>166141000</v>
      </c>
      <c r="AE146" s="2">
        <v>162739000</v>
      </c>
      <c r="AF146" s="2">
        <v>159340000</v>
      </c>
    </row>
    <row r="147" spans="1:32">
      <c r="A147" t="s">
        <v>165</v>
      </c>
      <c r="B147" t="s">
        <v>19</v>
      </c>
      <c r="C147" s="2">
        <v>14623600</v>
      </c>
      <c r="D147" s="2">
        <v>14775000</v>
      </c>
      <c r="E147" s="2">
        <v>15959300</v>
      </c>
      <c r="F147" s="2">
        <v>18581600</v>
      </c>
      <c r="G147" s="2">
        <v>17471900</v>
      </c>
      <c r="H147" s="2">
        <v>17423300</v>
      </c>
      <c r="I147" s="2">
        <v>17974300</v>
      </c>
      <c r="J147" s="2">
        <v>14065500</v>
      </c>
      <c r="K147" s="2">
        <v>15079700</v>
      </c>
      <c r="L147" s="2">
        <v>16009400</v>
      </c>
      <c r="M147" s="2">
        <v>16498000</v>
      </c>
      <c r="N147" s="2">
        <v>16261500</v>
      </c>
      <c r="O147" s="2">
        <v>16510200</v>
      </c>
      <c r="P147" s="2">
        <v>16313200</v>
      </c>
      <c r="Q147" s="2">
        <v>16076300</v>
      </c>
      <c r="R147" s="2">
        <v>15826100</v>
      </c>
      <c r="S147" s="2">
        <v>15552700</v>
      </c>
      <c r="T147" s="2">
        <v>15431000</v>
      </c>
      <c r="U147" s="2">
        <v>15400100</v>
      </c>
      <c r="V147" s="2">
        <v>15171400</v>
      </c>
      <c r="W147" s="2">
        <v>14830100</v>
      </c>
      <c r="X147" s="2">
        <v>14416200</v>
      </c>
      <c r="Y147" s="2">
        <v>13970200</v>
      </c>
      <c r="Z147" s="2">
        <v>13559000</v>
      </c>
      <c r="AA147" s="2">
        <v>13157100</v>
      </c>
      <c r="AB147" s="2">
        <v>12818300</v>
      </c>
      <c r="AC147" s="2">
        <v>12524100</v>
      </c>
      <c r="AD147" s="2">
        <v>12308100</v>
      </c>
      <c r="AE147" s="2">
        <v>12153100</v>
      </c>
      <c r="AF147" s="2">
        <v>11919800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1878910</v>
      </c>
      <c r="D150" s="2">
        <v>1902700</v>
      </c>
      <c r="E150" s="2">
        <v>1896520</v>
      </c>
      <c r="F150" s="2">
        <v>1869360</v>
      </c>
      <c r="G150" s="2">
        <v>1837110</v>
      </c>
      <c r="H150" s="2">
        <v>1810060</v>
      </c>
      <c r="I150" s="2">
        <v>1783820</v>
      </c>
      <c r="J150" s="2">
        <v>1752220</v>
      </c>
      <c r="K150" s="2">
        <v>1711820</v>
      </c>
      <c r="L150" s="2">
        <v>1664560</v>
      </c>
      <c r="M150" s="2">
        <v>1609900</v>
      </c>
      <c r="N150" s="2">
        <v>1547230</v>
      </c>
      <c r="O150" s="2">
        <v>1489340</v>
      </c>
      <c r="P150" s="2">
        <v>1435730</v>
      </c>
      <c r="Q150" s="2">
        <v>1382450</v>
      </c>
      <c r="R150" s="2">
        <v>1327280</v>
      </c>
      <c r="S150" s="2">
        <v>1272930</v>
      </c>
      <c r="T150" s="2">
        <v>1257810</v>
      </c>
      <c r="U150" s="2">
        <v>1217110</v>
      </c>
      <c r="V150" s="2">
        <v>1176630</v>
      </c>
      <c r="W150" s="2">
        <v>1132920</v>
      </c>
      <c r="X150" s="2">
        <v>1085850</v>
      </c>
      <c r="Y150" s="2">
        <v>1040520</v>
      </c>
      <c r="Z150" s="2">
        <v>1002590</v>
      </c>
      <c r="AA150">
        <v>969319</v>
      </c>
      <c r="AB150">
        <v>947057</v>
      </c>
      <c r="AC150">
        <v>933416</v>
      </c>
      <c r="AD150">
        <v>929923</v>
      </c>
      <c r="AE150">
        <v>936306</v>
      </c>
      <c r="AF150">
        <v>942262</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362403</v>
      </c>
      <c r="K153">
        <v>329524</v>
      </c>
      <c r="L153">
        <v>296441</v>
      </c>
      <c r="M153">
        <v>262893</v>
      </c>
      <c r="N153">
        <v>229315</v>
      </c>
      <c r="O153">
        <v>196008</v>
      </c>
      <c r="P153">
        <v>163316</v>
      </c>
      <c r="Q153">
        <v>131889</v>
      </c>
      <c r="R153">
        <v>101783</v>
      </c>
      <c r="S153">
        <v>73949.5</v>
      </c>
      <c r="T153">
        <v>67643.100000000006</v>
      </c>
      <c r="U153">
        <v>61543</v>
      </c>
      <c r="V153">
        <v>56332.4</v>
      </c>
      <c r="W153">
        <v>51055.199999999997</v>
      </c>
      <c r="X153">
        <v>46552.9</v>
      </c>
      <c r="Y153">
        <v>42461.1</v>
      </c>
      <c r="Z153">
        <v>39300.1</v>
      </c>
      <c r="AA153">
        <v>36627.5</v>
      </c>
      <c r="AB153">
        <v>34340.199999999997</v>
      </c>
      <c r="AC153">
        <v>32471.8</v>
      </c>
      <c r="AD153">
        <v>31488</v>
      </c>
      <c r="AE153">
        <v>31500.1</v>
      </c>
      <c r="AF153">
        <v>31570.3</v>
      </c>
    </row>
    <row r="154" spans="1:32">
      <c r="A154" t="s">
        <v>172</v>
      </c>
      <c r="B154" t="s">
        <v>19</v>
      </c>
      <c r="C154" s="2">
        <v>702346000</v>
      </c>
      <c r="D154" s="2">
        <v>634400000</v>
      </c>
      <c r="E154" s="2">
        <v>627862000</v>
      </c>
      <c r="F154" s="2">
        <v>620392000</v>
      </c>
      <c r="G154" s="2">
        <v>616444000</v>
      </c>
      <c r="H154" s="2">
        <v>614088000</v>
      </c>
      <c r="I154" s="2">
        <v>607120000</v>
      </c>
      <c r="J154" s="2">
        <v>597900000</v>
      </c>
      <c r="K154" s="2">
        <v>586734000</v>
      </c>
      <c r="L154" s="2">
        <v>574437000</v>
      </c>
      <c r="M154" s="2">
        <v>558668000</v>
      </c>
      <c r="N154" s="2">
        <v>540602000</v>
      </c>
      <c r="O154" s="2">
        <v>521894000</v>
      </c>
      <c r="P154" s="2">
        <v>502520000</v>
      </c>
      <c r="Q154" s="2">
        <v>483426000</v>
      </c>
      <c r="R154" s="2">
        <v>463662000</v>
      </c>
      <c r="S154" s="2">
        <v>444679000</v>
      </c>
      <c r="T154" s="2">
        <v>423792000</v>
      </c>
      <c r="U154" s="2">
        <v>405983000</v>
      </c>
      <c r="V154" s="2">
        <v>389899000</v>
      </c>
      <c r="W154" s="2">
        <v>375109000</v>
      </c>
      <c r="X154" s="2">
        <v>361669000</v>
      </c>
      <c r="Y154" s="2">
        <v>348283000</v>
      </c>
      <c r="Z154" s="2">
        <v>338054000</v>
      </c>
      <c r="AA154" s="2">
        <v>329237000</v>
      </c>
      <c r="AB154" s="2">
        <v>322231000</v>
      </c>
      <c r="AC154" s="2">
        <v>317037000</v>
      </c>
      <c r="AD154" s="2">
        <v>316215000</v>
      </c>
      <c r="AE154" s="2">
        <v>320203000</v>
      </c>
      <c r="AF154" s="2">
        <v>324723000</v>
      </c>
    </row>
    <row r="155" spans="1:32">
      <c r="A155" t="s">
        <v>173</v>
      </c>
      <c r="B155" t="s">
        <v>19</v>
      </c>
      <c r="C155" s="2">
        <v>10137800000</v>
      </c>
      <c r="D155" s="2">
        <v>8921210000</v>
      </c>
      <c r="E155" s="2">
        <v>8586770000</v>
      </c>
      <c r="F155" s="2">
        <v>8221840000</v>
      </c>
      <c r="G155" s="2">
        <v>7974320000</v>
      </c>
      <c r="H155" s="2">
        <v>7736730000</v>
      </c>
      <c r="I155" s="2">
        <v>7439560000</v>
      </c>
      <c r="J155" s="2">
        <v>7188810000</v>
      </c>
      <c r="K155" s="2">
        <v>6845390000</v>
      </c>
      <c r="L155" s="2">
        <v>6495740000</v>
      </c>
      <c r="M155" s="2">
        <v>6116080000</v>
      </c>
      <c r="N155" s="2">
        <v>5720300000</v>
      </c>
      <c r="O155" s="2">
        <v>5320740000</v>
      </c>
      <c r="P155" s="2">
        <v>4930500000</v>
      </c>
      <c r="Q155" s="2">
        <v>4552970000</v>
      </c>
      <c r="R155" s="2">
        <v>4179950000</v>
      </c>
      <c r="S155" s="2">
        <v>3825150000</v>
      </c>
      <c r="T155" s="2">
        <v>3576870000</v>
      </c>
      <c r="U155" s="2">
        <v>3377080000</v>
      </c>
      <c r="V155" s="2">
        <v>3185990000</v>
      </c>
      <c r="W155" s="2">
        <v>3006430000</v>
      </c>
      <c r="X155" s="2">
        <v>2838530000</v>
      </c>
      <c r="Y155" s="2">
        <v>2678150000</v>
      </c>
      <c r="Z155" s="2">
        <v>2556940000</v>
      </c>
      <c r="AA155" s="2">
        <v>2452870000</v>
      </c>
      <c r="AB155" s="2">
        <v>2369860000</v>
      </c>
      <c r="AC155" s="2">
        <v>2304870000</v>
      </c>
      <c r="AD155" s="2">
        <v>2289070000</v>
      </c>
      <c r="AE155" s="2">
        <v>2325390000</v>
      </c>
      <c r="AF155" s="2">
        <v>2367630000</v>
      </c>
    </row>
    <row r="156" spans="1:32">
      <c r="A156" t="s">
        <v>174</v>
      </c>
      <c r="B156" t="s">
        <v>19</v>
      </c>
      <c r="C156" s="2">
        <v>58921900</v>
      </c>
      <c r="D156" s="2">
        <v>53221700</v>
      </c>
      <c r="E156" s="2">
        <v>52673200</v>
      </c>
      <c r="F156" s="2">
        <v>52046400</v>
      </c>
      <c r="G156" s="2">
        <v>51715100</v>
      </c>
      <c r="H156" s="2">
        <v>51517100</v>
      </c>
      <c r="I156" s="2">
        <v>50932000</v>
      </c>
      <c r="J156" s="2">
        <v>50157700</v>
      </c>
      <c r="K156" s="2">
        <v>49219800</v>
      </c>
      <c r="L156" s="2">
        <v>48186800</v>
      </c>
      <c r="M156" s="2">
        <v>46861900</v>
      </c>
      <c r="N156" s="2">
        <v>45343400</v>
      </c>
      <c r="O156" s="2">
        <v>43770700</v>
      </c>
      <c r="P156" s="2">
        <v>42141700</v>
      </c>
      <c r="Q156" s="2">
        <v>40535800</v>
      </c>
      <c r="R156" s="2">
        <v>38873300</v>
      </c>
      <c r="S156" s="2">
        <v>37275700</v>
      </c>
      <c r="T156" s="2">
        <v>35517800</v>
      </c>
      <c r="U156" s="2">
        <v>34018100</v>
      </c>
      <c r="V156" s="2">
        <v>32662700</v>
      </c>
      <c r="W156" s="2">
        <v>31415500</v>
      </c>
      <c r="X156" s="2">
        <v>30281400</v>
      </c>
      <c r="Y156" s="2">
        <v>29151700</v>
      </c>
      <c r="Z156" s="2">
        <v>28287100</v>
      </c>
      <c r="AA156" s="2">
        <v>27541100</v>
      </c>
      <c r="AB156" s="2">
        <v>26947000</v>
      </c>
      <c r="AC156" s="2">
        <v>26505100</v>
      </c>
      <c r="AD156" s="2">
        <v>26430600</v>
      </c>
      <c r="AE156" s="2">
        <v>26760500</v>
      </c>
      <c r="AF156" s="2">
        <v>27135100</v>
      </c>
    </row>
    <row r="157" spans="1:32">
      <c r="A157" t="s">
        <v>175</v>
      </c>
      <c r="B157" t="s">
        <v>19</v>
      </c>
      <c r="C157" s="2">
        <v>315420000</v>
      </c>
      <c r="D157" s="2">
        <v>277567000</v>
      </c>
      <c r="E157" s="2">
        <v>287883000</v>
      </c>
      <c r="F157" s="2">
        <v>323216000</v>
      </c>
      <c r="G157" s="2">
        <v>294089000</v>
      </c>
      <c r="H157" s="2">
        <v>282721000</v>
      </c>
      <c r="I157" s="2">
        <v>278513000</v>
      </c>
      <c r="J157" s="2">
        <v>207256000</v>
      </c>
      <c r="K157" s="2">
        <v>211545000</v>
      </c>
      <c r="L157" s="2">
        <v>213948000</v>
      </c>
      <c r="M157" s="2">
        <v>209504000</v>
      </c>
      <c r="N157" s="2">
        <v>196051000</v>
      </c>
      <c r="O157" s="2">
        <v>187059000</v>
      </c>
      <c r="P157" s="2">
        <v>171853000</v>
      </c>
      <c r="Q157" s="2">
        <v>156466000</v>
      </c>
      <c r="R157" s="2">
        <v>141474000</v>
      </c>
      <c r="S157" s="2">
        <v>127068000</v>
      </c>
      <c r="T157" s="2">
        <v>116368000</v>
      </c>
      <c r="U157" s="2">
        <v>107762000</v>
      </c>
      <c r="V157" s="2">
        <v>99111400</v>
      </c>
      <c r="W157" s="2">
        <v>90949300</v>
      </c>
      <c r="X157" s="2">
        <v>83318600</v>
      </c>
      <c r="Y157" s="2">
        <v>76120800</v>
      </c>
      <c r="Z157" s="2">
        <v>70263600</v>
      </c>
      <c r="AA157" s="2">
        <v>65044700</v>
      </c>
      <c r="AB157" s="2">
        <v>60426100</v>
      </c>
      <c r="AC157" s="2">
        <v>56340700</v>
      </c>
      <c r="AD157" s="2">
        <v>53538800</v>
      </c>
      <c r="AE157" s="2">
        <v>51898000</v>
      </c>
      <c r="AF157" s="2">
        <v>50162100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71756</v>
      </c>
      <c r="P160">
        <v>60406.400000000001</v>
      </c>
      <c r="Q160">
        <v>49942.6</v>
      </c>
      <c r="R160">
        <v>40226.1</v>
      </c>
      <c r="S160">
        <v>31530.5</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3348700</v>
      </c>
      <c r="D163" s="2">
        <v>3375730</v>
      </c>
      <c r="E163" s="2">
        <v>3340130</v>
      </c>
      <c r="F163" s="2">
        <v>3264710</v>
      </c>
      <c r="G163" s="2">
        <v>3165930</v>
      </c>
      <c r="H163" s="2">
        <v>3069480</v>
      </c>
      <c r="I163" s="2">
        <v>2971120</v>
      </c>
      <c r="J163" s="2">
        <v>2862630</v>
      </c>
      <c r="K163" s="2">
        <v>2740650</v>
      </c>
      <c r="L163" s="2">
        <v>2609340</v>
      </c>
      <c r="M163" s="2">
        <v>2469770</v>
      </c>
      <c r="N163" s="2">
        <v>2322270</v>
      </c>
      <c r="O163" s="2">
        <v>2183020</v>
      </c>
      <c r="P163" s="2">
        <v>2051840</v>
      </c>
      <c r="Q163" s="2">
        <v>1923590</v>
      </c>
      <c r="R163" s="2">
        <v>1795640</v>
      </c>
      <c r="S163" s="2">
        <v>1671410</v>
      </c>
      <c r="T163" s="2">
        <v>1625530</v>
      </c>
      <c r="U163" s="2">
        <v>1550950</v>
      </c>
      <c r="V163" s="2">
        <v>1492990</v>
      </c>
      <c r="W163" s="2">
        <v>1432970</v>
      </c>
      <c r="X163" s="2">
        <v>1384630</v>
      </c>
      <c r="Y163" s="2">
        <v>1347530</v>
      </c>
      <c r="Z163" s="2">
        <v>1322870</v>
      </c>
      <c r="AA163" s="2">
        <v>1305350</v>
      </c>
      <c r="AB163" s="2">
        <v>1300230</v>
      </c>
      <c r="AC163" s="2">
        <v>1303590</v>
      </c>
      <c r="AD163" s="2">
        <v>1316270</v>
      </c>
      <c r="AE163" s="2">
        <v>1337250</v>
      </c>
      <c r="AF163" s="2">
        <v>1354450</v>
      </c>
    </row>
    <row r="164" spans="1:32">
      <c r="A164" t="s">
        <v>182</v>
      </c>
      <c r="B164" t="s">
        <v>19</v>
      </c>
      <c r="C164" s="2">
        <v>15493400000</v>
      </c>
      <c r="D164" s="2">
        <v>15781200000</v>
      </c>
      <c r="E164" s="2">
        <v>15822100000</v>
      </c>
      <c r="F164" s="2">
        <v>15628500000</v>
      </c>
      <c r="G164" s="2">
        <v>15333400000</v>
      </c>
      <c r="H164" s="2">
        <v>15045500000</v>
      </c>
      <c r="I164" s="2">
        <v>14734900000</v>
      </c>
      <c r="J164" s="2">
        <v>14359000000</v>
      </c>
      <c r="K164" s="2">
        <v>13901600000</v>
      </c>
      <c r="L164" s="2">
        <v>13380900000</v>
      </c>
      <c r="M164" s="2">
        <v>12804700000</v>
      </c>
      <c r="N164" s="2">
        <v>12175100000</v>
      </c>
      <c r="O164" s="2">
        <v>11568000000</v>
      </c>
      <c r="P164" s="2">
        <v>10976900000</v>
      </c>
      <c r="Q164" s="2">
        <v>10375100000</v>
      </c>
      <c r="R164" s="2">
        <v>9750340000</v>
      </c>
      <c r="S164" s="2">
        <v>9124170000</v>
      </c>
      <c r="T164" s="2">
        <v>8523760000</v>
      </c>
      <c r="U164" s="2">
        <v>7933000000</v>
      </c>
      <c r="V164" s="2">
        <v>7367390000</v>
      </c>
      <c r="W164" s="2">
        <v>6826250000</v>
      </c>
      <c r="X164" s="2">
        <v>6310660000</v>
      </c>
      <c r="Y164" s="2">
        <v>5845570000</v>
      </c>
      <c r="Z164" s="2">
        <v>5450310000</v>
      </c>
      <c r="AA164" s="2">
        <v>5101540000</v>
      </c>
      <c r="AB164" s="2">
        <v>4831600000</v>
      </c>
      <c r="AC164" s="2">
        <v>4621350000</v>
      </c>
      <c r="AD164" s="2">
        <v>4473240000</v>
      </c>
      <c r="AE164" s="2">
        <v>4381770000</v>
      </c>
      <c r="AF164" s="2">
        <v>4290370000</v>
      </c>
    </row>
    <row r="165" spans="1:32">
      <c r="A165" t="s">
        <v>183</v>
      </c>
      <c r="B165" t="s">
        <v>19</v>
      </c>
      <c r="C165" s="2">
        <v>137156000</v>
      </c>
      <c r="D165" s="2">
        <v>138576000</v>
      </c>
      <c r="E165" s="2">
        <v>138910000</v>
      </c>
      <c r="F165" s="2">
        <v>137932000</v>
      </c>
      <c r="G165" s="2">
        <v>138249000</v>
      </c>
      <c r="H165" s="2">
        <v>139134000</v>
      </c>
      <c r="I165" s="2">
        <v>140107000</v>
      </c>
      <c r="J165" s="2">
        <v>142368000</v>
      </c>
      <c r="K165" s="2">
        <v>142395000</v>
      </c>
      <c r="L165" s="2">
        <v>141841000</v>
      </c>
      <c r="M165" s="2">
        <v>140546000</v>
      </c>
      <c r="N165" s="2">
        <v>138458000</v>
      </c>
      <c r="O165" s="2">
        <v>137041000</v>
      </c>
      <c r="P165" s="2">
        <v>136578000</v>
      </c>
      <c r="Q165" s="2">
        <v>136511000</v>
      </c>
      <c r="R165" s="2">
        <v>136451000</v>
      </c>
      <c r="S165" s="2">
        <v>136623000</v>
      </c>
      <c r="T165" s="2">
        <v>138411000</v>
      </c>
      <c r="U165" s="2">
        <v>140834000</v>
      </c>
      <c r="V165" s="2">
        <v>142316000</v>
      </c>
      <c r="W165" s="2">
        <v>143055000</v>
      </c>
      <c r="X165" s="2">
        <v>143321000</v>
      </c>
      <c r="Y165" s="2">
        <v>143430000</v>
      </c>
      <c r="Z165" s="2">
        <v>143987000</v>
      </c>
      <c r="AA165" s="2">
        <v>144788000</v>
      </c>
      <c r="AB165" s="2">
        <v>146701000</v>
      </c>
      <c r="AC165" s="2">
        <v>149513000</v>
      </c>
      <c r="AD165" s="2">
        <v>153563000</v>
      </c>
      <c r="AE165" s="2">
        <v>158905000</v>
      </c>
      <c r="AF165" s="2">
        <v>164177000</v>
      </c>
    </row>
    <row r="166" spans="1:32">
      <c r="A166" t="s">
        <v>184</v>
      </c>
      <c r="B166" t="s">
        <v>19</v>
      </c>
      <c r="C166" s="2">
        <v>1299740000</v>
      </c>
      <c r="D166" s="2">
        <v>1323870000</v>
      </c>
      <c r="E166" s="2">
        <v>1327270000</v>
      </c>
      <c r="F166" s="2">
        <v>1311010000</v>
      </c>
      <c r="G166" s="2">
        <v>1286220000</v>
      </c>
      <c r="H166" s="2">
        <v>1262030000</v>
      </c>
      <c r="I166" s="2">
        <v>1235910000</v>
      </c>
      <c r="J166" s="2">
        <v>1204310000</v>
      </c>
      <c r="K166" s="2">
        <v>1165850000</v>
      </c>
      <c r="L166" s="2">
        <v>1122070000</v>
      </c>
      <c r="M166" s="2">
        <v>1073610000</v>
      </c>
      <c r="N166" s="2">
        <v>1020660000</v>
      </c>
      <c r="O166" s="2">
        <v>969580000</v>
      </c>
      <c r="P166" s="2">
        <v>919845000</v>
      </c>
      <c r="Q166" s="2">
        <v>869230000</v>
      </c>
      <c r="R166" s="2">
        <v>816684000</v>
      </c>
      <c r="S166" s="2">
        <v>764025000</v>
      </c>
      <c r="T166" s="2">
        <v>713540000</v>
      </c>
      <c r="U166" s="2">
        <v>663870000</v>
      </c>
      <c r="V166" s="2">
        <v>616321000</v>
      </c>
      <c r="W166" s="2">
        <v>570824000</v>
      </c>
      <c r="X166" s="2">
        <v>527478000</v>
      </c>
      <c r="Y166" s="2">
        <v>488384000</v>
      </c>
      <c r="Z166" s="2">
        <v>455175000</v>
      </c>
      <c r="AA166" s="2">
        <v>425864000</v>
      </c>
      <c r="AB166" s="2">
        <v>403190000</v>
      </c>
      <c r="AC166" s="2">
        <v>385534000</v>
      </c>
      <c r="AD166" s="2">
        <v>373116000</v>
      </c>
      <c r="AE166" s="2">
        <v>365475000</v>
      </c>
      <c r="AF166" s="2">
        <v>357842000</v>
      </c>
    </row>
    <row r="167" spans="1:32">
      <c r="A167" t="s">
        <v>185</v>
      </c>
      <c r="B167" t="s">
        <v>19</v>
      </c>
      <c r="C167" s="2">
        <v>4267360</v>
      </c>
      <c r="D167" s="2">
        <v>4311560</v>
      </c>
      <c r="E167" s="2">
        <v>4657140</v>
      </c>
      <c r="F167" s="2">
        <v>5422370</v>
      </c>
      <c r="G167" s="2">
        <v>5098540</v>
      </c>
      <c r="H167" s="2">
        <v>5084360</v>
      </c>
      <c r="I167" s="2">
        <v>5245150</v>
      </c>
      <c r="J167" s="2">
        <v>4104520</v>
      </c>
      <c r="K167" s="2">
        <v>4400470</v>
      </c>
      <c r="L167" s="2">
        <v>4671770</v>
      </c>
      <c r="M167" s="2">
        <v>4814360</v>
      </c>
      <c r="N167" s="2">
        <v>4745340</v>
      </c>
      <c r="O167" s="2">
        <v>4817900</v>
      </c>
      <c r="P167" s="2">
        <v>4760410</v>
      </c>
      <c r="Q167" s="2">
        <v>4691300</v>
      </c>
      <c r="R167" s="2">
        <v>4618280</v>
      </c>
      <c r="S167" s="2">
        <v>4538490</v>
      </c>
      <c r="T167" s="2">
        <v>4503000</v>
      </c>
      <c r="U167" s="2">
        <v>4493960</v>
      </c>
      <c r="V167" s="2">
        <v>4427230</v>
      </c>
      <c r="W167" s="2">
        <v>4327630</v>
      </c>
      <c r="X167" s="2">
        <v>4206850</v>
      </c>
      <c r="Y167" s="2">
        <v>4076700</v>
      </c>
      <c r="Z167" s="2">
        <v>3956710</v>
      </c>
      <c r="AA167" s="2">
        <v>3839440</v>
      </c>
      <c r="AB167" s="2">
        <v>3740550</v>
      </c>
      <c r="AC167" s="2">
        <v>3654720</v>
      </c>
      <c r="AD167" s="2">
        <v>3591670</v>
      </c>
      <c r="AE167" s="2">
        <v>3546450</v>
      </c>
      <c r="AF167" s="2">
        <v>3478360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3547940</v>
      </c>
      <c r="D170" s="2">
        <v>3592870</v>
      </c>
      <c r="E170" s="2">
        <v>3581190</v>
      </c>
      <c r="F170" s="2">
        <v>3529900</v>
      </c>
      <c r="G170" s="2">
        <v>3469020</v>
      </c>
      <c r="H170" s="2">
        <v>3417930</v>
      </c>
      <c r="I170" s="2">
        <v>3368370</v>
      </c>
      <c r="J170" s="2">
        <v>3308700</v>
      </c>
      <c r="K170" s="2">
        <v>3232430</v>
      </c>
      <c r="L170" s="2">
        <v>3143180</v>
      </c>
      <c r="M170" s="2">
        <v>3039970</v>
      </c>
      <c r="N170" s="2">
        <v>2921630</v>
      </c>
      <c r="O170" s="2">
        <v>2812320</v>
      </c>
      <c r="P170" s="2">
        <v>2711090</v>
      </c>
      <c r="Q170" s="2">
        <v>2610480</v>
      </c>
      <c r="R170" s="2">
        <v>2506310</v>
      </c>
      <c r="S170" s="2">
        <v>2403680</v>
      </c>
      <c r="T170" s="2">
        <v>2375120</v>
      </c>
      <c r="U170" s="2">
        <v>2298270</v>
      </c>
      <c r="V170" s="2">
        <v>2221840</v>
      </c>
      <c r="W170" s="2">
        <v>2139280</v>
      </c>
      <c r="X170" s="2">
        <v>2050400</v>
      </c>
      <c r="Y170" s="2">
        <v>1964810</v>
      </c>
      <c r="Z170" s="2">
        <v>1893190</v>
      </c>
      <c r="AA170" s="2">
        <v>1830360</v>
      </c>
      <c r="AB170" s="2">
        <v>1788330</v>
      </c>
      <c r="AC170" s="2">
        <v>1762570</v>
      </c>
      <c r="AD170" s="2">
        <v>1755970</v>
      </c>
      <c r="AE170" s="2">
        <v>1768020</v>
      </c>
      <c r="AF170" s="2">
        <v>1779270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976174</v>
      </c>
      <c r="F173">
        <v>914918</v>
      </c>
      <c r="G173">
        <v>858479</v>
      </c>
      <c r="H173">
        <v>803781</v>
      </c>
      <c r="I173">
        <v>744949</v>
      </c>
      <c r="J173">
        <v>684074</v>
      </c>
      <c r="K173">
        <v>622012</v>
      </c>
      <c r="L173">
        <v>559564</v>
      </c>
      <c r="M173">
        <v>496238</v>
      </c>
      <c r="N173">
        <v>432857</v>
      </c>
      <c r="O173">
        <v>369985</v>
      </c>
      <c r="P173">
        <v>308276</v>
      </c>
      <c r="Q173">
        <v>248955</v>
      </c>
      <c r="R173">
        <v>192126</v>
      </c>
      <c r="S173">
        <v>139588</v>
      </c>
      <c r="T173">
        <v>127684</v>
      </c>
      <c r="U173">
        <v>116169</v>
      </c>
      <c r="V173">
        <v>106333</v>
      </c>
      <c r="W173">
        <v>96372.1</v>
      </c>
      <c r="X173">
        <v>87873.600000000006</v>
      </c>
      <c r="Y173">
        <v>80150</v>
      </c>
      <c r="Z173">
        <v>74183.100000000006</v>
      </c>
      <c r="AA173">
        <v>69138.399999999994</v>
      </c>
      <c r="AB173">
        <v>64820.800000000003</v>
      </c>
      <c r="AC173">
        <v>61294</v>
      </c>
      <c r="AD173">
        <v>59437</v>
      </c>
      <c r="AE173">
        <v>59459.9</v>
      </c>
      <c r="AF173">
        <v>59592.4</v>
      </c>
    </row>
    <row r="174" spans="1:32">
      <c r="A174" t="s">
        <v>192</v>
      </c>
      <c r="B174" t="s">
        <v>19</v>
      </c>
      <c r="C174" s="2">
        <v>1577310000</v>
      </c>
      <c r="D174" s="2">
        <v>1424720000</v>
      </c>
      <c r="E174" s="2">
        <v>1410040000</v>
      </c>
      <c r="F174" s="2">
        <v>1393260000</v>
      </c>
      <c r="G174" s="2">
        <v>1384400000</v>
      </c>
      <c r="H174" s="2">
        <v>1379110000</v>
      </c>
      <c r="I174" s="2">
        <v>1363460000</v>
      </c>
      <c r="J174" s="2">
        <v>1342750000</v>
      </c>
      <c r="K174" s="2">
        <v>1317670000</v>
      </c>
      <c r="L174" s="2">
        <v>1290060000</v>
      </c>
      <c r="M174" s="2">
        <v>1254640000</v>
      </c>
      <c r="N174" s="2">
        <v>1214070000</v>
      </c>
      <c r="O174" s="2">
        <v>1172060000</v>
      </c>
      <c r="P174" s="2">
        <v>1128550000</v>
      </c>
      <c r="Q174" s="2">
        <v>1085670000</v>
      </c>
      <c r="R174" s="2">
        <v>1041280000</v>
      </c>
      <c r="S174" s="2">
        <v>998650000</v>
      </c>
      <c r="T174" s="2">
        <v>951744000</v>
      </c>
      <c r="U174" s="2">
        <v>911748000</v>
      </c>
      <c r="V174" s="2">
        <v>875628000</v>
      </c>
      <c r="W174" s="2">
        <v>842411000</v>
      </c>
      <c r="X174" s="2">
        <v>812228000</v>
      </c>
      <c r="Y174" s="2">
        <v>782166000</v>
      </c>
      <c r="Z174" s="2">
        <v>759193000</v>
      </c>
      <c r="AA174" s="2">
        <v>739394000</v>
      </c>
      <c r="AB174" s="2">
        <v>723659000</v>
      </c>
      <c r="AC174" s="2">
        <v>711996000</v>
      </c>
      <c r="AD174" s="2">
        <v>710148000</v>
      </c>
      <c r="AE174" s="2">
        <v>719105000</v>
      </c>
      <c r="AF174" s="2">
        <v>729255000</v>
      </c>
    </row>
    <row r="175" spans="1:32">
      <c r="A175" t="s">
        <v>193</v>
      </c>
      <c r="B175" t="s">
        <v>19</v>
      </c>
      <c r="C175" s="2">
        <v>2958360000</v>
      </c>
      <c r="D175" s="2">
        <v>2603340000</v>
      </c>
      <c r="E175" s="2">
        <v>2505740000</v>
      </c>
      <c r="F175" s="2">
        <v>2399250000</v>
      </c>
      <c r="G175" s="2">
        <v>2327020000</v>
      </c>
      <c r="H175" s="2">
        <v>2257690000</v>
      </c>
      <c r="I175" s="2">
        <v>2170970000</v>
      </c>
      <c r="J175" s="2">
        <v>2097800000</v>
      </c>
      <c r="K175" s="2">
        <v>1997580000</v>
      </c>
      <c r="L175" s="2">
        <v>1895550000</v>
      </c>
      <c r="M175" s="2">
        <v>1784760000</v>
      </c>
      <c r="N175" s="2">
        <v>1669260000</v>
      </c>
      <c r="O175" s="2">
        <v>1552670000</v>
      </c>
      <c r="P175" s="2">
        <v>1438790000</v>
      </c>
      <c r="Q175" s="2">
        <v>1328620000</v>
      </c>
      <c r="R175" s="2">
        <v>1219770000</v>
      </c>
      <c r="S175" s="2">
        <v>1116230000</v>
      </c>
      <c r="T175" s="2">
        <v>1043780000</v>
      </c>
      <c r="U175" s="2">
        <v>985481000</v>
      </c>
      <c r="V175" s="2">
        <v>929717000</v>
      </c>
      <c r="W175" s="2">
        <v>877319000</v>
      </c>
      <c r="X175" s="2">
        <v>828324000</v>
      </c>
      <c r="Y175" s="2">
        <v>781521000</v>
      </c>
      <c r="Z175" s="2">
        <v>746151000</v>
      </c>
      <c r="AA175" s="2">
        <v>715784000</v>
      </c>
      <c r="AB175" s="2">
        <v>691558000</v>
      </c>
      <c r="AC175" s="2">
        <v>672594000</v>
      </c>
      <c r="AD175" s="2">
        <v>667982000</v>
      </c>
      <c r="AE175" s="2">
        <v>678582000</v>
      </c>
      <c r="AF175" s="2">
        <v>690908000</v>
      </c>
    </row>
    <row r="176" spans="1:32">
      <c r="A176" t="s">
        <v>194</v>
      </c>
      <c r="B176" t="s">
        <v>19</v>
      </c>
      <c r="C176" s="2">
        <v>132326000</v>
      </c>
      <c r="D176" s="2">
        <v>119524000</v>
      </c>
      <c r="E176" s="2">
        <v>118292000</v>
      </c>
      <c r="F176" s="2">
        <v>116885000</v>
      </c>
      <c r="G176" s="2">
        <v>116141000</v>
      </c>
      <c r="H176" s="2">
        <v>115696000</v>
      </c>
      <c r="I176" s="2">
        <v>114382000</v>
      </c>
      <c r="J176" s="2">
        <v>112643000</v>
      </c>
      <c r="K176" s="2">
        <v>110537000</v>
      </c>
      <c r="L176" s="2">
        <v>108217000</v>
      </c>
      <c r="M176" s="2">
        <v>105241000</v>
      </c>
      <c r="N176" s="2">
        <v>101831000</v>
      </c>
      <c r="O176" s="2">
        <v>98299200</v>
      </c>
      <c r="P176" s="2">
        <v>94640900</v>
      </c>
      <c r="Q176" s="2">
        <v>91034400</v>
      </c>
      <c r="R176" s="2">
        <v>87300800</v>
      </c>
      <c r="S176" s="2">
        <v>83713100</v>
      </c>
      <c r="T176" s="2">
        <v>79765200</v>
      </c>
      <c r="U176" s="2">
        <v>76397100</v>
      </c>
      <c r="V176" s="2">
        <v>73353200</v>
      </c>
      <c r="W176" s="2">
        <v>70552300</v>
      </c>
      <c r="X176" s="2">
        <v>68005300</v>
      </c>
      <c r="Y176" s="2">
        <v>65468200</v>
      </c>
      <c r="Z176" s="2">
        <v>63526500</v>
      </c>
      <c r="AA176" s="2">
        <v>61851200</v>
      </c>
      <c r="AB176" s="2">
        <v>60517000</v>
      </c>
      <c r="AC176" s="2">
        <v>59524600</v>
      </c>
      <c r="AD176" s="2">
        <v>59357300</v>
      </c>
      <c r="AE176" s="2">
        <v>60098200</v>
      </c>
      <c r="AF176" s="2">
        <v>60939400</v>
      </c>
    </row>
    <row r="177" spans="1:32">
      <c r="A177" t="s">
        <v>195</v>
      </c>
      <c r="B177" t="s">
        <v>19</v>
      </c>
      <c r="C177" s="2">
        <v>92044000</v>
      </c>
      <c r="D177" s="2">
        <v>80998100</v>
      </c>
      <c r="E177" s="2">
        <v>84008400</v>
      </c>
      <c r="F177" s="2">
        <v>94319000</v>
      </c>
      <c r="G177" s="2">
        <v>85819300</v>
      </c>
      <c r="H177" s="2">
        <v>82502100</v>
      </c>
      <c r="I177" s="2">
        <v>81274100</v>
      </c>
      <c r="J177" s="2">
        <v>60480100</v>
      </c>
      <c r="K177" s="2">
        <v>61731900</v>
      </c>
      <c r="L177" s="2">
        <v>62433000</v>
      </c>
      <c r="M177" s="2">
        <v>61136400</v>
      </c>
      <c r="N177" s="2">
        <v>57210500</v>
      </c>
      <c r="O177" s="2">
        <v>54586600</v>
      </c>
      <c r="P177" s="2">
        <v>50149000</v>
      </c>
      <c r="Q177" s="2">
        <v>45658900</v>
      </c>
      <c r="R177" s="2">
        <v>41284100</v>
      </c>
      <c r="S177" s="2">
        <v>37080400</v>
      </c>
      <c r="T177" s="2">
        <v>33958000</v>
      </c>
      <c r="U177" s="2">
        <v>31446400</v>
      </c>
      <c r="V177" s="2">
        <v>28922100</v>
      </c>
      <c r="W177" s="2">
        <v>26540300</v>
      </c>
      <c r="X177" s="2">
        <v>24313600</v>
      </c>
      <c r="Y177" s="2">
        <v>22213100</v>
      </c>
      <c r="Z177" s="2">
        <v>20503900</v>
      </c>
      <c r="AA177" s="2">
        <v>18981000</v>
      </c>
      <c r="AB177" s="2">
        <v>17633200</v>
      </c>
      <c r="AC177" s="2">
        <v>16441000</v>
      </c>
      <c r="AD177" s="2">
        <v>15623400</v>
      </c>
      <c r="AE177" s="2">
        <v>15144600</v>
      </c>
      <c r="AF177" s="2">
        <v>14638000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206078</v>
      </c>
      <c r="M180">
        <v>181846</v>
      </c>
      <c r="N180">
        <v>158082</v>
      </c>
      <c r="O180">
        <v>135497</v>
      </c>
      <c r="P180">
        <v>114065</v>
      </c>
      <c r="Q180">
        <v>94306.5</v>
      </c>
      <c r="R180">
        <v>75958.8</v>
      </c>
      <c r="S180">
        <v>59538.9</v>
      </c>
      <c r="T180">
        <v>57502.2</v>
      </c>
      <c r="U180">
        <v>54917.2</v>
      </c>
      <c r="V180">
        <v>52633.9</v>
      </c>
      <c r="W180">
        <v>50448.800000000003</v>
      </c>
      <c r="X180">
        <v>48358.5</v>
      </c>
      <c r="Y180">
        <v>46277.1</v>
      </c>
      <c r="Z180">
        <v>44800</v>
      </c>
      <c r="AA180">
        <v>43769.3</v>
      </c>
      <c r="AB180">
        <v>43090.7</v>
      </c>
      <c r="AC180">
        <v>42728</v>
      </c>
      <c r="AD180">
        <v>43373.3</v>
      </c>
      <c r="AE180">
        <v>45098.3</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5112510</v>
      </c>
      <c r="D183" s="2">
        <v>5153790</v>
      </c>
      <c r="E183" s="2">
        <v>5099430</v>
      </c>
      <c r="F183" s="2">
        <v>4984290</v>
      </c>
      <c r="G183" s="2">
        <v>4833480</v>
      </c>
      <c r="H183" s="2">
        <v>4686220</v>
      </c>
      <c r="I183" s="2">
        <v>4536060</v>
      </c>
      <c r="J183" s="2">
        <v>4370430</v>
      </c>
      <c r="K183" s="2">
        <v>4184190</v>
      </c>
      <c r="L183" s="2">
        <v>3983720</v>
      </c>
      <c r="M183" s="2">
        <v>3770630</v>
      </c>
      <c r="N183" s="2">
        <v>3545450</v>
      </c>
      <c r="O183" s="2">
        <v>3332850</v>
      </c>
      <c r="P183" s="2">
        <v>3132580</v>
      </c>
      <c r="Q183" s="2">
        <v>2936770</v>
      </c>
      <c r="R183" s="2">
        <v>2741430</v>
      </c>
      <c r="S183" s="2">
        <v>2551780</v>
      </c>
      <c r="T183" s="2">
        <v>2481730</v>
      </c>
      <c r="U183" s="2">
        <v>2367860</v>
      </c>
      <c r="V183" s="2">
        <v>2279380</v>
      </c>
      <c r="W183" s="2">
        <v>2187740</v>
      </c>
      <c r="X183" s="2">
        <v>2113930</v>
      </c>
      <c r="Y183" s="2">
        <v>2057290</v>
      </c>
      <c r="Z183" s="2">
        <v>2019650</v>
      </c>
      <c r="AA183" s="2">
        <v>1992900</v>
      </c>
      <c r="AB183" s="2">
        <v>1985080</v>
      </c>
      <c r="AC183" s="2">
        <v>1990220</v>
      </c>
      <c r="AD183" s="2">
        <v>2009570</v>
      </c>
      <c r="AE183" s="2">
        <v>2041600</v>
      </c>
      <c r="AF183" s="2">
        <v>2067870</v>
      </c>
    </row>
    <row r="184" spans="1:32">
      <c r="A184" t="s">
        <v>202</v>
      </c>
      <c r="B184" t="s">
        <v>19</v>
      </c>
      <c r="C184" s="2">
        <v>38830600000</v>
      </c>
      <c r="D184" s="2">
        <v>39551900000</v>
      </c>
      <c r="E184" s="2">
        <v>39654300000</v>
      </c>
      <c r="F184" s="2">
        <v>39169200000</v>
      </c>
      <c r="G184" s="2">
        <v>38429500000</v>
      </c>
      <c r="H184" s="2">
        <v>37707900000</v>
      </c>
      <c r="I184" s="2">
        <v>36929500000</v>
      </c>
      <c r="J184" s="2">
        <v>35987400000</v>
      </c>
      <c r="K184" s="2">
        <v>34841100000</v>
      </c>
      <c r="L184" s="2">
        <v>33536000000</v>
      </c>
      <c r="M184" s="2">
        <v>32091900000</v>
      </c>
      <c r="N184" s="2">
        <v>30514100000</v>
      </c>
      <c r="O184" s="2">
        <v>28992600000</v>
      </c>
      <c r="P184" s="2">
        <v>27510900000</v>
      </c>
      <c r="Q184" s="2">
        <v>26002800000</v>
      </c>
      <c r="R184" s="2">
        <v>24436900000</v>
      </c>
      <c r="S184" s="2">
        <v>22867600000</v>
      </c>
      <c r="T184" s="2">
        <v>21362800000</v>
      </c>
      <c r="U184" s="2">
        <v>19882200000</v>
      </c>
      <c r="V184" s="2">
        <v>18464600000</v>
      </c>
      <c r="W184" s="2">
        <v>17108400000</v>
      </c>
      <c r="X184" s="2">
        <v>15816200000</v>
      </c>
      <c r="Y184" s="2">
        <v>14650500000</v>
      </c>
      <c r="Z184" s="2">
        <v>13659900000</v>
      </c>
      <c r="AA184" s="2">
        <v>12785800000</v>
      </c>
      <c r="AB184" s="2">
        <v>12109300000</v>
      </c>
      <c r="AC184" s="2">
        <v>11582300000</v>
      </c>
      <c r="AD184" s="2">
        <v>11211100000</v>
      </c>
      <c r="AE184" s="2">
        <v>10981900000</v>
      </c>
      <c r="AF184" s="2">
        <v>10752800000</v>
      </c>
    </row>
    <row r="185" spans="1:32">
      <c r="A185" t="s">
        <v>203</v>
      </c>
      <c r="B185" t="s">
        <v>19</v>
      </c>
      <c r="C185" s="2">
        <v>142673000</v>
      </c>
      <c r="D185" s="2">
        <v>144150000</v>
      </c>
      <c r="E185" s="2">
        <v>144497000</v>
      </c>
      <c r="F185" s="2">
        <v>143480000</v>
      </c>
      <c r="G185" s="2">
        <v>143809000</v>
      </c>
      <c r="H185" s="2">
        <v>144731000</v>
      </c>
      <c r="I185" s="2">
        <v>145742000</v>
      </c>
      <c r="J185" s="2">
        <v>148095000</v>
      </c>
      <c r="K185" s="2">
        <v>148122000</v>
      </c>
      <c r="L185" s="2">
        <v>147546000</v>
      </c>
      <c r="M185" s="2">
        <v>146199000</v>
      </c>
      <c r="N185" s="2">
        <v>144027000</v>
      </c>
      <c r="O185" s="2">
        <v>142553000</v>
      </c>
      <c r="P185" s="2">
        <v>142071000</v>
      </c>
      <c r="Q185" s="2">
        <v>142002000</v>
      </c>
      <c r="R185" s="2">
        <v>141939000</v>
      </c>
      <c r="S185" s="2">
        <v>142118000</v>
      </c>
      <c r="T185" s="2">
        <v>143978000</v>
      </c>
      <c r="U185" s="2">
        <v>146498000</v>
      </c>
      <c r="V185" s="2">
        <v>148040000</v>
      </c>
      <c r="W185" s="2">
        <v>148809000</v>
      </c>
      <c r="X185" s="2">
        <v>149085000</v>
      </c>
      <c r="Y185" s="2">
        <v>149199000</v>
      </c>
      <c r="Z185" s="2">
        <v>149779000</v>
      </c>
      <c r="AA185" s="2">
        <v>150611000</v>
      </c>
      <c r="AB185" s="2">
        <v>152602000</v>
      </c>
      <c r="AC185" s="2">
        <v>155526000</v>
      </c>
      <c r="AD185" s="2">
        <v>159740000</v>
      </c>
      <c r="AE185" s="2">
        <v>165297000</v>
      </c>
      <c r="AF185" s="2">
        <v>170781000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14991300</v>
      </c>
      <c r="D190" s="2">
        <v>15181100</v>
      </c>
      <c r="E190" s="2">
        <v>15131800</v>
      </c>
      <c r="F190" s="2">
        <v>14915100</v>
      </c>
      <c r="G190" s="2">
        <v>14657800</v>
      </c>
      <c r="H190" s="2">
        <v>14442000</v>
      </c>
      <c r="I190" s="2">
        <v>14232600</v>
      </c>
      <c r="J190" s="2">
        <v>13980400</v>
      </c>
      <c r="K190" s="2">
        <v>13658100</v>
      </c>
      <c r="L190" s="2">
        <v>13281000</v>
      </c>
      <c r="M190" s="2">
        <v>12844900</v>
      </c>
      <c r="N190" s="2">
        <v>12344900</v>
      </c>
      <c r="O190" s="2">
        <v>11883000</v>
      </c>
      <c r="P190" s="2">
        <v>11455300</v>
      </c>
      <c r="Q190" s="2">
        <v>11030200</v>
      </c>
      <c r="R190" s="2">
        <v>10590000</v>
      </c>
      <c r="S190" s="2">
        <v>10156400</v>
      </c>
      <c r="T190" s="2">
        <v>10035700</v>
      </c>
      <c r="U190" s="2">
        <v>9711010</v>
      </c>
      <c r="V190" s="2">
        <v>9388040</v>
      </c>
      <c r="W190" s="2">
        <v>9039220</v>
      </c>
      <c r="X190" s="2">
        <v>8663670</v>
      </c>
      <c r="Y190" s="2">
        <v>8302020</v>
      </c>
      <c r="Z190" s="2">
        <v>7999400</v>
      </c>
      <c r="AA190" s="2">
        <v>7733930</v>
      </c>
      <c r="AB190" s="2">
        <v>7556300</v>
      </c>
      <c r="AC190" s="2">
        <v>7447470</v>
      </c>
      <c r="AD190" s="2">
        <v>7419590</v>
      </c>
      <c r="AE190" s="2">
        <v>7470520</v>
      </c>
      <c r="AF190" s="2">
        <v>7518050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90743.5</v>
      </c>
      <c r="AE193">
        <v>90778.5</v>
      </c>
      <c r="AF193">
        <v>90980.800000000003</v>
      </c>
    </row>
    <row r="194" spans="1:32">
      <c r="A194" t="s">
        <v>212</v>
      </c>
      <c r="B194" t="s">
        <v>19</v>
      </c>
      <c r="C194" s="2">
        <v>3953170000</v>
      </c>
      <c r="D194" s="2">
        <v>3570730000</v>
      </c>
      <c r="E194" s="2">
        <v>3533930000</v>
      </c>
      <c r="F194" s="2">
        <v>3491890000</v>
      </c>
      <c r="G194" s="2">
        <v>3469670000</v>
      </c>
      <c r="H194" s="2">
        <v>3456400000</v>
      </c>
      <c r="I194" s="2">
        <v>3417190000</v>
      </c>
      <c r="J194" s="2">
        <v>3365290000</v>
      </c>
      <c r="K194" s="2">
        <v>3302440000</v>
      </c>
      <c r="L194" s="2">
        <v>3233230000</v>
      </c>
      <c r="M194" s="2">
        <v>3144470000</v>
      </c>
      <c r="N194" s="2">
        <v>3042790000</v>
      </c>
      <c r="O194" s="2">
        <v>2937490000</v>
      </c>
      <c r="P194" s="2">
        <v>2828440000</v>
      </c>
      <c r="Q194" s="2">
        <v>2720970000</v>
      </c>
      <c r="R194" s="2">
        <v>2609730000</v>
      </c>
      <c r="S194" s="2">
        <v>2502880000</v>
      </c>
      <c r="T194" s="2">
        <v>2385320000</v>
      </c>
      <c r="U194" s="2">
        <v>2285080000</v>
      </c>
      <c r="V194" s="2">
        <v>2194560000</v>
      </c>
      <c r="W194" s="2">
        <v>2111310000</v>
      </c>
      <c r="X194" s="2">
        <v>2035660000</v>
      </c>
      <c r="Y194" s="2">
        <v>1960320000</v>
      </c>
      <c r="Z194" s="2">
        <v>1902740000</v>
      </c>
      <c r="AA194" s="2">
        <v>1853120000</v>
      </c>
      <c r="AB194" s="2">
        <v>1813680000</v>
      </c>
      <c r="AC194" s="2">
        <v>1784450000</v>
      </c>
      <c r="AD194" s="2">
        <v>1779820000</v>
      </c>
      <c r="AE194" s="2">
        <v>1802270000</v>
      </c>
      <c r="AF194" s="2">
        <v>1827710000</v>
      </c>
    </row>
    <row r="195" spans="1:32">
      <c r="A195" t="s">
        <v>213</v>
      </c>
      <c r="B195" t="s">
        <v>19</v>
      </c>
      <c r="C195" s="2">
        <v>3077350000</v>
      </c>
      <c r="D195" s="2">
        <v>2708050000</v>
      </c>
      <c r="E195" s="2">
        <v>2606530000</v>
      </c>
      <c r="F195" s="2">
        <v>2495750000</v>
      </c>
      <c r="G195" s="2">
        <v>2420620000</v>
      </c>
      <c r="H195" s="2">
        <v>2348500000</v>
      </c>
      <c r="I195" s="2">
        <v>2258290000</v>
      </c>
      <c r="J195" s="2">
        <v>2182180000</v>
      </c>
      <c r="K195" s="2">
        <v>2077930000</v>
      </c>
      <c r="L195" s="2">
        <v>1971790000</v>
      </c>
      <c r="M195" s="2">
        <v>1856550000</v>
      </c>
      <c r="N195" s="2">
        <v>1736400000</v>
      </c>
      <c r="O195" s="2">
        <v>1615120000</v>
      </c>
      <c r="P195" s="2">
        <v>1496660000</v>
      </c>
      <c r="Q195" s="2">
        <v>1382060000</v>
      </c>
      <c r="R195" s="2">
        <v>1268830000</v>
      </c>
      <c r="S195" s="2">
        <v>1161130000</v>
      </c>
      <c r="T195" s="2">
        <v>1085760000</v>
      </c>
      <c r="U195" s="2">
        <v>1025120000</v>
      </c>
      <c r="V195" s="2">
        <v>967112000</v>
      </c>
      <c r="W195" s="2">
        <v>912607000</v>
      </c>
      <c r="X195" s="2">
        <v>861641000</v>
      </c>
      <c r="Y195" s="2">
        <v>812955000</v>
      </c>
      <c r="Z195" s="2">
        <v>776163000</v>
      </c>
      <c r="AA195" s="2">
        <v>744574000</v>
      </c>
      <c r="AB195" s="2">
        <v>719374000</v>
      </c>
      <c r="AC195" s="2">
        <v>699647000</v>
      </c>
      <c r="AD195" s="2">
        <v>694850000</v>
      </c>
      <c r="AE195" s="2">
        <v>705876000</v>
      </c>
      <c r="AF195" s="2">
        <v>718698000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667954</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511251</v>
      </c>
      <c r="D203">
        <v>515379</v>
      </c>
      <c r="E203">
        <v>509943</v>
      </c>
      <c r="F203">
        <v>498429</v>
      </c>
      <c r="G203">
        <v>483348</v>
      </c>
      <c r="H203">
        <v>468622</v>
      </c>
      <c r="I203">
        <v>453606</v>
      </c>
      <c r="J203">
        <v>437043</v>
      </c>
      <c r="K203">
        <v>418419</v>
      </c>
      <c r="L203">
        <v>398372</v>
      </c>
      <c r="M203">
        <v>377063</v>
      </c>
      <c r="N203">
        <v>354545</v>
      </c>
      <c r="O203">
        <v>333285</v>
      </c>
      <c r="P203">
        <v>313258</v>
      </c>
      <c r="Q203">
        <v>293677</v>
      </c>
      <c r="R203">
        <v>274143</v>
      </c>
      <c r="S203">
        <v>255178</v>
      </c>
      <c r="T203">
        <v>248173</v>
      </c>
      <c r="U203">
        <v>236786</v>
      </c>
      <c r="V203">
        <v>227938</v>
      </c>
      <c r="W203">
        <v>218774</v>
      </c>
      <c r="X203">
        <v>211393</v>
      </c>
      <c r="Y203">
        <v>205729</v>
      </c>
      <c r="Z203">
        <v>201965</v>
      </c>
      <c r="AA203">
        <v>199290</v>
      </c>
      <c r="AB203">
        <v>198508</v>
      </c>
      <c r="AC203">
        <v>199022</v>
      </c>
      <c r="AD203">
        <v>200957</v>
      </c>
      <c r="AE203">
        <v>204160</v>
      </c>
      <c r="AF203">
        <v>206787</v>
      </c>
    </row>
    <row r="204" spans="1:32">
      <c r="A204" t="s">
        <v>222</v>
      </c>
      <c r="B204" t="s">
        <v>19</v>
      </c>
      <c r="C204" s="2">
        <v>7766110000</v>
      </c>
      <c r="D204" s="2">
        <v>7910380000</v>
      </c>
      <c r="E204" s="2">
        <v>7930870000</v>
      </c>
      <c r="F204" s="2">
        <v>7833840000</v>
      </c>
      <c r="G204" s="2">
        <v>7685900000</v>
      </c>
      <c r="H204" s="2">
        <v>7541590000</v>
      </c>
      <c r="I204" s="2">
        <v>7385900000</v>
      </c>
      <c r="J204" s="2">
        <v>7197490000</v>
      </c>
      <c r="K204" s="2">
        <v>6968220000</v>
      </c>
      <c r="L204" s="2">
        <v>6707200000</v>
      </c>
      <c r="M204" s="2">
        <v>6418380000</v>
      </c>
      <c r="N204" s="2">
        <v>6102830000</v>
      </c>
      <c r="O204" s="2">
        <v>5798520000</v>
      </c>
      <c r="P204" s="2">
        <v>5502180000</v>
      </c>
      <c r="Q204" s="2">
        <v>5200560000</v>
      </c>
      <c r="R204" s="2">
        <v>4887390000</v>
      </c>
      <c r="S204" s="2">
        <v>4573520000</v>
      </c>
      <c r="T204" s="2">
        <v>4272560000</v>
      </c>
      <c r="U204" s="2">
        <v>3976440000</v>
      </c>
      <c r="V204" s="2">
        <v>3692930000</v>
      </c>
      <c r="W204" s="2">
        <v>3421680000</v>
      </c>
      <c r="X204" s="2">
        <v>3163240000</v>
      </c>
      <c r="Y204" s="2">
        <v>2930110000</v>
      </c>
      <c r="Z204" s="2">
        <v>2731980000</v>
      </c>
      <c r="AA204" s="2">
        <v>2557160000</v>
      </c>
      <c r="AB204" s="2">
        <v>2421860000</v>
      </c>
      <c r="AC204" s="2">
        <v>2316470000</v>
      </c>
      <c r="AD204" s="2">
        <v>2242230000</v>
      </c>
      <c r="AE204" s="2">
        <v>2196380000</v>
      </c>
      <c r="AF204" s="2">
        <v>2150560000</v>
      </c>
    </row>
    <row r="205" spans="1:32">
      <c r="A205" t="s">
        <v>223</v>
      </c>
      <c r="B205" t="s">
        <v>19</v>
      </c>
      <c r="C205" s="2">
        <v>28534600</v>
      </c>
      <c r="D205" s="2">
        <v>28830100</v>
      </c>
      <c r="E205" s="2">
        <v>28899400</v>
      </c>
      <c r="F205" s="2">
        <v>28696000</v>
      </c>
      <c r="G205" s="2">
        <v>28761900</v>
      </c>
      <c r="H205" s="2">
        <v>28946100</v>
      </c>
      <c r="I205" s="2">
        <v>29148500</v>
      </c>
      <c r="J205" s="2">
        <v>29618900</v>
      </c>
      <c r="K205" s="2">
        <v>29624400</v>
      </c>
      <c r="L205" s="2">
        <v>29509300</v>
      </c>
      <c r="M205" s="2">
        <v>29239800</v>
      </c>
      <c r="N205" s="2">
        <v>28805300</v>
      </c>
      <c r="O205" s="2">
        <v>28510600</v>
      </c>
      <c r="P205" s="2">
        <v>28414200</v>
      </c>
      <c r="Q205" s="2">
        <v>28400500</v>
      </c>
      <c r="R205" s="2">
        <v>28387800</v>
      </c>
      <c r="S205" s="2">
        <v>28423600</v>
      </c>
      <c r="T205" s="2">
        <v>28795500</v>
      </c>
      <c r="U205" s="2">
        <v>29299700</v>
      </c>
      <c r="V205" s="2">
        <v>29608000</v>
      </c>
      <c r="W205" s="2">
        <v>29761800</v>
      </c>
      <c r="X205" s="2">
        <v>29817000</v>
      </c>
      <c r="Y205" s="2">
        <v>29839800</v>
      </c>
      <c r="Z205" s="2">
        <v>29955700</v>
      </c>
      <c r="AA205" s="2">
        <v>30122200</v>
      </c>
      <c r="AB205" s="2">
        <v>30520300</v>
      </c>
      <c r="AC205" s="2">
        <v>31105300</v>
      </c>
      <c r="AD205" s="2">
        <v>31947900</v>
      </c>
      <c r="AE205" s="2">
        <v>33059300</v>
      </c>
      <c r="AF205" s="2">
        <v>34156200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2998260</v>
      </c>
      <c r="D210" s="2">
        <v>3036230</v>
      </c>
      <c r="E210" s="2">
        <v>3026360</v>
      </c>
      <c r="F210" s="2">
        <v>2983010</v>
      </c>
      <c r="G210" s="2">
        <v>2931560</v>
      </c>
      <c r="H210" s="2">
        <v>2888400</v>
      </c>
      <c r="I210" s="2">
        <v>2846510</v>
      </c>
      <c r="J210" s="2">
        <v>2796090</v>
      </c>
      <c r="K210" s="2">
        <v>2731630</v>
      </c>
      <c r="L210" s="2">
        <v>2656210</v>
      </c>
      <c r="M210" s="2">
        <v>2568990</v>
      </c>
      <c r="N210" s="2">
        <v>2468980</v>
      </c>
      <c r="O210" s="2">
        <v>2376610</v>
      </c>
      <c r="P210" s="2">
        <v>2291060</v>
      </c>
      <c r="Q210" s="2">
        <v>2206040</v>
      </c>
      <c r="R210" s="2">
        <v>2118010</v>
      </c>
      <c r="S210" s="2">
        <v>2031280</v>
      </c>
      <c r="T210" s="2">
        <v>2007140</v>
      </c>
      <c r="U210" s="2">
        <v>1942200</v>
      </c>
      <c r="V210" s="2">
        <v>1877610</v>
      </c>
      <c r="W210" s="2">
        <v>1807840</v>
      </c>
      <c r="X210" s="2">
        <v>1732730</v>
      </c>
      <c r="Y210" s="2">
        <v>1660400</v>
      </c>
      <c r="Z210" s="2">
        <v>1599880</v>
      </c>
      <c r="AA210" s="2">
        <v>1546790</v>
      </c>
      <c r="AB210" s="2">
        <v>1511260</v>
      </c>
      <c r="AC210" s="2">
        <v>1489490</v>
      </c>
      <c r="AD210" s="2">
        <v>1483920</v>
      </c>
      <c r="AE210" s="2">
        <v>1494100</v>
      </c>
      <c r="AF210" s="2">
        <v>1503610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9074.35</v>
      </c>
      <c r="AE213">
        <v>9077.85</v>
      </c>
      <c r="AF213">
        <v>9098.08</v>
      </c>
    </row>
    <row r="214" spans="1:32">
      <c r="A214" t="s">
        <v>232</v>
      </c>
      <c r="B214" t="s">
        <v>19</v>
      </c>
      <c r="C214" s="2">
        <v>790633000</v>
      </c>
      <c r="D214" s="2">
        <v>714146000</v>
      </c>
      <c r="E214" s="2">
        <v>706786000</v>
      </c>
      <c r="F214" s="2">
        <v>698378000</v>
      </c>
      <c r="G214" s="2">
        <v>693934000</v>
      </c>
      <c r="H214" s="2">
        <v>691281000</v>
      </c>
      <c r="I214" s="2">
        <v>683437000</v>
      </c>
      <c r="J214" s="2">
        <v>673059000</v>
      </c>
      <c r="K214" s="2">
        <v>660488000</v>
      </c>
      <c r="L214" s="2">
        <v>646646000</v>
      </c>
      <c r="M214" s="2">
        <v>628894000</v>
      </c>
      <c r="N214" s="2">
        <v>608558000</v>
      </c>
      <c r="O214" s="2">
        <v>587498000</v>
      </c>
      <c r="P214" s="2">
        <v>565688000</v>
      </c>
      <c r="Q214" s="2">
        <v>544194000</v>
      </c>
      <c r="R214" s="2">
        <v>521946000</v>
      </c>
      <c r="S214" s="2">
        <v>500576000</v>
      </c>
      <c r="T214" s="2">
        <v>477064000</v>
      </c>
      <c r="U214" s="2">
        <v>457016000</v>
      </c>
      <c r="V214" s="2">
        <v>438911000</v>
      </c>
      <c r="W214" s="2">
        <v>422261000</v>
      </c>
      <c r="X214" s="2">
        <v>407132000</v>
      </c>
      <c r="Y214" s="2">
        <v>392063000</v>
      </c>
      <c r="Z214" s="2">
        <v>380548000</v>
      </c>
      <c r="AA214" s="2">
        <v>370624000</v>
      </c>
      <c r="AB214" s="2">
        <v>362736000</v>
      </c>
      <c r="AC214" s="2">
        <v>356890000</v>
      </c>
      <c r="AD214" s="2">
        <v>355964000</v>
      </c>
      <c r="AE214" s="2">
        <v>360453000</v>
      </c>
      <c r="AF214" s="2">
        <v>365541000</v>
      </c>
    </row>
    <row r="215" spans="1:32">
      <c r="A215" t="s">
        <v>233</v>
      </c>
      <c r="B215" t="s">
        <v>19</v>
      </c>
      <c r="C215" s="2">
        <v>615470000</v>
      </c>
      <c r="D215" s="2">
        <v>541610000</v>
      </c>
      <c r="E215" s="2">
        <v>521306000</v>
      </c>
      <c r="F215" s="2">
        <v>499151000</v>
      </c>
      <c r="G215" s="2">
        <v>484123000</v>
      </c>
      <c r="H215" s="2">
        <v>469699000</v>
      </c>
      <c r="I215" s="2">
        <v>451658000</v>
      </c>
      <c r="J215" s="2">
        <v>436435000</v>
      </c>
      <c r="K215" s="2">
        <v>415586000</v>
      </c>
      <c r="L215" s="2">
        <v>394358000</v>
      </c>
      <c r="M215" s="2">
        <v>371309000</v>
      </c>
      <c r="N215" s="2">
        <v>347281000</v>
      </c>
      <c r="O215" s="2">
        <v>323024000</v>
      </c>
      <c r="P215" s="2">
        <v>299332000</v>
      </c>
      <c r="Q215" s="2">
        <v>276412000</v>
      </c>
      <c r="R215" s="2">
        <v>253766000</v>
      </c>
      <c r="S215" s="2">
        <v>232226000</v>
      </c>
      <c r="T215" s="2">
        <v>217153000</v>
      </c>
      <c r="U215" s="2">
        <v>205024000</v>
      </c>
      <c r="V215" s="2">
        <v>193422000</v>
      </c>
      <c r="W215" s="2">
        <v>182521000</v>
      </c>
      <c r="X215" s="2">
        <v>172328000</v>
      </c>
      <c r="Y215" s="2">
        <v>162591000</v>
      </c>
      <c r="Z215" s="2">
        <v>155233000</v>
      </c>
      <c r="AA215" s="2">
        <v>148915000</v>
      </c>
      <c r="AB215" s="2">
        <v>143875000</v>
      </c>
      <c r="AC215" s="2">
        <v>139929000</v>
      </c>
      <c r="AD215" s="2">
        <v>138970000</v>
      </c>
      <c r="AE215" s="2">
        <v>141175000</v>
      </c>
      <c r="AF215" s="2">
        <v>143740000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64190.6</v>
      </c>
      <c r="S220">
        <v>50314.6</v>
      </c>
      <c r="T220">
        <v>48593.4</v>
      </c>
      <c r="U220">
        <v>46408.9</v>
      </c>
      <c r="V220">
        <v>44479.4</v>
      </c>
      <c r="W220">
        <v>42632.800000000003</v>
      </c>
      <c r="X220">
        <v>40866.300000000003</v>
      </c>
      <c r="Y220">
        <v>39107.4</v>
      </c>
      <c r="Z220">
        <v>37859.199999999997</v>
      </c>
      <c r="AA220">
        <v>36988.1</v>
      </c>
      <c r="AB220">
        <v>36414.699999999997</v>
      </c>
      <c r="AC220">
        <v>36108.199999999997</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675279000000</v>
      </c>
      <c r="D243" s="2">
        <v>697910000000</v>
      </c>
      <c r="E243" s="2">
        <v>636910000000</v>
      </c>
      <c r="F243" s="2">
        <v>556883000000</v>
      </c>
      <c r="G243" s="2">
        <v>472941000000</v>
      </c>
      <c r="H243" s="2">
        <v>391561000000</v>
      </c>
      <c r="I243" s="2">
        <v>314468000000</v>
      </c>
      <c r="J243" s="2">
        <v>242279000000</v>
      </c>
      <c r="K243" s="2">
        <v>175089000000</v>
      </c>
      <c r="L243" s="2">
        <v>112791000000</v>
      </c>
      <c r="M243" s="2">
        <v>55138800000</v>
      </c>
      <c r="N243" s="2">
        <v>2157920000</v>
      </c>
      <c r="O243" s="2">
        <v>1940240000</v>
      </c>
      <c r="P243" s="2">
        <v>1460040000</v>
      </c>
      <c r="Q243" s="2">
        <v>1164940000</v>
      </c>
      <c r="R243" s="2">
        <v>879749000</v>
      </c>
      <c r="S243" s="2">
        <v>683234000</v>
      </c>
      <c r="T243" s="2">
        <v>532185000</v>
      </c>
      <c r="U243" s="2">
        <v>413873000</v>
      </c>
      <c r="V243" s="2">
        <v>340727000</v>
      </c>
      <c r="W243" s="2">
        <v>286144000</v>
      </c>
      <c r="X243" s="2">
        <v>248501000</v>
      </c>
      <c r="Y243" s="2">
        <v>219318000</v>
      </c>
      <c r="Z243" s="2">
        <v>198029000</v>
      </c>
      <c r="AA243" s="2">
        <v>170563000</v>
      </c>
      <c r="AB243" s="2">
        <v>144154000</v>
      </c>
      <c r="AC243" s="2">
        <v>125027000</v>
      </c>
      <c r="AD243" s="2">
        <v>106651000</v>
      </c>
      <c r="AE243" s="2">
        <v>89087200</v>
      </c>
      <c r="AF243" s="2">
        <v>77894000</v>
      </c>
    </row>
    <row r="244" spans="1:32">
      <c r="A244" t="s">
        <v>262</v>
      </c>
      <c r="B244" t="s">
        <v>19</v>
      </c>
      <c r="C244" s="2">
        <v>2038110000000</v>
      </c>
      <c r="D244" s="2">
        <v>2430950000000</v>
      </c>
      <c r="E244" s="2">
        <v>2566540000000</v>
      </c>
      <c r="F244" s="2">
        <v>2613530000000</v>
      </c>
      <c r="G244" s="2">
        <v>2607650000000</v>
      </c>
      <c r="H244" s="2">
        <v>2566150000000</v>
      </c>
      <c r="I244" s="2">
        <v>2490470000000</v>
      </c>
      <c r="J244" s="2">
        <v>2391870000000</v>
      </c>
      <c r="K244" s="2">
        <v>2271920000000</v>
      </c>
      <c r="L244" s="2">
        <v>2139010000000</v>
      </c>
      <c r="M244" s="2">
        <v>2013330000000</v>
      </c>
      <c r="N244" s="2">
        <v>1897790000000</v>
      </c>
      <c r="O244" s="2">
        <v>1795910000000</v>
      </c>
      <c r="P244" s="2">
        <v>1683900000000</v>
      </c>
      <c r="Q244" s="2">
        <v>1590690000000</v>
      </c>
      <c r="R244" s="2">
        <v>1508460000000</v>
      </c>
      <c r="S244" s="2">
        <v>1439990000000</v>
      </c>
      <c r="T244" s="2">
        <v>1388150000000</v>
      </c>
      <c r="U244" s="2">
        <v>1358640000000</v>
      </c>
      <c r="V244" s="2">
        <v>1349000000000</v>
      </c>
      <c r="W244" s="2">
        <v>1361240000000</v>
      </c>
      <c r="X244" s="2">
        <v>1390080000000</v>
      </c>
      <c r="Y244" s="2">
        <v>1418550000000</v>
      </c>
      <c r="Z244" s="2">
        <v>1445350000000</v>
      </c>
      <c r="AA244" s="2">
        <v>1441150000000</v>
      </c>
      <c r="AB244" s="2">
        <v>1435780000000</v>
      </c>
      <c r="AC244" s="2">
        <v>1429260000000</v>
      </c>
      <c r="AD244" s="2">
        <v>1422350000000</v>
      </c>
      <c r="AE244" s="2">
        <v>1413720000000</v>
      </c>
      <c r="AF244" s="2">
        <v>1403660000000</v>
      </c>
    </row>
    <row r="245" spans="1:32">
      <c r="A245" t="s">
        <v>263</v>
      </c>
      <c r="B245" t="s">
        <v>19</v>
      </c>
      <c r="C245" s="2">
        <v>14831400000000</v>
      </c>
      <c r="D245" s="2">
        <v>17620000000000</v>
      </c>
      <c r="E245" s="2">
        <v>18591400000000</v>
      </c>
      <c r="F245" s="2">
        <v>18822600000000</v>
      </c>
      <c r="G245" s="2">
        <v>18790700000000</v>
      </c>
      <c r="H245" s="2">
        <v>18456100000000</v>
      </c>
      <c r="I245" s="2">
        <v>17852500000000</v>
      </c>
      <c r="J245" s="2">
        <v>17238800000000</v>
      </c>
      <c r="K245" s="2">
        <v>16303000000000</v>
      </c>
      <c r="L245" s="2">
        <v>15284100000000</v>
      </c>
      <c r="M245" s="2">
        <v>14331000000000</v>
      </c>
      <c r="N245" s="2">
        <v>13472700000000</v>
      </c>
      <c r="O245" s="2">
        <v>12622100000000</v>
      </c>
      <c r="P245" s="2">
        <v>11823700000000</v>
      </c>
      <c r="Q245" s="2">
        <v>11092300000000</v>
      </c>
      <c r="R245" s="2">
        <v>10467000000000</v>
      </c>
      <c r="S245" s="2">
        <v>9959330000000</v>
      </c>
      <c r="T245" s="2">
        <v>9581790000000</v>
      </c>
      <c r="U245" s="2">
        <v>9371460000000</v>
      </c>
      <c r="V245" s="2">
        <v>9309080000000</v>
      </c>
      <c r="W245" s="2">
        <v>9398410000000</v>
      </c>
      <c r="X245" s="2">
        <v>9605110000000</v>
      </c>
      <c r="Y245" s="2">
        <v>9808290000000</v>
      </c>
      <c r="Z245" s="2">
        <v>10004600000000</v>
      </c>
      <c r="AA245" s="2">
        <v>9986820000000</v>
      </c>
      <c r="AB245" s="2">
        <v>9964730000000</v>
      </c>
      <c r="AC245" s="2">
        <v>9936220000000</v>
      </c>
      <c r="AD245" s="2">
        <v>9902590000000</v>
      </c>
      <c r="AE245" s="2">
        <v>9856460000000</v>
      </c>
      <c r="AF245" s="2">
        <v>9805790000000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39970600000</v>
      </c>
      <c r="D250" s="2">
        <v>41336800000</v>
      </c>
      <c r="E250" s="2">
        <v>37785000000</v>
      </c>
      <c r="F250" s="2">
        <v>33153000000</v>
      </c>
      <c r="G250" s="2">
        <v>28317200000</v>
      </c>
      <c r="H250" s="2">
        <v>23635200000</v>
      </c>
      <c r="I250" s="2">
        <v>19212000000</v>
      </c>
      <c r="J250" s="2">
        <v>15043400000</v>
      </c>
      <c r="K250" s="2">
        <v>11161800000</v>
      </c>
      <c r="L250" s="2">
        <v>7550750000</v>
      </c>
      <c r="M250" s="2">
        <v>4223230000</v>
      </c>
      <c r="N250" s="2">
        <v>1197610000</v>
      </c>
      <c r="O250" s="2">
        <v>1330850000</v>
      </c>
      <c r="P250" s="2">
        <v>1434300000</v>
      </c>
      <c r="Q250" s="2">
        <v>1541600000</v>
      </c>
      <c r="R250" s="2">
        <v>1627590000</v>
      </c>
      <c r="S250" s="2">
        <v>1704680000</v>
      </c>
      <c r="T250" s="2">
        <v>1773560000</v>
      </c>
      <c r="U250" s="2">
        <v>1845010000</v>
      </c>
      <c r="V250" s="2">
        <v>1940070000</v>
      </c>
      <c r="W250" s="2">
        <v>2046990000</v>
      </c>
      <c r="X250" s="2">
        <v>2166220000</v>
      </c>
      <c r="Y250" s="2">
        <v>2275780000</v>
      </c>
      <c r="Z250" s="2">
        <v>2385660000</v>
      </c>
      <c r="AA250" s="2">
        <v>2453990000</v>
      </c>
      <c r="AB250" s="2">
        <v>2523470000</v>
      </c>
      <c r="AC250" s="2">
        <v>2582070000</v>
      </c>
      <c r="AD250" s="2">
        <v>2631040000</v>
      </c>
      <c r="AE250" s="2">
        <v>2669730000</v>
      </c>
      <c r="AF250" s="2">
        <v>2709170000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1576730000000</v>
      </c>
      <c r="E253" s="2">
        <v>1432980000000</v>
      </c>
      <c r="F253" s="2">
        <v>1302090000000</v>
      </c>
      <c r="G253" s="2">
        <v>1187500000000</v>
      </c>
      <c r="H253" s="2">
        <v>1082530000000</v>
      </c>
      <c r="I253" s="2">
        <v>976882000000</v>
      </c>
      <c r="J253" s="2">
        <v>872437000000</v>
      </c>
      <c r="K253" s="2">
        <v>769378000000</v>
      </c>
      <c r="L253" s="2">
        <v>670492000000</v>
      </c>
      <c r="M253" s="2">
        <v>576147000000</v>
      </c>
      <c r="N253" s="2">
        <v>487435000000</v>
      </c>
      <c r="O253" s="2">
        <v>403997000000</v>
      </c>
      <c r="P253" s="2">
        <v>326775000000</v>
      </c>
      <c r="Q253" s="2">
        <v>257509000000</v>
      </c>
      <c r="R253" s="2">
        <v>195821000000</v>
      </c>
      <c r="S253" s="2">
        <v>142955000000</v>
      </c>
      <c r="T253" s="2">
        <v>98242200000</v>
      </c>
      <c r="U253" s="2">
        <v>61600300000</v>
      </c>
      <c r="V253" s="2">
        <v>67715900000</v>
      </c>
      <c r="W253" s="2">
        <v>70259500000</v>
      </c>
      <c r="X253" s="2">
        <v>76276500000</v>
      </c>
      <c r="Y253" s="2">
        <v>81309600000</v>
      </c>
      <c r="Z253" s="2">
        <v>87802200000</v>
      </c>
      <c r="AA253" s="2">
        <v>94791400000</v>
      </c>
      <c r="AB253" s="2">
        <v>101985000000</v>
      </c>
      <c r="AC253" s="2">
        <v>109206000000</v>
      </c>
      <c r="AD253" s="2">
        <v>116197000000</v>
      </c>
      <c r="AE253" s="2">
        <v>123108000000</v>
      </c>
      <c r="AF253" s="2">
        <v>130245000000</v>
      </c>
    </row>
    <row r="254" spans="1:32">
      <c r="A254" t="s">
        <v>272</v>
      </c>
      <c r="B254" t="s">
        <v>19</v>
      </c>
      <c r="C254" s="2">
        <v>2663110000000</v>
      </c>
      <c r="D254" s="2">
        <v>2267100000000</v>
      </c>
      <c r="E254" s="2">
        <v>2094250000000</v>
      </c>
      <c r="F254" s="2">
        <v>1933070000000</v>
      </c>
      <c r="G254" s="2">
        <v>1796430000000</v>
      </c>
      <c r="H254" s="2">
        <v>1672100000000</v>
      </c>
      <c r="I254" s="2">
        <v>1543440000000</v>
      </c>
      <c r="J254" s="2">
        <v>1412270000000</v>
      </c>
      <c r="K254" s="2">
        <v>1277670000000</v>
      </c>
      <c r="L254" s="2">
        <v>1143350000000</v>
      </c>
      <c r="M254" s="2">
        <v>1010190000000</v>
      </c>
      <c r="N254" s="2">
        <v>880107000000</v>
      </c>
      <c r="O254" s="2">
        <v>749289000000</v>
      </c>
      <c r="P254" s="2">
        <v>618553000000</v>
      </c>
      <c r="Q254" s="2">
        <v>490485000000</v>
      </c>
      <c r="R254" s="2">
        <v>364006000000</v>
      </c>
      <c r="S254" s="2">
        <v>240886000000</v>
      </c>
      <c r="T254" s="2">
        <v>119632000000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296737000000000</v>
      </c>
      <c r="E255" s="2">
        <v>288838000000000</v>
      </c>
      <c r="F255" s="2">
        <v>280570000000000</v>
      </c>
      <c r="G255" s="2">
        <v>277328000000000</v>
      </c>
      <c r="H255" s="2">
        <v>275055000000000</v>
      </c>
      <c r="I255" s="2">
        <v>271419000000000</v>
      </c>
      <c r="J255" s="2">
        <v>269683000000000</v>
      </c>
      <c r="K255" s="2">
        <v>264158000000000</v>
      </c>
      <c r="L255" s="2">
        <v>258096000000000</v>
      </c>
      <c r="M255" s="2">
        <v>251251000000000</v>
      </c>
      <c r="N255" s="2">
        <v>243865000000000</v>
      </c>
      <c r="O255" s="2">
        <v>235894000000000</v>
      </c>
      <c r="P255" s="2">
        <v>227796000000000</v>
      </c>
      <c r="Q255" s="2">
        <v>220079000000000</v>
      </c>
      <c r="R255" s="2">
        <v>212226000000000</v>
      </c>
      <c r="S255" s="2">
        <v>205297000000000</v>
      </c>
      <c r="T255" s="2">
        <v>198708000000000</v>
      </c>
      <c r="U255" s="2">
        <v>192073000000000</v>
      </c>
      <c r="V255" s="2">
        <v>185307000000000</v>
      </c>
      <c r="W255" s="2">
        <v>179803000000000</v>
      </c>
      <c r="X255" s="2">
        <v>174783000000000</v>
      </c>
      <c r="Y255" s="2">
        <v>170076000000000</v>
      </c>
      <c r="Z255" s="2">
        <v>165674000000000</v>
      </c>
      <c r="AA255" s="2">
        <v>161498000000000</v>
      </c>
      <c r="AB255" s="2">
        <v>157756000000000</v>
      </c>
      <c r="AC255" s="2">
        <v>154179000000000</v>
      </c>
      <c r="AD255" s="2">
        <v>150853000000000</v>
      </c>
      <c r="AE255" s="2">
        <v>148315000000000</v>
      </c>
      <c r="AF255" s="2">
        <v>146996000000000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152734000000</v>
      </c>
      <c r="E260" s="2">
        <v>143252000000</v>
      </c>
      <c r="F260" s="2">
        <v>134853000000</v>
      </c>
      <c r="G260" s="2">
        <v>128493000000</v>
      </c>
      <c r="H260" s="2">
        <v>123338000000</v>
      </c>
      <c r="I260" s="2">
        <v>118010000000</v>
      </c>
      <c r="J260" s="2">
        <v>112716000000</v>
      </c>
      <c r="K260" s="2">
        <v>107444000000</v>
      </c>
      <c r="L260" s="2">
        <v>102328000000</v>
      </c>
      <c r="M260" s="2">
        <v>97183500000</v>
      </c>
      <c r="N260" s="2">
        <v>92084200000</v>
      </c>
      <c r="O260" s="2">
        <v>87186100000</v>
      </c>
      <c r="P260" s="2">
        <v>82423300000</v>
      </c>
      <c r="Q260" s="2">
        <v>78071200000</v>
      </c>
      <c r="R260" s="2">
        <v>73951400000</v>
      </c>
      <c r="S260" s="2">
        <v>70415000000</v>
      </c>
      <c r="T260" s="2">
        <v>67248700000</v>
      </c>
      <c r="U260" s="2">
        <v>64326600000</v>
      </c>
      <c r="V260" s="2">
        <v>68000100000</v>
      </c>
      <c r="W260" s="2">
        <v>69966000000</v>
      </c>
      <c r="X260" s="2">
        <v>72515900000</v>
      </c>
      <c r="Y260" s="2">
        <v>74838800000</v>
      </c>
      <c r="Z260" s="2">
        <v>76961900000</v>
      </c>
      <c r="AA260" s="2">
        <v>78898500000</v>
      </c>
      <c r="AB260" s="2">
        <v>80945900000</v>
      </c>
      <c r="AC260" s="2">
        <v>82980100000</v>
      </c>
      <c r="AD260" s="2">
        <v>84844000000</v>
      </c>
      <c r="AE260" s="2">
        <v>86909000000</v>
      </c>
      <c r="AF260" s="2">
        <v>89402200000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257518000</v>
      </c>
      <c r="D263" s="2">
        <v>266149000</v>
      </c>
      <c r="E263" s="2">
        <v>242886000</v>
      </c>
      <c r="F263" s="2">
        <v>212368000</v>
      </c>
      <c r="G263" s="2">
        <v>180357000</v>
      </c>
      <c r="H263" s="2">
        <v>149322000</v>
      </c>
      <c r="I263" s="2">
        <v>119923000</v>
      </c>
      <c r="J263" s="2">
        <v>92393200</v>
      </c>
      <c r="K263" s="2">
        <v>66770400</v>
      </c>
      <c r="L263" s="2">
        <v>43013100</v>
      </c>
      <c r="M263" s="2">
        <v>21027200</v>
      </c>
      <c r="N263">
        <v>822925</v>
      </c>
      <c r="O263">
        <v>739913</v>
      </c>
      <c r="P263">
        <v>556789</v>
      </c>
      <c r="Q263">
        <v>444251</v>
      </c>
      <c r="R263">
        <v>335493</v>
      </c>
      <c r="S263">
        <v>260552</v>
      </c>
      <c r="T263">
        <v>202949</v>
      </c>
      <c r="U263">
        <v>157831</v>
      </c>
      <c r="V263">
        <v>129937</v>
      </c>
      <c r="W263">
        <v>109121</v>
      </c>
      <c r="X263">
        <v>94766.1</v>
      </c>
      <c r="Y263">
        <v>83637.3</v>
      </c>
      <c r="Z263">
        <v>75518.399999999994</v>
      </c>
      <c r="AA263">
        <v>65044.2</v>
      </c>
      <c r="AB263">
        <v>54973.1</v>
      </c>
      <c r="AC263">
        <v>47679.1</v>
      </c>
      <c r="AD263">
        <v>40671.300000000003</v>
      </c>
      <c r="AE263">
        <v>33973.5</v>
      </c>
      <c r="AF263">
        <v>29704.9</v>
      </c>
    </row>
    <row r="264" spans="1:32">
      <c r="A264" t="s">
        <v>282</v>
      </c>
      <c r="B264" t="s">
        <v>19</v>
      </c>
      <c r="C264" s="2">
        <v>1430030000</v>
      </c>
      <c r="D264" s="2">
        <v>1705660000</v>
      </c>
      <c r="E264" s="2">
        <v>1800790000</v>
      </c>
      <c r="F264" s="2">
        <v>1833760000</v>
      </c>
      <c r="G264" s="2">
        <v>1829640000</v>
      </c>
      <c r="H264" s="2">
        <v>1800520000</v>
      </c>
      <c r="I264" s="2">
        <v>1747420000</v>
      </c>
      <c r="J264" s="2">
        <v>1678240000</v>
      </c>
      <c r="K264" s="2">
        <v>1594080000</v>
      </c>
      <c r="L264" s="2">
        <v>1500820000</v>
      </c>
      <c r="M264" s="2">
        <v>1412640000</v>
      </c>
      <c r="N264" s="2">
        <v>1331570000</v>
      </c>
      <c r="O264" s="2">
        <v>1260090000</v>
      </c>
      <c r="P264" s="2">
        <v>1181500000</v>
      </c>
      <c r="Q264" s="2">
        <v>1116090000</v>
      </c>
      <c r="R264" s="2">
        <v>1058400000</v>
      </c>
      <c r="S264" s="2">
        <v>1010360000</v>
      </c>
      <c r="T264" s="2">
        <v>973985000</v>
      </c>
      <c r="U264" s="2">
        <v>953281000</v>
      </c>
      <c r="V264" s="2">
        <v>946516000</v>
      </c>
      <c r="W264" s="2">
        <v>955103000</v>
      </c>
      <c r="X264" s="2">
        <v>975339000</v>
      </c>
      <c r="Y264" s="2">
        <v>995315000</v>
      </c>
      <c r="Z264" s="2">
        <v>1014120000</v>
      </c>
      <c r="AA264" s="2">
        <v>1011180000</v>
      </c>
      <c r="AB264" s="2">
        <v>1007400000</v>
      </c>
      <c r="AC264" s="2">
        <v>1002830000</v>
      </c>
      <c r="AD264" s="2">
        <v>997983000</v>
      </c>
      <c r="AE264" s="2">
        <v>991929000</v>
      </c>
      <c r="AF264" s="2">
        <v>984870000</v>
      </c>
    </row>
    <row r="265" spans="1:32">
      <c r="A265" t="s">
        <v>283</v>
      </c>
      <c r="B265" t="s">
        <v>19</v>
      </c>
      <c r="C265" s="2">
        <v>3422880000</v>
      </c>
      <c r="D265" s="2">
        <v>4066440000</v>
      </c>
      <c r="E265" s="2">
        <v>4290630000</v>
      </c>
      <c r="F265" s="2">
        <v>4344000000</v>
      </c>
      <c r="G265" s="2">
        <v>4336630000</v>
      </c>
      <c r="H265" s="2">
        <v>4259400000</v>
      </c>
      <c r="I265" s="2">
        <v>4120110000</v>
      </c>
      <c r="J265" s="2">
        <v>3978480000</v>
      </c>
      <c r="K265" s="2">
        <v>3762510000</v>
      </c>
      <c r="L265" s="2">
        <v>3527360000</v>
      </c>
      <c r="M265" s="2">
        <v>3307390000</v>
      </c>
      <c r="N265" s="2">
        <v>3109300000</v>
      </c>
      <c r="O265" s="2">
        <v>2913010000</v>
      </c>
      <c r="P265" s="2">
        <v>2728750000</v>
      </c>
      <c r="Q265" s="2">
        <v>2559940000</v>
      </c>
      <c r="R265" s="2">
        <v>2415630000</v>
      </c>
      <c r="S265" s="2">
        <v>2298470000</v>
      </c>
      <c r="T265" s="2">
        <v>2211340000</v>
      </c>
      <c r="U265" s="2">
        <v>2162800000</v>
      </c>
      <c r="V265" s="2">
        <v>2148400000</v>
      </c>
      <c r="W265" s="2">
        <v>2169020000</v>
      </c>
      <c r="X265" s="2">
        <v>2216720000</v>
      </c>
      <c r="Y265" s="2">
        <v>2263610000</v>
      </c>
      <c r="Z265" s="2">
        <v>2308930000</v>
      </c>
      <c r="AA265" s="2">
        <v>2304820000</v>
      </c>
      <c r="AB265" s="2">
        <v>2299720000</v>
      </c>
      <c r="AC265" s="2">
        <v>2293140000</v>
      </c>
      <c r="AD265" s="2">
        <v>2285380000</v>
      </c>
      <c r="AE265" s="2">
        <v>2274730000</v>
      </c>
      <c r="AF265" s="2">
        <v>2263040000</v>
      </c>
    </row>
    <row r="266" spans="1:32">
      <c r="A266" t="s">
        <v>284</v>
      </c>
      <c r="B266" t="s">
        <v>19</v>
      </c>
      <c r="C266" s="2">
        <v>119970000</v>
      </c>
      <c r="D266" s="2">
        <v>143093000</v>
      </c>
      <c r="E266" s="2">
        <v>151075000</v>
      </c>
      <c r="F266" s="2">
        <v>153840000</v>
      </c>
      <c r="G266" s="2">
        <v>153494000</v>
      </c>
      <c r="H266" s="2">
        <v>151052000</v>
      </c>
      <c r="I266" s="2">
        <v>146597000</v>
      </c>
      <c r="J266" s="2">
        <v>140793000</v>
      </c>
      <c r="K266" s="2">
        <v>133732000</v>
      </c>
      <c r="L266" s="2">
        <v>125909000</v>
      </c>
      <c r="M266" s="2">
        <v>118511000</v>
      </c>
      <c r="N266" s="2">
        <v>111710000</v>
      </c>
      <c r="O266" s="2">
        <v>105713000</v>
      </c>
      <c r="P266" s="2">
        <v>99119900</v>
      </c>
      <c r="Q266" s="2">
        <v>93632900</v>
      </c>
      <c r="R266" s="2">
        <v>88793000</v>
      </c>
      <c r="S266" s="2">
        <v>84762300</v>
      </c>
      <c r="T266" s="2">
        <v>81710900</v>
      </c>
      <c r="U266" s="2">
        <v>79973900</v>
      </c>
      <c r="V266" s="2">
        <v>79406400</v>
      </c>
      <c r="W266" s="2">
        <v>80126800</v>
      </c>
      <c r="X266" s="2">
        <v>81824400</v>
      </c>
      <c r="Y266" s="2">
        <v>83500300</v>
      </c>
      <c r="Z266" s="2">
        <v>85077700</v>
      </c>
      <c r="AA266" s="2">
        <v>84830900</v>
      </c>
      <c r="AB266" s="2">
        <v>84514600</v>
      </c>
      <c r="AC266" s="2">
        <v>84131100</v>
      </c>
      <c r="AD266" s="2">
        <v>83724100</v>
      </c>
      <c r="AE266" s="2">
        <v>83216300</v>
      </c>
      <c r="AF266" s="2">
        <v>82624100</v>
      </c>
    </row>
    <row r="267" spans="1:32">
      <c r="A267" t="s">
        <v>285</v>
      </c>
      <c r="B267" t="s">
        <v>19</v>
      </c>
      <c r="C267" s="2">
        <v>106497000</v>
      </c>
      <c r="D267" s="2">
        <v>126520000</v>
      </c>
      <c r="E267" s="2">
        <v>143849000</v>
      </c>
      <c r="F267" s="2">
        <v>170771000</v>
      </c>
      <c r="G267" s="2">
        <v>159933000</v>
      </c>
      <c r="H267" s="2">
        <v>155650000</v>
      </c>
      <c r="I267" s="2">
        <v>154243000</v>
      </c>
      <c r="J267" s="2">
        <v>114701000</v>
      </c>
      <c r="K267" s="2">
        <v>116274000</v>
      </c>
      <c r="L267" s="2">
        <v>116179000</v>
      </c>
      <c r="M267" s="2">
        <v>113294000</v>
      </c>
      <c r="N267" s="2">
        <v>106565000</v>
      </c>
      <c r="O267" s="2">
        <v>102412000</v>
      </c>
      <c r="P267" s="2">
        <v>95110600</v>
      </c>
      <c r="Q267" s="2">
        <v>87973700</v>
      </c>
      <c r="R267" s="2">
        <v>81759000</v>
      </c>
      <c r="S267" s="2">
        <v>76353300</v>
      </c>
      <c r="T267" s="2">
        <v>71942900</v>
      </c>
      <c r="U267" s="2">
        <v>69014200</v>
      </c>
      <c r="V267" s="2">
        <v>66833700</v>
      </c>
      <c r="W267" s="2">
        <v>65616300</v>
      </c>
      <c r="X267" s="2">
        <v>65066800</v>
      </c>
      <c r="Y267" s="2">
        <v>64338600</v>
      </c>
      <c r="Z267" s="2">
        <v>63448500</v>
      </c>
      <c r="AA267" s="2">
        <v>61118600</v>
      </c>
      <c r="AB267" s="2">
        <v>58637700</v>
      </c>
      <c r="AC267" s="2">
        <v>56054000</v>
      </c>
      <c r="AD267" s="2">
        <v>53452500</v>
      </c>
      <c r="AE267" s="2">
        <v>50767500</v>
      </c>
      <c r="AF267" s="2">
        <v>47946100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11136700</v>
      </c>
      <c r="D270" s="2">
        <v>11517300</v>
      </c>
      <c r="E270" s="2">
        <v>10527700</v>
      </c>
      <c r="F270" s="2">
        <v>9237130</v>
      </c>
      <c r="G270" s="2">
        <v>7889780</v>
      </c>
      <c r="H270" s="2">
        <v>6585270</v>
      </c>
      <c r="I270" s="2">
        <v>5352870</v>
      </c>
      <c r="J270" s="2">
        <v>4191400</v>
      </c>
      <c r="K270" s="2">
        <v>3109910</v>
      </c>
      <c r="L270" s="2">
        <v>2103800</v>
      </c>
      <c r="M270" s="2">
        <v>1176680</v>
      </c>
      <c r="N270">
        <v>333680</v>
      </c>
      <c r="O270">
        <v>370802</v>
      </c>
      <c r="P270">
        <v>399627</v>
      </c>
      <c r="Q270">
        <v>429523</v>
      </c>
      <c r="R270">
        <v>453482</v>
      </c>
      <c r="S270">
        <v>474960</v>
      </c>
      <c r="T270">
        <v>494150</v>
      </c>
      <c r="U270">
        <v>514060</v>
      </c>
      <c r="V270">
        <v>540546</v>
      </c>
      <c r="W270">
        <v>570334</v>
      </c>
      <c r="X270">
        <v>603554</v>
      </c>
      <c r="Y270">
        <v>634080</v>
      </c>
      <c r="Z270">
        <v>664694</v>
      </c>
      <c r="AA270">
        <v>683733</v>
      </c>
      <c r="AB270">
        <v>703091</v>
      </c>
      <c r="AC270">
        <v>719421</v>
      </c>
      <c r="AD270">
        <v>733063</v>
      </c>
      <c r="AE270">
        <v>743843</v>
      </c>
      <c r="AF270">
        <v>754831</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601289000</v>
      </c>
      <c r="E273" s="2">
        <v>546468000</v>
      </c>
      <c r="F273" s="2">
        <v>496553000</v>
      </c>
      <c r="G273" s="2">
        <v>452854000</v>
      </c>
      <c r="H273" s="2">
        <v>412823000</v>
      </c>
      <c r="I273" s="2">
        <v>372535000</v>
      </c>
      <c r="J273" s="2">
        <v>332705000</v>
      </c>
      <c r="K273" s="2">
        <v>293403000</v>
      </c>
      <c r="L273" s="2">
        <v>255693000</v>
      </c>
      <c r="M273" s="2">
        <v>219714000</v>
      </c>
      <c r="N273" s="2">
        <v>185884000</v>
      </c>
      <c r="O273" s="2">
        <v>154065000</v>
      </c>
      <c r="P273" s="2">
        <v>124616000</v>
      </c>
      <c r="Q273" s="2">
        <v>98201100</v>
      </c>
      <c r="R273" s="2">
        <v>74676400</v>
      </c>
      <c r="S273" s="2">
        <v>54516100</v>
      </c>
      <c r="T273" s="2">
        <v>37464700</v>
      </c>
      <c r="U273" s="2">
        <v>23491300</v>
      </c>
      <c r="V273" s="2">
        <v>25823500</v>
      </c>
      <c r="W273" s="2">
        <v>26793500</v>
      </c>
      <c r="X273" s="2">
        <v>29088100</v>
      </c>
      <c r="Y273" s="2">
        <v>31007500</v>
      </c>
      <c r="Z273" s="2">
        <v>33483500</v>
      </c>
      <c r="AA273" s="2">
        <v>36148800</v>
      </c>
      <c r="AB273" s="2">
        <v>38891900</v>
      </c>
      <c r="AC273" s="2">
        <v>41645700</v>
      </c>
      <c r="AD273" s="2">
        <v>44311700</v>
      </c>
      <c r="AE273" s="2">
        <v>46947200</v>
      </c>
      <c r="AF273" s="2">
        <v>49669200</v>
      </c>
    </row>
    <row r="274" spans="1:32">
      <c r="A274" t="s">
        <v>292</v>
      </c>
      <c r="B274" t="s">
        <v>19</v>
      </c>
      <c r="C274" s="2">
        <v>1868550000</v>
      </c>
      <c r="D274" s="2">
        <v>1590700000</v>
      </c>
      <c r="E274" s="2">
        <v>1469410000</v>
      </c>
      <c r="F274" s="2">
        <v>1356330000</v>
      </c>
      <c r="G274" s="2">
        <v>1260450000</v>
      </c>
      <c r="H274" s="2">
        <v>1173220000</v>
      </c>
      <c r="I274" s="2">
        <v>1082950000</v>
      </c>
      <c r="J274" s="2">
        <v>990910000</v>
      </c>
      <c r="K274" s="2">
        <v>896470000</v>
      </c>
      <c r="L274" s="2">
        <v>802222000</v>
      </c>
      <c r="M274" s="2">
        <v>708794000</v>
      </c>
      <c r="N274" s="2">
        <v>617521000</v>
      </c>
      <c r="O274" s="2">
        <v>525734000</v>
      </c>
      <c r="P274" s="2">
        <v>434003000</v>
      </c>
      <c r="Q274" s="2">
        <v>344145000</v>
      </c>
      <c r="R274" s="2">
        <v>255402000</v>
      </c>
      <c r="S274" s="2">
        <v>169016000</v>
      </c>
      <c r="T274" s="2">
        <v>83939200</v>
      </c>
      <c r="U274">
        <v>0</v>
      </c>
      <c r="V274">
        <v>0</v>
      </c>
      <c r="W274">
        <v>0</v>
      </c>
      <c r="X274">
        <v>0</v>
      </c>
      <c r="Y274">
        <v>0</v>
      </c>
      <c r="Z274">
        <v>0</v>
      </c>
      <c r="AA274">
        <v>0</v>
      </c>
      <c r="AB274">
        <v>0</v>
      </c>
      <c r="AC274">
        <v>0</v>
      </c>
      <c r="AD274">
        <v>0</v>
      </c>
      <c r="AE274">
        <v>0</v>
      </c>
      <c r="AF274">
        <v>0</v>
      </c>
    </row>
    <row r="275" spans="1:32">
      <c r="A275" t="s">
        <v>293</v>
      </c>
      <c r="B275" t="s">
        <v>19</v>
      </c>
      <c r="C275" s="2">
        <v>76300900000</v>
      </c>
      <c r="D275" s="2">
        <v>68482700000</v>
      </c>
      <c r="E275" s="2">
        <v>66659600000</v>
      </c>
      <c r="F275" s="2">
        <v>64751500000</v>
      </c>
      <c r="G275" s="2">
        <v>64003400000</v>
      </c>
      <c r="H275" s="2">
        <v>63478900000</v>
      </c>
      <c r="I275" s="2">
        <v>62639600000</v>
      </c>
      <c r="J275" s="2">
        <v>62239000000</v>
      </c>
      <c r="K275" s="2">
        <v>60963800000</v>
      </c>
      <c r="L275" s="2">
        <v>59565000000</v>
      </c>
      <c r="M275" s="2">
        <v>57985200000</v>
      </c>
      <c r="N275" s="2">
        <v>56280500000</v>
      </c>
      <c r="O275" s="2">
        <v>54441000000</v>
      </c>
      <c r="P275" s="2">
        <v>52572000000</v>
      </c>
      <c r="Q275" s="2">
        <v>50791100000</v>
      </c>
      <c r="R275" s="2">
        <v>48978800000</v>
      </c>
      <c r="S275" s="2">
        <v>47379600000</v>
      </c>
      <c r="T275" s="2">
        <v>45859000000</v>
      </c>
      <c r="U275" s="2">
        <v>44327700000</v>
      </c>
      <c r="V275" s="2">
        <v>42766100000</v>
      </c>
      <c r="W275" s="2">
        <v>41495900000</v>
      </c>
      <c r="X275" s="2">
        <v>40337500000</v>
      </c>
      <c r="Y275" s="2">
        <v>39251200000</v>
      </c>
      <c r="Z275" s="2">
        <v>38235200000</v>
      </c>
      <c r="AA275" s="2">
        <v>37271600000</v>
      </c>
      <c r="AB275" s="2">
        <v>36407800000</v>
      </c>
      <c r="AC275" s="2">
        <v>35582300000</v>
      </c>
      <c r="AD275" s="2">
        <v>34814700000</v>
      </c>
      <c r="AE275" s="2">
        <v>34229000000</v>
      </c>
      <c r="AF275" s="2">
        <v>33924500000</v>
      </c>
    </row>
    <row r="276" spans="1:32">
      <c r="A276" t="s">
        <v>294</v>
      </c>
      <c r="B276" t="s">
        <v>19</v>
      </c>
      <c r="C276" s="2">
        <v>156759000</v>
      </c>
      <c r="D276" s="2">
        <v>133449000</v>
      </c>
      <c r="E276" s="2">
        <v>123274000</v>
      </c>
      <c r="F276" s="2">
        <v>113787000</v>
      </c>
      <c r="G276" s="2">
        <v>105744000</v>
      </c>
      <c r="H276" s="2">
        <v>98425100</v>
      </c>
      <c r="I276" s="2">
        <v>90852100</v>
      </c>
      <c r="J276" s="2">
        <v>83130800</v>
      </c>
      <c r="K276" s="2">
        <v>75207900</v>
      </c>
      <c r="L276" s="2">
        <v>67301100</v>
      </c>
      <c r="M276" s="2">
        <v>59463100</v>
      </c>
      <c r="N276" s="2">
        <v>51805900</v>
      </c>
      <c r="O276" s="2">
        <v>44105600</v>
      </c>
      <c r="P276" s="2">
        <v>36410000</v>
      </c>
      <c r="Q276" s="2">
        <v>28871500</v>
      </c>
      <c r="R276" s="2">
        <v>21426500</v>
      </c>
      <c r="S276" s="2">
        <v>14179300</v>
      </c>
      <c r="T276" s="2">
        <v>7041940</v>
      </c>
      <c r="U276">
        <v>0</v>
      </c>
      <c r="V276">
        <v>0</v>
      </c>
      <c r="W276">
        <v>0</v>
      </c>
      <c r="X276">
        <v>0</v>
      </c>
      <c r="Y276">
        <v>0</v>
      </c>
      <c r="Z276">
        <v>0</v>
      </c>
      <c r="AA276">
        <v>0</v>
      </c>
      <c r="AB276">
        <v>0</v>
      </c>
      <c r="AC276">
        <v>0</v>
      </c>
      <c r="AD276">
        <v>0</v>
      </c>
      <c r="AE276">
        <v>0</v>
      </c>
      <c r="AF276">
        <v>0</v>
      </c>
    </row>
    <row r="277" spans="1:32">
      <c r="A277" t="s">
        <v>295</v>
      </c>
      <c r="B277" t="s">
        <v>19</v>
      </c>
      <c r="C277" s="2">
        <v>2373970000</v>
      </c>
      <c r="D277" s="2">
        <v>2130720000</v>
      </c>
      <c r="E277" s="2">
        <v>2234850000</v>
      </c>
      <c r="F277" s="2">
        <v>2545500000</v>
      </c>
      <c r="G277" s="2">
        <v>2360410000</v>
      </c>
      <c r="H277" s="2">
        <v>2319690000</v>
      </c>
      <c r="I277" s="2">
        <v>2345020000</v>
      </c>
      <c r="J277" s="2">
        <v>1794370000</v>
      </c>
      <c r="K277" s="2">
        <v>1883980000</v>
      </c>
      <c r="L277" s="2">
        <v>1961870000</v>
      </c>
      <c r="M277" s="2">
        <v>1986260000</v>
      </c>
      <c r="N277" s="2">
        <v>1928900000</v>
      </c>
      <c r="O277" s="2">
        <v>1913960000</v>
      </c>
      <c r="P277" s="2">
        <v>1832400000</v>
      </c>
      <c r="Q277" s="2">
        <v>1745470000</v>
      </c>
      <c r="R277" s="2">
        <v>1657730000</v>
      </c>
      <c r="S277" s="2">
        <v>1573910000</v>
      </c>
      <c r="T277" s="2">
        <v>1491960000</v>
      </c>
      <c r="U277" s="2">
        <v>1414480000</v>
      </c>
      <c r="V277" s="2">
        <v>1330390000</v>
      </c>
      <c r="W277" s="2">
        <v>1255320000</v>
      </c>
      <c r="X277" s="2">
        <v>1184020000</v>
      </c>
      <c r="Y277" s="2">
        <v>1115630000</v>
      </c>
      <c r="Z277" s="2">
        <v>1050690000</v>
      </c>
      <c r="AA277" s="2">
        <v>988358000</v>
      </c>
      <c r="AB277" s="2">
        <v>928319000</v>
      </c>
      <c r="AC277" s="2">
        <v>869782000</v>
      </c>
      <c r="AD277" s="2">
        <v>814279000</v>
      </c>
      <c r="AE277" s="2">
        <v>763923000</v>
      </c>
      <c r="AF277" s="2">
        <v>718746000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42554800</v>
      </c>
      <c r="E280" s="2">
        <v>39913100</v>
      </c>
      <c r="F280" s="2">
        <v>37572900</v>
      </c>
      <c r="G280" s="2">
        <v>35801000</v>
      </c>
      <c r="H280" s="2">
        <v>34364500</v>
      </c>
      <c r="I280" s="2">
        <v>32880100</v>
      </c>
      <c r="J280" s="2">
        <v>31405000</v>
      </c>
      <c r="K280" s="2">
        <v>29936100</v>
      </c>
      <c r="L280" s="2">
        <v>28510800</v>
      </c>
      <c r="M280" s="2">
        <v>27077400</v>
      </c>
      <c r="N280" s="2">
        <v>25656600</v>
      </c>
      <c r="O280" s="2">
        <v>24291900</v>
      </c>
      <c r="P280" s="2">
        <v>22964900</v>
      </c>
      <c r="Q280" s="2">
        <v>21752300</v>
      </c>
      <c r="R280" s="2">
        <v>20604400</v>
      </c>
      <c r="S280" s="2">
        <v>19619100</v>
      </c>
      <c r="T280" s="2">
        <v>18736900</v>
      </c>
      <c r="U280" s="2">
        <v>17922800</v>
      </c>
      <c r="V280" s="2">
        <v>18946300</v>
      </c>
      <c r="W280" s="2">
        <v>19494000</v>
      </c>
      <c r="X280" s="2">
        <v>20204500</v>
      </c>
      <c r="Y280" s="2">
        <v>20851700</v>
      </c>
      <c r="Z280" s="2">
        <v>21443200</v>
      </c>
      <c r="AA280" s="2">
        <v>21982800</v>
      </c>
      <c r="AB280" s="2">
        <v>22553200</v>
      </c>
      <c r="AC280" s="2">
        <v>23120000</v>
      </c>
      <c r="AD280" s="2">
        <v>23639300</v>
      </c>
      <c r="AE280" s="2">
        <v>24214700</v>
      </c>
      <c r="AF280" s="2">
        <v>24909300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14261200000</v>
      </c>
      <c r="D283" s="2">
        <v>14739200000</v>
      </c>
      <c r="E283" s="2">
        <v>13450900000</v>
      </c>
      <c r="F283" s="2">
        <v>11760800000</v>
      </c>
      <c r="G283" s="2">
        <v>9988070000</v>
      </c>
      <c r="H283" s="2">
        <v>8269390000</v>
      </c>
      <c r="I283" s="2">
        <v>6641270000</v>
      </c>
      <c r="J283" s="2">
        <v>5116690000</v>
      </c>
      <c r="K283" s="2">
        <v>3697710000</v>
      </c>
      <c r="L283" s="2">
        <v>2382040000</v>
      </c>
      <c r="M283" s="2">
        <v>1164480000</v>
      </c>
      <c r="N283" s="2">
        <v>45573200</v>
      </c>
      <c r="O283" s="2">
        <v>40976000</v>
      </c>
      <c r="P283" s="2">
        <v>30834700</v>
      </c>
      <c r="Q283" s="2">
        <v>24602400</v>
      </c>
      <c r="R283" s="2">
        <v>18579500</v>
      </c>
      <c r="S283" s="2">
        <v>14429200</v>
      </c>
      <c r="T283" s="2">
        <v>11239200</v>
      </c>
      <c r="U283" s="2">
        <v>8740590</v>
      </c>
      <c r="V283" s="2">
        <v>7195830</v>
      </c>
      <c r="W283" s="2">
        <v>6043090</v>
      </c>
      <c r="X283" s="2">
        <v>5248100</v>
      </c>
      <c r="Y283" s="2">
        <v>4631790</v>
      </c>
      <c r="Z283" s="2">
        <v>4182180</v>
      </c>
      <c r="AA283" s="2">
        <v>3602120</v>
      </c>
      <c r="AB283" s="2">
        <v>3044380</v>
      </c>
      <c r="AC283" s="2">
        <v>2640450</v>
      </c>
      <c r="AD283" s="2">
        <v>2252360</v>
      </c>
      <c r="AE283" s="2">
        <v>1881440</v>
      </c>
      <c r="AF283" s="2">
        <v>1645050</v>
      </c>
    </row>
    <row r="284" spans="1:32">
      <c r="A284" t="s">
        <v>302</v>
      </c>
      <c r="B284" t="s">
        <v>19</v>
      </c>
      <c r="C284" s="2">
        <v>29675500000</v>
      </c>
      <c r="D284" s="2">
        <v>35395300000</v>
      </c>
      <c r="E284" s="2">
        <v>37369500000</v>
      </c>
      <c r="F284" s="2">
        <v>38053700000</v>
      </c>
      <c r="G284" s="2">
        <v>37968000000</v>
      </c>
      <c r="H284" s="2">
        <v>37363800000</v>
      </c>
      <c r="I284" s="2">
        <v>36261900000</v>
      </c>
      <c r="J284" s="2">
        <v>34826300000</v>
      </c>
      <c r="K284" s="2">
        <v>33079800000</v>
      </c>
      <c r="L284" s="2">
        <v>31144600000</v>
      </c>
      <c r="M284" s="2">
        <v>29314700000</v>
      </c>
      <c r="N284" s="2">
        <v>27632300000</v>
      </c>
      <c r="O284" s="2">
        <v>26148900000</v>
      </c>
      <c r="P284" s="2">
        <v>24518100000</v>
      </c>
      <c r="Q284" s="2">
        <v>23160800000</v>
      </c>
      <c r="R284" s="2">
        <v>21963700000</v>
      </c>
      <c r="S284" s="2">
        <v>20966600000</v>
      </c>
      <c r="T284" s="2">
        <v>20211800000</v>
      </c>
      <c r="U284" s="2">
        <v>19782200000</v>
      </c>
      <c r="V284" s="2">
        <v>19641800000</v>
      </c>
      <c r="W284" s="2">
        <v>19820000000</v>
      </c>
      <c r="X284" s="2">
        <v>20239900000</v>
      </c>
      <c r="Y284" s="2">
        <v>20654500000</v>
      </c>
      <c r="Z284" s="2">
        <v>21044600000</v>
      </c>
      <c r="AA284" s="2">
        <v>20983600000</v>
      </c>
      <c r="AB284" s="2">
        <v>20905300000</v>
      </c>
      <c r="AC284" s="2">
        <v>20810500000</v>
      </c>
      <c r="AD284" s="2">
        <v>20709800000</v>
      </c>
      <c r="AE284" s="2">
        <v>20584200000</v>
      </c>
      <c r="AF284" s="2">
        <v>20437700000</v>
      </c>
    </row>
    <row r="285" spans="1:32">
      <c r="A285" t="s">
        <v>303</v>
      </c>
      <c r="B285" t="s">
        <v>19</v>
      </c>
      <c r="C285" s="2">
        <v>15631000000</v>
      </c>
      <c r="D285" s="2">
        <v>18569900000</v>
      </c>
      <c r="E285" s="2">
        <v>19593700000</v>
      </c>
      <c r="F285" s="2">
        <v>19837400000</v>
      </c>
      <c r="G285" s="2">
        <v>19803700000</v>
      </c>
      <c r="H285" s="2">
        <v>19451000000</v>
      </c>
      <c r="I285" s="2">
        <v>18814900000</v>
      </c>
      <c r="J285" s="2">
        <v>18168200000</v>
      </c>
      <c r="K285" s="2">
        <v>17181900000</v>
      </c>
      <c r="L285" s="2">
        <v>16108100000</v>
      </c>
      <c r="M285" s="2">
        <v>15103600000</v>
      </c>
      <c r="N285" s="2">
        <v>14199000000</v>
      </c>
      <c r="O285" s="2">
        <v>13302600000</v>
      </c>
      <c r="P285" s="2">
        <v>12461200000</v>
      </c>
      <c r="Q285" s="2">
        <v>11690300000</v>
      </c>
      <c r="R285" s="2">
        <v>11031300000</v>
      </c>
      <c r="S285" s="2">
        <v>10496200000</v>
      </c>
      <c r="T285" s="2">
        <v>10098300000</v>
      </c>
      <c r="U285" s="2">
        <v>9876680000</v>
      </c>
      <c r="V285" s="2">
        <v>9810940000</v>
      </c>
      <c r="W285" s="2">
        <v>9905080000</v>
      </c>
      <c r="X285" s="2">
        <v>10122900000</v>
      </c>
      <c r="Y285" s="2">
        <v>10337100000</v>
      </c>
      <c r="Z285" s="2">
        <v>10544000000</v>
      </c>
      <c r="AA285" s="2">
        <v>10525200000</v>
      </c>
      <c r="AB285" s="2">
        <v>10501900000</v>
      </c>
      <c r="AC285" s="2">
        <v>10471900000</v>
      </c>
      <c r="AD285" s="2">
        <v>10436400000</v>
      </c>
      <c r="AE285" s="2">
        <v>10387800000</v>
      </c>
      <c r="AF285" s="2">
        <v>10334400000</v>
      </c>
    </row>
    <row r="286" spans="1:32">
      <c r="A286" t="s">
        <v>304</v>
      </c>
      <c r="B286" t="s">
        <v>19</v>
      </c>
      <c r="C286" s="2">
        <v>2489580000</v>
      </c>
      <c r="D286" s="2">
        <v>2969430000</v>
      </c>
      <c r="E286" s="2">
        <v>3135050000</v>
      </c>
      <c r="F286" s="2">
        <v>3192450000</v>
      </c>
      <c r="G286" s="2">
        <v>3185270000</v>
      </c>
      <c r="H286" s="2">
        <v>3134580000</v>
      </c>
      <c r="I286" s="2">
        <v>3042130000</v>
      </c>
      <c r="J286" s="2">
        <v>2921700000</v>
      </c>
      <c r="K286" s="2">
        <v>2775170000</v>
      </c>
      <c r="L286" s="2">
        <v>2612830000</v>
      </c>
      <c r="M286" s="2">
        <v>2459300000</v>
      </c>
      <c r="N286" s="2">
        <v>2318170000</v>
      </c>
      <c r="O286" s="2">
        <v>2193720000</v>
      </c>
      <c r="P286" s="2">
        <v>2056900000</v>
      </c>
      <c r="Q286" s="2">
        <v>1943040000</v>
      </c>
      <c r="R286" s="2">
        <v>1842600000</v>
      </c>
      <c r="S286" s="2">
        <v>1758960000</v>
      </c>
      <c r="T286" s="2">
        <v>1695640000</v>
      </c>
      <c r="U286" s="2">
        <v>1659590000</v>
      </c>
      <c r="V286" s="2">
        <v>1647820000</v>
      </c>
      <c r="W286" s="2">
        <v>1662760000</v>
      </c>
      <c r="X286" s="2">
        <v>1697990000</v>
      </c>
      <c r="Y286" s="2">
        <v>1732770000</v>
      </c>
      <c r="Z286" s="2">
        <v>1765510000</v>
      </c>
      <c r="AA286" s="2">
        <v>1760380000</v>
      </c>
      <c r="AB286" s="2">
        <v>1753820000</v>
      </c>
      <c r="AC286" s="2">
        <v>1745860000</v>
      </c>
      <c r="AD286" s="2">
        <v>1737420000</v>
      </c>
      <c r="AE286" s="2">
        <v>1726880000</v>
      </c>
      <c r="AF286" s="2">
        <v>1714590000</v>
      </c>
    </row>
    <row r="287" spans="1:32">
      <c r="A287" t="s">
        <v>305</v>
      </c>
      <c r="B287" t="s">
        <v>19</v>
      </c>
      <c r="C287" s="2">
        <v>486329000</v>
      </c>
      <c r="D287" s="2">
        <v>577768000</v>
      </c>
      <c r="E287" s="2">
        <v>656904000</v>
      </c>
      <c r="F287" s="2">
        <v>779843000</v>
      </c>
      <c r="G287" s="2">
        <v>730351000</v>
      </c>
      <c r="H287" s="2">
        <v>710795000</v>
      </c>
      <c r="I287" s="2">
        <v>704370000</v>
      </c>
      <c r="J287" s="2">
        <v>523793000</v>
      </c>
      <c r="K287" s="2">
        <v>530979000</v>
      </c>
      <c r="L287" s="2">
        <v>530546000</v>
      </c>
      <c r="M287" s="2">
        <v>517369000</v>
      </c>
      <c r="N287" s="2">
        <v>486640000</v>
      </c>
      <c r="O287" s="2">
        <v>467675000</v>
      </c>
      <c r="P287" s="2">
        <v>434334000</v>
      </c>
      <c r="Q287" s="2">
        <v>401742000</v>
      </c>
      <c r="R287" s="2">
        <v>373362000</v>
      </c>
      <c r="S287" s="2">
        <v>348676000</v>
      </c>
      <c r="T287" s="2">
        <v>328536000</v>
      </c>
      <c r="U287" s="2">
        <v>315162000</v>
      </c>
      <c r="V287" s="2">
        <v>305204000</v>
      </c>
      <c r="W287" s="2">
        <v>299644000</v>
      </c>
      <c r="X287" s="2">
        <v>297135000</v>
      </c>
      <c r="Y287" s="2">
        <v>293809000</v>
      </c>
      <c r="Z287" s="2">
        <v>289745000</v>
      </c>
      <c r="AA287" s="2">
        <v>279105000</v>
      </c>
      <c r="AB287" s="2">
        <v>267776000</v>
      </c>
      <c r="AC287" s="2">
        <v>255977000</v>
      </c>
      <c r="AD287" s="2">
        <v>244097000</v>
      </c>
      <c r="AE287" s="2">
        <v>231836000</v>
      </c>
      <c r="AF287" s="2">
        <v>218952000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19119400</v>
      </c>
      <c r="D290" s="2">
        <v>19772900</v>
      </c>
      <c r="E290" s="2">
        <v>18074000</v>
      </c>
      <c r="F290" s="2">
        <v>15858300</v>
      </c>
      <c r="G290" s="2">
        <v>13545200</v>
      </c>
      <c r="H290" s="2">
        <v>11305600</v>
      </c>
      <c r="I290" s="2">
        <v>9189820</v>
      </c>
      <c r="J290" s="2">
        <v>7195810</v>
      </c>
      <c r="K290" s="2">
        <v>5339100</v>
      </c>
      <c r="L290" s="2">
        <v>3611810</v>
      </c>
      <c r="M290" s="2">
        <v>2020130</v>
      </c>
      <c r="N290">
        <v>572862</v>
      </c>
      <c r="O290">
        <v>636593</v>
      </c>
      <c r="P290">
        <v>686081</v>
      </c>
      <c r="Q290">
        <v>737407</v>
      </c>
      <c r="R290">
        <v>778538</v>
      </c>
      <c r="S290">
        <v>815413</v>
      </c>
      <c r="T290">
        <v>848358</v>
      </c>
      <c r="U290">
        <v>882540</v>
      </c>
      <c r="V290">
        <v>928011</v>
      </c>
      <c r="W290">
        <v>979151</v>
      </c>
      <c r="X290" s="2">
        <v>1036180</v>
      </c>
      <c r="Y290" s="2">
        <v>1088590</v>
      </c>
      <c r="Z290" s="2">
        <v>1141150</v>
      </c>
      <c r="AA290" s="2">
        <v>1173830</v>
      </c>
      <c r="AB290" s="2">
        <v>1207070</v>
      </c>
      <c r="AC290" s="2">
        <v>1235100</v>
      </c>
      <c r="AD290" s="2">
        <v>1258520</v>
      </c>
      <c r="AE290" s="2">
        <v>1277030</v>
      </c>
      <c r="AF290" s="2">
        <v>1295900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33299100000</v>
      </c>
      <c r="E293" s="2">
        <v>30263100000</v>
      </c>
      <c r="F293" s="2">
        <v>27498900000</v>
      </c>
      <c r="G293" s="2">
        <v>25078900000</v>
      </c>
      <c r="H293" s="2">
        <v>22861900000</v>
      </c>
      <c r="I293" s="2">
        <v>20630800000</v>
      </c>
      <c r="J293" s="2">
        <v>18425000000</v>
      </c>
      <c r="K293" s="2">
        <v>16248500000</v>
      </c>
      <c r="L293" s="2">
        <v>14160200000</v>
      </c>
      <c r="M293" s="2">
        <v>12167700000</v>
      </c>
      <c r="N293" s="2">
        <v>10294200000</v>
      </c>
      <c r="O293" s="2">
        <v>8532040000</v>
      </c>
      <c r="P293" s="2">
        <v>6901180000</v>
      </c>
      <c r="Q293" s="2">
        <v>5438330000</v>
      </c>
      <c r="R293" s="2">
        <v>4135540000</v>
      </c>
      <c r="S293" s="2">
        <v>3019070000</v>
      </c>
      <c r="T293" s="2">
        <v>2074780000</v>
      </c>
      <c r="U293" s="2">
        <v>1300940000</v>
      </c>
      <c r="V293" s="2">
        <v>1430090000</v>
      </c>
      <c r="W293" s="2">
        <v>1483810000</v>
      </c>
      <c r="X293" s="2">
        <v>1610890000</v>
      </c>
      <c r="Y293" s="2">
        <v>1717180000</v>
      </c>
      <c r="Z293" s="2">
        <v>1854300000</v>
      </c>
      <c r="AA293" s="2">
        <v>2001900000</v>
      </c>
      <c r="AB293" s="2">
        <v>2153820000</v>
      </c>
      <c r="AC293" s="2">
        <v>2306320000</v>
      </c>
      <c r="AD293" s="2">
        <v>2453960000</v>
      </c>
      <c r="AE293" s="2">
        <v>2599910000</v>
      </c>
      <c r="AF293" s="2">
        <v>2750660000</v>
      </c>
    </row>
    <row r="294" spans="1:32">
      <c r="A294" t="s">
        <v>312</v>
      </c>
      <c r="B294" t="s">
        <v>19</v>
      </c>
      <c r="C294" s="2">
        <v>38775600000</v>
      </c>
      <c r="D294" s="2">
        <v>33009600000</v>
      </c>
      <c r="E294" s="2">
        <v>30492800000</v>
      </c>
      <c r="F294" s="2">
        <v>28146000000</v>
      </c>
      <c r="G294" s="2">
        <v>26156500000</v>
      </c>
      <c r="H294" s="2">
        <v>24346200000</v>
      </c>
      <c r="I294" s="2">
        <v>22473000000</v>
      </c>
      <c r="J294" s="2">
        <v>20563000000</v>
      </c>
      <c r="K294" s="2">
        <v>18603300000</v>
      </c>
      <c r="L294" s="2">
        <v>16647500000</v>
      </c>
      <c r="M294" s="2">
        <v>14708700000</v>
      </c>
      <c r="N294" s="2">
        <v>12814600000</v>
      </c>
      <c r="O294" s="2">
        <v>10909900000</v>
      </c>
      <c r="P294" s="2">
        <v>9006300000</v>
      </c>
      <c r="Q294" s="2">
        <v>7141590000</v>
      </c>
      <c r="R294" s="2">
        <v>5300030000</v>
      </c>
      <c r="S294" s="2">
        <v>3507370000</v>
      </c>
      <c r="T294" s="2">
        <v>1741880000</v>
      </c>
      <c r="U294">
        <v>0</v>
      </c>
      <c r="V294">
        <v>0</v>
      </c>
      <c r="W294">
        <v>0</v>
      </c>
      <c r="X294">
        <v>0</v>
      </c>
      <c r="Y294">
        <v>0</v>
      </c>
      <c r="Z294">
        <v>0</v>
      </c>
      <c r="AA294">
        <v>0</v>
      </c>
      <c r="AB294">
        <v>0</v>
      </c>
      <c r="AC294">
        <v>0</v>
      </c>
      <c r="AD294">
        <v>0</v>
      </c>
      <c r="AE294">
        <v>0</v>
      </c>
      <c r="AF294">
        <v>0</v>
      </c>
    </row>
    <row r="295" spans="1:32">
      <c r="A295" t="s">
        <v>313</v>
      </c>
      <c r="B295" t="s">
        <v>19</v>
      </c>
      <c r="C295" s="2">
        <v>348437000000</v>
      </c>
      <c r="D295" s="2">
        <v>312734000000</v>
      </c>
      <c r="E295" s="2">
        <v>304409000000</v>
      </c>
      <c r="F295" s="2">
        <v>295695000000</v>
      </c>
      <c r="G295" s="2">
        <v>292279000000</v>
      </c>
      <c r="H295" s="2">
        <v>289884000000</v>
      </c>
      <c r="I295" s="2">
        <v>286051000000</v>
      </c>
      <c r="J295" s="2">
        <v>284221000000</v>
      </c>
      <c r="K295" s="2">
        <v>278398000000</v>
      </c>
      <c r="L295" s="2">
        <v>272010000000</v>
      </c>
      <c r="M295" s="2">
        <v>264796000000</v>
      </c>
      <c r="N295" s="2">
        <v>257012000000</v>
      </c>
      <c r="O295" s="2">
        <v>248611000000</v>
      </c>
      <c r="P295" s="2">
        <v>240076000000</v>
      </c>
      <c r="Q295" s="2">
        <v>231944000000</v>
      </c>
      <c r="R295" s="2">
        <v>223668000000</v>
      </c>
      <c r="S295" s="2">
        <v>216364000000</v>
      </c>
      <c r="T295" s="2">
        <v>209420000000</v>
      </c>
      <c r="U295" s="2">
        <v>202428000000</v>
      </c>
      <c r="V295" s="2">
        <v>195297000000</v>
      </c>
      <c r="W295" s="2">
        <v>189496000000</v>
      </c>
      <c r="X295" s="2">
        <v>184206000000</v>
      </c>
      <c r="Y295" s="2">
        <v>179245000000</v>
      </c>
      <c r="Z295" s="2">
        <v>174605000000</v>
      </c>
      <c r="AA295" s="2">
        <v>170205000000</v>
      </c>
      <c r="AB295" s="2">
        <v>166261000000</v>
      </c>
      <c r="AC295" s="2">
        <v>162491000000</v>
      </c>
      <c r="AD295" s="2">
        <v>158986000000</v>
      </c>
      <c r="AE295" s="2">
        <v>156311000000</v>
      </c>
      <c r="AF295" s="2">
        <v>154920000000</v>
      </c>
    </row>
    <row r="296" spans="1:32">
      <c r="A296" t="s">
        <v>314</v>
      </c>
      <c r="B296" t="s">
        <v>19</v>
      </c>
      <c r="C296" s="2">
        <v>3253020000</v>
      </c>
      <c r="D296" s="2">
        <v>2769290000</v>
      </c>
      <c r="E296" s="2">
        <v>2558140000</v>
      </c>
      <c r="F296" s="2">
        <v>2361270000</v>
      </c>
      <c r="G296" s="2">
        <v>2194360000</v>
      </c>
      <c r="H296" s="2">
        <v>2042490000</v>
      </c>
      <c r="I296" s="2">
        <v>1885330000</v>
      </c>
      <c r="J296" s="2">
        <v>1725100000</v>
      </c>
      <c r="K296" s="2">
        <v>1560690000</v>
      </c>
      <c r="L296" s="2">
        <v>1396610000</v>
      </c>
      <c r="M296" s="2">
        <v>1233960000</v>
      </c>
      <c r="N296" s="2">
        <v>1075060000</v>
      </c>
      <c r="O296" s="2">
        <v>915264000</v>
      </c>
      <c r="P296" s="2">
        <v>755568000</v>
      </c>
      <c r="Q296" s="2">
        <v>599132000</v>
      </c>
      <c r="R296" s="2">
        <v>444637000</v>
      </c>
      <c r="S296" s="2">
        <v>294245000</v>
      </c>
      <c r="T296" s="2">
        <v>146132000</v>
      </c>
      <c r="U296">
        <v>0</v>
      </c>
      <c r="V296">
        <v>0</v>
      </c>
      <c r="W296">
        <v>0</v>
      </c>
      <c r="X296">
        <v>0</v>
      </c>
      <c r="Y296">
        <v>0</v>
      </c>
      <c r="Z296">
        <v>0</v>
      </c>
      <c r="AA296">
        <v>0</v>
      </c>
      <c r="AB296">
        <v>0</v>
      </c>
      <c r="AC296">
        <v>0</v>
      </c>
      <c r="AD296">
        <v>0</v>
      </c>
      <c r="AE296">
        <v>0</v>
      </c>
      <c r="AF296">
        <v>0</v>
      </c>
    </row>
    <row r="297" spans="1:32">
      <c r="A297" t="s">
        <v>315</v>
      </c>
      <c r="B297" t="s">
        <v>19</v>
      </c>
      <c r="C297" s="2">
        <v>10841000000</v>
      </c>
      <c r="D297" s="2">
        <v>9730170000</v>
      </c>
      <c r="E297" s="2">
        <v>10205700000</v>
      </c>
      <c r="F297" s="2">
        <v>11624300000</v>
      </c>
      <c r="G297" s="2">
        <v>10779100000</v>
      </c>
      <c r="H297" s="2">
        <v>10593100000</v>
      </c>
      <c r="I297" s="2">
        <v>10708800000</v>
      </c>
      <c r="J297" s="2">
        <v>8194180000</v>
      </c>
      <c r="K297" s="2">
        <v>8603430000</v>
      </c>
      <c r="L297" s="2">
        <v>8959100000</v>
      </c>
      <c r="M297" s="2">
        <v>9070510000</v>
      </c>
      <c r="N297" s="2">
        <v>8808530000</v>
      </c>
      <c r="O297" s="2">
        <v>8740340000</v>
      </c>
      <c r="P297" s="2">
        <v>8367850000</v>
      </c>
      <c r="Q297" s="2">
        <v>7970870000</v>
      </c>
      <c r="R297" s="2">
        <v>7570210000</v>
      </c>
      <c r="S297" s="2">
        <v>7187450000</v>
      </c>
      <c r="T297" s="2">
        <v>6813210000</v>
      </c>
      <c r="U297" s="2">
        <v>6459400000</v>
      </c>
      <c r="V297" s="2">
        <v>6075390000</v>
      </c>
      <c r="W297" s="2">
        <v>5732540000</v>
      </c>
      <c r="X297" s="2">
        <v>5406950000</v>
      </c>
      <c r="Y297" s="2">
        <v>5094670000</v>
      </c>
      <c r="Z297" s="2">
        <v>4798080000</v>
      </c>
      <c r="AA297" s="2">
        <v>4513450000</v>
      </c>
      <c r="AB297" s="2">
        <v>4239270000</v>
      </c>
      <c r="AC297" s="2">
        <v>3971960000</v>
      </c>
      <c r="AD297" s="2">
        <v>3718500000</v>
      </c>
      <c r="AE297" s="2">
        <v>3488540000</v>
      </c>
      <c r="AF297" s="2">
        <v>3282240000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73058300</v>
      </c>
      <c r="E300" s="2">
        <v>68522900</v>
      </c>
      <c r="F300" s="2">
        <v>64505200</v>
      </c>
      <c r="G300" s="2">
        <v>61463300</v>
      </c>
      <c r="H300" s="2">
        <v>58997000</v>
      </c>
      <c r="I300" s="2">
        <v>56448600</v>
      </c>
      <c r="J300" s="2">
        <v>53916200</v>
      </c>
      <c r="K300" s="2">
        <v>51394400</v>
      </c>
      <c r="L300" s="2">
        <v>48947500</v>
      </c>
      <c r="M300" s="2">
        <v>46486500</v>
      </c>
      <c r="N300" s="2">
        <v>44047400</v>
      </c>
      <c r="O300" s="2">
        <v>41704400</v>
      </c>
      <c r="P300" s="2">
        <v>39426200</v>
      </c>
      <c r="Q300" s="2">
        <v>37344400</v>
      </c>
      <c r="R300" s="2">
        <v>35373700</v>
      </c>
      <c r="S300" s="2">
        <v>33682100</v>
      </c>
      <c r="T300" s="2">
        <v>32167600</v>
      </c>
      <c r="U300" s="2">
        <v>30769900</v>
      </c>
      <c r="V300" s="2">
        <v>32527000</v>
      </c>
      <c r="W300" s="2">
        <v>33467400</v>
      </c>
      <c r="X300" s="2">
        <v>34687100</v>
      </c>
      <c r="Y300" s="2">
        <v>35798200</v>
      </c>
      <c r="Z300" s="2">
        <v>36813700</v>
      </c>
      <c r="AA300" s="2">
        <v>37740100</v>
      </c>
      <c r="AB300" s="2">
        <v>38719500</v>
      </c>
      <c r="AC300" s="2">
        <v>39692500</v>
      </c>
      <c r="AD300" s="2">
        <v>40584100</v>
      </c>
      <c r="AE300" s="2">
        <v>41571800</v>
      </c>
      <c r="AF300" s="2">
        <v>42764400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807719000</v>
      </c>
      <c r="D303" s="2">
        <v>834789000</v>
      </c>
      <c r="E303" s="2">
        <v>761825000</v>
      </c>
      <c r="F303" s="2">
        <v>666102000</v>
      </c>
      <c r="G303" s="2">
        <v>565698000</v>
      </c>
      <c r="H303" s="2">
        <v>468356000</v>
      </c>
      <c r="I303" s="2">
        <v>376144000</v>
      </c>
      <c r="J303" s="2">
        <v>289796000</v>
      </c>
      <c r="K303" s="2">
        <v>209429000</v>
      </c>
      <c r="L303" s="2">
        <v>134913000</v>
      </c>
      <c r="M303" s="2">
        <v>65953000</v>
      </c>
      <c r="N303" s="2">
        <v>2581150</v>
      </c>
      <c r="O303" s="2">
        <v>2320770</v>
      </c>
      <c r="P303" s="2">
        <v>1746400</v>
      </c>
      <c r="Q303" s="2">
        <v>1393420</v>
      </c>
      <c r="R303" s="2">
        <v>1052290</v>
      </c>
      <c r="S303">
        <v>817234</v>
      </c>
      <c r="T303">
        <v>636561</v>
      </c>
      <c r="U303">
        <v>495044</v>
      </c>
      <c r="V303">
        <v>407553</v>
      </c>
      <c r="W303">
        <v>342265</v>
      </c>
      <c r="X303">
        <v>297239</v>
      </c>
      <c r="Y303">
        <v>262333</v>
      </c>
      <c r="Z303">
        <v>236867</v>
      </c>
      <c r="AA303">
        <v>204014</v>
      </c>
      <c r="AB303">
        <v>172426</v>
      </c>
      <c r="AC303">
        <v>149548</v>
      </c>
      <c r="AD303">
        <v>127568</v>
      </c>
      <c r="AE303">
        <v>106560</v>
      </c>
      <c r="AF303">
        <v>93171.1</v>
      </c>
    </row>
    <row r="304" spans="1:32">
      <c r="A304" t="s">
        <v>322</v>
      </c>
      <c r="B304" t="s">
        <v>19</v>
      </c>
      <c r="C304" s="2">
        <v>2966450000</v>
      </c>
      <c r="D304" s="2">
        <v>3538210000</v>
      </c>
      <c r="E304" s="2">
        <v>3735560000</v>
      </c>
      <c r="F304" s="2">
        <v>3803950000</v>
      </c>
      <c r="G304" s="2">
        <v>3795390000</v>
      </c>
      <c r="H304" s="2">
        <v>3735000000</v>
      </c>
      <c r="I304" s="2">
        <v>3624840000</v>
      </c>
      <c r="J304" s="2">
        <v>3481340000</v>
      </c>
      <c r="K304" s="2">
        <v>3306750000</v>
      </c>
      <c r="L304" s="2">
        <v>3113300000</v>
      </c>
      <c r="M304" s="2">
        <v>2930380000</v>
      </c>
      <c r="N304" s="2">
        <v>2762210000</v>
      </c>
      <c r="O304" s="2">
        <v>2613920000</v>
      </c>
      <c r="P304" s="2">
        <v>2450900000</v>
      </c>
      <c r="Q304" s="2">
        <v>2315220000</v>
      </c>
      <c r="R304" s="2">
        <v>2195550000</v>
      </c>
      <c r="S304" s="2">
        <v>2095880000</v>
      </c>
      <c r="T304" s="2">
        <v>2020430000</v>
      </c>
      <c r="U304" s="2">
        <v>1977480000</v>
      </c>
      <c r="V304" s="2">
        <v>1963450000</v>
      </c>
      <c r="W304" s="2">
        <v>1981260000</v>
      </c>
      <c r="X304" s="2">
        <v>2023240000</v>
      </c>
      <c r="Y304" s="2">
        <v>2064680000</v>
      </c>
      <c r="Z304" s="2">
        <v>2103680000</v>
      </c>
      <c r="AA304" s="2">
        <v>2097580000</v>
      </c>
      <c r="AB304" s="2">
        <v>2089760000</v>
      </c>
      <c r="AC304" s="2">
        <v>2080280000</v>
      </c>
      <c r="AD304" s="2">
        <v>2070210000</v>
      </c>
      <c r="AE304" s="2">
        <v>2057660000</v>
      </c>
      <c r="AF304" s="2">
        <v>2043010000</v>
      </c>
    </row>
    <row r="305" spans="1:32">
      <c r="A305" t="s">
        <v>323</v>
      </c>
      <c r="B305" t="s">
        <v>19</v>
      </c>
      <c r="C305" s="2">
        <v>48106500000</v>
      </c>
      <c r="D305" s="2">
        <v>57151500000</v>
      </c>
      <c r="E305" s="2">
        <v>60302300000</v>
      </c>
      <c r="F305" s="2">
        <v>61052300000</v>
      </c>
      <c r="G305" s="2">
        <v>60948800000</v>
      </c>
      <c r="H305" s="2">
        <v>59863400000</v>
      </c>
      <c r="I305" s="2">
        <v>57905700000</v>
      </c>
      <c r="J305" s="2">
        <v>55915100000</v>
      </c>
      <c r="K305" s="2">
        <v>52879900000</v>
      </c>
      <c r="L305" s="2">
        <v>49575000000</v>
      </c>
      <c r="M305" s="2">
        <v>46483500000</v>
      </c>
      <c r="N305" s="2">
        <v>43699400000</v>
      </c>
      <c r="O305" s="2">
        <v>40940700000</v>
      </c>
      <c r="P305" s="2">
        <v>38351000000</v>
      </c>
      <c r="Q305" s="2">
        <v>35978400000</v>
      </c>
      <c r="R305" s="2">
        <v>33950300000</v>
      </c>
      <c r="S305" s="2">
        <v>32303700000</v>
      </c>
      <c r="T305" s="2">
        <v>31079100000</v>
      </c>
      <c r="U305" s="2">
        <v>30396900000</v>
      </c>
      <c r="V305" s="2">
        <v>30194600000</v>
      </c>
      <c r="W305" s="2">
        <v>30484300000</v>
      </c>
      <c r="X305" s="2">
        <v>31154700000</v>
      </c>
      <c r="Y305" s="2">
        <v>31813800000</v>
      </c>
      <c r="Z305" s="2">
        <v>32450700000</v>
      </c>
      <c r="AA305" s="2">
        <v>32392900000</v>
      </c>
      <c r="AB305" s="2">
        <v>32321200000</v>
      </c>
      <c r="AC305" s="2">
        <v>32228700000</v>
      </c>
      <c r="AD305" s="2">
        <v>32119600000</v>
      </c>
      <c r="AE305" s="2">
        <v>31970000000</v>
      </c>
      <c r="AF305" s="2">
        <v>31805700000</v>
      </c>
    </row>
    <row r="306" spans="1:32">
      <c r="A306" t="s">
        <v>324</v>
      </c>
      <c r="B306" t="s">
        <v>19</v>
      </c>
      <c r="C306" s="2">
        <v>248865000</v>
      </c>
      <c r="D306" s="2">
        <v>296832000</v>
      </c>
      <c r="E306" s="2">
        <v>313389000</v>
      </c>
      <c r="F306" s="2">
        <v>319126000</v>
      </c>
      <c r="G306" s="2">
        <v>318408000</v>
      </c>
      <c r="H306" s="2">
        <v>313341000</v>
      </c>
      <c r="I306" s="2">
        <v>304100000</v>
      </c>
      <c r="J306" s="2">
        <v>292061000</v>
      </c>
      <c r="K306" s="2">
        <v>277414000</v>
      </c>
      <c r="L306" s="2">
        <v>261185000</v>
      </c>
      <c r="M306" s="2">
        <v>245839000</v>
      </c>
      <c r="N306" s="2">
        <v>231731000</v>
      </c>
      <c r="O306" s="2">
        <v>219290000</v>
      </c>
      <c r="P306" s="2">
        <v>205614000</v>
      </c>
      <c r="Q306" s="2">
        <v>194232000</v>
      </c>
      <c r="R306" s="2">
        <v>184192000</v>
      </c>
      <c r="S306" s="2">
        <v>175831000</v>
      </c>
      <c r="T306" s="2">
        <v>169501000</v>
      </c>
      <c r="U306" s="2">
        <v>165898000</v>
      </c>
      <c r="V306" s="2">
        <v>164720000</v>
      </c>
      <c r="W306" s="2">
        <v>166215000</v>
      </c>
      <c r="X306" s="2">
        <v>169736000</v>
      </c>
      <c r="Y306" s="2">
        <v>173213000</v>
      </c>
      <c r="Z306" s="2">
        <v>176485000</v>
      </c>
      <c r="AA306" s="2">
        <v>175973000</v>
      </c>
      <c r="AB306" s="2">
        <v>175317000</v>
      </c>
      <c r="AC306" s="2">
        <v>174521000</v>
      </c>
      <c r="AD306" s="2">
        <v>173677000</v>
      </c>
      <c r="AE306" s="2">
        <v>172624000</v>
      </c>
      <c r="AF306" s="2">
        <v>171395000</v>
      </c>
    </row>
    <row r="307" spans="1:32">
      <c r="A307" t="s">
        <v>325</v>
      </c>
      <c r="B307" t="s">
        <v>19</v>
      </c>
      <c r="C307" s="2">
        <v>1496750000</v>
      </c>
      <c r="D307" s="2">
        <v>1778160000</v>
      </c>
      <c r="E307" s="2">
        <v>2021720000</v>
      </c>
      <c r="F307" s="2">
        <v>2400080000</v>
      </c>
      <c r="G307" s="2">
        <v>2247760000</v>
      </c>
      <c r="H307" s="2">
        <v>2187570000</v>
      </c>
      <c r="I307" s="2">
        <v>2167800000</v>
      </c>
      <c r="J307" s="2">
        <v>1612050000</v>
      </c>
      <c r="K307" s="2">
        <v>1634160000</v>
      </c>
      <c r="L307" s="2">
        <v>1632830000</v>
      </c>
      <c r="M307" s="2">
        <v>1592280000</v>
      </c>
      <c r="N307" s="2">
        <v>1497700000</v>
      </c>
      <c r="O307" s="2">
        <v>1439340000</v>
      </c>
      <c r="P307" s="2">
        <v>1336720000</v>
      </c>
      <c r="Q307" s="2">
        <v>1236420000</v>
      </c>
      <c r="R307" s="2">
        <v>1149080000</v>
      </c>
      <c r="S307" s="2">
        <v>1073100000</v>
      </c>
      <c r="T307" s="2">
        <v>1011120000</v>
      </c>
      <c r="U307" s="2">
        <v>969955000</v>
      </c>
      <c r="V307" s="2">
        <v>939308000</v>
      </c>
      <c r="W307" s="2">
        <v>922198000</v>
      </c>
      <c r="X307" s="2">
        <v>914476000</v>
      </c>
      <c r="Y307" s="2">
        <v>904241000</v>
      </c>
      <c r="Z307" s="2">
        <v>891731000</v>
      </c>
      <c r="AA307" s="2">
        <v>858985000</v>
      </c>
      <c r="AB307" s="2">
        <v>824119000</v>
      </c>
      <c r="AC307" s="2">
        <v>787806000</v>
      </c>
      <c r="AD307" s="2">
        <v>751243000</v>
      </c>
      <c r="AE307" s="2">
        <v>713507000</v>
      </c>
      <c r="AF307" s="2">
        <v>673855000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93643100</v>
      </c>
      <c r="D310" s="2">
        <v>96843800</v>
      </c>
      <c r="E310" s="2">
        <v>88522800</v>
      </c>
      <c r="F310" s="2">
        <v>77670900</v>
      </c>
      <c r="G310" s="2">
        <v>66341600</v>
      </c>
      <c r="H310" s="2">
        <v>55372500</v>
      </c>
      <c r="I310" s="2">
        <v>45009800</v>
      </c>
      <c r="J310" s="2">
        <v>35243600</v>
      </c>
      <c r="K310" s="2">
        <v>26149800</v>
      </c>
      <c r="L310" s="2">
        <v>17689900</v>
      </c>
      <c r="M310" s="2">
        <v>9894170</v>
      </c>
      <c r="N310" s="2">
        <v>2805760</v>
      </c>
      <c r="O310" s="2">
        <v>3117900</v>
      </c>
      <c r="P310" s="2">
        <v>3360280</v>
      </c>
      <c r="Q310" s="2">
        <v>3611670</v>
      </c>
      <c r="R310" s="2">
        <v>3813120</v>
      </c>
      <c r="S310" s="2">
        <v>3993730</v>
      </c>
      <c r="T310" s="2">
        <v>4155080</v>
      </c>
      <c r="U310" s="2">
        <v>4322500</v>
      </c>
      <c r="V310" s="2">
        <v>4545210</v>
      </c>
      <c r="W310" s="2">
        <v>4795680</v>
      </c>
      <c r="X310" s="2">
        <v>5075010</v>
      </c>
      <c r="Y310" s="2">
        <v>5331690</v>
      </c>
      <c r="Z310" s="2">
        <v>5589110</v>
      </c>
      <c r="AA310" s="2">
        <v>5749200</v>
      </c>
      <c r="AB310" s="2">
        <v>5911980</v>
      </c>
      <c r="AC310" s="2">
        <v>6049280</v>
      </c>
      <c r="AD310" s="2">
        <v>6164000</v>
      </c>
      <c r="AE310" s="2">
        <v>6254640</v>
      </c>
      <c r="AF310" s="2">
        <v>6347030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1885970000</v>
      </c>
      <c r="E313" s="2">
        <v>1714020000</v>
      </c>
      <c r="F313" s="2">
        <v>1557460000</v>
      </c>
      <c r="G313" s="2">
        <v>1420400000</v>
      </c>
      <c r="H313" s="2">
        <v>1294840000</v>
      </c>
      <c r="I313" s="2">
        <v>1168480000</v>
      </c>
      <c r="J313" s="2">
        <v>1043540000</v>
      </c>
      <c r="K313" s="2">
        <v>920274000</v>
      </c>
      <c r="L313" s="2">
        <v>801994000</v>
      </c>
      <c r="M313" s="2">
        <v>689145000</v>
      </c>
      <c r="N313" s="2">
        <v>583034000</v>
      </c>
      <c r="O313" s="2">
        <v>483232000</v>
      </c>
      <c r="P313" s="2">
        <v>390865000</v>
      </c>
      <c r="Q313" s="2">
        <v>308013000</v>
      </c>
      <c r="R313" s="2">
        <v>234226000</v>
      </c>
      <c r="S313" s="2">
        <v>170992000</v>
      </c>
      <c r="T313" s="2">
        <v>117510000</v>
      </c>
      <c r="U313" s="2">
        <v>73681700</v>
      </c>
      <c r="V313" s="2">
        <v>80996800</v>
      </c>
      <c r="W313" s="2">
        <v>84039300</v>
      </c>
      <c r="X313" s="2">
        <v>91236300</v>
      </c>
      <c r="Y313" s="2">
        <v>97256600</v>
      </c>
      <c r="Z313" s="2">
        <v>105023000</v>
      </c>
      <c r="AA313" s="2">
        <v>113383000</v>
      </c>
      <c r="AB313" s="2">
        <v>121987000</v>
      </c>
      <c r="AC313" s="2">
        <v>130624000</v>
      </c>
      <c r="AD313" s="2">
        <v>138986000</v>
      </c>
      <c r="AE313" s="2">
        <v>147252000</v>
      </c>
      <c r="AF313" s="2">
        <v>155790000</v>
      </c>
    </row>
    <row r="314" spans="1:32">
      <c r="A314" t="s">
        <v>332</v>
      </c>
      <c r="B314" t="s">
        <v>19</v>
      </c>
      <c r="C314" s="2">
        <v>3876120000</v>
      </c>
      <c r="D314" s="2">
        <v>3299740000</v>
      </c>
      <c r="E314" s="2">
        <v>3048150000</v>
      </c>
      <c r="F314" s="2">
        <v>2813560000</v>
      </c>
      <c r="G314" s="2">
        <v>2614680000</v>
      </c>
      <c r="H314" s="2">
        <v>2433720000</v>
      </c>
      <c r="I314" s="2">
        <v>2246460000</v>
      </c>
      <c r="J314" s="2">
        <v>2055540000</v>
      </c>
      <c r="K314" s="2">
        <v>1859640000</v>
      </c>
      <c r="L314" s="2">
        <v>1664130000</v>
      </c>
      <c r="M314" s="2">
        <v>1470320000</v>
      </c>
      <c r="N314" s="2">
        <v>1280980000</v>
      </c>
      <c r="O314" s="2">
        <v>1090580000</v>
      </c>
      <c r="P314" s="2">
        <v>900295000</v>
      </c>
      <c r="Q314" s="2">
        <v>713894000</v>
      </c>
      <c r="R314" s="2">
        <v>529806000</v>
      </c>
      <c r="S314" s="2">
        <v>350607000</v>
      </c>
      <c r="T314" s="2">
        <v>174123000</v>
      </c>
      <c r="U314">
        <v>0</v>
      </c>
      <c r="V314">
        <v>0</v>
      </c>
      <c r="W314">
        <v>0</v>
      </c>
      <c r="X314">
        <v>0</v>
      </c>
      <c r="Y314">
        <v>0</v>
      </c>
      <c r="Z314">
        <v>0</v>
      </c>
      <c r="AA314">
        <v>0</v>
      </c>
      <c r="AB314">
        <v>0</v>
      </c>
      <c r="AC314">
        <v>0</v>
      </c>
      <c r="AD314">
        <v>0</v>
      </c>
      <c r="AE314">
        <v>0</v>
      </c>
      <c r="AF314">
        <v>0</v>
      </c>
    </row>
    <row r="315" spans="1:32">
      <c r="A315" t="s">
        <v>333</v>
      </c>
      <c r="B315" t="s">
        <v>19</v>
      </c>
      <c r="C315" s="2">
        <v>1072370000000</v>
      </c>
      <c r="D315" s="2">
        <v>962485000000</v>
      </c>
      <c r="E315" s="2">
        <v>936862000000</v>
      </c>
      <c r="F315" s="2">
        <v>910045000000</v>
      </c>
      <c r="G315" s="2">
        <v>899530000000</v>
      </c>
      <c r="H315" s="2">
        <v>892159000000</v>
      </c>
      <c r="I315" s="2">
        <v>880363000000</v>
      </c>
      <c r="J315" s="2">
        <v>874732000000</v>
      </c>
      <c r="K315" s="2">
        <v>856811000000</v>
      </c>
      <c r="L315" s="2">
        <v>837151000000</v>
      </c>
      <c r="M315" s="2">
        <v>814948000000</v>
      </c>
      <c r="N315" s="2">
        <v>790990000000</v>
      </c>
      <c r="O315" s="2">
        <v>765137000000</v>
      </c>
      <c r="P315" s="2">
        <v>738869000000</v>
      </c>
      <c r="Q315" s="2">
        <v>713839000000</v>
      </c>
      <c r="R315" s="2">
        <v>688369000000</v>
      </c>
      <c r="S315" s="2">
        <v>665892000000</v>
      </c>
      <c r="T315" s="2">
        <v>644521000000</v>
      </c>
      <c r="U315" s="2">
        <v>623000000000</v>
      </c>
      <c r="V315" s="2">
        <v>601053000000</v>
      </c>
      <c r="W315" s="2">
        <v>583200000000</v>
      </c>
      <c r="X315" s="2">
        <v>566920000000</v>
      </c>
      <c r="Y315" s="2">
        <v>551652000000</v>
      </c>
      <c r="Z315" s="2">
        <v>537373000000</v>
      </c>
      <c r="AA315" s="2">
        <v>523830000000</v>
      </c>
      <c r="AB315" s="2">
        <v>511691000000</v>
      </c>
      <c r="AC315" s="2">
        <v>500088000000</v>
      </c>
      <c r="AD315" s="2">
        <v>489301000000</v>
      </c>
      <c r="AE315" s="2">
        <v>481068000000</v>
      </c>
      <c r="AF315" s="2">
        <v>476789000000</v>
      </c>
    </row>
    <row r="316" spans="1:32">
      <c r="A316" t="s">
        <v>334</v>
      </c>
      <c r="B316" t="s">
        <v>19</v>
      </c>
      <c r="C316" s="2">
        <v>325181000</v>
      </c>
      <c r="D316" s="2">
        <v>276826000</v>
      </c>
      <c r="E316" s="2">
        <v>255719000</v>
      </c>
      <c r="F316" s="2">
        <v>236039000</v>
      </c>
      <c r="G316" s="2">
        <v>219354000</v>
      </c>
      <c r="H316" s="2">
        <v>204173000</v>
      </c>
      <c r="I316" s="2">
        <v>188463000</v>
      </c>
      <c r="J316" s="2">
        <v>172446000</v>
      </c>
      <c r="K316" s="2">
        <v>156011000</v>
      </c>
      <c r="L316" s="2">
        <v>139609000</v>
      </c>
      <c r="M316" s="2">
        <v>123350000</v>
      </c>
      <c r="N316" s="2">
        <v>107466000</v>
      </c>
      <c r="O316" s="2">
        <v>91492400</v>
      </c>
      <c r="P316" s="2">
        <v>75528800</v>
      </c>
      <c r="Q316" s="2">
        <v>59890900</v>
      </c>
      <c r="R316" s="2">
        <v>44447200</v>
      </c>
      <c r="S316" s="2">
        <v>29413600</v>
      </c>
      <c r="T316" s="2">
        <v>14607800</v>
      </c>
      <c r="U316">
        <v>0</v>
      </c>
      <c r="V316">
        <v>0</v>
      </c>
      <c r="W316">
        <v>0</v>
      </c>
      <c r="X316">
        <v>0</v>
      </c>
      <c r="Y316">
        <v>0</v>
      </c>
      <c r="Z316">
        <v>0</v>
      </c>
      <c r="AA316">
        <v>0</v>
      </c>
      <c r="AB316">
        <v>0</v>
      </c>
      <c r="AC316">
        <v>0</v>
      </c>
      <c r="AD316">
        <v>0</v>
      </c>
      <c r="AE316">
        <v>0</v>
      </c>
      <c r="AF316">
        <v>0</v>
      </c>
    </row>
    <row r="317" spans="1:32">
      <c r="A317" t="s">
        <v>335</v>
      </c>
      <c r="B317" t="s">
        <v>19</v>
      </c>
      <c r="C317" s="2">
        <v>33364700000</v>
      </c>
      <c r="D317" s="2">
        <v>29946000000</v>
      </c>
      <c r="E317" s="2">
        <v>31409600000</v>
      </c>
      <c r="F317" s="2">
        <v>35775500000</v>
      </c>
      <c r="G317" s="2">
        <v>33174200000</v>
      </c>
      <c r="H317" s="2">
        <v>32601900000</v>
      </c>
      <c r="I317" s="2">
        <v>32957900000</v>
      </c>
      <c r="J317" s="2">
        <v>25218800000</v>
      </c>
      <c r="K317" s="2">
        <v>26478300000</v>
      </c>
      <c r="L317" s="2">
        <v>27572900000</v>
      </c>
      <c r="M317" s="2">
        <v>27915800000</v>
      </c>
      <c r="N317" s="2">
        <v>27109500000</v>
      </c>
      <c r="O317" s="2">
        <v>26899600000</v>
      </c>
      <c r="P317" s="2">
        <v>25753300000</v>
      </c>
      <c r="Q317" s="2">
        <v>24531500000</v>
      </c>
      <c r="R317" s="2">
        <v>23298400000</v>
      </c>
      <c r="S317" s="2">
        <v>22120400000</v>
      </c>
      <c r="T317" s="2">
        <v>20968600000</v>
      </c>
      <c r="U317" s="2">
        <v>19879700000</v>
      </c>
      <c r="V317" s="2">
        <v>18697900000</v>
      </c>
      <c r="W317" s="2">
        <v>17642700000</v>
      </c>
      <c r="X317" s="2">
        <v>16640600000</v>
      </c>
      <c r="Y317" s="2">
        <v>15679600000</v>
      </c>
      <c r="Z317" s="2">
        <v>14766800000</v>
      </c>
      <c r="AA317" s="2">
        <v>13890800000</v>
      </c>
      <c r="AB317" s="2">
        <v>13047000000</v>
      </c>
      <c r="AC317" s="2">
        <v>12224300000</v>
      </c>
      <c r="AD317" s="2">
        <v>11444200000</v>
      </c>
      <c r="AE317" s="2">
        <v>10736500000</v>
      </c>
      <c r="AF317" s="2">
        <v>10101600000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357824000</v>
      </c>
      <c r="E320" s="2">
        <v>335611000</v>
      </c>
      <c r="F320" s="2">
        <v>315933000</v>
      </c>
      <c r="G320" s="2">
        <v>301034000</v>
      </c>
      <c r="H320" s="2">
        <v>288955000</v>
      </c>
      <c r="I320" s="2">
        <v>276474000</v>
      </c>
      <c r="J320" s="2">
        <v>264071000</v>
      </c>
      <c r="K320" s="2">
        <v>251719000</v>
      </c>
      <c r="L320" s="2">
        <v>239735000</v>
      </c>
      <c r="M320" s="2">
        <v>227681000</v>
      </c>
      <c r="N320" s="2">
        <v>215735000</v>
      </c>
      <c r="O320" s="2">
        <v>204260000</v>
      </c>
      <c r="P320" s="2">
        <v>193101000</v>
      </c>
      <c r="Q320" s="2">
        <v>182905000</v>
      </c>
      <c r="R320" s="2">
        <v>173253000</v>
      </c>
      <c r="S320" s="2">
        <v>164968000</v>
      </c>
      <c r="T320" s="2">
        <v>157550000</v>
      </c>
      <c r="U320" s="2">
        <v>150704000</v>
      </c>
      <c r="V320" s="2">
        <v>159310000</v>
      </c>
      <c r="W320" s="2">
        <v>163916000</v>
      </c>
      <c r="X320" s="2">
        <v>169890000</v>
      </c>
      <c r="Y320" s="2">
        <v>175332000</v>
      </c>
      <c r="Z320" s="2">
        <v>180306000</v>
      </c>
      <c r="AA320" s="2">
        <v>184843000</v>
      </c>
      <c r="AB320" s="2">
        <v>189640000</v>
      </c>
      <c r="AC320" s="2">
        <v>194406000</v>
      </c>
      <c r="AD320" s="2">
        <v>198773000</v>
      </c>
      <c r="AE320" s="2">
        <v>203610000</v>
      </c>
      <c r="AF320" s="2">
        <v>209451000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72812200</v>
      </c>
      <c r="D323" s="2">
        <v>75252400</v>
      </c>
      <c r="E323" s="2">
        <v>68675100</v>
      </c>
      <c r="F323" s="2">
        <v>60046100</v>
      </c>
      <c r="G323" s="2">
        <v>50995100</v>
      </c>
      <c r="H323" s="2">
        <v>42220200</v>
      </c>
      <c r="I323" s="2">
        <v>33907700</v>
      </c>
      <c r="J323" s="2">
        <v>26123800</v>
      </c>
      <c r="K323" s="2">
        <v>18879100</v>
      </c>
      <c r="L323" s="2">
        <v>12161800</v>
      </c>
      <c r="M323" s="2">
        <v>5945370</v>
      </c>
      <c r="N323">
        <v>232679</v>
      </c>
      <c r="O323">
        <v>209207</v>
      </c>
      <c r="P323">
        <v>157430</v>
      </c>
      <c r="Q323">
        <v>125610</v>
      </c>
      <c r="R323">
        <v>94859.4</v>
      </c>
      <c r="S323">
        <v>73670</v>
      </c>
      <c r="T323">
        <v>57383.1</v>
      </c>
      <c r="U323">
        <v>44626</v>
      </c>
      <c r="V323">
        <v>36739.1</v>
      </c>
      <c r="W323">
        <v>30853.599999999999</v>
      </c>
      <c r="X323">
        <v>26794.7</v>
      </c>
      <c r="Y323">
        <v>23648.1</v>
      </c>
      <c r="Z323">
        <v>21352.5</v>
      </c>
      <c r="AA323">
        <v>18391</v>
      </c>
      <c r="AB323">
        <v>15543.4</v>
      </c>
      <c r="AC323">
        <v>13481.1</v>
      </c>
      <c r="AD323">
        <v>11499.7</v>
      </c>
      <c r="AE323">
        <v>9605.8700000000008</v>
      </c>
      <c r="AF323">
        <v>8398.9500000000007</v>
      </c>
    </row>
    <row r="324" spans="1:32">
      <c r="A324" t="s">
        <v>342</v>
      </c>
      <c r="B324" t="s">
        <v>19</v>
      </c>
      <c r="C324" s="2">
        <v>177451000</v>
      </c>
      <c r="D324" s="2">
        <v>211654000</v>
      </c>
      <c r="E324" s="2">
        <v>223459000</v>
      </c>
      <c r="F324" s="2">
        <v>227550000</v>
      </c>
      <c r="G324" s="2">
        <v>227038000</v>
      </c>
      <c r="H324" s="2">
        <v>223425000</v>
      </c>
      <c r="I324" s="2">
        <v>216836000</v>
      </c>
      <c r="J324" s="2">
        <v>208252000</v>
      </c>
      <c r="K324" s="2">
        <v>197808000</v>
      </c>
      <c r="L324" s="2">
        <v>186236000</v>
      </c>
      <c r="M324" s="2">
        <v>175293000</v>
      </c>
      <c r="N324" s="2">
        <v>165234000</v>
      </c>
      <c r="O324" s="2">
        <v>156363000</v>
      </c>
      <c r="P324" s="2">
        <v>146611000</v>
      </c>
      <c r="Q324" s="2">
        <v>138495000</v>
      </c>
      <c r="R324" s="2">
        <v>131336000</v>
      </c>
      <c r="S324" s="2">
        <v>125374000</v>
      </c>
      <c r="T324" s="2">
        <v>120861000</v>
      </c>
      <c r="U324" s="2">
        <v>118292000</v>
      </c>
      <c r="V324" s="2">
        <v>117452000</v>
      </c>
      <c r="W324" s="2">
        <v>118518000</v>
      </c>
      <c r="X324" s="2">
        <v>121029000</v>
      </c>
      <c r="Y324" s="2">
        <v>123508000</v>
      </c>
      <c r="Z324" s="2">
        <v>125841000</v>
      </c>
      <c r="AA324" s="2">
        <v>125476000</v>
      </c>
      <c r="AB324" s="2">
        <v>125008000</v>
      </c>
      <c r="AC324" s="2">
        <v>124441000</v>
      </c>
      <c r="AD324" s="2">
        <v>123839000</v>
      </c>
      <c r="AE324" s="2">
        <v>123088000</v>
      </c>
      <c r="AF324" s="2">
        <v>122212000</v>
      </c>
    </row>
    <row r="325" spans="1:32">
      <c r="A325" t="s">
        <v>343</v>
      </c>
      <c r="B325" t="s">
        <v>19</v>
      </c>
      <c r="C325" s="2">
        <v>3093740000</v>
      </c>
      <c r="D325" s="2">
        <v>3675420000</v>
      </c>
      <c r="E325" s="2">
        <v>3878050000</v>
      </c>
      <c r="F325" s="2">
        <v>3926290000</v>
      </c>
      <c r="G325" s="2">
        <v>3919630000</v>
      </c>
      <c r="H325" s="2">
        <v>3849820000</v>
      </c>
      <c r="I325" s="2">
        <v>3723920000</v>
      </c>
      <c r="J325" s="2">
        <v>3595910000</v>
      </c>
      <c r="K325" s="2">
        <v>3400710000</v>
      </c>
      <c r="L325" s="2">
        <v>3188170000</v>
      </c>
      <c r="M325" s="2">
        <v>2989360000</v>
      </c>
      <c r="N325" s="2">
        <v>2810310000</v>
      </c>
      <c r="O325" s="2">
        <v>2632900000</v>
      </c>
      <c r="P325" s="2">
        <v>2466360000</v>
      </c>
      <c r="Q325" s="2">
        <v>2313780000</v>
      </c>
      <c r="R325" s="2">
        <v>2183350000</v>
      </c>
      <c r="S325" s="2">
        <v>2077450000</v>
      </c>
      <c r="T325" s="2">
        <v>1998700000</v>
      </c>
      <c r="U325" s="2">
        <v>1954830000</v>
      </c>
      <c r="V325" s="2">
        <v>1941820000</v>
      </c>
      <c r="W325" s="2">
        <v>1960450000</v>
      </c>
      <c r="X325" s="2">
        <v>2003570000</v>
      </c>
      <c r="Y325" s="2">
        <v>2045950000</v>
      </c>
      <c r="Z325" s="2">
        <v>2086910000</v>
      </c>
      <c r="AA325" s="2">
        <v>2083190000</v>
      </c>
      <c r="AB325" s="2">
        <v>2078580000</v>
      </c>
      <c r="AC325" s="2">
        <v>2072630000</v>
      </c>
      <c r="AD325" s="2">
        <v>2065620000</v>
      </c>
      <c r="AE325" s="2">
        <v>2056000000</v>
      </c>
      <c r="AF325" s="2">
        <v>2045430000</v>
      </c>
    </row>
    <row r="326" spans="1:32">
      <c r="A326" t="s">
        <v>344</v>
      </c>
      <c r="B326" t="s">
        <v>19</v>
      </c>
      <c r="C326" s="2">
        <v>14887000</v>
      </c>
      <c r="D326" s="2">
        <v>17756300</v>
      </c>
      <c r="E326" s="2">
        <v>18746700</v>
      </c>
      <c r="F326" s="2">
        <v>19089900</v>
      </c>
      <c r="G326" s="2">
        <v>19047000</v>
      </c>
      <c r="H326" s="2">
        <v>18743900</v>
      </c>
      <c r="I326" s="2">
        <v>18191100</v>
      </c>
      <c r="J326" s="2">
        <v>17470900</v>
      </c>
      <c r="K326" s="2">
        <v>16594700</v>
      </c>
      <c r="L326" s="2">
        <v>15624000</v>
      </c>
      <c r="M326" s="2">
        <v>14706000</v>
      </c>
      <c r="N326" s="2">
        <v>13862000</v>
      </c>
      <c r="O326" s="2">
        <v>13117800</v>
      </c>
      <c r="P326" s="2">
        <v>12299700</v>
      </c>
      <c r="Q326" s="2">
        <v>11618800</v>
      </c>
      <c r="R326" s="2">
        <v>11018300</v>
      </c>
      <c r="S326" s="2">
        <v>10518100</v>
      </c>
      <c r="T326" s="2">
        <v>10139400</v>
      </c>
      <c r="U326" s="2">
        <v>9923900</v>
      </c>
      <c r="V326" s="2">
        <v>9853480</v>
      </c>
      <c r="W326" s="2">
        <v>9942870</v>
      </c>
      <c r="X326" s="2">
        <v>10153500</v>
      </c>
      <c r="Y326" s="2">
        <v>10361500</v>
      </c>
      <c r="Z326" s="2">
        <v>10557200</v>
      </c>
      <c r="AA326" s="2">
        <v>10526600</v>
      </c>
      <c r="AB326" s="2">
        <v>10487300</v>
      </c>
      <c r="AC326" s="2">
        <v>10439800</v>
      </c>
      <c r="AD326" s="2">
        <v>10389300</v>
      </c>
      <c r="AE326" s="2">
        <v>10326200</v>
      </c>
      <c r="AF326" s="2">
        <v>10252800</v>
      </c>
    </row>
    <row r="327" spans="1:32">
      <c r="A327" t="s">
        <v>345</v>
      </c>
      <c r="B327" t="s">
        <v>19</v>
      </c>
      <c r="C327" s="2">
        <v>96256100</v>
      </c>
      <c r="D327" s="2">
        <v>114354000</v>
      </c>
      <c r="E327" s="2">
        <v>130017000</v>
      </c>
      <c r="F327" s="2">
        <v>154350000</v>
      </c>
      <c r="G327" s="2">
        <v>144554000</v>
      </c>
      <c r="H327" s="2">
        <v>140683000</v>
      </c>
      <c r="I327" s="2">
        <v>139412000</v>
      </c>
      <c r="J327" s="2">
        <v>103671000</v>
      </c>
      <c r="K327" s="2">
        <v>105093000</v>
      </c>
      <c r="L327" s="2">
        <v>105008000</v>
      </c>
      <c r="M327" s="2">
        <v>102400000</v>
      </c>
      <c r="N327" s="2">
        <v>96317500</v>
      </c>
      <c r="O327" s="2">
        <v>92564000</v>
      </c>
      <c r="P327" s="2">
        <v>85964900</v>
      </c>
      <c r="Q327" s="2">
        <v>79514300</v>
      </c>
      <c r="R327" s="2">
        <v>73897200</v>
      </c>
      <c r="S327" s="2">
        <v>69011300</v>
      </c>
      <c r="T327" s="2">
        <v>65025000</v>
      </c>
      <c r="U327" s="2">
        <v>62378000</v>
      </c>
      <c r="V327" s="2">
        <v>60407100</v>
      </c>
      <c r="W327" s="2">
        <v>59306700</v>
      </c>
      <c r="X327" s="2">
        <v>58810100</v>
      </c>
      <c r="Y327" s="2">
        <v>58151900</v>
      </c>
      <c r="Z327" s="2">
        <v>57347400</v>
      </c>
      <c r="AA327" s="2">
        <v>55241500</v>
      </c>
      <c r="AB327" s="2">
        <v>52999200</v>
      </c>
      <c r="AC327" s="2">
        <v>50663900</v>
      </c>
      <c r="AD327" s="2">
        <v>48312600</v>
      </c>
      <c r="AE327" s="2">
        <v>45885800</v>
      </c>
      <c r="AF327" s="2">
        <v>43335700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314851</v>
      </c>
      <c r="D330">
        <v>325612</v>
      </c>
      <c r="E330">
        <v>297635</v>
      </c>
      <c r="F330">
        <v>261148</v>
      </c>
      <c r="G330">
        <v>223057</v>
      </c>
      <c r="H330">
        <v>186176</v>
      </c>
      <c r="I330">
        <v>151334</v>
      </c>
      <c r="J330">
        <v>118498</v>
      </c>
      <c r="K330">
        <v>87922.1</v>
      </c>
      <c r="L330">
        <v>59477.7</v>
      </c>
      <c r="M330">
        <v>33266.6</v>
      </c>
      <c r="N330">
        <v>9433.65</v>
      </c>
      <c r="O330">
        <v>10483.200000000001</v>
      </c>
      <c r="P330">
        <v>11298.1</v>
      </c>
      <c r="Q330">
        <v>12143.3</v>
      </c>
      <c r="R330">
        <v>12820.6</v>
      </c>
      <c r="S330">
        <v>13427.9</v>
      </c>
      <c r="T330">
        <v>13970.4</v>
      </c>
      <c r="U330">
        <v>14533.3</v>
      </c>
      <c r="V330">
        <v>15282.1</v>
      </c>
      <c r="W330">
        <v>16124.2</v>
      </c>
      <c r="X330">
        <v>17063.400000000001</v>
      </c>
      <c r="Y330">
        <v>17926.400000000001</v>
      </c>
      <c r="Z330">
        <v>18792</v>
      </c>
      <c r="AA330">
        <v>19330.2</v>
      </c>
      <c r="AB330">
        <v>19877.5</v>
      </c>
      <c r="AC330">
        <v>20339.2</v>
      </c>
      <c r="AD330">
        <v>20724.900000000001</v>
      </c>
      <c r="AE330">
        <v>21029.599999999999</v>
      </c>
      <c r="AF330">
        <v>21340.3</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170012000</v>
      </c>
      <c r="E333" s="2">
        <v>154512000</v>
      </c>
      <c r="F333" s="2">
        <v>140398000</v>
      </c>
      <c r="G333" s="2">
        <v>128043000</v>
      </c>
      <c r="H333" s="2">
        <v>116724000</v>
      </c>
      <c r="I333" s="2">
        <v>105333000</v>
      </c>
      <c r="J333" s="2">
        <v>94070900</v>
      </c>
      <c r="K333" s="2">
        <v>82958500</v>
      </c>
      <c r="L333" s="2">
        <v>72296100</v>
      </c>
      <c r="M333" s="2">
        <v>62123300</v>
      </c>
      <c r="N333" s="2">
        <v>52557900</v>
      </c>
      <c r="O333" s="2">
        <v>43561200</v>
      </c>
      <c r="P333" s="2">
        <v>35234700</v>
      </c>
      <c r="Q333" s="2">
        <v>27766000</v>
      </c>
      <c r="R333" s="2">
        <v>21114400</v>
      </c>
      <c r="S333" s="2">
        <v>15414200</v>
      </c>
      <c r="T333" s="2">
        <v>10593000</v>
      </c>
      <c r="U333" s="2">
        <v>6642070</v>
      </c>
      <c r="V333" s="2">
        <v>7301490</v>
      </c>
      <c r="W333" s="2">
        <v>7575760</v>
      </c>
      <c r="X333" s="2">
        <v>8224540</v>
      </c>
      <c r="Y333" s="2">
        <v>8767250</v>
      </c>
      <c r="Z333" s="2">
        <v>9467310</v>
      </c>
      <c r="AA333" s="2">
        <v>10220900</v>
      </c>
      <c r="AB333" s="2">
        <v>10996500</v>
      </c>
      <c r="AC333" s="2">
        <v>11775200</v>
      </c>
      <c r="AD333" s="2">
        <v>12529000</v>
      </c>
      <c r="AE333" s="2">
        <v>13274100</v>
      </c>
      <c r="AF333" s="2">
        <v>14043800</v>
      </c>
    </row>
    <row r="334" spans="1:32">
      <c r="A334" t="s">
        <v>352</v>
      </c>
      <c r="B334" t="s">
        <v>19</v>
      </c>
      <c r="C334" s="2">
        <v>231867000</v>
      </c>
      <c r="D334" s="2">
        <v>197388000</v>
      </c>
      <c r="E334" s="2">
        <v>182338000</v>
      </c>
      <c r="F334" s="2">
        <v>168305000</v>
      </c>
      <c r="G334" s="2">
        <v>156409000</v>
      </c>
      <c r="H334" s="2">
        <v>145584000</v>
      </c>
      <c r="I334" s="2">
        <v>134382000</v>
      </c>
      <c r="J334" s="2">
        <v>122961000</v>
      </c>
      <c r="K334" s="2">
        <v>111242000</v>
      </c>
      <c r="L334" s="2">
        <v>99547200</v>
      </c>
      <c r="M334" s="2">
        <v>87953700</v>
      </c>
      <c r="N334" s="2">
        <v>76627700</v>
      </c>
      <c r="O334" s="2">
        <v>65237900</v>
      </c>
      <c r="P334" s="2">
        <v>53855100</v>
      </c>
      <c r="Q334" s="2">
        <v>42704700</v>
      </c>
      <c r="R334" s="2">
        <v>31692700</v>
      </c>
      <c r="S334" s="2">
        <v>20973100</v>
      </c>
      <c r="T334" s="2">
        <v>10415900</v>
      </c>
      <c r="U334">
        <v>0</v>
      </c>
      <c r="V334">
        <v>0</v>
      </c>
      <c r="W334">
        <v>0</v>
      </c>
      <c r="X334">
        <v>0</v>
      </c>
      <c r="Y334">
        <v>0</v>
      </c>
      <c r="Z334">
        <v>0</v>
      </c>
      <c r="AA334">
        <v>0</v>
      </c>
      <c r="AB334">
        <v>0</v>
      </c>
      <c r="AC334">
        <v>0</v>
      </c>
      <c r="AD334">
        <v>0</v>
      </c>
      <c r="AE334">
        <v>0</v>
      </c>
      <c r="AF334">
        <v>0</v>
      </c>
    </row>
    <row r="335" spans="1:32">
      <c r="A335" t="s">
        <v>353</v>
      </c>
      <c r="B335" t="s">
        <v>19</v>
      </c>
      <c r="C335" s="2">
        <v>68964000000</v>
      </c>
      <c r="D335" s="2">
        <v>61897600000</v>
      </c>
      <c r="E335" s="2">
        <v>60249700000</v>
      </c>
      <c r="F335" s="2">
        <v>58525100000</v>
      </c>
      <c r="G335" s="2">
        <v>57848900000</v>
      </c>
      <c r="H335" s="2">
        <v>57374900000</v>
      </c>
      <c r="I335" s="2">
        <v>56616300000</v>
      </c>
      <c r="J335" s="2">
        <v>56254200000</v>
      </c>
      <c r="K335" s="2">
        <v>55101600000</v>
      </c>
      <c r="L335" s="2">
        <v>53837300000</v>
      </c>
      <c r="M335" s="2">
        <v>52409400000</v>
      </c>
      <c r="N335" s="2">
        <v>50868700000</v>
      </c>
      <c r="O335" s="2">
        <v>49206100000</v>
      </c>
      <c r="P335" s="2">
        <v>47516800000</v>
      </c>
      <c r="Q335" s="2">
        <v>45907100000</v>
      </c>
      <c r="R335" s="2">
        <v>44269100000</v>
      </c>
      <c r="S335" s="2">
        <v>42823700000</v>
      </c>
      <c r="T335" s="2">
        <v>41449300000</v>
      </c>
      <c r="U335" s="2">
        <v>40065200000</v>
      </c>
      <c r="V335" s="2">
        <v>38653800000</v>
      </c>
      <c r="W335" s="2">
        <v>37505700000</v>
      </c>
      <c r="X335" s="2">
        <v>36458700000</v>
      </c>
      <c r="Y335" s="2">
        <v>35476800000</v>
      </c>
      <c r="Z335" s="2">
        <v>34558500000</v>
      </c>
      <c r="AA335" s="2">
        <v>33687600000</v>
      </c>
      <c r="AB335" s="2">
        <v>32906900000</v>
      </c>
      <c r="AC335" s="2">
        <v>32160800000</v>
      </c>
      <c r="AD335" s="2">
        <v>31467000000</v>
      </c>
      <c r="AE335" s="2">
        <v>30937600000</v>
      </c>
      <c r="AF335" s="2">
        <v>30662400000</v>
      </c>
    </row>
    <row r="336" spans="1:32">
      <c r="A336" t="s">
        <v>354</v>
      </c>
      <c r="B336" t="s">
        <v>19</v>
      </c>
      <c r="C336" s="2">
        <v>19452100</v>
      </c>
      <c r="D336" s="2">
        <v>16559600</v>
      </c>
      <c r="E336" s="2">
        <v>15297000</v>
      </c>
      <c r="F336" s="2">
        <v>14119700</v>
      </c>
      <c r="G336" s="2">
        <v>13121600</v>
      </c>
      <c r="H336" s="2">
        <v>12213500</v>
      </c>
      <c r="I336" s="2">
        <v>11273800</v>
      </c>
      <c r="J336" s="2">
        <v>10315600</v>
      </c>
      <c r="K336" s="2">
        <v>9332490</v>
      </c>
      <c r="L336" s="2">
        <v>8351340</v>
      </c>
      <c r="M336" s="2">
        <v>7378730</v>
      </c>
      <c r="N336" s="2">
        <v>6428550</v>
      </c>
      <c r="O336" s="2">
        <v>5473020</v>
      </c>
      <c r="P336" s="2">
        <v>4518090</v>
      </c>
      <c r="Q336" s="2">
        <v>3582640</v>
      </c>
      <c r="R336" s="2">
        <v>2658800</v>
      </c>
      <c r="S336" s="2">
        <v>1759500</v>
      </c>
      <c r="T336">
        <v>873828</v>
      </c>
      <c r="U336">
        <v>0</v>
      </c>
      <c r="V336">
        <v>0</v>
      </c>
      <c r="W336">
        <v>0</v>
      </c>
      <c r="X336">
        <v>0</v>
      </c>
      <c r="Y336">
        <v>0</v>
      </c>
      <c r="Z336">
        <v>0</v>
      </c>
      <c r="AA336">
        <v>0</v>
      </c>
      <c r="AB336">
        <v>0</v>
      </c>
      <c r="AC336">
        <v>0</v>
      </c>
      <c r="AD336">
        <v>0</v>
      </c>
      <c r="AE336">
        <v>0</v>
      </c>
      <c r="AF336">
        <v>0</v>
      </c>
    </row>
    <row r="337" spans="1:32">
      <c r="A337" t="s">
        <v>355</v>
      </c>
      <c r="B337" t="s">
        <v>19</v>
      </c>
      <c r="C337" s="2">
        <v>2145690000</v>
      </c>
      <c r="D337" s="2">
        <v>1925830000</v>
      </c>
      <c r="E337" s="2">
        <v>2019950000</v>
      </c>
      <c r="F337" s="2">
        <v>2300730000</v>
      </c>
      <c r="G337" s="2">
        <v>2133440000</v>
      </c>
      <c r="H337" s="2">
        <v>2096640000</v>
      </c>
      <c r="I337" s="2">
        <v>2119530000</v>
      </c>
      <c r="J337" s="2">
        <v>1621820000</v>
      </c>
      <c r="K337" s="2">
        <v>1702820000</v>
      </c>
      <c r="L337" s="2">
        <v>1773220000</v>
      </c>
      <c r="M337" s="2">
        <v>1795270000</v>
      </c>
      <c r="N337" s="2">
        <v>1743420000</v>
      </c>
      <c r="O337" s="2">
        <v>1729920000</v>
      </c>
      <c r="P337" s="2">
        <v>1656200000</v>
      </c>
      <c r="Q337" s="2">
        <v>1577620000</v>
      </c>
      <c r="R337" s="2">
        <v>1498320000</v>
      </c>
      <c r="S337" s="2">
        <v>1422570000</v>
      </c>
      <c r="T337" s="2">
        <v>1348490000</v>
      </c>
      <c r="U337" s="2">
        <v>1278470000</v>
      </c>
      <c r="V337" s="2">
        <v>1202460000</v>
      </c>
      <c r="W337" s="2">
        <v>1134610000</v>
      </c>
      <c r="X337" s="2">
        <v>1070160000</v>
      </c>
      <c r="Y337" s="2">
        <v>1008360000</v>
      </c>
      <c r="Z337" s="2">
        <v>949654000</v>
      </c>
      <c r="AA337" s="2">
        <v>893319000</v>
      </c>
      <c r="AB337" s="2">
        <v>839053000</v>
      </c>
      <c r="AC337" s="2">
        <v>786145000</v>
      </c>
      <c r="AD337" s="2">
        <v>735979000</v>
      </c>
      <c r="AE337" s="2">
        <v>690465000</v>
      </c>
      <c r="AF337" s="2">
        <v>649633000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1203090</v>
      </c>
      <c r="E340" s="2">
        <v>1128410</v>
      </c>
      <c r="F340" s="2">
        <v>1062240</v>
      </c>
      <c r="G340" s="2">
        <v>1012150</v>
      </c>
      <c r="H340">
        <v>971538</v>
      </c>
      <c r="I340">
        <v>929572</v>
      </c>
      <c r="J340">
        <v>887870</v>
      </c>
      <c r="K340">
        <v>846341</v>
      </c>
      <c r="L340">
        <v>806046</v>
      </c>
      <c r="M340">
        <v>765521</v>
      </c>
      <c r="N340">
        <v>725353</v>
      </c>
      <c r="O340">
        <v>686770</v>
      </c>
      <c r="P340">
        <v>649254</v>
      </c>
      <c r="Q340">
        <v>614972</v>
      </c>
      <c r="R340">
        <v>582520</v>
      </c>
      <c r="S340">
        <v>554663</v>
      </c>
      <c r="T340">
        <v>529722</v>
      </c>
      <c r="U340">
        <v>506705</v>
      </c>
      <c r="V340">
        <v>535641</v>
      </c>
      <c r="W340">
        <v>551127</v>
      </c>
      <c r="X340">
        <v>571212</v>
      </c>
      <c r="Y340">
        <v>589510</v>
      </c>
      <c r="Z340">
        <v>606233</v>
      </c>
      <c r="AA340">
        <v>621488</v>
      </c>
      <c r="AB340">
        <v>637616</v>
      </c>
      <c r="AC340">
        <v>653640</v>
      </c>
      <c r="AD340">
        <v>668322</v>
      </c>
      <c r="AE340">
        <v>684587</v>
      </c>
      <c r="AF340">
        <v>704226</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35510000</v>
      </c>
      <c r="D343" s="2">
        <v>36700100</v>
      </c>
      <c r="E343" s="2">
        <v>33492400</v>
      </c>
      <c r="F343" s="2">
        <v>29284100</v>
      </c>
      <c r="G343" s="2">
        <v>24870000</v>
      </c>
      <c r="H343" s="2">
        <v>20590500</v>
      </c>
      <c r="I343" s="2">
        <v>16536600</v>
      </c>
      <c r="J343" s="2">
        <v>12740400</v>
      </c>
      <c r="K343" s="2">
        <v>9207200</v>
      </c>
      <c r="L343" s="2">
        <v>5931210</v>
      </c>
      <c r="M343" s="2">
        <v>2899520</v>
      </c>
      <c r="N343">
        <v>113476</v>
      </c>
      <c r="O343">
        <v>102029</v>
      </c>
      <c r="P343">
        <v>76777.5</v>
      </c>
      <c r="Q343">
        <v>61259.3</v>
      </c>
      <c r="R343">
        <v>46262.3</v>
      </c>
      <c r="S343">
        <v>35928.400000000001</v>
      </c>
      <c r="T343">
        <v>27985.3</v>
      </c>
      <c r="U343">
        <v>21763.8</v>
      </c>
      <c r="V343">
        <v>17917.400000000001</v>
      </c>
      <c r="W343">
        <v>15047.1</v>
      </c>
      <c r="X343">
        <v>13067.6</v>
      </c>
      <c r="Y343">
        <v>11533</v>
      </c>
      <c r="Z343">
        <v>10413.5</v>
      </c>
      <c r="AA343">
        <v>8969.16</v>
      </c>
      <c r="AB343">
        <v>7580.42</v>
      </c>
      <c r="AC343">
        <v>6574.63</v>
      </c>
      <c r="AD343">
        <v>5608.3</v>
      </c>
      <c r="AE343">
        <v>4684.72</v>
      </c>
      <c r="AF343">
        <v>4096.1099999999997</v>
      </c>
    </row>
    <row r="344" spans="1:32">
      <c r="A344" t="s">
        <v>362</v>
      </c>
      <c r="B344" t="s">
        <v>19</v>
      </c>
      <c r="C344" s="2">
        <v>65634900</v>
      </c>
      <c r="D344" s="2">
        <v>78285700</v>
      </c>
      <c r="E344" s="2">
        <v>82652200</v>
      </c>
      <c r="F344" s="2">
        <v>84165400</v>
      </c>
      <c r="G344" s="2">
        <v>83976100</v>
      </c>
      <c r="H344" s="2">
        <v>82639700</v>
      </c>
      <c r="I344" s="2">
        <v>80202400</v>
      </c>
      <c r="J344" s="2">
        <v>77027300</v>
      </c>
      <c r="K344" s="2">
        <v>73164400</v>
      </c>
      <c r="L344" s="2">
        <v>68884300</v>
      </c>
      <c r="M344" s="2">
        <v>64836900</v>
      </c>
      <c r="N344" s="2">
        <v>61116000</v>
      </c>
      <c r="O344" s="2">
        <v>57835000</v>
      </c>
      <c r="P344" s="2">
        <v>54228000</v>
      </c>
      <c r="Q344" s="2">
        <v>51226100</v>
      </c>
      <c r="R344" s="2">
        <v>48578300</v>
      </c>
      <c r="S344" s="2">
        <v>46373100</v>
      </c>
      <c r="T344" s="2">
        <v>44703600</v>
      </c>
      <c r="U344" s="2">
        <v>43753400</v>
      </c>
      <c r="V344" s="2">
        <v>43442900</v>
      </c>
      <c r="W344" s="2">
        <v>43837000</v>
      </c>
      <c r="X344" s="2">
        <v>44765800</v>
      </c>
      <c r="Y344" s="2">
        <v>45682700</v>
      </c>
      <c r="Z344" s="2">
        <v>46545600</v>
      </c>
      <c r="AA344" s="2">
        <v>46410600</v>
      </c>
      <c r="AB344" s="2">
        <v>46237500</v>
      </c>
      <c r="AC344" s="2">
        <v>46027700</v>
      </c>
      <c r="AD344" s="2">
        <v>45805100</v>
      </c>
      <c r="AE344" s="2">
        <v>45527200</v>
      </c>
      <c r="AF344" s="2">
        <v>45203300</v>
      </c>
    </row>
    <row r="345" spans="1:32">
      <c r="A345" t="s">
        <v>363</v>
      </c>
      <c r="B345" t="s">
        <v>19</v>
      </c>
      <c r="C345" s="2">
        <v>1968630000</v>
      </c>
      <c r="D345" s="2">
        <v>2338770000</v>
      </c>
      <c r="E345" s="2">
        <v>2467720000</v>
      </c>
      <c r="F345" s="2">
        <v>2498410000</v>
      </c>
      <c r="G345" s="2">
        <v>2494170000</v>
      </c>
      <c r="H345" s="2">
        <v>2449750000</v>
      </c>
      <c r="I345" s="2">
        <v>2369640000</v>
      </c>
      <c r="J345" s="2">
        <v>2288180000</v>
      </c>
      <c r="K345" s="2">
        <v>2163970000</v>
      </c>
      <c r="L345" s="2">
        <v>2028730000</v>
      </c>
      <c r="M345" s="2">
        <v>1902220000</v>
      </c>
      <c r="N345" s="2">
        <v>1788280000</v>
      </c>
      <c r="O345" s="2">
        <v>1675390000</v>
      </c>
      <c r="P345" s="2">
        <v>1569410000</v>
      </c>
      <c r="Q345" s="2">
        <v>1472320000</v>
      </c>
      <c r="R345" s="2">
        <v>1389330000</v>
      </c>
      <c r="S345" s="2">
        <v>1321940000</v>
      </c>
      <c r="T345" s="2">
        <v>1271830000</v>
      </c>
      <c r="U345" s="2">
        <v>1243910000</v>
      </c>
      <c r="V345" s="2">
        <v>1235630000</v>
      </c>
      <c r="W345" s="2">
        <v>1247490000</v>
      </c>
      <c r="X345" s="2">
        <v>1274930000</v>
      </c>
      <c r="Y345" s="2">
        <v>1301900000</v>
      </c>
      <c r="Z345" s="2">
        <v>1327960000</v>
      </c>
      <c r="AA345" s="2">
        <v>1325590000</v>
      </c>
      <c r="AB345" s="2">
        <v>1322660000</v>
      </c>
      <c r="AC345" s="2">
        <v>1318880000</v>
      </c>
      <c r="AD345" s="2">
        <v>1314410000</v>
      </c>
      <c r="AE345" s="2">
        <v>1308290000</v>
      </c>
      <c r="AF345" s="2">
        <v>1301560000</v>
      </c>
    </row>
    <row r="346" spans="1:32">
      <c r="A346" t="s">
        <v>364</v>
      </c>
      <c r="B346" t="s">
        <v>19</v>
      </c>
      <c r="C346" s="2">
        <v>5506330</v>
      </c>
      <c r="D346" s="2">
        <v>6567650</v>
      </c>
      <c r="E346" s="2">
        <v>6933970</v>
      </c>
      <c r="F346" s="2">
        <v>7060920</v>
      </c>
      <c r="G346" s="2">
        <v>7045030</v>
      </c>
      <c r="H346" s="2">
        <v>6932920</v>
      </c>
      <c r="I346" s="2">
        <v>6728450</v>
      </c>
      <c r="J346" s="2">
        <v>6462080</v>
      </c>
      <c r="K346" s="2">
        <v>6138000</v>
      </c>
      <c r="L346" s="2">
        <v>5778930</v>
      </c>
      <c r="M346" s="2">
        <v>5439380</v>
      </c>
      <c r="N346" s="2">
        <v>5127230</v>
      </c>
      <c r="O346" s="2">
        <v>4851970</v>
      </c>
      <c r="P346" s="2">
        <v>4549370</v>
      </c>
      <c r="Q346" s="2">
        <v>4297530</v>
      </c>
      <c r="R346" s="2">
        <v>4075390</v>
      </c>
      <c r="S346" s="2">
        <v>3890390</v>
      </c>
      <c r="T346" s="2">
        <v>3750340</v>
      </c>
      <c r="U346" s="2">
        <v>3670620</v>
      </c>
      <c r="V346" s="2">
        <v>3644570</v>
      </c>
      <c r="W346" s="2">
        <v>3677630</v>
      </c>
      <c r="X346" s="2">
        <v>3755550</v>
      </c>
      <c r="Y346" s="2">
        <v>3832470</v>
      </c>
      <c r="Z346" s="2">
        <v>3904870</v>
      </c>
      <c r="AA346" s="2">
        <v>3893540</v>
      </c>
      <c r="AB346" s="2">
        <v>3879020</v>
      </c>
      <c r="AC346" s="2">
        <v>3861420</v>
      </c>
      <c r="AD346" s="2">
        <v>3842740</v>
      </c>
      <c r="AE346" s="2">
        <v>3819430</v>
      </c>
      <c r="AF346" s="2">
        <v>3792250</v>
      </c>
    </row>
    <row r="347" spans="1:32">
      <c r="A347" t="s">
        <v>365</v>
      </c>
      <c r="B347" t="s">
        <v>19</v>
      </c>
      <c r="C347" s="2">
        <v>61250500</v>
      </c>
      <c r="D347" s="2">
        <v>72766700</v>
      </c>
      <c r="E347" s="2">
        <v>82733500</v>
      </c>
      <c r="F347" s="2">
        <v>98217000</v>
      </c>
      <c r="G347" s="2">
        <v>91983700</v>
      </c>
      <c r="H347" s="2">
        <v>89520700</v>
      </c>
      <c r="I347" s="2">
        <v>88711500</v>
      </c>
      <c r="J347" s="2">
        <v>65968900</v>
      </c>
      <c r="K347" s="2">
        <v>66873800</v>
      </c>
      <c r="L347" s="2">
        <v>66819400</v>
      </c>
      <c r="M347" s="2">
        <v>65159800</v>
      </c>
      <c r="N347" s="2">
        <v>61289600</v>
      </c>
      <c r="O347" s="2">
        <v>58901100</v>
      </c>
      <c r="P347" s="2">
        <v>54701900</v>
      </c>
      <c r="Q347" s="2">
        <v>50597200</v>
      </c>
      <c r="R347" s="2">
        <v>47022900</v>
      </c>
      <c r="S347" s="2">
        <v>43913900</v>
      </c>
      <c r="T347" s="2">
        <v>41377300</v>
      </c>
      <c r="U347" s="2">
        <v>39692900</v>
      </c>
      <c r="V347" s="2">
        <v>38438700</v>
      </c>
      <c r="W347" s="2">
        <v>37738600</v>
      </c>
      <c r="X347" s="2">
        <v>37422500</v>
      </c>
      <c r="Y347" s="2">
        <v>37003700</v>
      </c>
      <c r="Z347" s="2">
        <v>36491800</v>
      </c>
      <c r="AA347" s="2">
        <v>35151700</v>
      </c>
      <c r="AB347" s="2">
        <v>33724900</v>
      </c>
      <c r="AC347" s="2">
        <v>32238900</v>
      </c>
      <c r="AD347" s="2">
        <v>30742700</v>
      </c>
      <c r="AE347" s="2">
        <v>29198400</v>
      </c>
      <c r="AF347" s="2">
        <v>27575700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153848</v>
      </c>
      <c r="D350">
        <v>159106</v>
      </c>
      <c r="E350">
        <v>145435</v>
      </c>
      <c r="F350">
        <v>127607</v>
      </c>
      <c r="G350">
        <v>108994</v>
      </c>
      <c r="H350">
        <v>90972.3</v>
      </c>
      <c r="I350">
        <v>73947.3</v>
      </c>
      <c r="J350">
        <v>57902.2</v>
      </c>
      <c r="K350">
        <v>42961.9</v>
      </c>
      <c r="L350">
        <v>29063</v>
      </c>
      <c r="M350">
        <v>16255.3</v>
      </c>
      <c r="N350">
        <v>4609.62</v>
      </c>
      <c r="O350">
        <v>5122.45</v>
      </c>
      <c r="P350">
        <v>5520.66</v>
      </c>
      <c r="Q350">
        <v>5933.66</v>
      </c>
      <c r="R350">
        <v>6264.63</v>
      </c>
      <c r="S350">
        <v>6561.35</v>
      </c>
      <c r="T350">
        <v>6826.45</v>
      </c>
      <c r="U350">
        <v>7101.49</v>
      </c>
      <c r="V350">
        <v>7467.38</v>
      </c>
      <c r="W350">
        <v>7878.89</v>
      </c>
      <c r="X350">
        <v>8337.81</v>
      </c>
      <c r="Y350">
        <v>8759.51</v>
      </c>
      <c r="Z350">
        <v>9182.43</v>
      </c>
      <c r="AA350">
        <v>9445.44</v>
      </c>
      <c r="AB350">
        <v>9712.8700000000008</v>
      </c>
      <c r="AC350">
        <v>9938.4500000000007</v>
      </c>
      <c r="AD350">
        <v>10126.9</v>
      </c>
      <c r="AE350">
        <v>10275.799999999999</v>
      </c>
      <c r="AF350">
        <v>10427.6</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82913800</v>
      </c>
      <c r="E353" s="2">
        <v>75354200</v>
      </c>
      <c r="F353" s="2">
        <v>68471300</v>
      </c>
      <c r="G353" s="2">
        <v>62445600</v>
      </c>
      <c r="H353" s="2">
        <v>56925500</v>
      </c>
      <c r="I353" s="2">
        <v>51370100</v>
      </c>
      <c r="J353" s="2">
        <v>45877700</v>
      </c>
      <c r="K353" s="2">
        <v>40458300</v>
      </c>
      <c r="L353" s="2">
        <v>35258300</v>
      </c>
      <c r="M353" s="2">
        <v>30297100</v>
      </c>
      <c r="N353" s="2">
        <v>25632100</v>
      </c>
      <c r="O353" s="2">
        <v>21244500</v>
      </c>
      <c r="P353" s="2">
        <v>17183700</v>
      </c>
      <c r="Q353" s="2">
        <v>13541300</v>
      </c>
      <c r="R353" s="2">
        <v>10297400</v>
      </c>
      <c r="S353" s="2">
        <v>7517400</v>
      </c>
      <c r="T353" s="2">
        <v>5166140</v>
      </c>
      <c r="U353" s="2">
        <v>3239300</v>
      </c>
      <c r="V353" s="2">
        <v>3560890</v>
      </c>
      <c r="W353" s="2">
        <v>3694650</v>
      </c>
      <c r="X353" s="2">
        <v>4011050</v>
      </c>
      <c r="Y353" s="2">
        <v>4275730</v>
      </c>
      <c r="Z353" s="2">
        <v>4617150</v>
      </c>
      <c r="AA353" s="2">
        <v>4984680</v>
      </c>
      <c r="AB353" s="2">
        <v>5362940</v>
      </c>
      <c r="AC353" s="2">
        <v>5742670</v>
      </c>
      <c r="AD353" s="2">
        <v>6110290</v>
      </c>
      <c r="AE353" s="2">
        <v>6473700</v>
      </c>
      <c r="AF353" s="2">
        <v>6849050</v>
      </c>
    </row>
    <row r="354" spans="1:32">
      <c r="A354" t="s">
        <v>372</v>
      </c>
      <c r="B354" t="s">
        <v>19</v>
      </c>
      <c r="C354" s="2">
        <v>85762200</v>
      </c>
      <c r="D354" s="2">
        <v>73009300</v>
      </c>
      <c r="E354" s="2">
        <v>67442600</v>
      </c>
      <c r="F354" s="2">
        <v>62252200</v>
      </c>
      <c r="G354" s="2">
        <v>57851800</v>
      </c>
      <c r="H354" s="2">
        <v>53847900</v>
      </c>
      <c r="I354" s="2">
        <v>49704800</v>
      </c>
      <c r="J354" s="2">
        <v>45480500</v>
      </c>
      <c r="K354" s="2">
        <v>41145900</v>
      </c>
      <c r="L354" s="2">
        <v>36820100</v>
      </c>
      <c r="M354" s="2">
        <v>32532000</v>
      </c>
      <c r="N354" s="2">
        <v>28342800</v>
      </c>
      <c r="O354" s="2">
        <v>24129900</v>
      </c>
      <c r="P354" s="2">
        <v>19919700</v>
      </c>
      <c r="Q354" s="2">
        <v>15795500</v>
      </c>
      <c r="R354" s="2">
        <v>11722400</v>
      </c>
      <c r="S354" s="2">
        <v>7757450</v>
      </c>
      <c r="T354" s="2">
        <v>3852610</v>
      </c>
      <c r="U354">
        <v>0</v>
      </c>
      <c r="V354">
        <v>0</v>
      </c>
      <c r="W354">
        <v>0</v>
      </c>
      <c r="X354">
        <v>0</v>
      </c>
      <c r="Y354">
        <v>0</v>
      </c>
      <c r="Z354">
        <v>0</v>
      </c>
      <c r="AA354">
        <v>0</v>
      </c>
      <c r="AB354">
        <v>0</v>
      </c>
      <c r="AC354">
        <v>0</v>
      </c>
      <c r="AD354">
        <v>0</v>
      </c>
      <c r="AE354">
        <v>0</v>
      </c>
      <c r="AF354">
        <v>0</v>
      </c>
    </row>
    <row r="355" spans="1:32">
      <c r="A355" t="s">
        <v>373</v>
      </c>
      <c r="B355" t="s">
        <v>19</v>
      </c>
      <c r="C355" s="2">
        <v>43883700000</v>
      </c>
      <c r="D355" s="2">
        <v>39387200000</v>
      </c>
      <c r="E355" s="2">
        <v>38338600000</v>
      </c>
      <c r="F355" s="2">
        <v>37241200000</v>
      </c>
      <c r="G355" s="2">
        <v>36810900000</v>
      </c>
      <c r="H355" s="2">
        <v>36509300000</v>
      </c>
      <c r="I355" s="2">
        <v>36026500000</v>
      </c>
      <c r="J355" s="2">
        <v>35796100000</v>
      </c>
      <c r="K355" s="2">
        <v>35062700000</v>
      </c>
      <c r="L355" s="2">
        <v>34258200000</v>
      </c>
      <c r="M355" s="2">
        <v>33349600000</v>
      </c>
      <c r="N355" s="2">
        <v>32369200000</v>
      </c>
      <c r="O355" s="2">
        <v>31311200000</v>
      </c>
      <c r="P355" s="2">
        <v>30236300000</v>
      </c>
      <c r="Q355" s="2">
        <v>29212000000</v>
      </c>
      <c r="R355" s="2">
        <v>28169700000</v>
      </c>
      <c r="S355" s="2">
        <v>27249900000</v>
      </c>
      <c r="T355" s="2">
        <v>26375400000</v>
      </c>
      <c r="U355" s="2">
        <v>25494700000</v>
      </c>
      <c r="V355" s="2">
        <v>24596500000</v>
      </c>
      <c r="W355" s="2">
        <v>23865900000</v>
      </c>
      <c r="X355" s="2">
        <v>23199700000</v>
      </c>
      <c r="Y355" s="2">
        <v>22574900000</v>
      </c>
      <c r="Z355" s="2">
        <v>21990600000</v>
      </c>
      <c r="AA355" s="2">
        <v>21436400000</v>
      </c>
      <c r="AB355" s="2">
        <v>20939600000</v>
      </c>
      <c r="AC355" s="2">
        <v>20464800000</v>
      </c>
      <c r="AD355" s="2">
        <v>20023400000</v>
      </c>
      <c r="AE355" s="2">
        <v>19686500000</v>
      </c>
      <c r="AF355" s="2">
        <v>19511400000</v>
      </c>
    </row>
    <row r="356" spans="1:32">
      <c r="A356" t="s">
        <v>374</v>
      </c>
      <c r="B356" t="s">
        <v>19</v>
      </c>
      <c r="C356" s="2">
        <v>7194880</v>
      </c>
      <c r="D356" s="2">
        <v>6124990</v>
      </c>
      <c r="E356" s="2">
        <v>5657990</v>
      </c>
      <c r="F356" s="2">
        <v>5222540</v>
      </c>
      <c r="G356" s="2">
        <v>4853380</v>
      </c>
      <c r="H356" s="2">
        <v>4517480</v>
      </c>
      <c r="I356" s="2">
        <v>4169900</v>
      </c>
      <c r="J356" s="2">
        <v>3815510</v>
      </c>
      <c r="K356" s="2">
        <v>3451870</v>
      </c>
      <c r="L356" s="2">
        <v>3088960</v>
      </c>
      <c r="M356" s="2">
        <v>2729220</v>
      </c>
      <c r="N356" s="2">
        <v>2377770</v>
      </c>
      <c r="O356" s="2">
        <v>2024340</v>
      </c>
      <c r="P356" s="2">
        <v>1671130</v>
      </c>
      <c r="Q356" s="2">
        <v>1325130</v>
      </c>
      <c r="R356">
        <v>983429</v>
      </c>
      <c r="S356">
        <v>650798</v>
      </c>
      <c r="T356">
        <v>323208</v>
      </c>
      <c r="U356">
        <v>0</v>
      </c>
      <c r="V356">
        <v>0</v>
      </c>
      <c r="W356">
        <v>0</v>
      </c>
      <c r="X356">
        <v>0</v>
      </c>
      <c r="Y356">
        <v>0</v>
      </c>
      <c r="Z356">
        <v>0</v>
      </c>
      <c r="AA356">
        <v>0</v>
      </c>
      <c r="AB356">
        <v>0</v>
      </c>
      <c r="AC356">
        <v>0</v>
      </c>
      <c r="AD356">
        <v>0</v>
      </c>
      <c r="AE356">
        <v>0</v>
      </c>
      <c r="AF356">
        <v>0</v>
      </c>
    </row>
    <row r="357" spans="1:32">
      <c r="A357" t="s">
        <v>375</v>
      </c>
      <c r="B357" t="s">
        <v>19</v>
      </c>
      <c r="C357" s="2">
        <v>1365360000</v>
      </c>
      <c r="D357" s="2">
        <v>1225460000</v>
      </c>
      <c r="E357" s="2">
        <v>1285350000</v>
      </c>
      <c r="F357" s="2">
        <v>1464020000</v>
      </c>
      <c r="G357" s="2">
        <v>1357570000</v>
      </c>
      <c r="H357" s="2">
        <v>1334150000</v>
      </c>
      <c r="I357" s="2">
        <v>1348720000</v>
      </c>
      <c r="J357" s="2">
        <v>1032010000</v>
      </c>
      <c r="K357" s="2">
        <v>1083550000</v>
      </c>
      <c r="L357" s="2">
        <v>1128350000</v>
      </c>
      <c r="M357" s="2">
        <v>1142380000</v>
      </c>
      <c r="N357" s="2">
        <v>1109390000</v>
      </c>
      <c r="O357" s="2">
        <v>1100800000</v>
      </c>
      <c r="P357" s="2">
        <v>1053880000</v>
      </c>
      <c r="Q357" s="2">
        <v>1003890000</v>
      </c>
      <c r="R357" s="2">
        <v>953427000</v>
      </c>
      <c r="S357" s="2">
        <v>905220000</v>
      </c>
      <c r="T357" s="2">
        <v>858086000</v>
      </c>
      <c r="U357" s="2">
        <v>813526000</v>
      </c>
      <c r="V357" s="2">
        <v>765161000</v>
      </c>
      <c r="W357" s="2">
        <v>721982000</v>
      </c>
      <c r="X357" s="2">
        <v>680975000</v>
      </c>
      <c r="Y357" s="2">
        <v>641645000</v>
      </c>
      <c r="Z357" s="2">
        <v>604292000</v>
      </c>
      <c r="AA357" s="2">
        <v>568444000</v>
      </c>
      <c r="AB357" s="2">
        <v>533913000</v>
      </c>
      <c r="AC357" s="2">
        <v>500246000</v>
      </c>
      <c r="AD357" s="2">
        <v>468325000</v>
      </c>
      <c r="AE357" s="2">
        <v>439363000</v>
      </c>
      <c r="AF357" s="2">
        <v>413380000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587875</v>
      </c>
      <c r="E360">
        <v>551381</v>
      </c>
      <c r="F360">
        <v>519051</v>
      </c>
      <c r="G360">
        <v>494574</v>
      </c>
      <c r="H360">
        <v>474729</v>
      </c>
      <c r="I360">
        <v>454223</v>
      </c>
      <c r="J360">
        <v>433846</v>
      </c>
      <c r="K360">
        <v>413553</v>
      </c>
      <c r="L360">
        <v>393864</v>
      </c>
      <c r="M360">
        <v>374061</v>
      </c>
      <c r="N360">
        <v>354434</v>
      </c>
      <c r="O360">
        <v>335581</v>
      </c>
      <c r="P360">
        <v>317249</v>
      </c>
      <c r="Q360">
        <v>300498</v>
      </c>
      <c r="R360">
        <v>284640</v>
      </c>
      <c r="S360">
        <v>271029</v>
      </c>
      <c r="T360">
        <v>258842</v>
      </c>
      <c r="U360">
        <v>247594</v>
      </c>
      <c r="V360">
        <v>261734</v>
      </c>
      <c r="W360">
        <v>269301</v>
      </c>
      <c r="X360">
        <v>279115</v>
      </c>
      <c r="Y360">
        <v>288056</v>
      </c>
      <c r="Z360">
        <v>296228</v>
      </c>
      <c r="AA360">
        <v>303682</v>
      </c>
      <c r="AB360">
        <v>311562</v>
      </c>
      <c r="AC360">
        <v>319392</v>
      </c>
      <c r="AD360">
        <v>326566</v>
      </c>
      <c r="AE360">
        <v>334514</v>
      </c>
      <c r="AF360">
        <v>344111</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22311300</v>
      </c>
      <c r="D364" s="2">
        <v>26611600</v>
      </c>
      <c r="E364" s="2">
        <v>28095900</v>
      </c>
      <c r="F364" s="2">
        <v>28610300</v>
      </c>
      <c r="G364" s="2">
        <v>28546000</v>
      </c>
      <c r="H364" s="2">
        <v>28091700</v>
      </c>
      <c r="I364" s="2">
        <v>27263200</v>
      </c>
      <c r="J364" s="2">
        <v>26183900</v>
      </c>
      <c r="K364" s="2">
        <v>24870700</v>
      </c>
      <c r="L364" s="2">
        <v>23415800</v>
      </c>
      <c r="M364" s="2">
        <v>22040000</v>
      </c>
      <c r="N364" s="2">
        <v>20775100</v>
      </c>
      <c r="O364" s="2">
        <v>19659800</v>
      </c>
      <c r="P364" s="2">
        <v>18433700</v>
      </c>
      <c r="Q364" s="2">
        <v>17413300</v>
      </c>
      <c r="R364" s="2">
        <v>16513200</v>
      </c>
      <c r="S364" s="2">
        <v>15763600</v>
      </c>
      <c r="T364" s="2">
        <v>15196100</v>
      </c>
      <c r="U364" s="2">
        <v>14873100</v>
      </c>
      <c r="V364" s="2">
        <v>14767500</v>
      </c>
      <c r="W364" s="2">
        <v>14901500</v>
      </c>
      <c r="X364" s="2">
        <v>15217200</v>
      </c>
      <c r="Y364" s="2">
        <v>15528900</v>
      </c>
      <c r="Z364" s="2">
        <v>15822200</v>
      </c>
      <c r="AA364" s="2">
        <v>15776300</v>
      </c>
      <c r="AB364" s="2">
        <v>15717500</v>
      </c>
      <c r="AC364" s="2">
        <v>15646200</v>
      </c>
      <c r="AD364" s="2">
        <v>15570500</v>
      </c>
      <c r="AE364" s="2">
        <v>15476100</v>
      </c>
      <c r="AF364" s="2">
        <v>15365900</v>
      </c>
    </row>
    <row r="365" spans="1:32">
      <c r="A365" t="s">
        <v>383</v>
      </c>
      <c r="B365" t="s">
        <v>19</v>
      </c>
      <c r="C365" s="2">
        <v>133094000</v>
      </c>
      <c r="D365" s="2">
        <v>158118000</v>
      </c>
      <c r="E365" s="2">
        <v>166836000</v>
      </c>
      <c r="F365" s="2">
        <v>168911000</v>
      </c>
      <c r="G365" s="2">
        <v>168624000</v>
      </c>
      <c r="H365" s="2">
        <v>165621000</v>
      </c>
      <c r="I365" s="2">
        <v>160205000</v>
      </c>
      <c r="J365" s="2">
        <v>154698000</v>
      </c>
      <c r="K365" s="2">
        <v>146300000</v>
      </c>
      <c r="L365" s="2">
        <v>137157000</v>
      </c>
      <c r="M365" s="2">
        <v>128604000</v>
      </c>
      <c r="N365" s="2">
        <v>120901000</v>
      </c>
      <c r="O365" s="2">
        <v>113269000</v>
      </c>
      <c r="P365" s="2">
        <v>106104000</v>
      </c>
      <c r="Q365" s="2">
        <v>99539800</v>
      </c>
      <c r="R365" s="2">
        <v>93928700</v>
      </c>
      <c r="S365" s="2">
        <v>89373100</v>
      </c>
      <c r="T365" s="2">
        <v>85985100</v>
      </c>
      <c r="U365" s="2">
        <v>84097700</v>
      </c>
      <c r="V365" s="2">
        <v>83537900</v>
      </c>
      <c r="W365" s="2">
        <v>84339500</v>
      </c>
      <c r="X365" s="2">
        <v>86194400</v>
      </c>
      <c r="Y365" s="2">
        <v>88017700</v>
      </c>
      <c r="Z365" s="2">
        <v>89779700</v>
      </c>
      <c r="AA365" s="2">
        <v>89619800</v>
      </c>
      <c r="AB365" s="2">
        <v>89421600</v>
      </c>
      <c r="AC365" s="2">
        <v>89165700</v>
      </c>
      <c r="AD365" s="2">
        <v>88863900</v>
      </c>
      <c r="AE365" s="2">
        <v>88450000</v>
      </c>
      <c r="AF365" s="2">
        <v>87995300</v>
      </c>
    </row>
    <row r="366" spans="1:32">
      <c r="A366" t="s">
        <v>384</v>
      </c>
      <c r="B366" t="s">
        <v>19</v>
      </c>
      <c r="C366" s="2">
        <v>1871770</v>
      </c>
      <c r="D366" s="2">
        <v>2232540</v>
      </c>
      <c r="E366" s="2">
        <v>2357060</v>
      </c>
      <c r="F366" s="2">
        <v>2400220</v>
      </c>
      <c r="G366" s="2">
        <v>2394820</v>
      </c>
      <c r="H366" s="2">
        <v>2356710</v>
      </c>
      <c r="I366" s="2">
        <v>2287200</v>
      </c>
      <c r="J366" s="2">
        <v>2196650</v>
      </c>
      <c r="K366" s="2">
        <v>2086490</v>
      </c>
      <c r="L366" s="2">
        <v>1964430</v>
      </c>
      <c r="M366" s="2">
        <v>1849010</v>
      </c>
      <c r="N366" s="2">
        <v>1742900</v>
      </c>
      <c r="O366" s="2">
        <v>1649330</v>
      </c>
      <c r="P366" s="2">
        <v>1546470</v>
      </c>
      <c r="Q366" s="2">
        <v>1460860</v>
      </c>
      <c r="R366" s="2">
        <v>1385350</v>
      </c>
      <c r="S366" s="2">
        <v>1322460</v>
      </c>
      <c r="T366" s="2">
        <v>1274850</v>
      </c>
      <c r="U366" s="2">
        <v>1247750</v>
      </c>
      <c r="V366" s="2">
        <v>1238900</v>
      </c>
      <c r="W366" s="2">
        <v>1250140</v>
      </c>
      <c r="X366" s="2">
        <v>1276620</v>
      </c>
      <c r="Y366" s="2">
        <v>1302770</v>
      </c>
      <c r="Z366" s="2">
        <v>1327380</v>
      </c>
      <c r="AA366" s="2">
        <v>1323530</v>
      </c>
      <c r="AB366" s="2">
        <v>1318590</v>
      </c>
      <c r="AC366" s="2">
        <v>1312610</v>
      </c>
      <c r="AD366" s="2">
        <v>1306260</v>
      </c>
      <c r="AE366" s="2">
        <v>1298340</v>
      </c>
      <c r="AF366" s="2">
        <v>1289100</v>
      </c>
    </row>
    <row r="367" spans="1:32">
      <c r="A367" t="s">
        <v>385</v>
      </c>
      <c r="B367" t="s">
        <v>19</v>
      </c>
      <c r="C367" s="2">
        <v>4140980</v>
      </c>
      <c r="D367" s="2">
        <v>4919570</v>
      </c>
      <c r="E367" s="2">
        <v>5593390</v>
      </c>
      <c r="F367" s="2">
        <v>6640190</v>
      </c>
      <c r="G367" s="2">
        <v>6218770</v>
      </c>
      <c r="H367" s="2">
        <v>6052250</v>
      </c>
      <c r="I367" s="2">
        <v>5997550</v>
      </c>
      <c r="J367" s="2">
        <v>4459980</v>
      </c>
      <c r="K367" s="2">
        <v>4521160</v>
      </c>
      <c r="L367" s="2">
        <v>4517480</v>
      </c>
      <c r="M367" s="2">
        <v>4405280</v>
      </c>
      <c r="N367" s="2">
        <v>4143630</v>
      </c>
      <c r="O367" s="2">
        <v>3982150</v>
      </c>
      <c r="P367" s="2">
        <v>3698250</v>
      </c>
      <c r="Q367" s="2">
        <v>3420740</v>
      </c>
      <c r="R367" s="2">
        <v>3179090</v>
      </c>
      <c r="S367" s="2">
        <v>2968900</v>
      </c>
      <c r="T367" s="2">
        <v>2797410</v>
      </c>
      <c r="U367" s="2">
        <v>2683530</v>
      </c>
      <c r="V367" s="2">
        <v>2598740</v>
      </c>
      <c r="W367" s="2">
        <v>2551400</v>
      </c>
      <c r="X367" s="2">
        <v>2530040</v>
      </c>
      <c r="Y367" s="2">
        <v>2501720</v>
      </c>
      <c r="Z367" s="2">
        <v>2467110</v>
      </c>
      <c r="AA367" s="2">
        <v>2376520</v>
      </c>
      <c r="AB367" s="2">
        <v>2280050</v>
      </c>
      <c r="AC367" s="2">
        <v>2179590</v>
      </c>
      <c r="AD367" s="2">
        <v>2078430</v>
      </c>
      <c r="AE367" s="2">
        <v>1974030</v>
      </c>
      <c r="AF367" s="2">
        <v>1864320</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29153100</v>
      </c>
      <c r="D374" s="2">
        <v>24818000</v>
      </c>
      <c r="E374" s="2">
        <v>22925800</v>
      </c>
      <c r="F374" s="2">
        <v>21161400</v>
      </c>
      <c r="G374" s="2">
        <v>19665600</v>
      </c>
      <c r="H374" s="2">
        <v>18304500</v>
      </c>
      <c r="I374" s="2">
        <v>16896100</v>
      </c>
      <c r="J374" s="2">
        <v>15460200</v>
      </c>
      <c r="K374" s="2">
        <v>13986700</v>
      </c>
      <c r="L374" s="2">
        <v>12516300</v>
      </c>
      <c r="M374" s="2">
        <v>11058600</v>
      </c>
      <c r="N374" s="2">
        <v>9634550</v>
      </c>
      <c r="O374" s="2">
        <v>8202480</v>
      </c>
      <c r="P374" s="2">
        <v>6771310</v>
      </c>
      <c r="Q374" s="2">
        <v>5369350</v>
      </c>
      <c r="R374" s="2">
        <v>3984780</v>
      </c>
      <c r="S374" s="2">
        <v>2636990</v>
      </c>
      <c r="T374" s="2">
        <v>1309620</v>
      </c>
      <c r="U374">
        <v>0</v>
      </c>
      <c r="V374">
        <v>0</v>
      </c>
      <c r="W374">
        <v>0</v>
      </c>
      <c r="X374">
        <v>0</v>
      </c>
      <c r="Y374">
        <v>0</v>
      </c>
      <c r="Z374">
        <v>0</v>
      </c>
      <c r="AA374">
        <v>0</v>
      </c>
      <c r="AB374">
        <v>0</v>
      </c>
      <c r="AC374">
        <v>0</v>
      </c>
      <c r="AD374">
        <v>0</v>
      </c>
      <c r="AE374">
        <v>0</v>
      </c>
      <c r="AF374">
        <v>0</v>
      </c>
    </row>
    <row r="375" spans="1:32">
      <c r="A375" t="s">
        <v>393</v>
      </c>
      <c r="B375" t="s">
        <v>19</v>
      </c>
      <c r="C375" s="2">
        <v>2966860000</v>
      </c>
      <c r="D375" s="2">
        <v>2662860000</v>
      </c>
      <c r="E375" s="2">
        <v>2591970000</v>
      </c>
      <c r="F375" s="2">
        <v>2517780000</v>
      </c>
      <c r="G375" s="2">
        <v>2488690000</v>
      </c>
      <c r="H375" s="2">
        <v>2468290000</v>
      </c>
      <c r="I375" s="2">
        <v>2435660000</v>
      </c>
      <c r="J375" s="2">
        <v>2420080000</v>
      </c>
      <c r="K375" s="2">
        <v>2370500000</v>
      </c>
      <c r="L375" s="2">
        <v>2316110000</v>
      </c>
      <c r="M375" s="2">
        <v>2254680000</v>
      </c>
      <c r="N375" s="2">
        <v>2188390000</v>
      </c>
      <c r="O375" s="2">
        <v>2116870000</v>
      </c>
      <c r="P375" s="2">
        <v>2044190000</v>
      </c>
      <c r="Q375" s="2">
        <v>1974950000</v>
      </c>
      <c r="R375" s="2">
        <v>1904480000</v>
      </c>
      <c r="S375" s="2">
        <v>1842290000</v>
      </c>
      <c r="T375" s="2">
        <v>1783170000</v>
      </c>
      <c r="U375" s="2">
        <v>1723630000</v>
      </c>
      <c r="V375" s="2">
        <v>1662910000</v>
      </c>
      <c r="W375" s="2">
        <v>1613510000</v>
      </c>
      <c r="X375" s="2">
        <v>1568470000</v>
      </c>
      <c r="Y375" s="2">
        <v>1526230000</v>
      </c>
      <c r="Z375" s="2">
        <v>1486720000</v>
      </c>
      <c r="AA375" s="2">
        <v>1449260000</v>
      </c>
      <c r="AB375" s="2">
        <v>1415670000</v>
      </c>
      <c r="AC375" s="2">
        <v>1383570000</v>
      </c>
      <c r="AD375" s="2">
        <v>1353730000</v>
      </c>
      <c r="AE375" s="2">
        <v>1330950000</v>
      </c>
      <c r="AF375" s="2">
        <v>1319110000</v>
      </c>
    </row>
    <row r="376" spans="1:32">
      <c r="A376" t="s">
        <v>394</v>
      </c>
      <c r="B376" t="s">
        <v>19</v>
      </c>
      <c r="C376" s="2">
        <v>2445750</v>
      </c>
      <c r="D376" s="2">
        <v>2082070</v>
      </c>
      <c r="E376" s="2">
        <v>1923320</v>
      </c>
      <c r="F376" s="2">
        <v>1775300</v>
      </c>
      <c r="G376" s="2">
        <v>1649810</v>
      </c>
      <c r="H376" s="2">
        <v>1535630</v>
      </c>
      <c r="I376" s="2">
        <v>1417470</v>
      </c>
      <c r="J376" s="2">
        <v>1297000</v>
      </c>
      <c r="K376" s="2">
        <v>1173390</v>
      </c>
      <c r="L376" s="2">
        <v>1050030</v>
      </c>
      <c r="M376">
        <v>927743</v>
      </c>
      <c r="N376">
        <v>808275</v>
      </c>
      <c r="O376">
        <v>688134</v>
      </c>
      <c r="P376">
        <v>568068</v>
      </c>
      <c r="Q376">
        <v>450452</v>
      </c>
      <c r="R376">
        <v>334297</v>
      </c>
      <c r="S376">
        <v>221226</v>
      </c>
      <c r="T376">
        <v>109868</v>
      </c>
      <c r="U376">
        <v>0</v>
      </c>
      <c r="V376">
        <v>0</v>
      </c>
      <c r="W376">
        <v>0</v>
      </c>
      <c r="X376">
        <v>0</v>
      </c>
      <c r="Y376">
        <v>0</v>
      </c>
      <c r="Z376">
        <v>0</v>
      </c>
      <c r="AA376">
        <v>0</v>
      </c>
      <c r="AB376">
        <v>0</v>
      </c>
      <c r="AC376">
        <v>0</v>
      </c>
      <c r="AD376">
        <v>0</v>
      </c>
      <c r="AE376">
        <v>0</v>
      </c>
      <c r="AF376">
        <v>0</v>
      </c>
    </row>
    <row r="377" spans="1:32">
      <c r="A377" t="s">
        <v>395</v>
      </c>
      <c r="B377" t="s">
        <v>19</v>
      </c>
      <c r="C377" s="2">
        <v>92308600</v>
      </c>
      <c r="D377" s="2">
        <v>82850200</v>
      </c>
      <c r="E377" s="2">
        <v>86899400</v>
      </c>
      <c r="F377" s="2">
        <v>98978500</v>
      </c>
      <c r="G377" s="2">
        <v>91781500</v>
      </c>
      <c r="H377" s="2">
        <v>90198300</v>
      </c>
      <c r="I377" s="2">
        <v>91183100</v>
      </c>
      <c r="J377" s="2">
        <v>69771600</v>
      </c>
      <c r="K377" s="2">
        <v>73256300</v>
      </c>
      <c r="L377" s="2">
        <v>76284700</v>
      </c>
      <c r="M377" s="2">
        <v>77233300</v>
      </c>
      <c r="N377" s="2">
        <v>75002600</v>
      </c>
      <c r="O377" s="2">
        <v>74422000</v>
      </c>
      <c r="P377" s="2">
        <v>71250400</v>
      </c>
      <c r="Q377" s="2">
        <v>67870200</v>
      </c>
      <c r="R377" s="2">
        <v>64458700</v>
      </c>
      <c r="S377" s="2">
        <v>61199500</v>
      </c>
      <c r="T377" s="2">
        <v>58012900</v>
      </c>
      <c r="U377" s="2">
        <v>55000300</v>
      </c>
      <c r="V377" s="2">
        <v>51730500</v>
      </c>
      <c r="W377" s="2">
        <v>48811300</v>
      </c>
      <c r="X377" s="2">
        <v>46038900</v>
      </c>
      <c r="Y377" s="2">
        <v>43379900</v>
      </c>
      <c r="Z377" s="2">
        <v>40854600</v>
      </c>
      <c r="AA377" s="2">
        <v>38431000</v>
      </c>
      <c r="AB377" s="2">
        <v>36096500</v>
      </c>
      <c r="AC377" s="2">
        <v>33820300</v>
      </c>
      <c r="AD377" s="2">
        <v>31662200</v>
      </c>
      <c r="AE377" s="2">
        <v>29704100</v>
      </c>
      <c r="AF377" s="2">
        <v>27947500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2816220</v>
      </c>
      <c r="D383" s="2">
        <v>2910610</v>
      </c>
      <c r="E383" s="2">
        <v>2656210</v>
      </c>
      <c r="F383" s="2">
        <v>2322460</v>
      </c>
      <c r="G383" s="2">
        <v>1972380</v>
      </c>
      <c r="H383" s="2">
        <v>1632990</v>
      </c>
      <c r="I383" s="2">
        <v>1311480</v>
      </c>
      <c r="J383" s="2">
        <v>1010410</v>
      </c>
      <c r="K383">
        <v>730203</v>
      </c>
      <c r="L383">
        <v>470392</v>
      </c>
      <c r="M383">
        <v>229954</v>
      </c>
      <c r="N383">
        <v>8999.5300000000007</v>
      </c>
      <c r="O383">
        <v>8091.7</v>
      </c>
      <c r="P383">
        <v>6089.06</v>
      </c>
      <c r="Q383">
        <v>4858.34</v>
      </c>
      <c r="R383">
        <v>3668.96</v>
      </c>
      <c r="S383">
        <v>2849.4</v>
      </c>
      <c r="T383">
        <v>2219.46</v>
      </c>
      <c r="U383">
        <v>1726.04</v>
      </c>
      <c r="V383">
        <v>1420.99</v>
      </c>
      <c r="W383">
        <v>1193.3499999999999</v>
      </c>
      <c r="X383">
        <v>1036.3599999999999</v>
      </c>
      <c r="Y383">
        <v>914.66</v>
      </c>
      <c r="Z383">
        <v>825.87099999999998</v>
      </c>
      <c r="AA383">
        <v>711.32500000000005</v>
      </c>
      <c r="AB383">
        <v>601.18700000000001</v>
      </c>
      <c r="AC383">
        <v>521.41999999999996</v>
      </c>
      <c r="AD383">
        <v>444.78300000000002</v>
      </c>
      <c r="AE383">
        <v>371.53500000000003</v>
      </c>
      <c r="AF383">
        <v>324.85399999999998</v>
      </c>
    </row>
    <row r="384" spans="1:32">
      <c r="A384" t="s">
        <v>402</v>
      </c>
      <c r="B384" t="s">
        <v>19</v>
      </c>
      <c r="C384" s="2">
        <v>10246400</v>
      </c>
      <c r="D384" s="2">
        <v>12221400</v>
      </c>
      <c r="E384" s="2">
        <v>12903000</v>
      </c>
      <c r="F384" s="2">
        <v>13139300</v>
      </c>
      <c r="G384" s="2">
        <v>13109700</v>
      </c>
      <c r="H384" s="2">
        <v>12901100</v>
      </c>
      <c r="I384" s="2">
        <v>12520600</v>
      </c>
      <c r="J384" s="2">
        <v>12024900</v>
      </c>
      <c r="K384" s="2">
        <v>11421900</v>
      </c>
      <c r="L384" s="2">
        <v>10753700</v>
      </c>
      <c r="M384" s="2">
        <v>10121900</v>
      </c>
      <c r="N384" s="2">
        <v>9540980</v>
      </c>
      <c r="O384" s="2">
        <v>9028780</v>
      </c>
      <c r="P384" s="2">
        <v>8465680</v>
      </c>
      <c r="Q384" s="2">
        <v>7997040</v>
      </c>
      <c r="R384" s="2">
        <v>7583680</v>
      </c>
      <c r="S384" s="2">
        <v>7239420</v>
      </c>
      <c r="T384" s="2">
        <v>6978800</v>
      </c>
      <c r="U384" s="2">
        <v>6830450</v>
      </c>
      <c r="V384" s="2">
        <v>6781980</v>
      </c>
      <c r="W384" s="2">
        <v>6843510</v>
      </c>
      <c r="X384" s="2">
        <v>6988500</v>
      </c>
      <c r="Y384" s="2">
        <v>7131640</v>
      </c>
      <c r="Z384" s="2">
        <v>7266360</v>
      </c>
      <c r="AA384" s="2">
        <v>7245280</v>
      </c>
      <c r="AB384" s="2">
        <v>7218260</v>
      </c>
      <c r="AC384" s="2">
        <v>7185510</v>
      </c>
      <c r="AD384" s="2">
        <v>7150750</v>
      </c>
      <c r="AE384" s="2">
        <v>7107380</v>
      </c>
      <c r="AF384" s="2">
        <v>7056800</v>
      </c>
    </row>
    <row r="385" spans="1:32">
      <c r="A385" t="s">
        <v>403</v>
      </c>
      <c r="B385" t="s">
        <v>19</v>
      </c>
      <c r="C385" s="2">
        <v>986415000</v>
      </c>
      <c r="D385" s="2">
        <v>1171880000</v>
      </c>
      <c r="E385" s="2">
        <v>1236490000</v>
      </c>
      <c r="F385" s="2">
        <v>1251870000</v>
      </c>
      <c r="G385" s="2">
        <v>1249740000</v>
      </c>
      <c r="H385" s="2">
        <v>1227490000</v>
      </c>
      <c r="I385" s="2">
        <v>1187340000</v>
      </c>
      <c r="J385" s="2">
        <v>1146530000</v>
      </c>
      <c r="K385" s="2">
        <v>1084290000</v>
      </c>
      <c r="L385" s="2">
        <v>1016530000</v>
      </c>
      <c r="M385" s="2">
        <v>953135000</v>
      </c>
      <c r="N385" s="2">
        <v>896047000</v>
      </c>
      <c r="O385" s="2">
        <v>839481000</v>
      </c>
      <c r="P385" s="2">
        <v>786380000</v>
      </c>
      <c r="Q385" s="2">
        <v>737731000</v>
      </c>
      <c r="R385" s="2">
        <v>696144000</v>
      </c>
      <c r="S385" s="2">
        <v>662381000</v>
      </c>
      <c r="T385" s="2">
        <v>637271000</v>
      </c>
      <c r="U385" s="2">
        <v>623283000</v>
      </c>
      <c r="V385" s="2">
        <v>619134000</v>
      </c>
      <c r="W385" s="2">
        <v>625075000</v>
      </c>
      <c r="X385" s="2">
        <v>638822000</v>
      </c>
      <c r="Y385" s="2">
        <v>652335000</v>
      </c>
      <c r="Z385" s="2">
        <v>665395000</v>
      </c>
      <c r="AA385" s="2">
        <v>664209000</v>
      </c>
      <c r="AB385" s="2">
        <v>662740000</v>
      </c>
      <c r="AC385" s="2">
        <v>660844000</v>
      </c>
      <c r="AD385" s="2">
        <v>658607000</v>
      </c>
      <c r="AE385" s="2">
        <v>655539000</v>
      </c>
      <c r="AF385" s="2">
        <v>652169000</v>
      </c>
    </row>
    <row r="386" spans="1:32">
      <c r="A386" t="s">
        <v>404</v>
      </c>
      <c r="B386" t="s">
        <v>19</v>
      </c>
      <c r="C386">
        <v>859608</v>
      </c>
      <c r="D386" s="2">
        <v>1025290</v>
      </c>
      <c r="E386" s="2">
        <v>1082480</v>
      </c>
      <c r="F386" s="2">
        <v>1102300</v>
      </c>
      <c r="G386" s="2">
        <v>1099820</v>
      </c>
      <c r="H386" s="2">
        <v>1082320</v>
      </c>
      <c r="I386" s="2">
        <v>1050400</v>
      </c>
      <c r="J386" s="2">
        <v>1008810</v>
      </c>
      <c r="K386">
        <v>958220</v>
      </c>
      <c r="L386">
        <v>902164</v>
      </c>
      <c r="M386">
        <v>849156</v>
      </c>
      <c r="N386">
        <v>800424</v>
      </c>
      <c r="O386">
        <v>757454</v>
      </c>
      <c r="P386">
        <v>710214</v>
      </c>
      <c r="Q386">
        <v>670899</v>
      </c>
      <c r="R386">
        <v>636220</v>
      </c>
      <c r="S386">
        <v>607339</v>
      </c>
      <c r="T386">
        <v>585475</v>
      </c>
      <c r="U386">
        <v>573029</v>
      </c>
      <c r="V386">
        <v>568963</v>
      </c>
      <c r="W386">
        <v>574125</v>
      </c>
      <c r="X386">
        <v>586289</v>
      </c>
      <c r="Y386">
        <v>598297</v>
      </c>
      <c r="Z386">
        <v>609599</v>
      </c>
      <c r="AA386">
        <v>607830</v>
      </c>
      <c r="AB386">
        <v>605564</v>
      </c>
      <c r="AC386">
        <v>602816</v>
      </c>
      <c r="AD386">
        <v>599900</v>
      </c>
      <c r="AE386">
        <v>596261</v>
      </c>
      <c r="AF386">
        <v>592018</v>
      </c>
    </row>
    <row r="387" spans="1:32">
      <c r="A387" t="s">
        <v>405</v>
      </c>
      <c r="B387" t="s">
        <v>19</v>
      </c>
      <c r="C387" s="2">
        <v>30690500</v>
      </c>
      <c r="D387" s="2">
        <v>36460900</v>
      </c>
      <c r="E387" s="2">
        <v>41454900</v>
      </c>
      <c r="F387" s="2">
        <v>49213200</v>
      </c>
      <c r="G387" s="2">
        <v>46089900</v>
      </c>
      <c r="H387" s="2">
        <v>44855700</v>
      </c>
      <c r="I387" s="2">
        <v>44450300</v>
      </c>
      <c r="J387" s="2">
        <v>33054800</v>
      </c>
      <c r="K387" s="2">
        <v>33508200</v>
      </c>
      <c r="L387" s="2">
        <v>33480900</v>
      </c>
      <c r="M387" s="2">
        <v>32649300</v>
      </c>
      <c r="N387" s="2">
        <v>30710100</v>
      </c>
      <c r="O387" s="2">
        <v>29513300</v>
      </c>
      <c r="P387" s="2">
        <v>27409300</v>
      </c>
      <c r="Q387" s="2">
        <v>25352500</v>
      </c>
      <c r="R387" s="2">
        <v>23561600</v>
      </c>
      <c r="S387" s="2">
        <v>22003700</v>
      </c>
      <c r="T387" s="2">
        <v>20732700</v>
      </c>
      <c r="U387" s="2">
        <v>19888700</v>
      </c>
      <c r="V387" s="2">
        <v>19260300</v>
      </c>
      <c r="W387" s="2">
        <v>18909500</v>
      </c>
      <c r="X387" s="2">
        <v>18751200</v>
      </c>
      <c r="Y387" s="2">
        <v>18541300</v>
      </c>
      <c r="Z387" s="2">
        <v>18284800</v>
      </c>
      <c r="AA387" s="2">
        <v>17613300</v>
      </c>
      <c r="AB387" s="2">
        <v>16898400</v>
      </c>
      <c r="AC387" s="2">
        <v>16153800</v>
      </c>
      <c r="AD387" s="2">
        <v>15404100</v>
      </c>
      <c r="AE387" s="2">
        <v>14630300</v>
      </c>
      <c r="AF387" s="2">
        <v>13817300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11926.2</v>
      </c>
      <c r="D390">
        <v>12333.8</v>
      </c>
      <c r="E390">
        <v>11274.1</v>
      </c>
      <c r="F390">
        <v>9891.98</v>
      </c>
      <c r="G390">
        <v>8449.11</v>
      </c>
      <c r="H390">
        <v>7052.12</v>
      </c>
      <c r="I390">
        <v>5732.35</v>
      </c>
      <c r="J390">
        <v>4488.55</v>
      </c>
      <c r="K390">
        <v>3330.38</v>
      </c>
      <c r="L390">
        <v>2252.94</v>
      </c>
      <c r="M390">
        <v>1260.0999999999999</v>
      </c>
      <c r="N390">
        <v>357.33499999999998</v>
      </c>
      <c r="O390">
        <v>397.089</v>
      </c>
      <c r="P390">
        <v>427.95800000000003</v>
      </c>
      <c r="Q390">
        <v>459.97399999999999</v>
      </c>
      <c r="R390">
        <v>485.63</v>
      </c>
      <c r="S390">
        <v>508.63200000000001</v>
      </c>
      <c r="T390">
        <v>529.18200000000002</v>
      </c>
      <c r="U390">
        <v>550.50300000000004</v>
      </c>
      <c r="V390">
        <v>578.86699999999996</v>
      </c>
      <c r="W390">
        <v>610.76700000000005</v>
      </c>
      <c r="X390">
        <v>646.34199999999998</v>
      </c>
      <c r="Y390">
        <v>679.03200000000004</v>
      </c>
      <c r="Z390">
        <v>711.81600000000003</v>
      </c>
      <c r="AA390">
        <v>732.20500000000004</v>
      </c>
      <c r="AB390">
        <v>752.93600000000004</v>
      </c>
      <c r="AC390">
        <v>770.423</v>
      </c>
      <c r="AD390">
        <v>785.03300000000002</v>
      </c>
      <c r="AE390">
        <v>796.57600000000002</v>
      </c>
      <c r="AF390">
        <v>808.34400000000005</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6575710</v>
      </c>
      <c r="E393" s="2">
        <v>5976180</v>
      </c>
      <c r="F393" s="2">
        <v>5430310</v>
      </c>
      <c r="G393" s="2">
        <v>4952420</v>
      </c>
      <c r="H393" s="2">
        <v>4514640</v>
      </c>
      <c r="I393" s="2">
        <v>4074050</v>
      </c>
      <c r="J393" s="2">
        <v>3638470</v>
      </c>
      <c r="K393" s="2">
        <v>3208660</v>
      </c>
      <c r="L393" s="2">
        <v>2796260</v>
      </c>
      <c r="M393" s="2">
        <v>2402800</v>
      </c>
      <c r="N393" s="2">
        <v>2032830</v>
      </c>
      <c r="O393" s="2">
        <v>1684860</v>
      </c>
      <c r="P393" s="2">
        <v>1362800</v>
      </c>
      <c r="Q393" s="2">
        <v>1073930</v>
      </c>
      <c r="R393">
        <v>816663</v>
      </c>
      <c r="S393">
        <v>596189</v>
      </c>
      <c r="T393">
        <v>409715</v>
      </c>
      <c r="U393">
        <v>256902</v>
      </c>
      <c r="V393">
        <v>282406</v>
      </c>
      <c r="W393">
        <v>293015</v>
      </c>
      <c r="X393">
        <v>318108</v>
      </c>
      <c r="Y393">
        <v>339099</v>
      </c>
      <c r="Z393">
        <v>366176</v>
      </c>
      <c r="AA393">
        <v>395324</v>
      </c>
      <c r="AB393">
        <v>425323</v>
      </c>
      <c r="AC393">
        <v>455439</v>
      </c>
      <c r="AD393">
        <v>484594</v>
      </c>
      <c r="AE393">
        <v>513415</v>
      </c>
      <c r="AF393">
        <v>543184</v>
      </c>
    </row>
    <row r="394" spans="1:32">
      <c r="A394" t="s">
        <v>412</v>
      </c>
      <c r="B394" t="s">
        <v>19</v>
      </c>
      <c r="C394" s="2">
        <v>13388600</v>
      </c>
      <c r="D394" s="2">
        <v>11397700</v>
      </c>
      <c r="E394" s="2">
        <v>10528600</v>
      </c>
      <c r="F394" s="2">
        <v>9718350</v>
      </c>
      <c r="G394" s="2">
        <v>9031400</v>
      </c>
      <c r="H394" s="2">
        <v>8406340</v>
      </c>
      <c r="I394" s="2">
        <v>7759540</v>
      </c>
      <c r="J394" s="2">
        <v>7100070</v>
      </c>
      <c r="K394" s="2">
        <v>6423390</v>
      </c>
      <c r="L394" s="2">
        <v>5748090</v>
      </c>
      <c r="M394" s="2">
        <v>5078660</v>
      </c>
      <c r="N394" s="2">
        <v>4424660</v>
      </c>
      <c r="O394" s="2">
        <v>3766990</v>
      </c>
      <c r="P394" s="2">
        <v>3109720</v>
      </c>
      <c r="Q394" s="2">
        <v>2465870</v>
      </c>
      <c r="R394" s="2">
        <v>1830010</v>
      </c>
      <c r="S394" s="2">
        <v>1211030</v>
      </c>
      <c r="T394">
        <v>601441</v>
      </c>
      <c r="U394">
        <v>0</v>
      </c>
      <c r="V394">
        <v>0</v>
      </c>
      <c r="W394">
        <v>0</v>
      </c>
      <c r="X394">
        <v>0</v>
      </c>
      <c r="Y394">
        <v>0</v>
      </c>
      <c r="Z394">
        <v>0</v>
      </c>
      <c r="AA394">
        <v>0</v>
      </c>
      <c r="AB394">
        <v>0</v>
      </c>
      <c r="AC394">
        <v>0</v>
      </c>
      <c r="AD394">
        <v>0</v>
      </c>
      <c r="AE394">
        <v>0</v>
      </c>
      <c r="AF394">
        <v>0</v>
      </c>
    </row>
    <row r="395" spans="1:32">
      <c r="A395" t="s">
        <v>413</v>
      </c>
      <c r="B395" t="s">
        <v>19</v>
      </c>
      <c r="C395" s="2">
        <v>21988600000</v>
      </c>
      <c r="D395" s="2">
        <v>19735600000</v>
      </c>
      <c r="E395" s="2">
        <v>19210200000</v>
      </c>
      <c r="F395" s="2">
        <v>18660300000</v>
      </c>
      <c r="G395" s="2">
        <v>18444700000</v>
      </c>
      <c r="H395" s="2">
        <v>18293500000</v>
      </c>
      <c r="I395" s="2">
        <v>18051700000</v>
      </c>
      <c r="J395" s="2">
        <v>17936200000</v>
      </c>
      <c r="K395" s="2">
        <v>17568700000</v>
      </c>
      <c r="L395" s="2">
        <v>17165600000</v>
      </c>
      <c r="M395" s="2">
        <v>16710400000</v>
      </c>
      <c r="N395" s="2">
        <v>16219100000</v>
      </c>
      <c r="O395" s="2">
        <v>15689000000</v>
      </c>
      <c r="P395" s="2">
        <v>15150400000</v>
      </c>
      <c r="Q395" s="2">
        <v>14637100000</v>
      </c>
      <c r="R395" s="2">
        <v>14114900000</v>
      </c>
      <c r="S395" s="2">
        <v>13654000000</v>
      </c>
      <c r="T395" s="2">
        <v>13215800000</v>
      </c>
      <c r="U395" s="2">
        <v>12774500000</v>
      </c>
      <c r="V395" s="2">
        <v>12324500000</v>
      </c>
      <c r="W395" s="2">
        <v>11958400000</v>
      </c>
      <c r="X395" s="2">
        <v>11624600000</v>
      </c>
      <c r="Y395" s="2">
        <v>11311500000</v>
      </c>
      <c r="Z395" s="2">
        <v>11018700000</v>
      </c>
      <c r="AA395" s="2">
        <v>10741000000</v>
      </c>
      <c r="AB395" s="2">
        <v>10492100000</v>
      </c>
      <c r="AC395" s="2">
        <v>10254200000</v>
      </c>
      <c r="AD395" s="2">
        <v>10033000000</v>
      </c>
      <c r="AE395" s="2">
        <v>9864220000</v>
      </c>
      <c r="AF395" s="2">
        <v>9776480000</v>
      </c>
    </row>
    <row r="396" spans="1:32">
      <c r="A396" t="s">
        <v>414</v>
      </c>
      <c r="B396" t="s">
        <v>19</v>
      </c>
      <c r="C396" s="2">
        <v>1123210</v>
      </c>
      <c r="D396">
        <v>956189</v>
      </c>
      <c r="E396">
        <v>883283</v>
      </c>
      <c r="F396">
        <v>815305</v>
      </c>
      <c r="G396">
        <v>757674</v>
      </c>
      <c r="H396">
        <v>705236</v>
      </c>
      <c r="I396">
        <v>650973</v>
      </c>
      <c r="J396">
        <v>595649</v>
      </c>
      <c r="K396">
        <v>538880</v>
      </c>
      <c r="L396">
        <v>482226</v>
      </c>
      <c r="M396">
        <v>426065</v>
      </c>
      <c r="N396">
        <v>371200</v>
      </c>
      <c r="O396">
        <v>316025</v>
      </c>
      <c r="P396">
        <v>260885</v>
      </c>
      <c r="Q396">
        <v>206870</v>
      </c>
      <c r="R396">
        <v>153526</v>
      </c>
      <c r="S396">
        <v>101598</v>
      </c>
      <c r="T396">
        <v>50456.9</v>
      </c>
      <c r="U396">
        <v>0</v>
      </c>
      <c r="V396">
        <v>0</v>
      </c>
      <c r="W396">
        <v>0</v>
      </c>
      <c r="X396">
        <v>0</v>
      </c>
      <c r="Y396">
        <v>0</v>
      </c>
      <c r="Z396">
        <v>0</v>
      </c>
      <c r="AA396">
        <v>0</v>
      </c>
      <c r="AB396">
        <v>0</v>
      </c>
      <c r="AC396">
        <v>0</v>
      </c>
      <c r="AD396">
        <v>0</v>
      </c>
      <c r="AE396">
        <v>0</v>
      </c>
      <c r="AF396">
        <v>0</v>
      </c>
    </row>
    <row r="397" spans="1:32">
      <c r="A397" t="s">
        <v>415</v>
      </c>
      <c r="B397" t="s">
        <v>19</v>
      </c>
      <c r="C397" s="2">
        <v>684137000</v>
      </c>
      <c r="D397" s="2">
        <v>614037000</v>
      </c>
      <c r="E397" s="2">
        <v>644047000</v>
      </c>
      <c r="F397" s="2">
        <v>733570000</v>
      </c>
      <c r="G397" s="2">
        <v>680230000</v>
      </c>
      <c r="H397" s="2">
        <v>668496000</v>
      </c>
      <c r="I397" s="2">
        <v>675796000</v>
      </c>
      <c r="J397" s="2">
        <v>517106000</v>
      </c>
      <c r="K397" s="2">
        <v>542932000</v>
      </c>
      <c r="L397" s="2">
        <v>565377000</v>
      </c>
      <c r="M397" s="2">
        <v>572408000</v>
      </c>
      <c r="N397" s="2">
        <v>555875000</v>
      </c>
      <c r="O397" s="2">
        <v>551572000</v>
      </c>
      <c r="P397" s="2">
        <v>528066000</v>
      </c>
      <c r="Q397" s="2">
        <v>503014000</v>
      </c>
      <c r="R397" s="2">
        <v>477730000</v>
      </c>
      <c r="S397" s="2">
        <v>453575000</v>
      </c>
      <c r="T397" s="2">
        <v>429957000</v>
      </c>
      <c r="U397" s="2">
        <v>407630000</v>
      </c>
      <c r="V397" s="2">
        <v>383396000</v>
      </c>
      <c r="W397" s="2">
        <v>361761000</v>
      </c>
      <c r="X397" s="2">
        <v>341213000</v>
      </c>
      <c r="Y397" s="2">
        <v>321507000</v>
      </c>
      <c r="Z397" s="2">
        <v>302790000</v>
      </c>
      <c r="AA397" s="2">
        <v>284828000</v>
      </c>
      <c r="AB397" s="2">
        <v>267526000</v>
      </c>
      <c r="AC397" s="2">
        <v>250656000</v>
      </c>
      <c r="AD397" s="2">
        <v>234662000</v>
      </c>
      <c r="AE397" s="2">
        <v>220150000</v>
      </c>
      <c r="AF397" s="2">
        <v>207131000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45571.7</v>
      </c>
      <c r="E400">
        <v>42742.7</v>
      </c>
      <c r="F400">
        <v>40236.5</v>
      </c>
      <c r="G400">
        <v>38339.1</v>
      </c>
      <c r="H400">
        <v>36800.699999999997</v>
      </c>
      <c r="I400">
        <v>35211.1</v>
      </c>
      <c r="J400">
        <v>33631.4</v>
      </c>
      <c r="K400">
        <v>32058.400000000001</v>
      </c>
      <c r="L400">
        <v>30532.1</v>
      </c>
      <c r="M400">
        <v>28997</v>
      </c>
      <c r="N400">
        <v>27475.5</v>
      </c>
      <c r="O400">
        <v>26014</v>
      </c>
      <c r="P400">
        <v>24592.9</v>
      </c>
      <c r="Q400">
        <v>23294.400000000001</v>
      </c>
      <c r="R400">
        <v>22065.1</v>
      </c>
      <c r="S400">
        <v>21010</v>
      </c>
      <c r="T400">
        <v>20065.2</v>
      </c>
      <c r="U400">
        <v>19193.400000000001</v>
      </c>
      <c r="V400">
        <v>20289.400000000001</v>
      </c>
      <c r="W400">
        <v>20876</v>
      </c>
      <c r="X400">
        <v>21636.799999999999</v>
      </c>
      <c r="Y400">
        <v>22329.9</v>
      </c>
      <c r="Z400">
        <v>22963.4</v>
      </c>
      <c r="AA400">
        <v>23541.200000000001</v>
      </c>
      <c r="AB400">
        <v>24152.1</v>
      </c>
      <c r="AC400">
        <v>24759.1</v>
      </c>
      <c r="AD400">
        <v>25315.200000000001</v>
      </c>
      <c r="AE400">
        <v>25931.3</v>
      </c>
      <c r="AF400">
        <v>26675.200000000001</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5120410</v>
      </c>
      <c r="D403" s="2">
        <v>5292010</v>
      </c>
      <c r="E403" s="2">
        <v>4829470</v>
      </c>
      <c r="F403" s="2">
        <v>4222650</v>
      </c>
      <c r="G403" s="2">
        <v>3586150</v>
      </c>
      <c r="H403" s="2">
        <v>2969070</v>
      </c>
      <c r="I403" s="2">
        <v>2384510</v>
      </c>
      <c r="J403" s="2">
        <v>1837120</v>
      </c>
      <c r="K403" s="2">
        <v>1327640</v>
      </c>
      <c r="L403">
        <v>855258</v>
      </c>
      <c r="M403">
        <v>418099</v>
      </c>
      <c r="N403">
        <v>16362.8</v>
      </c>
      <c r="O403">
        <v>14712.2</v>
      </c>
      <c r="P403">
        <v>11071</v>
      </c>
      <c r="Q403">
        <v>8833.35</v>
      </c>
      <c r="R403">
        <v>6670.84</v>
      </c>
      <c r="S403">
        <v>5180.7299999999996</v>
      </c>
      <c r="T403">
        <v>4035.38</v>
      </c>
      <c r="U403">
        <v>3138.26</v>
      </c>
      <c r="V403">
        <v>2583.62</v>
      </c>
      <c r="W403">
        <v>2169.73</v>
      </c>
      <c r="X403">
        <v>1884.3</v>
      </c>
      <c r="Y403">
        <v>1663.02</v>
      </c>
      <c r="Z403">
        <v>1501.58</v>
      </c>
      <c r="AA403">
        <v>1293.32</v>
      </c>
      <c r="AB403">
        <v>1093.07</v>
      </c>
      <c r="AC403">
        <v>948.03599999999994</v>
      </c>
      <c r="AD403">
        <v>808.69600000000003</v>
      </c>
      <c r="AE403">
        <v>675.51800000000003</v>
      </c>
      <c r="AF403">
        <v>590.64400000000001</v>
      </c>
    </row>
    <row r="404" spans="1:32">
      <c r="A404" t="s">
        <v>422</v>
      </c>
      <c r="B404" t="s">
        <v>19</v>
      </c>
      <c r="C404" s="2">
        <v>28892100</v>
      </c>
      <c r="D404" s="2">
        <v>34460900</v>
      </c>
      <c r="E404" s="2">
        <v>36383000</v>
      </c>
      <c r="F404" s="2">
        <v>37049100</v>
      </c>
      <c r="G404" s="2">
        <v>36965700</v>
      </c>
      <c r="H404" s="2">
        <v>36377500</v>
      </c>
      <c r="I404" s="2">
        <v>35304600</v>
      </c>
      <c r="J404" s="2">
        <v>33906900</v>
      </c>
      <c r="K404" s="2">
        <v>32206500</v>
      </c>
      <c r="L404" s="2">
        <v>30322400</v>
      </c>
      <c r="M404" s="2">
        <v>28540800</v>
      </c>
      <c r="N404" s="2">
        <v>26902900</v>
      </c>
      <c r="O404" s="2">
        <v>25458600</v>
      </c>
      <c r="P404" s="2">
        <v>23870800</v>
      </c>
      <c r="Q404" s="2">
        <v>22549400</v>
      </c>
      <c r="R404" s="2">
        <v>21383800</v>
      </c>
      <c r="S404" s="2">
        <v>20413100</v>
      </c>
      <c r="T404" s="2">
        <v>19678300</v>
      </c>
      <c r="U404" s="2">
        <v>19259900</v>
      </c>
      <c r="V404" s="2">
        <v>19123300</v>
      </c>
      <c r="W404" s="2">
        <v>19296800</v>
      </c>
      <c r="X404" s="2">
        <v>19705600</v>
      </c>
      <c r="Y404" s="2">
        <v>20109200</v>
      </c>
      <c r="Z404" s="2">
        <v>20489100</v>
      </c>
      <c r="AA404" s="2">
        <v>20429600</v>
      </c>
      <c r="AB404" s="2">
        <v>20353500</v>
      </c>
      <c r="AC404" s="2">
        <v>20261100</v>
      </c>
      <c r="AD404" s="2">
        <v>20163100</v>
      </c>
      <c r="AE404" s="2">
        <v>20040800</v>
      </c>
      <c r="AF404" s="2">
        <v>19898200</v>
      </c>
    </row>
    <row r="405" spans="1:32">
      <c r="A405" t="s">
        <v>423</v>
      </c>
      <c r="B405" t="s">
        <v>19</v>
      </c>
      <c r="C405" s="2">
        <v>537372000</v>
      </c>
      <c r="D405" s="2">
        <v>638409000</v>
      </c>
      <c r="E405" s="2">
        <v>673605000</v>
      </c>
      <c r="F405" s="2">
        <v>681983000</v>
      </c>
      <c r="G405" s="2">
        <v>680827000</v>
      </c>
      <c r="H405" s="2">
        <v>668702000</v>
      </c>
      <c r="I405" s="2">
        <v>646833000</v>
      </c>
      <c r="J405" s="2">
        <v>624598000</v>
      </c>
      <c r="K405" s="2">
        <v>590693000</v>
      </c>
      <c r="L405" s="2">
        <v>553776000</v>
      </c>
      <c r="M405" s="2">
        <v>519242000</v>
      </c>
      <c r="N405" s="2">
        <v>488142000</v>
      </c>
      <c r="O405" s="2">
        <v>457327000</v>
      </c>
      <c r="P405" s="2">
        <v>428399000</v>
      </c>
      <c r="Q405" s="2">
        <v>401896000</v>
      </c>
      <c r="R405" s="2">
        <v>379241000</v>
      </c>
      <c r="S405" s="2">
        <v>360847000</v>
      </c>
      <c r="T405" s="2">
        <v>347168000</v>
      </c>
      <c r="U405" s="2">
        <v>339548000</v>
      </c>
      <c r="V405" s="2">
        <v>337287000</v>
      </c>
      <c r="W405" s="2">
        <v>340524000</v>
      </c>
      <c r="X405" s="2">
        <v>348013000</v>
      </c>
      <c r="Y405" s="2">
        <v>355375000</v>
      </c>
      <c r="Z405" s="2">
        <v>362489000</v>
      </c>
      <c r="AA405" s="2">
        <v>361843000</v>
      </c>
      <c r="AB405" s="2">
        <v>361043000</v>
      </c>
      <c r="AC405" s="2">
        <v>360010000</v>
      </c>
      <c r="AD405" s="2">
        <v>358791000</v>
      </c>
      <c r="AE405" s="2">
        <v>357120000</v>
      </c>
      <c r="AF405" s="2">
        <v>355284000</v>
      </c>
    </row>
    <row r="406" spans="1:32">
      <c r="A406" t="s">
        <v>424</v>
      </c>
      <c r="B406" t="s">
        <v>19</v>
      </c>
      <c r="C406" s="2">
        <v>2423850</v>
      </c>
      <c r="D406" s="2">
        <v>2891040</v>
      </c>
      <c r="E406" s="2">
        <v>3052290</v>
      </c>
      <c r="F406" s="2">
        <v>3108170</v>
      </c>
      <c r="G406" s="2">
        <v>3101180</v>
      </c>
      <c r="H406" s="2">
        <v>3051830</v>
      </c>
      <c r="I406" s="2">
        <v>2961820</v>
      </c>
      <c r="J406" s="2">
        <v>2844570</v>
      </c>
      <c r="K406" s="2">
        <v>2701910</v>
      </c>
      <c r="L406" s="2">
        <v>2543850</v>
      </c>
      <c r="M406" s="2">
        <v>2394380</v>
      </c>
      <c r="N406" s="2">
        <v>2256970</v>
      </c>
      <c r="O406" s="2">
        <v>2135810</v>
      </c>
      <c r="P406" s="2">
        <v>2002600</v>
      </c>
      <c r="Q406" s="2">
        <v>1891750</v>
      </c>
      <c r="R406" s="2">
        <v>1793960</v>
      </c>
      <c r="S406" s="2">
        <v>1712520</v>
      </c>
      <c r="T406" s="2">
        <v>1650870</v>
      </c>
      <c r="U406" s="2">
        <v>1615780</v>
      </c>
      <c r="V406" s="2">
        <v>1604320</v>
      </c>
      <c r="W406" s="2">
        <v>1618870</v>
      </c>
      <c r="X406" s="2">
        <v>1653170</v>
      </c>
      <c r="Y406" s="2">
        <v>1687030</v>
      </c>
      <c r="Z406" s="2">
        <v>1718900</v>
      </c>
      <c r="AA406" s="2">
        <v>1713910</v>
      </c>
      <c r="AB406" s="2">
        <v>1707520</v>
      </c>
      <c r="AC406" s="2">
        <v>1699770</v>
      </c>
      <c r="AD406" s="2">
        <v>1691550</v>
      </c>
      <c r="AE406" s="2">
        <v>1681290</v>
      </c>
      <c r="AF406" s="2">
        <v>1669320</v>
      </c>
    </row>
    <row r="407" spans="1:32">
      <c r="A407" t="s">
        <v>425</v>
      </c>
      <c r="B407" t="s">
        <v>19</v>
      </c>
      <c r="C407" s="2">
        <v>16719400</v>
      </c>
      <c r="D407" s="2">
        <v>19862900</v>
      </c>
      <c r="E407" s="2">
        <v>22583500</v>
      </c>
      <c r="F407" s="2">
        <v>26810000</v>
      </c>
      <c r="G407" s="2">
        <v>25108500</v>
      </c>
      <c r="H407" s="2">
        <v>24436200</v>
      </c>
      <c r="I407" s="2">
        <v>24215300</v>
      </c>
      <c r="J407" s="2">
        <v>18007300</v>
      </c>
      <c r="K407" s="2">
        <v>18254400</v>
      </c>
      <c r="L407" s="2">
        <v>18239500</v>
      </c>
      <c r="M407" s="2">
        <v>17786500</v>
      </c>
      <c r="N407" s="2">
        <v>16730000</v>
      </c>
      <c r="O407" s="2">
        <v>16078100</v>
      </c>
      <c r="P407" s="2">
        <v>14931800</v>
      </c>
      <c r="Q407" s="2">
        <v>13811400</v>
      </c>
      <c r="R407" s="2">
        <v>12835700</v>
      </c>
      <c r="S407" s="2">
        <v>11987000</v>
      </c>
      <c r="T407" s="2">
        <v>11294600</v>
      </c>
      <c r="U407" s="2">
        <v>10834900</v>
      </c>
      <c r="V407" s="2">
        <v>10492500</v>
      </c>
      <c r="W407" s="2">
        <v>10301400</v>
      </c>
      <c r="X407" s="2">
        <v>10215100</v>
      </c>
      <c r="Y407" s="2">
        <v>10100800</v>
      </c>
      <c r="Z407" s="2">
        <v>9961050</v>
      </c>
      <c r="AA407" s="2">
        <v>9595270</v>
      </c>
      <c r="AB407" s="2">
        <v>9205790</v>
      </c>
      <c r="AC407" s="2">
        <v>8800160</v>
      </c>
      <c r="AD407" s="2">
        <v>8391740</v>
      </c>
      <c r="AE407" s="2">
        <v>7970210</v>
      </c>
      <c r="AF407" s="2">
        <v>7527270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22063.4</v>
      </c>
      <c r="D410">
        <v>22817.5</v>
      </c>
      <c r="E410">
        <v>20857</v>
      </c>
      <c r="F410">
        <v>18300.2</v>
      </c>
      <c r="G410">
        <v>15630.9</v>
      </c>
      <c r="H410">
        <v>13046.4</v>
      </c>
      <c r="I410">
        <v>10604.8</v>
      </c>
      <c r="J410">
        <v>8303.81</v>
      </c>
      <c r="K410">
        <v>6161.21</v>
      </c>
      <c r="L410">
        <v>4167.95</v>
      </c>
      <c r="M410">
        <v>2331.1799999999998</v>
      </c>
      <c r="N410">
        <v>661.07</v>
      </c>
      <c r="O410">
        <v>734.61500000000001</v>
      </c>
      <c r="P410">
        <v>791.72299999999996</v>
      </c>
      <c r="Q410">
        <v>850.95100000000002</v>
      </c>
      <c r="R410">
        <v>898.41600000000005</v>
      </c>
      <c r="S410">
        <v>940.96900000000005</v>
      </c>
      <c r="T410">
        <v>978.98699999999997</v>
      </c>
      <c r="U410">
        <v>1018.43</v>
      </c>
      <c r="V410">
        <v>1070.9000000000001</v>
      </c>
      <c r="W410">
        <v>1129.92</v>
      </c>
      <c r="X410">
        <v>1195.73</v>
      </c>
      <c r="Y410">
        <v>1256.21</v>
      </c>
      <c r="Z410">
        <v>1316.86</v>
      </c>
      <c r="AA410">
        <v>1354.58</v>
      </c>
      <c r="AB410">
        <v>1392.93</v>
      </c>
      <c r="AC410">
        <v>1425.28</v>
      </c>
      <c r="AD410">
        <v>1452.31</v>
      </c>
      <c r="AE410">
        <v>1473.67</v>
      </c>
      <c r="AF410">
        <v>1495.44</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11955800</v>
      </c>
      <c r="E413" s="2">
        <v>10865800</v>
      </c>
      <c r="F413" s="2">
        <v>9873300</v>
      </c>
      <c r="G413" s="2">
        <v>9004410</v>
      </c>
      <c r="H413" s="2">
        <v>8208430</v>
      </c>
      <c r="I413" s="2">
        <v>7407370</v>
      </c>
      <c r="J413" s="2">
        <v>6615390</v>
      </c>
      <c r="K413" s="2">
        <v>5833930</v>
      </c>
      <c r="L413" s="2">
        <v>5084120</v>
      </c>
      <c r="M413" s="2">
        <v>4368730</v>
      </c>
      <c r="N413" s="2">
        <v>3696050</v>
      </c>
      <c r="O413" s="2">
        <v>3063380</v>
      </c>
      <c r="P413" s="2">
        <v>2477830</v>
      </c>
      <c r="Q413" s="2">
        <v>1952600</v>
      </c>
      <c r="R413" s="2">
        <v>1484840</v>
      </c>
      <c r="S413" s="2">
        <v>1083980</v>
      </c>
      <c r="T413">
        <v>744937</v>
      </c>
      <c r="U413">
        <v>467094</v>
      </c>
      <c r="V413">
        <v>513466</v>
      </c>
      <c r="W413">
        <v>532754</v>
      </c>
      <c r="X413">
        <v>578378</v>
      </c>
      <c r="Y413">
        <v>616543</v>
      </c>
      <c r="Z413">
        <v>665775</v>
      </c>
      <c r="AA413">
        <v>718771</v>
      </c>
      <c r="AB413">
        <v>773315</v>
      </c>
      <c r="AC413">
        <v>828070</v>
      </c>
      <c r="AD413">
        <v>881080</v>
      </c>
      <c r="AE413">
        <v>933483</v>
      </c>
      <c r="AF413">
        <v>987606</v>
      </c>
    </row>
    <row r="414" spans="1:32">
      <c r="A414" t="s">
        <v>432</v>
      </c>
      <c r="B414" t="s">
        <v>19</v>
      </c>
      <c r="C414" s="2">
        <v>37752000</v>
      </c>
      <c r="D414" s="2">
        <v>32138200</v>
      </c>
      <c r="E414" s="2">
        <v>29687800</v>
      </c>
      <c r="F414" s="2">
        <v>27403000</v>
      </c>
      <c r="G414" s="2">
        <v>25466000</v>
      </c>
      <c r="H414" s="2">
        <v>23703500</v>
      </c>
      <c r="I414" s="2">
        <v>21879700</v>
      </c>
      <c r="J414" s="2">
        <v>20020200</v>
      </c>
      <c r="K414" s="2">
        <v>18112200</v>
      </c>
      <c r="L414" s="2">
        <v>16208000</v>
      </c>
      <c r="M414" s="2">
        <v>14320400</v>
      </c>
      <c r="N414" s="2">
        <v>12476300</v>
      </c>
      <c r="O414" s="2">
        <v>10621800</v>
      </c>
      <c r="P414" s="2">
        <v>8768540</v>
      </c>
      <c r="Q414" s="2">
        <v>6953060</v>
      </c>
      <c r="R414" s="2">
        <v>5160110</v>
      </c>
      <c r="S414" s="2">
        <v>3414780</v>
      </c>
      <c r="T414" s="2">
        <v>1695890</v>
      </c>
      <c r="U414">
        <v>0</v>
      </c>
      <c r="V414">
        <v>0</v>
      </c>
      <c r="W414">
        <v>0</v>
      </c>
      <c r="X414">
        <v>0</v>
      </c>
      <c r="Y414">
        <v>0</v>
      </c>
      <c r="Z414">
        <v>0</v>
      </c>
      <c r="AA414">
        <v>0</v>
      </c>
      <c r="AB414">
        <v>0</v>
      </c>
      <c r="AC414">
        <v>0</v>
      </c>
      <c r="AD414">
        <v>0</v>
      </c>
      <c r="AE414">
        <v>0</v>
      </c>
      <c r="AF414">
        <v>0</v>
      </c>
    </row>
    <row r="415" spans="1:32">
      <c r="A415" t="s">
        <v>433</v>
      </c>
      <c r="B415" t="s">
        <v>19</v>
      </c>
      <c r="C415" s="2">
        <v>11978800000</v>
      </c>
      <c r="D415" s="2">
        <v>10751400000</v>
      </c>
      <c r="E415" s="2">
        <v>10465200000</v>
      </c>
      <c r="F415" s="2">
        <v>10165600000</v>
      </c>
      <c r="G415" s="2">
        <v>10048200000</v>
      </c>
      <c r="H415" s="2">
        <v>9965830000</v>
      </c>
      <c r="I415" s="2">
        <v>9834070000</v>
      </c>
      <c r="J415" s="2">
        <v>9771170000</v>
      </c>
      <c r="K415" s="2">
        <v>9570980000</v>
      </c>
      <c r="L415" s="2">
        <v>9351370000</v>
      </c>
      <c r="M415" s="2">
        <v>9103350000</v>
      </c>
      <c r="N415" s="2">
        <v>8835730000</v>
      </c>
      <c r="O415" s="2">
        <v>8546940000</v>
      </c>
      <c r="P415" s="2">
        <v>8253510000</v>
      </c>
      <c r="Q415" s="2">
        <v>7973920000</v>
      </c>
      <c r="R415" s="2">
        <v>7689400000</v>
      </c>
      <c r="S415" s="2">
        <v>7438330000</v>
      </c>
      <c r="T415" s="2">
        <v>7199610000</v>
      </c>
      <c r="U415" s="2">
        <v>6959200000</v>
      </c>
      <c r="V415" s="2">
        <v>6714040000</v>
      </c>
      <c r="W415" s="2">
        <v>6514620000</v>
      </c>
      <c r="X415" s="2">
        <v>6332760000</v>
      </c>
      <c r="Y415" s="2">
        <v>6162210000</v>
      </c>
      <c r="Z415" s="2">
        <v>6002710000</v>
      </c>
      <c r="AA415" s="2">
        <v>5851430000</v>
      </c>
      <c r="AB415" s="2">
        <v>5715820000</v>
      </c>
      <c r="AC415" s="2">
        <v>5586220000</v>
      </c>
      <c r="AD415" s="2">
        <v>5465720000</v>
      </c>
      <c r="AE415" s="2">
        <v>5373760000</v>
      </c>
      <c r="AF415" s="2">
        <v>5325960000</v>
      </c>
    </row>
    <row r="416" spans="1:32">
      <c r="A416" t="s">
        <v>434</v>
      </c>
      <c r="B416" t="s">
        <v>19</v>
      </c>
      <c r="C416" s="2">
        <v>3167140</v>
      </c>
      <c r="D416" s="2">
        <v>2696180</v>
      </c>
      <c r="E416" s="2">
        <v>2490610</v>
      </c>
      <c r="F416" s="2">
        <v>2298930</v>
      </c>
      <c r="G416" s="2">
        <v>2136430</v>
      </c>
      <c r="H416" s="2">
        <v>1988570</v>
      </c>
      <c r="I416" s="2">
        <v>1835560</v>
      </c>
      <c r="J416" s="2">
        <v>1679560</v>
      </c>
      <c r="K416" s="2">
        <v>1519490</v>
      </c>
      <c r="L416" s="2">
        <v>1359740</v>
      </c>
      <c r="M416" s="2">
        <v>1201380</v>
      </c>
      <c r="N416" s="2">
        <v>1046680</v>
      </c>
      <c r="O416">
        <v>891102</v>
      </c>
      <c r="P416">
        <v>735622</v>
      </c>
      <c r="Q416">
        <v>583316</v>
      </c>
      <c r="R416">
        <v>432899</v>
      </c>
      <c r="S416">
        <v>286477</v>
      </c>
      <c r="T416">
        <v>142274</v>
      </c>
      <c r="U416">
        <v>0</v>
      </c>
      <c r="V416">
        <v>0</v>
      </c>
      <c r="W416">
        <v>0</v>
      </c>
      <c r="X416">
        <v>0</v>
      </c>
      <c r="Y416">
        <v>0</v>
      </c>
      <c r="Z416">
        <v>0</v>
      </c>
      <c r="AA416">
        <v>0</v>
      </c>
      <c r="AB416">
        <v>0</v>
      </c>
      <c r="AC416">
        <v>0</v>
      </c>
      <c r="AD416">
        <v>0</v>
      </c>
      <c r="AE416">
        <v>0</v>
      </c>
      <c r="AF416">
        <v>0</v>
      </c>
    </row>
    <row r="417" spans="1:32">
      <c r="A417" t="s">
        <v>435</v>
      </c>
      <c r="B417" t="s">
        <v>19</v>
      </c>
      <c r="C417" s="2">
        <v>372699000</v>
      </c>
      <c r="D417" s="2">
        <v>334511000</v>
      </c>
      <c r="E417" s="2">
        <v>350860000</v>
      </c>
      <c r="F417" s="2">
        <v>399629000</v>
      </c>
      <c r="G417" s="2">
        <v>370571000</v>
      </c>
      <c r="H417" s="2">
        <v>364179000</v>
      </c>
      <c r="I417" s="2">
        <v>368155000</v>
      </c>
      <c r="J417" s="2">
        <v>281706000</v>
      </c>
      <c r="K417" s="2">
        <v>295775000</v>
      </c>
      <c r="L417" s="2">
        <v>308002000</v>
      </c>
      <c r="M417" s="2">
        <v>311832000</v>
      </c>
      <c r="N417" s="2">
        <v>302826000</v>
      </c>
      <c r="O417" s="2">
        <v>300482000</v>
      </c>
      <c r="P417" s="2">
        <v>287676000</v>
      </c>
      <c r="Q417" s="2">
        <v>274028000</v>
      </c>
      <c r="R417" s="2">
        <v>260254000</v>
      </c>
      <c r="S417" s="2">
        <v>247095000</v>
      </c>
      <c r="T417" s="2">
        <v>234229000</v>
      </c>
      <c r="U417" s="2">
        <v>222066000</v>
      </c>
      <c r="V417" s="2">
        <v>208864000</v>
      </c>
      <c r="W417" s="2">
        <v>197078000</v>
      </c>
      <c r="X417" s="2">
        <v>185884000</v>
      </c>
      <c r="Y417" s="2">
        <v>175148000</v>
      </c>
      <c r="Z417" s="2">
        <v>164952000</v>
      </c>
      <c r="AA417" s="2">
        <v>155167000</v>
      </c>
      <c r="AB417" s="2">
        <v>145741000</v>
      </c>
      <c r="AC417" s="2">
        <v>136551000</v>
      </c>
      <c r="AD417" s="2">
        <v>127837000</v>
      </c>
      <c r="AE417" s="2">
        <v>119932000</v>
      </c>
      <c r="AF417" s="2">
        <v>112839000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84307.6</v>
      </c>
      <c r="E420">
        <v>79074</v>
      </c>
      <c r="F420">
        <v>74437.600000000006</v>
      </c>
      <c r="G420">
        <v>70927.3</v>
      </c>
      <c r="H420">
        <v>68081.2</v>
      </c>
      <c r="I420">
        <v>65140.5</v>
      </c>
      <c r="J420">
        <v>62218.2</v>
      </c>
      <c r="K420">
        <v>59308</v>
      </c>
      <c r="L420">
        <v>56484.3</v>
      </c>
      <c r="M420">
        <v>53644.4</v>
      </c>
      <c r="N420">
        <v>50829.7</v>
      </c>
      <c r="O420">
        <v>48125.9</v>
      </c>
      <c r="P420">
        <v>45496.9</v>
      </c>
      <c r="Q420">
        <v>43094.6</v>
      </c>
      <c r="R420">
        <v>40820.5</v>
      </c>
      <c r="S420">
        <v>38868.5</v>
      </c>
      <c r="T420">
        <v>37120.699999999997</v>
      </c>
      <c r="U420">
        <v>35507.699999999997</v>
      </c>
      <c r="V420">
        <v>37535.4</v>
      </c>
      <c r="W420">
        <v>38620.6</v>
      </c>
      <c r="X420">
        <v>40028.1</v>
      </c>
      <c r="Y420">
        <v>41310.300000000003</v>
      </c>
      <c r="Z420">
        <v>42482.3</v>
      </c>
      <c r="AA420">
        <v>43551.3</v>
      </c>
      <c r="AB420">
        <v>44681.4</v>
      </c>
      <c r="AC420">
        <v>45804.3</v>
      </c>
      <c r="AD420">
        <v>46833.2</v>
      </c>
      <c r="AE420">
        <v>47973</v>
      </c>
      <c r="AF420">
        <v>49349.2</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12801000</v>
      </c>
      <c r="D423" s="2">
        <v>13230000</v>
      </c>
      <c r="E423" s="2">
        <v>12073700</v>
      </c>
      <c r="F423" s="2">
        <v>10556600</v>
      </c>
      <c r="G423" s="2">
        <v>8965380</v>
      </c>
      <c r="H423" s="2">
        <v>7422680</v>
      </c>
      <c r="I423" s="2">
        <v>5961270</v>
      </c>
      <c r="J423" s="2">
        <v>4592790</v>
      </c>
      <c r="K423" s="2">
        <v>3319100</v>
      </c>
      <c r="L423" s="2">
        <v>2138140</v>
      </c>
      <c r="M423" s="2">
        <v>1045250</v>
      </c>
      <c r="N423">
        <v>40906.9</v>
      </c>
      <c r="O423">
        <v>36780.5</v>
      </c>
      <c r="P423">
        <v>27677.5</v>
      </c>
      <c r="Q423">
        <v>22083.4</v>
      </c>
      <c r="R423">
        <v>16677.099999999999</v>
      </c>
      <c r="S423">
        <v>12951.8</v>
      </c>
      <c r="T423">
        <v>10088.4</v>
      </c>
      <c r="U423">
        <v>7845.64</v>
      </c>
      <c r="V423">
        <v>6459.05</v>
      </c>
      <c r="W423">
        <v>5424.34</v>
      </c>
      <c r="X423">
        <v>4710.75</v>
      </c>
      <c r="Y423">
        <v>4157.54</v>
      </c>
      <c r="Z423">
        <v>3753.96</v>
      </c>
      <c r="AA423">
        <v>3233.29</v>
      </c>
      <c r="AB423">
        <v>2732.67</v>
      </c>
      <c r="AC423">
        <v>2370.09</v>
      </c>
      <c r="AD423">
        <v>2021.74</v>
      </c>
      <c r="AE423">
        <v>1688.8</v>
      </c>
      <c r="AF423">
        <v>1476.61</v>
      </c>
    </row>
    <row r="424" spans="1:32">
      <c r="A424" t="s">
        <v>442</v>
      </c>
      <c r="B424" t="s">
        <v>19</v>
      </c>
      <c r="C424" s="2">
        <v>86589600</v>
      </c>
      <c r="D424" s="2">
        <v>103279000</v>
      </c>
      <c r="E424" s="2">
        <v>109040000</v>
      </c>
      <c r="F424" s="2">
        <v>111036000</v>
      </c>
      <c r="G424" s="2">
        <v>110786000</v>
      </c>
      <c r="H424" s="2">
        <v>109023000</v>
      </c>
      <c r="I424" s="2">
        <v>105808000</v>
      </c>
      <c r="J424" s="2">
        <v>101619000</v>
      </c>
      <c r="K424" s="2">
        <v>96522900</v>
      </c>
      <c r="L424" s="2">
        <v>90876400</v>
      </c>
      <c r="M424" s="2">
        <v>85536800</v>
      </c>
      <c r="N424" s="2">
        <v>80628000</v>
      </c>
      <c r="O424" s="2">
        <v>76299500</v>
      </c>
      <c r="P424" s="2">
        <v>71540900</v>
      </c>
      <c r="Q424" s="2">
        <v>67580600</v>
      </c>
      <c r="R424" s="2">
        <v>64087400</v>
      </c>
      <c r="S424" s="2">
        <v>61178200</v>
      </c>
      <c r="T424" s="2">
        <v>58975800</v>
      </c>
      <c r="U424" s="2">
        <v>57722100</v>
      </c>
      <c r="V424" s="2">
        <v>57312500</v>
      </c>
      <c r="W424" s="2">
        <v>57832400</v>
      </c>
      <c r="X424" s="2">
        <v>59057700</v>
      </c>
      <c r="Y424" s="2">
        <v>60267300</v>
      </c>
      <c r="Z424" s="2">
        <v>61405800</v>
      </c>
      <c r="AA424" s="2">
        <v>61227700</v>
      </c>
      <c r="AB424" s="2">
        <v>60999400</v>
      </c>
      <c r="AC424" s="2">
        <v>60722600</v>
      </c>
      <c r="AD424" s="2">
        <v>60428900</v>
      </c>
      <c r="AE424" s="2">
        <v>60062300</v>
      </c>
      <c r="AF424" s="2">
        <v>59634900</v>
      </c>
    </row>
    <row r="425" spans="1:32">
      <c r="A425" t="s">
        <v>443</v>
      </c>
      <c r="B425" t="s">
        <v>19</v>
      </c>
      <c r="C425" s="2">
        <v>599523000</v>
      </c>
      <c r="D425" s="2">
        <v>712245000</v>
      </c>
      <c r="E425" s="2">
        <v>751512000</v>
      </c>
      <c r="F425" s="2">
        <v>760859000</v>
      </c>
      <c r="G425" s="2">
        <v>759569000</v>
      </c>
      <c r="H425" s="2">
        <v>746041000</v>
      </c>
      <c r="I425" s="2">
        <v>721644000</v>
      </c>
      <c r="J425" s="2">
        <v>696837000</v>
      </c>
      <c r="K425" s="2">
        <v>659010000</v>
      </c>
      <c r="L425" s="2">
        <v>617823000</v>
      </c>
      <c r="M425" s="2">
        <v>579296000</v>
      </c>
      <c r="N425" s="2">
        <v>544599000</v>
      </c>
      <c r="O425" s="2">
        <v>510219000</v>
      </c>
      <c r="P425" s="2">
        <v>477946000</v>
      </c>
      <c r="Q425" s="2">
        <v>448378000</v>
      </c>
      <c r="R425" s="2">
        <v>423102000</v>
      </c>
      <c r="S425" s="2">
        <v>402581000</v>
      </c>
      <c r="T425" s="2">
        <v>387320000</v>
      </c>
      <c r="U425" s="2">
        <v>378818000</v>
      </c>
      <c r="V425" s="2">
        <v>376297000</v>
      </c>
      <c r="W425" s="2">
        <v>379908000</v>
      </c>
      <c r="X425" s="2">
        <v>388263000</v>
      </c>
      <c r="Y425" s="2">
        <v>396476000</v>
      </c>
      <c r="Z425" s="2">
        <v>404413000</v>
      </c>
      <c r="AA425" s="2">
        <v>403693000</v>
      </c>
      <c r="AB425" s="2">
        <v>402800000</v>
      </c>
      <c r="AC425" s="2">
        <v>401647000</v>
      </c>
      <c r="AD425" s="2">
        <v>400288000</v>
      </c>
      <c r="AE425" s="2">
        <v>398423000</v>
      </c>
      <c r="AF425" s="2">
        <v>396375000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1788920</v>
      </c>
      <c r="D430" s="2">
        <v>1850070</v>
      </c>
      <c r="E430" s="2">
        <v>1691110</v>
      </c>
      <c r="F430" s="2">
        <v>1483800</v>
      </c>
      <c r="G430" s="2">
        <v>1267370</v>
      </c>
      <c r="H430" s="2">
        <v>1057820</v>
      </c>
      <c r="I430">
        <v>859853</v>
      </c>
      <c r="J430">
        <v>673282</v>
      </c>
      <c r="K430">
        <v>499557</v>
      </c>
      <c r="L430">
        <v>337942</v>
      </c>
      <c r="M430">
        <v>189015</v>
      </c>
      <c r="N430">
        <v>53600.3</v>
      </c>
      <c r="O430">
        <v>59563.4</v>
      </c>
      <c r="P430">
        <v>64193.7</v>
      </c>
      <c r="Q430">
        <v>68996</v>
      </c>
      <c r="R430">
        <v>72844.5</v>
      </c>
      <c r="S430">
        <v>76294.8</v>
      </c>
      <c r="T430">
        <v>79377.3</v>
      </c>
      <c r="U430">
        <v>82575.5</v>
      </c>
      <c r="V430">
        <v>86830.1</v>
      </c>
      <c r="W430">
        <v>91615</v>
      </c>
      <c r="X430">
        <v>96951.3</v>
      </c>
      <c r="Y430">
        <v>101855</v>
      </c>
      <c r="Z430">
        <v>106772</v>
      </c>
      <c r="AA430">
        <v>109831</v>
      </c>
      <c r="AB430">
        <v>112940</v>
      </c>
      <c r="AC430">
        <v>115563</v>
      </c>
      <c r="AD430">
        <v>117755</v>
      </c>
      <c r="AE430">
        <v>119486</v>
      </c>
      <c r="AF430">
        <v>121252</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29889600</v>
      </c>
      <c r="E433" s="2">
        <v>27164500</v>
      </c>
      <c r="F433" s="2">
        <v>24683200</v>
      </c>
      <c r="G433" s="2">
        <v>22511000</v>
      </c>
      <c r="H433" s="2">
        <v>20521100</v>
      </c>
      <c r="I433" s="2">
        <v>18518400</v>
      </c>
      <c r="J433" s="2">
        <v>16538500</v>
      </c>
      <c r="K433" s="2">
        <v>14584800</v>
      </c>
      <c r="L433" s="2">
        <v>12710300</v>
      </c>
      <c r="M433" s="2">
        <v>10921800</v>
      </c>
      <c r="N433" s="2">
        <v>9240130</v>
      </c>
      <c r="O433" s="2">
        <v>7658440</v>
      </c>
      <c r="P433" s="2">
        <v>6194560</v>
      </c>
      <c r="Q433" s="2">
        <v>4881500</v>
      </c>
      <c r="R433" s="2">
        <v>3712100</v>
      </c>
      <c r="S433" s="2">
        <v>2709950</v>
      </c>
      <c r="T433" s="2">
        <v>1862340</v>
      </c>
      <c r="U433" s="2">
        <v>1167730</v>
      </c>
      <c r="V433" s="2">
        <v>1283670</v>
      </c>
      <c r="W433" s="2">
        <v>1331880</v>
      </c>
      <c r="X433" s="2">
        <v>1445950</v>
      </c>
      <c r="Y433" s="2">
        <v>1541360</v>
      </c>
      <c r="Z433" s="2">
        <v>1664440</v>
      </c>
      <c r="AA433" s="2">
        <v>1796930</v>
      </c>
      <c r="AB433" s="2">
        <v>1933290</v>
      </c>
      <c r="AC433" s="2">
        <v>2070180</v>
      </c>
      <c r="AD433" s="2">
        <v>2202700</v>
      </c>
      <c r="AE433" s="2">
        <v>2333710</v>
      </c>
      <c r="AF433" s="2">
        <v>2469020</v>
      </c>
    </row>
    <row r="434" spans="1:32">
      <c r="A434" t="s">
        <v>452</v>
      </c>
      <c r="B434" t="s">
        <v>19</v>
      </c>
      <c r="C434" s="2">
        <v>113143000</v>
      </c>
      <c r="D434" s="2">
        <v>96318300</v>
      </c>
      <c r="E434" s="2">
        <v>88974500</v>
      </c>
      <c r="F434" s="2">
        <v>82126900</v>
      </c>
      <c r="G434" s="2">
        <v>76321700</v>
      </c>
      <c r="H434" s="2">
        <v>71039500</v>
      </c>
      <c r="I434" s="2">
        <v>65573600</v>
      </c>
      <c r="J434" s="2">
        <v>60000600</v>
      </c>
      <c r="K434" s="2">
        <v>54282200</v>
      </c>
      <c r="L434" s="2">
        <v>48575400</v>
      </c>
      <c r="M434" s="2">
        <v>42918200</v>
      </c>
      <c r="N434" s="2">
        <v>37391500</v>
      </c>
      <c r="O434" s="2">
        <v>31833700</v>
      </c>
      <c r="P434" s="2">
        <v>26279300</v>
      </c>
      <c r="Q434" s="2">
        <v>20838300</v>
      </c>
      <c r="R434" s="2">
        <v>15464900</v>
      </c>
      <c r="S434" s="2">
        <v>10234100</v>
      </c>
      <c r="T434" s="2">
        <v>5082600</v>
      </c>
      <c r="U434">
        <v>0</v>
      </c>
      <c r="V434">
        <v>0</v>
      </c>
      <c r="W434">
        <v>0</v>
      </c>
      <c r="X434">
        <v>0</v>
      </c>
      <c r="Y434">
        <v>0</v>
      </c>
      <c r="Z434">
        <v>0</v>
      </c>
      <c r="AA434">
        <v>0</v>
      </c>
      <c r="AB434">
        <v>0</v>
      </c>
      <c r="AC434">
        <v>0</v>
      </c>
      <c r="AD434">
        <v>0</v>
      </c>
      <c r="AE434">
        <v>0</v>
      </c>
      <c r="AF434">
        <v>0</v>
      </c>
    </row>
    <row r="435" spans="1:32">
      <c r="A435" t="s">
        <v>453</v>
      </c>
      <c r="B435" t="s">
        <v>19</v>
      </c>
      <c r="C435" s="2">
        <v>13364200000</v>
      </c>
      <c r="D435" s="2">
        <v>11994900000</v>
      </c>
      <c r="E435" s="2">
        <v>11675600000</v>
      </c>
      <c r="F435" s="2">
        <v>11341300000</v>
      </c>
      <c r="G435" s="2">
        <v>11210300000</v>
      </c>
      <c r="H435" s="2">
        <v>11118400000</v>
      </c>
      <c r="I435" s="2">
        <v>10971400000</v>
      </c>
      <c r="J435" s="2">
        <v>10901300000</v>
      </c>
      <c r="K435" s="2">
        <v>10677900000</v>
      </c>
      <c r="L435" s="2">
        <v>10432900000</v>
      </c>
      <c r="M435" s="2">
        <v>10156200000</v>
      </c>
      <c r="N435" s="2">
        <v>9857630000</v>
      </c>
      <c r="O435" s="2">
        <v>9535450000</v>
      </c>
      <c r="P435" s="2">
        <v>9208080000</v>
      </c>
      <c r="Q435" s="2">
        <v>8896160000</v>
      </c>
      <c r="R435" s="2">
        <v>8578730000</v>
      </c>
      <c r="S435" s="2">
        <v>8298620000</v>
      </c>
      <c r="T435" s="2">
        <v>8032290000</v>
      </c>
      <c r="U435" s="2">
        <v>7764080000</v>
      </c>
      <c r="V435" s="2">
        <v>7490570000</v>
      </c>
      <c r="W435" s="2">
        <v>7268080000</v>
      </c>
      <c r="X435" s="2">
        <v>7065190000</v>
      </c>
      <c r="Y435" s="2">
        <v>6874910000</v>
      </c>
      <c r="Z435" s="2">
        <v>6696960000</v>
      </c>
      <c r="AA435" s="2">
        <v>6528180000</v>
      </c>
      <c r="AB435" s="2">
        <v>6376900000</v>
      </c>
      <c r="AC435" s="2">
        <v>6232300000</v>
      </c>
      <c r="AD435" s="2">
        <v>6097870000</v>
      </c>
      <c r="AE435" s="2">
        <v>5995270000</v>
      </c>
      <c r="AF435" s="2">
        <v>5941940000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6835750</v>
      </c>
      <c r="E440" s="2">
        <v>6411400</v>
      </c>
      <c r="F440" s="2">
        <v>6035480</v>
      </c>
      <c r="G440" s="2">
        <v>5750860</v>
      </c>
      <c r="H440" s="2">
        <v>5520100</v>
      </c>
      <c r="I440" s="2">
        <v>5281660</v>
      </c>
      <c r="J440" s="2">
        <v>5044720</v>
      </c>
      <c r="K440" s="2">
        <v>4808760</v>
      </c>
      <c r="L440" s="2">
        <v>4579810</v>
      </c>
      <c r="M440" s="2">
        <v>4349550</v>
      </c>
      <c r="N440" s="2">
        <v>4121330</v>
      </c>
      <c r="O440" s="2">
        <v>3902100</v>
      </c>
      <c r="P440" s="2">
        <v>3688940</v>
      </c>
      <c r="Q440" s="2">
        <v>3494160</v>
      </c>
      <c r="R440" s="2">
        <v>3309770</v>
      </c>
      <c r="S440" s="2">
        <v>3151500</v>
      </c>
      <c r="T440" s="2">
        <v>3009790</v>
      </c>
      <c r="U440" s="2">
        <v>2879010</v>
      </c>
      <c r="V440" s="2">
        <v>3043410</v>
      </c>
      <c r="W440" s="2">
        <v>3131400</v>
      </c>
      <c r="X440" s="2">
        <v>3245520</v>
      </c>
      <c r="Y440" s="2">
        <v>3349490</v>
      </c>
      <c r="Z440" s="2">
        <v>3444510</v>
      </c>
      <c r="AA440" s="2">
        <v>3531180</v>
      </c>
      <c r="AB440" s="2">
        <v>3622820</v>
      </c>
      <c r="AC440" s="2">
        <v>3713860</v>
      </c>
      <c r="AD440" s="2">
        <v>3797280</v>
      </c>
      <c r="AE440" s="2">
        <v>3889700</v>
      </c>
      <c r="AF440" s="2">
        <v>4001290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1280100</v>
      </c>
      <c r="D443" s="2">
        <v>1323000</v>
      </c>
      <c r="E443" s="2">
        <v>1207370</v>
      </c>
      <c r="F443" s="2">
        <v>1055660</v>
      </c>
      <c r="G443">
        <v>896538</v>
      </c>
      <c r="H443">
        <v>742268</v>
      </c>
      <c r="I443">
        <v>596127</v>
      </c>
      <c r="J443">
        <v>459279</v>
      </c>
      <c r="K443">
        <v>331910</v>
      </c>
      <c r="L443">
        <v>213814</v>
      </c>
      <c r="M443">
        <v>104525</v>
      </c>
      <c r="N443">
        <v>4090.69</v>
      </c>
      <c r="O443">
        <v>3678.05</v>
      </c>
      <c r="P443">
        <v>2767.75</v>
      </c>
      <c r="Q443">
        <v>2208.34</v>
      </c>
      <c r="R443">
        <v>1667.71</v>
      </c>
      <c r="S443">
        <v>1295.18</v>
      </c>
      <c r="T443">
        <v>1008.84</v>
      </c>
      <c r="U443">
        <v>784.56399999999996</v>
      </c>
      <c r="V443">
        <v>645.90499999999997</v>
      </c>
      <c r="W443">
        <v>542.43399999999997</v>
      </c>
      <c r="X443">
        <v>471.07499999999999</v>
      </c>
      <c r="Y443">
        <v>415.75400000000002</v>
      </c>
      <c r="Z443">
        <v>375.39600000000002</v>
      </c>
      <c r="AA443">
        <v>323.32900000000001</v>
      </c>
      <c r="AB443">
        <v>273.267</v>
      </c>
      <c r="AC443">
        <v>237.00899999999999</v>
      </c>
      <c r="AD443">
        <v>202.17400000000001</v>
      </c>
      <c r="AE443">
        <v>168.88</v>
      </c>
      <c r="AF443">
        <v>147.661</v>
      </c>
    </row>
    <row r="444" spans="1:32">
      <c r="A444" t="s">
        <v>462</v>
      </c>
      <c r="B444" t="s">
        <v>19</v>
      </c>
      <c r="C444" s="2">
        <v>17317900</v>
      </c>
      <c r="D444" s="2">
        <v>20655900</v>
      </c>
      <c r="E444" s="2">
        <v>21808000</v>
      </c>
      <c r="F444" s="2">
        <v>22207200</v>
      </c>
      <c r="G444" s="2">
        <v>22157300</v>
      </c>
      <c r="H444" s="2">
        <v>21804700</v>
      </c>
      <c r="I444" s="2">
        <v>21161600</v>
      </c>
      <c r="J444" s="2">
        <v>20323800</v>
      </c>
      <c r="K444" s="2">
        <v>19304600</v>
      </c>
      <c r="L444" s="2">
        <v>18175300</v>
      </c>
      <c r="M444" s="2">
        <v>17107400</v>
      </c>
      <c r="N444" s="2">
        <v>16125600</v>
      </c>
      <c r="O444" s="2">
        <v>15259900</v>
      </c>
      <c r="P444" s="2">
        <v>14308200</v>
      </c>
      <c r="Q444" s="2">
        <v>13516100</v>
      </c>
      <c r="R444" s="2">
        <v>12817500</v>
      </c>
      <c r="S444" s="2">
        <v>12235600</v>
      </c>
      <c r="T444" s="2">
        <v>11795200</v>
      </c>
      <c r="U444" s="2">
        <v>11544400</v>
      </c>
      <c r="V444" s="2">
        <v>11462500</v>
      </c>
      <c r="W444" s="2">
        <v>11566500</v>
      </c>
      <c r="X444" s="2">
        <v>11811500</v>
      </c>
      <c r="Y444" s="2">
        <v>12053500</v>
      </c>
      <c r="Z444" s="2">
        <v>12281200</v>
      </c>
      <c r="AA444" s="2">
        <v>12245500</v>
      </c>
      <c r="AB444" s="2">
        <v>12199900</v>
      </c>
      <c r="AC444" s="2">
        <v>12144500</v>
      </c>
      <c r="AD444" s="2">
        <v>12085800</v>
      </c>
      <c r="AE444" s="2">
        <v>12012500</v>
      </c>
      <c r="AF444" s="2">
        <v>11927000</v>
      </c>
    </row>
    <row r="445" spans="1:32">
      <c r="A445" t="s">
        <v>463</v>
      </c>
      <c r="B445" t="s">
        <v>19</v>
      </c>
      <c r="C445" s="2">
        <v>119905000</v>
      </c>
      <c r="D445" s="2">
        <v>142449000</v>
      </c>
      <c r="E445" s="2">
        <v>150302000</v>
      </c>
      <c r="F445" s="2">
        <v>152172000</v>
      </c>
      <c r="G445" s="2">
        <v>151914000</v>
      </c>
      <c r="H445" s="2">
        <v>149208000</v>
      </c>
      <c r="I445" s="2">
        <v>144329000</v>
      </c>
      <c r="J445" s="2">
        <v>139367000</v>
      </c>
      <c r="K445" s="2">
        <v>131802000</v>
      </c>
      <c r="L445" s="2">
        <v>123565000</v>
      </c>
      <c r="M445" s="2">
        <v>115859000</v>
      </c>
      <c r="N445" s="2">
        <v>108920000</v>
      </c>
      <c r="O445" s="2">
        <v>102044000</v>
      </c>
      <c r="P445" s="2">
        <v>95589100</v>
      </c>
      <c r="Q445" s="2">
        <v>89675500</v>
      </c>
      <c r="R445" s="2">
        <v>84620400</v>
      </c>
      <c r="S445" s="2">
        <v>80516300</v>
      </c>
      <c r="T445" s="2">
        <v>77464100</v>
      </c>
      <c r="U445" s="2">
        <v>75763700</v>
      </c>
      <c r="V445" s="2">
        <v>75259400</v>
      </c>
      <c r="W445" s="2">
        <v>75981600</v>
      </c>
      <c r="X445" s="2">
        <v>77652600</v>
      </c>
      <c r="Y445" s="2">
        <v>79295200</v>
      </c>
      <c r="Z445" s="2">
        <v>80882700</v>
      </c>
      <c r="AA445" s="2">
        <v>80738600</v>
      </c>
      <c r="AB445" s="2">
        <v>80560000</v>
      </c>
      <c r="AC445" s="2">
        <v>80329500</v>
      </c>
      <c r="AD445" s="2">
        <v>80057600</v>
      </c>
      <c r="AE445" s="2">
        <v>79684700</v>
      </c>
      <c r="AF445" s="2">
        <v>79275000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357785</v>
      </c>
      <c r="D450">
        <v>370014</v>
      </c>
      <c r="E450">
        <v>338222</v>
      </c>
      <c r="F450">
        <v>296759</v>
      </c>
      <c r="G450">
        <v>253473</v>
      </c>
      <c r="H450">
        <v>211563</v>
      </c>
      <c r="I450">
        <v>171971</v>
      </c>
      <c r="J450">
        <v>134656</v>
      </c>
      <c r="K450">
        <v>99911.5</v>
      </c>
      <c r="L450">
        <v>67588.3</v>
      </c>
      <c r="M450">
        <v>37803</v>
      </c>
      <c r="N450">
        <v>10720.1</v>
      </c>
      <c r="O450">
        <v>11912.7</v>
      </c>
      <c r="P450">
        <v>12838.7</v>
      </c>
      <c r="Q450">
        <v>13799.2</v>
      </c>
      <c r="R450">
        <v>14568.9</v>
      </c>
      <c r="S450">
        <v>15259</v>
      </c>
      <c r="T450">
        <v>15875.5</v>
      </c>
      <c r="U450">
        <v>16515.099999999999</v>
      </c>
      <c r="V450">
        <v>17366</v>
      </c>
      <c r="W450">
        <v>18323</v>
      </c>
      <c r="X450">
        <v>19390.3</v>
      </c>
      <c r="Y450">
        <v>20371</v>
      </c>
      <c r="Z450">
        <v>21354.5</v>
      </c>
      <c r="AA450">
        <v>21966.1</v>
      </c>
      <c r="AB450">
        <v>22588.1</v>
      </c>
      <c r="AC450">
        <v>23112.7</v>
      </c>
      <c r="AD450">
        <v>23551</v>
      </c>
      <c r="AE450">
        <v>23897.3</v>
      </c>
      <c r="AF450">
        <v>24250.3</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2988960</v>
      </c>
      <c r="E453" s="2">
        <v>2716450</v>
      </c>
      <c r="F453" s="2">
        <v>2468320</v>
      </c>
      <c r="G453" s="2">
        <v>2251100</v>
      </c>
      <c r="H453" s="2">
        <v>2052110</v>
      </c>
      <c r="I453" s="2">
        <v>1851840</v>
      </c>
      <c r="J453" s="2">
        <v>1653850</v>
      </c>
      <c r="K453" s="2">
        <v>1458480</v>
      </c>
      <c r="L453" s="2">
        <v>1271030</v>
      </c>
      <c r="M453" s="2">
        <v>1092180</v>
      </c>
      <c r="N453">
        <v>924013</v>
      </c>
      <c r="O453">
        <v>765844</v>
      </c>
      <c r="P453">
        <v>619456</v>
      </c>
      <c r="Q453">
        <v>488150</v>
      </c>
      <c r="R453">
        <v>371210</v>
      </c>
      <c r="S453">
        <v>270995</v>
      </c>
      <c r="T453">
        <v>186234</v>
      </c>
      <c r="U453">
        <v>116773</v>
      </c>
      <c r="V453">
        <v>128367</v>
      </c>
      <c r="W453">
        <v>133188</v>
      </c>
      <c r="X453">
        <v>144595</v>
      </c>
      <c r="Y453">
        <v>154136</v>
      </c>
      <c r="Z453">
        <v>166444</v>
      </c>
      <c r="AA453">
        <v>179693</v>
      </c>
      <c r="AB453">
        <v>193329</v>
      </c>
      <c r="AC453">
        <v>207018</v>
      </c>
      <c r="AD453">
        <v>220270</v>
      </c>
      <c r="AE453">
        <v>233371</v>
      </c>
      <c r="AF453">
        <v>246902</v>
      </c>
    </row>
    <row r="454" spans="1:32">
      <c r="A454" t="s">
        <v>472</v>
      </c>
      <c r="B454" t="s">
        <v>19</v>
      </c>
      <c r="C454" s="2">
        <v>22628600</v>
      </c>
      <c r="D454" s="2">
        <v>19263700</v>
      </c>
      <c r="E454" s="2">
        <v>17794900</v>
      </c>
      <c r="F454" s="2">
        <v>16425400</v>
      </c>
      <c r="G454" s="2">
        <v>15264300</v>
      </c>
      <c r="H454" s="2">
        <v>14207900</v>
      </c>
      <c r="I454" s="2">
        <v>13114700</v>
      </c>
      <c r="J454" s="2">
        <v>12000100</v>
      </c>
      <c r="K454" s="2">
        <v>10856400</v>
      </c>
      <c r="L454" s="2">
        <v>9715080</v>
      </c>
      <c r="M454" s="2">
        <v>8583640</v>
      </c>
      <c r="N454" s="2">
        <v>7478300</v>
      </c>
      <c r="O454" s="2">
        <v>6366740</v>
      </c>
      <c r="P454" s="2">
        <v>5255870</v>
      </c>
      <c r="Q454" s="2">
        <v>4167670</v>
      </c>
      <c r="R454" s="2">
        <v>3092970</v>
      </c>
      <c r="S454" s="2">
        <v>2046820</v>
      </c>
      <c r="T454" s="2">
        <v>1016520</v>
      </c>
      <c r="U454">
        <v>0</v>
      </c>
      <c r="V454">
        <v>0</v>
      </c>
      <c r="W454">
        <v>0</v>
      </c>
      <c r="X454">
        <v>0</v>
      </c>
      <c r="Y454">
        <v>0</v>
      </c>
      <c r="Z454">
        <v>0</v>
      </c>
      <c r="AA454">
        <v>0</v>
      </c>
      <c r="AB454">
        <v>0</v>
      </c>
      <c r="AC454">
        <v>0</v>
      </c>
      <c r="AD454">
        <v>0</v>
      </c>
      <c r="AE454">
        <v>0</v>
      </c>
      <c r="AF454">
        <v>0</v>
      </c>
    </row>
    <row r="455" spans="1:32">
      <c r="A455" t="s">
        <v>473</v>
      </c>
      <c r="B455" t="s">
        <v>19</v>
      </c>
      <c r="C455" s="2">
        <v>2672850000</v>
      </c>
      <c r="D455" s="2">
        <v>2398980000</v>
      </c>
      <c r="E455" s="2">
        <v>2335110000</v>
      </c>
      <c r="F455" s="2">
        <v>2268270000</v>
      </c>
      <c r="G455" s="2">
        <v>2242060000</v>
      </c>
      <c r="H455" s="2">
        <v>2223690000</v>
      </c>
      <c r="I455" s="2">
        <v>2194290000</v>
      </c>
      <c r="J455" s="2">
        <v>2180250000</v>
      </c>
      <c r="K455" s="2">
        <v>2135580000</v>
      </c>
      <c r="L455" s="2">
        <v>2086580000</v>
      </c>
      <c r="M455" s="2">
        <v>2031240000</v>
      </c>
      <c r="N455" s="2">
        <v>1971530000</v>
      </c>
      <c r="O455" s="2">
        <v>1907090000</v>
      </c>
      <c r="P455" s="2">
        <v>1841620000</v>
      </c>
      <c r="Q455" s="2">
        <v>1779230000</v>
      </c>
      <c r="R455" s="2">
        <v>1715750000</v>
      </c>
      <c r="S455" s="2">
        <v>1659720000</v>
      </c>
      <c r="T455" s="2">
        <v>1606460000</v>
      </c>
      <c r="U455" s="2">
        <v>1552820000</v>
      </c>
      <c r="V455" s="2">
        <v>1498110000</v>
      </c>
      <c r="W455" s="2">
        <v>1453620000</v>
      </c>
      <c r="X455" s="2">
        <v>1413040000</v>
      </c>
      <c r="Y455" s="2">
        <v>1374980000</v>
      </c>
      <c r="Z455" s="2">
        <v>1339390000</v>
      </c>
      <c r="AA455" s="2">
        <v>1305640000</v>
      </c>
      <c r="AB455" s="2">
        <v>1275380000</v>
      </c>
      <c r="AC455" s="2">
        <v>1246460000</v>
      </c>
      <c r="AD455" s="2">
        <v>1219570000</v>
      </c>
      <c r="AE455" s="2">
        <v>1199050000</v>
      </c>
      <c r="AF455" s="2">
        <v>1188390000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1367150</v>
      </c>
      <c r="E460" s="2">
        <v>1282280</v>
      </c>
      <c r="F460" s="2">
        <v>1207100</v>
      </c>
      <c r="G460" s="2">
        <v>1150170</v>
      </c>
      <c r="H460" s="2">
        <v>1104020</v>
      </c>
      <c r="I460" s="2">
        <v>1056330</v>
      </c>
      <c r="J460" s="2">
        <v>1008940</v>
      </c>
      <c r="K460">
        <v>961751</v>
      </c>
      <c r="L460">
        <v>915962</v>
      </c>
      <c r="M460">
        <v>869910</v>
      </c>
      <c r="N460">
        <v>824265</v>
      </c>
      <c r="O460">
        <v>780421</v>
      </c>
      <c r="P460">
        <v>737788</v>
      </c>
      <c r="Q460">
        <v>698831</v>
      </c>
      <c r="R460">
        <v>661954</v>
      </c>
      <c r="S460">
        <v>630299</v>
      </c>
      <c r="T460">
        <v>601957</v>
      </c>
      <c r="U460">
        <v>575801</v>
      </c>
      <c r="V460">
        <v>608683</v>
      </c>
      <c r="W460">
        <v>626280</v>
      </c>
      <c r="X460">
        <v>649105</v>
      </c>
      <c r="Y460">
        <v>669897</v>
      </c>
      <c r="Z460">
        <v>688902</v>
      </c>
      <c r="AA460">
        <v>706237</v>
      </c>
      <c r="AB460">
        <v>724563</v>
      </c>
      <c r="AC460">
        <v>742772</v>
      </c>
      <c r="AD460">
        <v>759456</v>
      </c>
      <c r="AE460">
        <v>777940</v>
      </c>
      <c r="AF460">
        <v>800257</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91271000000000</v>
      </c>
      <c r="D488" s="2">
        <v>103042000000000</v>
      </c>
      <c r="E488" s="2">
        <v>110191000000000</v>
      </c>
      <c r="F488" s="2">
        <v>110885000000000</v>
      </c>
      <c r="G488" s="2">
        <v>110350000000000</v>
      </c>
      <c r="H488" s="2">
        <v>111772000000000</v>
      </c>
      <c r="I488" s="2">
        <v>112580000000000</v>
      </c>
      <c r="J488" s="2">
        <v>113413000000000</v>
      </c>
      <c r="K488" s="2">
        <v>113639000000000</v>
      </c>
      <c r="L488" s="2">
        <v>113890000000000</v>
      </c>
      <c r="M488" s="2">
        <v>114165000000000</v>
      </c>
      <c r="N488" s="2">
        <v>114461000000000</v>
      </c>
      <c r="O488" s="2">
        <v>115399000000000</v>
      </c>
      <c r="P488" s="2">
        <v>115729000000000</v>
      </c>
      <c r="Q488" s="2">
        <v>116076000000000</v>
      </c>
      <c r="R488" s="2">
        <v>117675000000000</v>
      </c>
      <c r="S488" s="2">
        <v>118663000000000</v>
      </c>
      <c r="T488" s="2">
        <v>120276000000000</v>
      </c>
      <c r="U488" s="2">
        <v>121281000000000</v>
      </c>
      <c r="V488" s="2">
        <v>123523000000000</v>
      </c>
      <c r="W488" s="2">
        <v>125154000000000</v>
      </c>
      <c r="X488" s="2">
        <v>126790000000000</v>
      </c>
      <c r="Y488" s="2">
        <v>128432000000000</v>
      </c>
      <c r="Z488" s="2">
        <v>130079000000000</v>
      </c>
      <c r="AA488" s="2">
        <v>131730000000000</v>
      </c>
      <c r="AB488" s="2">
        <v>133382000000000</v>
      </c>
      <c r="AC488" s="2">
        <v>135037000000000</v>
      </c>
      <c r="AD488" s="2">
        <v>136694000000000</v>
      </c>
      <c r="AE488" s="2">
        <v>138355000000000</v>
      </c>
      <c r="AF488" s="2">
        <v>140624000000000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59776200000000</v>
      </c>
      <c r="D498" s="2">
        <v>71945600000000</v>
      </c>
      <c r="E498" s="2">
        <v>76405100000000</v>
      </c>
      <c r="F498" s="2">
        <v>76790200000000</v>
      </c>
      <c r="G498" s="2">
        <v>76607000000000</v>
      </c>
      <c r="H498" s="2">
        <v>76430700000000</v>
      </c>
      <c r="I498" s="2">
        <v>76806900000000</v>
      </c>
      <c r="J498" s="2">
        <v>76639600000000</v>
      </c>
      <c r="K498" s="2">
        <v>76479000000000</v>
      </c>
      <c r="L498" s="2">
        <v>76320200000000</v>
      </c>
      <c r="M498" s="2">
        <v>76169400000000</v>
      </c>
      <c r="N498" s="2">
        <v>76019500000000</v>
      </c>
      <c r="O498" s="2">
        <v>75877300000000</v>
      </c>
      <c r="P498" s="2">
        <v>75724700000000</v>
      </c>
      <c r="Q498" s="2">
        <v>75567400000000</v>
      </c>
      <c r="R498" s="2">
        <v>75921600000000</v>
      </c>
      <c r="S498" s="2">
        <v>76257300000000</v>
      </c>
      <c r="T498" s="2">
        <v>76587100000000</v>
      </c>
      <c r="U498" s="2">
        <v>76899500000000</v>
      </c>
      <c r="V498" s="2">
        <v>77701100000000</v>
      </c>
      <c r="W498" s="2">
        <v>78003600000000</v>
      </c>
      <c r="X498" s="2">
        <v>78290000000000</v>
      </c>
      <c r="Y498" s="2">
        <v>79047500000000</v>
      </c>
      <c r="Z498" s="2">
        <v>79308500000000</v>
      </c>
      <c r="AA498" s="2">
        <v>80248900000000</v>
      </c>
      <c r="AB498" s="2">
        <v>80602400000000</v>
      </c>
      <c r="AC498" s="2">
        <v>80917700000000</v>
      </c>
      <c r="AD498" s="2">
        <v>81667200000000</v>
      </c>
      <c r="AE498" s="2">
        <v>81937200000000</v>
      </c>
      <c r="AF498" s="2">
        <v>82658800000000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39612300000</v>
      </c>
      <c r="D508" s="2">
        <v>44720900000</v>
      </c>
      <c r="E508" s="2">
        <v>47823900000</v>
      </c>
      <c r="F508" s="2">
        <v>48125200000</v>
      </c>
      <c r="G508" s="2">
        <v>47892900000</v>
      </c>
      <c r="H508" s="2">
        <v>48510000000</v>
      </c>
      <c r="I508" s="2">
        <v>48860800000</v>
      </c>
      <c r="J508" s="2">
        <v>49222000000</v>
      </c>
      <c r="K508" s="2">
        <v>49320100000</v>
      </c>
      <c r="L508" s="2">
        <v>49429300000</v>
      </c>
      <c r="M508" s="2">
        <v>49548500000</v>
      </c>
      <c r="N508" s="2">
        <v>49676900000</v>
      </c>
      <c r="O508" s="2">
        <v>50083900000</v>
      </c>
      <c r="P508" s="2">
        <v>50227300000</v>
      </c>
      <c r="Q508" s="2">
        <v>50377800000</v>
      </c>
      <c r="R508" s="2">
        <v>51071700000</v>
      </c>
      <c r="S508" s="2">
        <v>51500500000</v>
      </c>
      <c r="T508" s="2">
        <v>52200700000</v>
      </c>
      <c r="U508" s="2">
        <v>52637000000</v>
      </c>
      <c r="V508" s="2">
        <v>53609700000</v>
      </c>
      <c r="W508" s="2">
        <v>54317700000</v>
      </c>
      <c r="X508" s="2">
        <v>55027900000</v>
      </c>
      <c r="Y508" s="2">
        <v>55740500000</v>
      </c>
      <c r="Z508" s="2">
        <v>56455500000</v>
      </c>
      <c r="AA508" s="2">
        <v>57171700000</v>
      </c>
      <c r="AB508" s="2">
        <v>57888900000</v>
      </c>
      <c r="AC508" s="2">
        <v>58607000000</v>
      </c>
      <c r="AD508" s="2">
        <v>59326400000</v>
      </c>
      <c r="AE508" s="2">
        <v>60047100000</v>
      </c>
      <c r="AF508" s="2">
        <v>61031900000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25943300000</v>
      </c>
      <c r="D518" s="2">
        <v>31224900000</v>
      </c>
      <c r="E518" s="2">
        <v>33160400000</v>
      </c>
      <c r="F518" s="2">
        <v>33327500000</v>
      </c>
      <c r="G518" s="2">
        <v>33248000000</v>
      </c>
      <c r="H518" s="2">
        <v>33171500000</v>
      </c>
      <c r="I518" s="2">
        <v>33334800000</v>
      </c>
      <c r="J518" s="2">
        <v>33262200000</v>
      </c>
      <c r="K518" s="2">
        <v>33192500000</v>
      </c>
      <c r="L518" s="2">
        <v>33123600000</v>
      </c>
      <c r="M518" s="2">
        <v>33058100000</v>
      </c>
      <c r="N518" s="2">
        <v>32993000000</v>
      </c>
      <c r="O518" s="2">
        <v>32931300000</v>
      </c>
      <c r="P518" s="2">
        <v>32865100000</v>
      </c>
      <c r="Q518" s="2">
        <v>32796800000</v>
      </c>
      <c r="R518" s="2">
        <v>32950500000</v>
      </c>
      <c r="S518" s="2">
        <v>33096200000</v>
      </c>
      <c r="T518" s="2">
        <v>33239400000</v>
      </c>
      <c r="U518" s="2">
        <v>33375000000</v>
      </c>
      <c r="V518" s="2">
        <v>33722900000</v>
      </c>
      <c r="W518" s="2">
        <v>33854200000</v>
      </c>
      <c r="X518" s="2">
        <v>33978500000</v>
      </c>
      <c r="Y518" s="2">
        <v>34307200000</v>
      </c>
      <c r="Z518" s="2">
        <v>34420500000</v>
      </c>
      <c r="AA518" s="2">
        <v>34828600000</v>
      </c>
      <c r="AB518" s="2">
        <v>34982000000</v>
      </c>
      <c r="AC518" s="2">
        <v>35118900000</v>
      </c>
      <c r="AD518" s="2">
        <v>35444200000</v>
      </c>
      <c r="AE518" s="2">
        <v>35561400000</v>
      </c>
      <c r="AF518" s="2">
        <v>35874600000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292427000000</v>
      </c>
      <c r="D528" s="2">
        <v>330140000000</v>
      </c>
      <c r="E528" s="2">
        <v>353047000000</v>
      </c>
      <c r="F528" s="2">
        <v>355271000000</v>
      </c>
      <c r="G528" s="2">
        <v>353557000000</v>
      </c>
      <c r="H528" s="2">
        <v>358112000000</v>
      </c>
      <c r="I528" s="2">
        <v>360702000000</v>
      </c>
      <c r="J528" s="2">
        <v>363368000000</v>
      </c>
      <c r="K528" s="2">
        <v>364093000000</v>
      </c>
      <c r="L528" s="2">
        <v>364899000000</v>
      </c>
      <c r="M528" s="2">
        <v>365779000000</v>
      </c>
      <c r="N528" s="2">
        <v>366726000000</v>
      </c>
      <c r="O528" s="2">
        <v>369731000000</v>
      </c>
      <c r="P528" s="2">
        <v>370789000000</v>
      </c>
      <c r="Q528" s="2">
        <v>371900000000</v>
      </c>
      <c r="R528" s="2">
        <v>377023000000</v>
      </c>
      <c r="S528" s="2">
        <v>380188000000</v>
      </c>
      <c r="T528" s="2">
        <v>385358000000</v>
      </c>
      <c r="U528" s="2">
        <v>388578000000</v>
      </c>
      <c r="V528" s="2">
        <v>395759000000</v>
      </c>
      <c r="W528" s="2">
        <v>400986000000</v>
      </c>
      <c r="X528" s="2">
        <v>406229000000</v>
      </c>
      <c r="Y528" s="2">
        <v>411489000000</v>
      </c>
      <c r="Z528" s="2">
        <v>416767000000</v>
      </c>
      <c r="AA528" s="2">
        <v>422055000000</v>
      </c>
      <c r="AB528" s="2">
        <v>427349000000</v>
      </c>
      <c r="AC528" s="2">
        <v>432651000000</v>
      </c>
      <c r="AD528" s="2">
        <v>437961000000</v>
      </c>
      <c r="AE528" s="2">
        <v>443281000000</v>
      </c>
      <c r="AF528" s="2">
        <v>450552000000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191520000000</v>
      </c>
      <c r="D538" s="2">
        <v>230510000000</v>
      </c>
      <c r="E538" s="2">
        <v>244798000000</v>
      </c>
      <c r="F538" s="2">
        <v>246032000000</v>
      </c>
      <c r="G538" s="2">
        <v>245445000000</v>
      </c>
      <c r="H538" s="2">
        <v>244880000000</v>
      </c>
      <c r="I538" s="2">
        <v>246085000000</v>
      </c>
      <c r="J538" s="2">
        <v>245549000000</v>
      </c>
      <c r="K538" s="2">
        <v>245035000000</v>
      </c>
      <c r="L538" s="2">
        <v>244526000000</v>
      </c>
      <c r="M538" s="2">
        <v>244043000000</v>
      </c>
      <c r="N538" s="2">
        <v>243562000000</v>
      </c>
      <c r="O538" s="2">
        <v>243107000000</v>
      </c>
      <c r="P538" s="2">
        <v>242618000000</v>
      </c>
      <c r="Q538" s="2">
        <v>242114000000</v>
      </c>
      <c r="R538" s="2">
        <v>243248000000</v>
      </c>
      <c r="S538" s="2">
        <v>244324000000</v>
      </c>
      <c r="T538" s="2">
        <v>245381000000</v>
      </c>
      <c r="U538" s="2">
        <v>246382000000</v>
      </c>
      <c r="V538" s="2">
        <v>248950000000</v>
      </c>
      <c r="W538" s="2">
        <v>249919000000</v>
      </c>
      <c r="X538" s="2">
        <v>250837000000</v>
      </c>
      <c r="Y538" s="2">
        <v>253264000000</v>
      </c>
      <c r="Z538" s="2">
        <v>254100000000</v>
      </c>
      <c r="AA538" s="2">
        <v>257113000000</v>
      </c>
      <c r="AB538" s="2">
        <v>258245000000</v>
      </c>
      <c r="AC538" s="2">
        <v>259256000000</v>
      </c>
      <c r="AD538" s="2">
        <v>261657000000</v>
      </c>
      <c r="AE538" s="2">
        <v>262522000000</v>
      </c>
      <c r="AF538" s="2">
        <v>264834000000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87009400000</v>
      </c>
      <c r="D548" s="2">
        <v>98230600000</v>
      </c>
      <c r="E548" s="2">
        <v>105046000000</v>
      </c>
      <c r="F548" s="2">
        <v>105708000000</v>
      </c>
      <c r="G548" s="2">
        <v>105198000000</v>
      </c>
      <c r="H548" s="2">
        <v>106553000000</v>
      </c>
      <c r="I548" s="2">
        <v>107324000000</v>
      </c>
      <c r="J548" s="2">
        <v>108117000000</v>
      </c>
      <c r="K548" s="2">
        <v>108333000000</v>
      </c>
      <c r="L548" s="2">
        <v>108573000000</v>
      </c>
      <c r="M548" s="2">
        <v>108834000000</v>
      </c>
      <c r="N548" s="2">
        <v>109116000000</v>
      </c>
      <c r="O548" s="2">
        <v>110010000000</v>
      </c>
      <c r="P548" s="2">
        <v>110325000000</v>
      </c>
      <c r="Q548" s="2">
        <v>110656000000</v>
      </c>
      <c r="R548" s="2">
        <v>112180000000</v>
      </c>
      <c r="S548" s="2">
        <v>113122000000</v>
      </c>
      <c r="T548" s="2">
        <v>114660000000</v>
      </c>
      <c r="U548" s="2">
        <v>115618000000</v>
      </c>
      <c r="V548" s="2">
        <v>117755000000</v>
      </c>
      <c r="W548" s="2">
        <v>119310000000</v>
      </c>
      <c r="X548" s="2">
        <v>120870000000</v>
      </c>
      <c r="Y548" s="2">
        <v>122435000000</v>
      </c>
      <c r="Z548" s="2">
        <v>124006000000</v>
      </c>
      <c r="AA548" s="2">
        <v>125579000000</v>
      </c>
      <c r="AB548" s="2">
        <v>127154000000</v>
      </c>
      <c r="AC548" s="2">
        <v>128732000000</v>
      </c>
      <c r="AD548" s="2">
        <v>130312000000</v>
      </c>
      <c r="AE548" s="2">
        <v>131895000000</v>
      </c>
      <c r="AF548" s="2">
        <v>134058000000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56985100000</v>
      </c>
      <c r="D558" s="2">
        <v>68586300000</v>
      </c>
      <c r="E558" s="2">
        <v>72837600000</v>
      </c>
      <c r="F558" s="2">
        <v>73204700000</v>
      </c>
      <c r="G558" s="2">
        <v>73030100000</v>
      </c>
      <c r="H558" s="2">
        <v>72861900000</v>
      </c>
      <c r="I558" s="2">
        <v>73220600000</v>
      </c>
      <c r="J558" s="2">
        <v>73061100000</v>
      </c>
      <c r="K558" s="2">
        <v>72908100000</v>
      </c>
      <c r="L558" s="2">
        <v>72756600000</v>
      </c>
      <c r="M558" s="2">
        <v>72612900000</v>
      </c>
      <c r="N558" s="2">
        <v>72470000000</v>
      </c>
      <c r="O558" s="2">
        <v>72334400000</v>
      </c>
      <c r="P558" s="2">
        <v>72189000000</v>
      </c>
      <c r="Q558" s="2">
        <v>72038900000</v>
      </c>
      <c r="R558" s="2">
        <v>72376600000</v>
      </c>
      <c r="S558" s="2">
        <v>72696600000</v>
      </c>
      <c r="T558" s="2">
        <v>73011000000</v>
      </c>
      <c r="U558" s="2">
        <v>73308800000</v>
      </c>
      <c r="V558" s="2">
        <v>74073100000</v>
      </c>
      <c r="W558" s="2">
        <v>74361500000</v>
      </c>
      <c r="X558" s="2">
        <v>74634500000</v>
      </c>
      <c r="Y558" s="2">
        <v>75356600000</v>
      </c>
      <c r="Z558" s="2">
        <v>75605400000</v>
      </c>
      <c r="AA558" s="2">
        <v>76501900000</v>
      </c>
      <c r="AB558" s="2">
        <v>76838800000</v>
      </c>
      <c r="AC558" s="2">
        <v>77139500000</v>
      </c>
      <c r="AD558" s="2">
        <v>77854000000</v>
      </c>
      <c r="AE558" s="2">
        <v>78111300000</v>
      </c>
      <c r="AF558" s="2">
        <v>78799300000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4711270000</v>
      </c>
      <c r="D568" s="2">
        <v>5318860000</v>
      </c>
      <c r="E568" s="2">
        <v>5687910000</v>
      </c>
      <c r="F568" s="2">
        <v>5723740000</v>
      </c>
      <c r="G568" s="2">
        <v>5696120000</v>
      </c>
      <c r="H568" s="2">
        <v>5769510000</v>
      </c>
      <c r="I568" s="2">
        <v>5811230000</v>
      </c>
      <c r="J568" s="2">
        <v>5854190000</v>
      </c>
      <c r="K568" s="2">
        <v>5865860000</v>
      </c>
      <c r="L568" s="2">
        <v>5878850000</v>
      </c>
      <c r="M568" s="2">
        <v>5893030000</v>
      </c>
      <c r="N568" s="2">
        <v>5908300000</v>
      </c>
      <c r="O568" s="2">
        <v>5956700000</v>
      </c>
      <c r="P568" s="2">
        <v>5973750000</v>
      </c>
      <c r="Q568" s="2">
        <v>5991650000</v>
      </c>
      <c r="R568" s="2">
        <v>6074180000</v>
      </c>
      <c r="S568" s="2">
        <v>6125180000</v>
      </c>
      <c r="T568" s="2">
        <v>6208460000</v>
      </c>
      <c r="U568" s="2">
        <v>6260350000</v>
      </c>
      <c r="V568" s="2">
        <v>6376040000</v>
      </c>
      <c r="W568" s="2">
        <v>6460240000</v>
      </c>
      <c r="X568" s="2">
        <v>6544720000</v>
      </c>
      <c r="Y568" s="2">
        <v>6629460000</v>
      </c>
      <c r="Z568" s="2">
        <v>6714500000</v>
      </c>
      <c r="AA568" s="2">
        <v>6799690000</v>
      </c>
      <c r="AB568" s="2">
        <v>6884980000</v>
      </c>
      <c r="AC568" s="2">
        <v>6970400000</v>
      </c>
      <c r="AD568" s="2">
        <v>7055950000</v>
      </c>
      <c r="AE568" s="2">
        <v>7141660000</v>
      </c>
      <c r="AF568" s="2">
        <v>7258800000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3085560000</v>
      </c>
      <c r="D578" s="2">
        <v>3713720000</v>
      </c>
      <c r="E578" s="2">
        <v>3943920000</v>
      </c>
      <c r="F578" s="2">
        <v>3963790000</v>
      </c>
      <c r="G578" s="2">
        <v>3954340000</v>
      </c>
      <c r="H578" s="2">
        <v>3945230000</v>
      </c>
      <c r="I578" s="2">
        <v>3964660000</v>
      </c>
      <c r="J578" s="2">
        <v>3956020000</v>
      </c>
      <c r="K578" s="2">
        <v>3947730000</v>
      </c>
      <c r="L578" s="2">
        <v>3939530000</v>
      </c>
      <c r="M578" s="2">
        <v>3931750000</v>
      </c>
      <c r="N578" s="2">
        <v>3924010000</v>
      </c>
      <c r="O578" s="2">
        <v>3916670000</v>
      </c>
      <c r="P578" s="2">
        <v>3908790000</v>
      </c>
      <c r="Q578" s="2">
        <v>3900670000</v>
      </c>
      <c r="R578" s="2">
        <v>3918950000</v>
      </c>
      <c r="S578" s="2">
        <v>3936280000</v>
      </c>
      <c r="T578" s="2">
        <v>3953310000</v>
      </c>
      <c r="U578" s="2">
        <v>3969430000</v>
      </c>
      <c r="V578" s="2">
        <v>4010810000</v>
      </c>
      <c r="W578" s="2">
        <v>4026430000</v>
      </c>
      <c r="X578" s="2">
        <v>4041210000</v>
      </c>
      <c r="Y578" s="2">
        <v>4080310000</v>
      </c>
      <c r="Z578" s="2">
        <v>4093780000</v>
      </c>
      <c r="AA578" s="2">
        <v>4142320000</v>
      </c>
      <c r="AB578" s="2">
        <v>4160570000</v>
      </c>
      <c r="AC578" s="2">
        <v>4176850000</v>
      </c>
      <c r="AD578" s="2">
        <v>4215540000</v>
      </c>
      <c r="AE578" s="2">
        <v>4229470000</v>
      </c>
      <c r="AF578" s="2">
        <v>4266720000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4137530000</v>
      </c>
      <c r="D588" s="2">
        <v>4671120000</v>
      </c>
      <c r="E588" s="2">
        <v>4995230000</v>
      </c>
      <c r="F588" s="2">
        <v>5026700000</v>
      </c>
      <c r="G588" s="2">
        <v>5002440000</v>
      </c>
      <c r="H588" s="2">
        <v>5066890000</v>
      </c>
      <c r="I588" s="2">
        <v>5103530000</v>
      </c>
      <c r="J588" s="2">
        <v>5141260000</v>
      </c>
      <c r="K588" s="2">
        <v>5151510000</v>
      </c>
      <c r="L588" s="2">
        <v>5162910000</v>
      </c>
      <c r="M588" s="2">
        <v>5175370000</v>
      </c>
      <c r="N588" s="2">
        <v>5188780000</v>
      </c>
      <c r="O588" s="2">
        <v>5231290000</v>
      </c>
      <c r="P588" s="2">
        <v>5246260000</v>
      </c>
      <c r="Q588" s="2">
        <v>5261980000</v>
      </c>
      <c r="R588" s="2">
        <v>5334460000</v>
      </c>
      <c r="S588" s="2">
        <v>5379250000</v>
      </c>
      <c r="T588" s="2">
        <v>5452390000</v>
      </c>
      <c r="U588" s="2">
        <v>5497960000</v>
      </c>
      <c r="V588" s="2">
        <v>5599560000</v>
      </c>
      <c r="W588" s="2">
        <v>5673510000</v>
      </c>
      <c r="X588" s="2">
        <v>5747690000</v>
      </c>
      <c r="Y588" s="2">
        <v>5822120000</v>
      </c>
      <c r="Z588" s="2">
        <v>5896800000</v>
      </c>
      <c r="AA588" s="2">
        <v>5971610000</v>
      </c>
      <c r="AB588" s="2">
        <v>6046520000</v>
      </c>
      <c r="AC588" s="2">
        <v>6121530000</v>
      </c>
      <c r="AD588" s="2">
        <v>6196670000</v>
      </c>
      <c r="AE588" s="2">
        <v>6271940000</v>
      </c>
      <c r="AF588" s="2">
        <v>6374810000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2709790000</v>
      </c>
      <c r="D598" s="2">
        <v>3261460000</v>
      </c>
      <c r="E598" s="2">
        <v>3463620000</v>
      </c>
      <c r="F598" s="2">
        <v>3481080000</v>
      </c>
      <c r="G598" s="2">
        <v>3472770000</v>
      </c>
      <c r="H598" s="2">
        <v>3464780000</v>
      </c>
      <c r="I598" s="2">
        <v>3481840000</v>
      </c>
      <c r="J598" s="2">
        <v>3474250000</v>
      </c>
      <c r="K598" s="2">
        <v>3466970000</v>
      </c>
      <c r="L598" s="2">
        <v>3459770000</v>
      </c>
      <c r="M598" s="2">
        <v>3452940000</v>
      </c>
      <c r="N598" s="2">
        <v>3446140000</v>
      </c>
      <c r="O598" s="2">
        <v>3439690000</v>
      </c>
      <c r="P598" s="2">
        <v>3432780000</v>
      </c>
      <c r="Q598" s="2">
        <v>3425640000</v>
      </c>
      <c r="R598" s="2">
        <v>3441700000</v>
      </c>
      <c r="S598" s="2">
        <v>3456920000</v>
      </c>
      <c r="T598" s="2">
        <v>3471870000</v>
      </c>
      <c r="U598" s="2">
        <v>3486030000</v>
      </c>
      <c r="V598" s="2">
        <v>3522370000</v>
      </c>
      <c r="W598" s="2">
        <v>3536080000</v>
      </c>
      <c r="X598" s="2">
        <v>3549070000</v>
      </c>
      <c r="Y598" s="2">
        <v>3583410000</v>
      </c>
      <c r="Z598" s="2">
        <v>3595240000</v>
      </c>
      <c r="AA598" s="2">
        <v>3637870000</v>
      </c>
      <c r="AB598" s="2">
        <v>3653890000</v>
      </c>
      <c r="AC598" s="2">
        <v>3668190000</v>
      </c>
      <c r="AD598" s="2">
        <v>3702160000</v>
      </c>
      <c r="AE598" s="2">
        <v>3714400000</v>
      </c>
      <c r="AF598" s="2">
        <v>3747110000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11908300000</v>
      </c>
      <c r="D608" s="2">
        <v>13444100000</v>
      </c>
      <c r="E608" s="2">
        <v>14376900000</v>
      </c>
      <c r="F608" s="2">
        <v>14467500000</v>
      </c>
      <c r="G608" s="2">
        <v>14397700000</v>
      </c>
      <c r="H608" s="2">
        <v>14583200000</v>
      </c>
      <c r="I608" s="2">
        <v>14688600000</v>
      </c>
      <c r="J608" s="2">
        <v>14797200000</v>
      </c>
      <c r="K608" s="2">
        <v>14826700000</v>
      </c>
      <c r="L608" s="2">
        <v>14859500000</v>
      </c>
      <c r="M608" s="2">
        <v>14895400000</v>
      </c>
      <c r="N608" s="2">
        <v>14934000000</v>
      </c>
      <c r="O608" s="2">
        <v>15056300000</v>
      </c>
      <c r="P608" s="2">
        <v>15099400000</v>
      </c>
      <c r="Q608" s="2">
        <v>15144700000</v>
      </c>
      <c r="R608" s="2">
        <v>15353300000</v>
      </c>
      <c r="S608" s="2">
        <v>15482200000</v>
      </c>
      <c r="T608" s="2">
        <v>15692700000</v>
      </c>
      <c r="U608" s="2">
        <v>15823800000</v>
      </c>
      <c r="V608" s="2">
        <v>16116300000</v>
      </c>
      <c r="W608" s="2">
        <v>16329100000</v>
      </c>
      <c r="X608" s="2">
        <v>16542600000</v>
      </c>
      <c r="Y608" s="2">
        <v>16756800000</v>
      </c>
      <c r="Z608" s="2">
        <v>16971800000</v>
      </c>
      <c r="AA608" s="2">
        <v>17187100000</v>
      </c>
      <c r="AB608" s="2">
        <v>17402700000</v>
      </c>
      <c r="AC608" s="2">
        <v>17618600000</v>
      </c>
      <c r="AD608" s="2">
        <v>17834800000</v>
      </c>
      <c r="AE608" s="2">
        <v>18051500000</v>
      </c>
      <c r="AF608" s="2">
        <v>18347500000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7799140000</v>
      </c>
      <c r="D618" s="2">
        <v>9386900000</v>
      </c>
      <c r="E618" s="2">
        <v>9968750000</v>
      </c>
      <c r="F618" s="2">
        <v>10019000000</v>
      </c>
      <c r="G618" s="2">
        <v>9995100000</v>
      </c>
      <c r="H618" s="2">
        <v>9972090000</v>
      </c>
      <c r="I618" s="2">
        <v>10021200000</v>
      </c>
      <c r="J618" s="2">
        <v>9999340000</v>
      </c>
      <c r="K618" s="2">
        <v>9978400000</v>
      </c>
      <c r="L618" s="2">
        <v>9957670000</v>
      </c>
      <c r="M618" s="2">
        <v>9938000000</v>
      </c>
      <c r="N618" s="2">
        <v>9918440000</v>
      </c>
      <c r="O618" s="2">
        <v>9899890000</v>
      </c>
      <c r="P618" s="2">
        <v>9879980000</v>
      </c>
      <c r="Q618" s="2">
        <v>9859450000</v>
      </c>
      <c r="R618" s="2">
        <v>9905660000</v>
      </c>
      <c r="S618" s="2">
        <v>9949460000</v>
      </c>
      <c r="T618" s="2">
        <v>9992490000</v>
      </c>
      <c r="U618" s="2">
        <v>10033200000</v>
      </c>
      <c r="V618" s="2">
        <v>10137800000</v>
      </c>
      <c r="W618" s="2">
        <v>10177300000</v>
      </c>
      <c r="X618" s="2">
        <v>10214700000</v>
      </c>
      <c r="Y618" s="2">
        <v>10313500000</v>
      </c>
      <c r="Z618" s="2">
        <v>10347600000</v>
      </c>
      <c r="AA618" s="2">
        <v>10470300000</v>
      </c>
      <c r="AB618" s="2">
        <v>10516400000</v>
      </c>
      <c r="AC618" s="2">
        <v>10557500000</v>
      </c>
      <c r="AD618" s="2">
        <v>10655300000</v>
      </c>
      <c r="AE618" s="2">
        <v>10690500000</v>
      </c>
      <c r="AF618" s="2">
        <v>10784700000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1425510000</v>
      </c>
      <c r="D628" s="2">
        <v>1609350000</v>
      </c>
      <c r="E628" s="2">
        <v>1721020000</v>
      </c>
      <c r="F628" s="2">
        <v>1731860000</v>
      </c>
      <c r="G628" s="2">
        <v>1723500000</v>
      </c>
      <c r="H628" s="2">
        <v>1745710000</v>
      </c>
      <c r="I628" s="2">
        <v>1758330000</v>
      </c>
      <c r="J628" s="2">
        <v>1771330000</v>
      </c>
      <c r="K628" s="2">
        <v>1774860000</v>
      </c>
      <c r="L628" s="2">
        <v>1778790000</v>
      </c>
      <c r="M628" s="2">
        <v>1783080000</v>
      </c>
      <c r="N628" s="2">
        <v>1787700000</v>
      </c>
      <c r="O628" s="2">
        <v>1802350000</v>
      </c>
      <c r="P628" s="2">
        <v>1807510000</v>
      </c>
      <c r="Q628" s="2">
        <v>1812930000</v>
      </c>
      <c r="R628" s="2">
        <v>1837900000</v>
      </c>
      <c r="S628" s="2">
        <v>1853330000</v>
      </c>
      <c r="T628" s="2">
        <v>1878530000</v>
      </c>
      <c r="U628" s="2">
        <v>1894230000</v>
      </c>
      <c r="V628" s="2">
        <v>1929230000</v>
      </c>
      <c r="W628" s="2">
        <v>1954710000</v>
      </c>
      <c r="X628" s="2">
        <v>1980270000</v>
      </c>
      <c r="Y628" s="2">
        <v>2005910000</v>
      </c>
      <c r="Z628" s="2">
        <v>2031640000</v>
      </c>
      <c r="AA628" s="2">
        <v>2057420000</v>
      </c>
      <c r="AB628" s="2">
        <v>2083220000</v>
      </c>
      <c r="AC628" s="2">
        <v>2109070000</v>
      </c>
      <c r="AD628" s="2">
        <v>2134960000</v>
      </c>
      <c r="AE628" s="2">
        <v>2160890000</v>
      </c>
      <c r="AF628" s="2">
        <v>2196330000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933612000</v>
      </c>
      <c r="D638" s="2">
        <v>1123680000</v>
      </c>
      <c r="E638" s="2">
        <v>1193330000</v>
      </c>
      <c r="F638" s="2">
        <v>1199350000</v>
      </c>
      <c r="G638" s="2">
        <v>1196480000</v>
      </c>
      <c r="H638" s="2">
        <v>1193730000</v>
      </c>
      <c r="I638" s="2">
        <v>1199610000</v>
      </c>
      <c r="J638" s="2">
        <v>1196990000</v>
      </c>
      <c r="K638" s="2">
        <v>1194480000</v>
      </c>
      <c r="L638" s="2">
        <v>1192000000</v>
      </c>
      <c r="M638" s="2">
        <v>1189650000</v>
      </c>
      <c r="N638" s="2">
        <v>1187310000</v>
      </c>
      <c r="O638" s="2">
        <v>1185090000</v>
      </c>
      <c r="P638" s="2">
        <v>1182700000</v>
      </c>
      <c r="Q638" s="2">
        <v>1180250000</v>
      </c>
      <c r="R638" s="2">
        <v>1185780000</v>
      </c>
      <c r="S638" s="2">
        <v>1191020000</v>
      </c>
      <c r="T638" s="2">
        <v>1196170000</v>
      </c>
      <c r="U638" s="2">
        <v>1201050000</v>
      </c>
      <c r="V638" s="2">
        <v>1213570000</v>
      </c>
      <c r="W638" s="2">
        <v>1218300000</v>
      </c>
      <c r="X638" s="2">
        <v>1222770000</v>
      </c>
      <c r="Y638" s="2">
        <v>1234600000</v>
      </c>
      <c r="Z638" s="2">
        <v>1238680000</v>
      </c>
      <c r="AA638" s="2">
        <v>1253360000</v>
      </c>
      <c r="AB638" s="2">
        <v>1258880000</v>
      </c>
      <c r="AC638" s="2">
        <v>1263810000</v>
      </c>
      <c r="AD638" s="2">
        <v>1275520000</v>
      </c>
      <c r="AE638" s="2">
        <v>1279730000</v>
      </c>
      <c r="AF638" s="2">
        <v>1291000000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780999000</v>
      </c>
      <c r="D648" s="2">
        <v>881721000</v>
      </c>
      <c r="E648" s="2">
        <v>942899000</v>
      </c>
      <c r="F648" s="2">
        <v>948839000</v>
      </c>
      <c r="G648" s="2">
        <v>944260000</v>
      </c>
      <c r="H648" s="2">
        <v>956426000</v>
      </c>
      <c r="I648" s="2">
        <v>963343000</v>
      </c>
      <c r="J648" s="2">
        <v>970465000</v>
      </c>
      <c r="K648" s="2">
        <v>972399000</v>
      </c>
      <c r="L648" s="2">
        <v>974551000</v>
      </c>
      <c r="M648" s="2">
        <v>976902000</v>
      </c>
      <c r="N648" s="2">
        <v>979433000</v>
      </c>
      <c r="O648" s="2">
        <v>987457000</v>
      </c>
      <c r="P648" s="2">
        <v>990284000</v>
      </c>
      <c r="Q648" s="2">
        <v>993252000</v>
      </c>
      <c r="R648" s="2">
        <v>1006930000</v>
      </c>
      <c r="S648" s="2">
        <v>1015390000</v>
      </c>
      <c r="T648" s="2">
        <v>1029190000</v>
      </c>
      <c r="U648" s="2">
        <v>1037790000</v>
      </c>
      <c r="V648" s="2">
        <v>1056970000</v>
      </c>
      <c r="W648" s="2">
        <v>1070930000</v>
      </c>
      <c r="X648" s="2">
        <v>1084930000</v>
      </c>
      <c r="Y648" s="2">
        <v>1098980000</v>
      </c>
      <c r="Z648" s="2">
        <v>1113080000</v>
      </c>
      <c r="AA648" s="2">
        <v>1127200000</v>
      </c>
      <c r="AB648" s="2">
        <v>1141340000</v>
      </c>
      <c r="AC648" s="2">
        <v>1155500000</v>
      </c>
      <c r="AD648" s="2">
        <v>1169680000</v>
      </c>
      <c r="AE648" s="2">
        <v>1183890000</v>
      </c>
      <c r="AF648" s="2">
        <v>1203310000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511500000</v>
      </c>
      <c r="D658" s="2">
        <v>615633000</v>
      </c>
      <c r="E658" s="2">
        <v>653793000</v>
      </c>
      <c r="F658" s="2">
        <v>657088000</v>
      </c>
      <c r="G658" s="2">
        <v>655520000</v>
      </c>
      <c r="H658" s="2">
        <v>654011000</v>
      </c>
      <c r="I658" s="2">
        <v>657231000</v>
      </c>
      <c r="J658" s="2">
        <v>655799000</v>
      </c>
      <c r="K658" s="2">
        <v>654425000</v>
      </c>
      <c r="L658" s="2">
        <v>653066000</v>
      </c>
      <c r="M658" s="2">
        <v>651776000</v>
      </c>
      <c r="N658" s="2">
        <v>650493000</v>
      </c>
      <c r="O658" s="2">
        <v>649276000</v>
      </c>
      <c r="P658" s="2">
        <v>647971000</v>
      </c>
      <c r="Q658" s="2">
        <v>646624000</v>
      </c>
      <c r="R658" s="2">
        <v>649655000</v>
      </c>
      <c r="S658" s="2">
        <v>652528000</v>
      </c>
      <c r="T658" s="2">
        <v>655350000</v>
      </c>
      <c r="U658" s="2">
        <v>658023000</v>
      </c>
      <c r="V658" s="2">
        <v>664882000</v>
      </c>
      <c r="W658" s="2">
        <v>667471000</v>
      </c>
      <c r="X658" s="2">
        <v>669921000</v>
      </c>
      <c r="Y658" s="2">
        <v>676403000</v>
      </c>
      <c r="Z658" s="2">
        <v>678637000</v>
      </c>
      <c r="AA658" s="2">
        <v>686684000</v>
      </c>
      <c r="AB658" s="2">
        <v>689708000</v>
      </c>
      <c r="AC658" s="2">
        <v>692407000</v>
      </c>
      <c r="AD658" s="2">
        <v>698820000</v>
      </c>
      <c r="AE658" s="2">
        <v>701130000</v>
      </c>
      <c r="AF658" s="2">
        <v>707305000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3791260000</v>
      </c>
      <c r="D668" s="2">
        <v>4280200000</v>
      </c>
      <c r="E668" s="2">
        <v>4577180000</v>
      </c>
      <c r="F668" s="2">
        <v>4606010000</v>
      </c>
      <c r="G668" s="2">
        <v>4583790000</v>
      </c>
      <c r="H668" s="2">
        <v>4642840000</v>
      </c>
      <c r="I668" s="2">
        <v>4676420000</v>
      </c>
      <c r="J668" s="2">
        <v>4710990000</v>
      </c>
      <c r="K668" s="2">
        <v>4720380000</v>
      </c>
      <c r="L668" s="2">
        <v>4730830000</v>
      </c>
      <c r="M668" s="2">
        <v>4742240000</v>
      </c>
      <c r="N668" s="2">
        <v>4754530000</v>
      </c>
      <c r="O668" s="2">
        <v>4793480000</v>
      </c>
      <c r="P668" s="2">
        <v>4807200000</v>
      </c>
      <c r="Q668" s="2">
        <v>4821610000</v>
      </c>
      <c r="R668" s="2">
        <v>4888020000</v>
      </c>
      <c r="S668" s="2">
        <v>4929060000</v>
      </c>
      <c r="T668" s="2">
        <v>4996080000</v>
      </c>
      <c r="U668" s="2">
        <v>5037840000</v>
      </c>
      <c r="V668" s="2">
        <v>5130940000</v>
      </c>
      <c r="W668" s="2">
        <v>5198690000</v>
      </c>
      <c r="X668" s="2">
        <v>5266670000</v>
      </c>
      <c r="Y668" s="2">
        <v>5334870000</v>
      </c>
      <c r="Z668" s="2">
        <v>5403300000</v>
      </c>
      <c r="AA668" s="2">
        <v>5471850000</v>
      </c>
      <c r="AB668" s="2">
        <v>5540490000</v>
      </c>
      <c r="AC668" s="2">
        <v>5609220000</v>
      </c>
      <c r="AD668" s="2">
        <v>5678070000</v>
      </c>
      <c r="AE668" s="2">
        <v>5747050000</v>
      </c>
      <c r="AF668" s="2">
        <v>5841310000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2483010000</v>
      </c>
      <c r="D678" s="2">
        <v>2988510000</v>
      </c>
      <c r="E678" s="2">
        <v>3173750000</v>
      </c>
      <c r="F678" s="2">
        <v>3189750000</v>
      </c>
      <c r="G678" s="2">
        <v>3182140000</v>
      </c>
      <c r="H678" s="2">
        <v>3174810000</v>
      </c>
      <c r="I678" s="2">
        <v>3190440000</v>
      </c>
      <c r="J678" s="2">
        <v>3183490000</v>
      </c>
      <c r="K678" s="2">
        <v>3176820000</v>
      </c>
      <c r="L678" s="2">
        <v>3170220000</v>
      </c>
      <c r="M678" s="2">
        <v>3163960000</v>
      </c>
      <c r="N678" s="2">
        <v>3157730000</v>
      </c>
      <c r="O678" s="2">
        <v>3151830000</v>
      </c>
      <c r="P678" s="2">
        <v>3145490000</v>
      </c>
      <c r="Q678" s="2">
        <v>3138950000</v>
      </c>
      <c r="R678" s="2">
        <v>3153660000</v>
      </c>
      <c r="S678" s="2">
        <v>3167610000</v>
      </c>
      <c r="T678" s="2">
        <v>3181310000</v>
      </c>
      <c r="U678" s="2">
        <v>3194290000</v>
      </c>
      <c r="V678" s="2">
        <v>3227580000</v>
      </c>
      <c r="W678" s="2">
        <v>3240150000</v>
      </c>
      <c r="X678" s="2">
        <v>3252050000</v>
      </c>
      <c r="Y678" s="2">
        <v>3283510000</v>
      </c>
      <c r="Z678" s="2">
        <v>3294350000</v>
      </c>
      <c r="AA678" s="2">
        <v>3333420000</v>
      </c>
      <c r="AB678" s="2">
        <v>3348100000</v>
      </c>
      <c r="AC678" s="2">
        <v>3361200000</v>
      </c>
      <c r="AD678" s="2">
        <v>3392330000</v>
      </c>
      <c r="AE678" s="2">
        <v>3403540000</v>
      </c>
      <c r="AF678" s="2">
        <v>3433520000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758252000</v>
      </c>
      <c r="D688" s="2">
        <v>856040000</v>
      </c>
      <c r="E688" s="2">
        <v>915436000</v>
      </c>
      <c r="F688" s="2">
        <v>921203000</v>
      </c>
      <c r="G688" s="2">
        <v>916758000</v>
      </c>
      <c r="H688" s="2">
        <v>928569000</v>
      </c>
      <c r="I688" s="2">
        <v>935284000</v>
      </c>
      <c r="J688" s="2">
        <v>942199000</v>
      </c>
      <c r="K688" s="2">
        <v>944077000</v>
      </c>
      <c r="L688" s="2">
        <v>946166000</v>
      </c>
      <c r="M688" s="2">
        <v>948448000</v>
      </c>
      <c r="N688" s="2">
        <v>950906000</v>
      </c>
      <c r="O688" s="2">
        <v>958697000</v>
      </c>
      <c r="P688" s="2">
        <v>961441000</v>
      </c>
      <c r="Q688" s="2">
        <v>964322000</v>
      </c>
      <c r="R688" s="2">
        <v>977604000</v>
      </c>
      <c r="S688" s="2">
        <v>985813000</v>
      </c>
      <c r="T688" s="2">
        <v>999216000</v>
      </c>
      <c r="U688" s="2">
        <v>1007570000</v>
      </c>
      <c r="V688" s="2">
        <v>1026190000</v>
      </c>
      <c r="W688" s="2">
        <v>1039740000</v>
      </c>
      <c r="X688" s="2">
        <v>1053330000</v>
      </c>
      <c r="Y688" s="2">
        <v>1066970000</v>
      </c>
      <c r="Z688" s="2">
        <v>1080660000</v>
      </c>
      <c r="AA688" s="2">
        <v>1094370000</v>
      </c>
      <c r="AB688" s="2">
        <v>1108100000</v>
      </c>
      <c r="AC688" s="2">
        <v>1121840000</v>
      </c>
      <c r="AD688" s="2">
        <v>1135610000</v>
      </c>
      <c r="AE688" s="2">
        <v>1149410000</v>
      </c>
      <c r="AF688" s="2">
        <v>1168260000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496602000</v>
      </c>
      <c r="D698" s="2">
        <v>597702000</v>
      </c>
      <c r="E698" s="2">
        <v>634750000</v>
      </c>
      <c r="F698" s="2">
        <v>637950000</v>
      </c>
      <c r="G698" s="2">
        <v>636428000</v>
      </c>
      <c r="H698" s="2">
        <v>634962000</v>
      </c>
      <c r="I698" s="2">
        <v>638088000</v>
      </c>
      <c r="J698" s="2">
        <v>636698000</v>
      </c>
      <c r="K698" s="2">
        <v>635364000</v>
      </c>
      <c r="L698" s="2">
        <v>634045000</v>
      </c>
      <c r="M698" s="2">
        <v>632792000</v>
      </c>
      <c r="N698" s="2">
        <v>631547000</v>
      </c>
      <c r="O698" s="2">
        <v>630365000</v>
      </c>
      <c r="P698" s="2">
        <v>629098000</v>
      </c>
      <c r="Q698" s="2">
        <v>627790000</v>
      </c>
      <c r="R698" s="2">
        <v>630733000</v>
      </c>
      <c r="S698" s="2">
        <v>633522000</v>
      </c>
      <c r="T698" s="2">
        <v>636262000</v>
      </c>
      <c r="U698" s="2">
        <v>638857000</v>
      </c>
      <c r="V698" s="2">
        <v>645517000</v>
      </c>
      <c r="W698" s="2">
        <v>648030000</v>
      </c>
      <c r="X698" s="2">
        <v>650409000</v>
      </c>
      <c r="Y698" s="2">
        <v>656702000</v>
      </c>
      <c r="Z698" s="2">
        <v>658871000</v>
      </c>
      <c r="AA698" s="2">
        <v>666683000</v>
      </c>
      <c r="AB698" s="2">
        <v>669620000</v>
      </c>
      <c r="AC698" s="2">
        <v>672240000</v>
      </c>
      <c r="AD698" s="2">
        <v>678466000</v>
      </c>
      <c r="AE698" s="2">
        <v>680709000</v>
      </c>
      <c r="AF698" s="2">
        <v>686704000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1238840000000</v>
      </c>
      <c r="G725" s="2">
        <v>1227190000000</v>
      </c>
      <c r="H725" s="2">
        <v>1223590000000</v>
      </c>
      <c r="I725" s="2">
        <v>1222820000000</v>
      </c>
      <c r="J725" s="2">
        <v>1224160000000</v>
      </c>
      <c r="K725" s="2">
        <v>1218730000000</v>
      </c>
      <c r="L725" s="2">
        <v>1216230000000</v>
      </c>
      <c r="M725" s="2">
        <v>1210090000000</v>
      </c>
      <c r="N725" s="2">
        <v>1215760000000</v>
      </c>
      <c r="O725" s="2">
        <v>1223170000000</v>
      </c>
      <c r="P725" s="2">
        <v>1240220000000</v>
      </c>
      <c r="Q725" s="2">
        <v>1262100000000</v>
      </c>
      <c r="R725" s="2">
        <v>1283270000000</v>
      </c>
      <c r="S725" s="2">
        <v>1311850000000</v>
      </c>
      <c r="T725" s="2">
        <v>1340900000000</v>
      </c>
      <c r="U725" s="2">
        <v>1376910000000</v>
      </c>
      <c r="V725" s="2">
        <v>1414410000000</v>
      </c>
      <c r="W725" s="2">
        <v>1457940000000</v>
      </c>
      <c r="X725" s="2">
        <v>1501240000000</v>
      </c>
      <c r="Y725" s="2">
        <v>1549290000000</v>
      </c>
      <c r="Z725" s="2">
        <v>1598690000000</v>
      </c>
      <c r="AA725" s="2">
        <v>1654540000000</v>
      </c>
      <c r="AB725" s="2">
        <v>1715990000000</v>
      </c>
      <c r="AC725" s="2">
        <v>1780080000000</v>
      </c>
      <c r="AD725" s="2">
        <v>1852840000000</v>
      </c>
      <c r="AE725" s="2">
        <v>1922460000000</v>
      </c>
      <c r="AF725" s="2">
        <v>2003550000000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784669000</v>
      </c>
      <c r="D745" s="2">
        <v>774726000</v>
      </c>
      <c r="E745" s="2">
        <v>792320000</v>
      </c>
      <c r="F745" s="2">
        <v>790801000</v>
      </c>
      <c r="G745" s="2">
        <v>783367000</v>
      </c>
      <c r="H745" s="2">
        <v>781066000</v>
      </c>
      <c r="I745" s="2">
        <v>780572000</v>
      </c>
      <c r="J745" s="2">
        <v>781430000</v>
      </c>
      <c r="K745" s="2">
        <v>777962000</v>
      </c>
      <c r="L745" s="2">
        <v>776365000</v>
      </c>
      <c r="M745" s="2">
        <v>772450000</v>
      </c>
      <c r="N745" s="2">
        <v>776071000</v>
      </c>
      <c r="O745" s="2">
        <v>780799000</v>
      </c>
      <c r="P745" s="2">
        <v>791684000</v>
      </c>
      <c r="Q745" s="2">
        <v>805648000</v>
      </c>
      <c r="R745" s="2">
        <v>819160000</v>
      </c>
      <c r="S745" s="2">
        <v>837403000</v>
      </c>
      <c r="T745" s="2">
        <v>855947000</v>
      </c>
      <c r="U745" s="2">
        <v>878935000</v>
      </c>
      <c r="V745" s="2">
        <v>902874000</v>
      </c>
      <c r="W745" s="2">
        <v>930659000</v>
      </c>
      <c r="X745" s="2">
        <v>958303000</v>
      </c>
      <c r="Y745" s="2">
        <v>988972000</v>
      </c>
      <c r="Z745" s="2">
        <v>1020510000</v>
      </c>
      <c r="AA745" s="2">
        <v>1056160000</v>
      </c>
      <c r="AB745" s="2">
        <v>1095390000</v>
      </c>
      <c r="AC745" s="2">
        <v>1136300000</v>
      </c>
      <c r="AD745" s="2">
        <v>1182740000</v>
      </c>
      <c r="AE745" s="2">
        <v>1227180000</v>
      </c>
      <c r="AF745" s="2">
        <v>1278950000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22455300000</v>
      </c>
      <c r="D755" s="2">
        <v>22140200000</v>
      </c>
      <c r="E755" s="2">
        <v>21848200000</v>
      </c>
      <c r="F755" s="2">
        <v>22747800000</v>
      </c>
      <c r="G755" s="2">
        <v>22207200000</v>
      </c>
      <c r="H755" s="2">
        <v>21278400000</v>
      </c>
      <c r="I755" s="2">
        <v>20559100000</v>
      </c>
      <c r="J755" s="2">
        <v>20272400000</v>
      </c>
      <c r="K755" s="2">
        <v>20498900000</v>
      </c>
      <c r="L755" s="2">
        <v>20385200000</v>
      </c>
      <c r="M755" s="2">
        <v>20462000000</v>
      </c>
      <c r="N755" s="2">
        <v>20653600000</v>
      </c>
      <c r="O755" s="2">
        <v>20806600000</v>
      </c>
      <c r="P755" s="2">
        <v>20906500000</v>
      </c>
      <c r="Q755" s="2">
        <v>21045000000</v>
      </c>
      <c r="R755" s="2">
        <v>21067700000</v>
      </c>
      <c r="S755" s="2">
        <v>21117800000</v>
      </c>
      <c r="T755" s="2">
        <v>21190200000</v>
      </c>
      <c r="U755" s="2">
        <v>21164800000</v>
      </c>
      <c r="V755" s="2">
        <v>21194300000</v>
      </c>
      <c r="W755" s="2">
        <v>21363900000</v>
      </c>
      <c r="X755" s="2">
        <v>21504600000</v>
      </c>
      <c r="Y755" s="2">
        <v>21526600000</v>
      </c>
      <c r="Z755" s="2">
        <v>21530000000</v>
      </c>
      <c r="AA755" s="2">
        <v>21528900000</v>
      </c>
      <c r="AB755" s="2">
        <v>21581000000</v>
      </c>
      <c r="AC755" s="2">
        <v>21696000000</v>
      </c>
      <c r="AD755" s="2">
        <v>21848200000</v>
      </c>
      <c r="AE755" s="2">
        <v>21913000000</v>
      </c>
      <c r="AF755" s="2">
        <v>22062900000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3207410000</v>
      </c>
      <c r="D765" s="2">
        <v>3166770000</v>
      </c>
      <c r="E765" s="2">
        <v>3238690000</v>
      </c>
      <c r="F765" s="2">
        <v>3232480000</v>
      </c>
      <c r="G765" s="2">
        <v>3202090000</v>
      </c>
      <c r="H765" s="2">
        <v>3192690000</v>
      </c>
      <c r="I765" s="2">
        <v>3190670000</v>
      </c>
      <c r="J765" s="2">
        <v>3194170000</v>
      </c>
      <c r="K765" s="2">
        <v>3180000000</v>
      </c>
      <c r="L765" s="2">
        <v>3173470000</v>
      </c>
      <c r="M765" s="2">
        <v>3157470000</v>
      </c>
      <c r="N765" s="2">
        <v>3172270000</v>
      </c>
      <c r="O765" s="2">
        <v>3191590000</v>
      </c>
      <c r="P765" s="2">
        <v>3236090000</v>
      </c>
      <c r="Q765" s="2">
        <v>3293170000</v>
      </c>
      <c r="R765" s="2">
        <v>3348400000</v>
      </c>
      <c r="S765" s="2">
        <v>3422970000</v>
      </c>
      <c r="T765" s="2">
        <v>3498770000</v>
      </c>
      <c r="U765" s="2">
        <v>3592730000</v>
      </c>
      <c r="V765" s="2">
        <v>3690590000</v>
      </c>
      <c r="W765" s="2">
        <v>3804160000</v>
      </c>
      <c r="X765" s="2">
        <v>3917160000</v>
      </c>
      <c r="Y765" s="2">
        <v>4042520000</v>
      </c>
      <c r="Z765" s="2">
        <v>4171430000</v>
      </c>
      <c r="AA765" s="2">
        <v>4317160000</v>
      </c>
      <c r="AB765" s="2">
        <v>4477500000</v>
      </c>
      <c r="AC765" s="2">
        <v>4644720000</v>
      </c>
      <c r="AD765" s="2">
        <v>4834570000</v>
      </c>
      <c r="AE765" s="2">
        <v>5016230000</v>
      </c>
      <c r="AF765" s="2">
        <v>5227830000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91788200000</v>
      </c>
      <c r="D775" s="2">
        <v>90500200000</v>
      </c>
      <c r="E775" s="2">
        <v>89306800000</v>
      </c>
      <c r="F775" s="2">
        <v>92983700000</v>
      </c>
      <c r="G775" s="2">
        <v>90774300000</v>
      </c>
      <c r="H775" s="2">
        <v>86977600000</v>
      </c>
      <c r="I775" s="2">
        <v>84037500000</v>
      </c>
      <c r="J775" s="2">
        <v>82865500000</v>
      </c>
      <c r="K775" s="2">
        <v>83791500000</v>
      </c>
      <c r="L775" s="2">
        <v>83326500000</v>
      </c>
      <c r="M775" s="2">
        <v>83640500000</v>
      </c>
      <c r="N775" s="2">
        <v>84423600000</v>
      </c>
      <c r="O775" s="2">
        <v>85049200000</v>
      </c>
      <c r="P775" s="2">
        <v>85457500000</v>
      </c>
      <c r="Q775" s="2">
        <v>86023500000</v>
      </c>
      <c r="R775" s="2">
        <v>86116400000</v>
      </c>
      <c r="S775" s="2">
        <v>86321000000</v>
      </c>
      <c r="T775" s="2">
        <v>86617100000</v>
      </c>
      <c r="U775" s="2">
        <v>86513300000</v>
      </c>
      <c r="V775" s="2">
        <v>86633600000</v>
      </c>
      <c r="W775" s="2">
        <v>87326900000</v>
      </c>
      <c r="X775" s="2">
        <v>87902100000</v>
      </c>
      <c r="Y775" s="2">
        <v>87991900000</v>
      </c>
      <c r="Z775" s="2">
        <v>88006100000</v>
      </c>
      <c r="AA775" s="2">
        <v>88001500000</v>
      </c>
      <c r="AB775" s="2">
        <v>88214600000</v>
      </c>
      <c r="AC775" s="2">
        <v>88684700000</v>
      </c>
      <c r="AD775" s="2">
        <v>89306500000</v>
      </c>
      <c r="AE775" s="2">
        <v>89571500000</v>
      </c>
      <c r="AF775" s="2">
        <v>90184400000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16538700000</v>
      </c>
      <c r="D785" s="2">
        <v>16329100000</v>
      </c>
      <c r="E785" s="2">
        <v>16700000000</v>
      </c>
      <c r="F785" s="2">
        <v>16668000000</v>
      </c>
      <c r="G785" s="2">
        <v>16511300000</v>
      </c>
      <c r="H785" s="2">
        <v>16462800000</v>
      </c>
      <c r="I785" s="2">
        <v>16452400000</v>
      </c>
      <c r="J785" s="2">
        <v>16470500000</v>
      </c>
      <c r="K785" s="2">
        <v>16397400000</v>
      </c>
      <c r="L785" s="2">
        <v>16363700000</v>
      </c>
      <c r="M785" s="2">
        <v>16281200000</v>
      </c>
      <c r="N785" s="2">
        <v>16357500000</v>
      </c>
      <c r="O785" s="2">
        <v>16457100000</v>
      </c>
      <c r="P785" s="2">
        <v>16686600000</v>
      </c>
      <c r="Q785" s="2">
        <v>16980900000</v>
      </c>
      <c r="R785" s="2">
        <v>17265700000</v>
      </c>
      <c r="S785" s="2">
        <v>17650200000</v>
      </c>
      <c r="T785" s="2">
        <v>18041100000</v>
      </c>
      <c r="U785" s="2">
        <v>18525600000</v>
      </c>
      <c r="V785" s="2">
        <v>19030200000</v>
      </c>
      <c r="W785" s="2">
        <v>19615800000</v>
      </c>
      <c r="X785" s="2">
        <v>20198500000</v>
      </c>
      <c r="Y785" s="2">
        <v>20844900000</v>
      </c>
      <c r="Z785" s="2">
        <v>21509600000</v>
      </c>
      <c r="AA785" s="2">
        <v>22261000000</v>
      </c>
      <c r="AB785" s="2">
        <v>23087800000</v>
      </c>
      <c r="AC785" s="2">
        <v>23950100000</v>
      </c>
      <c r="AD785" s="2">
        <v>24929000000</v>
      </c>
      <c r="AE785" s="2">
        <v>25865700000</v>
      </c>
      <c r="AF785" s="2">
        <v>26956800000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473297000000</v>
      </c>
      <c r="D795" s="2">
        <v>466656000000</v>
      </c>
      <c r="E795" s="2">
        <v>460502000000</v>
      </c>
      <c r="F795" s="2">
        <v>479462000000</v>
      </c>
      <c r="G795" s="2">
        <v>468069000000</v>
      </c>
      <c r="H795" s="2">
        <v>448492000000</v>
      </c>
      <c r="I795" s="2">
        <v>433331000000</v>
      </c>
      <c r="J795" s="2">
        <v>427288000000</v>
      </c>
      <c r="K795" s="2">
        <v>432063000000</v>
      </c>
      <c r="L795" s="2">
        <v>429665000000</v>
      </c>
      <c r="M795" s="2">
        <v>431284000000</v>
      </c>
      <c r="N795" s="2">
        <v>435322000000</v>
      </c>
      <c r="O795" s="2">
        <v>438548000000</v>
      </c>
      <c r="P795" s="2">
        <v>440653000000</v>
      </c>
      <c r="Q795" s="2">
        <v>443572000000</v>
      </c>
      <c r="R795" s="2">
        <v>444051000000</v>
      </c>
      <c r="S795" s="2">
        <v>445106000000</v>
      </c>
      <c r="T795" s="2">
        <v>446633000000</v>
      </c>
      <c r="U795" s="2">
        <v>446098000000</v>
      </c>
      <c r="V795" s="2">
        <v>446718000000</v>
      </c>
      <c r="W795" s="2">
        <v>450293000000</v>
      </c>
      <c r="X795" s="2">
        <v>453259000000</v>
      </c>
      <c r="Y795" s="2">
        <v>453722000000</v>
      </c>
      <c r="Z795" s="2">
        <v>453795000000</v>
      </c>
      <c r="AA795" s="2">
        <v>453771000000</v>
      </c>
      <c r="AB795" s="2">
        <v>454870000000</v>
      </c>
      <c r="AC795" s="2">
        <v>457294000000</v>
      </c>
      <c r="AD795" s="2">
        <v>460500000000</v>
      </c>
      <c r="AE795" s="2">
        <v>461867000000</v>
      </c>
      <c r="AF795" s="2">
        <v>465027000000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472276000</v>
      </c>
      <c r="D805" s="2">
        <v>466291000</v>
      </c>
      <c r="E805" s="2">
        <v>476881000</v>
      </c>
      <c r="F805" s="2">
        <v>475966000</v>
      </c>
      <c r="G805" s="2">
        <v>471492000</v>
      </c>
      <c r="H805" s="2">
        <v>470107000</v>
      </c>
      <c r="I805" s="2">
        <v>469810000</v>
      </c>
      <c r="J805" s="2">
        <v>470326000</v>
      </c>
      <c r="K805" s="2">
        <v>468239000</v>
      </c>
      <c r="L805" s="2">
        <v>467278000</v>
      </c>
      <c r="M805" s="2">
        <v>464921000</v>
      </c>
      <c r="N805" s="2">
        <v>467100000</v>
      </c>
      <c r="O805" s="2">
        <v>469946000</v>
      </c>
      <c r="P805" s="2">
        <v>476498000</v>
      </c>
      <c r="Q805" s="2">
        <v>484903000</v>
      </c>
      <c r="R805" s="2">
        <v>493035000</v>
      </c>
      <c r="S805" s="2">
        <v>504015000</v>
      </c>
      <c r="T805" s="2">
        <v>515176000</v>
      </c>
      <c r="U805" s="2">
        <v>529012000</v>
      </c>
      <c r="V805" s="2">
        <v>543421000</v>
      </c>
      <c r="W805" s="2">
        <v>560144000</v>
      </c>
      <c r="X805" s="2">
        <v>576782000</v>
      </c>
      <c r="Y805" s="2">
        <v>595241000</v>
      </c>
      <c r="Z805" s="2">
        <v>614223000</v>
      </c>
      <c r="AA805" s="2">
        <v>635680000</v>
      </c>
      <c r="AB805" s="2">
        <v>659289000</v>
      </c>
      <c r="AC805" s="2">
        <v>683912000</v>
      </c>
      <c r="AD805" s="2">
        <v>711867000</v>
      </c>
      <c r="AE805" s="2">
        <v>738615000</v>
      </c>
      <c r="AF805" s="2">
        <v>769771000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13515400000</v>
      </c>
      <c r="D815" s="2">
        <v>13325700000</v>
      </c>
      <c r="E815" s="2">
        <v>13150000000</v>
      </c>
      <c r="F815" s="2">
        <v>13691400000</v>
      </c>
      <c r="G815" s="2">
        <v>13366100000</v>
      </c>
      <c r="H815" s="2">
        <v>12807000000</v>
      </c>
      <c r="I815" s="2">
        <v>12374100000</v>
      </c>
      <c r="J815" s="2">
        <v>12201500000</v>
      </c>
      <c r="K815" s="2">
        <v>12337900000</v>
      </c>
      <c r="L815" s="2">
        <v>12269400000</v>
      </c>
      <c r="M815" s="2">
        <v>12315600000</v>
      </c>
      <c r="N815" s="2">
        <v>12431000000</v>
      </c>
      <c r="O815" s="2">
        <v>12523100000</v>
      </c>
      <c r="P815" s="2">
        <v>12583200000</v>
      </c>
      <c r="Q815" s="2">
        <v>12666500000</v>
      </c>
      <c r="R815" s="2">
        <v>12680200000</v>
      </c>
      <c r="S815" s="2">
        <v>12710300000</v>
      </c>
      <c r="T815" s="2">
        <v>12753900000</v>
      </c>
      <c r="U815" s="2">
        <v>12738600000</v>
      </c>
      <c r="V815" s="2">
        <v>12756400000</v>
      </c>
      <c r="W815" s="2">
        <v>12858400000</v>
      </c>
      <c r="X815" s="2">
        <v>12943100000</v>
      </c>
      <c r="Y815" s="2">
        <v>12956400000</v>
      </c>
      <c r="Z815" s="2">
        <v>12958500000</v>
      </c>
      <c r="AA815" s="2">
        <v>12957800000</v>
      </c>
      <c r="AB815" s="2">
        <v>12989200000</v>
      </c>
      <c r="AC815" s="2">
        <v>13058400000</v>
      </c>
      <c r="AD815" s="2">
        <v>13149900000</v>
      </c>
      <c r="AE815" s="2">
        <v>13189000000</v>
      </c>
      <c r="AF815" s="2">
        <v>13279200000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455829000</v>
      </c>
      <c r="D825" s="2">
        <v>450052000</v>
      </c>
      <c r="E825" s="2">
        <v>460273000</v>
      </c>
      <c r="F825" s="2">
        <v>459391000</v>
      </c>
      <c r="G825" s="2">
        <v>455072000</v>
      </c>
      <c r="H825" s="2">
        <v>453736000</v>
      </c>
      <c r="I825" s="2">
        <v>453449000</v>
      </c>
      <c r="J825" s="2">
        <v>453947000</v>
      </c>
      <c r="K825" s="2">
        <v>451933000</v>
      </c>
      <c r="L825" s="2">
        <v>451005000</v>
      </c>
      <c r="M825" s="2">
        <v>448730000</v>
      </c>
      <c r="N825" s="2">
        <v>450834000</v>
      </c>
      <c r="O825" s="2">
        <v>453580000</v>
      </c>
      <c r="P825" s="2">
        <v>459904000</v>
      </c>
      <c r="Q825" s="2">
        <v>468016000</v>
      </c>
      <c r="R825" s="2">
        <v>475865000</v>
      </c>
      <c r="S825" s="2">
        <v>486462000</v>
      </c>
      <c r="T825" s="2">
        <v>497235000</v>
      </c>
      <c r="U825" s="2">
        <v>510589000</v>
      </c>
      <c r="V825" s="2">
        <v>524496000</v>
      </c>
      <c r="W825" s="2">
        <v>540637000</v>
      </c>
      <c r="X825" s="2">
        <v>556696000</v>
      </c>
      <c r="Y825" s="2">
        <v>574512000</v>
      </c>
      <c r="Z825" s="2">
        <v>592832000</v>
      </c>
      <c r="AA825" s="2">
        <v>613542000</v>
      </c>
      <c r="AB825" s="2">
        <v>636330000</v>
      </c>
      <c r="AC825" s="2">
        <v>660095000</v>
      </c>
      <c r="AD825" s="2">
        <v>687076000</v>
      </c>
      <c r="AE825" s="2">
        <v>712893000</v>
      </c>
      <c r="AF825" s="2">
        <v>742964000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13044700000</v>
      </c>
      <c r="D835" s="2">
        <v>12861600000</v>
      </c>
      <c r="E835" s="2">
        <v>12692000000</v>
      </c>
      <c r="F835" s="2">
        <v>13214600000</v>
      </c>
      <c r="G835" s="2">
        <v>12900600000</v>
      </c>
      <c r="H835" s="2">
        <v>12361000000</v>
      </c>
      <c r="I835" s="2">
        <v>11943200000</v>
      </c>
      <c r="J835" s="2">
        <v>11776600000</v>
      </c>
      <c r="K835" s="2">
        <v>11908200000</v>
      </c>
      <c r="L835" s="2">
        <v>11842100000</v>
      </c>
      <c r="M835" s="2">
        <v>11886700000</v>
      </c>
      <c r="N835" s="2">
        <v>11998000000</v>
      </c>
      <c r="O835" s="2">
        <v>12087000000</v>
      </c>
      <c r="P835" s="2">
        <v>12145000000</v>
      </c>
      <c r="Q835" s="2">
        <v>12225400000</v>
      </c>
      <c r="R835" s="2">
        <v>12238600000</v>
      </c>
      <c r="S835" s="2">
        <v>12267700000</v>
      </c>
      <c r="T835" s="2">
        <v>12309800000</v>
      </c>
      <c r="U835" s="2">
        <v>12295000000</v>
      </c>
      <c r="V835" s="2">
        <v>12312100000</v>
      </c>
      <c r="W835" s="2">
        <v>12410700000</v>
      </c>
      <c r="X835" s="2">
        <v>12492400000</v>
      </c>
      <c r="Y835" s="2">
        <v>12505200000</v>
      </c>
      <c r="Z835" s="2">
        <v>12507200000</v>
      </c>
      <c r="AA835" s="2">
        <v>12506500000</v>
      </c>
      <c r="AB835" s="2">
        <v>12536800000</v>
      </c>
      <c r="AC835" s="2">
        <v>12603600000</v>
      </c>
      <c r="AD835" s="2">
        <v>12692000000</v>
      </c>
      <c r="AE835" s="2">
        <v>12729700000</v>
      </c>
      <c r="AF835" s="2">
        <v>12816800000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19627100</v>
      </c>
      <c r="D845" s="2">
        <v>19378400</v>
      </c>
      <c r="E845" s="2">
        <v>19818500</v>
      </c>
      <c r="F845" s="2">
        <v>19780500</v>
      </c>
      <c r="G845" s="2">
        <v>19594500</v>
      </c>
      <c r="H845" s="2">
        <v>19537000</v>
      </c>
      <c r="I845" s="2">
        <v>19524600</v>
      </c>
      <c r="J845" s="2">
        <v>19546100</v>
      </c>
      <c r="K845" s="2">
        <v>19459300</v>
      </c>
      <c r="L845" s="2">
        <v>19419400</v>
      </c>
      <c r="M845" s="2">
        <v>19321400</v>
      </c>
      <c r="N845" s="2">
        <v>19412000</v>
      </c>
      <c r="O845" s="2">
        <v>19530300</v>
      </c>
      <c r="P845" s="2">
        <v>19802500</v>
      </c>
      <c r="Q845" s="2">
        <v>20151800</v>
      </c>
      <c r="R845" s="2">
        <v>20489800</v>
      </c>
      <c r="S845" s="2">
        <v>20946100</v>
      </c>
      <c r="T845" s="2">
        <v>21410000</v>
      </c>
      <c r="U845" s="2">
        <v>21985000</v>
      </c>
      <c r="V845" s="2">
        <v>22583800</v>
      </c>
      <c r="W845" s="2">
        <v>23278800</v>
      </c>
      <c r="X845" s="2">
        <v>23970200</v>
      </c>
      <c r="Y845" s="2">
        <v>24737300</v>
      </c>
      <c r="Z845" s="2">
        <v>25526200</v>
      </c>
      <c r="AA845" s="2">
        <v>26417900</v>
      </c>
      <c r="AB845" s="2">
        <v>27399100</v>
      </c>
      <c r="AC845" s="2">
        <v>28422400</v>
      </c>
      <c r="AD845" s="2">
        <v>29584100</v>
      </c>
      <c r="AE845" s="2">
        <v>30695800</v>
      </c>
      <c r="AF845" s="2">
        <v>31990600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561678000</v>
      </c>
      <c r="D855" s="2">
        <v>553797000</v>
      </c>
      <c r="E855" s="2">
        <v>546494000</v>
      </c>
      <c r="F855" s="2">
        <v>568994000</v>
      </c>
      <c r="G855" s="2">
        <v>555474000</v>
      </c>
      <c r="H855" s="2">
        <v>532241000</v>
      </c>
      <c r="I855" s="2">
        <v>514250000</v>
      </c>
      <c r="J855" s="2">
        <v>507078000</v>
      </c>
      <c r="K855" s="2">
        <v>512744000</v>
      </c>
      <c r="L855" s="2">
        <v>509899000</v>
      </c>
      <c r="M855" s="2">
        <v>511820000</v>
      </c>
      <c r="N855" s="2">
        <v>516612000</v>
      </c>
      <c r="O855" s="2">
        <v>520441000</v>
      </c>
      <c r="P855" s="2">
        <v>522939000</v>
      </c>
      <c r="Q855" s="2">
        <v>526402000</v>
      </c>
      <c r="R855" s="2">
        <v>526971000</v>
      </c>
      <c r="S855" s="2">
        <v>528223000</v>
      </c>
      <c r="T855" s="2">
        <v>530035000</v>
      </c>
      <c r="U855" s="2">
        <v>529400000</v>
      </c>
      <c r="V855" s="2">
        <v>530136000</v>
      </c>
      <c r="W855" s="2">
        <v>534378000</v>
      </c>
      <c r="X855" s="2">
        <v>537898000</v>
      </c>
      <c r="Y855" s="2">
        <v>538448000</v>
      </c>
      <c r="Z855" s="2">
        <v>538535000</v>
      </c>
      <c r="AA855" s="2">
        <v>538506000</v>
      </c>
      <c r="AB855" s="2">
        <v>539811000</v>
      </c>
      <c r="AC855" s="2">
        <v>542687000</v>
      </c>
      <c r="AD855" s="2">
        <v>546492000</v>
      </c>
      <c r="AE855" s="2">
        <v>548114000</v>
      </c>
      <c r="AF855" s="2">
        <v>551864000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351532000</v>
      </c>
      <c r="D865" s="2">
        <v>347077000</v>
      </c>
      <c r="E865" s="2">
        <v>354960000</v>
      </c>
      <c r="F865" s="2">
        <v>354279000</v>
      </c>
      <c r="G865" s="2">
        <v>350948000</v>
      </c>
      <c r="H865" s="2">
        <v>349918000</v>
      </c>
      <c r="I865" s="2">
        <v>349696000</v>
      </c>
      <c r="J865" s="2">
        <v>350081000</v>
      </c>
      <c r="K865" s="2">
        <v>348527000</v>
      </c>
      <c r="L865" s="2">
        <v>347812000</v>
      </c>
      <c r="M865" s="2">
        <v>346058000</v>
      </c>
      <c r="N865" s="2">
        <v>347680000</v>
      </c>
      <c r="O865" s="2">
        <v>349798000</v>
      </c>
      <c r="P865" s="2">
        <v>354674000</v>
      </c>
      <c r="Q865" s="2">
        <v>360930000</v>
      </c>
      <c r="R865" s="2">
        <v>366984000</v>
      </c>
      <c r="S865" s="2">
        <v>375156000</v>
      </c>
      <c r="T865" s="2">
        <v>383464000</v>
      </c>
      <c r="U865" s="2">
        <v>393763000</v>
      </c>
      <c r="V865" s="2">
        <v>404488000</v>
      </c>
      <c r="W865" s="2">
        <v>416935000</v>
      </c>
      <c r="X865" s="2">
        <v>429320000</v>
      </c>
      <c r="Y865" s="2">
        <v>443059000</v>
      </c>
      <c r="Z865" s="2">
        <v>457188000</v>
      </c>
      <c r="AA865" s="2">
        <v>473159000</v>
      </c>
      <c r="AB865" s="2">
        <v>490733000</v>
      </c>
      <c r="AC865" s="2">
        <v>509061000</v>
      </c>
      <c r="AD865" s="2">
        <v>529868000</v>
      </c>
      <c r="AE865" s="2">
        <v>549778000</v>
      </c>
      <c r="AF865" s="2">
        <v>572969000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10060000000</v>
      </c>
      <c r="D875" s="2">
        <v>9918810000</v>
      </c>
      <c r="E875" s="2">
        <v>9788010000</v>
      </c>
      <c r="F875" s="2">
        <v>10191000000</v>
      </c>
      <c r="G875" s="2">
        <v>9948840000</v>
      </c>
      <c r="H875" s="2">
        <v>9532730000</v>
      </c>
      <c r="I875" s="2">
        <v>9210490000</v>
      </c>
      <c r="J875" s="2">
        <v>9082040000</v>
      </c>
      <c r="K875" s="2">
        <v>9183530000</v>
      </c>
      <c r="L875" s="2">
        <v>9132570000</v>
      </c>
      <c r="M875" s="2">
        <v>9166980000</v>
      </c>
      <c r="N875" s="2">
        <v>9252810000</v>
      </c>
      <c r="O875" s="2">
        <v>9321380000</v>
      </c>
      <c r="P875" s="2">
        <v>9366120000</v>
      </c>
      <c r="Q875" s="2">
        <v>9428160000</v>
      </c>
      <c r="R875" s="2">
        <v>9438340000</v>
      </c>
      <c r="S875" s="2">
        <v>9460760000</v>
      </c>
      <c r="T875" s="2">
        <v>9493220000</v>
      </c>
      <c r="U875" s="2">
        <v>9481840000</v>
      </c>
      <c r="V875" s="2">
        <v>9495030000</v>
      </c>
      <c r="W875" s="2">
        <v>9571010000</v>
      </c>
      <c r="X875" s="2">
        <v>9634050000</v>
      </c>
      <c r="Y875" s="2">
        <v>9643900000</v>
      </c>
      <c r="Z875" s="2">
        <v>9645450000</v>
      </c>
      <c r="AA875" s="2">
        <v>9644940000</v>
      </c>
      <c r="AB875" s="2">
        <v>9668310000</v>
      </c>
      <c r="AC875" s="2">
        <v>9719830000</v>
      </c>
      <c r="AD875" s="2">
        <v>9787970000</v>
      </c>
      <c r="AE875" s="2">
        <v>9817020000</v>
      </c>
      <c r="AF875" s="2">
        <v>9884190000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80048700</v>
      </c>
      <c r="D885" s="2">
        <v>79034300</v>
      </c>
      <c r="E885" s="2">
        <v>80829200</v>
      </c>
      <c r="F885" s="2">
        <v>80674200</v>
      </c>
      <c r="G885" s="2">
        <v>79915800</v>
      </c>
      <c r="H885" s="2">
        <v>79681100</v>
      </c>
      <c r="I885" s="2">
        <v>79630800</v>
      </c>
      <c r="J885" s="2">
        <v>79718200</v>
      </c>
      <c r="K885" s="2">
        <v>79364500</v>
      </c>
      <c r="L885" s="2">
        <v>79201500</v>
      </c>
      <c r="M885" s="2">
        <v>78802100</v>
      </c>
      <c r="N885" s="2">
        <v>79171500</v>
      </c>
      <c r="O885" s="2">
        <v>79653800</v>
      </c>
      <c r="P885" s="2">
        <v>80764300</v>
      </c>
      <c r="Q885" s="2">
        <v>82188900</v>
      </c>
      <c r="R885" s="2">
        <v>83567300</v>
      </c>
      <c r="S885" s="2">
        <v>85428300</v>
      </c>
      <c r="T885" s="2">
        <v>87320200</v>
      </c>
      <c r="U885" s="2">
        <v>89665300</v>
      </c>
      <c r="V885" s="2">
        <v>92107500</v>
      </c>
      <c r="W885" s="2">
        <v>94942000</v>
      </c>
      <c r="X885" s="2">
        <v>97762100</v>
      </c>
      <c r="Y885" s="2">
        <v>100891000</v>
      </c>
      <c r="Z885" s="2">
        <v>104108000</v>
      </c>
      <c r="AA885" s="2">
        <v>107745000</v>
      </c>
      <c r="AB885" s="2">
        <v>111747000</v>
      </c>
      <c r="AC885" s="2">
        <v>115920000</v>
      </c>
      <c r="AD885" s="2">
        <v>120658000</v>
      </c>
      <c r="AE885" s="2">
        <v>125192000</v>
      </c>
      <c r="AF885" s="2">
        <v>130473000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2290790000</v>
      </c>
      <c r="D895" s="2">
        <v>2258650000</v>
      </c>
      <c r="E895" s="2">
        <v>2228870000</v>
      </c>
      <c r="F895" s="2">
        <v>2320630000</v>
      </c>
      <c r="G895" s="2">
        <v>2265490000</v>
      </c>
      <c r="H895" s="2">
        <v>2170740000</v>
      </c>
      <c r="I895" s="2">
        <v>2097360000</v>
      </c>
      <c r="J895" s="2">
        <v>2068110000</v>
      </c>
      <c r="K895" s="2">
        <v>2091220000</v>
      </c>
      <c r="L895" s="2">
        <v>2079610000</v>
      </c>
      <c r="M895" s="2">
        <v>2087450000</v>
      </c>
      <c r="N895" s="2">
        <v>2106990000</v>
      </c>
      <c r="O895" s="2">
        <v>2122610000</v>
      </c>
      <c r="P895" s="2">
        <v>2132800000</v>
      </c>
      <c r="Q895" s="2">
        <v>2146920000</v>
      </c>
      <c r="R895" s="2">
        <v>2149240000</v>
      </c>
      <c r="S895" s="2">
        <v>2154350000</v>
      </c>
      <c r="T895" s="2">
        <v>2161740000</v>
      </c>
      <c r="U895" s="2">
        <v>2159150000</v>
      </c>
      <c r="V895" s="2">
        <v>2162150000</v>
      </c>
      <c r="W895" s="2">
        <v>2179450000</v>
      </c>
      <c r="X895" s="2">
        <v>2193810000</v>
      </c>
      <c r="Y895" s="2">
        <v>2196050000</v>
      </c>
      <c r="Z895" s="2">
        <v>2196400000</v>
      </c>
      <c r="AA895" s="2">
        <v>2196290000</v>
      </c>
      <c r="AB895" s="2">
        <v>2201610000</v>
      </c>
      <c r="AC895" s="2">
        <v>2213340000</v>
      </c>
      <c r="AD895" s="2">
        <v>2228860000</v>
      </c>
      <c r="AE895" s="2">
        <v>2235470000</v>
      </c>
      <c r="AF895" s="2">
        <v>2250770000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50077100</v>
      </c>
      <c r="G905" s="2">
        <v>49606400</v>
      </c>
      <c r="H905" s="2">
        <v>49460700</v>
      </c>
      <c r="I905" s="2">
        <v>49429400</v>
      </c>
      <c r="J905" s="2">
        <v>49483700</v>
      </c>
      <c r="K905" s="2">
        <v>49264100</v>
      </c>
      <c r="L905" s="2">
        <v>49163000</v>
      </c>
      <c r="M905" s="2">
        <v>48915000</v>
      </c>
      <c r="N905" s="2">
        <v>49144300</v>
      </c>
      <c r="O905" s="2">
        <v>49443700</v>
      </c>
      <c r="P905" s="2">
        <v>50133000</v>
      </c>
      <c r="Q905" s="2">
        <v>51017300</v>
      </c>
      <c r="R905" s="2">
        <v>51872900</v>
      </c>
      <c r="S905" s="2">
        <v>53028100</v>
      </c>
      <c r="T905" s="2">
        <v>54202500</v>
      </c>
      <c r="U905" s="2">
        <v>55658200</v>
      </c>
      <c r="V905" s="2">
        <v>57174100</v>
      </c>
      <c r="W905" s="2">
        <v>58933600</v>
      </c>
      <c r="X905" s="2">
        <v>60684100</v>
      </c>
      <c r="Y905" s="2">
        <v>62626200</v>
      </c>
      <c r="Z905" s="2">
        <v>64623300</v>
      </c>
      <c r="AA905" s="2">
        <v>66880800</v>
      </c>
      <c r="AB905" s="2">
        <v>69364800</v>
      </c>
      <c r="AC905" s="2">
        <v>71955400</v>
      </c>
      <c r="AD905" s="2">
        <v>74896600</v>
      </c>
      <c r="AE905" s="2">
        <v>77710800</v>
      </c>
      <c r="AF905" s="2">
        <v>80988800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9937760</v>
      </c>
      <c r="D925" s="2">
        <v>9811830</v>
      </c>
      <c r="E925" s="2">
        <v>10034700</v>
      </c>
      <c r="F925" s="2">
        <v>10015400</v>
      </c>
      <c r="G925" s="2">
        <v>9921270</v>
      </c>
      <c r="H925" s="2">
        <v>9892130</v>
      </c>
      <c r="I925" s="2">
        <v>9885880</v>
      </c>
      <c r="J925" s="2">
        <v>9896740</v>
      </c>
      <c r="K925" s="2">
        <v>9852820</v>
      </c>
      <c r="L925" s="2">
        <v>9832590</v>
      </c>
      <c r="M925" s="2">
        <v>9783010</v>
      </c>
      <c r="N925" s="2">
        <v>9828860</v>
      </c>
      <c r="O925" s="2">
        <v>9888740</v>
      </c>
      <c r="P925" s="2">
        <v>10026600</v>
      </c>
      <c r="Q925" s="2">
        <v>10203500</v>
      </c>
      <c r="R925" s="2">
        <v>10374600</v>
      </c>
      <c r="S925" s="2">
        <v>10605600</v>
      </c>
      <c r="T925" s="2">
        <v>10840500</v>
      </c>
      <c r="U925" s="2">
        <v>11131600</v>
      </c>
      <c r="V925" s="2">
        <v>11434800</v>
      </c>
      <c r="W925" s="2">
        <v>11786700</v>
      </c>
      <c r="X925" s="2">
        <v>12136800</v>
      </c>
      <c r="Y925" s="2">
        <v>12525200</v>
      </c>
      <c r="Z925" s="2">
        <v>12924700</v>
      </c>
      <c r="AA925" s="2">
        <v>13376200</v>
      </c>
      <c r="AB925" s="2">
        <v>13873000</v>
      </c>
      <c r="AC925" s="2">
        <v>14391100</v>
      </c>
      <c r="AD925" s="2">
        <v>14979300</v>
      </c>
      <c r="AE925" s="2">
        <v>15542200</v>
      </c>
      <c r="AF925" s="2">
        <v>16197800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284394000</v>
      </c>
      <c r="D935" s="2">
        <v>280404000</v>
      </c>
      <c r="E935" s="2">
        <v>276706000</v>
      </c>
      <c r="F935" s="2">
        <v>288098000</v>
      </c>
      <c r="G935" s="2">
        <v>281253000</v>
      </c>
      <c r="H935" s="2">
        <v>269489000</v>
      </c>
      <c r="I935" s="2">
        <v>260380000</v>
      </c>
      <c r="J935" s="2">
        <v>256748000</v>
      </c>
      <c r="K935" s="2">
        <v>259617000</v>
      </c>
      <c r="L935" s="2">
        <v>258177000</v>
      </c>
      <c r="M935" s="2">
        <v>259149000</v>
      </c>
      <c r="N935" s="2">
        <v>261576000</v>
      </c>
      <c r="O935" s="2">
        <v>263514000</v>
      </c>
      <c r="P935" s="2">
        <v>264779000</v>
      </c>
      <c r="Q935" s="2">
        <v>266533000</v>
      </c>
      <c r="R935" s="2">
        <v>266821000</v>
      </c>
      <c r="S935" s="2">
        <v>267455000</v>
      </c>
      <c r="T935" s="2">
        <v>268372000</v>
      </c>
      <c r="U935" s="2">
        <v>268050000</v>
      </c>
      <c r="V935" s="2">
        <v>268423000</v>
      </c>
      <c r="W935" s="2">
        <v>270571000</v>
      </c>
      <c r="X935" s="2">
        <v>272354000</v>
      </c>
      <c r="Y935" s="2">
        <v>272632000</v>
      </c>
      <c r="Z935" s="2">
        <v>272676000</v>
      </c>
      <c r="AA935" s="2">
        <v>272661000</v>
      </c>
      <c r="AB935" s="2">
        <v>273322000</v>
      </c>
      <c r="AC935" s="2">
        <v>274778000</v>
      </c>
      <c r="AD935" s="2">
        <v>276705000</v>
      </c>
      <c r="AE935" s="2">
        <v>277526000</v>
      </c>
      <c r="AF935" s="2">
        <v>279425000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1549720000</v>
      </c>
      <c r="D985" s="2">
        <v>1730680000</v>
      </c>
      <c r="E985" s="2">
        <v>1872210000</v>
      </c>
      <c r="F985" s="2">
        <v>2008080000</v>
      </c>
      <c r="G985" s="2">
        <v>2151230000</v>
      </c>
      <c r="H985" s="2">
        <v>2304170000</v>
      </c>
      <c r="I985" s="2">
        <v>2455360000</v>
      </c>
      <c r="J985" s="2">
        <v>2601240000</v>
      </c>
      <c r="K985" s="2">
        <v>2739410000</v>
      </c>
      <c r="L985" s="2">
        <v>2870140000</v>
      </c>
      <c r="M985" s="2">
        <v>2998730000</v>
      </c>
      <c r="N985" s="2">
        <v>3133210000</v>
      </c>
      <c r="O985" s="2">
        <v>3272230000</v>
      </c>
      <c r="P985" s="2">
        <v>3410620000</v>
      </c>
      <c r="Q985" s="2">
        <v>3549050000</v>
      </c>
      <c r="R985" s="2">
        <v>3691460000</v>
      </c>
      <c r="S985" s="2">
        <v>3837970000</v>
      </c>
      <c r="T985" s="2">
        <v>3984270000</v>
      </c>
      <c r="U985" s="2">
        <v>4130640000</v>
      </c>
      <c r="V985" s="2">
        <v>4283800000</v>
      </c>
      <c r="W985" s="2">
        <v>4436560000</v>
      </c>
      <c r="X985" s="2">
        <v>4588970000</v>
      </c>
      <c r="Y985" s="2">
        <v>4741950000</v>
      </c>
      <c r="Z985" s="2">
        <v>4893270000</v>
      </c>
      <c r="AA985" s="2">
        <v>5043480000</v>
      </c>
      <c r="AB985" s="2">
        <v>5194640000</v>
      </c>
      <c r="AC985" s="2">
        <v>5348430000</v>
      </c>
      <c r="AD985" s="2">
        <v>5502370000</v>
      </c>
      <c r="AE985" s="2">
        <v>5656110000</v>
      </c>
      <c r="AF985" s="2">
        <v>5816680000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3852930000</v>
      </c>
      <c r="D995" s="2">
        <v>3965740000</v>
      </c>
      <c r="E995" s="2">
        <v>3759430000</v>
      </c>
      <c r="F995" s="2">
        <v>3735920000</v>
      </c>
      <c r="G995" s="2">
        <v>3731660000</v>
      </c>
      <c r="H995" s="2">
        <v>3696410000</v>
      </c>
      <c r="I995" s="2">
        <v>3677870000</v>
      </c>
      <c r="J995" s="2">
        <v>3648150000</v>
      </c>
      <c r="K995" s="2">
        <v>3626080000</v>
      </c>
      <c r="L995" s="2">
        <v>3608440000</v>
      </c>
      <c r="M995" s="2">
        <v>3602560000</v>
      </c>
      <c r="N995" s="2">
        <v>3596920000</v>
      </c>
      <c r="O995" s="2">
        <v>3591900000</v>
      </c>
      <c r="P995" s="2">
        <v>3583790000</v>
      </c>
      <c r="Q995" s="2">
        <v>3578240000</v>
      </c>
      <c r="R995" s="2">
        <v>3568170000</v>
      </c>
      <c r="S995" s="2">
        <v>3561360000</v>
      </c>
      <c r="T995" s="2">
        <v>3554150000</v>
      </c>
      <c r="U995" s="2">
        <v>3546190000</v>
      </c>
      <c r="V995" s="2">
        <v>3538890000</v>
      </c>
      <c r="W995" s="2">
        <v>3532400000</v>
      </c>
      <c r="X995" s="2">
        <v>3527900000</v>
      </c>
      <c r="Y995" s="2">
        <v>3521390000</v>
      </c>
      <c r="Z995" s="2">
        <v>3515650000</v>
      </c>
      <c r="AA995" s="2">
        <v>3508830000</v>
      </c>
      <c r="AB995" s="2">
        <v>3511950000</v>
      </c>
      <c r="AC995" s="2">
        <v>3506410000</v>
      </c>
      <c r="AD995" s="2">
        <v>3495490000</v>
      </c>
      <c r="AE995" s="2">
        <v>3486330000</v>
      </c>
      <c r="AF995" s="2">
        <v>3476730000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11394100000</v>
      </c>
      <c r="D999" s="2">
        <v>11727700000</v>
      </c>
      <c r="E999" s="2">
        <v>11117600000</v>
      </c>
      <c r="F999" s="2">
        <v>11048100000</v>
      </c>
      <c r="G999" s="2">
        <v>11035500000</v>
      </c>
      <c r="H999" s="2">
        <v>10931200000</v>
      </c>
      <c r="I999" s="2">
        <v>10876400000</v>
      </c>
      <c r="J999" s="2">
        <v>10788500000</v>
      </c>
      <c r="K999" s="2">
        <v>10723300000</v>
      </c>
      <c r="L999" s="2">
        <v>10671100000</v>
      </c>
      <c r="M999" s="2">
        <v>10653700000</v>
      </c>
      <c r="N999" s="2">
        <v>10637000000</v>
      </c>
      <c r="O999" s="2">
        <v>10622200000</v>
      </c>
      <c r="P999" s="2">
        <v>10598200000</v>
      </c>
      <c r="Q999" s="2">
        <v>10581800000</v>
      </c>
      <c r="R999" s="2">
        <v>10552000000</v>
      </c>
      <c r="S999" s="2">
        <v>10531900000</v>
      </c>
      <c r="T999" s="2">
        <v>10510500000</v>
      </c>
      <c r="U999" s="2">
        <v>10487000000</v>
      </c>
      <c r="V999" s="2">
        <v>10465400000</v>
      </c>
      <c r="W999" s="2">
        <v>10446200000</v>
      </c>
      <c r="X999" s="2">
        <v>10432900000</v>
      </c>
      <c r="Y999" s="2">
        <v>10413700000</v>
      </c>
      <c r="Z999" s="2">
        <v>10396700000</v>
      </c>
      <c r="AA999" s="2">
        <v>10376500000</v>
      </c>
      <c r="AB999" s="2">
        <v>10385700000</v>
      </c>
      <c r="AC999" s="2">
        <v>10369400000</v>
      </c>
      <c r="AD999" s="2">
        <v>10337100000</v>
      </c>
      <c r="AE999" s="2">
        <v>10310000000</v>
      </c>
      <c r="AF999" s="2">
        <v>10281600000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3490520000</v>
      </c>
      <c r="D1005" s="2">
        <v>3898120000</v>
      </c>
      <c r="E1005" s="2">
        <v>4216890000</v>
      </c>
      <c r="F1005" s="2">
        <v>4522930000</v>
      </c>
      <c r="G1005" s="2">
        <v>4845350000</v>
      </c>
      <c r="H1005" s="2">
        <v>5189830000</v>
      </c>
      <c r="I1005" s="2">
        <v>5530350000</v>
      </c>
      <c r="J1005" s="2">
        <v>5858920000</v>
      </c>
      <c r="K1005" s="2">
        <v>6170140000</v>
      </c>
      <c r="L1005" s="2">
        <v>6464590000</v>
      </c>
      <c r="M1005" s="2">
        <v>6754220000</v>
      </c>
      <c r="N1005" s="2">
        <v>7057130000</v>
      </c>
      <c r="O1005" s="2">
        <v>7370250000</v>
      </c>
      <c r="P1005" s="2">
        <v>7681960000</v>
      </c>
      <c r="Q1005" s="2">
        <v>7993750000</v>
      </c>
      <c r="R1005" s="2">
        <v>8314510000</v>
      </c>
      <c r="S1005" s="2">
        <v>8644500000</v>
      </c>
      <c r="T1005" s="2">
        <v>8974020000</v>
      </c>
      <c r="U1005" s="2">
        <v>9303700000</v>
      </c>
      <c r="V1005" s="2">
        <v>9648670000</v>
      </c>
      <c r="W1005" s="2">
        <v>9992730000</v>
      </c>
      <c r="X1005" s="2">
        <v>10336000000</v>
      </c>
      <c r="Y1005" s="2">
        <v>10680600000</v>
      </c>
      <c r="Z1005" s="2">
        <v>11021400000</v>
      </c>
      <c r="AA1005" s="2">
        <v>11359700000</v>
      </c>
      <c r="AB1005" s="2">
        <v>11700200000</v>
      </c>
      <c r="AC1005" s="2">
        <v>12046600000</v>
      </c>
      <c r="AD1005" s="2">
        <v>12393300000</v>
      </c>
      <c r="AE1005" s="2">
        <v>12739600000</v>
      </c>
      <c r="AF1005" s="2">
        <v>13101300000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8678180000</v>
      </c>
      <c r="D1015" s="2">
        <v>8932280000</v>
      </c>
      <c r="E1015" s="2">
        <v>8467590000</v>
      </c>
      <c r="F1015" s="2">
        <v>8414650000</v>
      </c>
      <c r="G1015" s="2">
        <v>8405040000</v>
      </c>
      <c r="H1015" s="2">
        <v>8325650000</v>
      </c>
      <c r="I1015" s="2">
        <v>8283890000</v>
      </c>
      <c r="J1015" s="2">
        <v>8216940000</v>
      </c>
      <c r="K1015" s="2">
        <v>8167250000</v>
      </c>
      <c r="L1015" s="2">
        <v>8127500000</v>
      </c>
      <c r="M1015" s="2">
        <v>8114270000</v>
      </c>
      <c r="N1015" s="2">
        <v>8101560000</v>
      </c>
      <c r="O1015" s="2">
        <v>8090250000</v>
      </c>
      <c r="P1015" s="2">
        <v>8072000000</v>
      </c>
      <c r="Q1015" s="2">
        <v>8059490000</v>
      </c>
      <c r="R1015" s="2">
        <v>8036800000</v>
      </c>
      <c r="S1015" s="2">
        <v>8021470000</v>
      </c>
      <c r="T1015" s="2">
        <v>8005220000</v>
      </c>
      <c r="U1015" s="2">
        <v>7987300000</v>
      </c>
      <c r="V1015" s="2">
        <v>7970850000</v>
      </c>
      <c r="W1015" s="2">
        <v>7956240000</v>
      </c>
      <c r="X1015" s="2">
        <v>7946100000</v>
      </c>
      <c r="Y1015" s="2">
        <v>7931440000</v>
      </c>
      <c r="Z1015" s="2">
        <v>7918510000</v>
      </c>
      <c r="AA1015" s="2">
        <v>7903140000</v>
      </c>
      <c r="AB1015" s="2">
        <v>7910170000</v>
      </c>
      <c r="AC1015" s="2">
        <v>7897710000</v>
      </c>
      <c r="AD1015" s="2">
        <v>7873110000</v>
      </c>
      <c r="AE1015" s="2">
        <v>7852470000</v>
      </c>
      <c r="AF1015" s="2">
        <v>7830840000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25663600000</v>
      </c>
      <c r="D1019" s="2">
        <v>26415000000</v>
      </c>
      <c r="E1019" s="2">
        <v>25040800000</v>
      </c>
      <c r="F1019" s="2">
        <v>24884300000</v>
      </c>
      <c r="G1019" s="2">
        <v>24855800000</v>
      </c>
      <c r="H1019" s="2">
        <v>24621100000</v>
      </c>
      <c r="I1019" s="2">
        <v>24497600000</v>
      </c>
      <c r="J1019" s="2">
        <v>24299600000</v>
      </c>
      <c r="K1019" s="2">
        <v>24152700000</v>
      </c>
      <c r="L1019" s="2">
        <v>24035100000</v>
      </c>
      <c r="M1019" s="2">
        <v>23996000000</v>
      </c>
      <c r="N1019" s="2">
        <v>23958400000</v>
      </c>
      <c r="O1019" s="2">
        <v>23924900000</v>
      </c>
      <c r="P1019" s="2">
        <v>23871000000</v>
      </c>
      <c r="Q1019" s="2">
        <v>23834000000</v>
      </c>
      <c r="R1019" s="2">
        <v>23766900000</v>
      </c>
      <c r="S1019" s="2">
        <v>23721500000</v>
      </c>
      <c r="T1019" s="2">
        <v>23673500000</v>
      </c>
      <c r="U1019" s="2">
        <v>23620500000</v>
      </c>
      <c r="V1019" s="2">
        <v>23571800000</v>
      </c>
      <c r="W1019" s="2">
        <v>23528600000</v>
      </c>
      <c r="X1019" s="2">
        <v>23498700000</v>
      </c>
      <c r="Y1019" s="2">
        <v>23455300000</v>
      </c>
      <c r="Z1019" s="2">
        <v>23417100000</v>
      </c>
      <c r="AA1019" s="2">
        <v>23371600000</v>
      </c>
      <c r="AB1019" s="2">
        <v>23392400000</v>
      </c>
      <c r="AC1019" s="2">
        <v>23355600000</v>
      </c>
      <c r="AD1019" s="2">
        <v>23282800000</v>
      </c>
      <c r="AE1019" s="2">
        <v>23221800000</v>
      </c>
      <c r="AF1019" s="2">
        <v>23157800000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30261600000</v>
      </c>
      <c r="D1025" s="2">
        <v>33795300000</v>
      </c>
      <c r="E1025" s="2">
        <v>36559000000</v>
      </c>
      <c r="F1025" s="2">
        <v>39212200000</v>
      </c>
      <c r="G1025" s="2">
        <v>42007500000</v>
      </c>
      <c r="H1025" s="2">
        <v>44993900000</v>
      </c>
      <c r="I1025" s="2">
        <v>47946100000</v>
      </c>
      <c r="J1025" s="2">
        <v>50794800000</v>
      </c>
      <c r="K1025" s="2">
        <v>53492900000</v>
      </c>
      <c r="L1025" s="2">
        <v>56045700000</v>
      </c>
      <c r="M1025" s="2">
        <v>58556600000</v>
      </c>
      <c r="N1025" s="2">
        <v>61182800000</v>
      </c>
      <c r="O1025" s="2">
        <v>63897500000</v>
      </c>
      <c r="P1025" s="2">
        <v>66599800000</v>
      </c>
      <c r="Q1025" s="2">
        <v>69302900000</v>
      </c>
      <c r="R1025" s="2">
        <v>72083800000</v>
      </c>
      <c r="S1025" s="2">
        <v>74944700000</v>
      </c>
      <c r="T1025" s="2">
        <v>77801600000</v>
      </c>
      <c r="U1025" s="2">
        <v>80659800000</v>
      </c>
      <c r="V1025" s="2">
        <v>83650500000</v>
      </c>
      <c r="W1025" s="2">
        <v>86633400000</v>
      </c>
      <c r="X1025" s="2">
        <v>89609500000</v>
      </c>
      <c r="Y1025" s="2">
        <v>92596800000</v>
      </c>
      <c r="Z1025" s="2">
        <v>95551700000</v>
      </c>
      <c r="AA1025" s="2">
        <v>98484900000</v>
      </c>
      <c r="AB1025" s="2">
        <v>101437000000</v>
      </c>
      <c r="AC1025" s="2">
        <v>104440000000</v>
      </c>
      <c r="AD1025" s="2">
        <v>107446000000</v>
      </c>
      <c r="AE1025" s="2">
        <v>110448000000</v>
      </c>
      <c r="AF1025" s="2">
        <v>113583000000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75236700000</v>
      </c>
      <c r="D1035" s="2">
        <v>77439600000</v>
      </c>
      <c r="E1035" s="2">
        <v>73410900000</v>
      </c>
      <c r="F1035" s="2">
        <v>72952000000</v>
      </c>
      <c r="G1035" s="2">
        <v>72868600000</v>
      </c>
      <c r="H1035" s="2">
        <v>72180400000</v>
      </c>
      <c r="I1035" s="2">
        <v>71818300000</v>
      </c>
      <c r="J1035" s="2">
        <v>71237900000</v>
      </c>
      <c r="K1035" s="2">
        <v>70807100000</v>
      </c>
      <c r="L1035" s="2">
        <v>70462500000</v>
      </c>
      <c r="M1035" s="2">
        <v>70347800000</v>
      </c>
      <c r="N1035" s="2">
        <v>70237600000</v>
      </c>
      <c r="O1035" s="2">
        <v>70139600000</v>
      </c>
      <c r="P1035" s="2">
        <v>69981300000</v>
      </c>
      <c r="Q1035" s="2">
        <v>69872900000</v>
      </c>
      <c r="R1035" s="2">
        <v>69676100000</v>
      </c>
      <c r="S1035" s="2">
        <v>69543300000</v>
      </c>
      <c r="T1035" s="2">
        <v>69402400000</v>
      </c>
      <c r="U1035" s="2">
        <v>69247000000</v>
      </c>
      <c r="V1035" s="2">
        <v>69104400000</v>
      </c>
      <c r="W1035" s="2">
        <v>68977700000</v>
      </c>
      <c r="X1035" s="2">
        <v>68889800000</v>
      </c>
      <c r="Y1035" s="2">
        <v>68762700000</v>
      </c>
      <c r="Z1035" s="2">
        <v>68650700000</v>
      </c>
      <c r="AA1035" s="2">
        <v>68517400000</v>
      </c>
      <c r="AB1035" s="2">
        <v>68578300000</v>
      </c>
      <c r="AC1035" s="2">
        <v>68470300000</v>
      </c>
      <c r="AD1035" s="2">
        <v>68257000000</v>
      </c>
      <c r="AE1035" s="2">
        <v>68078100000</v>
      </c>
      <c r="AF1035" s="2">
        <v>67890600000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222494000000</v>
      </c>
      <c r="D1039" s="2">
        <v>229009000000</v>
      </c>
      <c r="E1039" s="2">
        <v>217095000000</v>
      </c>
      <c r="F1039" s="2">
        <v>215738000000</v>
      </c>
      <c r="G1039" s="2">
        <v>215491000000</v>
      </c>
      <c r="H1039" s="2">
        <v>213456000000</v>
      </c>
      <c r="I1039" s="2">
        <v>212385000000</v>
      </c>
      <c r="J1039" s="2">
        <v>210669000000</v>
      </c>
      <c r="K1039" s="2">
        <v>209395000000</v>
      </c>
      <c r="L1039" s="2">
        <v>208376000000</v>
      </c>
      <c r="M1039" s="2">
        <v>208037000000</v>
      </c>
      <c r="N1039" s="2">
        <v>207711000000</v>
      </c>
      <c r="O1039" s="2">
        <v>207421000000</v>
      </c>
      <c r="P1039" s="2">
        <v>206953000000</v>
      </c>
      <c r="Q1039" s="2">
        <v>206632000000</v>
      </c>
      <c r="R1039" s="2">
        <v>206050000000</v>
      </c>
      <c r="S1039" s="2">
        <v>205657000000</v>
      </c>
      <c r="T1039" s="2">
        <v>205241000000</v>
      </c>
      <c r="U1039" s="2">
        <v>204781000000</v>
      </c>
      <c r="V1039" s="2">
        <v>204359000000</v>
      </c>
      <c r="W1039" s="2">
        <v>203985000000</v>
      </c>
      <c r="X1039" s="2">
        <v>203725000000</v>
      </c>
      <c r="Y1039" s="2">
        <v>203349000000</v>
      </c>
      <c r="Z1039" s="2">
        <v>203018000000</v>
      </c>
      <c r="AA1039" s="2">
        <v>202624000000</v>
      </c>
      <c r="AB1039" s="2">
        <v>202804000000</v>
      </c>
      <c r="AC1039" s="2">
        <v>202484000000</v>
      </c>
      <c r="AD1039" s="2">
        <v>201853000000</v>
      </c>
      <c r="AE1039" s="2">
        <v>201324000000</v>
      </c>
      <c r="AF1039" s="2">
        <v>200770000000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1255400000</v>
      </c>
      <c r="D1045" s="2">
        <v>1401990000</v>
      </c>
      <c r="E1045" s="2">
        <v>1516640000</v>
      </c>
      <c r="F1045" s="2">
        <v>1626710000</v>
      </c>
      <c r="G1045" s="2">
        <v>1742670000</v>
      </c>
      <c r="H1045" s="2">
        <v>1866570000</v>
      </c>
      <c r="I1045" s="2">
        <v>1989040000</v>
      </c>
      <c r="J1045" s="2">
        <v>2107210000</v>
      </c>
      <c r="K1045" s="2">
        <v>2219150000</v>
      </c>
      <c r="L1045" s="2">
        <v>2325050000</v>
      </c>
      <c r="M1045" s="2">
        <v>2429210000</v>
      </c>
      <c r="N1045" s="2">
        <v>2538160000</v>
      </c>
      <c r="O1045" s="2">
        <v>2650770000</v>
      </c>
      <c r="P1045" s="2">
        <v>2762880000</v>
      </c>
      <c r="Q1045" s="2">
        <v>2875020000</v>
      </c>
      <c r="R1045" s="2">
        <v>2990380000</v>
      </c>
      <c r="S1045" s="2">
        <v>3109070000</v>
      </c>
      <c r="T1045" s="2">
        <v>3227580000</v>
      </c>
      <c r="U1045" s="2">
        <v>3346160000</v>
      </c>
      <c r="V1045" s="2">
        <v>3470230000</v>
      </c>
      <c r="W1045" s="2">
        <v>3593970000</v>
      </c>
      <c r="X1045" s="2">
        <v>3717430000</v>
      </c>
      <c r="Y1045" s="2">
        <v>3841360000</v>
      </c>
      <c r="Z1045" s="2">
        <v>3963950000</v>
      </c>
      <c r="AA1045" s="2">
        <v>4085630000</v>
      </c>
      <c r="AB1045" s="2">
        <v>4208080000</v>
      </c>
      <c r="AC1045" s="2">
        <v>4332660000</v>
      </c>
      <c r="AD1045" s="2">
        <v>4457370000</v>
      </c>
      <c r="AE1045" s="2">
        <v>4581900000</v>
      </c>
      <c r="AF1045" s="2">
        <v>4711980000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3121180000</v>
      </c>
      <c r="D1055" s="2">
        <v>3212570000</v>
      </c>
      <c r="E1055" s="2">
        <v>3045440000</v>
      </c>
      <c r="F1055" s="2">
        <v>3026400000</v>
      </c>
      <c r="G1055" s="2">
        <v>3022940000</v>
      </c>
      <c r="H1055" s="2">
        <v>2994390000</v>
      </c>
      <c r="I1055" s="2">
        <v>2979370000</v>
      </c>
      <c r="J1055" s="2">
        <v>2955290000</v>
      </c>
      <c r="K1055" s="2">
        <v>2937420000</v>
      </c>
      <c r="L1055" s="2">
        <v>2923130000</v>
      </c>
      <c r="M1055" s="2">
        <v>2918370000</v>
      </c>
      <c r="N1055" s="2">
        <v>2913790000</v>
      </c>
      <c r="O1055" s="2">
        <v>2909730000</v>
      </c>
      <c r="P1055" s="2">
        <v>2903160000</v>
      </c>
      <c r="Q1055" s="2">
        <v>2898660000</v>
      </c>
      <c r="R1055" s="2">
        <v>2890500000</v>
      </c>
      <c r="S1055" s="2">
        <v>2884990000</v>
      </c>
      <c r="T1055" s="2">
        <v>2879150000</v>
      </c>
      <c r="U1055" s="2">
        <v>2872700000</v>
      </c>
      <c r="V1055" s="2">
        <v>2866780000</v>
      </c>
      <c r="W1055" s="2">
        <v>2861530000</v>
      </c>
      <c r="X1055" s="2">
        <v>2857880000</v>
      </c>
      <c r="Y1055" s="2">
        <v>2852610000</v>
      </c>
      <c r="Z1055" s="2">
        <v>2847960000</v>
      </c>
      <c r="AA1055" s="2">
        <v>2842430000</v>
      </c>
      <c r="AB1055" s="2">
        <v>2844960000</v>
      </c>
      <c r="AC1055" s="2">
        <v>2840480000</v>
      </c>
      <c r="AD1055" s="2">
        <v>2831630000</v>
      </c>
      <c r="AE1055" s="2">
        <v>2824210000</v>
      </c>
      <c r="AF1055" s="2">
        <v>2816430000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9230140000</v>
      </c>
      <c r="D1059" s="2">
        <v>9500390000</v>
      </c>
      <c r="E1059" s="2">
        <v>9006150000</v>
      </c>
      <c r="F1059" s="2">
        <v>8949840000</v>
      </c>
      <c r="G1059" s="2">
        <v>8939620000</v>
      </c>
      <c r="H1059" s="2">
        <v>8855180000</v>
      </c>
      <c r="I1059" s="2">
        <v>8810770000</v>
      </c>
      <c r="J1059" s="2">
        <v>8739560000</v>
      </c>
      <c r="K1059" s="2">
        <v>8686710000</v>
      </c>
      <c r="L1059" s="2">
        <v>8644440000</v>
      </c>
      <c r="M1059" s="2">
        <v>8630360000</v>
      </c>
      <c r="N1059" s="2">
        <v>8616840000</v>
      </c>
      <c r="O1059" s="2">
        <v>8604810000</v>
      </c>
      <c r="P1059" s="2">
        <v>8585400000</v>
      </c>
      <c r="Q1059" s="2">
        <v>8572100000</v>
      </c>
      <c r="R1059" s="2">
        <v>8547960000</v>
      </c>
      <c r="S1059" s="2">
        <v>8531660000</v>
      </c>
      <c r="T1059" s="2">
        <v>8514380000</v>
      </c>
      <c r="U1059" s="2">
        <v>8495310000</v>
      </c>
      <c r="V1059" s="2">
        <v>8477820000</v>
      </c>
      <c r="W1059" s="2">
        <v>8462280000</v>
      </c>
      <c r="X1059" s="2">
        <v>8451490000</v>
      </c>
      <c r="Y1059" s="2">
        <v>8435900000</v>
      </c>
      <c r="Z1059" s="2">
        <v>8422150000</v>
      </c>
      <c r="AA1059" s="2">
        <v>8405800000</v>
      </c>
      <c r="AB1059" s="2">
        <v>8413280000</v>
      </c>
      <c r="AC1059" s="2">
        <v>8400020000</v>
      </c>
      <c r="AD1059" s="2">
        <v>8373860000</v>
      </c>
      <c r="AE1059" s="2">
        <v>8351910000</v>
      </c>
      <c r="AF1059" s="2">
        <v>8328910000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1165230000</v>
      </c>
      <c r="D1065" s="2">
        <v>1301290000</v>
      </c>
      <c r="E1065" s="2">
        <v>1407710000</v>
      </c>
      <c r="F1065" s="2">
        <v>1509870000</v>
      </c>
      <c r="G1065" s="2">
        <v>1617500000</v>
      </c>
      <c r="H1065" s="2">
        <v>1732500000</v>
      </c>
      <c r="I1065" s="2">
        <v>1846170000</v>
      </c>
      <c r="J1065" s="2">
        <v>1955860000</v>
      </c>
      <c r="K1065" s="2">
        <v>2059750000</v>
      </c>
      <c r="L1065" s="2">
        <v>2158050000</v>
      </c>
      <c r="M1065" s="2">
        <v>2254730000</v>
      </c>
      <c r="N1065" s="2">
        <v>2355850000</v>
      </c>
      <c r="O1065" s="2">
        <v>2460380000</v>
      </c>
      <c r="P1065" s="2">
        <v>2564430000</v>
      </c>
      <c r="Q1065" s="2">
        <v>2668520000</v>
      </c>
      <c r="R1065" s="2">
        <v>2775600000</v>
      </c>
      <c r="S1065" s="2">
        <v>2885760000</v>
      </c>
      <c r="T1065" s="2">
        <v>2995760000</v>
      </c>
      <c r="U1065" s="2">
        <v>3105810000</v>
      </c>
      <c r="V1065" s="2">
        <v>3220970000</v>
      </c>
      <c r="W1065" s="2">
        <v>3335830000</v>
      </c>
      <c r="X1065" s="2">
        <v>3450420000</v>
      </c>
      <c r="Y1065" s="2">
        <v>3565450000</v>
      </c>
      <c r="Z1065" s="2">
        <v>3679230000</v>
      </c>
      <c r="AA1065" s="2">
        <v>3792170000</v>
      </c>
      <c r="AB1065" s="2">
        <v>3905830000</v>
      </c>
      <c r="AC1065" s="2">
        <v>4021460000</v>
      </c>
      <c r="AD1065" s="2">
        <v>4137210000</v>
      </c>
      <c r="AE1065" s="2">
        <v>4252800000</v>
      </c>
      <c r="AF1065" s="2">
        <v>4373540000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2897000000</v>
      </c>
      <c r="D1075" s="2">
        <v>2981820000</v>
      </c>
      <c r="E1075" s="2">
        <v>2826700000</v>
      </c>
      <c r="F1075" s="2">
        <v>2809020000</v>
      </c>
      <c r="G1075" s="2">
        <v>2805820000</v>
      </c>
      <c r="H1075" s="2">
        <v>2779310000</v>
      </c>
      <c r="I1075" s="2">
        <v>2765370000</v>
      </c>
      <c r="J1075" s="2">
        <v>2743030000</v>
      </c>
      <c r="K1075" s="2">
        <v>2726440000</v>
      </c>
      <c r="L1075" s="2">
        <v>2713170000</v>
      </c>
      <c r="M1075" s="2">
        <v>2708750000</v>
      </c>
      <c r="N1075" s="2">
        <v>2704510000</v>
      </c>
      <c r="O1075" s="2">
        <v>2700730000</v>
      </c>
      <c r="P1075" s="2">
        <v>2694640000</v>
      </c>
      <c r="Q1075" s="2">
        <v>2690460000</v>
      </c>
      <c r="R1075" s="2">
        <v>2682890000</v>
      </c>
      <c r="S1075" s="2">
        <v>2677770000</v>
      </c>
      <c r="T1075" s="2">
        <v>2672350000</v>
      </c>
      <c r="U1075" s="2">
        <v>2666360000</v>
      </c>
      <c r="V1075" s="2">
        <v>2660870000</v>
      </c>
      <c r="W1075" s="2">
        <v>2656000000</v>
      </c>
      <c r="X1075" s="2">
        <v>2652610000</v>
      </c>
      <c r="Y1075" s="2">
        <v>2647720000</v>
      </c>
      <c r="Z1075" s="2">
        <v>2643400000</v>
      </c>
      <c r="AA1075" s="2">
        <v>2638270000</v>
      </c>
      <c r="AB1075" s="2">
        <v>2640620000</v>
      </c>
      <c r="AC1075" s="2">
        <v>2636460000</v>
      </c>
      <c r="AD1075" s="2">
        <v>2628240000</v>
      </c>
      <c r="AE1075" s="2">
        <v>2621360000</v>
      </c>
      <c r="AF1075" s="2">
        <v>2614140000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8567170000</v>
      </c>
      <c r="D1079" s="2">
        <v>8818010000</v>
      </c>
      <c r="E1079" s="2">
        <v>8359270000</v>
      </c>
      <c r="F1079" s="2">
        <v>8307010000</v>
      </c>
      <c r="G1079" s="2">
        <v>8297520000</v>
      </c>
      <c r="H1079" s="2">
        <v>8219150000</v>
      </c>
      <c r="I1079" s="2">
        <v>8177920000</v>
      </c>
      <c r="J1079" s="2">
        <v>8111830000</v>
      </c>
      <c r="K1079" s="2">
        <v>8062780000</v>
      </c>
      <c r="L1079" s="2">
        <v>8023540000</v>
      </c>
      <c r="M1079" s="2">
        <v>8010480000</v>
      </c>
      <c r="N1079" s="2">
        <v>7997920000</v>
      </c>
      <c r="O1079" s="2">
        <v>7986760000</v>
      </c>
      <c r="P1079" s="2">
        <v>7968740000</v>
      </c>
      <c r="Q1079" s="2">
        <v>7956390000</v>
      </c>
      <c r="R1079" s="2">
        <v>7933990000</v>
      </c>
      <c r="S1079" s="2">
        <v>7918860000</v>
      </c>
      <c r="T1079" s="2">
        <v>7902820000</v>
      </c>
      <c r="U1079" s="2">
        <v>7885120000</v>
      </c>
      <c r="V1079" s="2">
        <v>7868890000</v>
      </c>
      <c r="W1079" s="2">
        <v>7854460000</v>
      </c>
      <c r="X1079" s="2">
        <v>7844450000</v>
      </c>
      <c r="Y1079" s="2">
        <v>7829980000</v>
      </c>
      <c r="Z1079" s="2">
        <v>7817220000</v>
      </c>
      <c r="AA1079" s="2">
        <v>7802040000</v>
      </c>
      <c r="AB1079" s="2">
        <v>7808980000</v>
      </c>
      <c r="AC1079" s="2">
        <v>7796680000</v>
      </c>
      <c r="AD1079" s="2">
        <v>7772390000</v>
      </c>
      <c r="AE1079" s="2">
        <v>7752020000</v>
      </c>
      <c r="AF1079" s="2">
        <v>7730670000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6546050000</v>
      </c>
      <c r="D1085" s="2">
        <v>7310460000</v>
      </c>
      <c r="E1085" s="2">
        <v>7908270000</v>
      </c>
      <c r="F1085" s="2">
        <v>8482210000</v>
      </c>
      <c r="G1085" s="2">
        <v>9086870000</v>
      </c>
      <c r="H1085" s="2">
        <v>9732890000</v>
      </c>
      <c r="I1085" s="2">
        <v>10371500000</v>
      </c>
      <c r="J1085" s="2">
        <v>10987700000</v>
      </c>
      <c r="K1085" s="2">
        <v>11571400000</v>
      </c>
      <c r="L1085" s="2">
        <v>12123600000</v>
      </c>
      <c r="M1085" s="2">
        <v>12666700000</v>
      </c>
      <c r="N1085" s="2">
        <v>13234800000</v>
      </c>
      <c r="O1085" s="2">
        <v>13822000000</v>
      </c>
      <c r="P1085" s="2">
        <v>14406600000</v>
      </c>
      <c r="Q1085" s="2">
        <v>14991300000</v>
      </c>
      <c r="R1085" s="2">
        <v>15592900000</v>
      </c>
      <c r="S1085" s="2">
        <v>16211700000</v>
      </c>
      <c r="T1085" s="2">
        <v>16829700000</v>
      </c>
      <c r="U1085" s="2">
        <v>17448000000</v>
      </c>
      <c r="V1085" s="2">
        <v>18094900000</v>
      </c>
      <c r="W1085" s="2">
        <v>18740100000</v>
      </c>
      <c r="X1085" s="2">
        <v>19383900000</v>
      </c>
      <c r="Y1085" s="2">
        <v>20030100000</v>
      </c>
      <c r="Z1085" s="2">
        <v>20669300000</v>
      </c>
      <c r="AA1085" s="2">
        <v>21303800000</v>
      </c>
      <c r="AB1085" s="2">
        <v>21942300000</v>
      </c>
      <c r="AC1085" s="2">
        <v>22591900000</v>
      </c>
      <c r="AD1085" s="2">
        <v>23242200000</v>
      </c>
      <c r="AE1085" s="2">
        <v>23891600000</v>
      </c>
      <c r="AF1085" s="2">
        <v>24569800000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16274900000</v>
      </c>
      <c r="D1095" s="2">
        <v>16751400000</v>
      </c>
      <c r="E1095" s="2">
        <v>15879900000</v>
      </c>
      <c r="F1095" s="2">
        <v>15780600000</v>
      </c>
      <c r="G1095" s="2">
        <v>15762600000</v>
      </c>
      <c r="H1095" s="2">
        <v>15613700000</v>
      </c>
      <c r="I1095" s="2">
        <v>15535400000</v>
      </c>
      <c r="J1095" s="2">
        <v>15409900000</v>
      </c>
      <c r="K1095" s="2">
        <v>15316700000</v>
      </c>
      <c r="L1095" s="2">
        <v>15242100000</v>
      </c>
      <c r="M1095" s="2">
        <v>15217300000</v>
      </c>
      <c r="N1095" s="2">
        <v>15193500000</v>
      </c>
      <c r="O1095" s="2">
        <v>15172300000</v>
      </c>
      <c r="P1095" s="2">
        <v>15138000000</v>
      </c>
      <c r="Q1095" s="2">
        <v>15114600000</v>
      </c>
      <c r="R1095" s="2">
        <v>15072000000</v>
      </c>
      <c r="S1095" s="2">
        <v>15043300000</v>
      </c>
      <c r="T1095" s="2">
        <v>15012800000</v>
      </c>
      <c r="U1095" s="2">
        <v>14979200000</v>
      </c>
      <c r="V1095" s="2">
        <v>14948400000</v>
      </c>
      <c r="W1095" s="2">
        <v>14921000000</v>
      </c>
      <c r="X1095" s="2">
        <v>14901900000</v>
      </c>
      <c r="Y1095" s="2">
        <v>14874500000</v>
      </c>
      <c r="Z1095" s="2">
        <v>14850200000</v>
      </c>
      <c r="AA1095" s="2">
        <v>14821400000</v>
      </c>
      <c r="AB1095" s="2">
        <v>14834600000</v>
      </c>
      <c r="AC1095" s="2">
        <v>14811200000</v>
      </c>
      <c r="AD1095" s="2">
        <v>14765100000</v>
      </c>
      <c r="AE1095" s="2">
        <v>14726400000</v>
      </c>
      <c r="AF1095" s="2">
        <v>14685800000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48129000000</v>
      </c>
      <c r="D1099" s="2">
        <v>49538200000</v>
      </c>
      <c r="E1099" s="2">
        <v>46961000000</v>
      </c>
      <c r="F1099" s="2">
        <v>46667400000</v>
      </c>
      <c r="G1099" s="2">
        <v>46614100000</v>
      </c>
      <c r="H1099" s="2">
        <v>46173800000</v>
      </c>
      <c r="I1099" s="2">
        <v>45942200000</v>
      </c>
      <c r="J1099" s="2">
        <v>45571000000</v>
      </c>
      <c r="K1099" s="2">
        <v>45295400000</v>
      </c>
      <c r="L1099" s="2">
        <v>45074900000</v>
      </c>
      <c r="M1099" s="2">
        <v>45001600000</v>
      </c>
      <c r="N1099" s="2">
        <v>44931000000</v>
      </c>
      <c r="O1099" s="2">
        <v>44868300000</v>
      </c>
      <c r="P1099" s="2">
        <v>44767100000</v>
      </c>
      <c r="Q1099" s="2">
        <v>44697700000</v>
      </c>
      <c r="R1099" s="2">
        <v>44571900000</v>
      </c>
      <c r="S1099" s="2">
        <v>44486900000</v>
      </c>
      <c r="T1099" s="2">
        <v>44396800000</v>
      </c>
      <c r="U1099" s="2">
        <v>44297300000</v>
      </c>
      <c r="V1099" s="2">
        <v>44206100000</v>
      </c>
      <c r="W1099" s="2">
        <v>44125100000</v>
      </c>
      <c r="X1099" s="2">
        <v>44068900000</v>
      </c>
      <c r="Y1099" s="2">
        <v>43987600000</v>
      </c>
      <c r="Z1099" s="2">
        <v>43915900000</v>
      </c>
      <c r="AA1099" s="2">
        <v>43830600000</v>
      </c>
      <c r="AB1099" s="2">
        <v>43869600000</v>
      </c>
      <c r="AC1099" s="2">
        <v>43800500000</v>
      </c>
      <c r="AD1099" s="2">
        <v>43664100000</v>
      </c>
      <c r="AE1099" s="2">
        <v>43549600000</v>
      </c>
      <c r="AF1099" s="2">
        <v>43429700000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371385000</v>
      </c>
      <c r="D1105" s="2">
        <v>414753000</v>
      </c>
      <c r="E1105" s="2">
        <v>448670000</v>
      </c>
      <c r="F1105" s="2">
        <v>481232000</v>
      </c>
      <c r="G1105" s="2">
        <v>515536000</v>
      </c>
      <c r="H1105" s="2">
        <v>552188000</v>
      </c>
      <c r="I1105" s="2">
        <v>588419000</v>
      </c>
      <c r="J1105" s="2">
        <v>623379000</v>
      </c>
      <c r="K1105" s="2">
        <v>656492000</v>
      </c>
      <c r="L1105" s="2">
        <v>687821000</v>
      </c>
      <c r="M1105" s="2">
        <v>718636000</v>
      </c>
      <c r="N1105" s="2">
        <v>750866000</v>
      </c>
      <c r="O1105" s="2">
        <v>784181000</v>
      </c>
      <c r="P1105" s="2">
        <v>817346000</v>
      </c>
      <c r="Q1105" s="2">
        <v>850520000</v>
      </c>
      <c r="R1105" s="2">
        <v>884648000</v>
      </c>
      <c r="S1105" s="2">
        <v>919759000</v>
      </c>
      <c r="T1105" s="2">
        <v>954819000</v>
      </c>
      <c r="U1105" s="2">
        <v>989897000</v>
      </c>
      <c r="V1105" s="2">
        <v>1026600000</v>
      </c>
      <c r="W1105" s="2">
        <v>1063210000</v>
      </c>
      <c r="X1105" s="2">
        <v>1099730000</v>
      </c>
      <c r="Y1105" s="2">
        <v>1136390000</v>
      </c>
      <c r="Z1105" s="2">
        <v>1172660000</v>
      </c>
      <c r="AA1105" s="2">
        <v>1208660000</v>
      </c>
      <c r="AB1105" s="2">
        <v>1244880000</v>
      </c>
      <c r="AC1105" s="2">
        <v>1281740000</v>
      </c>
      <c r="AD1105" s="2">
        <v>1318630000</v>
      </c>
      <c r="AE1105" s="2">
        <v>1355470000</v>
      </c>
      <c r="AF1105" s="2">
        <v>1393950000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923343000</v>
      </c>
      <c r="D1115" s="2">
        <v>950378000</v>
      </c>
      <c r="E1115" s="2">
        <v>900936000</v>
      </c>
      <c r="F1115" s="2">
        <v>895303000</v>
      </c>
      <c r="G1115" s="2">
        <v>894280000</v>
      </c>
      <c r="H1115" s="2">
        <v>885834000</v>
      </c>
      <c r="I1115" s="2">
        <v>881390000</v>
      </c>
      <c r="J1115" s="2">
        <v>874267000</v>
      </c>
      <c r="K1115" s="2">
        <v>868981000</v>
      </c>
      <c r="L1115" s="2">
        <v>864751000</v>
      </c>
      <c r="M1115" s="2">
        <v>863344000</v>
      </c>
      <c r="N1115" s="2">
        <v>861991000</v>
      </c>
      <c r="O1115" s="2">
        <v>860788000</v>
      </c>
      <c r="P1115" s="2">
        <v>858846000</v>
      </c>
      <c r="Q1115" s="2">
        <v>857515000</v>
      </c>
      <c r="R1115" s="2">
        <v>855100000</v>
      </c>
      <c r="S1115" s="2">
        <v>853470000</v>
      </c>
      <c r="T1115" s="2">
        <v>851741000</v>
      </c>
      <c r="U1115" s="2">
        <v>849833000</v>
      </c>
      <c r="V1115" s="2">
        <v>848084000</v>
      </c>
      <c r="W1115" s="2">
        <v>846529000</v>
      </c>
      <c r="X1115" s="2">
        <v>845450000</v>
      </c>
      <c r="Y1115" s="2">
        <v>843891000</v>
      </c>
      <c r="Z1115" s="2">
        <v>842515000</v>
      </c>
      <c r="AA1115" s="2">
        <v>840880000</v>
      </c>
      <c r="AB1115" s="2">
        <v>841627000</v>
      </c>
      <c r="AC1115" s="2">
        <v>840302000</v>
      </c>
      <c r="AD1115" s="2">
        <v>837684000</v>
      </c>
      <c r="AE1115" s="2">
        <v>835488000</v>
      </c>
      <c r="AF1115" s="2">
        <v>833187000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2730560000</v>
      </c>
      <c r="D1119" s="2">
        <v>2810510000</v>
      </c>
      <c r="E1119" s="2">
        <v>2664300000</v>
      </c>
      <c r="F1119" s="2">
        <v>2647640000</v>
      </c>
      <c r="G1119" s="2">
        <v>2644620000</v>
      </c>
      <c r="H1119" s="2">
        <v>2619640000</v>
      </c>
      <c r="I1119" s="2">
        <v>2606500000</v>
      </c>
      <c r="J1119" s="2">
        <v>2585430000</v>
      </c>
      <c r="K1119" s="2">
        <v>2569800000</v>
      </c>
      <c r="L1119" s="2">
        <v>2557290000</v>
      </c>
      <c r="M1119" s="2">
        <v>2553130000</v>
      </c>
      <c r="N1119" s="2">
        <v>2549130000</v>
      </c>
      <c r="O1119" s="2">
        <v>2545570000</v>
      </c>
      <c r="P1119" s="2">
        <v>2539830000</v>
      </c>
      <c r="Q1119" s="2">
        <v>2535890000</v>
      </c>
      <c r="R1119" s="2">
        <v>2528750000</v>
      </c>
      <c r="S1119" s="2">
        <v>2523930000</v>
      </c>
      <c r="T1119" s="2">
        <v>2518820000</v>
      </c>
      <c r="U1119" s="2">
        <v>2513180000</v>
      </c>
      <c r="V1119" s="2">
        <v>2508000000</v>
      </c>
      <c r="W1119" s="2">
        <v>2503400000</v>
      </c>
      <c r="X1119" s="2">
        <v>2500210000</v>
      </c>
      <c r="Y1119" s="2">
        <v>2495600000</v>
      </c>
      <c r="Z1119" s="2">
        <v>2491530000</v>
      </c>
      <c r="AA1119" s="2">
        <v>2486700000</v>
      </c>
      <c r="AB1119" s="2">
        <v>2488910000</v>
      </c>
      <c r="AC1119" s="2">
        <v>2484990000</v>
      </c>
      <c r="AD1119" s="2">
        <v>2477250000</v>
      </c>
      <c r="AE1119" s="2">
        <v>2470750000</v>
      </c>
      <c r="AF1119" s="2">
        <v>2463950000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392792000</v>
      </c>
      <c r="D1125" s="2">
        <v>438660000</v>
      </c>
      <c r="E1125" s="2">
        <v>474531000</v>
      </c>
      <c r="F1125" s="2">
        <v>508970000</v>
      </c>
      <c r="G1125" s="2">
        <v>545252000</v>
      </c>
      <c r="H1125" s="2">
        <v>584016000</v>
      </c>
      <c r="I1125" s="2">
        <v>622335000</v>
      </c>
      <c r="J1125" s="2">
        <v>659310000</v>
      </c>
      <c r="K1125" s="2">
        <v>694332000</v>
      </c>
      <c r="L1125" s="2">
        <v>727467000</v>
      </c>
      <c r="M1125" s="2">
        <v>760059000</v>
      </c>
      <c r="N1125" s="2">
        <v>794146000</v>
      </c>
      <c r="O1125" s="2">
        <v>829382000</v>
      </c>
      <c r="P1125" s="2">
        <v>864458000</v>
      </c>
      <c r="Q1125" s="2">
        <v>899544000</v>
      </c>
      <c r="R1125" s="2">
        <v>935640000</v>
      </c>
      <c r="S1125" s="2">
        <v>972774000</v>
      </c>
      <c r="T1125" s="2">
        <v>1009860000</v>
      </c>
      <c r="U1125" s="2">
        <v>1046950000</v>
      </c>
      <c r="V1125" s="2">
        <v>1085770000</v>
      </c>
      <c r="W1125" s="2">
        <v>1124490000</v>
      </c>
      <c r="X1125" s="2">
        <v>1163120000</v>
      </c>
      <c r="Y1125" s="2">
        <v>1201900000</v>
      </c>
      <c r="Z1125" s="2">
        <v>1240250000</v>
      </c>
      <c r="AA1125" s="2">
        <v>1278320000</v>
      </c>
      <c r="AB1125" s="2">
        <v>1316640000</v>
      </c>
      <c r="AC1125" s="2">
        <v>1355610000</v>
      </c>
      <c r="AD1125" s="2">
        <v>1394630000</v>
      </c>
      <c r="AE1125" s="2">
        <v>1433600000</v>
      </c>
      <c r="AF1125" s="2">
        <v>1474300000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976564000</v>
      </c>
      <c r="D1135" s="2">
        <v>1005160000</v>
      </c>
      <c r="E1135" s="2">
        <v>952866000</v>
      </c>
      <c r="F1135" s="2">
        <v>946908000</v>
      </c>
      <c r="G1135" s="2">
        <v>945827000</v>
      </c>
      <c r="H1135" s="2">
        <v>936893000</v>
      </c>
      <c r="I1135" s="2">
        <v>932194000</v>
      </c>
      <c r="J1135" s="2">
        <v>924660000</v>
      </c>
      <c r="K1135" s="2">
        <v>919069000</v>
      </c>
      <c r="L1135" s="2">
        <v>914596000</v>
      </c>
      <c r="M1135" s="2">
        <v>913107000</v>
      </c>
      <c r="N1135" s="2">
        <v>911676000</v>
      </c>
      <c r="O1135" s="2">
        <v>910404000</v>
      </c>
      <c r="P1135" s="2">
        <v>908350000</v>
      </c>
      <c r="Q1135" s="2">
        <v>906942000</v>
      </c>
      <c r="R1135" s="2">
        <v>904389000</v>
      </c>
      <c r="S1135" s="2">
        <v>902664000</v>
      </c>
      <c r="T1135" s="2">
        <v>900835000</v>
      </c>
      <c r="U1135" s="2">
        <v>898818000</v>
      </c>
      <c r="V1135" s="2">
        <v>896967000</v>
      </c>
      <c r="W1135" s="2">
        <v>895323000</v>
      </c>
      <c r="X1135" s="2">
        <v>894182000</v>
      </c>
      <c r="Y1135" s="2">
        <v>892533000</v>
      </c>
      <c r="Z1135" s="2">
        <v>891078000</v>
      </c>
      <c r="AA1135" s="2">
        <v>889348000</v>
      </c>
      <c r="AB1135" s="2">
        <v>890139000</v>
      </c>
      <c r="AC1135" s="2">
        <v>888737000</v>
      </c>
      <c r="AD1135" s="2">
        <v>885968000</v>
      </c>
      <c r="AE1135" s="2">
        <v>883646000</v>
      </c>
      <c r="AF1135" s="2">
        <v>881212000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2887950000</v>
      </c>
      <c r="D1139" s="2">
        <v>2972510000</v>
      </c>
      <c r="E1139" s="2">
        <v>2817870000</v>
      </c>
      <c r="F1139" s="2">
        <v>2800250000</v>
      </c>
      <c r="G1139" s="2">
        <v>2797050000</v>
      </c>
      <c r="H1139" s="2">
        <v>2770630000</v>
      </c>
      <c r="I1139" s="2">
        <v>2756740000</v>
      </c>
      <c r="J1139" s="2">
        <v>2734460000</v>
      </c>
      <c r="K1139" s="2">
        <v>2717920000</v>
      </c>
      <c r="L1139" s="2">
        <v>2704690000</v>
      </c>
      <c r="M1139" s="2">
        <v>2700290000</v>
      </c>
      <c r="N1139" s="2">
        <v>2696060000</v>
      </c>
      <c r="O1139" s="2">
        <v>2692300000</v>
      </c>
      <c r="P1139" s="2">
        <v>2686220000</v>
      </c>
      <c r="Q1139" s="2">
        <v>2682060000</v>
      </c>
      <c r="R1139" s="2">
        <v>2674510000</v>
      </c>
      <c r="S1139" s="2">
        <v>2669410000</v>
      </c>
      <c r="T1139" s="2">
        <v>2664000000</v>
      </c>
      <c r="U1139" s="2">
        <v>2658040000</v>
      </c>
      <c r="V1139" s="2">
        <v>2652560000</v>
      </c>
      <c r="W1139" s="2">
        <v>2647700000</v>
      </c>
      <c r="X1139" s="2">
        <v>2644330000</v>
      </c>
      <c r="Y1139" s="2">
        <v>2639450000</v>
      </c>
      <c r="Z1139" s="2">
        <v>2635150000</v>
      </c>
      <c r="AA1139" s="2">
        <v>2630030000</v>
      </c>
      <c r="AB1139" s="2">
        <v>2632370000</v>
      </c>
      <c r="AC1139" s="2">
        <v>2628220000</v>
      </c>
      <c r="AD1139" s="2">
        <v>2620040000</v>
      </c>
      <c r="AE1139" s="2">
        <v>2613170000</v>
      </c>
      <c r="AF1139" s="2">
        <v>2605970000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26212300</v>
      </c>
      <c r="D1165" s="2">
        <v>29273200</v>
      </c>
      <c r="E1165" s="2">
        <v>31667100</v>
      </c>
      <c r="F1165" s="2">
        <v>33965300</v>
      </c>
      <c r="G1165" s="2">
        <v>36386500</v>
      </c>
      <c r="H1165" s="2">
        <v>38973400</v>
      </c>
      <c r="I1165" s="2">
        <v>41530600</v>
      </c>
      <c r="J1165" s="2">
        <v>43998000</v>
      </c>
      <c r="K1165" s="2">
        <v>46335200</v>
      </c>
      <c r="L1165" s="2">
        <v>48546300</v>
      </c>
      <c r="M1165" s="2">
        <v>50721300</v>
      </c>
      <c r="N1165" s="2">
        <v>52996100</v>
      </c>
      <c r="O1165" s="2">
        <v>55347500</v>
      </c>
      <c r="P1165" s="2">
        <v>57688200</v>
      </c>
      <c r="Q1165" s="2">
        <v>60029600</v>
      </c>
      <c r="R1165" s="2">
        <v>62438400</v>
      </c>
      <c r="S1165" s="2">
        <v>64916500</v>
      </c>
      <c r="T1165" s="2">
        <v>67391100</v>
      </c>
      <c r="U1165" s="2">
        <v>69866800</v>
      </c>
      <c r="V1165" s="2">
        <v>72457400</v>
      </c>
      <c r="W1165" s="2">
        <v>75041100</v>
      </c>
      <c r="X1165" s="2">
        <v>77619000</v>
      </c>
      <c r="Y1165" s="2">
        <v>80206600</v>
      </c>
      <c r="Z1165" s="2">
        <v>82766100</v>
      </c>
      <c r="AA1165" s="2">
        <v>85306900</v>
      </c>
      <c r="AB1165" s="2">
        <v>87863600</v>
      </c>
      <c r="AC1165" s="2">
        <v>90464800</v>
      </c>
      <c r="AD1165" s="2">
        <v>93068600</v>
      </c>
      <c r="AE1165" s="2">
        <v>95668900</v>
      </c>
      <c r="AF1165" s="2">
        <v>98385000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65169500</v>
      </c>
      <c r="D1175" s="2">
        <v>67077600</v>
      </c>
      <c r="E1175" s="2">
        <v>63588000</v>
      </c>
      <c r="F1175" s="2">
        <v>63190400</v>
      </c>
      <c r="G1175" s="2">
        <v>63118200</v>
      </c>
      <c r="H1175" s="2">
        <v>62522100</v>
      </c>
      <c r="I1175" s="2">
        <v>62208500</v>
      </c>
      <c r="J1175" s="2">
        <v>61705700</v>
      </c>
      <c r="K1175" s="2">
        <v>61332600</v>
      </c>
      <c r="L1175" s="2">
        <v>61034100</v>
      </c>
      <c r="M1175" s="2">
        <v>60934700</v>
      </c>
      <c r="N1175" s="2">
        <v>60839300</v>
      </c>
      <c r="O1175" s="2">
        <v>60754300</v>
      </c>
      <c r="P1175" s="2">
        <v>60617300</v>
      </c>
      <c r="Q1175" s="2">
        <v>60523300</v>
      </c>
      <c r="R1175" s="2">
        <v>60352900</v>
      </c>
      <c r="S1175" s="2">
        <v>60237800</v>
      </c>
      <c r="T1175" s="2">
        <v>60115800</v>
      </c>
      <c r="U1175" s="2">
        <v>59981200</v>
      </c>
      <c r="V1175" s="2">
        <v>59857700</v>
      </c>
      <c r="W1175" s="2">
        <v>59748000</v>
      </c>
      <c r="X1175" s="2">
        <v>59671800</v>
      </c>
      <c r="Y1175" s="2">
        <v>59561700</v>
      </c>
      <c r="Z1175" s="2">
        <v>59464700</v>
      </c>
      <c r="AA1175" s="2">
        <v>59349200</v>
      </c>
      <c r="AB1175" s="2">
        <v>59402000</v>
      </c>
      <c r="AC1175" s="2">
        <v>59308400</v>
      </c>
      <c r="AD1175" s="2">
        <v>59123700</v>
      </c>
      <c r="AE1175" s="2">
        <v>58968700</v>
      </c>
      <c r="AF1175" s="2">
        <v>58806300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192723000</v>
      </c>
      <c r="D1179" s="2">
        <v>198366000</v>
      </c>
      <c r="E1179" s="2">
        <v>188046000</v>
      </c>
      <c r="F1179" s="2">
        <v>186870000</v>
      </c>
      <c r="G1179" s="2">
        <v>186657000</v>
      </c>
      <c r="H1179" s="2">
        <v>184894000</v>
      </c>
      <c r="I1179" s="2">
        <v>183966000</v>
      </c>
      <c r="J1179" s="2">
        <v>182480000</v>
      </c>
      <c r="K1179" s="2">
        <v>181376000</v>
      </c>
      <c r="L1179" s="2">
        <v>180493000</v>
      </c>
      <c r="M1179" s="2">
        <v>180200000</v>
      </c>
      <c r="N1179" s="2">
        <v>179917000</v>
      </c>
      <c r="O1179" s="2">
        <v>179666000</v>
      </c>
      <c r="P1179" s="2">
        <v>179261000</v>
      </c>
      <c r="Q1179" s="2">
        <v>178983000</v>
      </c>
      <c r="R1179" s="2">
        <v>178479000</v>
      </c>
      <c r="S1179" s="2">
        <v>178139000</v>
      </c>
      <c r="T1179" s="2">
        <v>177778000</v>
      </c>
      <c r="U1179" s="2">
        <v>177380000</v>
      </c>
      <c r="V1179" s="2">
        <v>177015000</v>
      </c>
      <c r="W1179" s="2">
        <v>176690000</v>
      </c>
      <c r="X1179" s="2">
        <v>176465000</v>
      </c>
      <c r="Y1179" s="2">
        <v>176139000</v>
      </c>
      <c r="Z1179" s="2">
        <v>175852000</v>
      </c>
      <c r="AA1179" s="2">
        <v>175511000</v>
      </c>
      <c r="AB1179" s="2">
        <v>175667000</v>
      </c>
      <c r="AC1179" s="2">
        <v>175390000</v>
      </c>
      <c r="AD1179" s="2">
        <v>174844000</v>
      </c>
      <c r="AE1179" s="2">
        <v>174386000</v>
      </c>
      <c r="AF1179" s="2">
        <v>173905000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5569810000000</v>
      </c>
      <c r="E1204" s="2">
        <v>5375750000000</v>
      </c>
      <c r="F1204" s="2">
        <v>5127720000000</v>
      </c>
      <c r="G1204" s="2">
        <v>4853770000000</v>
      </c>
      <c r="H1204" s="2">
        <v>4593290000000</v>
      </c>
      <c r="I1204" s="2">
        <v>4339090000000</v>
      </c>
      <c r="J1204" s="2">
        <v>4080200000000</v>
      </c>
      <c r="K1204" s="2">
        <v>3815020000000</v>
      </c>
      <c r="L1204" s="2">
        <v>3555530000000</v>
      </c>
      <c r="M1204" s="2">
        <v>3310340000000</v>
      </c>
      <c r="N1204" s="2">
        <v>3078830000000</v>
      </c>
      <c r="O1204" s="2">
        <v>2868850000000</v>
      </c>
      <c r="P1204" s="2">
        <v>2675600000000</v>
      </c>
      <c r="Q1204" s="2">
        <v>2489480000000</v>
      </c>
      <c r="R1204" s="2">
        <v>2315070000000</v>
      </c>
      <c r="S1204" s="2">
        <v>2159200000000</v>
      </c>
      <c r="T1204" s="2">
        <v>2022200000000</v>
      </c>
      <c r="U1204" s="2">
        <v>1897510000000</v>
      </c>
      <c r="V1204" s="2">
        <v>1786830000000</v>
      </c>
      <c r="W1204" s="2">
        <v>1688900000000</v>
      </c>
      <c r="X1204" s="2">
        <v>1608410000000</v>
      </c>
      <c r="Y1204" s="2">
        <v>1545110000000</v>
      </c>
      <c r="Z1204" s="2">
        <v>1498500000000</v>
      </c>
      <c r="AA1204" s="2">
        <v>1467180000000</v>
      </c>
      <c r="AB1204" s="2">
        <v>1446720000000</v>
      </c>
      <c r="AC1204" s="2">
        <v>1434480000000</v>
      </c>
      <c r="AD1204" s="2">
        <v>1426320000000</v>
      </c>
      <c r="AE1204" s="2">
        <v>1420670000000</v>
      </c>
      <c r="AF1204" s="2">
        <v>1417980000000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3662940000</v>
      </c>
      <c r="E1224" s="2">
        <v>3535320000</v>
      </c>
      <c r="F1224" s="2">
        <v>3372210000</v>
      </c>
      <c r="G1224" s="2">
        <v>3192050000</v>
      </c>
      <c r="H1224" s="2">
        <v>3020750000</v>
      </c>
      <c r="I1224" s="2">
        <v>2853570000</v>
      </c>
      <c r="J1224" s="2">
        <v>2683320000</v>
      </c>
      <c r="K1224" s="2">
        <v>2508920000</v>
      </c>
      <c r="L1224" s="2">
        <v>2338270000</v>
      </c>
      <c r="M1224" s="2">
        <v>2177020000</v>
      </c>
      <c r="N1224" s="2">
        <v>2024770000</v>
      </c>
      <c r="O1224" s="2">
        <v>1886680000</v>
      </c>
      <c r="P1224" s="2">
        <v>1759590000</v>
      </c>
      <c r="Q1224" s="2">
        <v>1637190000</v>
      </c>
      <c r="R1224" s="2">
        <v>1522490000</v>
      </c>
      <c r="S1224" s="2">
        <v>1419980000</v>
      </c>
      <c r="T1224" s="2">
        <v>1329880000</v>
      </c>
      <c r="U1224" s="2">
        <v>1247880000</v>
      </c>
      <c r="V1224" s="2">
        <v>1175090000</v>
      </c>
      <c r="W1224" s="2">
        <v>1110690000</v>
      </c>
      <c r="X1224" s="2">
        <v>1057760000</v>
      </c>
      <c r="Y1224" s="2">
        <v>1016130000</v>
      </c>
      <c r="Z1224" s="2">
        <v>985480000</v>
      </c>
      <c r="AA1224" s="2">
        <v>964883000</v>
      </c>
      <c r="AB1224" s="2">
        <v>951427000</v>
      </c>
      <c r="AC1224" s="2">
        <v>943379000</v>
      </c>
      <c r="AD1224" s="2">
        <v>938012000</v>
      </c>
      <c r="AE1224" s="2">
        <v>934291000</v>
      </c>
      <c r="AF1224" s="2">
        <v>932522000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376897000</v>
      </c>
      <c r="E1226" s="2">
        <v>363766000</v>
      </c>
      <c r="F1226" s="2">
        <v>346982000</v>
      </c>
      <c r="G1226" s="2">
        <v>328445000</v>
      </c>
      <c r="H1226" s="2">
        <v>310819000</v>
      </c>
      <c r="I1226" s="2">
        <v>293617000</v>
      </c>
      <c r="J1226" s="2">
        <v>276099000</v>
      </c>
      <c r="K1226" s="2">
        <v>258154000</v>
      </c>
      <c r="L1226" s="2">
        <v>240596000</v>
      </c>
      <c r="M1226" s="2">
        <v>224004000</v>
      </c>
      <c r="N1226" s="2">
        <v>208338000</v>
      </c>
      <c r="O1226" s="2">
        <v>194129000</v>
      </c>
      <c r="P1226" s="2">
        <v>181053000</v>
      </c>
      <c r="Q1226" s="2">
        <v>168458000</v>
      </c>
      <c r="R1226" s="2">
        <v>156656000</v>
      </c>
      <c r="S1226" s="2">
        <v>146108000</v>
      </c>
      <c r="T1226" s="2">
        <v>136838000</v>
      </c>
      <c r="U1226" s="2">
        <v>128400000</v>
      </c>
      <c r="V1226" s="2">
        <v>120911000</v>
      </c>
      <c r="W1226" s="2">
        <v>114284000</v>
      </c>
      <c r="X1226" s="2">
        <v>108838000</v>
      </c>
      <c r="Y1226" s="2">
        <v>104555000</v>
      </c>
      <c r="Z1226" s="2">
        <v>101401000</v>
      </c>
      <c r="AA1226" s="2">
        <v>99281300</v>
      </c>
      <c r="AB1226" s="2">
        <v>97896800</v>
      </c>
      <c r="AC1226" s="2">
        <v>97068600</v>
      </c>
      <c r="AD1226" s="2">
        <v>96516500</v>
      </c>
      <c r="AE1226" s="2">
        <v>96133500</v>
      </c>
      <c r="AF1226" s="2">
        <v>95951500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41452800000</v>
      </c>
      <c r="E1244" s="2">
        <v>40008600000</v>
      </c>
      <c r="F1244" s="2">
        <v>38162600000</v>
      </c>
      <c r="G1244" s="2">
        <v>36123800000</v>
      </c>
      <c r="H1244" s="2">
        <v>34185200000</v>
      </c>
      <c r="I1244" s="2">
        <v>32293300000</v>
      </c>
      <c r="J1244" s="2">
        <v>30366600000</v>
      </c>
      <c r="K1244" s="2">
        <v>28392900000</v>
      </c>
      <c r="L1244" s="2">
        <v>26461700000</v>
      </c>
      <c r="M1244" s="2">
        <v>24636900000</v>
      </c>
      <c r="N1244" s="2">
        <v>22913900000</v>
      </c>
      <c r="O1244" s="2">
        <v>21351200000</v>
      </c>
      <c r="P1244" s="2">
        <v>19913000000</v>
      </c>
      <c r="Q1244" s="2">
        <v>18527700000</v>
      </c>
      <c r="R1244" s="2">
        <v>17229700000</v>
      </c>
      <c r="S1244" s="2">
        <v>16069600000</v>
      </c>
      <c r="T1244" s="2">
        <v>15050000000</v>
      </c>
      <c r="U1244" s="2">
        <v>14122000000</v>
      </c>
      <c r="V1244" s="2">
        <v>13298300000</v>
      </c>
      <c r="W1244" s="2">
        <v>12569500000</v>
      </c>
      <c r="X1244" s="2">
        <v>11970500000</v>
      </c>
      <c r="Y1244" s="2">
        <v>11499400000</v>
      </c>
      <c r="Z1244" s="2">
        <v>11152500000</v>
      </c>
      <c r="AA1244" s="2">
        <v>10919400000</v>
      </c>
      <c r="AB1244" s="2">
        <v>10767100000</v>
      </c>
      <c r="AC1244" s="2">
        <v>10676000000</v>
      </c>
      <c r="AD1244" s="2">
        <v>10615300000</v>
      </c>
      <c r="AE1244" s="2">
        <v>10573200000</v>
      </c>
      <c r="AF1244" s="2">
        <v>10553200000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4564150000</v>
      </c>
      <c r="E1246" s="2">
        <v>4405130000</v>
      </c>
      <c r="F1246" s="2">
        <v>4201890000</v>
      </c>
      <c r="G1246" s="2">
        <v>3977400000</v>
      </c>
      <c r="H1246" s="2">
        <v>3763950000</v>
      </c>
      <c r="I1246" s="2">
        <v>3555650000</v>
      </c>
      <c r="J1246" s="2">
        <v>3343500000</v>
      </c>
      <c r="K1246" s="2">
        <v>3126200000</v>
      </c>
      <c r="L1246" s="2">
        <v>2913560000</v>
      </c>
      <c r="M1246" s="2">
        <v>2712640000</v>
      </c>
      <c r="N1246" s="2">
        <v>2522930000</v>
      </c>
      <c r="O1246" s="2">
        <v>2350860000</v>
      </c>
      <c r="P1246" s="2">
        <v>2192510000</v>
      </c>
      <c r="Q1246" s="2">
        <v>2039990000</v>
      </c>
      <c r="R1246" s="2">
        <v>1897080000</v>
      </c>
      <c r="S1246" s="2">
        <v>1769340000</v>
      </c>
      <c r="T1246" s="2">
        <v>1657080000</v>
      </c>
      <c r="U1246" s="2">
        <v>1554900000</v>
      </c>
      <c r="V1246" s="2">
        <v>1464210000</v>
      </c>
      <c r="W1246" s="2">
        <v>1383960000</v>
      </c>
      <c r="X1246" s="2">
        <v>1318010000</v>
      </c>
      <c r="Y1246" s="2">
        <v>1266130000</v>
      </c>
      <c r="Z1246" s="2">
        <v>1227940000</v>
      </c>
      <c r="AA1246" s="2">
        <v>1202280000</v>
      </c>
      <c r="AB1246" s="2">
        <v>1185510000</v>
      </c>
      <c r="AC1246" s="2">
        <v>1175480000</v>
      </c>
      <c r="AD1246" s="2">
        <v>1168790000</v>
      </c>
      <c r="AE1246" s="2">
        <v>1164160000</v>
      </c>
      <c r="AF1246" s="2">
        <v>1161950000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1840540000</v>
      </c>
      <c r="E1264" s="2">
        <v>1776410000</v>
      </c>
      <c r="F1264" s="2">
        <v>1694450000</v>
      </c>
      <c r="G1264" s="2">
        <v>1603920000</v>
      </c>
      <c r="H1264" s="2">
        <v>1517850000</v>
      </c>
      <c r="I1264" s="2">
        <v>1433850000</v>
      </c>
      <c r="J1264" s="2">
        <v>1348300000</v>
      </c>
      <c r="K1264" s="2">
        <v>1260670000</v>
      </c>
      <c r="L1264" s="2">
        <v>1174920000</v>
      </c>
      <c r="M1264" s="2">
        <v>1093900000</v>
      </c>
      <c r="N1264" s="2">
        <v>1017400000</v>
      </c>
      <c r="O1264" s="2">
        <v>948007000</v>
      </c>
      <c r="P1264" s="2">
        <v>884150000</v>
      </c>
      <c r="Q1264" s="2">
        <v>822645000</v>
      </c>
      <c r="R1264" s="2">
        <v>765013000</v>
      </c>
      <c r="S1264" s="2">
        <v>713504000</v>
      </c>
      <c r="T1264" s="2">
        <v>668232000</v>
      </c>
      <c r="U1264" s="2">
        <v>627029000</v>
      </c>
      <c r="V1264" s="2">
        <v>590454000</v>
      </c>
      <c r="W1264" s="2">
        <v>558094000</v>
      </c>
      <c r="X1264" s="2">
        <v>531498000</v>
      </c>
      <c r="Y1264" s="2">
        <v>510580000</v>
      </c>
      <c r="Z1264" s="2">
        <v>495178000</v>
      </c>
      <c r="AA1264" s="2">
        <v>484829000</v>
      </c>
      <c r="AB1264" s="2">
        <v>478068000</v>
      </c>
      <c r="AC1264" s="2">
        <v>474024000</v>
      </c>
      <c r="AD1264" s="2">
        <v>471327000</v>
      </c>
      <c r="AE1264" s="2">
        <v>469457000</v>
      </c>
      <c r="AF1264" s="2">
        <v>468568000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202656000</v>
      </c>
      <c r="E1266" s="2">
        <v>195596000</v>
      </c>
      <c r="F1266" s="2">
        <v>186571000</v>
      </c>
      <c r="G1266" s="2">
        <v>176604000</v>
      </c>
      <c r="H1266" s="2">
        <v>167126000</v>
      </c>
      <c r="I1266" s="2">
        <v>157877000</v>
      </c>
      <c r="J1266" s="2">
        <v>148458000</v>
      </c>
      <c r="K1266" s="2">
        <v>138809000</v>
      </c>
      <c r="L1266" s="2">
        <v>129367000</v>
      </c>
      <c r="M1266" s="2">
        <v>120446000</v>
      </c>
      <c r="N1266" s="2">
        <v>112023000</v>
      </c>
      <c r="O1266" s="2">
        <v>104383000</v>
      </c>
      <c r="P1266" s="2">
        <v>97351400</v>
      </c>
      <c r="Q1266" s="2">
        <v>90579200</v>
      </c>
      <c r="R1266" s="2">
        <v>84233600</v>
      </c>
      <c r="S1266" s="2">
        <v>78562000</v>
      </c>
      <c r="T1266" s="2">
        <v>73577200</v>
      </c>
      <c r="U1266" s="2">
        <v>69040500</v>
      </c>
      <c r="V1266" s="2">
        <v>65013400</v>
      </c>
      <c r="W1266" s="2">
        <v>61450200</v>
      </c>
      <c r="X1266" s="2">
        <v>58521900</v>
      </c>
      <c r="Y1266" s="2">
        <v>56218600</v>
      </c>
      <c r="Z1266" s="2">
        <v>54522800</v>
      </c>
      <c r="AA1266" s="2">
        <v>53383200</v>
      </c>
      <c r="AB1266" s="2">
        <v>52638800</v>
      </c>
      <c r="AC1266" s="2">
        <v>52193500</v>
      </c>
      <c r="AD1266" s="2">
        <v>51896600</v>
      </c>
      <c r="AE1266" s="2">
        <v>51690700</v>
      </c>
      <c r="AF1266" s="2">
        <v>51592800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358859000</v>
      </c>
      <c r="E1284" s="2">
        <v>346357000</v>
      </c>
      <c r="F1284" s="2">
        <v>330376000</v>
      </c>
      <c r="G1284" s="2">
        <v>312726000</v>
      </c>
      <c r="H1284" s="2">
        <v>295943000</v>
      </c>
      <c r="I1284" s="2">
        <v>279565000</v>
      </c>
      <c r="J1284" s="2">
        <v>262885000</v>
      </c>
      <c r="K1284" s="2">
        <v>245799000</v>
      </c>
      <c r="L1284" s="2">
        <v>229081000</v>
      </c>
      <c r="M1284" s="2">
        <v>213283000</v>
      </c>
      <c r="N1284" s="2">
        <v>198367000</v>
      </c>
      <c r="O1284" s="2">
        <v>184838000</v>
      </c>
      <c r="P1284" s="2">
        <v>172388000</v>
      </c>
      <c r="Q1284" s="2">
        <v>160396000</v>
      </c>
      <c r="R1284" s="2">
        <v>149159000</v>
      </c>
      <c r="S1284" s="2">
        <v>139116000</v>
      </c>
      <c r="T1284" s="2">
        <v>130289000</v>
      </c>
      <c r="U1284" s="2">
        <v>122255000</v>
      </c>
      <c r="V1284" s="2">
        <v>115124000</v>
      </c>
      <c r="W1284" s="2">
        <v>108815000</v>
      </c>
      <c r="X1284" s="2">
        <v>103629000</v>
      </c>
      <c r="Y1284" s="2">
        <v>99550600</v>
      </c>
      <c r="Z1284" s="2">
        <v>96547700</v>
      </c>
      <c r="AA1284" s="2">
        <v>94529800</v>
      </c>
      <c r="AB1284" s="2">
        <v>93211500</v>
      </c>
      <c r="AC1284" s="2">
        <v>92423000</v>
      </c>
      <c r="AD1284" s="2">
        <v>91897300</v>
      </c>
      <c r="AE1284" s="2">
        <v>91532700</v>
      </c>
      <c r="AF1284" s="2">
        <v>91359300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39514700</v>
      </c>
      <c r="E1286" s="2">
        <v>38138000</v>
      </c>
      <c r="F1286" s="2">
        <v>36378300</v>
      </c>
      <c r="G1286" s="2">
        <v>34434800</v>
      </c>
      <c r="H1286" s="2">
        <v>32586900</v>
      </c>
      <c r="I1286" s="2">
        <v>30783400</v>
      </c>
      <c r="J1286" s="2">
        <v>28946800</v>
      </c>
      <c r="K1286" s="2">
        <v>27065400</v>
      </c>
      <c r="L1286" s="2">
        <v>25224500</v>
      </c>
      <c r="M1286" s="2">
        <v>23485000</v>
      </c>
      <c r="N1286" s="2">
        <v>21842600</v>
      </c>
      <c r="O1286" s="2">
        <v>20352900</v>
      </c>
      <c r="P1286" s="2">
        <v>18981900</v>
      </c>
      <c r="Q1286" s="2">
        <v>17661500</v>
      </c>
      <c r="R1286" s="2">
        <v>16424200</v>
      </c>
      <c r="S1286" s="2">
        <v>15318300</v>
      </c>
      <c r="T1286" s="2">
        <v>14346300</v>
      </c>
      <c r="U1286" s="2">
        <v>13461800</v>
      </c>
      <c r="V1286" s="2">
        <v>12676500</v>
      </c>
      <c r="W1286" s="2">
        <v>11981800</v>
      </c>
      <c r="X1286" s="2">
        <v>11410800</v>
      </c>
      <c r="Y1286" s="2">
        <v>10961700</v>
      </c>
      <c r="Z1286" s="2">
        <v>10631000</v>
      </c>
      <c r="AA1286" s="2">
        <v>10408800</v>
      </c>
      <c r="AB1286" s="2">
        <v>10263700</v>
      </c>
      <c r="AC1286" s="2">
        <v>10176900</v>
      </c>
      <c r="AD1286" s="2">
        <v>10119000</v>
      </c>
      <c r="AE1286" s="2">
        <v>10078800</v>
      </c>
      <c r="AF1286" s="2">
        <v>10059700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143884000</v>
      </c>
      <c r="E1304" s="2">
        <v>138871000</v>
      </c>
      <c r="F1304" s="2">
        <v>132463000</v>
      </c>
      <c r="G1304" s="2">
        <v>125386000</v>
      </c>
      <c r="H1304" s="2">
        <v>118658000</v>
      </c>
      <c r="I1304" s="2">
        <v>112091000</v>
      </c>
      <c r="J1304" s="2">
        <v>105403000</v>
      </c>
      <c r="K1304" s="2">
        <v>98552500</v>
      </c>
      <c r="L1304" s="2">
        <v>91849400</v>
      </c>
      <c r="M1304" s="2">
        <v>85515400</v>
      </c>
      <c r="N1304" s="2">
        <v>79534800</v>
      </c>
      <c r="O1304" s="2">
        <v>74110400</v>
      </c>
      <c r="P1304" s="2">
        <v>69118300</v>
      </c>
      <c r="Q1304" s="2">
        <v>64310200</v>
      </c>
      <c r="R1304" s="2">
        <v>59804800</v>
      </c>
      <c r="S1304" s="2">
        <v>55778100</v>
      </c>
      <c r="T1304" s="2">
        <v>52238900</v>
      </c>
      <c r="U1304" s="2">
        <v>49017900</v>
      </c>
      <c r="V1304" s="2">
        <v>46158700</v>
      </c>
      <c r="W1304" s="2">
        <v>43628900</v>
      </c>
      <c r="X1304" s="2">
        <v>41549800</v>
      </c>
      <c r="Y1304" s="2">
        <v>39914500</v>
      </c>
      <c r="Z1304" s="2">
        <v>38710500</v>
      </c>
      <c r="AA1304" s="2">
        <v>37901400</v>
      </c>
      <c r="AB1304" s="2">
        <v>37372900</v>
      </c>
      <c r="AC1304" s="2">
        <v>37056700</v>
      </c>
      <c r="AD1304" s="2">
        <v>36845900</v>
      </c>
      <c r="AE1304" s="2">
        <v>36699800</v>
      </c>
      <c r="AF1304" s="2">
        <v>36630300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15836400</v>
      </c>
      <c r="E1306" s="2">
        <v>15284700</v>
      </c>
      <c r="F1306" s="2">
        <v>14579500</v>
      </c>
      <c r="G1306" s="2">
        <v>13800600</v>
      </c>
      <c r="H1306" s="2">
        <v>13059900</v>
      </c>
      <c r="I1306" s="2">
        <v>12337200</v>
      </c>
      <c r="J1306" s="2">
        <v>11601100</v>
      </c>
      <c r="K1306" s="2">
        <v>10847100</v>
      </c>
      <c r="L1306" s="2">
        <v>10109300</v>
      </c>
      <c r="M1306" s="2">
        <v>9412180</v>
      </c>
      <c r="N1306" s="2">
        <v>8753930</v>
      </c>
      <c r="O1306" s="2">
        <v>8156890</v>
      </c>
      <c r="P1306" s="2">
        <v>7607450</v>
      </c>
      <c r="Q1306" s="2">
        <v>7078240</v>
      </c>
      <c r="R1306" s="2">
        <v>6582370</v>
      </c>
      <c r="S1306" s="2">
        <v>6139170</v>
      </c>
      <c r="T1306" s="2">
        <v>5749630</v>
      </c>
      <c r="U1306" s="2">
        <v>5395120</v>
      </c>
      <c r="V1306" s="2">
        <v>5080420</v>
      </c>
      <c r="W1306" s="2">
        <v>4801980</v>
      </c>
      <c r="X1306" s="2">
        <v>4573150</v>
      </c>
      <c r="Y1306" s="2">
        <v>4393160</v>
      </c>
      <c r="Z1306" s="2">
        <v>4260640</v>
      </c>
      <c r="AA1306" s="2">
        <v>4171590</v>
      </c>
      <c r="AB1306" s="2">
        <v>4113420</v>
      </c>
      <c r="AC1306" s="2">
        <v>4078620</v>
      </c>
      <c r="AD1306" s="2">
        <v>4055420</v>
      </c>
      <c r="AE1306" s="2">
        <v>4039330</v>
      </c>
      <c r="AF1306" s="2">
        <v>4031680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30093800</v>
      </c>
      <c r="E1324" s="2">
        <v>29045300</v>
      </c>
      <c r="F1324" s="2">
        <v>27705200</v>
      </c>
      <c r="G1324" s="2">
        <v>26225000</v>
      </c>
      <c r="H1324" s="2">
        <v>24817700</v>
      </c>
      <c r="I1324" s="2">
        <v>23444200</v>
      </c>
      <c r="J1324" s="2">
        <v>22045400</v>
      </c>
      <c r="K1324" s="2">
        <v>20612600</v>
      </c>
      <c r="L1324" s="2">
        <v>19210600</v>
      </c>
      <c r="M1324" s="2">
        <v>17885800</v>
      </c>
      <c r="N1324" s="2">
        <v>16635000</v>
      </c>
      <c r="O1324" s="2">
        <v>15500400</v>
      </c>
      <c r="P1324" s="2">
        <v>14456300</v>
      </c>
      <c r="Q1324" s="2">
        <v>13450700</v>
      </c>
      <c r="R1324" s="2">
        <v>12508400</v>
      </c>
      <c r="S1324" s="2">
        <v>11666200</v>
      </c>
      <c r="T1324" s="2">
        <v>10926000</v>
      </c>
      <c r="U1324" s="2">
        <v>10252300</v>
      </c>
      <c r="V1324" s="2">
        <v>9654260</v>
      </c>
      <c r="W1324" s="2">
        <v>9125140</v>
      </c>
      <c r="X1324" s="2">
        <v>8690290</v>
      </c>
      <c r="Y1324" s="2">
        <v>8348270</v>
      </c>
      <c r="Z1324" s="2">
        <v>8096440</v>
      </c>
      <c r="AA1324" s="2">
        <v>7927220</v>
      </c>
      <c r="AB1324" s="2">
        <v>7816670</v>
      </c>
      <c r="AC1324" s="2">
        <v>7750550</v>
      </c>
      <c r="AD1324" s="2">
        <v>7706460</v>
      </c>
      <c r="AE1324" s="2">
        <v>7675880</v>
      </c>
      <c r="AF1324" s="2">
        <v>7661350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1069700</v>
      </c>
      <c r="E1326" s="2">
        <v>1032430</v>
      </c>
      <c r="F1326">
        <v>984799</v>
      </c>
      <c r="G1326">
        <v>932186</v>
      </c>
      <c r="H1326">
        <v>882160</v>
      </c>
      <c r="I1326">
        <v>833340</v>
      </c>
      <c r="J1326">
        <v>783619</v>
      </c>
      <c r="K1326">
        <v>732689</v>
      </c>
      <c r="L1326">
        <v>682854</v>
      </c>
      <c r="M1326">
        <v>635764</v>
      </c>
      <c r="N1326">
        <v>591302</v>
      </c>
      <c r="O1326">
        <v>550973</v>
      </c>
      <c r="P1326">
        <v>513860</v>
      </c>
      <c r="Q1326">
        <v>478114</v>
      </c>
      <c r="R1326">
        <v>444619</v>
      </c>
      <c r="S1326">
        <v>414682</v>
      </c>
      <c r="T1326">
        <v>388370</v>
      </c>
      <c r="U1326">
        <v>364424</v>
      </c>
      <c r="V1326">
        <v>343167</v>
      </c>
      <c r="W1326">
        <v>324359</v>
      </c>
      <c r="X1326">
        <v>308902</v>
      </c>
      <c r="Y1326">
        <v>296745</v>
      </c>
      <c r="Z1326">
        <v>287793</v>
      </c>
      <c r="AA1326">
        <v>281778</v>
      </c>
      <c r="AB1326">
        <v>277849</v>
      </c>
      <c r="AC1326">
        <v>275498</v>
      </c>
      <c r="AD1326">
        <v>273931</v>
      </c>
      <c r="AE1326">
        <v>272844</v>
      </c>
      <c r="AF1326">
        <v>272328</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26624100</v>
      </c>
      <c r="E1344" s="2">
        <v>25696500</v>
      </c>
      <c r="F1344" s="2">
        <v>24510900</v>
      </c>
      <c r="G1344" s="2">
        <v>23201400</v>
      </c>
      <c r="H1344" s="2">
        <v>21956300</v>
      </c>
      <c r="I1344" s="2">
        <v>20741200</v>
      </c>
      <c r="J1344" s="2">
        <v>19503700</v>
      </c>
      <c r="K1344" s="2">
        <v>18236100</v>
      </c>
      <c r="L1344" s="2">
        <v>16995700</v>
      </c>
      <c r="M1344" s="2">
        <v>15823700</v>
      </c>
      <c r="N1344" s="2">
        <v>14717100</v>
      </c>
      <c r="O1344" s="2">
        <v>13713300</v>
      </c>
      <c r="P1344" s="2">
        <v>12789600</v>
      </c>
      <c r="Q1344" s="2">
        <v>11899900</v>
      </c>
      <c r="R1344" s="2">
        <v>11066200</v>
      </c>
      <c r="S1344" s="2">
        <v>10321100</v>
      </c>
      <c r="T1344" s="2">
        <v>9666260</v>
      </c>
      <c r="U1344" s="2">
        <v>9070250</v>
      </c>
      <c r="V1344" s="2">
        <v>8541180</v>
      </c>
      <c r="W1344" s="2">
        <v>8073070</v>
      </c>
      <c r="X1344" s="2">
        <v>7688350</v>
      </c>
      <c r="Y1344" s="2">
        <v>7385760</v>
      </c>
      <c r="Z1344" s="2">
        <v>7162970</v>
      </c>
      <c r="AA1344" s="2">
        <v>7013260</v>
      </c>
      <c r="AB1344" s="2">
        <v>6915460</v>
      </c>
      <c r="AC1344" s="2">
        <v>6856960</v>
      </c>
      <c r="AD1344" s="2">
        <v>6817950</v>
      </c>
      <c r="AE1344" s="2">
        <v>6790900</v>
      </c>
      <c r="AF1344" s="2">
        <v>6778040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2935650</v>
      </c>
      <c r="E1346" s="2">
        <v>2833370</v>
      </c>
      <c r="F1346" s="2">
        <v>2702640</v>
      </c>
      <c r="G1346" s="2">
        <v>2558250</v>
      </c>
      <c r="H1346" s="2">
        <v>2420970</v>
      </c>
      <c r="I1346" s="2">
        <v>2286980</v>
      </c>
      <c r="J1346" s="2">
        <v>2150530</v>
      </c>
      <c r="K1346" s="2">
        <v>2010760</v>
      </c>
      <c r="L1346" s="2">
        <v>1874000</v>
      </c>
      <c r="M1346" s="2">
        <v>1744770</v>
      </c>
      <c r="N1346" s="2">
        <v>1622750</v>
      </c>
      <c r="O1346" s="2">
        <v>1512070</v>
      </c>
      <c r="P1346" s="2">
        <v>1410220</v>
      </c>
      <c r="Q1346" s="2">
        <v>1312120</v>
      </c>
      <c r="R1346" s="2">
        <v>1220190</v>
      </c>
      <c r="S1346" s="2">
        <v>1138040</v>
      </c>
      <c r="T1346" s="2">
        <v>1065830</v>
      </c>
      <c r="U1346" s="2">
        <v>1000110</v>
      </c>
      <c r="V1346">
        <v>941774</v>
      </c>
      <c r="W1346">
        <v>890159</v>
      </c>
      <c r="X1346">
        <v>847739</v>
      </c>
      <c r="Y1346">
        <v>814374</v>
      </c>
      <c r="Z1346">
        <v>789809</v>
      </c>
      <c r="AA1346">
        <v>773301</v>
      </c>
      <c r="AB1346">
        <v>762517</v>
      </c>
      <c r="AC1346">
        <v>756067</v>
      </c>
      <c r="AD1346">
        <v>751766</v>
      </c>
      <c r="AE1346">
        <v>748783</v>
      </c>
      <c r="AF1346">
        <v>747366</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50415900</v>
      </c>
      <c r="E1364" s="2">
        <v>48659400</v>
      </c>
      <c r="F1364" s="2">
        <v>46414300</v>
      </c>
      <c r="G1364" s="2">
        <v>43934600</v>
      </c>
      <c r="H1364" s="2">
        <v>41576900</v>
      </c>
      <c r="I1364" s="2">
        <v>39275900</v>
      </c>
      <c r="J1364" s="2">
        <v>36932600</v>
      </c>
      <c r="K1364" s="2">
        <v>34532200</v>
      </c>
      <c r="L1364" s="2">
        <v>32183400</v>
      </c>
      <c r="M1364" s="2">
        <v>29964000</v>
      </c>
      <c r="N1364" s="2">
        <v>27868500</v>
      </c>
      <c r="O1364" s="2">
        <v>25967800</v>
      </c>
      <c r="P1364" s="2">
        <v>24218600</v>
      </c>
      <c r="Q1364" s="2">
        <v>22533900</v>
      </c>
      <c r="R1364" s="2">
        <v>20955200</v>
      </c>
      <c r="S1364" s="2">
        <v>19544300</v>
      </c>
      <c r="T1364" s="2">
        <v>18304200</v>
      </c>
      <c r="U1364" s="2">
        <v>17175600</v>
      </c>
      <c r="V1364" s="2">
        <v>16173700</v>
      </c>
      <c r="W1364" s="2">
        <v>15287300</v>
      </c>
      <c r="X1364" s="2">
        <v>14558800</v>
      </c>
      <c r="Y1364" s="2">
        <v>13985800</v>
      </c>
      <c r="Z1364" s="2">
        <v>13563900</v>
      </c>
      <c r="AA1364" s="2">
        <v>13280400</v>
      </c>
      <c r="AB1364" s="2">
        <v>13095200</v>
      </c>
      <c r="AC1364" s="2">
        <v>12984500</v>
      </c>
      <c r="AD1364" s="2">
        <v>12910600</v>
      </c>
      <c r="AE1364" s="2">
        <v>12859400</v>
      </c>
      <c r="AF1364" s="2">
        <v>12835000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5549590</v>
      </c>
      <c r="E1366" s="2">
        <v>5356240</v>
      </c>
      <c r="F1366" s="2">
        <v>5109110</v>
      </c>
      <c r="G1366" s="2">
        <v>4836150</v>
      </c>
      <c r="H1366" s="2">
        <v>4576620</v>
      </c>
      <c r="I1366" s="2">
        <v>4323340</v>
      </c>
      <c r="J1366" s="2">
        <v>4065390</v>
      </c>
      <c r="K1366" s="2">
        <v>3801170</v>
      </c>
      <c r="L1366" s="2">
        <v>3542630</v>
      </c>
      <c r="M1366" s="2">
        <v>3298320</v>
      </c>
      <c r="N1366" s="2">
        <v>3067660</v>
      </c>
      <c r="O1366" s="2">
        <v>2858430</v>
      </c>
      <c r="P1366" s="2">
        <v>2665890</v>
      </c>
      <c r="Q1366" s="2">
        <v>2480440</v>
      </c>
      <c r="R1366" s="2">
        <v>2306670</v>
      </c>
      <c r="S1366" s="2">
        <v>2151360</v>
      </c>
      <c r="T1366" s="2">
        <v>2014850</v>
      </c>
      <c r="U1366" s="2">
        <v>1890620</v>
      </c>
      <c r="V1366" s="2">
        <v>1780340</v>
      </c>
      <c r="W1366" s="2">
        <v>1682770</v>
      </c>
      <c r="X1366" s="2">
        <v>1602580</v>
      </c>
      <c r="Y1366" s="2">
        <v>1539500</v>
      </c>
      <c r="Z1366" s="2">
        <v>1493060</v>
      </c>
      <c r="AA1366" s="2">
        <v>1461860</v>
      </c>
      <c r="AB1366" s="2">
        <v>1441470</v>
      </c>
      <c r="AC1366" s="2">
        <v>1429280</v>
      </c>
      <c r="AD1366" s="2">
        <v>1421150</v>
      </c>
      <c r="AE1366" s="2">
        <v>1415510</v>
      </c>
      <c r="AF1366" s="2">
        <v>1412830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212427000</v>
      </c>
      <c r="E1384" s="2">
        <v>205026000</v>
      </c>
      <c r="F1384" s="2">
        <v>195566000</v>
      </c>
      <c r="G1384" s="2">
        <v>185118000</v>
      </c>
      <c r="H1384" s="2">
        <v>175183000</v>
      </c>
      <c r="I1384" s="2">
        <v>165488000</v>
      </c>
      <c r="J1384" s="2">
        <v>155615000</v>
      </c>
      <c r="K1384" s="2">
        <v>145501000</v>
      </c>
      <c r="L1384" s="2">
        <v>135604000</v>
      </c>
      <c r="M1384" s="2">
        <v>126253000</v>
      </c>
      <c r="N1384" s="2">
        <v>117423000</v>
      </c>
      <c r="O1384" s="2">
        <v>109415000</v>
      </c>
      <c r="P1384" s="2">
        <v>102045000</v>
      </c>
      <c r="Q1384" s="2">
        <v>94946100</v>
      </c>
      <c r="R1384" s="2">
        <v>88294500</v>
      </c>
      <c r="S1384" s="2">
        <v>82349600</v>
      </c>
      <c r="T1384" s="2">
        <v>77124400</v>
      </c>
      <c r="U1384" s="2">
        <v>72369000</v>
      </c>
      <c r="V1384" s="2">
        <v>68147700</v>
      </c>
      <c r="W1384" s="2">
        <v>64412800</v>
      </c>
      <c r="X1384" s="2">
        <v>61343200</v>
      </c>
      <c r="Y1384" s="2">
        <v>58928900</v>
      </c>
      <c r="Z1384" s="2">
        <v>57151300</v>
      </c>
      <c r="AA1384" s="2">
        <v>55956900</v>
      </c>
      <c r="AB1384" s="2">
        <v>55176500</v>
      </c>
      <c r="AC1384" s="2">
        <v>54709800</v>
      </c>
      <c r="AD1384" s="2">
        <v>54398500</v>
      </c>
      <c r="AE1384" s="2">
        <v>54182700</v>
      </c>
      <c r="AF1384" s="2">
        <v>54080100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42619800</v>
      </c>
      <c r="D1404" s="2">
        <v>42485300</v>
      </c>
      <c r="E1404" s="2">
        <v>41005100</v>
      </c>
      <c r="F1404" s="2">
        <v>39113200</v>
      </c>
      <c r="G1404" s="2">
        <v>37023600</v>
      </c>
      <c r="H1404" s="2">
        <v>35036700</v>
      </c>
      <c r="I1404" s="2">
        <v>33097700</v>
      </c>
      <c r="J1404" s="2">
        <v>31122900</v>
      </c>
      <c r="K1404" s="2">
        <v>29100200</v>
      </c>
      <c r="L1404" s="2">
        <v>27120900</v>
      </c>
      <c r="M1404" s="2">
        <v>25250600</v>
      </c>
      <c r="N1404" s="2">
        <v>23484700</v>
      </c>
      <c r="O1404" s="2">
        <v>21883000</v>
      </c>
      <c r="P1404" s="2">
        <v>20409000</v>
      </c>
      <c r="Q1404" s="2">
        <v>18989200</v>
      </c>
      <c r="R1404" s="2">
        <v>17658900</v>
      </c>
      <c r="S1404" s="2">
        <v>16469900</v>
      </c>
      <c r="T1404" s="2">
        <v>15424900</v>
      </c>
      <c r="U1404" s="2">
        <v>14473800</v>
      </c>
      <c r="V1404" s="2">
        <v>13629500</v>
      </c>
      <c r="W1404" s="2">
        <v>12882600</v>
      </c>
      <c r="X1404" s="2">
        <v>12268600</v>
      </c>
      <c r="Y1404" s="2">
        <v>11785800</v>
      </c>
      <c r="Z1404" s="2">
        <v>11430300</v>
      </c>
      <c r="AA1404" s="2">
        <v>11191400</v>
      </c>
      <c r="AB1404" s="2">
        <v>11035300</v>
      </c>
      <c r="AC1404" s="2">
        <v>10942000</v>
      </c>
      <c r="AD1404" s="2">
        <v>10879700</v>
      </c>
      <c r="AE1404" s="2">
        <v>10836500</v>
      </c>
      <c r="AF1404" s="2">
        <v>10816000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1680090000000000</v>
      </c>
      <c r="D1442" s="2">
        <v>1671950000000000</v>
      </c>
      <c r="E1442" s="2">
        <v>1672810000000000</v>
      </c>
      <c r="F1442" s="2">
        <v>1651070000000000</v>
      </c>
      <c r="G1442" s="2">
        <v>1625620000000000</v>
      </c>
      <c r="H1442" s="2">
        <v>1602750000000000</v>
      </c>
      <c r="I1442" s="2">
        <v>1576240000000000</v>
      </c>
      <c r="J1442" s="2">
        <v>1547880000000000</v>
      </c>
      <c r="K1442" s="2">
        <v>1509790000000000</v>
      </c>
      <c r="L1442" s="2">
        <v>1466650000000000</v>
      </c>
      <c r="M1442" s="2">
        <v>1419270000000000</v>
      </c>
      <c r="N1442" s="2">
        <v>1368150000000000</v>
      </c>
      <c r="O1442" s="2">
        <v>1318390000000000</v>
      </c>
      <c r="P1442" s="2">
        <v>1268800000000000</v>
      </c>
      <c r="Q1442" s="2">
        <v>1219320000000000</v>
      </c>
      <c r="R1442" s="2">
        <v>1169990000000000</v>
      </c>
      <c r="S1442" s="2">
        <v>1121380000000000</v>
      </c>
      <c r="T1442" s="2">
        <v>1076050000000000</v>
      </c>
      <c r="U1442" s="2">
        <v>1031470000000000</v>
      </c>
      <c r="V1442" s="2">
        <v>990699000000000</v>
      </c>
      <c r="W1442" s="2">
        <v>952172000000000</v>
      </c>
      <c r="X1442" s="2">
        <v>916005000000000</v>
      </c>
      <c r="Y1442" s="2">
        <v>883481000000000</v>
      </c>
      <c r="Z1442" s="2">
        <v>855599000000000</v>
      </c>
      <c r="AA1442" s="2">
        <v>831448000000000</v>
      </c>
      <c r="AB1442" s="2">
        <v>812406000000000</v>
      </c>
      <c r="AC1442" s="2">
        <v>797449000000000</v>
      </c>
      <c r="AD1442" s="2">
        <v>787848000000000</v>
      </c>
      <c r="AE1442" s="2">
        <v>782826000000000</v>
      </c>
      <c r="AF1442" s="2">
        <v>780353000000000</v>
      </c>
    </row>
    <row r="1443" spans="1:32">
      <c r="A1443" t="s">
        <v>1461</v>
      </c>
      <c r="B1443" t="s">
        <v>19</v>
      </c>
      <c r="C1443" s="2">
        <v>1645790000000</v>
      </c>
      <c r="D1443" s="2">
        <v>1646050000000</v>
      </c>
      <c r="E1443" s="2">
        <v>1646650000000</v>
      </c>
      <c r="F1443" s="2">
        <v>1626000000000</v>
      </c>
      <c r="G1443" s="2">
        <v>1597080000000</v>
      </c>
      <c r="H1443" s="2">
        <v>1570020000000</v>
      </c>
      <c r="I1443" s="2">
        <v>1539780000000</v>
      </c>
      <c r="J1443" s="2">
        <v>1503810000000</v>
      </c>
      <c r="K1443" s="2">
        <v>1460940000000</v>
      </c>
      <c r="L1443" s="2">
        <v>1412360000000</v>
      </c>
      <c r="M1443" s="2">
        <v>1358500000000</v>
      </c>
      <c r="N1443" s="2">
        <v>1299790000000</v>
      </c>
      <c r="O1443" s="2">
        <v>1242960000000</v>
      </c>
      <c r="P1443" s="2">
        <v>1186920000000</v>
      </c>
      <c r="Q1443" s="2">
        <v>1130430000000</v>
      </c>
      <c r="R1443" s="2">
        <v>1072740000000</v>
      </c>
      <c r="S1443" s="2">
        <v>1015350000000</v>
      </c>
      <c r="T1443" s="2">
        <v>961285000000</v>
      </c>
      <c r="U1443" s="2">
        <v>908756000000</v>
      </c>
      <c r="V1443" s="2">
        <v>859488000000</v>
      </c>
      <c r="W1443" s="2">
        <v>812468000000</v>
      </c>
      <c r="X1443" s="2">
        <v>767921000000</v>
      </c>
      <c r="Y1443" s="2">
        <v>727552000000</v>
      </c>
      <c r="Z1443" s="2">
        <v>693456000000</v>
      </c>
      <c r="AA1443" s="2">
        <v>663693000000</v>
      </c>
      <c r="AB1443" s="2">
        <v>640590000000</v>
      </c>
      <c r="AC1443" s="2">
        <v>622729000000</v>
      </c>
      <c r="AD1443" s="2">
        <v>611308000000</v>
      </c>
      <c r="AE1443" s="2">
        <v>605630000000</v>
      </c>
      <c r="AF1443" s="2">
        <v>600953000000</v>
      </c>
    </row>
    <row r="1444" spans="1:32">
      <c r="A1444" t="s">
        <v>1462</v>
      </c>
      <c r="B1444" t="s">
        <v>19</v>
      </c>
      <c r="C1444" s="2">
        <v>18234200000000</v>
      </c>
      <c r="D1444" s="2">
        <v>18272400000000</v>
      </c>
      <c r="E1444" s="2">
        <v>18282100000000</v>
      </c>
      <c r="F1444" s="2">
        <v>18041600000000</v>
      </c>
      <c r="G1444" s="2">
        <v>17710300000000</v>
      </c>
      <c r="H1444" s="2">
        <v>17398500000000</v>
      </c>
      <c r="I1444" s="2">
        <v>17049800000000</v>
      </c>
      <c r="J1444" s="2">
        <v>16632400000000</v>
      </c>
      <c r="K1444" s="2">
        <v>16131600000000</v>
      </c>
      <c r="L1444" s="2">
        <v>15566400000000</v>
      </c>
      <c r="M1444" s="2">
        <v>14938800000000</v>
      </c>
      <c r="N1444" s="2">
        <v>14254400000000</v>
      </c>
      <c r="O1444" s="2">
        <v>13593200000000</v>
      </c>
      <c r="P1444" s="2">
        <v>12943500000000</v>
      </c>
      <c r="Q1444" s="2">
        <v>12287200000000</v>
      </c>
      <c r="R1444" s="2">
        <v>11614200000000</v>
      </c>
      <c r="S1444" s="2">
        <v>10943400000000</v>
      </c>
      <c r="T1444" s="2">
        <v>10307200000000</v>
      </c>
      <c r="U1444" s="2">
        <v>9689990000000</v>
      </c>
      <c r="V1444" s="2">
        <v>9109380000000</v>
      </c>
      <c r="W1444" s="2">
        <v>8554100000000</v>
      </c>
      <c r="X1444" s="2">
        <v>8027470000000</v>
      </c>
      <c r="Y1444" s="2">
        <v>7550220000000</v>
      </c>
      <c r="Z1444" s="2">
        <v>7147580000000</v>
      </c>
      <c r="AA1444" s="2">
        <v>6794860000000</v>
      </c>
      <c r="AB1444" s="2">
        <v>6520880000000</v>
      </c>
      <c r="AC1444" s="2">
        <v>6308730000000</v>
      </c>
      <c r="AD1444" s="2">
        <v>6170810000000</v>
      </c>
      <c r="AE1444" s="2">
        <v>6100340000000</v>
      </c>
      <c r="AF1444" s="2">
        <v>6036680000000</v>
      </c>
    </row>
    <row r="1445" spans="1:32">
      <c r="A1445" t="s">
        <v>1463</v>
      </c>
      <c r="B1445" t="s">
        <v>19</v>
      </c>
      <c r="C1445" s="2">
        <v>4229660000000</v>
      </c>
      <c r="D1445" s="2">
        <v>4116780000000</v>
      </c>
      <c r="E1445" s="2">
        <v>4077240000000</v>
      </c>
      <c r="F1445" s="2">
        <v>4042360000000</v>
      </c>
      <c r="G1445" s="2">
        <v>3977890000000</v>
      </c>
      <c r="H1445" s="2">
        <v>3911580000000</v>
      </c>
      <c r="I1445" s="2">
        <v>3841270000000</v>
      </c>
      <c r="J1445" s="2">
        <v>3768450000000</v>
      </c>
      <c r="K1445" s="2">
        <v>3693290000000</v>
      </c>
      <c r="L1445" s="2">
        <v>3602200000000</v>
      </c>
      <c r="M1445" s="2">
        <v>3505150000000</v>
      </c>
      <c r="N1445" s="2">
        <v>3401400000000</v>
      </c>
      <c r="O1445" s="2">
        <v>3298670000000</v>
      </c>
      <c r="P1445" s="2">
        <v>3194520000000</v>
      </c>
      <c r="Q1445" s="2">
        <v>3092480000000</v>
      </c>
      <c r="R1445" s="2">
        <v>2987150000000</v>
      </c>
      <c r="S1445" s="2">
        <v>2886530000000</v>
      </c>
      <c r="T1445" s="2">
        <v>2795270000000</v>
      </c>
      <c r="U1445" s="2">
        <v>2705630000000</v>
      </c>
      <c r="V1445" s="2">
        <v>2622300000000</v>
      </c>
      <c r="W1445" s="2">
        <v>2548780000000</v>
      </c>
      <c r="X1445" s="2">
        <v>2480040000000</v>
      </c>
      <c r="Y1445" s="2">
        <v>2415440000000</v>
      </c>
      <c r="Z1445" s="2">
        <v>2360190000000</v>
      </c>
      <c r="AA1445" s="2">
        <v>2311060000000</v>
      </c>
      <c r="AB1445" s="2">
        <v>2273860000000</v>
      </c>
      <c r="AC1445" s="2">
        <v>2244970000000</v>
      </c>
      <c r="AD1445" s="2">
        <v>2227010000000</v>
      </c>
      <c r="AE1445" s="2">
        <v>2218280000000</v>
      </c>
      <c r="AF1445" s="2">
        <v>2216960000000</v>
      </c>
    </row>
    <row r="1446" spans="1:32">
      <c r="A1446" t="s">
        <v>1464</v>
      </c>
      <c r="B1446" t="s">
        <v>19</v>
      </c>
      <c r="C1446" s="2">
        <v>257364000000</v>
      </c>
      <c r="D1446" s="2">
        <v>250309000000</v>
      </c>
      <c r="E1446" s="2">
        <v>248241000000</v>
      </c>
      <c r="F1446" s="2">
        <v>245175000000</v>
      </c>
      <c r="G1446" s="2">
        <v>241184000000</v>
      </c>
      <c r="H1446" s="2">
        <v>237398000000</v>
      </c>
      <c r="I1446" s="2">
        <v>233157000000</v>
      </c>
      <c r="J1446" s="2">
        <v>228401000000</v>
      </c>
      <c r="K1446" s="2">
        <v>223040000000</v>
      </c>
      <c r="L1446" s="2">
        <v>216854000000</v>
      </c>
      <c r="M1446" s="2">
        <v>210082000000</v>
      </c>
      <c r="N1446" s="2">
        <v>202746000000</v>
      </c>
      <c r="O1446" s="2">
        <v>195514000000</v>
      </c>
      <c r="P1446" s="2">
        <v>188250000000</v>
      </c>
      <c r="Q1446" s="2">
        <v>181073000000</v>
      </c>
      <c r="R1446" s="2">
        <v>173740000000</v>
      </c>
      <c r="S1446" s="2">
        <v>166680000000</v>
      </c>
      <c r="T1446" s="2">
        <v>160185000000</v>
      </c>
      <c r="U1446" s="2">
        <v>153869000000</v>
      </c>
      <c r="V1446" s="2">
        <v>147919000000</v>
      </c>
      <c r="W1446" s="2">
        <v>142522000000</v>
      </c>
      <c r="X1446" s="2">
        <v>137472000000</v>
      </c>
      <c r="Y1446" s="2">
        <v>132815000000</v>
      </c>
      <c r="Z1446" s="2">
        <v>128830000000</v>
      </c>
      <c r="AA1446" s="2">
        <v>125271000000</v>
      </c>
      <c r="AB1446" s="2">
        <v>122486000000</v>
      </c>
      <c r="AC1446" s="2">
        <v>120249000000</v>
      </c>
      <c r="AD1446" s="2">
        <v>118731000000</v>
      </c>
      <c r="AE1446" s="2">
        <v>117916000000</v>
      </c>
      <c r="AF1446" s="2">
        <v>117494000000</v>
      </c>
    </row>
    <row r="1447" spans="1:32">
      <c r="A1447" t="s">
        <v>1465</v>
      </c>
      <c r="B1447" t="s">
        <v>19</v>
      </c>
      <c r="C1447" s="2">
        <v>141754000000</v>
      </c>
      <c r="D1447" s="2">
        <v>137251000000</v>
      </c>
      <c r="E1447" s="2">
        <v>135795000000</v>
      </c>
      <c r="F1447" s="2">
        <v>134436000000</v>
      </c>
      <c r="G1447" s="2">
        <v>132389000000</v>
      </c>
      <c r="H1447" s="2">
        <v>130376000000</v>
      </c>
      <c r="I1447" s="2">
        <v>128188000000</v>
      </c>
      <c r="J1447" s="2">
        <v>125876000000</v>
      </c>
      <c r="K1447" s="2">
        <v>123444000000</v>
      </c>
      <c r="L1447" s="2">
        <v>120550000000</v>
      </c>
      <c r="M1447" s="2">
        <v>117450000000</v>
      </c>
      <c r="N1447" s="2">
        <v>114126000000</v>
      </c>
      <c r="O1447" s="2">
        <v>110828000000</v>
      </c>
      <c r="P1447" s="2">
        <v>107462000000</v>
      </c>
      <c r="Q1447" s="2">
        <v>104183000000</v>
      </c>
      <c r="R1447" s="2">
        <v>100848000000</v>
      </c>
      <c r="S1447" s="2">
        <v>97689100000</v>
      </c>
      <c r="T1447" s="2">
        <v>94871700000</v>
      </c>
      <c r="U1447" s="2">
        <v>92114800000</v>
      </c>
      <c r="V1447" s="2">
        <v>89564700000</v>
      </c>
      <c r="W1447" s="2">
        <v>87328900000</v>
      </c>
      <c r="X1447" s="2">
        <v>85254700000</v>
      </c>
      <c r="Y1447" s="2">
        <v>83313500000</v>
      </c>
      <c r="Z1447" s="2">
        <v>81645100000</v>
      </c>
      <c r="AA1447" s="2">
        <v>80161100000</v>
      </c>
      <c r="AB1447" s="2">
        <v>79024500000</v>
      </c>
      <c r="AC1447" s="2">
        <v>78119100000</v>
      </c>
      <c r="AD1447" s="2">
        <v>77546200000</v>
      </c>
      <c r="AE1447" s="2">
        <v>77273300000</v>
      </c>
      <c r="AF1447" s="2">
        <v>77281900000</v>
      </c>
    </row>
    <row r="1448" spans="1:32">
      <c r="A1448" t="s">
        <v>1466</v>
      </c>
      <c r="B1448" t="s">
        <v>19</v>
      </c>
      <c r="C1448" s="2">
        <v>114041000000</v>
      </c>
      <c r="D1448" s="2">
        <v>119527000000</v>
      </c>
      <c r="E1448" s="2">
        <v>118115000000</v>
      </c>
      <c r="F1448" s="2">
        <v>118133000000</v>
      </c>
      <c r="G1448" s="2">
        <v>118161000000</v>
      </c>
      <c r="H1448" s="2">
        <v>117986000000</v>
      </c>
      <c r="I1448" s="2">
        <v>118027000000</v>
      </c>
      <c r="J1448" s="2">
        <v>117716000000</v>
      </c>
      <c r="K1448" s="2">
        <v>117331000000</v>
      </c>
      <c r="L1448" s="2">
        <v>116906000000</v>
      </c>
      <c r="M1448" s="2">
        <v>116596000000</v>
      </c>
      <c r="N1448" s="2">
        <v>116248000000</v>
      </c>
      <c r="O1448" s="2">
        <v>116034000000</v>
      </c>
      <c r="P1448" s="2">
        <v>115697000000</v>
      </c>
      <c r="Q1448" s="2">
        <v>115399000000</v>
      </c>
      <c r="R1448" s="2">
        <v>115245000000</v>
      </c>
      <c r="S1448" s="2">
        <v>115093000000</v>
      </c>
      <c r="T1448" s="2">
        <v>115056000000</v>
      </c>
      <c r="U1448" s="2">
        <v>114947000000</v>
      </c>
      <c r="V1448" s="2">
        <v>115138000000</v>
      </c>
      <c r="W1448" s="2">
        <v>115243000000</v>
      </c>
      <c r="X1448" s="2">
        <v>115416000000</v>
      </c>
      <c r="Y1448" s="2">
        <v>115674000000</v>
      </c>
      <c r="Z1448" s="2">
        <v>115964000000</v>
      </c>
      <c r="AA1448" s="2">
        <v>116375000000</v>
      </c>
      <c r="AB1448" s="2">
        <v>116977000000</v>
      </c>
      <c r="AC1448" s="2">
        <v>117514000000</v>
      </c>
      <c r="AD1448" s="2">
        <v>118105000000</v>
      </c>
      <c r="AE1448" s="2">
        <v>118746000000</v>
      </c>
      <c r="AF1448" s="2">
        <v>119562000000</v>
      </c>
    </row>
    <row r="1449" spans="1:32">
      <c r="A1449" t="s">
        <v>1467</v>
      </c>
      <c r="B1449" t="s">
        <v>19</v>
      </c>
      <c r="C1449" s="2">
        <v>59792800000</v>
      </c>
      <c r="D1449" s="2">
        <v>56852200000</v>
      </c>
      <c r="E1449" s="2">
        <v>56008800000</v>
      </c>
      <c r="F1449" s="2">
        <v>55563500000</v>
      </c>
      <c r="G1449" s="2">
        <v>54634000000</v>
      </c>
      <c r="H1449" s="2">
        <v>53660500000</v>
      </c>
      <c r="I1449" s="2">
        <v>52639800000</v>
      </c>
      <c r="J1449" s="2">
        <v>51687500000</v>
      </c>
      <c r="K1449" s="2">
        <v>50820500000</v>
      </c>
      <c r="L1449" s="2">
        <v>49717800000</v>
      </c>
      <c r="M1449" s="2">
        <v>48576300000</v>
      </c>
      <c r="N1449" s="2">
        <v>47380800000</v>
      </c>
      <c r="O1449" s="2">
        <v>46169100000</v>
      </c>
      <c r="P1449" s="2">
        <v>44911400000</v>
      </c>
      <c r="Q1449" s="2">
        <v>43712600000</v>
      </c>
      <c r="R1449" s="2">
        <v>42477300000</v>
      </c>
      <c r="S1449" s="2">
        <v>41341200000</v>
      </c>
      <c r="T1449" s="2">
        <v>40383200000</v>
      </c>
      <c r="U1449" s="2">
        <v>39443800000</v>
      </c>
      <c r="V1449" s="2">
        <v>38578300000</v>
      </c>
      <c r="W1449" s="2">
        <v>37880300000</v>
      </c>
      <c r="X1449" s="2">
        <v>37236700000</v>
      </c>
      <c r="Y1449" s="2">
        <v>36600200000</v>
      </c>
      <c r="Z1449" s="2">
        <v>36048500000</v>
      </c>
      <c r="AA1449" s="2">
        <v>35549700000</v>
      </c>
      <c r="AB1449" s="2">
        <v>35171600000</v>
      </c>
      <c r="AC1449" s="2">
        <v>34877800000</v>
      </c>
      <c r="AD1449" s="2">
        <v>34711600000</v>
      </c>
      <c r="AE1449" s="2">
        <v>34642900000</v>
      </c>
      <c r="AF1449" s="2">
        <v>34721800000</v>
      </c>
    </row>
    <row r="1450" spans="1:32">
      <c r="A1450" t="s">
        <v>1468</v>
      </c>
      <c r="B1450" t="s">
        <v>19</v>
      </c>
      <c r="C1450" s="2">
        <v>42790400000</v>
      </c>
      <c r="D1450" s="2">
        <v>41735600000</v>
      </c>
      <c r="E1450" s="2">
        <v>41328700000</v>
      </c>
      <c r="F1450" s="2">
        <v>40866700000</v>
      </c>
      <c r="G1450" s="2">
        <v>40265900000</v>
      </c>
      <c r="H1450" s="2">
        <v>39683300000</v>
      </c>
      <c r="I1450" s="2">
        <v>39038400000</v>
      </c>
      <c r="J1450" s="2">
        <v>38310000000</v>
      </c>
      <c r="K1450" s="2">
        <v>37492800000</v>
      </c>
      <c r="L1450" s="2">
        <v>36544700000</v>
      </c>
      <c r="M1450" s="2">
        <v>35512700000</v>
      </c>
      <c r="N1450" s="2">
        <v>34394300000</v>
      </c>
      <c r="O1450" s="2">
        <v>33290500000</v>
      </c>
      <c r="P1450" s="2">
        <v>32177100000</v>
      </c>
      <c r="Q1450" s="2">
        <v>31079800000</v>
      </c>
      <c r="R1450" s="2">
        <v>29956500000</v>
      </c>
      <c r="S1450" s="2">
        <v>28880600000</v>
      </c>
      <c r="T1450" s="2">
        <v>27887100000</v>
      </c>
      <c r="U1450" s="2">
        <v>26917200000</v>
      </c>
      <c r="V1450" s="2">
        <v>26005600000</v>
      </c>
      <c r="W1450" s="2">
        <v>25185400000</v>
      </c>
      <c r="X1450" s="2">
        <v>24421100000</v>
      </c>
      <c r="Y1450" s="2">
        <v>23716000000</v>
      </c>
      <c r="Z1450" s="2">
        <v>23112400000</v>
      </c>
      <c r="AA1450" s="2">
        <v>22572800000</v>
      </c>
      <c r="AB1450" s="2">
        <v>22157600000</v>
      </c>
      <c r="AC1450" s="2">
        <v>21822100000</v>
      </c>
      <c r="AD1450" s="2">
        <v>21592800000</v>
      </c>
      <c r="AE1450" s="2">
        <v>21470900000</v>
      </c>
      <c r="AF1450" s="2">
        <v>21416600000</v>
      </c>
    </row>
    <row r="1451" spans="1:32">
      <c r="A1451" t="s">
        <v>1469</v>
      </c>
      <c r="B1451" t="s">
        <v>19</v>
      </c>
      <c r="C1451" s="2">
        <v>70105300000</v>
      </c>
      <c r="D1451" s="2">
        <v>69824600000</v>
      </c>
      <c r="E1451" s="2">
        <v>69880000000</v>
      </c>
      <c r="F1451" s="2">
        <v>68980500000</v>
      </c>
      <c r="G1451" s="2">
        <v>67917900000</v>
      </c>
      <c r="H1451" s="2">
        <v>66963200000</v>
      </c>
      <c r="I1451" s="2">
        <v>65856700000</v>
      </c>
      <c r="J1451" s="2">
        <v>64666100000</v>
      </c>
      <c r="K1451" s="2">
        <v>63071100000</v>
      </c>
      <c r="L1451" s="2">
        <v>61263600000</v>
      </c>
      <c r="M1451" s="2">
        <v>59277100000</v>
      </c>
      <c r="N1451" s="2">
        <v>57131700000</v>
      </c>
      <c r="O1451" s="2">
        <v>55043800000</v>
      </c>
      <c r="P1451" s="2">
        <v>52963500000</v>
      </c>
      <c r="Q1451" s="2">
        <v>50886300000</v>
      </c>
      <c r="R1451" s="2">
        <v>48813900000</v>
      </c>
      <c r="S1451" s="2">
        <v>46769500000</v>
      </c>
      <c r="T1451" s="2">
        <v>44861200000</v>
      </c>
      <c r="U1451" s="2">
        <v>42984000000</v>
      </c>
      <c r="V1451" s="2">
        <v>41265700000</v>
      </c>
      <c r="W1451" s="2">
        <v>39640300000</v>
      </c>
      <c r="X1451" s="2">
        <v>38113600000</v>
      </c>
      <c r="Y1451" s="2">
        <v>36740800000</v>
      </c>
      <c r="Z1451" s="2">
        <v>35564400000</v>
      </c>
      <c r="AA1451" s="2">
        <v>34545500000</v>
      </c>
      <c r="AB1451" s="2">
        <v>33742500000</v>
      </c>
      <c r="AC1451" s="2">
        <v>33112300000</v>
      </c>
      <c r="AD1451" s="2">
        <v>32707900000</v>
      </c>
      <c r="AE1451" s="2">
        <v>32496200000</v>
      </c>
      <c r="AF1451" s="2">
        <v>32388800000</v>
      </c>
    </row>
    <row r="1452" spans="1:32">
      <c r="A1452" t="s">
        <v>1470</v>
      </c>
      <c r="B1452" t="s">
        <v>19</v>
      </c>
      <c r="C1452" s="2">
        <v>14015500000</v>
      </c>
      <c r="D1452" s="2">
        <v>13959900000</v>
      </c>
      <c r="E1452" s="2">
        <v>13971400000</v>
      </c>
      <c r="F1452" s="2">
        <v>13791900000</v>
      </c>
      <c r="G1452" s="2">
        <v>13579800000</v>
      </c>
      <c r="H1452" s="2">
        <v>13389200000</v>
      </c>
      <c r="I1452" s="2">
        <v>13168300000</v>
      </c>
      <c r="J1452" s="2">
        <v>12930600000</v>
      </c>
      <c r="K1452" s="2">
        <v>12611900000</v>
      </c>
      <c r="L1452" s="2">
        <v>12250800000</v>
      </c>
      <c r="M1452" s="2">
        <v>11853800000</v>
      </c>
      <c r="N1452" s="2">
        <v>11425000000</v>
      </c>
      <c r="O1452" s="2">
        <v>11007600000</v>
      </c>
      <c r="P1452" s="2">
        <v>10591700000</v>
      </c>
      <c r="Q1452" s="2">
        <v>10176400000</v>
      </c>
      <c r="R1452" s="2">
        <v>9762100000</v>
      </c>
      <c r="S1452" s="2">
        <v>9353350000</v>
      </c>
      <c r="T1452" s="2">
        <v>8971790000</v>
      </c>
      <c r="U1452" s="2">
        <v>8596430000</v>
      </c>
      <c r="V1452" s="2">
        <v>8252760000</v>
      </c>
      <c r="W1452" s="2">
        <v>7927680000</v>
      </c>
      <c r="X1452" s="2">
        <v>7622350000</v>
      </c>
      <c r="Y1452" s="2">
        <v>7347790000</v>
      </c>
      <c r="Z1452" s="2">
        <v>7112500000</v>
      </c>
      <c r="AA1452" s="2">
        <v>6908720000</v>
      </c>
      <c r="AB1452" s="2">
        <v>6748090000</v>
      </c>
      <c r="AC1452" s="2">
        <v>6622050000</v>
      </c>
      <c r="AD1452" s="2">
        <v>6541140000</v>
      </c>
      <c r="AE1452" s="2">
        <v>6498790000</v>
      </c>
      <c r="AF1452" s="2">
        <v>6477300000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899539000000000</v>
      </c>
      <c r="D1454" s="2">
        <v>830966000000000</v>
      </c>
      <c r="E1454" s="2">
        <v>671311000000000</v>
      </c>
      <c r="F1454" s="2">
        <v>569225000000000</v>
      </c>
      <c r="G1454" s="2">
        <v>601056000000000</v>
      </c>
      <c r="H1454" s="2">
        <v>548971000000000</v>
      </c>
      <c r="I1454" s="2">
        <v>453229000000000</v>
      </c>
      <c r="J1454" s="2">
        <v>350773000000000</v>
      </c>
      <c r="K1454" s="2">
        <v>271510000000000</v>
      </c>
      <c r="L1454" s="2">
        <v>174289000000000</v>
      </c>
      <c r="M1454" s="2">
        <v>125572000000000</v>
      </c>
      <c r="N1454" s="2">
        <v>89572400000000</v>
      </c>
      <c r="O1454" s="2">
        <v>60833700000000</v>
      </c>
      <c r="P1454" s="2">
        <v>28086100000000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7181</v>
      </c>
      <c r="B1455" t="s">
        <v>19</v>
      </c>
      <c r="C1455" s="2">
        <v>45140100000000</v>
      </c>
      <c r="D1455" s="2">
        <v>60531900000000</v>
      </c>
      <c r="E1455" s="2">
        <v>62255600000000</v>
      </c>
      <c r="F1455" s="2">
        <v>46174900000000</v>
      </c>
      <c r="G1455" s="2">
        <v>28331400000000</v>
      </c>
      <c r="H1455" s="2">
        <v>21522700000000</v>
      </c>
      <c r="I1455" s="2">
        <v>18852100000000</v>
      </c>
      <c r="J1455" s="2">
        <v>18967900000000</v>
      </c>
      <c r="K1455" s="2">
        <v>15973000000000</v>
      </c>
      <c r="L1455" s="2">
        <v>10591200000000</v>
      </c>
      <c r="M1455" s="2">
        <v>5580540000000</v>
      </c>
      <c r="N1455" s="2">
        <v>3884680000000</v>
      </c>
      <c r="O1455" s="2">
        <v>2601620000000</v>
      </c>
      <c r="P1455" s="2">
        <v>1631670000000</v>
      </c>
      <c r="Q1455" s="2">
        <v>1022780000000</v>
      </c>
      <c r="R1455" s="2">
        <v>1024470000000</v>
      </c>
      <c r="S1455" s="2">
        <v>1211750000000</v>
      </c>
      <c r="T1455" s="2">
        <v>1322940000000</v>
      </c>
      <c r="U1455" s="2">
        <v>1808920000000</v>
      </c>
      <c r="V1455" s="2">
        <v>2210420000000</v>
      </c>
      <c r="W1455" s="2">
        <v>2841930000000</v>
      </c>
      <c r="X1455" s="2">
        <v>4226270000000</v>
      </c>
      <c r="Y1455" s="2">
        <v>5466440000000</v>
      </c>
      <c r="Z1455" s="2">
        <v>6247920000000</v>
      </c>
      <c r="AA1455" s="2">
        <v>6425900000000</v>
      </c>
      <c r="AB1455" s="2">
        <v>6180230000000</v>
      </c>
      <c r="AC1455" s="2">
        <v>6652320000000</v>
      </c>
      <c r="AD1455" s="2">
        <v>6931190000000</v>
      </c>
      <c r="AE1455" s="2">
        <v>7317920000000</v>
      </c>
      <c r="AF1455" s="2">
        <v>7690460000000</v>
      </c>
    </row>
    <row r="1456" spans="1:32">
      <c r="A1456" t="s">
        <v>7182</v>
      </c>
      <c r="B1456" t="s">
        <v>19</v>
      </c>
      <c r="C1456" s="2">
        <v>512153000000000</v>
      </c>
      <c r="D1456" s="2">
        <v>535276000000000</v>
      </c>
      <c r="E1456" s="2">
        <v>570164000000000</v>
      </c>
      <c r="F1456" s="2">
        <v>519727000000000</v>
      </c>
      <c r="G1456" s="2">
        <v>505691000000000</v>
      </c>
      <c r="H1456" s="2">
        <v>496746000000000</v>
      </c>
      <c r="I1456" s="2">
        <v>482943000000000</v>
      </c>
      <c r="J1456" s="2">
        <v>471796000000000</v>
      </c>
      <c r="K1456" s="2">
        <v>443265000000000</v>
      </c>
      <c r="L1456" s="2">
        <v>402988000000000</v>
      </c>
      <c r="M1456" s="2">
        <v>365861000000000</v>
      </c>
      <c r="N1456" s="2">
        <v>333340000000000</v>
      </c>
      <c r="O1456" s="2">
        <v>313676000000000</v>
      </c>
      <c r="P1456" s="2">
        <v>274527000000000</v>
      </c>
      <c r="Q1456" s="2">
        <v>242473000000000</v>
      </c>
      <c r="R1456" s="2">
        <v>251614000000000</v>
      </c>
      <c r="S1456" s="2">
        <v>278073000000000</v>
      </c>
      <c r="T1456" s="2">
        <v>305817000000000</v>
      </c>
      <c r="U1456" s="2">
        <v>331064000000000</v>
      </c>
      <c r="V1456" s="2">
        <v>360040000000000</v>
      </c>
      <c r="W1456" s="2">
        <v>387324000000000</v>
      </c>
      <c r="X1456" s="2">
        <v>410475000000000</v>
      </c>
      <c r="Y1456" s="2">
        <v>418941000000000</v>
      </c>
      <c r="Z1456" s="2">
        <v>417667000000000</v>
      </c>
      <c r="AA1456" s="2">
        <v>404241000000000</v>
      </c>
      <c r="AB1456" s="2">
        <v>380646000000000</v>
      </c>
      <c r="AC1456" s="2">
        <v>376527000000000</v>
      </c>
      <c r="AD1456" s="2">
        <v>369442000000000</v>
      </c>
      <c r="AE1456" s="2">
        <v>363081000000000</v>
      </c>
      <c r="AF1456" s="2">
        <v>361864000000000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16680500000000</v>
      </c>
      <c r="D1464" s="2">
        <v>18642400000000</v>
      </c>
      <c r="E1464" s="2">
        <v>9153560000000</v>
      </c>
      <c r="F1464" s="2">
        <v>7183430000000</v>
      </c>
      <c r="G1464" s="2">
        <v>7030070000000</v>
      </c>
      <c r="H1464" s="2">
        <v>6876700000000</v>
      </c>
      <c r="I1464" s="2">
        <v>6737290000000</v>
      </c>
      <c r="J1464" s="2">
        <v>6597870000000</v>
      </c>
      <c r="K1464" s="2">
        <v>6472390000000</v>
      </c>
      <c r="L1464" s="2">
        <v>7068950000000</v>
      </c>
      <c r="M1464" s="2">
        <v>7882520000000</v>
      </c>
      <c r="N1464" s="2">
        <v>8685230000000</v>
      </c>
      <c r="O1464" s="2">
        <v>9314380000000</v>
      </c>
      <c r="P1464" s="2">
        <v>9732690000000</v>
      </c>
      <c r="Q1464" s="2">
        <v>9776080000000</v>
      </c>
      <c r="R1464" s="2">
        <v>9776080000000</v>
      </c>
      <c r="S1464" s="2">
        <v>9776080000000</v>
      </c>
      <c r="T1464" s="2">
        <v>9776080000000</v>
      </c>
      <c r="U1464" s="2">
        <v>9852020000000</v>
      </c>
      <c r="V1464" s="2">
        <v>10253400000000</v>
      </c>
      <c r="W1464" s="2">
        <v>11023500000000</v>
      </c>
      <c r="X1464" s="2">
        <v>12075800000000</v>
      </c>
      <c r="Y1464" s="2">
        <v>13485900000000</v>
      </c>
      <c r="Z1464" s="2">
        <v>15189000000000</v>
      </c>
      <c r="AA1464" s="2">
        <v>17174300000000</v>
      </c>
      <c r="AB1464" s="2">
        <v>19387200000000</v>
      </c>
      <c r="AC1464" s="2">
        <v>21350600000000</v>
      </c>
      <c r="AD1464" s="2">
        <v>23140400000000</v>
      </c>
      <c r="AE1464" s="2">
        <v>24919400000000</v>
      </c>
      <c r="AF1464" s="2">
        <v>26882800000000</v>
      </c>
    </row>
    <row r="1465" spans="1:32">
      <c r="A1465" t="s">
        <v>1482</v>
      </c>
      <c r="B1465" t="s">
        <v>19</v>
      </c>
      <c r="C1465" s="2">
        <v>58775200000000</v>
      </c>
      <c r="D1465" s="2">
        <v>59255000000000</v>
      </c>
      <c r="E1465" s="2">
        <v>104755000000000</v>
      </c>
      <c r="F1465" s="2">
        <v>108771000000000</v>
      </c>
      <c r="G1465" s="2">
        <v>70081600000000</v>
      </c>
      <c r="H1465" s="2">
        <v>60494800000000</v>
      </c>
      <c r="I1465" s="2">
        <v>61718500000000</v>
      </c>
      <c r="J1465" s="2">
        <v>65970100000000</v>
      </c>
      <c r="K1465" s="2">
        <v>67238000000000</v>
      </c>
      <c r="L1465" s="2">
        <v>64044200000000</v>
      </c>
      <c r="M1465" s="2">
        <v>57722400000000</v>
      </c>
      <c r="N1465" s="2">
        <v>55353400000000</v>
      </c>
      <c r="O1465" s="2">
        <v>53804500000000</v>
      </c>
      <c r="P1465" s="2">
        <v>50794600000000</v>
      </c>
      <c r="Q1465" s="2">
        <v>48594700000000</v>
      </c>
      <c r="R1465" s="2">
        <v>51098000000000</v>
      </c>
      <c r="S1465" s="2">
        <v>57464400000000</v>
      </c>
      <c r="T1465" s="2">
        <v>62959600000000</v>
      </c>
      <c r="U1465" s="2">
        <v>72473600000000</v>
      </c>
      <c r="V1465" s="2">
        <v>79619000000000</v>
      </c>
      <c r="W1465" s="2">
        <v>88775500000000</v>
      </c>
      <c r="X1465" s="2">
        <v>99721800000000</v>
      </c>
      <c r="Y1465" s="2">
        <v>107596000000000</v>
      </c>
      <c r="Z1465" s="2">
        <v>113262000000000</v>
      </c>
      <c r="AA1465" s="2">
        <v>118584000000000</v>
      </c>
      <c r="AB1465" s="2">
        <v>113278000000000</v>
      </c>
      <c r="AC1465" s="2">
        <v>114415000000000</v>
      </c>
      <c r="AD1465" s="2">
        <v>114138000000000</v>
      </c>
      <c r="AE1465" s="2">
        <v>115211000000000</v>
      </c>
      <c r="AF1465" s="2">
        <v>115904000000000</v>
      </c>
    </row>
    <row r="1466" spans="1:32">
      <c r="A1466" t="s">
        <v>1483</v>
      </c>
      <c r="B1466" t="s">
        <v>19</v>
      </c>
      <c r="C1466" s="2">
        <v>18496800000000</v>
      </c>
      <c r="D1466" s="2">
        <v>20613000000000</v>
      </c>
      <c r="E1466" s="2">
        <v>10550200000000</v>
      </c>
      <c r="F1466" s="2">
        <v>4910450000000</v>
      </c>
      <c r="G1466" s="2">
        <v>1319260000000</v>
      </c>
      <c r="H1466" s="2">
        <v>1375520000000</v>
      </c>
      <c r="I1466" s="2">
        <v>1258790000000</v>
      </c>
      <c r="J1466" s="2">
        <v>1117550000000</v>
      </c>
      <c r="K1466" s="2">
        <v>898862000000</v>
      </c>
      <c r="L1466" s="2">
        <v>589681000000</v>
      </c>
      <c r="M1466" s="2">
        <v>510517000000</v>
      </c>
      <c r="N1466" s="2">
        <v>479463000000</v>
      </c>
      <c r="O1466" s="2">
        <v>491576000000</v>
      </c>
      <c r="P1466" s="2">
        <v>446085000000</v>
      </c>
      <c r="Q1466" s="2">
        <v>415360000000</v>
      </c>
      <c r="R1466" s="2">
        <v>454281000000</v>
      </c>
      <c r="S1466" s="2">
        <v>531527000000</v>
      </c>
      <c r="T1466" s="2">
        <v>633674000000</v>
      </c>
      <c r="U1466" s="2">
        <v>693986000000</v>
      </c>
      <c r="V1466" s="2">
        <v>830780000000</v>
      </c>
      <c r="W1466" s="2">
        <v>939290000000</v>
      </c>
      <c r="X1466" s="2">
        <v>999876000000</v>
      </c>
      <c r="Y1466" s="2">
        <v>1011480000000</v>
      </c>
      <c r="Z1466" s="2">
        <v>991650000000</v>
      </c>
      <c r="AA1466" s="2">
        <v>964344000000</v>
      </c>
      <c r="AB1466" s="2">
        <v>883522000000</v>
      </c>
      <c r="AC1466" s="2">
        <v>861753000000</v>
      </c>
      <c r="AD1466" s="2">
        <v>840280000000</v>
      </c>
      <c r="AE1466" s="2">
        <v>800198000000</v>
      </c>
      <c r="AF1466" s="2">
        <v>799475000000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7369980000000</v>
      </c>
      <c r="D1470" s="2">
        <v>6609610000000</v>
      </c>
      <c r="E1470" s="2">
        <v>6609610000000</v>
      </c>
      <c r="F1470" s="2">
        <v>6467650000000</v>
      </c>
      <c r="G1470" s="2">
        <v>6467650000000</v>
      </c>
      <c r="H1470" s="2">
        <v>6467650000000</v>
      </c>
      <c r="I1470" s="2">
        <v>6312620000000</v>
      </c>
      <c r="J1470" s="2">
        <v>6312620000000</v>
      </c>
      <c r="K1470" s="2">
        <v>6144680000000</v>
      </c>
      <c r="L1470" s="2">
        <v>6144680000000</v>
      </c>
      <c r="M1470" s="2">
        <v>5703990000000</v>
      </c>
      <c r="N1470" s="2">
        <v>5576310000000</v>
      </c>
      <c r="O1470" s="2">
        <v>5576310000000</v>
      </c>
      <c r="P1470" s="2">
        <v>5405560000000</v>
      </c>
      <c r="Q1470" s="2">
        <v>4771260000000</v>
      </c>
      <c r="R1470" s="2">
        <v>5275580000000</v>
      </c>
      <c r="S1470" s="2">
        <v>5448250000000</v>
      </c>
      <c r="T1470" s="2">
        <v>5448250000000</v>
      </c>
      <c r="U1470" s="2">
        <v>5512350000000</v>
      </c>
      <c r="V1470" s="2">
        <v>5576310000000</v>
      </c>
      <c r="W1470" s="2">
        <v>5576310000000</v>
      </c>
      <c r="X1470" s="2">
        <v>5640050000000</v>
      </c>
      <c r="Y1470" s="2">
        <v>5640050000000</v>
      </c>
      <c r="Z1470" s="2">
        <v>5576310000000</v>
      </c>
      <c r="AA1470" s="2">
        <v>5576310000000</v>
      </c>
      <c r="AB1470" s="2">
        <v>5576300000000</v>
      </c>
      <c r="AC1470" s="2">
        <v>5512350000000</v>
      </c>
      <c r="AD1470" s="2">
        <v>5512350000000</v>
      </c>
      <c r="AE1470" s="2">
        <v>5512340000000</v>
      </c>
      <c r="AF1470" s="2">
        <v>5464640000000</v>
      </c>
    </row>
    <row r="1471" spans="1:32">
      <c r="A1471" t="s">
        <v>7183</v>
      </c>
      <c r="B1471" t="s">
        <v>19</v>
      </c>
      <c r="C1471">
        <v>0</v>
      </c>
      <c r="D1471">
        <v>0</v>
      </c>
      <c r="E1471">
        <v>0</v>
      </c>
      <c r="F1471">
        <v>0</v>
      </c>
      <c r="G1471">
        <v>0</v>
      </c>
      <c r="H1471">
        <v>0</v>
      </c>
      <c r="I1471">
        <v>0</v>
      </c>
      <c r="J1471">
        <v>0</v>
      </c>
      <c r="K1471" s="2">
        <v>165920000000</v>
      </c>
      <c r="L1471" s="2">
        <v>348305000000</v>
      </c>
      <c r="M1471" s="2">
        <v>1610750000000</v>
      </c>
      <c r="N1471" s="2">
        <v>2985880000000</v>
      </c>
      <c r="O1471" s="2">
        <v>1160610000000</v>
      </c>
      <c r="P1471" s="2">
        <v>1534150000000</v>
      </c>
      <c r="Q1471" s="2">
        <v>1945610000000</v>
      </c>
      <c r="R1471" s="2">
        <v>1851200000000</v>
      </c>
      <c r="S1471" s="2">
        <v>1808470000000</v>
      </c>
      <c r="T1471" s="2">
        <v>1756590000000</v>
      </c>
      <c r="U1471" s="2">
        <v>1557320000000</v>
      </c>
      <c r="V1471" s="2">
        <v>1318850000000</v>
      </c>
      <c r="W1471" s="2">
        <v>1027750000000</v>
      </c>
      <c r="X1471" s="2">
        <v>741392000000</v>
      </c>
      <c r="Y1471" s="2">
        <v>472245000000</v>
      </c>
      <c r="Z1471" s="2">
        <v>233554000000</v>
      </c>
      <c r="AA1471" s="2">
        <v>29054200000</v>
      </c>
      <c r="AB1471" s="2">
        <v>34249800000</v>
      </c>
      <c r="AC1471" s="2">
        <v>39333700000</v>
      </c>
      <c r="AD1471" s="2">
        <v>44103100000</v>
      </c>
      <c r="AE1471" s="2">
        <v>47842100000</v>
      </c>
      <c r="AF1471" s="2">
        <v>52724300000</v>
      </c>
    </row>
    <row r="1472" spans="1:32">
      <c r="A1472" t="s">
        <v>7184</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c r="A1473" t="s">
        <v>7185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7186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7187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7188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7189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11291300000</v>
      </c>
      <c r="D1478" s="2">
        <v>10430600000</v>
      </c>
      <c r="E1478" s="2">
        <v>8426520000</v>
      </c>
      <c r="F1478" s="2">
        <v>7145110000</v>
      </c>
      <c r="G1478" s="2">
        <v>7544660000</v>
      </c>
      <c r="H1478" s="2">
        <v>6890870000</v>
      </c>
      <c r="I1478" s="2">
        <v>5689090000</v>
      </c>
      <c r="J1478" s="2">
        <v>4403030000</v>
      </c>
      <c r="K1478" s="2">
        <v>3408090000</v>
      </c>
      <c r="L1478" s="2">
        <v>2187740000</v>
      </c>
      <c r="M1478" s="2">
        <v>1576220000</v>
      </c>
      <c r="N1478" s="2">
        <v>1124340000</v>
      </c>
      <c r="O1478" s="2">
        <v>763606000</v>
      </c>
      <c r="P1478" s="2">
        <v>352547000</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7190</v>
      </c>
      <c r="B1479" t="s">
        <v>19</v>
      </c>
      <c r="C1479" s="2">
        <v>769067000</v>
      </c>
      <c r="D1479" s="2">
        <v>1031300000</v>
      </c>
      <c r="E1479" s="2">
        <v>1060670000</v>
      </c>
      <c r="F1479" s="2">
        <v>786696000</v>
      </c>
      <c r="G1479" s="2">
        <v>482691000</v>
      </c>
      <c r="H1479" s="2">
        <v>366689000</v>
      </c>
      <c r="I1479" s="2">
        <v>321189000</v>
      </c>
      <c r="J1479" s="2">
        <v>323163000</v>
      </c>
      <c r="K1479" s="2">
        <v>272137000</v>
      </c>
      <c r="L1479" s="2">
        <v>180445000</v>
      </c>
      <c r="M1479" s="2">
        <v>95077400</v>
      </c>
      <c r="N1479" s="2">
        <v>66184600</v>
      </c>
      <c r="O1479" s="2">
        <v>44324600</v>
      </c>
      <c r="P1479" s="2">
        <v>27799400</v>
      </c>
      <c r="Q1479" s="2">
        <v>17425400</v>
      </c>
      <c r="R1479" s="2">
        <v>17454300</v>
      </c>
      <c r="S1479" s="2">
        <v>20645000</v>
      </c>
      <c r="T1479" s="2">
        <v>22539400</v>
      </c>
      <c r="U1479" s="2">
        <v>30819200</v>
      </c>
      <c r="V1479" s="2">
        <v>37659600</v>
      </c>
      <c r="W1479" s="2">
        <v>48418900</v>
      </c>
      <c r="X1479" s="2">
        <v>72004300</v>
      </c>
      <c r="Y1479" s="2">
        <v>93133400</v>
      </c>
      <c r="Z1479" s="2">
        <v>106448000</v>
      </c>
      <c r="AA1479" s="2">
        <v>109480000</v>
      </c>
      <c r="AB1479" s="2">
        <v>105295000</v>
      </c>
      <c r="AC1479" s="2">
        <v>113338000</v>
      </c>
      <c r="AD1479" s="2">
        <v>118089000</v>
      </c>
      <c r="AE1479" s="2">
        <v>124678000</v>
      </c>
      <c r="AF1479" s="2">
        <v>131025000</v>
      </c>
    </row>
    <row r="1480" spans="1:32">
      <c r="A1480" t="s">
        <v>7191</v>
      </c>
      <c r="B1480" t="s">
        <v>19</v>
      </c>
      <c r="C1480" s="2">
        <v>8725710000</v>
      </c>
      <c r="D1480" s="2">
        <v>9119660000</v>
      </c>
      <c r="E1480" s="2">
        <v>9714070000</v>
      </c>
      <c r="F1480" s="2">
        <v>8854740000</v>
      </c>
      <c r="G1480" s="2">
        <v>8615620000</v>
      </c>
      <c r="H1480" s="2">
        <v>8463210000</v>
      </c>
      <c r="I1480" s="2">
        <v>8228050000</v>
      </c>
      <c r="J1480" s="2">
        <v>8038140000</v>
      </c>
      <c r="K1480" s="2">
        <v>7552040000</v>
      </c>
      <c r="L1480" s="2">
        <v>6865830000</v>
      </c>
      <c r="M1480" s="2">
        <v>6233290000</v>
      </c>
      <c r="N1480" s="2">
        <v>5679210000</v>
      </c>
      <c r="O1480" s="2">
        <v>5344200000</v>
      </c>
      <c r="P1480" s="2">
        <v>4677210000</v>
      </c>
      <c r="Q1480" s="2">
        <v>4131090000</v>
      </c>
      <c r="R1480" s="2">
        <v>4286820000</v>
      </c>
      <c r="S1480" s="2">
        <v>4737610000</v>
      </c>
      <c r="T1480" s="2">
        <v>5210300000</v>
      </c>
      <c r="U1480" s="2">
        <v>5640450000</v>
      </c>
      <c r="V1480" s="2">
        <v>6134110000</v>
      </c>
      <c r="W1480" s="2">
        <v>6598960000</v>
      </c>
      <c r="X1480" s="2">
        <v>6993390000</v>
      </c>
      <c r="Y1480" s="2">
        <v>7137640000</v>
      </c>
      <c r="Z1480" s="2">
        <v>7115920000</v>
      </c>
      <c r="AA1480" s="2">
        <v>6887190000</v>
      </c>
      <c r="AB1480" s="2">
        <v>6485190000</v>
      </c>
      <c r="AC1480" s="2">
        <v>6415020000</v>
      </c>
      <c r="AD1480" s="2">
        <v>6294300000</v>
      </c>
      <c r="AE1480" s="2">
        <v>6185920000</v>
      </c>
      <c r="AF1480" s="2">
        <v>6165190000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1025520000</v>
      </c>
      <c r="D1486" s="2">
        <v>821061000</v>
      </c>
      <c r="E1486" s="2">
        <v>930043000</v>
      </c>
      <c r="F1486" s="2">
        <v>1069360000</v>
      </c>
      <c r="G1486" s="2">
        <v>936467000</v>
      </c>
      <c r="H1486" s="2">
        <v>759279000</v>
      </c>
      <c r="I1486" s="2">
        <v>606700000</v>
      </c>
      <c r="J1486" s="2">
        <v>564863000</v>
      </c>
      <c r="K1486" s="2">
        <v>530410000</v>
      </c>
      <c r="L1486" s="2">
        <v>486113000</v>
      </c>
      <c r="M1486" s="2">
        <v>451660000</v>
      </c>
      <c r="N1486" s="2">
        <v>412284000</v>
      </c>
      <c r="O1486" s="2">
        <v>328612000</v>
      </c>
      <c r="P1486" s="2">
        <v>180955000</v>
      </c>
      <c r="Q1486" s="2">
        <v>146502000</v>
      </c>
      <c r="R1486" s="2">
        <v>141580000</v>
      </c>
      <c r="S1486" s="2">
        <v>112048000</v>
      </c>
      <c r="T1486" s="2">
        <v>82516900</v>
      </c>
      <c r="U1486" s="2">
        <v>67751100</v>
      </c>
      <c r="V1486" s="2">
        <v>33297800</v>
      </c>
      <c r="W1486" s="2">
        <v>18532100</v>
      </c>
      <c r="X1486" s="2">
        <v>18532100</v>
      </c>
      <c r="Y1486" s="2">
        <v>18532100</v>
      </c>
      <c r="Z1486" s="2">
        <v>18532100</v>
      </c>
      <c r="AA1486" s="2">
        <v>3520250</v>
      </c>
      <c r="AB1486" s="2">
        <v>3520250</v>
      </c>
      <c r="AC1486" s="2">
        <v>3520250</v>
      </c>
      <c r="AD1486" s="2">
        <v>3520250</v>
      </c>
      <c r="AE1486" s="2">
        <v>3520250</v>
      </c>
      <c r="AF1486" s="2">
        <v>3520250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1317650000</v>
      </c>
      <c r="D1488" s="2">
        <v>1472630000</v>
      </c>
      <c r="E1488" s="2">
        <v>723070000</v>
      </c>
      <c r="F1488" s="2">
        <v>567443000</v>
      </c>
      <c r="G1488" s="2">
        <v>555328000</v>
      </c>
      <c r="H1488" s="2">
        <v>543214000</v>
      </c>
      <c r="I1488" s="2">
        <v>532201000</v>
      </c>
      <c r="J1488" s="2">
        <v>521188000</v>
      </c>
      <c r="K1488" s="2">
        <v>511276000</v>
      </c>
      <c r="L1488" s="2">
        <v>558400000</v>
      </c>
      <c r="M1488" s="2">
        <v>622666000</v>
      </c>
      <c r="N1488" s="2">
        <v>686075000</v>
      </c>
      <c r="O1488" s="2">
        <v>735774000</v>
      </c>
      <c r="P1488" s="2">
        <v>768818000</v>
      </c>
      <c r="Q1488" s="2">
        <v>772246000</v>
      </c>
      <c r="R1488" s="2">
        <v>772246000</v>
      </c>
      <c r="S1488" s="2">
        <v>772246000</v>
      </c>
      <c r="T1488" s="2">
        <v>772246000</v>
      </c>
      <c r="U1488" s="2">
        <v>778244000</v>
      </c>
      <c r="V1488" s="2">
        <v>809948000</v>
      </c>
      <c r="W1488" s="2">
        <v>870787000</v>
      </c>
      <c r="X1488" s="2">
        <v>953904000</v>
      </c>
      <c r="Y1488" s="2">
        <v>1065300000</v>
      </c>
      <c r="Z1488" s="2">
        <v>1199830000</v>
      </c>
      <c r="AA1488" s="2">
        <v>1356660000</v>
      </c>
      <c r="AB1488" s="2">
        <v>1531460000</v>
      </c>
      <c r="AC1488" s="2">
        <v>1686560000</v>
      </c>
      <c r="AD1488" s="2">
        <v>1827940000</v>
      </c>
      <c r="AE1488" s="2">
        <v>1968470000</v>
      </c>
      <c r="AF1488" s="2">
        <v>2123560000</v>
      </c>
    </row>
    <row r="1489" spans="1:32">
      <c r="A1489" t="s">
        <v>1498</v>
      </c>
      <c r="B1489" t="s">
        <v>19</v>
      </c>
      <c r="C1489" s="2">
        <v>1001370000</v>
      </c>
      <c r="D1489" s="2">
        <v>1009550000</v>
      </c>
      <c r="E1489" s="2">
        <v>1784750000</v>
      </c>
      <c r="F1489" s="2">
        <v>1853170000</v>
      </c>
      <c r="G1489" s="2">
        <v>1194000000</v>
      </c>
      <c r="H1489" s="2">
        <v>1030670000</v>
      </c>
      <c r="I1489" s="2">
        <v>1051520000</v>
      </c>
      <c r="J1489" s="2">
        <v>1123950000</v>
      </c>
      <c r="K1489" s="2">
        <v>1145560000</v>
      </c>
      <c r="L1489" s="2">
        <v>1091140000</v>
      </c>
      <c r="M1489" s="2">
        <v>983435000</v>
      </c>
      <c r="N1489" s="2">
        <v>943073000</v>
      </c>
      <c r="O1489" s="2">
        <v>916684000</v>
      </c>
      <c r="P1489" s="2">
        <v>865404000</v>
      </c>
      <c r="Q1489" s="2">
        <v>827923000</v>
      </c>
      <c r="R1489" s="2">
        <v>870572000</v>
      </c>
      <c r="S1489" s="2">
        <v>979039000</v>
      </c>
      <c r="T1489" s="2">
        <v>1072660000</v>
      </c>
      <c r="U1489" s="2">
        <v>1234760000</v>
      </c>
      <c r="V1489" s="2">
        <v>1356490000</v>
      </c>
      <c r="W1489" s="2">
        <v>1512500000</v>
      </c>
      <c r="X1489" s="2">
        <v>1698990000</v>
      </c>
      <c r="Y1489" s="2">
        <v>1833140000</v>
      </c>
      <c r="Z1489" s="2">
        <v>1929670000</v>
      </c>
      <c r="AA1489" s="2">
        <v>2020360000</v>
      </c>
      <c r="AB1489" s="2">
        <v>1929960000</v>
      </c>
      <c r="AC1489" s="2">
        <v>1949330000</v>
      </c>
      <c r="AD1489" s="2">
        <v>1944600000</v>
      </c>
      <c r="AE1489" s="2">
        <v>1962880000</v>
      </c>
      <c r="AF1489" s="2">
        <v>1974690000</v>
      </c>
    </row>
    <row r="1490" spans="1:32">
      <c r="A1490" t="s">
        <v>1499</v>
      </c>
      <c r="B1490" t="s">
        <v>19</v>
      </c>
      <c r="C1490" s="2">
        <v>226951000</v>
      </c>
      <c r="D1490" s="2">
        <v>252917000</v>
      </c>
      <c r="E1490" s="2">
        <v>129449000</v>
      </c>
      <c r="F1490" s="2">
        <v>60250000</v>
      </c>
      <c r="G1490" s="2">
        <v>16187000</v>
      </c>
      <c r="H1490" s="2">
        <v>16877300</v>
      </c>
      <c r="I1490" s="2">
        <v>15445000</v>
      </c>
      <c r="J1490" s="2">
        <v>13712100</v>
      </c>
      <c r="K1490" s="2">
        <v>11028800</v>
      </c>
      <c r="L1490" s="2">
        <v>7235240</v>
      </c>
      <c r="M1490" s="2">
        <v>6263920</v>
      </c>
      <c r="N1490" s="2">
        <v>5882890</v>
      </c>
      <c r="O1490" s="2">
        <v>6031520</v>
      </c>
      <c r="P1490" s="2">
        <v>5473350</v>
      </c>
      <c r="Q1490" s="2">
        <v>5096370</v>
      </c>
      <c r="R1490" s="2">
        <v>5573920</v>
      </c>
      <c r="S1490" s="2">
        <v>6521710</v>
      </c>
      <c r="T1490" s="2">
        <v>7775020</v>
      </c>
      <c r="U1490" s="2">
        <v>8515030</v>
      </c>
      <c r="V1490" s="2">
        <v>10193500</v>
      </c>
      <c r="W1490" s="2">
        <v>11524900</v>
      </c>
      <c r="X1490" s="2">
        <v>12268200</v>
      </c>
      <c r="Y1490" s="2">
        <v>12410600</v>
      </c>
      <c r="Z1490" s="2">
        <v>12167300</v>
      </c>
      <c r="AA1490" s="2">
        <v>11832300</v>
      </c>
      <c r="AB1490" s="2">
        <v>10840600</v>
      </c>
      <c r="AC1490" s="2">
        <v>10573500</v>
      </c>
      <c r="AD1490" s="2">
        <v>10310000</v>
      </c>
      <c r="AE1490" s="2">
        <v>9818230</v>
      </c>
      <c r="AF1490" s="2">
        <v>9809360</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3460200000</v>
      </c>
      <c r="D1494" s="2">
        <v>3103210000</v>
      </c>
      <c r="E1494" s="2">
        <v>3103210000</v>
      </c>
      <c r="F1494" s="2">
        <v>3036560000</v>
      </c>
      <c r="G1494" s="2">
        <v>3036560000</v>
      </c>
      <c r="H1494" s="2">
        <v>3036560000</v>
      </c>
      <c r="I1494" s="2">
        <v>2963770000</v>
      </c>
      <c r="J1494" s="2">
        <v>2963770000</v>
      </c>
      <c r="K1494" s="2">
        <v>2884920000</v>
      </c>
      <c r="L1494" s="2">
        <v>2884920000</v>
      </c>
      <c r="M1494" s="2">
        <v>2678020000</v>
      </c>
      <c r="N1494" s="2">
        <v>2618070000</v>
      </c>
      <c r="O1494" s="2">
        <v>2618070000</v>
      </c>
      <c r="P1494" s="2">
        <v>2537900000</v>
      </c>
      <c r="Q1494" s="2">
        <v>2240110000</v>
      </c>
      <c r="R1494" s="2">
        <v>2476880000</v>
      </c>
      <c r="S1494" s="2">
        <v>2557950000</v>
      </c>
      <c r="T1494" s="2">
        <v>2557950000</v>
      </c>
      <c r="U1494" s="2">
        <v>2588040000</v>
      </c>
      <c r="V1494" s="2">
        <v>2618070000</v>
      </c>
      <c r="W1494" s="2">
        <v>2618070000</v>
      </c>
      <c r="X1494" s="2">
        <v>2648000000</v>
      </c>
      <c r="Y1494" s="2">
        <v>2648000000</v>
      </c>
      <c r="Z1494" s="2">
        <v>2618070000</v>
      </c>
      <c r="AA1494" s="2">
        <v>2618070000</v>
      </c>
      <c r="AB1494" s="2">
        <v>2618070000</v>
      </c>
      <c r="AC1494" s="2">
        <v>2588040000</v>
      </c>
      <c r="AD1494" s="2">
        <v>2588040000</v>
      </c>
      <c r="AE1494" s="2">
        <v>2588040000</v>
      </c>
      <c r="AF1494" s="2">
        <v>2565650000</v>
      </c>
    </row>
    <row r="1495" spans="1:32">
      <c r="A1495" t="s">
        <v>7192</v>
      </c>
      <c r="B1495" t="s">
        <v>19</v>
      </c>
      <c r="C1495">
        <v>0</v>
      </c>
      <c r="D1495">
        <v>0</v>
      </c>
      <c r="E1495">
        <v>0</v>
      </c>
      <c r="F1495">
        <v>0</v>
      </c>
      <c r="G1495">
        <v>0</v>
      </c>
      <c r="H1495">
        <v>0</v>
      </c>
      <c r="I1495">
        <v>0</v>
      </c>
      <c r="J1495">
        <v>0</v>
      </c>
      <c r="K1495" s="2">
        <v>41653700</v>
      </c>
      <c r="L1495" s="2">
        <v>83077800</v>
      </c>
      <c r="M1495" s="2">
        <v>391332000</v>
      </c>
      <c r="N1495" s="2">
        <v>695395000</v>
      </c>
      <c r="O1495" s="2">
        <v>258292000</v>
      </c>
      <c r="P1495" s="2">
        <v>326393000</v>
      </c>
      <c r="Q1495" s="2">
        <v>395341000</v>
      </c>
      <c r="R1495" s="2">
        <v>377121000</v>
      </c>
      <c r="S1495" s="2">
        <v>369377000</v>
      </c>
      <c r="T1495" s="2">
        <v>359735000</v>
      </c>
      <c r="U1495" s="2">
        <v>319629000</v>
      </c>
      <c r="V1495" s="2">
        <v>271241000</v>
      </c>
      <c r="W1495" s="2">
        <v>220634000</v>
      </c>
      <c r="X1495" s="2">
        <v>166467000</v>
      </c>
      <c r="Y1495" s="2">
        <v>111122000</v>
      </c>
      <c r="Z1495" s="2">
        <v>57652800</v>
      </c>
      <c r="AA1495" s="2">
        <v>7293960</v>
      </c>
      <c r="AB1495" s="2">
        <v>8598310</v>
      </c>
      <c r="AC1495" s="2">
        <v>9874600</v>
      </c>
      <c r="AD1495" s="2">
        <v>11071900</v>
      </c>
      <c r="AE1495" s="2">
        <v>12010600</v>
      </c>
      <c r="AF1495" s="2">
        <v>13236300</v>
      </c>
    </row>
    <row r="1496" spans="1:32">
      <c r="A1496" t="s">
        <v>7193</v>
      </c>
      <c r="B1496" t="s">
        <v>19</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c r="A1497" t="s">
        <v>7194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7195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7196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7197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7198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306636000000</v>
      </c>
      <c r="D1502" s="2">
        <v>283261000000</v>
      </c>
      <c r="E1502" s="2">
        <v>228837000000</v>
      </c>
      <c r="F1502" s="2">
        <v>194038000000</v>
      </c>
      <c r="G1502" s="2">
        <v>204889000000</v>
      </c>
      <c r="H1502" s="2">
        <v>187134000000</v>
      </c>
      <c r="I1502" s="2">
        <v>154497000000</v>
      </c>
      <c r="J1502" s="2">
        <v>119572000000</v>
      </c>
      <c r="K1502" s="2">
        <v>92552800000</v>
      </c>
      <c r="L1502" s="2">
        <v>59412000000</v>
      </c>
      <c r="M1502" s="2">
        <v>42805100000</v>
      </c>
      <c r="N1502" s="2">
        <v>30533600000</v>
      </c>
      <c r="O1502" s="2">
        <v>20737100000</v>
      </c>
      <c r="P1502" s="2">
        <v>9574040000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7199</v>
      </c>
      <c r="B1503" t="s">
        <v>19</v>
      </c>
      <c r="C1503" s="2">
        <v>6327780000</v>
      </c>
      <c r="D1503" s="2">
        <v>8485420000</v>
      </c>
      <c r="E1503" s="2">
        <v>8727040000</v>
      </c>
      <c r="F1503" s="2">
        <v>6472840000</v>
      </c>
      <c r="G1503" s="2">
        <v>3971520000</v>
      </c>
      <c r="H1503" s="2">
        <v>3017070000</v>
      </c>
      <c r="I1503" s="2">
        <v>2642710000</v>
      </c>
      <c r="J1503" s="2">
        <v>2658940000</v>
      </c>
      <c r="K1503" s="2">
        <v>2239110000</v>
      </c>
      <c r="L1503" s="2">
        <v>1484680000</v>
      </c>
      <c r="M1503" s="2">
        <v>782285000</v>
      </c>
      <c r="N1503" s="2">
        <v>544558000</v>
      </c>
      <c r="O1503" s="2">
        <v>364697000</v>
      </c>
      <c r="P1503" s="2">
        <v>228730000</v>
      </c>
      <c r="Q1503" s="2">
        <v>143374000</v>
      </c>
      <c r="R1503" s="2">
        <v>143611000</v>
      </c>
      <c r="S1503" s="2">
        <v>169864000</v>
      </c>
      <c r="T1503" s="2">
        <v>185452000</v>
      </c>
      <c r="U1503" s="2">
        <v>253576000</v>
      </c>
      <c r="V1503" s="2">
        <v>309859000</v>
      </c>
      <c r="W1503" s="2">
        <v>398385000</v>
      </c>
      <c r="X1503" s="2">
        <v>592442000</v>
      </c>
      <c r="Y1503" s="2">
        <v>766290000</v>
      </c>
      <c r="Z1503" s="2">
        <v>875840000</v>
      </c>
      <c r="AA1503" s="2">
        <v>900789000</v>
      </c>
      <c r="AB1503" s="2">
        <v>866350000</v>
      </c>
      <c r="AC1503" s="2">
        <v>932528000</v>
      </c>
      <c r="AD1503" s="2">
        <v>971621000</v>
      </c>
      <c r="AE1503" s="2">
        <v>1025830000</v>
      </c>
      <c r="AF1503" s="2">
        <v>1078060000</v>
      </c>
    </row>
    <row r="1504" spans="1:32">
      <c r="A1504" t="s">
        <v>7200</v>
      </c>
      <c r="B1504" t="s">
        <v>19</v>
      </c>
      <c r="C1504" s="2">
        <v>71794100000</v>
      </c>
      <c r="D1504" s="2">
        <v>75035400000</v>
      </c>
      <c r="E1504" s="2">
        <v>79926200000</v>
      </c>
      <c r="F1504" s="2">
        <v>72855700000</v>
      </c>
      <c r="G1504" s="2">
        <v>70888200000</v>
      </c>
      <c r="H1504" s="2">
        <v>69634300000</v>
      </c>
      <c r="I1504" s="2">
        <v>67699400000</v>
      </c>
      <c r="J1504" s="2">
        <v>66136800000</v>
      </c>
      <c r="K1504" s="2">
        <v>62137200000</v>
      </c>
      <c r="L1504" s="2">
        <v>56491200000</v>
      </c>
      <c r="M1504" s="2">
        <v>51286700000</v>
      </c>
      <c r="N1504" s="2">
        <v>46727800000</v>
      </c>
      <c r="O1504" s="2">
        <v>43971400000</v>
      </c>
      <c r="P1504" s="2">
        <v>38483500000</v>
      </c>
      <c r="Q1504" s="2">
        <v>33990100000</v>
      </c>
      <c r="R1504" s="2">
        <v>35271400000</v>
      </c>
      <c r="S1504" s="2">
        <v>38980500000</v>
      </c>
      <c r="T1504" s="2">
        <v>42869700000</v>
      </c>
      <c r="U1504" s="2">
        <v>46408900000</v>
      </c>
      <c r="V1504" s="2">
        <v>50470700000</v>
      </c>
      <c r="W1504" s="2">
        <v>54295400000</v>
      </c>
      <c r="X1504" s="2">
        <v>57540700000</v>
      </c>
      <c r="Y1504" s="2">
        <v>58727600000</v>
      </c>
      <c r="Z1504" s="2">
        <v>58548900000</v>
      </c>
      <c r="AA1504" s="2">
        <v>56666900000</v>
      </c>
      <c r="AB1504" s="2">
        <v>53359300000</v>
      </c>
      <c r="AC1504" s="2">
        <v>52782000000</v>
      </c>
      <c r="AD1504" s="2">
        <v>51788800000</v>
      </c>
      <c r="AE1504" s="2">
        <v>50897000000</v>
      </c>
      <c r="AF1504" s="2">
        <v>50726400000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21480000000</v>
      </c>
      <c r="D1510" s="2">
        <v>17197500000</v>
      </c>
      <c r="E1510" s="2">
        <v>19480200000</v>
      </c>
      <c r="F1510" s="2">
        <v>22398200000</v>
      </c>
      <c r="G1510" s="2">
        <v>19614700000</v>
      </c>
      <c r="H1510" s="2">
        <v>15903400000</v>
      </c>
      <c r="I1510" s="2">
        <v>12707600000</v>
      </c>
      <c r="J1510" s="2">
        <v>11831300000</v>
      </c>
      <c r="K1510" s="2">
        <v>11109700000</v>
      </c>
      <c r="L1510" s="2">
        <v>10181900000</v>
      </c>
      <c r="M1510" s="2">
        <v>9460210000</v>
      </c>
      <c r="N1510" s="2">
        <v>8635480000</v>
      </c>
      <c r="O1510" s="2">
        <v>6882930000</v>
      </c>
      <c r="P1510" s="2">
        <v>3790180000</v>
      </c>
      <c r="Q1510" s="2">
        <v>3068540000</v>
      </c>
      <c r="R1510" s="2">
        <v>2965450000</v>
      </c>
      <c r="S1510" s="2">
        <v>2346900000</v>
      </c>
      <c r="T1510" s="2">
        <v>1728350000</v>
      </c>
      <c r="U1510" s="2">
        <v>1419080000</v>
      </c>
      <c r="V1510" s="2">
        <v>697438000</v>
      </c>
      <c r="W1510" s="2">
        <v>388163000</v>
      </c>
      <c r="X1510" s="2">
        <v>388163000</v>
      </c>
      <c r="Y1510" s="2">
        <v>388163000</v>
      </c>
      <c r="Z1510" s="2">
        <v>388163000</v>
      </c>
      <c r="AA1510" s="2">
        <v>73733200</v>
      </c>
      <c r="AB1510" s="2">
        <v>73733200</v>
      </c>
      <c r="AC1510" s="2">
        <v>73733200</v>
      </c>
      <c r="AD1510" s="2">
        <v>73733200</v>
      </c>
      <c r="AE1510" s="2">
        <v>73733200</v>
      </c>
      <c r="AF1510" s="2">
        <v>73733200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6432220000</v>
      </c>
      <c r="D1512" s="2">
        <v>7188730000</v>
      </c>
      <c r="E1512" s="2">
        <v>3529720000</v>
      </c>
      <c r="F1512" s="2">
        <v>2770010000</v>
      </c>
      <c r="G1512" s="2">
        <v>2710880000</v>
      </c>
      <c r="H1512" s="2">
        <v>2651740000</v>
      </c>
      <c r="I1512" s="2">
        <v>2597980000</v>
      </c>
      <c r="J1512" s="2">
        <v>2544220000</v>
      </c>
      <c r="K1512" s="2">
        <v>2495830000</v>
      </c>
      <c r="L1512" s="2">
        <v>2725870000</v>
      </c>
      <c r="M1512" s="2">
        <v>3039590000</v>
      </c>
      <c r="N1512" s="2">
        <v>3349130000</v>
      </c>
      <c r="O1512" s="2">
        <v>3591740000</v>
      </c>
      <c r="P1512" s="2">
        <v>3753040000</v>
      </c>
      <c r="Q1512" s="2">
        <v>3769770000</v>
      </c>
      <c r="R1512" s="2">
        <v>3769770000</v>
      </c>
      <c r="S1512" s="2">
        <v>3769770000</v>
      </c>
      <c r="T1512" s="2">
        <v>3769770000</v>
      </c>
      <c r="U1512" s="2">
        <v>3799050000</v>
      </c>
      <c r="V1512" s="2">
        <v>3953820000</v>
      </c>
      <c r="W1512" s="2">
        <v>4250810000</v>
      </c>
      <c r="X1512" s="2">
        <v>4656550000</v>
      </c>
      <c r="Y1512" s="2">
        <v>5200330000</v>
      </c>
      <c r="Z1512" s="2">
        <v>5857050000</v>
      </c>
      <c r="AA1512" s="2">
        <v>6622620000</v>
      </c>
      <c r="AB1512" s="2">
        <v>7475940000</v>
      </c>
      <c r="AC1512" s="2">
        <v>8233040000</v>
      </c>
      <c r="AD1512" s="2">
        <v>8923220000</v>
      </c>
      <c r="AE1512" s="2">
        <v>9609220000</v>
      </c>
      <c r="AF1512" s="2">
        <v>10366300000</v>
      </c>
    </row>
    <row r="1513" spans="1:32">
      <c r="A1513" t="s">
        <v>1514</v>
      </c>
      <c r="B1513" t="s">
        <v>19</v>
      </c>
      <c r="C1513" s="2">
        <v>8239160000</v>
      </c>
      <c r="D1513" s="2">
        <v>8306420000</v>
      </c>
      <c r="E1513" s="2">
        <v>14684700000</v>
      </c>
      <c r="F1513" s="2">
        <v>15247700000</v>
      </c>
      <c r="G1513" s="2">
        <v>9824110000</v>
      </c>
      <c r="H1513" s="2">
        <v>8480220000</v>
      </c>
      <c r="I1513" s="2">
        <v>8651760000</v>
      </c>
      <c r="J1513" s="2">
        <v>9247750000</v>
      </c>
      <c r="K1513" s="2">
        <v>9425490000</v>
      </c>
      <c r="L1513" s="2">
        <v>8977780000</v>
      </c>
      <c r="M1513" s="2">
        <v>8091580000</v>
      </c>
      <c r="N1513" s="2">
        <v>7759490000</v>
      </c>
      <c r="O1513" s="2">
        <v>7542370000</v>
      </c>
      <c r="P1513" s="2">
        <v>7120440000</v>
      </c>
      <c r="Q1513" s="2">
        <v>6812050000</v>
      </c>
      <c r="R1513" s="2">
        <v>7162960000</v>
      </c>
      <c r="S1513" s="2">
        <v>8055410000</v>
      </c>
      <c r="T1513" s="2">
        <v>8825730000</v>
      </c>
      <c r="U1513" s="2">
        <v>10159400000</v>
      </c>
      <c r="V1513" s="2">
        <v>11161100000</v>
      </c>
      <c r="W1513" s="2">
        <v>12444600000</v>
      </c>
      <c r="X1513" s="2">
        <v>13979100000</v>
      </c>
      <c r="Y1513" s="2">
        <v>15082800000</v>
      </c>
      <c r="Z1513" s="2">
        <v>15877100000</v>
      </c>
      <c r="AA1513" s="2">
        <v>16623200000</v>
      </c>
      <c r="AB1513" s="2">
        <v>15879500000</v>
      </c>
      <c r="AC1513" s="2">
        <v>16038800000</v>
      </c>
      <c r="AD1513" s="2">
        <v>15999900000</v>
      </c>
      <c r="AE1513" s="2">
        <v>16150400000</v>
      </c>
      <c r="AF1513" s="2">
        <v>16247500000</v>
      </c>
    </row>
    <row r="1514" spans="1:32">
      <c r="A1514" t="s">
        <v>1515</v>
      </c>
      <c r="B1514" t="s">
        <v>19</v>
      </c>
      <c r="C1514" s="2">
        <v>6163250000</v>
      </c>
      <c r="D1514" s="2">
        <v>6868410000</v>
      </c>
      <c r="E1514" s="2">
        <v>3515410000</v>
      </c>
      <c r="F1514" s="2">
        <v>1636200000</v>
      </c>
      <c r="G1514" s="2">
        <v>439586000</v>
      </c>
      <c r="H1514" s="2">
        <v>458333000</v>
      </c>
      <c r="I1514" s="2">
        <v>419437000</v>
      </c>
      <c r="J1514" s="2">
        <v>372376000</v>
      </c>
      <c r="K1514" s="2">
        <v>299507000</v>
      </c>
      <c r="L1514" s="2">
        <v>196486000</v>
      </c>
      <c r="M1514" s="2">
        <v>170108000</v>
      </c>
      <c r="N1514" s="2">
        <v>159760000</v>
      </c>
      <c r="O1514" s="2">
        <v>163797000</v>
      </c>
      <c r="P1514" s="2">
        <v>148639000</v>
      </c>
      <c r="Q1514" s="2">
        <v>138401000</v>
      </c>
      <c r="R1514" s="2">
        <v>151370000</v>
      </c>
      <c r="S1514" s="2">
        <v>177109000</v>
      </c>
      <c r="T1514" s="2">
        <v>211145000</v>
      </c>
      <c r="U1514" s="2">
        <v>231241000</v>
      </c>
      <c r="V1514" s="2">
        <v>276822000</v>
      </c>
      <c r="W1514" s="2">
        <v>312978000</v>
      </c>
      <c r="X1514" s="2">
        <v>333166000</v>
      </c>
      <c r="Y1514" s="2">
        <v>337032000</v>
      </c>
      <c r="Z1514" s="2">
        <v>330425000</v>
      </c>
      <c r="AA1514" s="2">
        <v>321326000</v>
      </c>
      <c r="AB1514" s="2">
        <v>294396000</v>
      </c>
      <c r="AC1514" s="2">
        <v>287142000</v>
      </c>
      <c r="AD1514" s="2">
        <v>279987000</v>
      </c>
      <c r="AE1514" s="2">
        <v>266632000</v>
      </c>
      <c r="AF1514" s="2">
        <v>266391000</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32016600000</v>
      </c>
      <c r="D1518" s="2">
        <v>28713400000</v>
      </c>
      <c r="E1518" s="2">
        <v>28713400000</v>
      </c>
      <c r="F1518" s="2">
        <v>28096700000</v>
      </c>
      <c r="G1518" s="2">
        <v>28096700000</v>
      </c>
      <c r="H1518" s="2">
        <v>28096700000</v>
      </c>
      <c r="I1518" s="2">
        <v>27423200000</v>
      </c>
      <c r="J1518" s="2">
        <v>27423200000</v>
      </c>
      <c r="K1518" s="2">
        <v>26693600000</v>
      </c>
      <c r="L1518" s="2">
        <v>26693600000</v>
      </c>
      <c r="M1518" s="2">
        <v>24779200000</v>
      </c>
      <c r="N1518" s="2">
        <v>24224500000</v>
      </c>
      <c r="O1518" s="2">
        <v>24224500000</v>
      </c>
      <c r="P1518" s="2">
        <v>23482700000</v>
      </c>
      <c r="Q1518" s="2">
        <v>20727300000</v>
      </c>
      <c r="R1518" s="2">
        <v>22918100000</v>
      </c>
      <c r="S1518" s="2">
        <v>23668200000</v>
      </c>
      <c r="T1518" s="2">
        <v>23668200000</v>
      </c>
      <c r="U1518" s="2">
        <v>23946700000</v>
      </c>
      <c r="V1518" s="2">
        <v>24224500000</v>
      </c>
      <c r="W1518" s="2">
        <v>24224500000</v>
      </c>
      <c r="X1518" s="2">
        <v>24501400000</v>
      </c>
      <c r="Y1518" s="2">
        <v>24501400000</v>
      </c>
      <c r="Z1518" s="2">
        <v>24224500000</v>
      </c>
      <c r="AA1518" s="2">
        <v>24224500000</v>
      </c>
      <c r="AB1518" s="2">
        <v>24224500000</v>
      </c>
      <c r="AC1518" s="2">
        <v>23946700000</v>
      </c>
      <c r="AD1518" s="2">
        <v>23946700000</v>
      </c>
      <c r="AE1518" s="2">
        <v>23946600000</v>
      </c>
      <c r="AF1518" s="2">
        <v>23739400000</v>
      </c>
    </row>
    <row r="1519" spans="1:32">
      <c r="A1519" t="s">
        <v>7201</v>
      </c>
      <c r="B1519" t="s">
        <v>19</v>
      </c>
      <c r="C1519">
        <v>0</v>
      </c>
      <c r="D1519">
        <v>0</v>
      </c>
      <c r="E1519">
        <v>0</v>
      </c>
      <c r="F1519">
        <v>0</v>
      </c>
      <c r="G1519">
        <v>0</v>
      </c>
      <c r="H1519">
        <v>0</v>
      </c>
      <c r="I1519">
        <v>0</v>
      </c>
      <c r="J1519">
        <v>0</v>
      </c>
      <c r="K1519" s="2">
        <v>1131180000</v>
      </c>
      <c r="L1519" s="2">
        <v>2256130000</v>
      </c>
      <c r="M1519" s="2">
        <v>10627300000</v>
      </c>
      <c r="N1519" s="2">
        <v>18884700000</v>
      </c>
      <c r="O1519" s="2">
        <v>7014390000</v>
      </c>
      <c r="P1519" s="2">
        <v>8863780000</v>
      </c>
      <c r="Q1519" s="2">
        <v>10736200000</v>
      </c>
      <c r="R1519" s="2">
        <v>10241400000</v>
      </c>
      <c r="S1519" s="2">
        <v>10031100000</v>
      </c>
      <c r="T1519" s="2">
        <v>9769240000</v>
      </c>
      <c r="U1519" s="2">
        <v>8680090000</v>
      </c>
      <c r="V1519" s="2">
        <v>7366030000</v>
      </c>
      <c r="W1519" s="2">
        <v>5991710000</v>
      </c>
      <c r="X1519" s="2">
        <v>4520710000</v>
      </c>
      <c r="Y1519" s="2">
        <v>3017710000</v>
      </c>
      <c r="Z1519" s="2">
        <v>1565670000</v>
      </c>
      <c r="AA1519" s="2">
        <v>198081000</v>
      </c>
      <c r="AB1519" s="2">
        <v>233503000</v>
      </c>
      <c r="AC1519" s="2">
        <v>268162000</v>
      </c>
      <c r="AD1519" s="2">
        <v>300678000</v>
      </c>
      <c r="AE1519" s="2">
        <v>326170000</v>
      </c>
      <c r="AF1519" s="2">
        <v>359454000</v>
      </c>
    </row>
    <row r="1520" spans="1:32">
      <c r="A1520" t="s">
        <v>7202</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c r="A1521" t="s">
        <v>7203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7204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7205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7206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7207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625176000000</v>
      </c>
      <c r="D1526" s="2">
        <v>577518000000</v>
      </c>
      <c r="E1526" s="2">
        <v>466558000000</v>
      </c>
      <c r="F1526" s="2">
        <v>395609000000</v>
      </c>
      <c r="G1526" s="2">
        <v>417731000000</v>
      </c>
      <c r="H1526" s="2">
        <v>381532000000</v>
      </c>
      <c r="I1526" s="2">
        <v>314992000000</v>
      </c>
      <c r="J1526" s="2">
        <v>243786000000</v>
      </c>
      <c r="K1526" s="2">
        <v>188698000000</v>
      </c>
      <c r="L1526" s="2">
        <v>121130000000</v>
      </c>
      <c r="M1526" s="2">
        <v>87271800000</v>
      </c>
      <c r="N1526" s="2">
        <v>62252500000</v>
      </c>
      <c r="O1526" s="2">
        <v>42279200000</v>
      </c>
      <c r="P1526" s="2">
        <v>19519700000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7208</v>
      </c>
      <c r="B1527" t="s">
        <v>19</v>
      </c>
      <c r="C1527" s="2">
        <v>11741000000</v>
      </c>
      <c r="D1527" s="2">
        <v>15744500000</v>
      </c>
      <c r="E1527" s="2">
        <v>16192800000</v>
      </c>
      <c r="F1527" s="2">
        <v>12010200000</v>
      </c>
      <c r="G1527" s="2">
        <v>7369050000</v>
      </c>
      <c r="H1527" s="2">
        <v>5598090000</v>
      </c>
      <c r="I1527" s="2">
        <v>4903470000</v>
      </c>
      <c r="J1527" s="2">
        <v>4933600000</v>
      </c>
      <c r="K1527" s="2">
        <v>4154600000</v>
      </c>
      <c r="L1527" s="2">
        <v>2754790000</v>
      </c>
      <c r="M1527" s="2">
        <v>1451510000</v>
      </c>
      <c r="N1527" s="2">
        <v>1010410000</v>
      </c>
      <c r="O1527" s="2">
        <v>676685000</v>
      </c>
      <c r="P1527" s="2">
        <v>424402000</v>
      </c>
      <c r="Q1527" s="2">
        <v>266026000</v>
      </c>
      <c r="R1527" s="2">
        <v>266467000</v>
      </c>
      <c r="S1527" s="2">
        <v>315178000</v>
      </c>
      <c r="T1527" s="2">
        <v>344100000</v>
      </c>
      <c r="U1527" s="2">
        <v>470504000</v>
      </c>
      <c r="V1527" s="2">
        <v>574934000</v>
      </c>
      <c r="W1527" s="2">
        <v>739192000</v>
      </c>
      <c r="X1527" s="2">
        <v>1099260000</v>
      </c>
      <c r="Y1527" s="2">
        <v>1421830000</v>
      </c>
      <c r="Z1527" s="2">
        <v>1625100000</v>
      </c>
      <c r="AA1527" s="2">
        <v>1671390000</v>
      </c>
      <c r="AB1527" s="2">
        <v>1607490000</v>
      </c>
      <c r="AC1527" s="2">
        <v>1730280000</v>
      </c>
      <c r="AD1527" s="2">
        <v>1802820000</v>
      </c>
      <c r="AE1527" s="2">
        <v>1903400000</v>
      </c>
      <c r="AF1527" s="2">
        <v>2000300000</v>
      </c>
    </row>
    <row r="1528" spans="1:32">
      <c r="A1528" t="s">
        <v>7209</v>
      </c>
      <c r="B1528" t="s">
        <v>19</v>
      </c>
      <c r="C1528" s="2">
        <v>133212000000</v>
      </c>
      <c r="D1528" s="2">
        <v>139226000000</v>
      </c>
      <c r="E1528" s="2">
        <v>148301000000</v>
      </c>
      <c r="F1528" s="2">
        <v>135182000000</v>
      </c>
      <c r="G1528" s="2">
        <v>131531000000</v>
      </c>
      <c r="H1528" s="2">
        <v>129204000000</v>
      </c>
      <c r="I1528" s="2">
        <v>125614000000</v>
      </c>
      <c r="J1528" s="2">
        <v>122715000000</v>
      </c>
      <c r="K1528" s="2">
        <v>115294000000</v>
      </c>
      <c r="L1528" s="2">
        <v>104818000000</v>
      </c>
      <c r="M1528" s="2">
        <v>95161000000</v>
      </c>
      <c r="N1528" s="2">
        <v>86702200000</v>
      </c>
      <c r="O1528" s="2">
        <v>81587700000</v>
      </c>
      <c r="P1528" s="2">
        <v>71405000000</v>
      </c>
      <c r="Q1528" s="2">
        <v>63067700000</v>
      </c>
      <c r="R1528" s="2">
        <v>65445200000</v>
      </c>
      <c r="S1528" s="2">
        <v>72327200000</v>
      </c>
      <c r="T1528" s="2">
        <v>79543500000</v>
      </c>
      <c r="U1528" s="2">
        <v>86110500000</v>
      </c>
      <c r="V1528" s="2">
        <v>93647000000</v>
      </c>
      <c r="W1528" s="2">
        <v>100744000000</v>
      </c>
      <c r="X1528" s="2">
        <v>106765000000</v>
      </c>
      <c r="Y1528" s="2">
        <v>108967000000</v>
      </c>
      <c r="Z1528" s="2">
        <v>108636000000</v>
      </c>
      <c r="AA1528" s="2">
        <v>105144000000</v>
      </c>
      <c r="AB1528" s="2">
        <v>99006700000</v>
      </c>
      <c r="AC1528" s="2">
        <v>97935500000</v>
      </c>
      <c r="AD1528" s="2">
        <v>96092600000</v>
      </c>
      <c r="AE1528" s="2">
        <v>94437900000</v>
      </c>
      <c r="AF1528" s="2">
        <v>94121400000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12584000000</v>
      </c>
      <c r="D1534" s="2">
        <v>10075100000</v>
      </c>
      <c r="E1534" s="2">
        <v>11412400000</v>
      </c>
      <c r="F1534" s="2">
        <v>13121900000</v>
      </c>
      <c r="G1534" s="2">
        <v>11491200000</v>
      </c>
      <c r="H1534" s="2">
        <v>9316960000</v>
      </c>
      <c r="I1534" s="2">
        <v>7444690000</v>
      </c>
      <c r="J1534" s="2">
        <v>6931330000</v>
      </c>
      <c r="K1534" s="2">
        <v>6508560000</v>
      </c>
      <c r="L1534" s="2">
        <v>5965000000</v>
      </c>
      <c r="M1534" s="2">
        <v>5542230000</v>
      </c>
      <c r="N1534" s="2">
        <v>5059060000</v>
      </c>
      <c r="O1534" s="2">
        <v>4032330000</v>
      </c>
      <c r="P1534" s="2">
        <v>2220460000</v>
      </c>
      <c r="Q1534" s="2">
        <v>1797690000</v>
      </c>
      <c r="R1534" s="2">
        <v>1737300000</v>
      </c>
      <c r="S1534" s="2">
        <v>1374920000</v>
      </c>
      <c r="T1534" s="2">
        <v>1012550000</v>
      </c>
      <c r="U1534" s="2">
        <v>831361000</v>
      </c>
      <c r="V1534" s="2">
        <v>408591000</v>
      </c>
      <c r="W1534" s="2">
        <v>227404000</v>
      </c>
      <c r="X1534" s="2">
        <v>227404000</v>
      </c>
      <c r="Y1534" s="2">
        <v>227404000</v>
      </c>
      <c r="Z1534" s="2">
        <v>227404000</v>
      </c>
      <c r="AA1534" s="2">
        <v>43196300</v>
      </c>
      <c r="AB1534" s="2">
        <v>43196300</v>
      </c>
      <c r="AC1534" s="2">
        <v>43196300</v>
      </c>
      <c r="AD1534" s="2">
        <v>43196300</v>
      </c>
      <c r="AE1534" s="2">
        <v>43196300</v>
      </c>
      <c r="AF1534" s="2">
        <v>43196300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45425100000</v>
      </c>
      <c r="D1536" s="2">
        <v>50767800000</v>
      </c>
      <c r="E1536" s="2">
        <v>24927300000</v>
      </c>
      <c r="F1536" s="2">
        <v>19562200000</v>
      </c>
      <c r="G1536" s="2">
        <v>19144600000</v>
      </c>
      <c r="H1536" s="2">
        <v>18726900000</v>
      </c>
      <c r="I1536" s="2">
        <v>18347300000</v>
      </c>
      <c r="J1536" s="2">
        <v>17967600000</v>
      </c>
      <c r="K1536" s="2">
        <v>17625900000</v>
      </c>
      <c r="L1536" s="2">
        <v>19250500000</v>
      </c>
      <c r="M1536" s="2">
        <v>21466000000</v>
      </c>
      <c r="N1536" s="2">
        <v>23652000000</v>
      </c>
      <c r="O1536" s="2">
        <v>25365300000</v>
      </c>
      <c r="P1536" s="2">
        <v>26504500000</v>
      </c>
      <c r="Q1536" s="2">
        <v>26622600000</v>
      </c>
      <c r="R1536" s="2">
        <v>26622600000</v>
      </c>
      <c r="S1536" s="2">
        <v>26622600000</v>
      </c>
      <c r="T1536" s="2">
        <v>26622600000</v>
      </c>
      <c r="U1536" s="2">
        <v>26829400000</v>
      </c>
      <c r="V1536" s="2">
        <v>27922400000</v>
      </c>
      <c r="W1536" s="2">
        <v>30019800000</v>
      </c>
      <c r="X1536" s="2">
        <v>32885200000</v>
      </c>
      <c r="Y1536" s="2">
        <v>36725400000</v>
      </c>
      <c r="Z1536" s="2">
        <v>41363300000</v>
      </c>
      <c r="AA1536" s="2">
        <v>46769800000</v>
      </c>
      <c r="AB1536" s="2">
        <v>52796000000</v>
      </c>
      <c r="AC1536" s="2">
        <v>58142800000</v>
      </c>
      <c r="AD1536" s="2">
        <v>63017000000</v>
      </c>
      <c r="AE1536" s="2">
        <v>67861600000</v>
      </c>
      <c r="AF1536" s="2">
        <v>73208400000</v>
      </c>
    </row>
    <row r="1537" spans="1:32">
      <c r="A1537" t="s">
        <v>1530</v>
      </c>
      <c r="B1537" t="s">
        <v>19</v>
      </c>
      <c r="C1537" s="2">
        <v>15287500000</v>
      </c>
      <c r="D1537" s="2">
        <v>15412300000</v>
      </c>
      <c r="E1537" s="2">
        <v>27247000000</v>
      </c>
      <c r="F1537" s="2">
        <v>28291600000</v>
      </c>
      <c r="G1537" s="2">
        <v>18228400000</v>
      </c>
      <c r="H1537" s="2">
        <v>15734800000</v>
      </c>
      <c r="I1537" s="2">
        <v>16053100000</v>
      </c>
      <c r="J1537" s="2">
        <v>17158900000</v>
      </c>
      <c r="K1537" s="2">
        <v>17488700000</v>
      </c>
      <c r="L1537" s="2">
        <v>16658000000</v>
      </c>
      <c r="M1537" s="2">
        <v>15013700000</v>
      </c>
      <c r="N1537" s="2">
        <v>14397500000</v>
      </c>
      <c r="O1537" s="2">
        <v>13994600000</v>
      </c>
      <c r="P1537" s="2">
        <v>13211800000</v>
      </c>
      <c r="Q1537" s="2">
        <v>12639600000</v>
      </c>
      <c r="R1537" s="2">
        <v>13290700000</v>
      </c>
      <c r="S1537" s="2">
        <v>14946600000</v>
      </c>
      <c r="T1537" s="2">
        <v>16375900000</v>
      </c>
      <c r="U1537" s="2">
        <v>18850500000</v>
      </c>
      <c r="V1537" s="2">
        <v>20709100000</v>
      </c>
      <c r="W1537" s="2">
        <v>23090700000</v>
      </c>
      <c r="X1537" s="2">
        <v>25937800000</v>
      </c>
      <c r="Y1537" s="2">
        <v>27985800000</v>
      </c>
      <c r="Z1537" s="2">
        <v>29459500000</v>
      </c>
      <c r="AA1537" s="2">
        <v>30844000000</v>
      </c>
      <c r="AB1537" s="2">
        <v>29463900000</v>
      </c>
      <c r="AC1537" s="2">
        <v>29759600000</v>
      </c>
      <c r="AD1537" s="2">
        <v>29687400000</v>
      </c>
      <c r="AE1537" s="2">
        <v>29966500000</v>
      </c>
      <c r="AF1537" s="2">
        <v>30146800000</v>
      </c>
    </row>
    <row r="1538" spans="1:32">
      <c r="A1538" t="s">
        <v>1531</v>
      </c>
      <c r="B1538" t="s">
        <v>19</v>
      </c>
      <c r="C1538" s="2">
        <v>12565800000</v>
      </c>
      <c r="D1538" s="2">
        <v>14003400000</v>
      </c>
      <c r="E1538" s="2">
        <v>7167290000</v>
      </c>
      <c r="F1538" s="2">
        <v>3335910000</v>
      </c>
      <c r="G1538" s="2">
        <v>896237000</v>
      </c>
      <c r="H1538" s="2">
        <v>934458000</v>
      </c>
      <c r="I1538" s="2">
        <v>855156000</v>
      </c>
      <c r="J1538" s="2">
        <v>759208000</v>
      </c>
      <c r="K1538" s="2">
        <v>610641000</v>
      </c>
      <c r="L1538" s="2">
        <v>400599000</v>
      </c>
      <c r="M1538" s="2">
        <v>346819000</v>
      </c>
      <c r="N1538" s="2">
        <v>325723000</v>
      </c>
      <c r="O1538" s="2">
        <v>333952000</v>
      </c>
      <c r="P1538" s="2">
        <v>303047000</v>
      </c>
      <c r="Q1538" s="2">
        <v>282175000</v>
      </c>
      <c r="R1538" s="2">
        <v>308616000</v>
      </c>
      <c r="S1538" s="2">
        <v>361093000</v>
      </c>
      <c r="T1538" s="2">
        <v>430486000</v>
      </c>
      <c r="U1538" s="2">
        <v>471459000</v>
      </c>
      <c r="V1538" s="2">
        <v>564390000</v>
      </c>
      <c r="W1538" s="2">
        <v>638106000</v>
      </c>
      <c r="X1538" s="2">
        <v>679265000</v>
      </c>
      <c r="Y1538" s="2">
        <v>687147000</v>
      </c>
      <c r="Z1538" s="2">
        <v>673676000</v>
      </c>
      <c r="AA1538" s="2">
        <v>655126000</v>
      </c>
      <c r="AB1538" s="2">
        <v>600220000</v>
      </c>
      <c r="AC1538" s="2">
        <v>585431000</v>
      </c>
      <c r="AD1538" s="2">
        <v>570844000</v>
      </c>
      <c r="AE1538" s="2">
        <v>543614000</v>
      </c>
      <c r="AF1538" s="2">
        <v>543123000</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25516100000</v>
      </c>
      <c r="D1542" s="2">
        <v>22883500000</v>
      </c>
      <c r="E1542" s="2">
        <v>22883500000</v>
      </c>
      <c r="F1542" s="2">
        <v>22392000000</v>
      </c>
      <c r="G1542" s="2">
        <v>22392000000</v>
      </c>
      <c r="H1542" s="2">
        <v>22392000000</v>
      </c>
      <c r="I1542" s="2">
        <v>21855300000</v>
      </c>
      <c r="J1542" s="2">
        <v>21855300000</v>
      </c>
      <c r="K1542" s="2">
        <v>21273800000</v>
      </c>
      <c r="L1542" s="2">
        <v>21273800000</v>
      </c>
      <c r="M1542" s="2">
        <v>19748100000</v>
      </c>
      <c r="N1542" s="2">
        <v>19306100000</v>
      </c>
      <c r="O1542" s="2">
        <v>19306100000</v>
      </c>
      <c r="P1542" s="2">
        <v>18714900000</v>
      </c>
      <c r="Q1542" s="2">
        <v>16518900000</v>
      </c>
      <c r="R1542" s="2">
        <v>18264900000</v>
      </c>
      <c r="S1542" s="2">
        <v>18862700000</v>
      </c>
      <c r="T1542" s="2">
        <v>18862700000</v>
      </c>
      <c r="U1542" s="2">
        <v>19084600000</v>
      </c>
      <c r="V1542" s="2">
        <v>19306100000</v>
      </c>
      <c r="W1542" s="2">
        <v>19306100000</v>
      </c>
      <c r="X1542" s="2">
        <v>19526800000</v>
      </c>
      <c r="Y1542" s="2">
        <v>19526800000</v>
      </c>
      <c r="Z1542" s="2">
        <v>19306100000</v>
      </c>
      <c r="AA1542" s="2">
        <v>19306100000</v>
      </c>
      <c r="AB1542" s="2">
        <v>19306100000</v>
      </c>
      <c r="AC1542" s="2">
        <v>19084600000</v>
      </c>
      <c r="AD1542" s="2">
        <v>19084600000</v>
      </c>
      <c r="AE1542" s="2">
        <v>19084600000</v>
      </c>
      <c r="AF1542" s="2">
        <v>18919500000</v>
      </c>
    </row>
    <row r="1543" spans="1:32">
      <c r="A1543" t="s">
        <v>7210</v>
      </c>
      <c r="B1543" t="s">
        <v>19</v>
      </c>
      <c r="C1543">
        <v>0</v>
      </c>
      <c r="D1543">
        <v>0</v>
      </c>
      <c r="E1543">
        <v>0</v>
      </c>
      <c r="F1543">
        <v>0</v>
      </c>
      <c r="G1543">
        <v>0</v>
      </c>
      <c r="H1543">
        <v>0</v>
      </c>
      <c r="I1543">
        <v>0</v>
      </c>
      <c r="J1543">
        <v>0</v>
      </c>
      <c r="K1543" s="2">
        <v>2306280000</v>
      </c>
      <c r="L1543" s="2">
        <v>4599840000</v>
      </c>
      <c r="M1543" s="2">
        <v>21667200000</v>
      </c>
      <c r="N1543" s="2">
        <v>38502500000</v>
      </c>
      <c r="O1543" s="2">
        <v>14301100000</v>
      </c>
      <c r="P1543" s="2">
        <v>18071600000</v>
      </c>
      <c r="Q1543" s="2">
        <v>21889100000</v>
      </c>
      <c r="R1543" s="2">
        <v>20880400000</v>
      </c>
      <c r="S1543" s="2">
        <v>20451600000</v>
      </c>
      <c r="T1543" s="2">
        <v>19917700000</v>
      </c>
      <c r="U1543" s="2">
        <v>17697100000</v>
      </c>
      <c r="V1543" s="2">
        <v>15018000000</v>
      </c>
      <c r="W1543" s="2">
        <v>12216000000</v>
      </c>
      <c r="X1543" s="2">
        <v>9216920000</v>
      </c>
      <c r="Y1543" s="2">
        <v>6152580000</v>
      </c>
      <c r="Z1543" s="2">
        <v>3192110000</v>
      </c>
      <c r="AA1543" s="2">
        <v>403851000</v>
      </c>
      <c r="AB1543" s="2">
        <v>476070000</v>
      </c>
      <c r="AC1543" s="2">
        <v>546735000</v>
      </c>
      <c r="AD1543" s="2">
        <v>613029000</v>
      </c>
      <c r="AE1543" s="2">
        <v>665001000</v>
      </c>
      <c r="AF1543" s="2">
        <v>732863000</v>
      </c>
    </row>
    <row r="1544" spans="1:32">
      <c r="A1544" t="s">
        <v>7211</v>
      </c>
      <c r="B1544" t="s">
        <v>19</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row>
    <row r="1545" spans="1:32">
      <c r="A1545" t="s">
        <v>7212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7213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7214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7215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7216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65525500000</v>
      </c>
      <c r="D1550" s="2">
        <v>60530400000</v>
      </c>
      <c r="E1550" s="2">
        <v>48900500000</v>
      </c>
      <c r="F1550" s="2">
        <v>41464300000</v>
      </c>
      <c r="G1550" s="2">
        <v>43782900000</v>
      </c>
      <c r="H1550" s="2">
        <v>39988900000</v>
      </c>
      <c r="I1550" s="2">
        <v>33014700000</v>
      </c>
      <c r="J1550" s="2">
        <v>25551500000</v>
      </c>
      <c r="K1550" s="2">
        <v>19777700000</v>
      </c>
      <c r="L1550" s="2">
        <v>12695800000</v>
      </c>
      <c r="M1550" s="2">
        <v>9147070000</v>
      </c>
      <c r="N1550" s="2">
        <v>6524760000</v>
      </c>
      <c r="O1550" s="2">
        <v>4431330000</v>
      </c>
      <c r="P1550" s="2">
        <v>2045890000</v>
      </c>
      <c r="Q1550">
        <v>0</v>
      </c>
      <c r="R1550">
        <v>0</v>
      </c>
      <c r="S1550">
        <v>0</v>
      </c>
      <c r="T1550">
        <v>0</v>
      </c>
      <c r="U1550">
        <v>0</v>
      </c>
      <c r="V1550">
        <v>0</v>
      </c>
      <c r="W1550">
        <v>0</v>
      </c>
      <c r="X1550">
        <v>0</v>
      </c>
      <c r="Y1550">
        <v>0</v>
      </c>
      <c r="Z1550">
        <v>0</v>
      </c>
      <c r="AA1550">
        <v>0</v>
      </c>
      <c r="AB1550">
        <v>0</v>
      </c>
      <c r="AC1550">
        <v>0</v>
      </c>
      <c r="AD1550">
        <v>0</v>
      </c>
      <c r="AE1550">
        <v>0</v>
      </c>
      <c r="AF1550">
        <v>0</v>
      </c>
    </row>
    <row r="1551" spans="1:32">
      <c r="A1551" t="s">
        <v>7217</v>
      </c>
      <c r="B1551" t="s">
        <v>19</v>
      </c>
      <c r="C1551" s="2">
        <v>2011990000</v>
      </c>
      <c r="D1551" s="2">
        <v>2698040000</v>
      </c>
      <c r="E1551" s="2">
        <v>2774870000</v>
      </c>
      <c r="F1551" s="2">
        <v>2058110000</v>
      </c>
      <c r="G1551" s="2">
        <v>1262790000</v>
      </c>
      <c r="H1551" s="2">
        <v>959314000</v>
      </c>
      <c r="I1551" s="2">
        <v>840279000</v>
      </c>
      <c r="J1551" s="2">
        <v>845443000</v>
      </c>
      <c r="K1551" s="2">
        <v>711951000</v>
      </c>
      <c r="L1551" s="2">
        <v>472072000</v>
      </c>
      <c r="M1551" s="2">
        <v>248737000</v>
      </c>
      <c r="N1551" s="2">
        <v>173149000</v>
      </c>
      <c r="O1551" s="2">
        <v>115960000</v>
      </c>
      <c r="P1551" s="2">
        <v>72727300</v>
      </c>
      <c r="Q1551" s="2">
        <v>45587400</v>
      </c>
      <c r="R1551" s="2">
        <v>45663000</v>
      </c>
      <c r="S1551" s="2">
        <v>54010400</v>
      </c>
      <c r="T1551" s="2">
        <v>58966500</v>
      </c>
      <c r="U1551" s="2">
        <v>80627600</v>
      </c>
      <c r="V1551" s="2">
        <v>98523300</v>
      </c>
      <c r="W1551" s="2">
        <v>126671000</v>
      </c>
      <c r="X1551" s="2">
        <v>188374000</v>
      </c>
      <c r="Y1551" s="2">
        <v>243651000</v>
      </c>
      <c r="Z1551" s="2">
        <v>278484000</v>
      </c>
      <c r="AA1551" s="2">
        <v>286417000</v>
      </c>
      <c r="AB1551" s="2">
        <v>275466000</v>
      </c>
      <c r="AC1551" s="2">
        <v>296508000</v>
      </c>
      <c r="AD1551" s="2">
        <v>308938000</v>
      </c>
      <c r="AE1551" s="2">
        <v>326176000</v>
      </c>
      <c r="AF1551" s="2">
        <v>342781000</v>
      </c>
    </row>
    <row r="1552" spans="1:32">
      <c r="A1552" t="s">
        <v>7218</v>
      </c>
      <c r="B1552" t="s">
        <v>19</v>
      </c>
      <c r="C1552" s="2">
        <v>22827800000</v>
      </c>
      <c r="D1552" s="2">
        <v>23858400000</v>
      </c>
      <c r="E1552" s="2">
        <v>25413500000</v>
      </c>
      <c r="F1552" s="2">
        <v>23165300000</v>
      </c>
      <c r="G1552" s="2">
        <v>22539800000</v>
      </c>
      <c r="H1552" s="2">
        <v>22141000000</v>
      </c>
      <c r="I1552" s="2">
        <v>21525800000</v>
      </c>
      <c r="J1552" s="2">
        <v>21029000000</v>
      </c>
      <c r="K1552" s="2">
        <v>19757300000</v>
      </c>
      <c r="L1552" s="2">
        <v>17962000000</v>
      </c>
      <c r="M1552" s="2">
        <v>16307200000</v>
      </c>
      <c r="N1552" s="2">
        <v>14857700000</v>
      </c>
      <c r="O1552" s="2">
        <v>13981200000</v>
      </c>
      <c r="P1552" s="2">
        <v>12236300000</v>
      </c>
      <c r="Q1552" s="2">
        <v>10807600000</v>
      </c>
      <c r="R1552" s="2">
        <v>11215000000</v>
      </c>
      <c r="S1552" s="2">
        <v>12394300000</v>
      </c>
      <c r="T1552" s="2">
        <v>13630900000</v>
      </c>
      <c r="U1552" s="2">
        <v>14756300000</v>
      </c>
      <c r="V1552" s="2">
        <v>16047800000</v>
      </c>
      <c r="W1552" s="2">
        <v>17263900000</v>
      </c>
      <c r="X1552" s="2">
        <v>18295800000</v>
      </c>
      <c r="Y1552" s="2">
        <v>18673100000</v>
      </c>
      <c r="Z1552" s="2">
        <v>18616300000</v>
      </c>
      <c r="AA1552" s="2">
        <v>18017900000</v>
      </c>
      <c r="AB1552" s="2">
        <v>16966200000</v>
      </c>
      <c r="AC1552" s="2">
        <v>16782700000</v>
      </c>
      <c r="AD1552" s="2">
        <v>16466800000</v>
      </c>
      <c r="AE1552" s="2">
        <v>16183300000</v>
      </c>
      <c r="AF1552" s="2">
        <v>16129100000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2144380000</v>
      </c>
      <c r="D1558" s="2">
        <v>1716850000</v>
      </c>
      <c r="E1558" s="2">
        <v>1944730000</v>
      </c>
      <c r="F1558" s="2">
        <v>2236040000</v>
      </c>
      <c r="G1558" s="2">
        <v>1958160000</v>
      </c>
      <c r="H1558" s="2">
        <v>1587660000</v>
      </c>
      <c r="I1558" s="2">
        <v>1268620000</v>
      </c>
      <c r="J1558" s="2">
        <v>1181140000</v>
      </c>
      <c r="K1558" s="2">
        <v>1109090000</v>
      </c>
      <c r="L1558" s="2">
        <v>1016470000</v>
      </c>
      <c r="M1558" s="2">
        <v>944425000</v>
      </c>
      <c r="N1558" s="2">
        <v>862091000</v>
      </c>
      <c r="O1558" s="2">
        <v>687131000</v>
      </c>
      <c r="P1558" s="2">
        <v>378379000</v>
      </c>
      <c r="Q1558" s="2">
        <v>306336000</v>
      </c>
      <c r="R1558" s="2">
        <v>296045000</v>
      </c>
      <c r="S1558" s="2">
        <v>234294000</v>
      </c>
      <c r="T1558" s="2">
        <v>172544000</v>
      </c>
      <c r="U1558" s="2">
        <v>141668000</v>
      </c>
      <c r="V1558" s="2">
        <v>69626100</v>
      </c>
      <c r="W1558" s="2">
        <v>38750800</v>
      </c>
      <c r="X1558" s="2">
        <v>38750800</v>
      </c>
      <c r="Y1558" s="2">
        <v>38750800</v>
      </c>
      <c r="Z1558" s="2">
        <v>38750800</v>
      </c>
      <c r="AA1558" s="2">
        <v>7360880</v>
      </c>
      <c r="AB1558" s="2">
        <v>7360880</v>
      </c>
      <c r="AC1558" s="2">
        <v>7360880</v>
      </c>
      <c r="AD1558" s="2">
        <v>7360880</v>
      </c>
      <c r="AE1558" s="2">
        <v>7360880</v>
      </c>
      <c r="AF1558" s="2">
        <v>7360880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4359150000</v>
      </c>
      <c r="D1560" s="2">
        <v>4871850000</v>
      </c>
      <c r="E1560" s="2">
        <v>2392110000</v>
      </c>
      <c r="F1560" s="2">
        <v>1877260000</v>
      </c>
      <c r="G1560" s="2">
        <v>1837180000</v>
      </c>
      <c r="H1560" s="2">
        <v>1797100000</v>
      </c>
      <c r="I1560" s="2">
        <v>1760660000</v>
      </c>
      <c r="J1560" s="2">
        <v>1724230000</v>
      </c>
      <c r="K1560" s="2">
        <v>1691440000</v>
      </c>
      <c r="L1560" s="2">
        <v>1847340000</v>
      </c>
      <c r="M1560" s="2">
        <v>2059950000</v>
      </c>
      <c r="N1560" s="2">
        <v>2269720000</v>
      </c>
      <c r="O1560" s="2">
        <v>2434140000</v>
      </c>
      <c r="P1560" s="2">
        <v>2543460000</v>
      </c>
      <c r="Q1560" s="2">
        <v>2554800000</v>
      </c>
      <c r="R1560" s="2">
        <v>2554800000</v>
      </c>
      <c r="S1560" s="2">
        <v>2554800000</v>
      </c>
      <c r="T1560" s="2">
        <v>2554800000</v>
      </c>
      <c r="U1560" s="2">
        <v>2574640000</v>
      </c>
      <c r="V1560" s="2">
        <v>2679530000</v>
      </c>
      <c r="W1560" s="2">
        <v>2880800000</v>
      </c>
      <c r="X1560" s="2">
        <v>3155770000</v>
      </c>
      <c r="Y1560" s="2">
        <v>3524300000</v>
      </c>
      <c r="Z1560" s="2">
        <v>3969360000</v>
      </c>
      <c r="AA1560" s="2">
        <v>4488190000</v>
      </c>
      <c r="AB1560" s="2">
        <v>5066490000</v>
      </c>
      <c r="AC1560" s="2">
        <v>5579580000</v>
      </c>
      <c r="AD1560" s="2">
        <v>6047320000</v>
      </c>
      <c r="AE1560" s="2">
        <v>6512230000</v>
      </c>
      <c r="AF1560" s="2">
        <v>7025330000</v>
      </c>
    </row>
    <row r="1561" spans="1:32">
      <c r="A1561" t="s">
        <v>1546</v>
      </c>
      <c r="B1561" t="s">
        <v>19</v>
      </c>
      <c r="C1561" s="2">
        <v>2619740000</v>
      </c>
      <c r="D1561" s="2">
        <v>2641120000</v>
      </c>
      <c r="E1561" s="2">
        <v>4669170000</v>
      </c>
      <c r="F1561" s="2">
        <v>4848180000</v>
      </c>
      <c r="G1561" s="2">
        <v>3123690000</v>
      </c>
      <c r="H1561" s="2">
        <v>2696390000</v>
      </c>
      <c r="I1561" s="2">
        <v>2750930000</v>
      </c>
      <c r="J1561" s="2">
        <v>2940430000</v>
      </c>
      <c r="K1561" s="2">
        <v>2996940000</v>
      </c>
      <c r="L1561" s="2">
        <v>2854590000</v>
      </c>
      <c r="M1561" s="2">
        <v>2572810000</v>
      </c>
      <c r="N1561" s="2">
        <v>2467220000</v>
      </c>
      <c r="O1561" s="2">
        <v>2398180000</v>
      </c>
      <c r="P1561" s="2">
        <v>2264030000</v>
      </c>
      <c r="Q1561" s="2">
        <v>2165970000</v>
      </c>
      <c r="R1561" s="2">
        <v>2277550000</v>
      </c>
      <c r="S1561" s="2">
        <v>2561310000</v>
      </c>
      <c r="T1561" s="2">
        <v>2806240000</v>
      </c>
      <c r="U1561" s="2">
        <v>3230310000</v>
      </c>
      <c r="V1561" s="2">
        <v>3548790000</v>
      </c>
      <c r="W1561" s="2">
        <v>3956920000</v>
      </c>
      <c r="X1561" s="2">
        <v>4444820000</v>
      </c>
      <c r="Y1561" s="2">
        <v>4795770000</v>
      </c>
      <c r="Z1561" s="2">
        <v>5048310000</v>
      </c>
      <c r="AA1561" s="2">
        <v>5285560000</v>
      </c>
      <c r="AB1561" s="2">
        <v>5049060000</v>
      </c>
      <c r="AC1561" s="2">
        <v>5099740000</v>
      </c>
      <c r="AD1561" s="2">
        <v>5087360000</v>
      </c>
      <c r="AE1561" s="2">
        <v>5135200000</v>
      </c>
      <c r="AF1561" s="2">
        <v>5166090000</v>
      </c>
    </row>
    <row r="1562" spans="1:32">
      <c r="A1562" t="s">
        <v>1547</v>
      </c>
      <c r="B1562" t="s">
        <v>19</v>
      </c>
      <c r="C1562" s="2">
        <v>1317030000</v>
      </c>
      <c r="D1562" s="2">
        <v>1467720000</v>
      </c>
      <c r="E1562" s="2">
        <v>751212000</v>
      </c>
      <c r="F1562" s="2">
        <v>349641000</v>
      </c>
      <c r="G1562" s="2">
        <v>93935700</v>
      </c>
      <c r="H1562" s="2">
        <v>97941700</v>
      </c>
      <c r="I1562" s="2">
        <v>89630000</v>
      </c>
      <c r="J1562" s="2">
        <v>79573600</v>
      </c>
      <c r="K1562" s="2">
        <v>64002000</v>
      </c>
      <c r="L1562" s="2">
        <v>41987300</v>
      </c>
      <c r="M1562" s="2">
        <v>36350600</v>
      </c>
      <c r="N1562" s="2">
        <v>34139400</v>
      </c>
      <c r="O1562" s="2">
        <v>35001900</v>
      </c>
      <c r="P1562" s="2">
        <v>31762800</v>
      </c>
      <c r="Q1562" s="2">
        <v>29575100</v>
      </c>
      <c r="R1562" s="2">
        <v>32346400</v>
      </c>
      <c r="S1562" s="2">
        <v>37846600</v>
      </c>
      <c r="T1562" s="2">
        <v>45119800</v>
      </c>
      <c r="U1562" s="2">
        <v>49414200</v>
      </c>
      <c r="V1562" s="2">
        <v>59154400</v>
      </c>
      <c r="W1562" s="2">
        <v>66880700</v>
      </c>
      <c r="X1562" s="2">
        <v>71194600</v>
      </c>
      <c r="Y1562" s="2">
        <v>72020800</v>
      </c>
      <c r="Z1562" s="2">
        <v>70608900</v>
      </c>
      <c r="AA1562" s="2">
        <v>68664600</v>
      </c>
      <c r="AB1562" s="2">
        <v>62909800</v>
      </c>
      <c r="AC1562" s="2">
        <v>61359800</v>
      </c>
      <c r="AD1562" s="2">
        <v>59830800</v>
      </c>
      <c r="AE1562" s="2">
        <v>56976900</v>
      </c>
      <c r="AF1562" s="2">
        <v>56925400</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3312610000</v>
      </c>
      <c r="D1566" s="2">
        <v>2970840000</v>
      </c>
      <c r="E1566" s="2">
        <v>2970840000</v>
      </c>
      <c r="F1566" s="2">
        <v>2907040000</v>
      </c>
      <c r="G1566" s="2">
        <v>2907040000</v>
      </c>
      <c r="H1566" s="2">
        <v>2907040000</v>
      </c>
      <c r="I1566" s="2">
        <v>2837360000</v>
      </c>
      <c r="J1566" s="2">
        <v>2837360000</v>
      </c>
      <c r="K1566" s="2">
        <v>2761870000</v>
      </c>
      <c r="L1566" s="2">
        <v>2761870000</v>
      </c>
      <c r="M1566" s="2">
        <v>2563790000</v>
      </c>
      <c r="N1566" s="2">
        <v>2506400000</v>
      </c>
      <c r="O1566" s="2">
        <v>2506400000</v>
      </c>
      <c r="P1566" s="2">
        <v>2429650000</v>
      </c>
      <c r="Q1566" s="2">
        <v>2144560000</v>
      </c>
      <c r="R1566" s="2">
        <v>2371230000</v>
      </c>
      <c r="S1566" s="2">
        <v>2448840000</v>
      </c>
      <c r="T1566" s="2">
        <v>2448840000</v>
      </c>
      <c r="U1566" s="2">
        <v>2477650000</v>
      </c>
      <c r="V1566" s="2">
        <v>2506400000</v>
      </c>
      <c r="W1566" s="2">
        <v>2506400000</v>
      </c>
      <c r="X1566" s="2">
        <v>2535050000</v>
      </c>
      <c r="Y1566" s="2">
        <v>2535050000</v>
      </c>
      <c r="Z1566" s="2">
        <v>2506400000</v>
      </c>
      <c r="AA1566" s="2">
        <v>2506400000</v>
      </c>
      <c r="AB1566" s="2">
        <v>2506400000</v>
      </c>
      <c r="AC1566" s="2">
        <v>2477650000</v>
      </c>
      <c r="AD1566" s="2">
        <v>2477650000</v>
      </c>
      <c r="AE1566" s="2">
        <v>2477650000</v>
      </c>
      <c r="AF1566" s="2">
        <v>2456210000</v>
      </c>
    </row>
    <row r="1567" spans="1:32">
      <c r="A1567" t="s">
        <v>7219</v>
      </c>
      <c r="B1567" t="s">
        <v>19</v>
      </c>
      <c r="C1567">
        <v>0</v>
      </c>
      <c r="D1567">
        <v>0</v>
      </c>
      <c r="E1567">
        <v>0</v>
      </c>
      <c r="F1567">
        <v>0</v>
      </c>
      <c r="G1567">
        <v>0</v>
      </c>
      <c r="H1567">
        <v>0</v>
      </c>
      <c r="I1567">
        <v>0</v>
      </c>
      <c r="J1567">
        <v>0</v>
      </c>
      <c r="K1567" s="2">
        <v>241724000</v>
      </c>
      <c r="L1567" s="2">
        <v>482115000</v>
      </c>
      <c r="M1567" s="2">
        <v>2270970000</v>
      </c>
      <c r="N1567" s="2">
        <v>4035490000</v>
      </c>
      <c r="O1567" s="2">
        <v>1498910000</v>
      </c>
      <c r="P1567" s="2">
        <v>1894110000</v>
      </c>
      <c r="Q1567" s="2">
        <v>2294230000</v>
      </c>
      <c r="R1567" s="2">
        <v>2188500000</v>
      </c>
      <c r="S1567" s="2">
        <v>2143560000</v>
      </c>
      <c r="T1567" s="2">
        <v>2087600000</v>
      </c>
      <c r="U1567" s="2">
        <v>1854860000</v>
      </c>
      <c r="V1567" s="2">
        <v>1574060000</v>
      </c>
      <c r="W1567" s="2">
        <v>1280380000</v>
      </c>
      <c r="X1567" s="2">
        <v>966036000</v>
      </c>
      <c r="Y1567" s="2">
        <v>644859000</v>
      </c>
      <c r="Z1567" s="2">
        <v>334569000</v>
      </c>
      <c r="AA1567" s="2">
        <v>42328100</v>
      </c>
      <c r="AB1567" s="2">
        <v>49897500</v>
      </c>
      <c r="AC1567" s="2">
        <v>57304000</v>
      </c>
      <c r="AD1567" s="2">
        <v>64252300</v>
      </c>
      <c r="AE1567" s="2">
        <v>69699600</v>
      </c>
      <c r="AF1567" s="2">
        <v>76812300</v>
      </c>
    </row>
    <row r="1568" spans="1:32">
      <c r="A1568" t="s">
        <v>7220</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c r="A1569" t="s">
        <v>7221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7222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7223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7224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7225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50184700000</v>
      </c>
      <c r="D1574" s="2">
        <v>46359100000</v>
      </c>
      <c r="E1574" s="2">
        <v>37452000000</v>
      </c>
      <c r="F1574" s="2">
        <v>31756700000</v>
      </c>
      <c r="G1574" s="2">
        <v>33532500000</v>
      </c>
      <c r="H1574" s="2">
        <v>30626700000</v>
      </c>
      <c r="I1574" s="2">
        <v>25285400000</v>
      </c>
      <c r="J1574" s="2">
        <v>19569400000</v>
      </c>
      <c r="K1574" s="2">
        <v>15147400000</v>
      </c>
      <c r="L1574" s="2">
        <v>9723490000</v>
      </c>
      <c r="M1574" s="2">
        <v>7005570000</v>
      </c>
      <c r="N1574" s="2">
        <v>4997190000</v>
      </c>
      <c r="O1574" s="2">
        <v>3393880000</v>
      </c>
      <c r="P1574" s="2">
        <v>1566910000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7226</v>
      </c>
      <c r="B1575" t="s">
        <v>19</v>
      </c>
      <c r="C1575" s="2">
        <v>1962650000</v>
      </c>
      <c r="D1575" s="2">
        <v>2631870000</v>
      </c>
      <c r="E1575" s="2">
        <v>2706810000</v>
      </c>
      <c r="F1575" s="2">
        <v>2007640000</v>
      </c>
      <c r="G1575" s="2">
        <v>1231820000</v>
      </c>
      <c r="H1575" s="2">
        <v>935787000</v>
      </c>
      <c r="I1575" s="2">
        <v>819672000</v>
      </c>
      <c r="J1575" s="2">
        <v>824709000</v>
      </c>
      <c r="K1575" s="2">
        <v>694490000</v>
      </c>
      <c r="L1575" s="2">
        <v>460495000</v>
      </c>
      <c r="M1575" s="2">
        <v>242637000</v>
      </c>
      <c r="N1575" s="2">
        <v>168902000</v>
      </c>
      <c r="O1575" s="2">
        <v>113116000</v>
      </c>
      <c r="P1575" s="2">
        <v>70943700</v>
      </c>
      <c r="Q1575" s="2">
        <v>44469400</v>
      </c>
      <c r="R1575" s="2">
        <v>44543100</v>
      </c>
      <c r="S1575" s="2">
        <v>52685800</v>
      </c>
      <c r="T1575" s="2">
        <v>57520400</v>
      </c>
      <c r="U1575" s="2">
        <v>78650300</v>
      </c>
      <c r="V1575" s="2">
        <v>96107100</v>
      </c>
      <c r="W1575" s="2">
        <v>123565000</v>
      </c>
      <c r="X1575" s="2">
        <v>183754000</v>
      </c>
      <c r="Y1575" s="2">
        <v>237676000</v>
      </c>
      <c r="Z1575" s="2">
        <v>271654000</v>
      </c>
      <c r="AA1575" s="2">
        <v>279392000</v>
      </c>
      <c r="AB1575" s="2">
        <v>268711000</v>
      </c>
      <c r="AC1575" s="2">
        <v>289237000</v>
      </c>
      <c r="AD1575" s="2">
        <v>301362000</v>
      </c>
      <c r="AE1575" s="2">
        <v>318176000</v>
      </c>
      <c r="AF1575" s="2">
        <v>334374000</v>
      </c>
    </row>
    <row r="1576" spans="1:32">
      <c r="A1576" t="s">
        <v>7227</v>
      </c>
      <c r="B1576" t="s">
        <v>19</v>
      </c>
      <c r="C1576" s="2">
        <v>22267900000</v>
      </c>
      <c r="D1576" s="2">
        <v>23273300000</v>
      </c>
      <c r="E1576" s="2">
        <v>24790200000</v>
      </c>
      <c r="F1576" s="2">
        <v>22597200000</v>
      </c>
      <c r="G1576" s="2">
        <v>21987000000</v>
      </c>
      <c r="H1576" s="2">
        <v>21598000000</v>
      </c>
      <c r="I1576" s="2">
        <v>20997900000</v>
      </c>
      <c r="J1576" s="2">
        <v>20513300000</v>
      </c>
      <c r="K1576" s="2">
        <v>19272700000</v>
      </c>
      <c r="L1576" s="2">
        <v>17521500000</v>
      </c>
      <c r="M1576" s="2">
        <v>15907300000</v>
      </c>
      <c r="N1576" s="2">
        <v>14493300000</v>
      </c>
      <c r="O1576" s="2">
        <v>13638400000</v>
      </c>
      <c r="P1576" s="2">
        <v>11936200000</v>
      </c>
      <c r="Q1576" s="2">
        <v>10542500000</v>
      </c>
      <c r="R1576" s="2">
        <v>10939900000</v>
      </c>
      <c r="S1576" s="2">
        <v>12090300000</v>
      </c>
      <c r="T1576" s="2">
        <v>13296600000</v>
      </c>
      <c r="U1576" s="2">
        <v>14394400000</v>
      </c>
      <c r="V1576" s="2">
        <v>15654200000</v>
      </c>
      <c r="W1576" s="2">
        <v>16840500000</v>
      </c>
      <c r="X1576" s="2">
        <v>17847100000</v>
      </c>
      <c r="Y1576" s="2">
        <v>18215200000</v>
      </c>
      <c r="Z1576" s="2">
        <v>18159800000</v>
      </c>
      <c r="AA1576" s="2">
        <v>17576000000</v>
      </c>
      <c r="AB1576" s="2">
        <v>16550100000</v>
      </c>
      <c r="AC1576" s="2">
        <v>16371100000</v>
      </c>
      <c r="AD1576" s="2">
        <v>16063000000</v>
      </c>
      <c r="AE1576" s="2">
        <v>15786400000</v>
      </c>
      <c r="AF1576" s="2">
        <v>15733500000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1838410000</v>
      </c>
      <c r="D1582" s="2">
        <v>1471880000</v>
      </c>
      <c r="E1582" s="2">
        <v>1667240000</v>
      </c>
      <c r="F1582" s="2">
        <v>1916990000</v>
      </c>
      <c r="G1582" s="2">
        <v>1678760000</v>
      </c>
      <c r="H1582" s="2">
        <v>1361120000</v>
      </c>
      <c r="I1582" s="2">
        <v>1087600000</v>
      </c>
      <c r="J1582" s="2">
        <v>1012600000</v>
      </c>
      <c r="K1582" s="2">
        <v>950841000</v>
      </c>
      <c r="L1582" s="2">
        <v>871432000</v>
      </c>
      <c r="M1582" s="2">
        <v>809669000</v>
      </c>
      <c r="N1582" s="2">
        <v>739083000</v>
      </c>
      <c r="O1582" s="2">
        <v>589087000</v>
      </c>
      <c r="P1582" s="2">
        <v>324389000</v>
      </c>
      <c r="Q1582" s="2">
        <v>262626000</v>
      </c>
      <c r="R1582" s="2">
        <v>253803000</v>
      </c>
      <c r="S1582" s="2">
        <v>200864000</v>
      </c>
      <c r="T1582" s="2">
        <v>147924000</v>
      </c>
      <c r="U1582" s="2">
        <v>121454000</v>
      </c>
      <c r="V1582" s="2">
        <v>59691400</v>
      </c>
      <c r="W1582" s="2">
        <v>33221600</v>
      </c>
      <c r="X1582" s="2">
        <v>33221600</v>
      </c>
      <c r="Y1582" s="2">
        <v>33221600</v>
      </c>
      <c r="Z1582" s="2">
        <v>33221600</v>
      </c>
      <c r="AA1582" s="2">
        <v>6310580</v>
      </c>
      <c r="AB1582" s="2">
        <v>6310580</v>
      </c>
      <c r="AC1582" s="2">
        <v>6310580</v>
      </c>
      <c r="AD1582" s="2">
        <v>6310580</v>
      </c>
      <c r="AE1582" s="2">
        <v>6310580</v>
      </c>
      <c r="AF1582" s="2">
        <v>6310580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3588250000</v>
      </c>
      <c r="D1584" s="2">
        <v>4010280000</v>
      </c>
      <c r="E1584" s="2">
        <v>1969080000</v>
      </c>
      <c r="F1584" s="2">
        <v>1545270000</v>
      </c>
      <c r="G1584" s="2">
        <v>1512280000</v>
      </c>
      <c r="H1584" s="2">
        <v>1479290000</v>
      </c>
      <c r="I1584" s="2">
        <v>1449300000</v>
      </c>
      <c r="J1584" s="2">
        <v>1419310000</v>
      </c>
      <c r="K1584" s="2">
        <v>1392320000</v>
      </c>
      <c r="L1584" s="2">
        <v>1520650000</v>
      </c>
      <c r="M1584" s="2">
        <v>1695660000</v>
      </c>
      <c r="N1584" s="2">
        <v>1868330000</v>
      </c>
      <c r="O1584" s="2">
        <v>2003670000</v>
      </c>
      <c r="P1584" s="2">
        <v>2093660000</v>
      </c>
      <c r="Q1584" s="2">
        <v>2102990000</v>
      </c>
      <c r="R1584" s="2">
        <v>2102990000</v>
      </c>
      <c r="S1584" s="2">
        <v>2102990000</v>
      </c>
      <c r="T1584" s="2">
        <v>2102990000</v>
      </c>
      <c r="U1584" s="2">
        <v>2119330000</v>
      </c>
      <c r="V1584" s="2">
        <v>2205670000</v>
      </c>
      <c r="W1584" s="2">
        <v>2371340000</v>
      </c>
      <c r="X1584" s="2">
        <v>2597690000</v>
      </c>
      <c r="Y1584" s="2">
        <v>2901040000</v>
      </c>
      <c r="Z1584" s="2">
        <v>3267390000</v>
      </c>
      <c r="AA1584" s="2">
        <v>3694470000</v>
      </c>
      <c r="AB1584" s="2">
        <v>4170500000</v>
      </c>
      <c r="AC1584" s="2">
        <v>4592860000</v>
      </c>
      <c r="AD1584" s="2">
        <v>4977880000</v>
      </c>
      <c r="AE1584" s="2">
        <v>5360570000</v>
      </c>
      <c r="AF1584" s="2">
        <v>5782930000</v>
      </c>
    </row>
    <row r="1585" spans="1:32">
      <c r="A1585" t="s">
        <v>1562</v>
      </c>
      <c r="B1585" t="s">
        <v>19</v>
      </c>
      <c r="C1585" s="2">
        <v>2555490000</v>
      </c>
      <c r="D1585" s="2">
        <v>2576350000</v>
      </c>
      <c r="E1585" s="2">
        <v>4554660000</v>
      </c>
      <c r="F1585" s="2">
        <v>4729280000</v>
      </c>
      <c r="G1585" s="2">
        <v>3047090000</v>
      </c>
      <c r="H1585" s="2">
        <v>2630260000</v>
      </c>
      <c r="I1585" s="2">
        <v>2683470000</v>
      </c>
      <c r="J1585" s="2">
        <v>2868320000</v>
      </c>
      <c r="K1585" s="2">
        <v>2923450000</v>
      </c>
      <c r="L1585" s="2">
        <v>2784580000</v>
      </c>
      <c r="M1585" s="2">
        <v>2509720000</v>
      </c>
      <c r="N1585" s="2">
        <v>2406710000</v>
      </c>
      <c r="O1585" s="2">
        <v>2339370000</v>
      </c>
      <c r="P1585" s="2">
        <v>2208500000</v>
      </c>
      <c r="Q1585" s="2">
        <v>2112850000</v>
      </c>
      <c r="R1585" s="2">
        <v>2221690000</v>
      </c>
      <c r="S1585" s="2">
        <v>2498500000</v>
      </c>
      <c r="T1585" s="2">
        <v>2737420000</v>
      </c>
      <c r="U1585" s="2">
        <v>3151080000</v>
      </c>
      <c r="V1585" s="2">
        <v>3461760000</v>
      </c>
      <c r="W1585" s="2">
        <v>3859880000</v>
      </c>
      <c r="X1585" s="2">
        <v>4335810000</v>
      </c>
      <c r="Y1585" s="2">
        <v>4678160000</v>
      </c>
      <c r="Z1585" s="2">
        <v>4924510000</v>
      </c>
      <c r="AA1585" s="2">
        <v>5155930000</v>
      </c>
      <c r="AB1585" s="2">
        <v>4925240000</v>
      </c>
      <c r="AC1585" s="2">
        <v>4974670000</v>
      </c>
      <c r="AD1585" s="2">
        <v>4962600000</v>
      </c>
      <c r="AE1585" s="2">
        <v>5009260000</v>
      </c>
      <c r="AF1585" s="2">
        <v>5039400000</v>
      </c>
    </row>
    <row r="1586" spans="1:32">
      <c r="A1586" t="s">
        <v>1563</v>
      </c>
      <c r="B1586" t="s">
        <v>19</v>
      </c>
      <c r="C1586" s="2">
        <v>1008690000</v>
      </c>
      <c r="D1586" s="2">
        <v>1124100000</v>
      </c>
      <c r="E1586" s="2">
        <v>575339000</v>
      </c>
      <c r="F1586" s="2">
        <v>267784000</v>
      </c>
      <c r="G1586" s="2">
        <v>71943500</v>
      </c>
      <c r="H1586" s="2">
        <v>75011700</v>
      </c>
      <c r="I1586" s="2">
        <v>68645900</v>
      </c>
      <c r="J1586" s="2">
        <v>60943900</v>
      </c>
      <c r="K1586" s="2">
        <v>49017900</v>
      </c>
      <c r="L1586" s="2">
        <v>32157300</v>
      </c>
      <c r="M1586" s="2">
        <v>27840200</v>
      </c>
      <c r="N1586" s="2">
        <v>26146700</v>
      </c>
      <c r="O1586" s="2">
        <v>26807300</v>
      </c>
      <c r="P1586" s="2">
        <v>24326500</v>
      </c>
      <c r="Q1586" s="2">
        <v>22651000</v>
      </c>
      <c r="R1586" s="2">
        <v>24773500</v>
      </c>
      <c r="S1586" s="2">
        <v>28986000</v>
      </c>
      <c r="T1586" s="2">
        <v>34556400</v>
      </c>
      <c r="U1586" s="2">
        <v>37845400</v>
      </c>
      <c r="V1586" s="2">
        <v>45305200</v>
      </c>
      <c r="W1586" s="2">
        <v>51222600</v>
      </c>
      <c r="X1586" s="2">
        <v>54526600</v>
      </c>
      <c r="Y1586" s="2">
        <v>55159400</v>
      </c>
      <c r="Z1586" s="2">
        <v>54078000</v>
      </c>
      <c r="AA1586" s="2">
        <v>52588900</v>
      </c>
      <c r="AB1586" s="2">
        <v>48181400</v>
      </c>
      <c r="AC1586" s="2">
        <v>46994300</v>
      </c>
      <c r="AD1586" s="2">
        <v>45823300</v>
      </c>
      <c r="AE1586" s="2">
        <v>43637500</v>
      </c>
      <c r="AF1586" s="2">
        <v>43598100</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3166050000</v>
      </c>
      <c r="D1590" s="2">
        <v>2839410000</v>
      </c>
      <c r="E1590" s="2">
        <v>2839410000</v>
      </c>
      <c r="F1590" s="2">
        <v>2778420000</v>
      </c>
      <c r="G1590" s="2">
        <v>2778420000</v>
      </c>
      <c r="H1590" s="2">
        <v>2778420000</v>
      </c>
      <c r="I1590" s="2">
        <v>2711820000</v>
      </c>
      <c r="J1590" s="2">
        <v>2711820000</v>
      </c>
      <c r="K1590" s="2">
        <v>2639680000</v>
      </c>
      <c r="L1590" s="2">
        <v>2639680000</v>
      </c>
      <c r="M1590" s="2">
        <v>2450360000</v>
      </c>
      <c r="N1590" s="2">
        <v>2395510000</v>
      </c>
      <c r="O1590" s="2">
        <v>2395510000</v>
      </c>
      <c r="P1590" s="2">
        <v>2322160000</v>
      </c>
      <c r="Q1590" s="2">
        <v>2049680000</v>
      </c>
      <c r="R1590" s="2">
        <v>2266320000</v>
      </c>
      <c r="S1590" s="2">
        <v>2340500000</v>
      </c>
      <c r="T1590" s="2">
        <v>2340500000</v>
      </c>
      <c r="U1590" s="2">
        <v>2368040000</v>
      </c>
      <c r="V1590" s="2">
        <v>2395510000</v>
      </c>
      <c r="W1590" s="2">
        <v>2395510000</v>
      </c>
      <c r="X1590" s="2">
        <v>2422900000</v>
      </c>
      <c r="Y1590" s="2">
        <v>2422900000</v>
      </c>
      <c r="Z1590" s="2">
        <v>2395510000</v>
      </c>
      <c r="AA1590" s="2">
        <v>2395510000</v>
      </c>
      <c r="AB1590" s="2">
        <v>2395510000</v>
      </c>
      <c r="AC1590" s="2">
        <v>2368040000</v>
      </c>
      <c r="AD1590" s="2">
        <v>2368040000</v>
      </c>
      <c r="AE1590" s="2">
        <v>2368030000</v>
      </c>
      <c r="AF1590" s="2">
        <v>2347540000</v>
      </c>
    </row>
    <row r="1591" spans="1:32">
      <c r="A1591" t="s">
        <v>7228</v>
      </c>
      <c r="B1591" t="s">
        <v>19</v>
      </c>
      <c r="C1591">
        <v>0</v>
      </c>
      <c r="D1591">
        <v>0</v>
      </c>
      <c r="E1591">
        <v>0</v>
      </c>
      <c r="F1591">
        <v>0</v>
      </c>
      <c r="G1591">
        <v>0</v>
      </c>
      <c r="H1591">
        <v>0</v>
      </c>
      <c r="I1591">
        <v>0</v>
      </c>
      <c r="J1591">
        <v>0</v>
      </c>
      <c r="K1591" s="2">
        <v>185132000</v>
      </c>
      <c r="L1591" s="2">
        <v>369242000</v>
      </c>
      <c r="M1591" s="2">
        <v>1739290000</v>
      </c>
      <c r="N1591" s="2">
        <v>3090710000</v>
      </c>
      <c r="O1591" s="2">
        <v>1147990000</v>
      </c>
      <c r="P1591" s="2">
        <v>1450660000</v>
      </c>
      <c r="Q1591" s="2">
        <v>1757110000</v>
      </c>
      <c r="R1591" s="2">
        <v>1676130000</v>
      </c>
      <c r="S1591" s="2">
        <v>1641710000</v>
      </c>
      <c r="T1591" s="2">
        <v>1598850000</v>
      </c>
      <c r="U1591" s="2">
        <v>1420600000</v>
      </c>
      <c r="V1591" s="2">
        <v>1205540000</v>
      </c>
      <c r="W1591" s="2">
        <v>980615000</v>
      </c>
      <c r="X1591" s="2">
        <v>739869000</v>
      </c>
      <c r="Y1591" s="2">
        <v>493885000</v>
      </c>
      <c r="Z1591" s="2">
        <v>256240000</v>
      </c>
      <c r="AA1591" s="2">
        <v>32418300</v>
      </c>
      <c r="AB1591" s="2">
        <v>38215500</v>
      </c>
      <c r="AC1591" s="2">
        <v>43888000</v>
      </c>
      <c r="AD1591" s="2">
        <v>49209700</v>
      </c>
      <c r="AE1591" s="2">
        <v>53381600</v>
      </c>
      <c r="AF1591" s="2">
        <v>58829000</v>
      </c>
    </row>
    <row r="1592" spans="1:32">
      <c r="A1592" t="s">
        <v>7229</v>
      </c>
      <c r="B1592" t="s">
        <v>19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row>
    <row r="1593" spans="1:32">
      <c r="A1593" t="s">
        <v>7230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7231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7232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7233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7234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892570000000</v>
      </c>
      <c r="D1598" s="2">
        <v>824529000000</v>
      </c>
      <c r="E1598" s="2">
        <v>666110000000</v>
      </c>
      <c r="F1598" s="2">
        <v>564815000000</v>
      </c>
      <c r="G1598" s="2">
        <v>596399000000</v>
      </c>
      <c r="H1598" s="2">
        <v>544718000000</v>
      </c>
      <c r="I1598" s="2">
        <v>449718000000</v>
      </c>
      <c r="J1598" s="2">
        <v>348056000000</v>
      </c>
      <c r="K1598" s="2">
        <v>269407000000</v>
      </c>
      <c r="L1598" s="2">
        <v>172939000000</v>
      </c>
      <c r="M1598" s="2">
        <v>124599000000</v>
      </c>
      <c r="N1598" s="2">
        <v>88878500000</v>
      </c>
      <c r="O1598" s="2">
        <v>60362400000</v>
      </c>
      <c r="P1598" s="2">
        <v>27868500000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7235</v>
      </c>
      <c r="B1599" t="s">
        <v>19</v>
      </c>
      <c r="C1599" s="2">
        <v>591263000</v>
      </c>
      <c r="D1599" s="2">
        <v>792870000</v>
      </c>
      <c r="E1599" s="2">
        <v>815447000</v>
      </c>
      <c r="F1599" s="2">
        <v>604816000</v>
      </c>
      <c r="G1599" s="2">
        <v>371096000</v>
      </c>
      <c r="H1599" s="2">
        <v>281913000</v>
      </c>
      <c r="I1599" s="2">
        <v>246932000</v>
      </c>
      <c r="J1599" s="2">
        <v>248449000</v>
      </c>
      <c r="K1599" s="2">
        <v>209220000</v>
      </c>
      <c r="L1599" s="2">
        <v>138727000</v>
      </c>
      <c r="M1599" s="2">
        <v>73096000</v>
      </c>
      <c r="N1599" s="2">
        <v>50883000</v>
      </c>
      <c r="O1599" s="2">
        <v>34077000</v>
      </c>
      <c r="P1599" s="2">
        <v>21372300</v>
      </c>
      <c r="Q1599" s="2">
        <v>13396700</v>
      </c>
      <c r="R1599" s="2">
        <v>13418900</v>
      </c>
      <c r="S1599" s="2">
        <v>15872000</v>
      </c>
      <c r="T1599" s="2">
        <v>17328400</v>
      </c>
      <c r="U1599" s="2">
        <v>23693900</v>
      </c>
      <c r="V1599" s="2">
        <v>28952900</v>
      </c>
      <c r="W1599" s="2">
        <v>37224700</v>
      </c>
      <c r="X1599" s="2">
        <v>55357300</v>
      </c>
      <c r="Y1599" s="2">
        <v>71601500</v>
      </c>
      <c r="Z1599" s="2">
        <v>81837700</v>
      </c>
      <c r="AA1599" s="2">
        <v>84168900</v>
      </c>
      <c r="AB1599" s="2">
        <v>80951000</v>
      </c>
      <c r="AC1599" s="2">
        <v>87134600</v>
      </c>
      <c r="AD1599" s="2">
        <v>90787400</v>
      </c>
      <c r="AE1599" s="2">
        <v>95852900</v>
      </c>
      <c r="AF1599" s="2">
        <v>100733000</v>
      </c>
    </row>
    <row r="1600" spans="1:32">
      <c r="A1600" t="s">
        <v>7236</v>
      </c>
      <c r="B1600" t="s">
        <v>19</v>
      </c>
      <c r="C1600" s="2">
        <v>6708370000</v>
      </c>
      <c r="D1600" s="2">
        <v>7011240000</v>
      </c>
      <c r="E1600" s="2">
        <v>7468230000</v>
      </c>
      <c r="F1600" s="2">
        <v>6807570000</v>
      </c>
      <c r="G1600" s="2">
        <v>6623730000</v>
      </c>
      <c r="H1600" s="2">
        <v>6506560000</v>
      </c>
      <c r="I1600" s="2">
        <v>6325770000</v>
      </c>
      <c r="J1600" s="2">
        <v>6179760000</v>
      </c>
      <c r="K1600" s="2">
        <v>5806050000</v>
      </c>
      <c r="L1600" s="2">
        <v>5278490000</v>
      </c>
      <c r="M1600" s="2">
        <v>4792180000</v>
      </c>
      <c r="N1600" s="2">
        <v>4366210000</v>
      </c>
      <c r="O1600" s="2">
        <v>4108650000</v>
      </c>
      <c r="P1600" s="2">
        <v>3595860000</v>
      </c>
      <c r="Q1600" s="2">
        <v>3176010000</v>
      </c>
      <c r="R1600" s="2">
        <v>3295730000</v>
      </c>
      <c r="S1600" s="2">
        <v>3642300000</v>
      </c>
      <c r="T1600" s="2">
        <v>4005700000</v>
      </c>
      <c r="U1600" s="2">
        <v>4336410000</v>
      </c>
      <c r="V1600" s="2">
        <v>4715940000</v>
      </c>
      <c r="W1600" s="2">
        <v>5073310000</v>
      </c>
      <c r="X1600" s="2">
        <v>5376560000</v>
      </c>
      <c r="Y1600" s="2">
        <v>5487450000</v>
      </c>
      <c r="Z1600" s="2">
        <v>5470750000</v>
      </c>
      <c r="AA1600" s="2">
        <v>5294910000</v>
      </c>
      <c r="AB1600" s="2">
        <v>4985850000</v>
      </c>
      <c r="AC1600" s="2">
        <v>4931900000</v>
      </c>
      <c r="AD1600" s="2">
        <v>4839090000</v>
      </c>
      <c r="AE1600" s="2">
        <v>4755770000</v>
      </c>
      <c r="AF1600" s="2">
        <v>4739830000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1650310000</v>
      </c>
      <c r="D1606" s="2">
        <v>1321280000</v>
      </c>
      <c r="E1606" s="2">
        <v>1496660000</v>
      </c>
      <c r="F1606" s="2">
        <v>1720850000</v>
      </c>
      <c r="G1606" s="2">
        <v>1507000000</v>
      </c>
      <c r="H1606" s="2">
        <v>1221860000</v>
      </c>
      <c r="I1606" s="2">
        <v>976325000</v>
      </c>
      <c r="J1606" s="2">
        <v>909001000</v>
      </c>
      <c r="K1606" s="2">
        <v>853557000</v>
      </c>
      <c r="L1606" s="2">
        <v>782272000</v>
      </c>
      <c r="M1606" s="2">
        <v>726829000</v>
      </c>
      <c r="N1606" s="2">
        <v>663465000</v>
      </c>
      <c r="O1606" s="2">
        <v>528816000</v>
      </c>
      <c r="P1606" s="2">
        <v>291200000</v>
      </c>
      <c r="Q1606" s="2">
        <v>235756000</v>
      </c>
      <c r="R1606" s="2">
        <v>227836000</v>
      </c>
      <c r="S1606" s="2">
        <v>180313000</v>
      </c>
      <c r="T1606" s="2">
        <v>132789000</v>
      </c>
      <c r="U1606" s="2">
        <v>109028000</v>
      </c>
      <c r="V1606" s="2">
        <v>53584200</v>
      </c>
      <c r="W1606" s="2">
        <v>29822600</v>
      </c>
      <c r="X1606" s="2">
        <v>29822600</v>
      </c>
      <c r="Y1606" s="2">
        <v>29822600</v>
      </c>
      <c r="Z1606" s="2">
        <v>29822600</v>
      </c>
      <c r="AA1606" s="2">
        <v>5664930</v>
      </c>
      <c r="AB1606" s="2">
        <v>5664930</v>
      </c>
      <c r="AC1606" s="2">
        <v>5664930</v>
      </c>
      <c r="AD1606" s="2">
        <v>5664930</v>
      </c>
      <c r="AE1606" s="2">
        <v>5664930</v>
      </c>
      <c r="AF1606" s="2">
        <v>5664930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32930800000</v>
      </c>
      <c r="D1608" s="2">
        <v>36803900000</v>
      </c>
      <c r="E1608" s="2">
        <v>18071000000</v>
      </c>
      <c r="F1608" s="2">
        <v>14181500000</v>
      </c>
      <c r="G1608" s="2">
        <v>13878800000</v>
      </c>
      <c r="H1608" s="2">
        <v>13576000000</v>
      </c>
      <c r="I1608" s="2">
        <v>13300800000</v>
      </c>
      <c r="J1608" s="2">
        <v>13025500000</v>
      </c>
      <c r="K1608" s="2">
        <v>12777800000</v>
      </c>
      <c r="L1608" s="2">
        <v>13955500000</v>
      </c>
      <c r="M1608" s="2">
        <v>15561700000</v>
      </c>
      <c r="N1608" s="2">
        <v>17146400000</v>
      </c>
      <c r="O1608" s="2">
        <v>18388500000</v>
      </c>
      <c r="P1608" s="2">
        <v>19214300000</v>
      </c>
      <c r="Q1608" s="2">
        <v>19300000000</v>
      </c>
      <c r="R1608" s="2">
        <v>19300000000</v>
      </c>
      <c r="S1608" s="2">
        <v>19300000000</v>
      </c>
      <c r="T1608" s="2">
        <v>19300000000</v>
      </c>
      <c r="U1608" s="2">
        <v>19449900000</v>
      </c>
      <c r="V1608" s="2">
        <v>20242200000</v>
      </c>
      <c r="W1608" s="2">
        <v>21762700000</v>
      </c>
      <c r="X1608" s="2">
        <v>23840000000</v>
      </c>
      <c r="Y1608" s="2">
        <v>26623900000</v>
      </c>
      <c r="Z1608" s="2">
        <v>29986100000</v>
      </c>
      <c r="AA1608" s="2">
        <v>33905600000</v>
      </c>
      <c r="AB1608" s="2">
        <v>38274300000</v>
      </c>
      <c r="AC1608" s="2">
        <v>42150400000</v>
      </c>
      <c r="AD1608" s="2">
        <v>45683900000</v>
      </c>
      <c r="AE1608" s="2">
        <v>49196000000</v>
      </c>
      <c r="AF1608" s="2">
        <v>53072100000</v>
      </c>
    </row>
    <row r="1609" spans="1:32">
      <c r="A1609" t="s">
        <v>1578</v>
      </c>
      <c r="B1609" t="s">
        <v>19</v>
      </c>
      <c r="C1609" s="2">
        <v>769860000</v>
      </c>
      <c r="D1609" s="2">
        <v>776144000</v>
      </c>
      <c r="E1609" s="2">
        <v>1372120000</v>
      </c>
      <c r="F1609" s="2">
        <v>1424730000</v>
      </c>
      <c r="G1609" s="2">
        <v>917956000</v>
      </c>
      <c r="H1609" s="2">
        <v>792384000</v>
      </c>
      <c r="I1609" s="2">
        <v>808413000</v>
      </c>
      <c r="J1609" s="2">
        <v>864102000</v>
      </c>
      <c r="K1609" s="2">
        <v>880709000</v>
      </c>
      <c r="L1609" s="2">
        <v>838876000</v>
      </c>
      <c r="M1609" s="2">
        <v>756070000</v>
      </c>
      <c r="N1609" s="2">
        <v>725039000</v>
      </c>
      <c r="O1609" s="2">
        <v>704752000</v>
      </c>
      <c r="P1609" s="2">
        <v>665327000</v>
      </c>
      <c r="Q1609" s="2">
        <v>636512000</v>
      </c>
      <c r="R1609" s="2">
        <v>669300000</v>
      </c>
      <c r="S1609" s="2">
        <v>752690000</v>
      </c>
      <c r="T1609" s="2">
        <v>824668000</v>
      </c>
      <c r="U1609" s="2">
        <v>949286000</v>
      </c>
      <c r="V1609" s="2">
        <v>1042880000</v>
      </c>
      <c r="W1609" s="2">
        <v>1162810000</v>
      </c>
      <c r="X1609" s="2">
        <v>1306190000</v>
      </c>
      <c r="Y1609" s="2">
        <v>1409330000</v>
      </c>
      <c r="Z1609" s="2">
        <v>1483540000</v>
      </c>
      <c r="AA1609" s="2">
        <v>1553260000</v>
      </c>
      <c r="AB1609" s="2">
        <v>1483760000</v>
      </c>
      <c r="AC1609" s="2">
        <v>1498650000</v>
      </c>
      <c r="AD1609" s="2">
        <v>1495020000</v>
      </c>
      <c r="AE1609" s="2">
        <v>1509070000</v>
      </c>
      <c r="AF1609" s="2">
        <v>1518150000</v>
      </c>
    </row>
    <row r="1610" spans="1:32">
      <c r="A1610" t="s">
        <v>1579</v>
      </c>
      <c r="B1610" t="s">
        <v>19</v>
      </c>
      <c r="C1610" s="2">
        <v>17940300000</v>
      </c>
      <c r="D1610" s="2">
        <v>19992900000</v>
      </c>
      <c r="E1610" s="2">
        <v>10232800000</v>
      </c>
      <c r="F1610" s="2">
        <v>4762720000</v>
      </c>
      <c r="G1610" s="2">
        <v>1279570000</v>
      </c>
      <c r="H1610" s="2">
        <v>1334140000</v>
      </c>
      <c r="I1610" s="2">
        <v>1220920000</v>
      </c>
      <c r="J1610" s="2">
        <v>1083930000</v>
      </c>
      <c r="K1610" s="2">
        <v>871818000</v>
      </c>
      <c r="L1610" s="2">
        <v>571940000</v>
      </c>
      <c r="M1610" s="2">
        <v>495158000</v>
      </c>
      <c r="N1610" s="2">
        <v>465038000</v>
      </c>
      <c r="O1610" s="2">
        <v>476787000</v>
      </c>
      <c r="P1610" s="2">
        <v>432664000</v>
      </c>
      <c r="Q1610" s="2">
        <v>402864000</v>
      </c>
      <c r="R1610" s="2">
        <v>440614000</v>
      </c>
      <c r="S1610" s="2">
        <v>515536000</v>
      </c>
      <c r="T1610" s="2">
        <v>614609000</v>
      </c>
      <c r="U1610" s="2">
        <v>673106000</v>
      </c>
      <c r="V1610" s="2">
        <v>805786000</v>
      </c>
      <c r="W1610" s="2">
        <v>911031000</v>
      </c>
      <c r="X1610" s="2">
        <v>969793000</v>
      </c>
      <c r="Y1610" s="2">
        <v>981048000</v>
      </c>
      <c r="Z1610" s="2">
        <v>961815000</v>
      </c>
      <c r="AA1610" s="2">
        <v>935331000</v>
      </c>
      <c r="AB1610" s="2">
        <v>856940000</v>
      </c>
      <c r="AC1610" s="2">
        <v>835826000</v>
      </c>
      <c r="AD1610" s="2">
        <v>814999000</v>
      </c>
      <c r="AE1610" s="2">
        <v>776123000</v>
      </c>
      <c r="AF1610" s="2">
        <v>775422000</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19187500000</v>
      </c>
      <c r="D1614" s="2">
        <v>17207900000</v>
      </c>
      <c r="E1614" s="2">
        <v>17207900000</v>
      </c>
      <c r="F1614" s="2">
        <v>16838300000</v>
      </c>
      <c r="G1614" s="2">
        <v>16838300000</v>
      </c>
      <c r="H1614" s="2">
        <v>16838300000</v>
      </c>
      <c r="I1614" s="2">
        <v>16434700000</v>
      </c>
      <c r="J1614" s="2">
        <v>16434700000</v>
      </c>
      <c r="K1614" s="2">
        <v>15997500000</v>
      </c>
      <c r="L1614" s="2">
        <v>15997500000</v>
      </c>
      <c r="M1614" s="2">
        <v>14850100000</v>
      </c>
      <c r="N1614" s="2">
        <v>14517700000</v>
      </c>
      <c r="O1614" s="2">
        <v>14517700000</v>
      </c>
      <c r="P1614" s="2">
        <v>14073200000</v>
      </c>
      <c r="Q1614" s="2">
        <v>12421800000</v>
      </c>
      <c r="R1614" s="2">
        <v>13734800000</v>
      </c>
      <c r="S1614" s="2">
        <v>14184300000</v>
      </c>
      <c r="T1614" s="2">
        <v>14184300000</v>
      </c>
      <c r="U1614" s="2">
        <v>14351200000</v>
      </c>
      <c r="V1614" s="2">
        <v>14517700000</v>
      </c>
      <c r="W1614" s="2">
        <v>14517700000</v>
      </c>
      <c r="X1614" s="2">
        <v>14683700000</v>
      </c>
      <c r="Y1614" s="2">
        <v>14683700000</v>
      </c>
      <c r="Z1614" s="2">
        <v>14517700000</v>
      </c>
      <c r="AA1614" s="2">
        <v>14517700000</v>
      </c>
      <c r="AB1614" s="2">
        <v>14517700000</v>
      </c>
      <c r="AC1614" s="2">
        <v>14351200000</v>
      </c>
      <c r="AD1614" s="2">
        <v>14351200000</v>
      </c>
      <c r="AE1614" s="2">
        <v>14351200000</v>
      </c>
      <c r="AF1614" s="2">
        <v>14227000000</v>
      </c>
    </row>
    <row r="1615" spans="1:32">
      <c r="A1615" t="s">
        <v>7237</v>
      </c>
      <c r="B1615" t="s">
        <v>19</v>
      </c>
      <c r="C1615">
        <v>0</v>
      </c>
      <c r="D1615">
        <v>0</v>
      </c>
      <c r="E1615">
        <v>0</v>
      </c>
      <c r="F1615">
        <v>0</v>
      </c>
      <c r="G1615">
        <v>0</v>
      </c>
      <c r="H1615">
        <v>0</v>
      </c>
      <c r="I1615">
        <v>0</v>
      </c>
      <c r="J1615">
        <v>0</v>
      </c>
      <c r="K1615" s="2">
        <v>3292690000</v>
      </c>
      <c r="L1615" s="2">
        <v>6567230000</v>
      </c>
      <c r="M1615" s="2">
        <v>30934500000</v>
      </c>
      <c r="N1615" s="2">
        <v>54970400000</v>
      </c>
      <c r="O1615" s="2">
        <v>20417800000</v>
      </c>
      <c r="P1615" s="2">
        <v>25801100000</v>
      </c>
      <c r="Q1615" s="2">
        <v>31251400000</v>
      </c>
      <c r="R1615" s="2">
        <v>29811100000</v>
      </c>
      <c r="S1615" s="2">
        <v>29199000000</v>
      </c>
      <c r="T1615" s="2">
        <v>28436700000</v>
      </c>
      <c r="U1615" s="2">
        <v>25266400000</v>
      </c>
      <c r="V1615" s="2">
        <v>21441400000</v>
      </c>
      <c r="W1615" s="2">
        <v>17440900000</v>
      </c>
      <c r="X1615" s="2">
        <v>13159100000</v>
      </c>
      <c r="Y1615" s="2">
        <v>8784100000</v>
      </c>
      <c r="Z1615" s="2">
        <v>4557410000</v>
      </c>
      <c r="AA1615" s="2">
        <v>576582000</v>
      </c>
      <c r="AB1615" s="2">
        <v>679690000</v>
      </c>
      <c r="AC1615" s="2">
        <v>780579000</v>
      </c>
      <c r="AD1615" s="2">
        <v>875228000</v>
      </c>
      <c r="AE1615" s="2">
        <v>949429000</v>
      </c>
      <c r="AF1615" s="2">
        <v>1046320000</v>
      </c>
    </row>
    <row r="1616" spans="1:32">
      <c r="A1616" t="s">
        <v>7238</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row>
    <row r="1617" spans="1:32">
      <c r="A1617" t="s">
        <v>7239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7240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7241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7242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7243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1977630000</v>
      </c>
      <c r="D1622" s="2">
        <v>1826870000</v>
      </c>
      <c r="E1622" s="2">
        <v>1475870000</v>
      </c>
      <c r="F1622" s="2">
        <v>1251440000</v>
      </c>
      <c r="G1622" s="2">
        <v>1321420000</v>
      </c>
      <c r="H1622" s="2">
        <v>1206910000</v>
      </c>
      <c r="I1622" s="2">
        <v>996421000</v>
      </c>
      <c r="J1622" s="2">
        <v>771173000</v>
      </c>
      <c r="K1622" s="2">
        <v>596913000</v>
      </c>
      <c r="L1622" s="2">
        <v>383174000</v>
      </c>
      <c r="M1622" s="2">
        <v>276069000</v>
      </c>
      <c r="N1622" s="2">
        <v>196924000</v>
      </c>
      <c r="O1622" s="2">
        <v>133742000</v>
      </c>
      <c r="P1622" s="2">
        <v>61747100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7244</v>
      </c>
      <c r="B1623" t="s">
        <v>19</v>
      </c>
      <c r="C1623" s="2">
        <v>131014000</v>
      </c>
      <c r="D1623" s="2">
        <v>175686000</v>
      </c>
      <c r="E1623" s="2">
        <v>180689000</v>
      </c>
      <c r="F1623" s="2">
        <v>134017000</v>
      </c>
      <c r="G1623" s="2">
        <v>82228400</v>
      </c>
      <c r="H1623" s="2">
        <v>62467000</v>
      </c>
      <c r="I1623" s="2">
        <v>54715900</v>
      </c>
      <c r="J1623" s="2">
        <v>55052100</v>
      </c>
      <c r="K1623" s="2">
        <v>46359600</v>
      </c>
      <c r="L1623" s="2">
        <v>30739600</v>
      </c>
      <c r="M1623" s="2">
        <v>16196800</v>
      </c>
      <c r="N1623" s="2">
        <v>11274800</v>
      </c>
      <c r="O1623" s="2">
        <v>7550870</v>
      </c>
      <c r="P1623" s="2">
        <v>4735730</v>
      </c>
      <c r="Q1623" s="2">
        <v>2968480</v>
      </c>
      <c r="R1623" s="2">
        <v>2973400</v>
      </c>
      <c r="S1623" s="2">
        <v>3516950</v>
      </c>
      <c r="T1623" s="2">
        <v>3839680</v>
      </c>
      <c r="U1623" s="2">
        <v>5250170</v>
      </c>
      <c r="V1623" s="2">
        <v>6415470</v>
      </c>
      <c r="W1623" s="2">
        <v>8248350</v>
      </c>
      <c r="X1623" s="2">
        <v>12266200</v>
      </c>
      <c r="Y1623" s="2">
        <v>15865600</v>
      </c>
      <c r="Z1623" s="2">
        <v>18133800</v>
      </c>
      <c r="AA1623" s="2">
        <v>18650400</v>
      </c>
      <c r="AB1623" s="2">
        <v>17937300</v>
      </c>
      <c r="AC1623" s="2">
        <v>19307500</v>
      </c>
      <c r="AD1623" s="2">
        <v>20116900</v>
      </c>
      <c r="AE1623" s="2">
        <v>21239300</v>
      </c>
      <c r="AF1623" s="2">
        <v>22320600</v>
      </c>
    </row>
    <row r="1624" spans="1:32">
      <c r="A1624" t="s">
        <v>7245</v>
      </c>
      <c r="B1624" t="s">
        <v>19</v>
      </c>
      <c r="C1624" s="2">
        <v>1486460000</v>
      </c>
      <c r="D1624" s="2">
        <v>1553570000</v>
      </c>
      <c r="E1624" s="2">
        <v>1654830000</v>
      </c>
      <c r="F1624" s="2">
        <v>1508440000</v>
      </c>
      <c r="G1624" s="2">
        <v>1467700000</v>
      </c>
      <c r="H1624" s="2">
        <v>1441740000</v>
      </c>
      <c r="I1624" s="2">
        <v>1401680000</v>
      </c>
      <c r="J1624" s="2">
        <v>1369330000</v>
      </c>
      <c r="K1624" s="2">
        <v>1286520000</v>
      </c>
      <c r="L1624" s="2">
        <v>1169620000</v>
      </c>
      <c r="M1624" s="2">
        <v>1061870000</v>
      </c>
      <c r="N1624" s="2">
        <v>967476000</v>
      </c>
      <c r="O1624" s="2">
        <v>910406000</v>
      </c>
      <c r="P1624" s="2">
        <v>796781000</v>
      </c>
      <c r="Q1624" s="2">
        <v>703748000</v>
      </c>
      <c r="R1624" s="2">
        <v>730277000</v>
      </c>
      <c r="S1624" s="2">
        <v>807071000</v>
      </c>
      <c r="T1624" s="2">
        <v>887595000</v>
      </c>
      <c r="U1624" s="2">
        <v>960873000</v>
      </c>
      <c r="V1624" s="2">
        <v>1044970000</v>
      </c>
      <c r="W1624" s="2">
        <v>1124160000</v>
      </c>
      <c r="X1624" s="2">
        <v>1191350000</v>
      </c>
      <c r="Y1624" s="2">
        <v>1215920000</v>
      </c>
      <c r="Z1624" s="2">
        <v>1212220000</v>
      </c>
      <c r="AA1624" s="2">
        <v>1173260000</v>
      </c>
      <c r="AB1624" s="2">
        <v>1104780000</v>
      </c>
      <c r="AC1624" s="2">
        <v>1092820000</v>
      </c>
      <c r="AD1624" s="2">
        <v>1072260000</v>
      </c>
      <c r="AE1624" s="2">
        <v>1053800000</v>
      </c>
      <c r="AF1624" s="2">
        <v>1050260000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70214000</v>
      </c>
      <c r="D1630" s="2">
        <v>56215100</v>
      </c>
      <c r="E1630" s="2">
        <v>63676700</v>
      </c>
      <c r="F1630" s="2">
        <v>73215200</v>
      </c>
      <c r="G1630" s="2">
        <v>64116600</v>
      </c>
      <c r="H1630" s="2">
        <v>51985100</v>
      </c>
      <c r="I1630" s="2">
        <v>41538600</v>
      </c>
      <c r="J1630" s="2">
        <v>38674200</v>
      </c>
      <c r="K1630" s="2">
        <v>36315300</v>
      </c>
      <c r="L1630" s="2">
        <v>33282400</v>
      </c>
      <c r="M1630" s="2">
        <v>30923500</v>
      </c>
      <c r="N1630" s="2">
        <v>28227700</v>
      </c>
      <c r="O1630" s="2">
        <v>22498900</v>
      </c>
      <c r="P1630" s="2">
        <v>12389300</v>
      </c>
      <c r="Q1630" s="2">
        <v>10030400</v>
      </c>
      <c r="R1630" s="2">
        <v>9693460</v>
      </c>
      <c r="S1630" s="2">
        <v>7671550</v>
      </c>
      <c r="T1630" s="2">
        <v>5649640</v>
      </c>
      <c r="U1630" s="2">
        <v>4638680</v>
      </c>
      <c r="V1630" s="2">
        <v>2279780</v>
      </c>
      <c r="W1630" s="2">
        <v>1268830</v>
      </c>
      <c r="X1630" s="2">
        <v>1268830</v>
      </c>
      <c r="Y1630" s="2">
        <v>1268830</v>
      </c>
      <c r="Z1630" s="2">
        <v>1268830</v>
      </c>
      <c r="AA1630">
        <v>241019</v>
      </c>
      <c r="AB1630">
        <v>241019</v>
      </c>
      <c r="AC1630">
        <v>241019</v>
      </c>
      <c r="AD1630">
        <v>241019</v>
      </c>
      <c r="AE1630">
        <v>241019</v>
      </c>
      <c r="AF1630">
        <v>241019</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1086560000</v>
      </c>
      <c r="D1632" s="2">
        <v>1214360000</v>
      </c>
      <c r="E1632" s="2">
        <v>596258000</v>
      </c>
      <c r="F1632" s="2">
        <v>467924000</v>
      </c>
      <c r="G1632" s="2">
        <v>457935000</v>
      </c>
      <c r="H1632" s="2">
        <v>447945000</v>
      </c>
      <c r="I1632" s="2">
        <v>438863000</v>
      </c>
      <c r="J1632" s="2">
        <v>429781000</v>
      </c>
      <c r="K1632" s="2">
        <v>421608000</v>
      </c>
      <c r="L1632" s="2">
        <v>460468000</v>
      </c>
      <c r="M1632" s="2">
        <v>513463000</v>
      </c>
      <c r="N1632" s="2">
        <v>565751000</v>
      </c>
      <c r="O1632" s="2">
        <v>606734000</v>
      </c>
      <c r="P1632" s="2">
        <v>633982000</v>
      </c>
      <c r="Q1632" s="2">
        <v>636809000</v>
      </c>
      <c r="R1632" s="2">
        <v>636809000</v>
      </c>
      <c r="S1632" s="2">
        <v>636809000</v>
      </c>
      <c r="T1632" s="2">
        <v>636809000</v>
      </c>
      <c r="U1632" s="2">
        <v>641755000</v>
      </c>
      <c r="V1632" s="2">
        <v>667899000</v>
      </c>
      <c r="W1632" s="2">
        <v>718068000</v>
      </c>
      <c r="X1632" s="2">
        <v>786608000</v>
      </c>
      <c r="Y1632" s="2">
        <v>878466000</v>
      </c>
      <c r="Z1632" s="2">
        <v>989402000</v>
      </c>
      <c r="AA1632" s="2">
        <v>1118730000</v>
      </c>
      <c r="AB1632" s="2">
        <v>1262870000</v>
      </c>
      <c r="AC1632" s="2">
        <v>1390770000</v>
      </c>
      <c r="AD1632" s="2">
        <v>1507360000</v>
      </c>
      <c r="AE1632" s="2">
        <v>1623240000</v>
      </c>
      <c r="AF1632" s="2">
        <v>1751130000</v>
      </c>
    </row>
    <row r="1633" spans="1:32">
      <c r="A1633" t="s">
        <v>1594</v>
      </c>
      <c r="B1633" t="s">
        <v>19</v>
      </c>
      <c r="C1633" s="2">
        <v>170588000</v>
      </c>
      <c r="D1633" s="2">
        <v>171980000</v>
      </c>
      <c r="E1633" s="2">
        <v>304039000</v>
      </c>
      <c r="F1633" s="2">
        <v>315695000</v>
      </c>
      <c r="G1633" s="2">
        <v>203403000</v>
      </c>
      <c r="H1633" s="2">
        <v>175579000</v>
      </c>
      <c r="I1633" s="2">
        <v>179130000</v>
      </c>
      <c r="J1633" s="2">
        <v>191470000</v>
      </c>
      <c r="K1633" s="2">
        <v>195150000</v>
      </c>
      <c r="L1633" s="2">
        <v>185880000</v>
      </c>
      <c r="M1633" s="2">
        <v>167532000</v>
      </c>
      <c r="N1633" s="2">
        <v>160656000</v>
      </c>
      <c r="O1633" s="2">
        <v>156161000</v>
      </c>
      <c r="P1633" s="2">
        <v>147425000</v>
      </c>
      <c r="Q1633" s="2">
        <v>141040000</v>
      </c>
      <c r="R1633" s="2">
        <v>148305000</v>
      </c>
      <c r="S1633" s="2">
        <v>166783000</v>
      </c>
      <c r="T1633" s="2">
        <v>182732000</v>
      </c>
      <c r="U1633" s="2">
        <v>210345000</v>
      </c>
      <c r="V1633" s="2">
        <v>231084000</v>
      </c>
      <c r="W1633" s="2">
        <v>257660000</v>
      </c>
      <c r="X1633" s="2">
        <v>289430000</v>
      </c>
      <c r="Y1633" s="2">
        <v>312283000</v>
      </c>
      <c r="Z1633" s="2">
        <v>328727000</v>
      </c>
      <c r="AA1633" s="2">
        <v>344176000</v>
      </c>
      <c r="AB1633" s="2">
        <v>328776000</v>
      </c>
      <c r="AC1633" s="2">
        <v>332076000</v>
      </c>
      <c r="AD1633" s="2">
        <v>331270000</v>
      </c>
      <c r="AE1633" s="2">
        <v>334385000</v>
      </c>
      <c r="AF1633" s="2">
        <v>336397000</v>
      </c>
    </row>
    <row r="1634" spans="1:32">
      <c r="A1634" t="s">
        <v>1595</v>
      </c>
      <c r="B1634" t="s">
        <v>19</v>
      </c>
      <c r="C1634" s="2">
        <v>39749500</v>
      </c>
      <c r="D1634" s="2">
        <v>44297300</v>
      </c>
      <c r="E1634" s="2">
        <v>22672400</v>
      </c>
      <c r="F1634" s="2">
        <v>10552600</v>
      </c>
      <c r="G1634" s="2">
        <v>2835080</v>
      </c>
      <c r="H1634" s="2">
        <v>2955990</v>
      </c>
      <c r="I1634" s="2">
        <v>2705130</v>
      </c>
      <c r="J1634" s="2">
        <v>2401620</v>
      </c>
      <c r="K1634" s="2">
        <v>1931650</v>
      </c>
      <c r="L1634" s="2">
        <v>1267220</v>
      </c>
      <c r="M1634" s="2">
        <v>1097100</v>
      </c>
      <c r="N1634" s="2">
        <v>1030360</v>
      </c>
      <c r="O1634" s="2">
        <v>1056400</v>
      </c>
      <c r="P1634">
        <v>958635</v>
      </c>
      <c r="Q1634">
        <v>892608</v>
      </c>
      <c r="R1634">
        <v>976249</v>
      </c>
      <c r="S1634" s="2">
        <v>1142250</v>
      </c>
      <c r="T1634" s="2">
        <v>1361760</v>
      </c>
      <c r="U1634" s="2">
        <v>1491370</v>
      </c>
      <c r="V1634" s="2">
        <v>1785340</v>
      </c>
      <c r="W1634" s="2">
        <v>2018530</v>
      </c>
      <c r="X1634" s="2">
        <v>2148730</v>
      </c>
      <c r="Y1634" s="2">
        <v>2173670</v>
      </c>
      <c r="Z1634" s="2">
        <v>2131050</v>
      </c>
      <c r="AA1634" s="2">
        <v>2072370</v>
      </c>
      <c r="AB1634" s="2">
        <v>1898690</v>
      </c>
      <c r="AC1634" s="2">
        <v>1851900</v>
      </c>
      <c r="AD1634" s="2">
        <v>1805760</v>
      </c>
      <c r="AE1634" s="2">
        <v>1719620</v>
      </c>
      <c r="AF1634" s="2">
        <v>1718070</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172707000</v>
      </c>
      <c r="D1638" s="2">
        <v>154889000</v>
      </c>
      <c r="E1638" s="2">
        <v>154889000</v>
      </c>
      <c r="F1638" s="2">
        <v>151562000</v>
      </c>
      <c r="G1638" s="2">
        <v>151562000</v>
      </c>
      <c r="H1638" s="2">
        <v>151562000</v>
      </c>
      <c r="I1638" s="2">
        <v>147929000</v>
      </c>
      <c r="J1638" s="2">
        <v>147929000</v>
      </c>
      <c r="K1638" s="2">
        <v>143994000</v>
      </c>
      <c r="L1638" s="2">
        <v>143994000</v>
      </c>
      <c r="M1638" s="2">
        <v>133667000</v>
      </c>
      <c r="N1638" s="2">
        <v>130674000</v>
      </c>
      <c r="O1638" s="2">
        <v>130674000</v>
      </c>
      <c r="P1638" s="2">
        <v>126673000</v>
      </c>
      <c r="Q1638" s="2">
        <v>111809000</v>
      </c>
      <c r="R1638" s="2">
        <v>123627000</v>
      </c>
      <c r="S1638" s="2">
        <v>127674000</v>
      </c>
      <c r="T1638" s="2">
        <v>127674000</v>
      </c>
      <c r="U1638" s="2">
        <v>129176000</v>
      </c>
      <c r="V1638" s="2">
        <v>130674000</v>
      </c>
      <c r="W1638" s="2">
        <v>130674000</v>
      </c>
      <c r="X1638" s="2">
        <v>132168000</v>
      </c>
      <c r="Y1638" s="2">
        <v>132168000</v>
      </c>
      <c r="Z1638" s="2">
        <v>130674000</v>
      </c>
      <c r="AA1638" s="2">
        <v>130674000</v>
      </c>
      <c r="AB1638" s="2">
        <v>130674000</v>
      </c>
      <c r="AC1638" s="2">
        <v>129176000</v>
      </c>
      <c r="AD1638" s="2">
        <v>129176000</v>
      </c>
      <c r="AE1638" s="2">
        <v>129176000</v>
      </c>
      <c r="AF1638" s="2">
        <v>128058000</v>
      </c>
    </row>
    <row r="1639" spans="1:32">
      <c r="A1639" t="s">
        <v>7246</v>
      </c>
      <c r="B1639" t="s">
        <v>19</v>
      </c>
      <c r="C1639">
        <v>0</v>
      </c>
      <c r="D1639">
        <v>0</v>
      </c>
      <c r="E1639">
        <v>0</v>
      </c>
      <c r="F1639">
        <v>0</v>
      </c>
      <c r="G1639">
        <v>0</v>
      </c>
      <c r="H1639">
        <v>0</v>
      </c>
      <c r="I1639">
        <v>0</v>
      </c>
      <c r="J1639">
        <v>0</v>
      </c>
      <c r="K1639" s="2">
        <v>7295480</v>
      </c>
      <c r="L1639" s="2">
        <v>14550700</v>
      </c>
      <c r="M1639" s="2">
        <v>68540200</v>
      </c>
      <c r="N1639" s="2">
        <v>121796000</v>
      </c>
      <c r="O1639" s="2">
        <v>45238900</v>
      </c>
      <c r="P1639" s="2">
        <v>57166400</v>
      </c>
      <c r="Q1639" s="2">
        <v>69242300</v>
      </c>
      <c r="R1639" s="2">
        <v>66051200</v>
      </c>
      <c r="S1639" s="2">
        <v>64694900</v>
      </c>
      <c r="T1639" s="2">
        <v>63006100</v>
      </c>
      <c r="U1639" s="2">
        <v>55981700</v>
      </c>
      <c r="V1639" s="2">
        <v>47506700</v>
      </c>
      <c r="W1639" s="2">
        <v>38643100</v>
      </c>
      <c r="X1639" s="2">
        <v>29156000</v>
      </c>
      <c r="Y1639" s="2">
        <v>19462600</v>
      </c>
      <c r="Z1639" s="2">
        <v>10097700</v>
      </c>
      <c r="AA1639" s="2">
        <v>1277510</v>
      </c>
      <c r="AB1639" s="2">
        <v>1505960</v>
      </c>
      <c r="AC1639" s="2">
        <v>1729500</v>
      </c>
      <c r="AD1639" s="2">
        <v>1939210</v>
      </c>
      <c r="AE1639" s="2">
        <v>2103610</v>
      </c>
      <c r="AF1639" s="2">
        <v>2318280</v>
      </c>
    </row>
    <row r="1640" spans="1:32">
      <c r="A1640" t="s">
        <v>7247</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c r="A1641" t="s">
        <v>7248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7249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7250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7251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7252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3126540000</v>
      </c>
      <c r="D1646" s="2">
        <v>2888200000</v>
      </c>
      <c r="E1646" s="2">
        <v>2333280000</v>
      </c>
      <c r="F1646" s="2">
        <v>1978460000</v>
      </c>
      <c r="G1646" s="2">
        <v>2089100000</v>
      </c>
      <c r="H1646" s="2">
        <v>1908060000</v>
      </c>
      <c r="I1646" s="2">
        <v>1575290000</v>
      </c>
      <c r="J1646" s="2">
        <v>1219190000</v>
      </c>
      <c r="K1646" s="2">
        <v>943691000</v>
      </c>
      <c r="L1646" s="2">
        <v>605780000</v>
      </c>
      <c r="M1646" s="2">
        <v>436451000</v>
      </c>
      <c r="N1646" s="2">
        <v>311328000</v>
      </c>
      <c r="O1646" s="2">
        <v>211441000</v>
      </c>
      <c r="P1646" s="2">
        <v>97619300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7253</v>
      </c>
      <c r="B1647" t="s">
        <v>19</v>
      </c>
      <c r="C1647" s="2">
        <v>876260000</v>
      </c>
      <c r="D1647" s="2">
        <v>1175050000</v>
      </c>
      <c r="E1647" s="2">
        <v>1208500000</v>
      </c>
      <c r="F1647" s="2">
        <v>896346000</v>
      </c>
      <c r="G1647" s="2">
        <v>549969000</v>
      </c>
      <c r="H1647" s="2">
        <v>417798000</v>
      </c>
      <c r="I1647" s="2">
        <v>365957000</v>
      </c>
      <c r="J1647" s="2">
        <v>368205000</v>
      </c>
      <c r="K1647" s="2">
        <v>310067000</v>
      </c>
      <c r="L1647" s="2">
        <v>205596000</v>
      </c>
      <c r="M1647" s="2">
        <v>108329000</v>
      </c>
      <c r="N1647" s="2">
        <v>75409400</v>
      </c>
      <c r="O1647" s="2">
        <v>50502600</v>
      </c>
      <c r="P1647" s="2">
        <v>31674100</v>
      </c>
      <c r="Q1647" s="2">
        <v>19854100</v>
      </c>
      <c r="R1647" s="2">
        <v>19887000</v>
      </c>
      <c r="S1647" s="2">
        <v>23522500</v>
      </c>
      <c r="T1647" s="2">
        <v>25681000</v>
      </c>
      <c r="U1647" s="2">
        <v>35114800</v>
      </c>
      <c r="V1647" s="2">
        <v>42908700</v>
      </c>
      <c r="W1647" s="2">
        <v>55167600</v>
      </c>
      <c r="X1647" s="2">
        <v>82040200</v>
      </c>
      <c r="Y1647" s="2">
        <v>106114000</v>
      </c>
      <c r="Z1647" s="2">
        <v>121285000</v>
      </c>
      <c r="AA1647" s="2">
        <v>124740000</v>
      </c>
      <c r="AB1647" s="2">
        <v>119971000</v>
      </c>
      <c r="AC1647" s="2">
        <v>129135000</v>
      </c>
      <c r="AD1647" s="2">
        <v>134548000</v>
      </c>
      <c r="AE1647" s="2">
        <v>142055000</v>
      </c>
      <c r="AF1647" s="2">
        <v>149287000</v>
      </c>
    </row>
    <row r="1648" spans="1:32">
      <c r="A1648" t="s">
        <v>7254</v>
      </c>
      <c r="B1648" t="s">
        <v>19</v>
      </c>
      <c r="C1648" s="2">
        <v>9941900000</v>
      </c>
      <c r="D1648" s="2">
        <v>10390800000</v>
      </c>
      <c r="E1648" s="2">
        <v>11068000000</v>
      </c>
      <c r="F1648" s="2">
        <v>10088900000</v>
      </c>
      <c r="G1648" s="2">
        <v>9816470000</v>
      </c>
      <c r="H1648" s="2">
        <v>9642820000</v>
      </c>
      <c r="I1648" s="2">
        <v>9374880000</v>
      </c>
      <c r="J1648" s="2">
        <v>9158500000</v>
      </c>
      <c r="K1648" s="2">
        <v>8604650000</v>
      </c>
      <c r="L1648" s="2">
        <v>7822800000</v>
      </c>
      <c r="M1648" s="2">
        <v>7102080000</v>
      </c>
      <c r="N1648" s="2">
        <v>6470780000</v>
      </c>
      <c r="O1648" s="2">
        <v>6089080000</v>
      </c>
      <c r="P1648" s="2">
        <v>5329120000</v>
      </c>
      <c r="Q1648" s="2">
        <v>4706890000</v>
      </c>
      <c r="R1648" s="2">
        <v>4884320000</v>
      </c>
      <c r="S1648" s="2">
        <v>5397940000</v>
      </c>
      <c r="T1648" s="2">
        <v>5936510000</v>
      </c>
      <c r="U1648" s="2">
        <v>6426620000</v>
      </c>
      <c r="V1648" s="2">
        <v>6989090000</v>
      </c>
      <c r="W1648" s="2">
        <v>7518720000</v>
      </c>
      <c r="X1648" s="2">
        <v>7968130000</v>
      </c>
      <c r="Y1648" s="2">
        <v>8132480000</v>
      </c>
      <c r="Z1648" s="2">
        <v>8107740000</v>
      </c>
      <c r="AA1648" s="2">
        <v>7847130000</v>
      </c>
      <c r="AB1648" s="2">
        <v>7389090000</v>
      </c>
      <c r="AC1648" s="2">
        <v>7309150000</v>
      </c>
      <c r="AD1648" s="2">
        <v>7171610000</v>
      </c>
      <c r="AE1648" s="2">
        <v>7048120000</v>
      </c>
      <c r="AF1648" s="2">
        <v>7024500000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566564000</v>
      </c>
      <c r="D1654" s="2">
        <v>453606000</v>
      </c>
      <c r="E1654" s="2">
        <v>513814000</v>
      </c>
      <c r="F1654" s="2">
        <v>590781000</v>
      </c>
      <c r="G1654" s="2">
        <v>517364000</v>
      </c>
      <c r="H1654" s="2">
        <v>419473000</v>
      </c>
      <c r="I1654" s="2">
        <v>335179000</v>
      </c>
      <c r="J1654" s="2">
        <v>312066000</v>
      </c>
      <c r="K1654" s="2">
        <v>293032000</v>
      </c>
      <c r="L1654" s="2">
        <v>268559000</v>
      </c>
      <c r="M1654" s="2">
        <v>249525000</v>
      </c>
      <c r="N1654" s="2">
        <v>227772000</v>
      </c>
      <c r="O1654" s="2">
        <v>181546000</v>
      </c>
      <c r="P1654" s="2">
        <v>99970900</v>
      </c>
      <c r="Q1654" s="2">
        <v>80936700</v>
      </c>
      <c r="R1654" s="2">
        <v>78217600</v>
      </c>
      <c r="S1654" s="2">
        <v>61902500</v>
      </c>
      <c r="T1654" s="2">
        <v>45587500</v>
      </c>
      <c r="U1654" s="2">
        <v>37430000</v>
      </c>
      <c r="V1654" s="2">
        <v>18395800</v>
      </c>
      <c r="W1654" s="2">
        <v>10238300</v>
      </c>
      <c r="X1654" s="2">
        <v>10238300</v>
      </c>
      <c r="Y1654" s="2">
        <v>10238300</v>
      </c>
      <c r="Z1654" s="2">
        <v>10238300</v>
      </c>
      <c r="AA1654" s="2">
        <v>1944810</v>
      </c>
      <c r="AB1654" s="2">
        <v>1944810</v>
      </c>
      <c r="AC1654" s="2">
        <v>1944810</v>
      </c>
      <c r="AD1654" s="2">
        <v>1944810</v>
      </c>
      <c r="AE1654" s="2">
        <v>1944810</v>
      </c>
      <c r="AF1654" s="2">
        <v>1944810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437364000</v>
      </c>
      <c r="D1656" s="2">
        <v>488805000</v>
      </c>
      <c r="E1656" s="2">
        <v>240007000</v>
      </c>
      <c r="F1656" s="2">
        <v>188350000</v>
      </c>
      <c r="G1656" s="2">
        <v>184329000</v>
      </c>
      <c r="H1656" s="2">
        <v>180307000</v>
      </c>
      <c r="I1656" s="2">
        <v>176652000</v>
      </c>
      <c r="J1656" s="2">
        <v>172996000</v>
      </c>
      <c r="K1656" s="2">
        <v>169706000</v>
      </c>
      <c r="L1656" s="2">
        <v>185348000</v>
      </c>
      <c r="M1656" s="2">
        <v>206680000</v>
      </c>
      <c r="N1656" s="2">
        <v>227727000</v>
      </c>
      <c r="O1656" s="2">
        <v>244223000</v>
      </c>
      <c r="P1656" s="2">
        <v>255192000</v>
      </c>
      <c r="Q1656" s="2">
        <v>256329000</v>
      </c>
      <c r="R1656" s="2">
        <v>256329000</v>
      </c>
      <c r="S1656" s="2">
        <v>256329000</v>
      </c>
      <c r="T1656" s="2">
        <v>256329000</v>
      </c>
      <c r="U1656" s="2">
        <v>258320000</v>
      </c>
      <c r="V1656" s="2">
        <v>268844000</v>
      </c>
      <c r="W1656" s="2">
        <v>289038000</v>
      </c>
      <c r="X1656" s="2">
        <v>316627000</v>
      </c>
      <c r="Y1656" s="2">
        <v>353601000</v>
      </c>
      <c r="Z1656" s="2">
        <v>398255000</v>
      </c>
      <c r="AA1656" s="2">
        <v>450311000</v>
      </c>
      <c r="AB1656" s="2">
        <v>508333000</v>
      </c>
      <c r="AC1656" s="2">
        <v>559813000</v>
      </c>
      <c r="AD1656" s="2">
        <v>606743000</v>
      </c>
      <c r="AE1656" s="2">
        <v>653388000</v>
      </c>
      <c r="AF1656" s="2">
        <v>704868000</v>
      </c>
    </row>
    <row r="1657" spans="1:32">
      <c r="A1657" t="s">
        <v>1610</v>
      </c>
      <c r="B1657" t="s">
        <v>19</v>
      </c>
      <c r="C1657" s="2">
        <v>1140940000</v>
      </c>
      <c r="D1657" s="2">
        <v>1150260000</v>
      </c>
      <c r="E1657" s="2">
        <v>2033510000</v>
      </c>
      <c r="F1657" s="2">
        <v>2111470000</v>
      </c>
      <c r="G1657" s="2">
        <v>1360420000</v>
      </c>
      <c r="H1657" s="2">
        <v>1174330000</v>
      </c>
      <c r="I1657" s="2">
        <v>1198080000</v>
      </c>
      <c r="J1657" s="2">
        <v>1280610000</v>
      </c>
      <c r="K1657" s="2">
        <v>1305220000</v>
      </c>
      <c r="L1657" s="2">
        <v>1243230000</v>
      </c>
      <c r="M1657" s="2">
        <v>1120510000</v>
      </c>
      <c r="N1657" s="2">
        <v>1074520000</v>
      </c>
      <c r="O1657" s="2">
        <v>1044450000</v>
      </c>
      <c r="P1657" s="2">
        <v>986024000</v>
      </c>
      <c r="Q1657" s="2">
        <v>943320000</v>
      </c>
      <c r="R1657" s="2">
        <v>991913000</v>
      </c>
      <c r="S1657" s="2">
        <v>1115500000</v>
      </c>
      <c r="T1657" s="2">
        <v>1222170000</v>
      </c>
      <c r="U1657" s="2">
        <v>1406860000</v>
      </c>
      <c r="V1657" s="2">
        <v>1545560000</v>
      </c>
      <c r="W1657" s="2">
        <v>1723310000</v>
      </c>
      <c r="X1657" s="2">
        <v>1935800000</v>
      </c>
      <c r="Y1657" s="2">
        <v>2088640000</v>
      </c>
      <c r="Z1657" s="2">
        <v>2198630000</v>
      </c>
      <c r="AA1657" s="2">
        <v>2301950000</v>
      </c>
      <c r="AB1657" s="2">
        <v>2198960000</v>
      </c>
      <c r="AC1657" s="2">
        <v>2221030000</v>
      </c>
      <c r="AD1657" s="2">
        <v>2215640000</v>
      </c>
      <c r="AE1657" s="2">
        <v>2236470000</v>
      </c>
      <c r="AF1657" s="2">
        <v>2249930000</v>
      </c>
    </row>
    <row r="1658" spans="1:32">
      <c r="A1658" t="s">
        <v>1611</v>
      </c>
      <c r="B1658" t="s">
        <v>19</v>
      </c>
      <c r="C1658" s="2">
        <v>62842000</v>
      </c>
      <c r="D1658" s="2">
        <v>70032000</v>
      </c>
      <c r="E1658" s="2">
        <v>35844000</v>
      </c>
      <c r="F1658" s="2">
        <v>16683100</v>
      </c>
      <c r="G1658" s="2">
        <v>4482130</v>
      </c>
      <c r="H1658" s="2">
        <v>4673270</v>
      </c>
      <c r="I1658" s="2">
        <v>4276680</v>
      </c>
      <c r="J1658" s="2">
        <v>3796840</v>
      </c>
      <c r="K1658" s="2">
        <v>3053850</v>
      </c>
      <c r="L1658" s="2">
        <v>2003420</v>
      </c>
      <c r="M1658" s="2">
        <v>1734460</v>
      </c>
      <c r="N1658" s="2">
        <v>1628960</v>
      </c>
      <c r="O1658" s="2">
        <v>1670110</v>
      </c>
      <c r="P1658" s="2">
        <v>1515560</v>
      </c>
      <c r="Q1658" s="2">
        <v>1411170</v>
      </c>
      <c r="R1658" s="2">
        <v>1543400</v>
      </c>
      <c r="S1658" s="2">
        <v>1805840</v>
      </c>
      <c r="T1658" s="2">
        <v>2152880</v>
      </c>
      <c r="U1658" s="2">
        <v>2357790</v>
      </c>
      <c r="V1658" s="2">
        <v>2822540</v>
      </c>
      <c r="W1658" s="2">
        <v>3191200</v>
      </c>
      <c r="X1658" s="2">
        <v>3397040</v>
      </c>
      <c r="Y1658" s="2">
        <v>3436460</v>
      </c>
      <c r="Z1658" s="2">
        <v>3369090</v>
      </c>
      <c r="AA1658" s="2">
        <v>3276320</v>
      </c>
      <c r="AB1658" s="2">
        <v>3001730</v>
      </c>
      <c r="AC1658" s="2">
        <v>2927770</v>
      </c>
      <c r="AD1658" s="2">
        <v>2854820</v>
      </c>
      <c r="AE1658" s="2">
        <v>2718640</v>
      </c>
      <c r="AF1658" s="2">
        <v>2716190</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971386000</v>
      </c>
      <c r="D1662" s="2">
        <v>871167000</v>
      </c>
      <c r="E1662" s="2">
        <v>871167000</v>
      </c>
      <c r="F1662" s="2">
        <v>852456000</v>
      </c>
      <c r="G1662" s="2">
        <v>852456000</v>
      </c>
      <c r="H1662" s="2">
        <v>852456000</v>
      </c>
      <c r="I1662" s="2">
        <v>832023000</v>
      </c>
      <c r="J1662" s="2">
        <v>832023000</v>
      </c>
      <c r="K1662" s="2">
        <v>809887000</v>
      </c>
      <c r="L1662" s="2">
        <v>809887000</v>
      </c>
      <c r="M1662" s="2">
        <v>751803000</v>
      </c>
      <c r="N1662" s="2">
        <v>734974000</v>
      </c>
      <c r="O1662" s="2">
        <v>734974000</v>
      </c>
      <c r="P1662" s="2">
        <v>712468000</v>
      </c>
      <c r="Q1662" s="2">
        <v>628867000</v>
      </c>
      <c r="R1662" s="2">
        <v>695337000</v>
      </c>
      <c r="S1662" s="2">
        <v>718096000</v>
      </c>
      <c r="T1662" s="2">
        <v>718096000</v>
      </c>
      <c r="U1662" s="2">
        <v>726544000</v>
      </c>
      <c r="V1662" s="2">
        <v>734974000</v>
      </c>
      <c r="W1662" s="2">
        <v>734974000</v>
      </c>
      <c r="X1662" s="2">
        <v>743376000</v>
      </c>
      <c r="Y1662" s="2">
        <v>743376000</v>
      </c>
      <c r="Z1662" s="2">
        <v>734974000</v>
      </c>
      <c r="AA1662" s="2">
        <v>734974000</v>
      </c>
      <c r="AB1662" s="2">
        <v>734974000</v>
      </c>
      <c r="AC1662" s="2">
        <v>726544000</v>
      </c>
      <c r="AD1662" s="2">
        <v>726544000</v>
      </c>
      <c r="AE1662" s="2">
        <v>726543000</v>
      </c>
      <c r="AF1662" s="2">
        <v>720256000</v>
      </c>
    </row>
    <row r="1663" spans="1:32">
      <c r="A1663" t="s">
        <v>7255</v>
      </c>
      <c r="B1663" t="s">
        <v>19</v>
      </c>
      <c r="C1663">
        <v>0</v>
      </c>
      <c r="D1663">
        <v>0</v>
      </c>
      <c r="E1663">
        <v>0</v>
      </c>
      <c r="F1663">
        <v>0</v>
      </c>
      <c r="G1663">
        <v>0</v>
      </c>
      <c r="H1663">
        <v>0</v>
      </c>
      <c r="I1663">
        <v>0</v>
      </c>
      <c r="J1663">
        <v>0</v>
      </c>
      <c r="K1663" s="2">
        <v>11533800</v>
      </c>
      <c r="L1663" s="2">
        <v>23004000</v>
      </c>
      <c r="M1663" s="2">
        <v>108359000</v>
      </c>
      <c r="N1663" s="2">
        <v>192553000</v>
      </c>
      <c r="O1663" s="2">
        <v>71520500</v>
      </c>
      <c r="P1663" s="2">
        <v>90377300</v>
      </c>
      <c r="Q1663" s="2">
        <v>109469000</v>
      </c>
      <c r="R1663" s="2">
        <v>104424000</v>
      </c>
      <c r="S1663" s="2">
        <v>102280000</v>
      </c>
      <c r="T1663" s="2">
        <v>99609600</v>
      </c>
      <c r="U1663" s="2">
        <v>88504400</v>
      </c>
      <c r="V1663" s="2">
        <v>75105900</v>
      </c>
      <c r="W1663" s="2">
        <v>61092900</v>
      </c>
      <c r="X1663" s="2">
        <v>46094300</v>
      </c>
      <c r="Y1663" s="2">
        <v>30769400</v>
      </c>
      <c r="Z1663" s="2">
        <v>15963900</v>
      </c>
      <c r="AA1663" s="2">
        <v>2019680</v>
      </c>
      <c r="AB1663" s="2">
        <v>2380850</v>
      </c>
      <c r="AC1663" s="2">
        <v>2734250</v>
      </c>
      <c r="AD1663" s="2">
        <v>3065790</v>
      </c>
      <c r="AE1663" s="2">
        <v>3325710</v>
      </c>
      <c r="AF1663" s="2">
        <v>3665090</v>
      </c>
    </row>
    <row r="1664" spans="1:32">
      <c r="A1664" t="s">
        <v>7256</v>
      </c>
      <c r="B1664" t="s">
        <v>19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row>
    <row r="1665" spans="1:32">
      <c r="A1665" t="s">
        <v>7257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7258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7259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7260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7261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6789860000</v>
      </c>
      <c r="D1670" s="2">
        <v>6272260000</v>
      </c>
      <c r="E1670" s="2">
        <v>5067160000</v>
      </c>
      <c r="F1670" s="2">
        <v>4296600000</v>
      </c>
      <c r="G1670" s="2">
        <v>4536860000</v>
      </c>
      <c r="H1670" s="2">
        <v>4143720000</v>
      </c>
      <c r="I1670" s="2">
        <v>3421050000</v>
      </c>
      <c r="J1670" s="2">
        <v>2647690000</v>
      </c>
      <c r="K1670" s="2">
        <v>2049400000</v>
      </c>
      <c r="L1670" s="2">
        <v>1315560000</v>
      </c>
      <c r="M1670" s="2">
        <v>947835000</v>
      </c>
      <c r="N1670" s="2">
        <v>676107000</v>
      </c>
      <c r="O1670" s="2">
        <v>459183000</v>
      </c>
      <c r="P1670" s="2">
        <v>211999000</v>
      </c>
      <c r="Q1670">
        <v>0</v>
      </c>
      <c r="R1670">
        <v>0</v>
      </c>
      <c r="S1670">
        <v>0</v>
      </c>
      <c r="T1670">
        <v>0</v>
      </c>
      <c r="U1670">
        <v>0</v>
      </c>
      <c r="V1670">
        <v>0</v>
      </c>
      <c r="W1670">
        <v>0</v>
      </c>
      <c r="X1670">
        <v>0</v>
      </c>
      <c r="Y1670">
        <v>0</v>
      </c>
      <c r="Z1670">
        <v>0</v>
      </c>
      <c r="AA1670">
        <v>0</v>
      </c>
      <c r="AB1670">
        <v>0</v>
      </c>
      <c r="AC1670">
        <v>0</v>
      </c>
      <c r="AD1670">
        <v>0</v>
      </c>
      <c r="AE1670">
        <v>0</v>
      </c>
      <c r="AF1670">
        <v>0</v>
      </c>
    </row>
    <row r="1671" spans="1:32">
      <c r="A1671" t="s">
        <v>7262</v>
      </c>
      <c r="B1671" t="s">
        <v>19</v>
      </c>
      <c r="C1671" s="2">
        <v>3174950000</v>
      </c>
      <c r="D1671" s="2">
        <v>4257540000</v>
      </c>
      <c r="E1671" s="2">
        <v>4378770000</v>
      </c>
      <c r="F1671" s="2">
        <v>3247730000</v>
      </c>
      <c r="G1671" s="2">
        <v>1992700000</v>
      </c>
      <c r="H1671" s="2">
        <v>1513810000</v>
      </c>
      <c r="I1671" s="2">
        <v>1325970000</v>
      </c>
      <c r="J1671" s="2">
        <v>1334120000</v>
      </c>
      <c r="K1671" s="2">
        <v>1123470000</v>
      </c>
      <c r="L1671" s="2">
        <v>744936000</v>
      </c>
      <c r="M1671" s="2">
        <v>392510000</v>
      </c>
      <c r="N1671" s="2">
        <v>273231000</v>
      </c>
      <c r="O1671" s="2">
        <v>182986000</v>
      </c>
      <c r="P1671" s="2">
        <v>114765000</v>
      </c>
      <c r="Q1671" s="2">
        <v>71937500</v>
      </c>
      <c r="R1671" s="2">
        <v>72056700</v>
      </c>
      <c r="S1671" s="2">
        <v>85229000</v>
      </c>
      <c r="T1671" s="2">
        <v>93049900</v>
      </c>
      <c r="U1671" s="2">
        <v>127231000</v>
      </c>
      <c r="V1671" s="2">
        <v>155471000</v>
      </c>
      <c r="W1671" s="2">
        <v>199889000</v>
      </c>
      <c r="X1671" s="2">
        <v>297257000</v>
      </c>
      <c r="Y1671" s="2">
        <v>384484000</v>
      </c>
      <c r="Z1671" s="2">
        <v>439451000</v>
      </c>
      <c r="AA1671" s="2">
        <v>451969000</v>
      </c>
      <c r="AB1671" s="2">
        <v>434689000</v>
      </c>
      <c r="AC1671" s="2">
        <v>467894000</v>
      </c>
      <c r="AD1671" s="2">
        <v>487509000</v>
      </c>
      <c r="AE1671" s="2">
        <v>514709000</v>
      </c>
      <c r="AF1671" s="2">
        <v>540912000</v>
      </c>
    </row>
    <row r="1672" spans="1:32">
      <c r="A1672" t="s">
        <v>7263</v>
      </c>
      <c r="B1672" t="s">
        <v>19</v>
      </c>
      <c r="C1672" s="2">
        <v>36022500000</v>
      </c>
      <c r="D1672" s="2">
        <v>37648900000</v>
      </c>
      <c r="E1672" s="2">
        <v>40102800000</v>
      </c>
      <c r="F1672" s="2">
        <v>36555200000</v>
      </c>
      <c r="G1672" s="2">
        <v>35568000000</v>
      </c>
      <c r="H1672" s="2">
        <v>34938800000</v>
      </c>
      <c r="I1672" s="2">
        <v>33968000000</v>
      </c>
      <c r="J1672" s="2">
        <v>33184000000</v>
      </c>
      <c r="K1672" s="2">
        <v>31177200000</v>
      </c>
      <c r="L1672" s="2">
        <v>28344300000</v>
      </c>
      <c r="M1672" s="2">
        <v>25733000000</v>
      </c>
      <c r="N1672" s="2">
        <v>23445600000</v>
      </c>
      <c r="O1672" s="2">
        <v>22062600000</v>
      </c>
      <c r="P1672" s="2">
        <v>19309000000</v>
      </c>
      <c r="Q1672" s="2">
        <v>17054500000</v>
      </c>
      <c r="R1672" s="2">
        <v>17697400000</v>
      </c>
      <c r="S1672" s="2">
        <v>19558400000</v>
      </c>
      <c r="T1672" s="2">
        <v>21509800000</v>
      </c>
      <c r="U1672" s="2">
        <v>23285600000</v>
      </c>
      <c r="V1672" s="2">
        <v>25323600000</v>
      </c>
      <c r="W1672" s="2">
        <v>27242600000</v>
      </c>
      <c r="X1672" s="2">
        <v>28870900000</v>
      </c>
      <c r="Y1672" s="2">
        <v>29466400000</v>
      </c>
      <c r="Z1672" s="2">
        <v>29376800000</v>
      </c>
      <c r="AA1672" s="2">
        <v>28432500000</v>
      </c>
      <c r="AB1672" s="2">
        <v>26772900000</v>
      </c>
      <c r="AC1672" s="2">
        <v>26483200000</v>
      </c>
      <c r="AD1672" s="2">
        <v>25984900000</v>
      </c>
      <c r="AE1672" s="2">
        <v>25537500000</v>
      </c>
      <c r="AF1672" s="2">
        <v>25451900000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595594000</v>
      </c>
      <c r="D1680" s="2">
        <v>665644000</v>
      </c>
      <c r="E1680" s="2">
        <v>326836000</v>
      </c>
      <c r="F1680" s="2">
        <v>256491000</v>
      </c>
      <c r="G1680" s="2">
        <v>251015000</v>
      </c>
      <c r="H1680" s="2">
        <v>245539000</v>
      </c>
      <c r="I1680" s="2">
        <v>240561000</v>
      </c>
      <c r="J1680" s="2">
        <v>235583000</v>
      </c>
      <c r="K1680" s="2">
        <v>231102000</v>
      </c>
      <c r="L1680" s="2">
        <v>252403000</v>
      </c>
      <c r="M1680" s="2">
        <v>281452000</v>
      </c>
      <c r="N1680" s="2">
        <v>310114000</v>
      </c>
      <c r="O1680" s="2">
        <v>332578000</v>
      </c>
      <c r="P1680" s="2">
        <v>347515000</v>
      </c>
      <c r="Q1680" s="2">
        <v>349064000</v>
      </c>
      <c r="R1680" s="2">
        <v>349064000</v>
      </c>
      <c r="S1680" s="2">
        <v>349064000</v>
      </c>
      <c r="T1680" s="2">
        <v>349064000</v>
      </c>
      <c r="U1680" s="2">
        <v>351775000</v>
      </c>
      <c r="V1680" s="2">
        <v>366106000</v>
      </c>
      <c r="W1680" s="2">
        <v>393606000</v>
      </c>
      <c r="X1680" s="2">
        <v>431176000</v>
      </c>
      <c r="Y1680" s="2">
        <v>481527000</v>
      </c>
      <c r="Z1680" s="2">
        <v>542336000</v>
      </c>
      <c r="AA1680" s="2">
        <v>613225000</v>
      </c>
      <c r="AB1680" s="2">
        <v>692238000</v>
      </c>
      <c r="AC1680" s="2">
        <v>762342000</v>
      </c>
      <c r="AD1680" s="2">
        <v>826250000</v>
      </c>
      <c r="AE1680" s="2">
        <v>889770000</v>
      </c>
      <c r="AF1680" s="2">
        <v>959875000</v>
      </c>
    </row>
    <row r="1681" spans="1:32">
      <c r="A1681" t="s">
        <v>1626</v>
      </c>
      <c r="B1681" t="s">
        <v>19</v>
      </c>
      <c r="C1681" s="2">
        <v>4133980000</v>
      </c>
      <c r="D1681" s="2">
        <v>4167730000</v>
      </c>
      <c r="E1681" s="2">
        <v>7368000000</v>
      </c>
      <c r="F1681" s="2">
        <v>7650490000</v>
      </c>
      <c r="G1681" s="2">
        <v>4929230000</v>
      </c>
      <c r="H1681" s="2">
        <v>4254930000</v>
      </c>
      <c r="I1681" s="2">
        <v>4341000000</v>
      </c>
      <c r="J1681" s="2">
        <v>4640040000</v>
      </c>
      <c r="K1681" s="2">
        <v>4729220000</v>
      </c>
      <c r="L1681" s="2">
        <v>4504580000</v>
      </c>
      <c r="M1681" s="2">
        <v>4059930000</v>
      </c>
      <c r="N1681" s="2">
        <v>3893310000</v>
      </c>
      <c r="O1681" s="2">
        <v>3784370000</v>
      </c>
      <c r="P1681" s="2">
        <v>3572660000</v>
      </c>
      <c r="Q1681" s="2">
        <v>3417930000</v>
      </c>
      <c r="R1681" s="2">
        <v>3594000000</v>
      </c>
      <c r="S1681" s="2">
        <v>4041780000</v>
      </c>
      <c r="T1681" s="2">
        <v>4428290000</v>
      </c>
      <c r="U1681" s="2">
        <v>5097460000</v>
      </c>
      <c r="V1681" s="2">
        <v>5600040000</v>
      </c>
      <c r="W1681" s="2">
        <v>6244060000</v>
      </c>
      <c r="X1681" s="2">
        <v>7013980000</v>
      </c>
      <c r="Y1681" s="2">
        <v>7567780000</v>
      </c>
      <c r="Z1681" s="2">
        <v>7966300000</v>
      </c>
      <c r="AA1681" s="2">
        <v>8340670000</v>
      </c>
      <c r="AB1681" s="2">
        <v>7967490000</v>
      </c>
      <c r="AC1681" s="2">
        <v>8047450000</v>
      </c>
      <c r="AD1681" s="2">
        <v>8027920000</v>
      </c>
      <c r="AE1681" s="2">
        <v>8103410000</v>
      </c>
      <c r="AF1681" s="2">
        <v>8152160000</v>
      </c>
    </row>
    <row r="1682" spans="1:32">
      <c r="A1682" t="s">
        <v>1627</v>
      </c>
      <c r="B1682" t="s">
        <v>19</v>
      </c>
      <c r="C1682" s="2">
        <v>2082120000</v>
      </c>
      <c r="D1682" s="2">
        <v>2320340000</v>
      </c>
      <c r="E1682" s="2">
        <v>1187600000</v>
      </c>
      <c r="F1682" s="2">
        <v>552753000</v>
      </c>
      <c r="G1682" s="2">
        <v>148504000</v>
      </c>
      <c r="H1682" s="2">
        <v>154837000</v>
      </c>
      <c r="I1682" s="2">
        <v>141697000</v>
      </c>
      <c r="J1682" s="2">
        <v>125799000</v>
      </c>
      <c r="K1682" s="2">
        <v>101182000</v>
      </c>
      <c r="L1682" s="2">
        <v>66378300</v>
      </c>
      <c r="M1682" s="2">
        <v>57467200</v>
      </c>
      <c r="N1682" s="2">
        <v>53971400</v>
      </c>
      <c r="O1682" s="2">
        <v>55335000</v>
      </c>
      <c r="P1682" s="2">
        <v>50214200</v>
      </c>
      <c r="Q1682" s="2">
        <v>46755600</v>
      </c>
      <c r="R1682" s="2">
        <v>51136900</v>
      </c>
      <c r="S1682" s="2">
        <v>59832200</v>
      </c>
      <c r="T1682" s="2">
        <v>71330500</v>
      </c>
      <c r="U1682" s="2">
        <v>78119500</v>
      </c>
      <c r="V1682" s="2">
        <v>93518100</v>
      </c>
      <c r="W1682" s="2">
        <v>105733000</v>
      </c>
      <c r="X1682" s="2">
        <v>112553000</v>
      </c>
      <c r="Y1682" s="2">
        <v>113859000</v>
      </c>
      <c r="Z1682" s="2">
        <v>111627000</v>
      </c>
      <c r="AA1682" s="2">
        <v>108553000</v>
      </c>
      <c r="AB1682" s="2">
        <v>99455000</v>
      </c>
      <c r="AC1682" s="2">
        <v>97004500</v>
      </c>
      <c r="AD1682" s="2">
        <v>94587400</v>
      </c>
      <c r="AE1682" s="2">
        <v>90075500</v>
      </c>
      <c r="AF1682" s="2">
        <v>89994100</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4727660000</v>
      </c>
      <c r="D1686" s="2">
        <v>4239900000</v>
      </c>
      <c r="E1686" s="2">
        <v>4239900000</v>
      </c>
      <c r="F1686" s="2">
        <v>4148830000</v>
      </c>
      <c r="G1686" s="2">
        <v>4148830000</v>
      </c>
      <c r="H1686" s="2">
        <v>4148830000</v>
      </c>
      <c r="I1686" s="2">
        <v>4049390000</v>
      </c>
      <c r="J1686" s="2">
        <v>4049390000</v>
      </c>
      <c r="K1686" s="2">
        <v>3941650000</v>
      </c>
      <c r="L1686" s="2">
        <v>3941650000</v>
      </c>
      <c r="M1686" s="2">
        <v>3658960000</v>
      </c>
      <c r="N1686" s="2">
        <v>3577060000</v>
      </c>
      <c r="O1686" s="2">
        <v>3577060000</v>
      </c>
      <c r="P1686" s="2">
        <v>3467530000</v>
      </c>
      <c r="Q1686" s="2">
        <v>3060650000</v>
      </c>
      <c r="R1686" s="2">
        <v>3384150000</v>
      </c>
      <c r="S1686" s="2">
        <v>3494920000</v>
      </c>
      <c r="T1686" s="2">
        <v>3494920000</v>
      </c>
      <c r="U1686" s="2">
        <v>3536030000</v>
      </c>
      <c r="V1686" s="2">
        <v>3577060000</v>
      </c>
      <c r="W1686" s="2">
        <v>3577060000</v>
      </c>
      <c r="X1686" s="2">
        <v>3617950000</v>
      </c>
      <c r="Y1686" s="2">
        <v>3617950000</v>
      </c>
      <c r="Z1686" s="2">
        <v>3577060000</v>
      </c>
      <c r="AA1686" s="2">
        <v>3577060000</v>
      </c>
      <c r="AB1686" s="2">
        <v>3577060000</v>
      </c>
      <c r="AC1686" s="2">
        <v>3536030000</v>
      </c>
      <c r="AD1686" s="2">
        <v>3536030000</v>
      </c>
      <c r="AE1686" s="2">
        <v>3536030000</v>
      </c>
      <c r="AF1686" s="2">
        <v>3505430000</v>
      </c>
    </row>
    <row r="1687" spans="1:32">
      <c r="A1687" t="s">
        <v>7264</v>
      </c>
      <c r="B1687" t="s">
        <v>19</v>
      </c>
      <c r="C1687">
        <v>0</v>
      </c>
      <c r="D1687">
        <v>0</v>
      </c>
      <c r="E1687">
        <v>0</v>
      </c>
      <c r="F1687">
        <v>0</v>
      </c>
      <c r="G1687">
        <v>0</v>
      </c>
      <c r="H1687">
        <v>0</v>
      </c>
      <c r="I1687">
        <v>0</v>
      </c>
      <c r="J1687">
        <v>0</v>
      </c>
      <c r="K1687" s="2">
        <v>25047800</v>
      </c>
      <c r="L1687" s="2">
        <v>49957500</v>
      </c>
      <c r="M1687" s="2">
        <v>235321000</v>
      </c>
      <c r="N1687" s="2">
        <v>418165000</v>
      </c>
      <c r="O1687" s="2">
        <v>155320000</v>
      </c>
      <c r="P1687" s="2">
        <v>196271000</v>
      </c>
      <c r="Q1687" s="2">
        <v>237732000</v>
      </c>
      <c r="R1687" s="2">
        <v>226776000</v>
      </c>
      <c r="S1687" s="2">
        <v>222119000</v>
      </c>
      <c r="T1687" s="2">
        <v>216321000</v>
      </c>
      <c r="U1687" s="2">
        <v>192204000</v>
      </c>
      <c r="V1687" s="2">
        <v>163106000</v>
      </c>
      <c r="W1687" s="2">
        <v>132675000</v>
      </c>
      <c r="X1687" s="2">
        <v>100102000</v>
      </c>
      <c r="Y1687" s="2">
        <v>66821400</v>
      </c>
      <c r="Z1687" s="2">
        <v>34668600</v>
      </c>
      <c r="AA1687" s="2">
        <v>4386110</v>
      </c>
      <c r="AB1687" s="2">
        <v>5170460</v>
      </c>
      <c r="AC1687" s="2">
        <v>5937930</v>
      </c>
      <c r="AD1687" s="2">
        <v>6657940</v>
      </c>
      <c r="AE1687" s="2">
        <v>7222390</v>
      </c>
      <c r="AF1687" s="2">
        <v>7959420</v>
      </c>
    </row>
    <row r="1688" spans="1:32">
      <c r="A1688" t="s">
        <v>7265</v>
      </c>
      <c r="B1688" t="s">
        <v>19</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row>
    <row r="1689" spans="1:32">
      <c r="A1689" t="s">
        <v>7266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7267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7268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7269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7270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54158800000</v>
      </c>
      <c r="D1694" s="2">
        <v>50030200000</v>
      </c>
      <c r="E1694" s="2">
        <v>40417800000</v>
      </c>
      <c r="F1694" s="2">
        <v>34271500000</v>
      </c>
      <c r="G1694" s="2">
        <v>36187900000</v>
      </c>
      <c r="H1694" s="2">
        <v>33052000000</v>
      </c>
      <c r="I1694" s="2">
        <v>27287700000</v>
      </c>
      <c r="J1694" s="2">
        <v>21119100000</v>
      </c>
      <c r="K1694" s="2">
        <v>16346900000</v>
      </c>
      <c r="L1694" s="2">
        <v>10493500000</v>
      </c>
      <c r="M1694" s="2">
        <v>7560330000</v>
      </c>
      <c r="N1694" s="2">
        <v>5392910000</v>
      </c>
      <c r="O1694" s="2">
        <v>3662630000</v>
      </c>
      <c r="P1694" s="2">
        <v>1690990000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7271</v>
      </c>
      <c r="B1695" t="s">
        <v>19</v>
      </c>
      <c r="C1695" s="2">
        <v>1090650000</v>
      </c>
      <c r="D1695" s="2">
        <v>1462530000</v>
      </c>
      <c r="E1695" s="2">
        <v>1504180000</v>
      </c>
      <c r="F1695" s="2">
        <v>1115650000</v>
      </c>
      <c r="G1695" s="2">
        <v>684525000</v>
      </c>
      <c r="H1695" s="2">
        <v>520017000</v>
      </c>
      <c r="I1695" s="2">
        <v>455492000</v>
      </c>
      <c r="J1695" s="2">
        <v>458291000</v>
      </c>
      <c r="K1695" s="2">
        <v>385928000</v>
      </c>
      <c r="L1695" s="2">
        <v>255897000</v>
      </c>
      <c r="M1695" s="2">
        <v>134833000</v>
      </c>
      <c r="N1695" s="2">
        <v>93859100</v>
      </c>
      <c r="O1695" s="2">
        <v>62858500</v>
      </c>
      <c r="P1695" s="2">
        <v>39423400</v>
      </c>
      <c r="Q1695" s="2">
        <v>24711600</v>
      </c>
      <c r="R1695" s="2">
        <v>24752600</v>
      </c>
      <c r="S1695" s="2">
        <v>29277500</v>
      </c>
      <c r="T1695" s="2">
        <v>31964100</v>
      </c>
      <c r="U1695" s="2">
        <v>43705900</v>
      </c>
      <c r="V1695" s="2">
        <v>53406700</v>
      </c>
      <c r="W1695" s="2">
        <v>68664900</v>
      </c>
      <c r="X1695" s="2">
        <v>102112000</v>
      </c>
      <c r="Y1695" s="2">
        <v>132076000</v>
      </c>
      <c r="Z1695" s="2">
        <v>150958000</v>
      </c>
      <c r="AA1695" s="2">
        <v>155258000</v>
      </c>
      <c r="AB1695" s="2">
        <v>149323000</v>
      </c>
      <c r="AC1695" s="2">
        <v>160729000</v>
      </c>
      <c r="AD1695" s="2">
        <v>167467000</v>
      </c>
      <c r="AE1695" s="2">
        <v>176811000</v>
      </c>
      <c r="AF1695" s="2">
        <v>185812000</v>
      </c>
    </row>
    <row r="1696" spans="1:32">
      <c r="A1696" t="s">
        <v>7272</v>
      </c>
      <c r="B1696" t="s">
        <v>19</v>
      </c>
      <c r="C1696" s="2">
        <v>12374300000</v>
      </c>
      <c r="D1696" s="2">
        <v>12933000000</v>
      </c>
      <c r="E1696" s="2">
        <v>13775900000</v>
      </c>
      <c r="F1696" s="2">
        <v>12557300000</v>
      </c>
      <c r="G1696" s="2">
        <v>12218200000</v>
      </c>
      <c r="H1696" s="2">
        <v>12002000000</v>
      </c>
      <c r="I1696" s="2">
        <v>11668500000</v>
      </c>
      <c r="J1696" s="2">
        <v>11399200000</v>
      </c>
      <c r="K1696" s="2">
        <v>10709900000</v>
      </c>
      <c r="L1696" s="2">
        <v>9736720000</v>
      </c>
      <c r="M1696" s="2">
        <v>8839680000</v>
      </c>
      <c r="N1696" s="2">
        <v>8053930000</v>
      </c>
      <c r="O1696" s="2">
        <v>7578830000</v>
      </c>
      <c r="P1696" s="2">
        <v>6632940000</v>
      </c>
      <c r="Q1696" s="2">
        <v>5858470000</v>
      </c>
      <c r="R1696" s="2">
        <v>6079320000</v>
      </c>
      <c r="S1696" s="2">
        <v>6718600000</v>
      </c>
      <c r="T1696" s="2">
        <v>7388940000</v>
      </c>
      <c r="U1696" s="2">
        <v>7998960000</v>
      </c>
      <c r="V1696" s="2">
        <v>8699040000</v>
      </c>
      <c r="W1696" s="2">
        <v>9358260000</v>
      </c>
      <c r="X1696" s="2">
        <v>9917620000</v>
      </c>
      <c r="Y1696" s="2">
        <v>10122200000</v>
      </c>
      <c r="Z1696" s="2">
        <v>10091400000</v>
      </c>
      <c r="AA1696" s="2">
        <v>9767010000</v>
      </c>
      <c r="AB1696" s="2">
        <v>9196910000</v>
      </c>
      <c r="AC1696" s="2">
        <v>9097400000</v>
      </c>
      <c r="AD1696" s="2">
        <v>8926210000</v>
      </c>
      <c r="AE1696" s="2">
        <v>8772510000</v>
      </c>
      <c r="AF1696" s="2">
        <v>8743110000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119119000</v>
      </c>
      <c r="D1704" s="2">
        <v>133129000</v>
      </c>
      <c r="E1704" s="2">
        <v>65367200</v>
      </c>
      <c r="F1704" s="2">
        <v>51298100</v>
      </c>
      <c r="G1704" s="2">
        <v>50203000</v>
      </c>
      <c r="H1704" s="2">
        <v>49107800</v>
      </c>
      <c r="I1704" s="2">
        <v>48112200</v>
      </c>
      <c r="J1704" s="2">
        <v>47116600</v>
      </c>
      <c r="K1704" s="2">
        <v>46220500</v>
      </c>
      <c r="L1704" s="2">
        <v>50480700</v>
      </c>
      <c r="M1704" s="2">
        <v>56290500</v>
      </c>
      <c r="N1704" s="2">
        <v>62022800</v>
      </c>
      <c r="O1704" s="2">
        <v>66515700</v>
      </c>
      <c r="P1704" s="2">
        <v>69502900</v>
      </c>
      <c r="Q1704" s="2">
        <v>69812800</v>
      </c>
      <c r="R1704" s="2">
        <v>69812800</v>
      </c>
      <c r="S1704" s="2">
        <v>69812800</v>
      </c>
      <c r="T1704" s="2">
        <v>69812800</v>
      </c>
      <c r="U1704" s="2">
        <v>70355000</v>
      </c>
      <c r="V1704" s="2">
        <v>73221200</v>
      </c>
      <c r="W1704" s="2">
        <v>78721100</v>
      </c>
      <c r="X1704" s="2">
        <v>86235100</v>
      </c>
      <c r="Y1704" s="2">
        <v>96305400</v>
      </c>
      <c r="Z1704" s="2">
        <v>108467000</v>
      </c>
      <c r="AA1704" s="2">
        <v>122645000</v>
      </c>
      <c r="AB1704" s="2">
        <v>138448000</v>
      </c>
      <c r="AC1704" s="2">
        <v>152468000</v>
      </c>
      <c r="AD1704" s="2">
        <v>165250000</v>
      </c>
      <c r="AE1704" s="2">
        <v>177954000</v>
      </c>
      <c r="AF1704" s="2">
        <v>191975000</v>
      </c>
    </row>
    <row r="1705" spans="1:32">
      <c r="A1705" t="s">
        <v>1642</v>
      </c>
      <c r="B1705" t="s">
        <v>19</v>
      </c>
      <c r="C1705" s="2">
        <v>1420090000</v>
      </c>
      <c r="D1705" s="2">
        <v>1431680000</v>
      </c>
      <c r="E1705" s="2">
        <v>2531020000</v>
      </c>
      <c r="F1705" s="2">
        <v>2628060000</v>
      </c>
      <c r="G1705" s="2">
        <v>1693270000</v>
      </c>
      <c r="H1705" s="2">
        <v>1461640000</v>
      </c>
      <c r="I1705" s="2">
        <v>1491200000</v>
      </c>
      <c r="J1705" s="2">
        <v>1593930000</v>
      </c>
      <c r="K1705" s="2">
        <v>1624560000</v>
      </c>
      <c r="L1705" s="2">
        <v>1547390000</v>
      </c>
      <c r="M1705" s="2">
        <v>1394650000</v>
      </c>
      <c r="N1705" s="2">
        <v>1337410000</v>
      </c>
      <c r="O1705" s="2">
        <v>1299990000</v>
      </c>
      <c r="P1705" s="2">
        <v>1227270000</v>
      </c>
      <c r="Q1705" s="2">
        <v>1174110000</v>
      </c>
      <c r="R1705" s="2">
        <v>1234590000</v>
      </c>
      <c r="S1705" s="2">
        <v>1388420000</v>
      </c>
      <c r="T1705" s="2">
        <v>1521190000</v>
      </c>
      <c r="U1705" s="2">
        <v>1751060000</v>
      </c>
      <c r="V1705" s="2">
        <v>1923700000</v>
      </c>
      <c r="W1705" s="2">
        <v>2144930000</v>
      </c>
      <c r="X1705" s="2">
        <v>2409410000</v>
      </c>
      <c r="Y1705" s="2">
        <v>2599650000</v>
      </c>
      <c r="Z1705" s="2">
        <v>2736550000</v>
      </c>
      <c r="AA1705" s="2">
        <v>2865150000</v>
      </c>
      <c r="AB1705" s="2">
        <v>2736960000</v>
      </c>
      <c r="AC1705" s="2">
        <v>2764420000</v>
      </c>
      <c r="AD1705" s="2">
        <v>2757720000</v>
      </c>
      <c r="AE1705" s="2">
        <v>2783650000</v>
      </c>
      <c r="AF1705" s="2">
        <v>2800390000</v>
      </c>
    </row>
    <row r="1706" spans="1:32">
      <c r="A1706" t="s">
        <v>1643</v>
      </c>
      <c r="B1706" t="s">
        <v>19</v>
      </c>
      <c r="C1706" s="2">
        <v>302853000</v>
      </c>
      <c r="D1706" s="2">
        <v>337503000</v>
      </c>
      <c r="E1706" s="2">
        <v>172742000</v>
      </c>
      <c r="F1706" s="2">
        <v>80400400</v>
      </c>
      <c r="G1706" s="2">
        <v>21600600</v>
      </c>
      <c r="H1706" s="2">
        <v>22521800</v>
      </c>
      <c r="I1706" s="2">
        <v>20610500</v>
      </c>
      <c r="J1706" s="2">
        <v>18298000</v>
      </c>
      <c r="K1706" s="2">
        <v>14717300</v>
      </c>
      <c r="L1706" s="2">
        <v>9655030</v>
      </c>
      <c r="M1706" s="2">
        <v>8358860</v>
      </c>
      <c r="N1706" s="2">
        <v>7850390</v>
      </c>
      <c r="O1706" s="2">
        <v>8048730</v>
      </c>
      <c r="P1706" s="2">
        <v>7303880</v>
      </c>
      <c r="Q1706" s="2">
        <v>6800820</v>
      </c>
      <c r="R1706" s="2">
        <v>7438090</v>
      </c>
      <c r="S1706" s="2">
        <v>8702860</v>
      </c>
      <c r="T1706" s="2">
        <v>10375300</v>
      </c>
      <c r="U1706" s="2">
        <v>11362800</v>
      </c>
      <c r="V1706" s="2">
        <v>13602600</v>
      </c>
      <c r="W1706" s="2">
        <v>15379300</v>
      </c>
      <c r="X1706" s="2">
        <v>16371300</v>
      </c>
      <c r="Y1706" s="2">
        <v>16561300</v>
      </c>
      <c r="Z1706" s="2">
        <v>16236600</v>
      </c>
      <c r="AA1706" s="2">
        <v>15789500</v>
      </c>
      <c r="AB1706" s="2">
        <v>14466200</v>
      </c>
      <c r="AC1706" s="2">
        <v>14109700</v>
      </c>
      <c r="AD1706" s="2">
        <v>13758200</v>
      </c>
      <c r="AE1706" s="2">
        <v>13101900</v>
      </c>
      <c r="AF1706" s="2">
        <v>13090100</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620505000</v>
      </c>
      <c r="D1710" s="2">
        <v>556487000</v>
      </c>
      <c r="E1710" s="2">
        <v>556487000</v>
      </c>
      <c r="F1710" s="2">
        <v>544534000</v>
      </c>
      <c r="G1710" s="2">
        <v>544534000</v>
      </c>
      <c r="H1710" s="2">
        <v>544534000</v>
      </c>
      <c r="I1710" s="2">
        <v>531482000</v>
      </c>
      <c r="J1710" s="2">
        <v>531482000</v>
      </c>
      <c r="K1710" s="2">
        <v>517342000</v>
      </c>
      <c r="L1710" s="2">
        <v>517342000</v>
      </c>
      <c r="M1710" s="2">
        <v>480239000</v>
      </c>
      <c r="N1710" s="2">
        <v>469489000</v>
      </c>
      <c r="O1710" s="2">
        <v>469489000</v>
      </c>
      <c r="P1710" s="2">
        <v>455113000</v>
      </c>
      <c r="Q1710" s="2">
        <v>401710000</v>
      </c>
      <c r="R1710" s="2">
        <v>444169000</v>
      </c>
      <c r="S1710" s="2">
        <v>458708000</v>
      </c>
      <c r="T1710" s="2">
        <v>458708000</v>
      </c>
      <c r="U1710" s="2">
        <v>464104000</v>
      </c>
      <c r="V1710" s="2">
        <v>469489000</v>
      </c>
      <c r="W1710" s="2">
        <v>469489000</v>
      </c>
      <c r="X1710" s="2">
        <v>474856000</v>
      </c>
      <c r="Y1710" s="2">
        <v>474856000</v>
      </c>
      <c r="Z1710" s="2">
        <v>469489000</v>
      </c>
      <c r="AA1710" s="2">
        <v>469489000</v>
      </c>
      <c r="AB1710" s="2">
        <v>469489000</v>
      </c>
      <c r="AC1710" s="2">
        <v>464104000</v>
      </c>
      <c r="AD1710" s="2">
        <v>464104000</v>
      </c>
      <c r="AE1710" s="2">
        <v>464104000</v>
      </c>
      <c r="AF1710" s="2">
        <v>460088000</v>
      </c>
    </row>
    <row r="1711" spans="1:32">
      <c r="A1711" t="s">
        <v>7273</v>
      </c>
      <c r="B1711" t="s">
        <v>19</v>
      </c>
      <c r="C1711">
        <v>0</v>
      </c>
      <c r="D1711">
        <v>0</v>
      </c>
      <c r="E1711">
        <v>0</v>
      </c>
      <c r="F1711">
        <v>0</v>
      </c>
      <c r="G1711">
        <v>0</v>
      </c>
      <c r="H1711">
        <v>0</v>
      </c>
      <c r="I1711">
        <v>0</v>
      </c>
      <c r="J1711">
        <v>0</v>
      </c>
      <c r="K1711" s="2">
        <v>199792000</v>
      </c>
      <c r="L1711" s="2">
        <v>398482000</v>
      </c>
      <c r="M1711" s="2">
        <v>1877020000</v>
      </c>
      <c r="N1711" s="2">
        <v>3335460000</v>
      </c>
      <c r="O1711" s="2">
        <v>1238900000</v>
      </c>
      <c r="P1711" s="2">
        <v>1565540000</v>
      </c>
      <c r="Q1711" s="2">
        <v>1896250000</v>
      </c>
      <c r="R1711" s="2">
        <v>1808860000</v>
      </c>
      <c r="S1711" s="2">
        <v>1771720000</v>
      </c>
      <c r="T1711" s="2">
        <v>1725470000</v>
      </c>
      <c r="U1711" s="2">
        <v>1533100000</v>
      </c>
      <c r="V1711" s="2">
        <v>1301010000</v>
      </c>
      <c r="W1711" s="2">
        <v>1058270000</v>
      </c>
      <c r="X1711" s="2">
        <v>798459000</v>
      </c>
      <c r="Y1711" s="2">
        <v>532996000</v>
      </c>
      <c r="Z1711" s="2">
        <v>276531000</v>
      </c>
      <c r="AA1711" s="2">
        <v>34985500</v>
      </c>
      <c r="AB1711" s="2">
        <v>41241800</v>
      </c>
      <c r="AC1711" s="2">
        <v>47363500</v>
      </c>
      <c r="AD1711" s="2">
        <v>53106500</v>
      </c>
      <c r="AE1711" s="2">
        <v>57608900</v>
      </c>
      <c r="AF1711" s="2">
        <v>63487700</v>
      </c>
    </row>
    <row r="1712" spans="1:32">
      <c r="A1712" t="s">
        <v>7274</v>
      </c>
      <c r="B1712" t="s">
        <v>19</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c r="A1713" t="s">
        <v>7275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7276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7277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7278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7279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7280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7281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7282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7283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7284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7285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7286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7287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7288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246146000000</v>
      </c>
      <c r="D1743" s="2">
        <v>283129000000</v>
      </c>
      <c r="E1743" s="2">
        <v>300385000000</v>
      </c>
      <c r="F1743" s="2">
        <v>269554000000</v>
      </c>
      <c r="G1743" s="2">
        <v>258395000000</v>
      </c>
      <c r="H1743" s="2">
        <v>249901000000</v>
      </c>
      <c r="I1743" s="2">
        <v>242917000000</v>
      </c>
      <c r="J1743" s="2">
        <v>236916000000</v>
      </c>
      <c r="K1743" s="2">
        <v>231994000000</v>
      </c>
      <c r="L1743" s="2">
        <v>227525000000</v>
      </c>
      <c r="M1743" s="2">
        <v>223505000000</v>
      </c>
      <c r="N1743" s="2">
        <v>219486000000</v>
      </c>
      <c r="O1743" s="2">
        <v>215978000000</v>
      </c>
      <c r="P1743" s="2">
        <v>212222000000</v>
      </c>
      <c r="Q1743" s="2">
        <v>208526000000</v>
      </c>
      <c r="R1743" s="2">
        <v>204783000000</v>
      </c>
      <c r="S1743" s="2">
        <v>201345000000</v>
      </c>
      <c r="T1743" s="2">
        <v>198010000000</v>
      </c>
      <c r="U1743" s="2">
        <v>194812000000</v>
      </c>
      <c r="V1743" s="2">
        <v>191678000000</v>
      </c>
      <c r="W1743" s="2">
        <v>188906000000</v>
      </c>
      <c r="X1743" s="2">
        <v>186196000000</v>
      </c>
      <c r="Y1743" s="2">
        <v>183792000000</v>
      </c>
      <c r="Z1743" s="2">
        <v>181345000000</v>
      </c>
      <c r="AA1743" s="2">
        <v>179122000000</v>
      </c>
      <c r="AB1743" s="2">
        <v>177294000000</v>
      </c>
      <c r="AC1743" s="2">
        <v>175471000000</v>
      </c>
      <c r="AD1743" s="2">
        <v>173491000000</v>
      </c>
      <c r="AE1743" s="2">
        <v>171571000000</v>
      </c>
      <c r="AF1743" s="2">
        <v>169528000000</v>
      </c>
    </row>
    <row r="1744" spans="1:32">
      <c r="A1744" t="s">
        <v>1666</v>
      </c>
      <c r="B1744" t="s">
        <v>19</v>
      </c>
      <c r="C1744" s="2">
        <v>1760740000000</v>
      </c>
      <c r="D1744" s="2">
        <v>2027940000000</v>
      </c>
      <c r="E1744" s="2">
        <v>2152720000000</v>
      </c>
      <c r="F1744" s="2">
        <v>1930620000000</v>
      </c>
      <c r="G1744" s="2">
        <v>1849700000000</v>
      </c>
      <c r="H1744" s="2">
        <v>1788090000000</v>
      </c>
      <c r="I1744" s="2">
        <v>1737470000000</v>
      </c>
      <c r="J1744" s="2">
        <v>1694000000000</v>
      </c>
      <c r="K1744" s="2">
        <v>1658390000000</v>
      </c>
      <c r="L1744" s="2">
        <v>1626090000000</v>
      </c>
      <c r="M1744" s="2">
        <v>1597070000000</v>
      </c>
      <c r="N1744" s="2">
        <v>1568050000000</v>
      </c>
      <c r="O1744" s="2">
        <v>1542690000000</v>
      </c>
      <c r="P1744" s="2">
        <v>1515550000000</v>
      </c>
      <c r="Q1744" s="2">
        <v>1488850000000</v>
      </c>
      <c r="R1744" s="2">
        <v>1461800000000</v>
      </c>
      <c r="S1744" s="2">
        <v>1436940000000</v>
      </c>
      <c r="T1744" s="2">
        <v>1412850000000</v>
      </c>
      <c r="U1744" s="2">
        <v>1389730000000</v>
      </c>
      <c r="V1744" s="2">
        <v>1367070000000</v>
      </c>
      <c r="W1744" s="2">
        <v>1347030000000</v>
      </c>
      <c r="X1744" s="2">
        <v>1327430000000</v>
      </c>
      <c r="Y1744" s="2">
        <v>1310050000000</v>
      </c>
      <c r="Z1744" s="2">
        <v>1292330000000</v>
      </c>
      <c r="AA1744" s="2">
        <v>1276250000000</v>
      </c>
      <c r="AB1744" s="2">
        <v>1263060000000</v>
      </c>
      <c r="AC1744" s="2">
        <v>1249890000000</v>
      </c>
      <c r="AD1744" s="2">
        <v>1235570000000</v>
      </c>
      <c r="AE1744" s="2">
        <v>1221680000000</v>
      </c>
      <c r="AF1744" s="2">
        <v>1206910000000</v>
      </c>
    </row>
    <row r="1745" spans="1:32">
      <c r="A1745" t="s">
        <v>1667</v>
      </c>
      <c r="B1745" t="s">
        <v>19</v>
      </c>
      <c r="C1745" s="2">
        <v>239287000000</v>
      </c>
      <c r="D1745" s="2">
        <v>250423000000</v>
      </c>
      <c r="E1745" s="2">
        <v>253536000000</v>
      </c>
      <c r="F1745" s="2">
        <v>236625000000</v>
      </c>
      <c r="G1745" s="2">
        <v>235518000000</v>
      </c>
      <c r="H1745" s="2">
        <v>234691000000</v>
      </c>
      <c r="I1745" s="2">
        <v>233774000000</v>
      </c>
      <c r="J1745" s="2">
        <v>232753000000</v>
      </c>
      <c r="K1745" s="2">
        <v>231445000000</v>
      </c>
      <c r="L1745" s="2">
        <v>230006000000</v>
      </c>
      <c r="M1745" s="2">
        <v>228405000000</v>
      </c>
      <c r="N1745" s="2">
        <v>226810000000</v>
      </c>
      <c r="O1745" s="2">
        <v>225593000000</v>
      </c>
      <c r="P1745" s="2">
        <v>224261000000</v>
      </c>
      <c r="Q1745" s="2">
        <v>222948000000</v>
      </c>
      <c r="R1745" s="2">
        <v>221747000000</v>
      </c>
      <c r="S1745" s="2">
        <v>220653000000</v>
      </c>
      <c r="T1745" s="2">
        <v>219459000000</v>
      </c>
      <c r="U1745" s="2">
        <v>218438000000</v>
      </c>
      <c r="V1745" s="2">
        <v>217480000000</v>
      </c>
      <c r="W1745" s="2">
        <v>216616000000</v>
      </c>
      <c r="X1745" s="2">
        <v>215781000000</v>
      </c>
      <c r="Y1745" s="2">
        <v>215068000000</v>
      </c>
      <c r="Z1745" s="2">
        <v>214503000000</v>
      </c>
      <c r="AA1745" s="2">
        <v>213849000000</v>
      </c>
      <c r="AB1745" s="2">
        <v>213066000000</v>
      </c>
      <c r="AC1745" s="2">
        <v>212329000000</v>
      </c>
      <c r="AD1745" s="2">
        <v>211761000000</v>
      </c>
      <c r="AE1745" s="2">
        <v>211209000000</v>
      </c>
      <c r="AF1745" s="2">
        <v>210610000000</v>
      </c>
    </row>
    <row r="1746" spans="1:32">
      <c r="A1746" t="s">
        <v>1668</v>
      </c>
      <c r="B1746" t="s">
        <v>19</v>
      </c>
      <c r="C1746" s="2">
        <v>304593000000</v>
      </c>
      <c r="D1746" s="2">
        <v>345014000000</v>
      </c>
      <c r="E1746" s="2">
        <v>363619000000</v>
      </c>
      <c r="F1746" s="2">
        <v>328747000000</v>
      </c>
      <c r="G1746" s="2">
        <v>317170000000</v>
      </c>
      <c r="H1746" s="2">
        <v>308382000000</v>
      </c>
      <c r="I1746" s="2">
        <v>301109000000</v>
      </c>
      <c r="J1746" s="2">
        <v>294815000000</v>
      </c>
      <c r="K1746" s="2">
        <v>289549000000</v>
      </c>
      <c r="L1746" s="2">
        <v>284710000000</v>
      </c>
      <c r="M1746" s="2">
        <v>280292000000</v>
      </c>
      <c r="N1746" s="2">
        <v>275877000000</v>
      </c>
      <c r="O1746" s="2">
        <v>272075000000</v>
      </c>
      <c r="P1746" s="2">
        <v>267991000000</v>
      </c>
      <c r="Q1746" s="2">
        <v>263972000000</v>
      </c>
      <c r="R1746" s="2">
        <v>259927000000</v>
      </c>
      <c r="S1746" s="2">
        <v>256215000000</v>
      </c>
      <c r="T1746" s="2">
        <v>252582000000</v>
      </c>
      <c r="U1746" s="2">
        <v>249126000000</v>
      </c>
      <c r="V1746" s="2">
        <v>245750000000</v>
      </c>
      <c r="W1746" s="2">
        <v>242767000000</v>
      </c>
      <c r="X1746" s="2">
        <v>239851000000</v>
      </c>
      <c r="Y1746" s="2">
        <v>237281000000</v>
      </c>
      <c r="Z1746" s="2">
        <v>234699000000</v>
      </c>
      <c r="AA1746" s="2">
        <v>232322000000</v>
      </c>
      <c r="AB1746" s="2">
        <v>230314000000</v>
      </c>
      <c r="AC1746" s="2">
        <v>228323000000</v>
      </c>
      <c r="AD1746" s="2">
        <v>226213000000</v>
      </c>
      <c r="AE1746" s="2">
        <v>224169000000</v>
      </c>
      <c r="AF1746" s="2">
        <v>221982000000</v>
      </c>
    </row>
    <row r="1747" spans="1:32">
      <c r="A1747" t="s">
        <v>1669</v>
      </c>
      <c r="B1747" t="s">
        <v>19</v>
      </c>
      <c r="C1747" s="2">
        <v>297605000000</v>
      </c>
      <c r="D1747" s="2">
        <v>337500000000</v>
      </c>
      <c r="E1747" s="2">
        <v>355895000000</v>
      </c>
      <c r="F1747" s="2">
        <v>321593000000</v>
      </c>
      <c r="G1747" s="2">
        <v>310121000000</v>
      </c>
      <c r="H1747" s="2">
        <v>301409000000</v>
      </c>
      <c r="I1747" s="2">
        <v>294204000000</v>
      </c>
      <c r="J1747" s="2">
        <v>287973000000</v>
      </c>
      <c r="K1747" s="2">
        <v>282769000000</v>
      </c>
      <c r="L1747" s="2">
        <v>277991000000</v>
      </c>
      <c r="M1747" s="2">
        <v>273635000000</v>
      </c>
      <c r="N1747" s="2">
        <v>269280000000</v>
      </c>
      <c r="O1747" s="2">
        <v>265528000000</v>
      </c>
      <c r="P1747" s="2">
        <v>261498000000</v>
      </c>
      <c r="Q1747" s="2">
        <v>257531000000</v>
      </c>
      <c r="R1747" s="2">
        <v>253537000000</v>
      </c>
      <c r="S1747" s="2">
        <v>249871000000</v>
      </c>
      <c r="T1747" s="2">
        <v>246286000000</v>
      </c>
      <c r="U1747" s="2">
        <v>242874000000</v>
      </c>
      <c r="V1747" s="2">
        <v>239539000000</v>
      </c>
      <c r="W1747" s="2">
        <v>236593000000</v>
      </c>
      <c r="X1747" s="2">
        <v>233712000000</v>
      </c>
      <c r="Y1747" s="2">
        <v>231173000000</v>
      </c>
      <c r="Z1747" s="2">
        <v>228618000000</v>
      </c>
      <c r="AA1747" s="2">
        <v>226269000000</v>
      </c>
      <c r="AB1747" s="2">
        <v>224289000000</v>
      </c>
      <c r="AC1747" s="2">
        <v>222325000000</v>
      </c>
      <c r="AD1747" s="2">
        <v>220240000000</v>
      </c>
      <c r="AE1747" s="2">
        <v>218219000000</v>
      </c>
      <c r="AF1747" s="2">
        <v>216057000000</v>
      </c>
    </row>
    <row r="1748" spans="1:32">
      <c r="A1748" t="s">
        <v>1670</v>
      </c>
      <c r="B1748" t="s">
        <v>19</v>
      </c>
      <c r="C1748" s="2">
        <v>19709400000</v>
      </c>
      <c r="D1748" s="2">
        <v>21139500000</v>
      </c>
      <c r="E1748" s="2">
        <v>21464100000</v>
      </c>
      <c r="F1748" s="2">
        <v>19275600000</v>
      </c>
      <c r="G1748" s="2">
        <v>18833600000</v>
      </c>
      <c r="H1748" s="2">
        <v>18475700000</v>
      </c>
      <c r="I1748" s="2">
        <v>18161100000</v>
      </c>
      <c r="J1748" s="2">
        <v>17871200000</v>
      </c>
      <c r="K1748" s="2">
        <v>17606000000</v>
      </c>
      <c r="L1748" s="2">
        <v>17353100000</v>
      </c>
      <c r="M1748" s="2">
        <v>17106800000</v>
      </c>
      <c r="N1748" s="2">
        <v>16860500000</v>
      </c>
      <c r="O1748" s="2">
        <v>16639400000</v>
      </c>
      <c r="P1748" s="2">
        <v>16409200000</v>
      </c>
      <c r="Q1748" s="2">
        <v>16183600000</v>
      </c>
      <c r="R1748" s="2">
        <v>15965500000</v>
      </c>
      <c r="S1748" s="2">
        <v>15762200000</v>
      </c>
      <c r="T1748" s="2">
        <v>15563300000</v>
      </c>
      <c r="U1748" s="2">
        <v>15376900000</v>
      </c>
      <c r="V1748" s="2">
        <v>15196700000</v>
      </c>
      <c r="W1748" s="2">
        <v>15027800000</v>
      </c>
      <c r="X1748" s="2">
        <v>14865000000</v>
      </c>
      <c r="Y1748" s="2">
        <v>14711200000</v>
      </c>
      <c r="Z1748" s="2">
        <v>14565100000</v>
      </c>
      <c r="AA1748" s="2">
        <v>14424600000</v>
      </c>
      <c r="AB1748" s="2">
        <v>14293800000</v>
      </c>
      <c r="AC1748" s="2">
        <v>14164300000</v>
      </c>
      <c r="AD1748" s="2">
        <v>14035200000</v>
      </c>
      <c r="AE1748" s="2">
        <v>13908200000</v>
      </c>
      <c r="AF1748" s="2">
        <v>13782600000</v>
      </c>
    </row>
    <row r="1749" spans="1:32">
      <c r="A1749" t="s">
        <v>1671</v>
      </c>
      <c r="B1749" t="s">
        <v>19</v>
      </c>
      <c r="C1749" s="2">
        <v>15474800000</v>
      </c>
      <c r="D1749" s="2">
        <v>17648000000</v>
      </c>
      <c r="E1749" s="2">
        <v>18653200000</v>
      </c>
      <c r="F1749" s="2">
        <v>16791200000</v>
      </c>
      <c r="G1749" s="2">
        <v>16149800000</v>
      </c>
      <c r="H1749" s="2">
        <v>15661200000</v>
      </c>
      <c r="I1749" s="2">
        <v>15257700000</v>
      </c>
      <c r="J1749" s="2">
        <v>14909300000</v>
      </c>
      <c r="K1749" s="2">
        <v>14620500000</v>
      </c>
      <c r="L1749" s="2">
        <v>14356700000</v>
      </c>
      <c r="M1749" s="2">
        <v>14117600000</v>
      </c>
      <c r="N1749" s="2">
        <v>13878600000</v>
      </c>
      <c r="O1749" s="2">
        <v>13671100000</v>
      </c>
      <c r="P1749" s="2">
        <v>13448900000</v>
      </c>
      <c r="Q1749" s="2">
        <v>13230100000</v>
      </c>
      <c r="R1749" s="2">
        <v>13009300000</v>
      </c>
      <c r="S1749" s="2">
        <v>12806400000</v>
      </c>
      <c r="T1749" s="2">
        <v>12608800000</v>
      </c>
      <c r="U1749" s="2">
        <v>12420000000</v>
      </c>
      <c r="V1749" s="2">
        <v>12235300000</v>
      </c>
      <c r="W1749" s="2">
        <v>12071700000</v>
      </c>
      <c r="X1749" s="2">
        <v>11911800000</v>
      </c>
      <c r="Y1749" s="2">
        <v>11770000000</v>
      </c>
      <c r="Z1749" s="2">
        <v>11626700000</v>
      </c>
      <c r="AA1749" s="2">
        <v>11495600000</v>
      </c>
      <c r="AB1749" s="2">
        <v>11386000000</v>
      </c>
      <c r="AC1749" s="2">
        <v>11277000000</v>
      </c>
      <c r="AD1749" s="2">
        <v>11160200000</v>
      </c>
      <c r="AE1749" s="2">
        <v>11046900000</v>
      </c>
      <c r="AF1749" s="2">
        <v>10926200000</v>
      </c>
    </row>
    <row r="1750" spans="1:32">
      <c r="A1750" t="s">
        <v>1672</v>
      </c>
      <c r="B1750" t="s">
        <v>19</v>
      </c>
      <c r="C1750" s="2">
        <v>161715000000</v>
      </c>
      <c r="D1750" s="2">
        <v>182708000000</v>
      </c>
      <c r="E1750" s="2">
        <v>192363000000</v>
      </c>
      <c r="F1750" s="2">
        <v>174216000000</v>
      </c>
      <c r="G1750" s="2">
        <v>168283000000</v>
      </c>
      <c r="H1750" s="2">
        <v>163786000000</v>
      </c>
      <c r="I1750" s="2">
        <v>160061000000</v>
      </c>
      <c r="J1750" s="2">
        <v>156834000000</v>
      </c>
      <c r="K1750" s="2">
        <v>154124000000</v>
      </c>
      <c r="L1750" s="2">
        <v>151627000000</v>
      </c>
      <c r="M1750" s="2">
        <v>149340000000</v>
      </c>
      <c r="N1750" s="2">
        <v>147055000000</v>
      </c>
      <c r="O1750" s="2">
        <v>145094000000</v>
      </c>
      <c r="P1750" s="2">
        <v>142986000000</v>
      </c>
      <c r="Q1750" s="2">
        <v>140911000000</v>
      </c>
      <c r="R1750" s="2">
        <v>138825000000</v>
      </c>
      <c r="S1750" s="2">
        <v>136912000000</v>
      </c>
      <c r="T1750" s="2">
        <v>135035000000</v>
      </c>
      <c r="U1750" s="2">
        <v>133254000000</v>
      </c>
      <c r="V1750" s="2">
        <v>131514000000</v>
      </c>
      <c r="W1750" s="2">
        <v>129979000000</v>
      </c>
      <c r="X1750" s="2">
        <v>128478000000</v>
      </c>
      <c r="Y1750" s="2">
        <v>127159000000</v>
      </c>
      <c r="Z1750" s="2">
        <v>125837000000</v>
      </c>
      <c r="AA1750" s="2">
        <v>124617000000</v>
      </c>
      <c r="AB1750" s="2">
        <v>123581000000</v>
      </c>
      <c r="AC1750" s="2">
        <v>122556000000</v>
      </c>
      <c r="AD1750" s="2">
        <v>121474000000</v>
      </c>
      <c r="AE1750" s="2">
        <v>120427000000</v>
      </c>
      <c r="AF1750" s="2">
        <v>119304000000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56579900000</v>
      </c>
      <c r="D1755" s="2">
        <v>65066600000</v>
      </c>
      <c r="E1755" s="2">
        <v>69080700000</v>
      </c>
      <c r="F1755" s="2">
        <v>61962000000</v>
      </c>
      <c r="G1755" s="2">
        <v>59399100000</v>
      </c>
      <c r="H1755" s="2">
        <v>57452400000</v>
      </c>
      <c r="I1755" s="2">
        <v>55843100000</v>
      </c>
      <c r="J1755" s="2">
        <v>54464300000</v>
      </c>
      <c r="K1755" s="2">
        <v>53335800000</v>
      </c>
      <c r="L1755" s="2">
        <v>52302900000</v>
      </c>
      <c r="M1755" s="2">
        <v>51378200000</v>
      </c>
      <c r="N1755" s="2">
        <v>50459000000</v>
      </c>
      <c r="O1755" s="2">
        <v>49647900000</v>
      </c>
      <c r="P1755" s="2">
        <v>48786800000</v>
      </c>
      <c r="Q1755" s="2">
        <v>47932900000</v>
      </c>
      <c r="R1755" s="2">
        <v>47080900000</v>
      </c>
      <c r="S1755" s="2">
        <v>46278500000</v>
      </c>
      <c r="T1755" s="2">
        <v>45515800000</v>
      </c>
      <c r="U1755" s="2">
        <v>44780200000</v>
      </c>
      <c r="V1755" s="2">
        <v>44069100000</v>
      </c>
      <c r="W1755" s="2">
        <v>43435400000</v>
      </c>
      <c r="X1755" s="2">
        <v>42809300000</v>
      </c>
      <c r="Y1755" s="2">
        <v>42244300000</v>
      </c>
      <c r="Z1755" s="2">
        <v>41682600000</v>
      </c>
      <c r="AA1755" s="2">
        <v>41178900000</v>
      </c>
      <c r="AB1755" s="2">
        <v>40763600000</v>
      </c>
      <c r="AC1755" s="2">
        <v>40333500000</v>
      </c>
      <c r="AD1755" s="2">
        <v>39882500000</v>
      </c>
      <c r="AE1755" s="2">
        <v>39438600000</v>
      </c>
      <c r="AF1755" s="2">
        <v>38981500000</v>
      </c>
    </row>
    <row r="1756" spans="1:32">
      <c r="A1756" t="s">
        <v>1678</v>
      </c>
      <c r="B1756" t="s">
        <v>19</v>
      </c>
      <c r="C1756" s="2">
        <v>404730000000</v>
      </c>
      <c r="D1756" s="2">
        <v>466044000000</v>
      </c>
      <c r="E1756" s="2">
        <v>495071000000</v>
      </c>
      <c r="F1756" s="2">
        <v>443789000000</v>
      </c>
      <c r="G1756" s="2">
        <v>425203000000</v>
      </c>
      <c r="H1756" s="2">
        <v>411085000000</v>
      </c>
      <c r="I1756" s="2">
        <v>399419000000</v>
      </c>
      <c r="J1756" s="2">
        <v>389430000000</v>
      </c>
      <c r="K1756" s="2">
        <v>381267000000</v>
      </c>
      <c r="L1756" s="2">
        <v>373801000000</v>
      </c>
      <c r="M1756" s="2">
        <v>367124000000</v>
      </c>
      <c r="N1756" s="2">
        <v>360487000000</v>
      </c>
      <c r="O1756" s="2">
        <v>354626000000</v>
      </c>
      <c r="P1756" s="2">
        <v>348405000000</v>
      </c>
      <c r="Q1756" s="2">
        <v>342235000000</v>
      </c>
      <c r="R1756" s="2">
        <v>336077000000</v>
      </c>
      <c r="S1756" s="2">
        <v>330276000000</v>
      </c>
      <c r="T1756" s="2">
        <v>324765000000</v>
      </c>
      <c r="U1756" s="2">
        <v>319447000000</v>
      </c>
      <c r="V1756" s="2">
        <v>314305000000</v>
      </c>
      <c r="W1756" s="2">
        <v>309725000000</v>
      </c>
      <c r="X1756" s="2">
        <v>305198000000</v>
      </c>
      <c r="Y1756" s="2">
        <v>301111000000</v>
      </c>
      <c r="Z1756" s="2">
        <v>297045000000</v>
      </c>
      <c r="AA1756" s="2">
        <v>293401000000</v>
      </c>
      <c r="AB1756" s="2">
        <v>290404000000</v>
      </c>
      <c r="AC1756" s="2">
        <v>287297000000</v>
      </c>
      <c r="AD1756" s="2">
        <v>284036000000</v>
      </c>
      <c r="AE1756" s="2">
        <v>280825000000</v>
      </c>
      <c r="AF1756" s="2">
        <v>277520000000</v>
      </c>
    </row>
    <row r="1757" spans="1:32">
      <c r="A1757" t="s">
        <v>1679</v>
      </c>
      <c r="B1757" t="s">
        <v>19</v>
      </c>
      <c r="C1757" s="2">
        <v>55011400000</v>
      </c>
      <c r="D1757" s="2">
        <v>57570900000</v>
      </c>
      <c r="E1757" s="2">
        <v>58293500000</v>
      </c>
      <c r="F1757" s="2">
        <v>54399800000</v>
      </c>
      <c r="G1757" s="2">
        <v>54141300000</v>
      </c>
      <c r="H1757" s="2">
        <v>53950500000</v>
      </c>
      <c r="I1757" s="2">
        <v>53743800000</v>
      </c>
      <c r="J1757" s="2">
        <v>53505100000</v>
      </c>
      <c r="K1757" s="2">
        <v>53205200000</v>
      </c>
      <c r="L1757" s="2">
        <v>52871800000</v>
      </c>
      <c r="M1757" s="2">
        <v>52511700000</v>
      </c>
      <c r="N1757" s="2">
        <v>52148900000</v>
      </c>
      <c r="O1757" s="2">
        <v>51863900000</v>
      </c>
      <c r="P1757" s="2">
        <v>51550900000</v>
      </c>
      <c r="Q1757" s="2">
        <v>51250800000</v>
      </c>
      <c r="R1757" s="2">
        <v>50970100000</v>
      </c>
      <c r="S1757" s="2">
        <v>50715300000</v>
      </c>
      <c r="T1757" s="2">
        <v>50452400000</v>
      </c>
      <c r="U1757" s="2">
        <v>50222600000</v>
      </c>
      <c r="V1757" s="2">
        <v>50003700000</v>
      </c>
      <c r="W1757" s="2">
        <v>49798900000</v>
      </c>
      <c r="X1757" s="2">
        <v>49608600000</v>
      </c>
      <c r="Y1757" s="2">
        <v>49442000000</v>
      </c>
      <c r="Z1757" s="2">
        <v>49304600000</v>
      </c>
      <c r="AA1757" s="2">
        <v>49164300000</v>
      </c>
      <c r="AB1757" s="2">
        <v>48978700000</v>
      </c>
      <c r="AC1757" s="2">
        <v>48817500000</v>
      </c>
      <c r="AD1757" s="2">
        <v>48679600000</v>
      </c>
      <c r="AE1757" s="2">
        <v>48551700000</v>
      </c>
      <c r="AF1757" s="2">
        <v>48413600000</v>
      </c>
    </row>
    <row r="1758" spans="1:32">
      <c r="A1758" t="s">
        <v>1680</v>
      </c>
      <c r="B1758" t="s">
        <v>19</v>
      </c>
      <c r="C1758" s="2">
        <v>70016500000</v>
      </c>
      <c r="D1758" s="2">
        <v>79292900000</v>
      </c>
      <c r="E1758" s="2">
        <v>83620100000</v>
      </c>
      <c r="F1758" s="2">
        <v>75570600000</v>
      </c>
      <c r="G1758" s="2">
        <v>72910400000</v>
      </c>
      <c r="H1758" s="2">
        <v>70896000000</v>
      </c>
      <c r="I1758" s="2">
        <v>69221200000</v>
      </c>
      <c r="J1758" s="2">
        <v>67773800000</v>
      </c>
      <c r="K1758" s="2">
        <v>66566600000</v>
      </c>
      <c r="L1758" s="2">
        <v>65448000000</v>
      </c>
      <c r="M1758" s="2">
        <v>64433900000</v>
      </c>
      <c r="N1758" s="2">
        <v>63424700000</v>
      </c>
      <c r="O1758" s="2">
        <v>62544700000</v>
      </c>
      <c r="P1758" s="2">
        <v>61606600000</v>
      </c>
      <c r="Q1758" s="2">
        <v>60678500000</v>
      </c>
      <c r="R1758" s="2">
        <v>59756000000</v>
      </c>
      <c r="S1758" s="2">
        <v>58889600000</v>
      </c>
      <c r="T1758" s="2">
        <v>58061100000</v>
      </c>
      <c r="U1758" s="2">
        <v>57268000000</v>
      </c>
      <c r="V1758" s="2">
        <v>56501900000</v>
      </c>
      <c r="W1758" s="2">
        <v>55817800000</v>
      </c>
      <c r="X1758" s="2">
        <v>55145000000</v>
      </c>
      <c r="Y1758" s="2">
        <v>54540400000</v>
      </c>
      <c r="Z1758" s="2">
        <v>53946000000</v>
      </c>
      <c r="AA1758" s="2">
        <v>53409600000</v>
      </c>
      <c r="AB1758" s="2">
        <v>52951600000</v>
      </c>
      <c r="AC1758" s="2">
        <v>52484900000</v>
      </c>
      <c r="AD1758" s="2">
        <v>52002000000</v>
      </c>
      <c r="AE1758" s="2">
        <v>51529200000</v>
      </c>
      <c r="AF1758" s="2">
        <v>51039300000</v>
      </c>
    </row>
    <row r="1759" spans="1:32">
      <c r="A1759" t="s">
        <v>1681</v>
      </c>
      <c r="B1759" t="s">
        <v>19</v>
      </c>
      <c r="C1759" s="2">
        <v>68410000000</v>
      </c>
      <c r="D1759" s="2">
        <v>77565600000</v>
      </c>
      <c r="E1759" s="2">
        <v>81844200000</v>
      </c>
      <c r="F1759" s="2">
        <v>73926000000</v>
      </c>
      <c r="G1759" s="2">
        <v>71289700000</v>
      </c>
      <c r="H1759" s="2">
        <v>69293000000</v>
      </c>
      <c r="I1759" s="2">
        <v>67633800000</v>
      </c>
      <c r="J1759" s="2">
        <v>66200900000</v>
      </c>
      <c r="K1759" s="2">
        <v>65007900000</v>
      </c>
      <c r="L1759" s="2">
        <v>63903400000</v>
      </c>
      <c r="M1759" s="2">
        <v>62903200000</v>
      </c>
      <c r="N1759" s="2">
        <v>61908000000</v>
      </c>
      <c r="O1759" s="2">
        <v>61039500000</v>
      </c>
      <c r="P1759" s="2">
        <v>60113900000</v>
      </c>
      <c r="Q1759" s="2">
        <v>59197900000</v>
      </c>
      <c r="R1759" s="2">
        <v>58287100000</v>
      </c>
      <c r="S1759" s="2">
        <v>57431600000</v>
      </c>
      <c r="T1759" s="2">
        <v>56613800000</v>
      </c>
      <c r="U1759" s="2">
        <v>55830600000</v>
      </c>
      <c r="V1759" s="2">
        <v>55073900000</v>
      </c>
      <c r="W1759" s="2">
        <v>54398400000</v>
      </c>
      <c r="X1759" s="2">
        <v>53733700000</v>
      </c>
      <c r="Y1759" s="2">
        <v>53136300000</v>
      </c>
      <c r="Z1759" s="2">
        <v>52548300000</v>
      </c>
      <c r="AA1759" s="2">
        <v>52018000000</v>
      </c>
      <c r="AB1759" s="2">
        <v>51566600000</v>
      </c>
      <c r="AC1759" s="2">
        <v>51106000000</v>
      </c>
      <c r="AD1759" s="2">
        <v>50628800000</v>
      </c>
      <c r="AE1759" s="2">
        <v>50161400000</v>
      </c>
      <c r="AF1759" s="2">
        <v>49677300000</v>
      </c>
    </row>
    <row r="1760" spans="1:32">
      <c r="A1760" t="s">
        <v>1682</v>
      </c>
      <c r="B1760" t="s">
        <v>19</v>
      </c>
      <c r="C1760" s="2">
        <v>4530960000</v>
      </c>
      <c r="D1760" s="2">
        <v>4859310000</v>
      </c>
      <c r="E1760" s="2">
        <v>4935210000</v>
      </c>
      <c r="F1760" s="2">
        <v>4430960000</v>
      </c>
      <c r="G1760" s="2">
        <v>4329670000</v>
      </c>
      <c r="H1760" s="2">
        <v>4247400000</v>
      </c>
      <c r="I1760" s="2">
        <v>4175130000</v>
      </c>
      <c r="J1760" s="2">
        <v>4108490000</v>
      </c>
      <c r="K1760" s="2">
        <v>4047570000</v>
      </c>
      <c r="L1760" s="2">
        <v>3989240000</v>
      </c>
      <c r="M1760" s="2">
        <v>3932580000</v>
      </c>
      <c r="N1760" s="2">
        <v>3876080000</v>
      </c>
      <c r="O1760" s="2">
        <v>3825060000</v>
      </c>
      <c r="P1760" s="2">
        <v>3772080000</v>
      </c>
      <c r="Q1760" s="2">
        <v>3720290000</v>
      </c>
      <c r="R1760" s="2">
        <v>3670290000</v>
      </c>
      <c r="S1760" s="2">
        <v>3623240000</v>
      </c>
      <c r="T1760" s="2">
        <v>3578020000</v>
      </c>
      <c r="U1760" s="2">
        <v>3534790000</v>
      </c>
      <c r="V1760" s="2">
        <v>3493350000</v>
      </c>
      <c r="W1760" s="2">
        <v>3455080000</v>
      </c>
      <c r="X1760" s="2">
        <v>3417400000</v>
      </c>
      <c r="Y1760" s="2">
        <v>3382090000</v>
      </c>
      <c r="Z1760" s="2">
        <v>3348080000</v>
      </c>
      <c r="AA1760" s="2">
        <v>3316160000</v>
      </c>
      <c r="AB1760" s="2">
        <v>3286200000</v>
      </c>
      <c r="AC1760" s="2">
        <v>3256120000</v>
      </c>
      <c r="AD1760" s="2">
        <v>3226720000</v>
      </c>
      <c r="AE1760" s="2">
        <v>3197450000</v>
      </c>
      <c r="AF1760" s="2">
        <v>3168720000</v>
      </c>
    </row>
    <row r="1761" spans="1:32">
      <c r="A1761" t="s">
        <v>1683</v>
      </c>
      <c r="B1761" t="s">
        <v>19</v>
      </c>
      <c r="C1761" s="2">
        <v>3557140000</v>
      </c>
      <c r="D1761" s="2">
        <v>4055870000</v>
      </c>
      <c r="E1761" s="2">
        <v>4289660000</v>
      </c>
      <c r="F1761" s="2">
        <v>3859810000</v>
      </c>
      <c r="G1761" s="2">
        <v>3712480000</v>
      </c>
      <c r="H1761" s="2">
        <v>3600500000</v>
      </c>
      <c r="I1761" s="2">
        <v>3507530000</v>
      </c>
      <c r="J1761" s="2">
        <v>3427470000</v>
      </c>
      <c r="K1761" s="2">
        <v>3361260000</v>
      </c>
      <c r="L1761" s="2">
        <v>3300290000</v>
      </c>
      <c r="M1761" s="2">
        <v>3245320000</v>
      </c>
      <c r="N1761" s="2">
        <v>3190680000</v>
      </c>
      <c r="O1761" s="2">
        <v>3142690000</v>
      </c>
      <c r="P1761" s="2">
        <v>3091690000</v>
      </c>
      <c r="Q1761" s="2">
        <v>3041160000</v>
      </c>
      <c r="R1761" s="2">
        <v>2990850000</v>
      </c>
      <c r="S1761" s="2">
        <v>2943510000</v>
      </c>
      <c r="T1761" s="2">
        <v>2898380000</v>
      </c>
      <c r="U1761" s="2">
        <v>2854990000</v>
      </c>
      <c r="V1761" s="2">
        <v>2813060000</v>
      </c>
      <c r="W1761" s="2">
        <v>2775610000</v>
      </c>
      <c r="X1761" s="2">
        <v>2738680000</v>
      </c>
      <c r="Y1761" s="2">
        <v>2705380000</v>
      </c>
      <c r="Z1761" s="2">
        <v>2672430000</v>
      </c>
      <c r="AA1761" s="2">
        <v>2642770000</v>
      </c>
      <c r="AB1761" s="2">
        <v>2617820000</v>
      </c>
      <c r="AC1761" s="2">
        <v>2592200000</v>
      </c>
      <c r="AD1761" s="2">
        <v>2565530000</v>
      </c>
      <c r="AE1761" s="2">
        <v>2539330000</v>
      </c>
      <c r="AF1761" s="2">
        <v>2512310000</v>
      </c>
    </row>
    <row r="1762" spans="1:32">
      <c r="A1762" t="s">
        <v>1684</v>
      </c>
      <c r="B1762" t="s">
        <v>19</v>
      </c>
      <c r="C1762" s="2">
        <v>37173500000</v>
      </c>
      <c r="D1762" s="2">
        <v>41991400000</v>
      </c>
      <c r="E1762" s="2">
        <v>44236900000</v>
      </c>
      <c r="F1762" s="2">
        <v>40048100000</v>
      </c>
      <c r="G1762" s="2">
        <v>38684500000</v>
      </c>
      <c r="H1762" s="2">
        <v>37653700000</v>
      </c>
      <c r="I1762" s="2">
        <v>36796100000</v>
      </c>
      <c r="J1762" s="2">
        <v>36053800000</v>
      </c>
      <c r="K1762" s="2">
        <v>35432500000</v>
      </c>
      <c r="L1762" s="2">
        <v>34855200000</v>
      </c>
      <c r="M1762" s="2">
        <v>34330600000</v>
      </c>
      <c r="N1762" s="2">
        <v>33808400000</v>
      </c>
      <c r="O1762" s="2">
        <v>33354500000</v>
      </c>
      <c r="P1762" s="2">
        <v>32870000000</v>
      </c>
      <c r="Q1762" s="2">
        <v>32390800000</v>
      </c>
      <c r="R1762" s="2">
        <v>31914900000</v>
      </c>
      <c r="S1762" s="2">
        <v>31468400000</v>
      </c>
      <c r="T1762" s="2">
        <v>31040700000</v>
      </c>
      <c r="U1762" s="2">
        <v>30632100000</v>
      </c>
      <c r="V1762" s="2">
        <v>30237500000</v>
      </c>
      <c r="W1762" s="2">
        <v>29885100000</v>
      </c>
      <c r="X1762" s="2">
        <v>29538900000</v>
      </c>
      <c r="Y1762" s="2">
        <v>29228400000</v>
      </c>
      <c r="Z1762" s="2">
        <v>28923800000</v>
      </c>
      <c r="AA1762" s="2">
        <v>28648800000</v>
      </c>
      <c r="AB1762" s="2">
        <v>28412400000</v>
      </c>
      <c r="AC1762" s="2">
        <v>28172300000</v>
      </c>
      <c r="AD1762" s="2">
        <v>27924500000</v>
      </c>
      <c r="AE1762" s="2">
        <v>27682200000</v>
      </c>
      <c r="AF1762" s="2">
        <v>27430700000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234866000000000</v>
      </c>
      <c r="D1766" s="2">
        <v>243218000000000</v>
      </c>
      <c r="E1766" s="2">
        <v>243662000000000</v>
      </c>
      <c r="F1766" s="2">
        <v>237340000000000</v>
      </c>
      <c r="G1766" s="2">
        <v>243890000000000</v>
      </c>
      <c r="H1766" s="2">
        <v>245785000000000</v>
      </c>
      <c r="I1766" s="2">
        <v>247420000000000</v>
      </c>
      <c r="J1766" s="2">
        <v>249063000000000</v>
      </c>
      <c r="K1766" s="2">
        <v>250426000000000</v>
      </c>
      <c r="L1766" s="2">
        <v>246401000000000</v>
      </c>
      <c r="M1766" s="2">
        <v>246963000000000</v>
      </c>
      <c r="N1766" s="2">
        <v>247423000000000</v>
      </c>
      <c r="O1766" s="2">
        <v>247576000000000</v>
      </c>
      <c r="P1766" s="2">
        <v>247547000000000</v>
      </c>
      <c r="Q1766" s="2">
        <v>247400000000000</v>
      </c>
      <c r="R1766" s="2">
        <v>247248000000000</v>
      </c>
      <c r="S1766" s="2">
        <v>247067000000000</v>
      </c>
      <c r="T1766" s="2">
        <v>246582000000000</v>
      </c>
      <c r="U1766" s="2">
        <v>246250000000000</v>
      </c>
      <c r="V1766" s="2">
        <v>245788000000000</v>
      </c>
      <c r="W1766" s="2">
        <v>245301000000000</v>
      </c>
      <c r="X1766" s="2">
        <v>244899000000000</v>
      </c>
      <c r="Y1766" s="2">
        <v>244698000000000</v>
      </c>
      <c r="Z1766" s="2">
        <v>244700000000000</v>
      </c>
      <c r="AA1766" s="2">
        <v>244517000000000</v>
      </c>
      <c r="AB1766" s="2">
        <v>243805000000000</v>
      </c>
      <c r="AC1766" s="2">
        <v>243483000000000</v>
      </c>
      <c r="AD1766" s="2">
        <v>243368000000000</v>
      </c>
      <c r="AE1766" s="2">
        <v>243287000000000</v>
      </c>
      <c r="AF1766" s="2">
        <v>243075000000000</v>
      </c>
    </row>
    <row r="1767" spans="1:32">
      <c r="A1767" t="s">
        <v>1689</v>
      </c>
      <c r="B1767" t="s">
        <v>19</v>
      </c>
      <c r="C1767" s="2">
        <v>18373700000</v>
      </c>
      <c r="D1767" s="2">
        <v>18994100000</v>
      </c>
      <c r="E1767" s="2">
        <v>19028100000</v>
      </c>
      <c r="F1767" s="2">
        <v>18497800000</v>
      </c>
      <c r="G1767" s="2">
        <v>19072700000</v>
      </c>
      <c r="H1767" s="2">
        <v>19232400000</v>
      </c>
      <c r="I1767" s="2">
        <v>19370000000</v>
      </c>
      <c r="J1767" s="2">
        <v>19505000000</v>
      </c>
      <c r="K1767" s="2">
        <v>19618900000</v>
      </c>
      <c r="L1767" s="2">
        <v>19254600000</v>
      </c>
      <c r="M1767" s="2">
        <v>19301100000</v>
      </c>
      <c r="N1767" s="2">
        <v>19335400000</v>
      </c>
      <c r="O1767" s="2">
        <v>19344100000</v>
      </c>
      <c r="P1767" s="2">
        <v>19337300000</v>
      </c>
      <c r="Q1767" s="2">
        <v>19320200000</v>
      </c>
      <c r="R1767" s="2">
        <v>19304100000</v>
      </c>
      <c r="S1767" s="2">
        <v>19286600000</v>
      </c>
      <c r="T1767" s="2">
        <v>19242100000</v>
      </c>
      <c r="U1767" s="2">
        <v>19211000000</v>
      </c>
      <c r="V1767" s="2">
        <v>19168500000</v>
      </c>
      <c r="W1767" s="2">
        <v>19123900000</v>
      </c>
      <c r="X1767" s="2">
        <v>19086900000</v>
      </c>
      <c r="Y1767" s="2">
        <v>19067600000</v>
      </c>
      <c r="Z1767" s="2">
        <v>19066300000</v>
      </c>
      <c r="AA1767" s="2">
        <v>19048400000</v>
      </c>
      <c r="AB1767" s="2">
        <v>18985700000</v>
      </c>
      <c r="AC1767" s="2">
        <v>18956000000</v>
      </c>
      <c r="AD1767" s="2">
        <v>18944800000</v>
      </c>
      <c r="AE1767" s="2">
        <v>18934700000</v>
      </c>
      <c r="AF1767" s="2">
        <v>18913200000</v>
      </c>
    </row>
    <row r="1768" spans="1:32">
      <c r="A1768" t="s">
        <v>1690</v>
      </c>
      <c r="B1768" t="s">
        <v>19</v>
      </c>
      <c r="C1768" s="2">
        <v>115658000000</v>
      </c>
      <c r="D1768" s="2">
        <v>119695000000</v>
      </c>
      <c r="E1768" s="2">
        <v>119928000000</v>
      </c>
      <c r="F1768" s="2">
        <v>116657000000</v>
      </c>
      <c r="G1768" s="2">
        <v>120207000000</v>
      </c>
      <c r="H1768" s="2">
        <v>121200000000</v>
      </c>
      <c r="I1768" s="2">
        <v>122057000000</v>
      </c>
      <c r="J1768" s="2">
        <v>122901000000</v>
      </c>
      <c r="K1768" s="2">
        <v>123616000000</v>
      </c>
      <c r="L1768" s="2">
        <v>121359000000</v>
      </c>
      <c r="M1768" s="2">
        <v>121654000000</v>
      </c>
      <c r="N1768" s="2">
        <v>121879000000</v>
      </c>
      <c r="O1768" s="2">
        <v>121944000000</v>
      </c>
      <c r="P1768" s="2">
        <v>121913000000</v>
      </c>
      <c r="Q1768" s="2">
        <v>121818000000</v>
      </c>
      <c r="R1768" s="2">
        <v>121728000000</v>
      </c>
      <c r="S1768" s="2">
        <v>121627000000</v>
      </c>
      <c r="T1768" s="2">
        <v>121361000000</v>
      </c>
      <c r="U1768" s="2">
        <v>121177000000</v>
      </c>
      <c r="V1768" s="2">
        <v>120923000000</v>
      </c>
      <c r="W1768" s="2">
        <v>120656000000</v>
      </c>
      <c r="X1768" s="2">
        <v>120436000000</v>
      </c>
      <c r="Y1768" s="2">
        <v>120325000000</v>
      </c>
      <c r="Z1768" s="2">
        <v>120324000000</v>
      </c>
      <c r="AA1768" s="2">
        <v>120222000000</v>
      </c>
      <c r="AB1768" s="2">
        <v>119841000000</v>
      </c>
      <c r="AC1768" s="2">
        <v>119666000000</v>
      </c>
      <c r="AD1768" s="2">
        <v>119605000000</v>
      </c>
      <c r="AE1768" s="2">
        <v>119552000000</v>
      </c>
      <c r="AF1768" s="2">
        <v>119428000000</v>
      </c>
    </row>
    <row r="1769" spans="1:32">
      <c r="A1769" t="s">
        <v>1691</v>
      </c>
      <c r="B1769" t="s">
        <v>19</v>
      </c>
      <c r="C1769" s="2">
        <v>181196000000</v>
      </c>
      <c r="D1769" s="2">
        <v>186916000000</v>
      </c>
      <c r="E1769" s="2">
        <v>187106000000</v>
      </c>
      <c r="F1769" s="2">
        <v>182015000000</v>
      </c>
      <c r="G1769" s="2">
        <v>186996000000</v>
      </c>
      <c r="H1769" s="2">
        <v>188429000000</v>
      </c>
      <c r="I1769" s="2">
        <v>189654000000</v>
      </c>
      <c r="J1769" s="2">
        <v>190881000000</v>
      </c>
      <c r="K1769" s="2">
        <v>191861000000</v>
      </c>
      <c r="L1769" s="2">
        <v>188995000000</v>
      </c>
      <c r="M1769" s="2">
        <v>189368000000</v>
      </c>
      <c r="N1769" s="2">
        <v>189661000000</v>
      </c>
      <c r="O1769" s="2">
        <v>189718000000</v>
      </c>
      <c r="P1769" s="2">
        <v>189637000000</v>
      </c>
      <c r="Q1769" s="2">
        <v>189464000000</v>
      </c>
      <c r="R1769" s="2">
        <v>189290000000</v>
      </c>
      <c r="S1769" s="2">
        <v>189092000000</v>
      </c>
      <c r="T1769" s="2">
        <v>188661000000</v>
      </c>
      <c r="U1769" s="2">
        <v>188347000000</v>
      </c>
      <c r="V1769" s="2">
        <v>187933000000</v>
      </c>
      <c r="W1769" s="2">
        <v>187499000000</v>
      </c>
      <c r="X1769" s="2">
        <v>187133000000</v>
      </c>
      <c r="Y1769" s="2">
        <v>186915000000</v>
      </c>
      <c r="Z1769" s="2">
        <v>186858000000</v>
      </c>
      <c r="AA1769" s="2">
        <v>186661000000</v>
      </c>
      <c r="AB1769" s="2">
        <v>186052000000</v>
      </c>
      <c r="AC1769" s="2">
        <v>185741000000</v>
      </c>
      <c r="AD1769" s="2">
        <v>185595000000</v>
      </c>
      <c r="AE1769" s="2">
        <v>185473000000</v>
      </c>
      <c r="AF1769" s="2">
        <v>185256000000</v>
      </c>
    </row>
    <row r="1770" spans="1:32">
      <c r="A1770" t="s">
        <v>1692</v>
      </c>
      <c r="B1770" t="s">
        <v>19</v>
      </c>
      <c r="C1770" s="2">
        <v>55259300000</v>
      </c>
      <c r="D1770" s="2">
        <v>57106900000</v>
      </c>
      <c r="E1770" s="2">
        <v>57219200000</v>
      </c>
      <c r="F1770" s="2">
        <v>55569200000</v>
      </c>
      <c r="G1770" s="2">
        <v>57430000000</v>
      </c>
      <c r="H1770" s="2">
        <v>57936900000</v>
      </c>
      <c r="I1770" s="2">
        <v>58374600000</v>
      </c>
      <c r="J1770" s="2">
        <v>58797300000</v>
      </c>
      <c r="K1770" s="2">
        <v>59161200000</v>
      </c>
      <c r="L1770" s="2">
        <v>57946600000</v>
      </c>
      <c r="M1770" s="2">
        <v>58096600000</v>
      </c>
      <c r="N1770" s="2">
        <v>58201700000</v>
      </c>
      <c r="O1770" s="2">
        <v>58226900000</v>
      </c>
      <c r="P1770" s="2">
        <v>58202000000</v>
      </c>
      <c r="Q1770" s="2">
        <v>58144500000</v>
      </c>
      <c r="R1770" s="2">
        <v>58092900000</v>
      </c>
      <c r="S1770" s="2">
        <v>58038300000</v>
      </c>
      <c r="T1770" s="2">
        <v>57896200000</v>
      </c>
      <c r="U1770" s="2">
        <v>57797400000</v>
      </c>
      <c r="V1770" s="2">
        <v>57661900000</v>
      </c>
      <c r="W1770" s="2">
        <v>57519700000</v>
      </c>
      <c r="X1770" s="2">
        <v>57402200000</v>
      </c>
      <c r="Y1770" s="2">
        <v>57342500000</v>
      </c>
      <c r="Z1770" s="2">
        <v>57341300000</v>
      </c>
      <c r="AA1770" s="2">
        <v>57285100000</v>
      </c>
      <c r="AB1770" s="2">
        <v>57087700000</v>
      </c>
      <c r="AC1770" s="2">
        <v>56994300000</v>
      </c>
      <c r="AD1770" s="2">
        <v>56961400000</v>
      </c>
      <c r="AE1770" s="2">
        <v>56928300000</v>
      </c>
      <c r="AF1770" s="2">
        <v>56858100000</v>
      </c>
    </row>
    <row r="1771" spans="1:32">
      <c r="A1771" t="s">
        <v>1693</v>
      </c>
      <c r="B1771" t="s">
        <v>19</v>
      </c>
      <c r="C1771" s="2">
        <v>51391000000</v>
      </c>
      <c r="D1771" s="2">
        <v>53099600000</v>
      </c>
      <c r="E1771" s="2">
        <v>53203200000</v>
      </c>
      <c r="F1771" s="2">
        <v>51662100000</v>
      </c>
      <c r="G1771" s="2">
        <v>53402800000</v>
      </c>
      <c r="H1771" s="2">
        <v>53876200000</v>
      </c>
      <c r="I1771" s="2">
        <v>54284900000</v>
      </c>
      <c r="J1771" s="2">
        <v>54679100000</v>
      </c>
      <c r="K1771" s="2">
        <v>55018600000</v>
      </c>
      <c r="L1771" s="2">
        <v>53881700000</v>
      </c>
      <c r="M1771" s="2">
        <v>54021500000</v>
      </c>
      <c r="N1771" s="2">
        <v>54118700000</v>
      </c>
      <c r="O1771" s="2">
        <v>54141500000</v>
      </c>
      <c r="P1771" s="2">
        <v>54117400000</v>
      </c>
      <c r="Q1771" s="2">
        <v>54062900000</v>
      </c>
      <c r="R1771" s="2">
        <v>54014100000</v>
      </c>
      <c r="S1771" s="2">
        <v>53962700000</v>
      </c>
      <c r="T1771" s="2">
        <v>53829300000</v>
      </c>
      <c r="U1771" s="2">
        <v>53736500000</v>
      </c>
      <c r="V1771" s="2">
        <v>53609300000</v>
      </c>
      <c r="W1771" s="2">
        <v>53475900000</v>
      </c>
      <c r="X1771" s="2">
        <v>53365600000</v>
      </c>
      <c r="Y1771" s="2">
        <v>53309300000</v>
      </c>
      <c r="Z1771" s="2">
        <v>53307900000</v>
      </c>
      <c r="AA1771" s="2">
        <v>53254900000</v>
      </c>
      <c r="AB1771" s="2">
        <v>53070000000</v>
      </c>
      <c r="AC1771" s="2">
        <v>52982200000</v>
      </c>
      <c r="AD1771" s="2">
        <v>52951100000</v>
      </c>
      <c r="AE1771" s="2">
        <v>52919700000</v>
      </c>
      <c r="AF1771" s="2">
        <v>52853400000</v>
      </c>
    </row>
    <row r="1772" spans="1:32">
      <c r="A1772" t="s">
        <v>1694</v>
      </c>
      <c r="B1772" t="s">
        <v>19</v>
      </c>
      <c r="C1772" s="2">
        <v>14431600000</v>
      </c>
      <c r="D1772" s="2">
        <v>14808600000</v>
      </c>
      <c r="E1772" s="2">
        <v>14777900000</v>
      </c>
      <c r="F1772" s="2">
        <v>14459200000</v>
      </c>
      <c r="G1772" s="2">
        <v>14557900000</v>
      </c>
      <c r="H1772" s="2">
        <v>14611100000</v>
      </c>
      <c r="I1772" s="2">
        <v>14652800000</v>
      </c>
      <c r="J1772" s="2">
        <v>14708200000</v>
      </c>
      <c r="K1772" s="2">
        <v>14729900000</v>
      </c>
      <c r="L1772" s="2">
        <v>14795500000</v>
      </c>
      <c r="M1772" s="2">
        <v>14793900000</v>
      </c>
      <c r="N1772" s="2">
        <v>14803900000</v>
      </c>
      <c r="O1772" s="2">
        <v>14801900000</v>
      </c>
      <c r="P1772" s="2">
        <v>14796200000</v>
      </c>
      <c r="Q1772" s="2">
        <v>14786800000</v>
      </c>
      <c r="R1772" s="2">
        <v>14771800000</v>
      </c>
      <c r="S1772" s="2">
        <v>14751300000</v>
      </c>
      <c r="T1772" s="2">
        <v>14726500000</v>
      </c>
      <c r="U1772" s="2">
        <v>14704700000</v>
      </c>
      <c r="V1772" s="2">
        <v>14679900000</v>
      </c>
      <c r="W1772" s="2">
        <v>14654200000</v>
      </c>
      <c r="X1772" s="2">
        <v>14630300000</v>
      </c>
      <c r="Y1772" s="2">
        <v>14607400000</v>
      </c>
      <c r="Z1772" s="2">
        <v>14589100000</v>
      </c>
      <c r="AA1772" s="2">
        <v>14570200000</v>
      </c>
      <c r="AB1772" s="2">
        <v>14532400000</v>
      </c>
      <c r="AC1772" s="2">
        <v>14506700000</v>
      </c>
      <c r="AD1772" s="2">
        <v>14485000000</v>
      </c>
      <c r="AE1772" s="2">
        <v>14472300000</v>
      </c>
      <c r="AF1772" s="2">
        <v>14458700000</v>
      </c>
    </row>
    <row r="1773" spans="1:32">
      <c r="A1773" t="s">
        <v>1695</v>
      </c>
      <c r="B1773" t="s">
        <v>19</v>
      </c>
      <c r="C1773" s="2">
        <v>2088960000</v>
      </c>
      <c r="D1773" s="2">
        <v>2141370000</v>
      </c>
      <c r="E1773" s="2">
        <v>2141660000</v>
      </c>
      <c r="F1773" s="2">
        <v>2076300000</v>
      </c>
      <c r="G1773" s="2">
        <v>2140590000</v>
      </c>
      <c r="H1773" s="2">
        <v>2158430000</v>
      </c>
      <c r="I1773" s="2">
        <v>2173570000</v>
      </c>
      <c r="J1773" s="2">
        <v>2188200000</v>
      </c>
      <c r="K1773" s="2">
        <v>2199760000</v>
      </c>
      <c r="L1773" s="2">
        <v>2163150000</v>
      </c>
      <c r="M1773" s="2">
        <v>2167180000</v>
      </c>
      <c r="N1773" s="2">
        <v>2169720000</v>
      </c>
      <c r="O1773" s="2">
        <v>2169370000</v>
      </c>
      <c r="P1773" s="2">
        <v>2167320000</v>
      </c>
      <c r="Q1773" s="2">
        <v>2164060000</v>
      </c>
      <c r="R1773" s="2">
        <v>2160990000</v>
      </c>
      <c r="S1773" s="2">
        <v>2157730000</v>
      </c>
      <c r="T1773" s="2">
        <v>2151420000</v>
      </c>
      <c r="U1773" s="2">
        <v>2146640000</v>
      </c>
      <c r="V1773" s="2">
        <v>2140540000</v>
      </c>
      <c r="W1773" s="2">
        <v>2134180000</v>
      </c>
      <c r="X1773" s="2">
        <v>2128750000</v>
      </c>
      <c r="Y1773" s="2">
        <v>2125210000</v>
      </c>
      <c r="Z1773" s="2">
        <v>2123850000</v>
      </c>
      <c r="AA1773" s="2">
        <v>2120600000</v>
      </c>
      <c r="AB1773" s="2">
        <v>2112170000</v>
      </c>
      <c r="AC1773" s="2">
        <v>2107390000</v>
      </c>
      <c r="AD1773" s="2">
        <v>2104860000</v>
      </c>
      <c r="AE1773" s="2">
        <v>2102400000</v>
      </c>
      <c r="AF1773" s="2">
        <v>2098760000</v>
      </c>
    </row>
    <row r="1774" spans="1:32">
      <c r="A1774" t="s">
        <v>1696</v>
      </c>
      <c r="B1774" t="s">
        <v>19</v>
      </c>
      <c r="C1774" s="2">
        <v>31980500000</v>
      </c>
      <c r="D1774" s="2">
        <v>33105400000</v>
      </c>
      <c r="E1774" s="2">
        <v>33184800000</v>
      </c>
      <c r="F1774" s="2">
        <v>32232600000</v>
      </c>
      <c r="G1774" s="2">
        <v>33347000000</v>
      </c>
      <c r="H1774" s="2">
        <v>33648300000</v>
      </c>
      <c r="I1774" s="2">
        <v>33909400000</v>
      </c>
      <c r="J1774" s="2">
        <v>34160800000</v>
      </c>
      <c r="K1774" s="2">
        <v>34381400000</v>
      </c>
      <c r="L1774" s="2">
        <v>33631800000</v>
      </c>
      <c r="M1774" s="2">
        <v>33725400000</v>
      </c>
      <c r="N1774" s="2">
        <v>33791200000</v>
      </c>
      <c r="O1774" s="2">
        <v>33810000000</v>
      </c>
      <c r="P1774" s="2">
        <v>33798700000</v>
      </c>
      <c r="Q1774" s="2">
        <v>33768200000</v>
      </c>
      <c r="R1774" s="2">
        <v>33741600000</v>
      </c>
      <c r="S1774" s="2">
        <v>33713700000</v>
      </c>
      <c r="T1774" s="2">
        <v>33633500000</v>
      </c>
      <c r="U1774" s="2">
        <v>33579100000</v>
      </c>
      <c r="V1774" s="2">
        <v>33502900000</v>
      </c>
      <c r="W1774" s="2">
        <v>33422800000</v>
      </c>
      <c r="X1774" s="2">
        <v>33357300000</v>
      </c>
      <c r="Y1774" s="2">
        <v>33326700000</v>
      </c>
      <c r="Z1774" s="2">
        <v>33330700000</v>
      </c>
      <c r="AA1774" s="2">
        <v>33301600000</v>
      </c>
      <c r="AB1774" s="2">
        <v>33189400000</v>
      </c>
      <c r="AC1774" s="2">
        <v>33138900000</v>
      </c>
      <c r="AD1774" s="2">
        <v>33124200000</v>
      </c>
      <c r="AE1774" s="2">
        <v>33108800000</v>
      </c>
      <c r="AF1774" s="2">
        <v>33070700000</v>
      </c>
    </row>
    <row r="1775" spans="1:32">
      <c r="A1775" t="s">
        <v>1697</v>
      </c>
      <c r="B1775" t="s">
        <v>19</v>
      </c>
      <c r="C1775" s="2">
        <v>17414400000</v>
      </c>
      <c r="D1775" s="2">
        <v>18062300000</v>
      </c>
      <c r="E1775" s="2">
        <v>18105400000</v>
      </c>
      <c r="F1775" s="2">
        <v>17627900000</v>
      </c>
      <c r="G1775" s="2">
        <v>18161000000</v>
      </c>
      <c r="H1775" s="2">
        <v>18312200000</v>
      </c>
      <c r="I1775" s="2">
        <v>18443500000</v>
      </c>
      <c r="J1775" s="2">
        <v>18573400000</v>
      </c>
      <c r="K1775" s="2">
        <v>18685200000</v>
      </c>
      <c r="L1775" s="2">
        <v>18332300000</v>
      </c>
      <c r="M1775" s="2">
        <v>18379900000</v>
      </c>
      <c r="N1775" s="2">
        <v>18417200000</v>
      </c>
      <c r="O1775" s="2">
        <v>18430700000</v>
      </c>
      <c r="P1775" s="2">
        <v>18429600000</v>
      </c>
      <c r="Q1775" s="2">
        <v>18419200000</v>
      </c>
      <c r="R1775" s="2">
        <v>18409200000</v>
      </c>
      <c r="S1775" s="2">
        <v>18397600000</v>
      </c>
      <c r="T1775" s="2">
        <v>18361100000</v>
      </c>
      <c r="U1775" s="2">
        <v>18337200000</v>
      </c>
      <c r="V1775" s="2">
        <v>18302800000</v>
      </c>
      <c r="W1775" s="2">
        <v>18266500000</v>
      </c>
      <c r="X1775" s="2">
        <v>18236900000</v>
      </c>
      <c r="Y1775" s="2">
        <v>18224000000</v>
      </c>
      <c r="Z1775" s="2">
        <v>18227300000</v>
      </c>
      <c r="AA1775" s="2">
        <v>18215400000</v>
      </c>
      <c r="AB1775" s="2">
        <v>18162000000</v>
      </c>
      <c r="AC1775" s="2">
        <v>18139600000</v>
      </c>
      <c r="AD1775" s="2">
        <v>18133700000</v>
      </c>
      <c r="AE1775" s="2">
        <v>18129300000</v>
      </c>
      <c r="AF1775" s="2">
        <v>18114000000</v>
      </c>
    </row>
    <row r="1776" spans="1:32">
      <c r="A1776" t="s">
        <v>1698</v>
      </c>
      <c r="B1776" t="s">
        <v>19</v>
      </c>
      <c r="C1776" s="2">
        <v>818054000</v>
      </c>
      <c r="D1776" s="2">
        <v>849792000</v>
      </c>
      <c r="E1776" s="2">
        <v>850986000</v>
      </c>
      <c r="F1776" s="2">
        <v>834662000</v>
      </c>
      <c r="G1776" s="2">
        <v>846587000</v>
      </c>
      <c r="H1776" s="2">
        <v>851322000</v>
      </c>
      <c r="I1776" s="2">
        <v>855430000</v>
      </c>
      <c r="J1776" s="2">
        <v>860103000</v>
      </c>
      <c r="K1776" s="2">
        <v>863553000</v>
      </c>
      <c r="L1776" s="2">
        <v>858479000</v>
      </c>
      <c r="M1776" s="2">
        <v>859943000</v>
      </c>
      <c r="N1776" s="2">
        <v>861732000</v>
      </c>
      <c r="O1776" s="2">
        <v>862721000</v>
      </c>
      <c r="P1776" s="2">
        <v>863344000</v>
      </c>
      <c r="Q1776" s="2">
        <v>863719000</v>
      </c>
      <c r="R1776" s="2">
        <v>863847000</v>
      </c>
      <c r="S1776" s="2">
        <v>863731000</v>
      </c>
      <c r="T1776" s="2">
        <v>863099000</v>
      </c>
      <c r="U1776" s="2">
        <v>862781000</v>
      </c>
      <c r="V1776" s="2">
        <v>862191000</v>
      </c>
      <c r="W1776" s="2">
        <v>861563000</v>
      </c>
      <c r="X1776" s="2">
        <v>861073000</v>
      </c>
      <c r="Y1776" s="2">
        <v>860924000</v>
      </c>
      <c r="Z1776" s="2">
        <v>861099000</v>
      </c>
      <c r="AA1776" s="2">
        <v>861039000</v>
      </c>
      <c r="AB1776" s="2">
        <v>859680000</v>
      </c>
      <c r="AC1776" s="2">
        <v>859264000</v>
      </c>
      <c r="AD1776" s="2">
        <v>859149000</v>
      </c>
      <c r="AE1776" s="2">
        <v>859427000</v>
      </c>
      <c r="AF1776" s="2">
        <v>859477000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7406</v>
      </c>
      <c r="B1778" t="s">
        <v>19</v>
      </c>
      <c r="C1778" s="2">
        <v>8200000000000</v>
      </c>
      <c r="D1778" s="2">
        <v>8200000000000</v>
      </c>
      <c r="E1778" s="2">
        <v>8294000000000</v>
      </c>
      <c r="F1778" s="2">
        <v>8341000000000</v>
      </c>
      <c r="G1778" s="2">
        <v>8387000000000</v>
      </c>
      <c r="H1778" s="2">
        <v>8433000000000</v>
      </c>
      <c r="I1778" s="2">
        <v>8479000000000</v>
      </c>
      <c r="J1778" s="2">
        <v>8524000000000</v>
      </c>
      <c r="K1778" s="2">
        <v>8570000000000</v>
      </c>
      <c r="L1778" s="2">
        <v>8616000000000</v>
      </c>
      <c r="M1778" s="2">
        <v>8662000000000</v>
      </c>
      <c r="N1778" s="2">
        <v>8708000000000</v>
      </c>
      <c r="O1778" s="2">
        <v>8753000000000</v>
      </c>
      <c r="P1778" s="2">
        <v>8799000000000</v>
      </c>
      <c r="Q1778" s="2">
        <v>8843000000000</v>
      </c>
      <c r="R1778" s="2">
        <v>8886000000000</v>
      </c>
      <c r="S1778" s="2">
        <v>8928000000000</v>
      </c>
      <c r="T1778" s="2">
        <v>8968000000000</v>
      </c>
      <c r="U1778" s="2">
        <v>9007000000000</v>
      </c>
      <c r="V1778" s="2">
        <v>9045000000000</v>
      </c>
      <c r="W1778" s="2">
        <v>9081000000000</v>
      </c>
      <c r="X1778" s="2">
        <v>9117000000000</v>
      </c>
      <c r="Y1778" s="2">
        <v>9151000000000</v>
      </c>
      <c r="Z1778" s="2">
        <v>9185000000000</v>
      </c>
      <c r="AA1778" s="2">
        <v>9217000000000</v>
      </c>
      <c r="AB1778" s="2">
        <v>9249000000000</v>
      </c>
      <c r="AC1778" s="2">
        <v>9280000000000</v>
      </c>
      <c r="AD1778" s="2">
        <v>9310000000000</v>
      </c>
      <c r="AE1778" s="2">
        <v>9340000000000</v>
      </c>
      <c r="AF1778" s="2">
        <v>9370000000000</v>
      </c>
    </row>
    <row r="1779" spans="1:32">
      <c r="A1779" t="s">
        <v>7407</v>
      </c>
      <c r="B1779" t="s">
        <v>19</v>
      </c>
      <c r="C1779" s="2">
        <v>468600000000</v>
      </c>
      <c r="D1779" s="2">
        <v>468600000000</v>
      </c>
      <c r="E1779" s="2">
        <v>468600000000</v>
      </c>
      <c r="F1779" s="2">
        <v>473900000000</v>
      </c>
      <c r="G1779" s="2">
        <v>476600000000</v>
      </c>
      <c r="H1779" s="2">
        <v>479200000000</v>
      </c>
      <c r="I1779" s="2">
        <v>481900000000</v>
      </c>
      <c r="J1779" s="2">
        <v>484500000000</v>
      </c>
      <c r="K1779" s="2">
        <v>487100000000</v>
      </c>
      <c r="L1779" s="2">
        <v>489700000000</v>
      </c>
      <c r="M1779" s="2">
        <v>492300000000</v>
      </c>
      <c r="N1779" s="2">
        <v>494900000000</v>
      </c>
      <c r="O1779" s="2">
        <v>497600000000</v>
      </c>
      <c r="P1779" s="2">
        <v>500200000000</v>
      </c>
      <c r="Q1779" s="2">
        <v>502800000000</v>
      </c>
      <c r="R1779" s="2">
        <v>505300000000</v>
      </c>
      <c r="S1779" s="2">
        <v>507800000000</v>
      </c>
      <c r="T1779" s="2">
        <v>510100000000</v>
      </c>
      <c r="U1779" s="2">
        <v>512400000000</v>
      </c>
      <c r="V1779" s="2">
        <v>514700000000</v>
      </c>
      <c r="W1779" s="2">
        <v>516800000000</v>
      </c>
      <c r="X1779" s="2">
        <v>518900000000</v>
      </c>
      <c r="Y1779" s="2">
        <v>520900000000</v>
      </c>
      <c r="Z1779" s="2">
        <v>522900000000</v>
      </c>
      <c r="AA1779" s="2">
        <v>524800000000</v>
      </c>
      <c r="AB1779" s="2">
        <v>526700000000</v>
      </c>
      <c r="AC1779" s="2">
        <v>528500000000</v>
      </c>
      <c r="AD1779" s="2">
        <v>530300000000</v>
      </c>
      <c r="AE1779" s="2">
        <v>532000000000</v>
      </c>
      <c r="AF1779" s="2">
        <v>533700000000</v>
      </c>
    </row>
    <row r="1780" spans="1:32">
      <c r="A1780" t="s">
        <v>7408</v>
      </c>
      <c r="B1780" t="s">
        <v>19</v>
      </c>
      <c r="C1780" s="2">
        <v>2364000000000</v>
      </c>
      <c r="D1780" s="2">
        <v>2364000000000</v>
      </c>
      <c r="E1780" s="2">
        <v>2364000000000</v>
      </c>
      <c r="F1780" s="2">
        <v>2392000000000</v>
      </c>
      <c r="G1780" s="2">
        <v>2405000000000</v>
      </c>
      <c r="H1780" s="2">
        <v>2418000000000</v>
      </c>
      <c r="I1780" s="2">
        <v>2431000000000</v>
      </c>
      <c r="J1780" s="2">
        <v>2445000000000</v>
      </c>
      <c r="K1780" s="2">
        <v>2458000000000</v>
      </c>
      <c r="L1780" s="2">
        <v>2471000000000</v>
      </c>
      <c r="M1780" s="2">
        <v>2484000000000</v>
      </c>
      <c r="N1780" s="2">
        <v>2498000000000</v>
      </c>
      <c r="O1780" s="2">
        <v>2511000000000</v>
      </c>
      <c r="P1780" s="2">
        <v>2524000000000</v>
      </c>
      <c r="Q1780" s="2">
        <v>2537000000000</v>
      </c>
      <c r="R1780" s="2">
        <v>2550000000000</v>
      </c>
      <c r="S1780" s="2">
        <v>2562000000000</v>
      </c>
      <c r="T1780" s="2">
        <v>2574000000000</v>
      </c>
      <c r="U1780" s="2">
        <v>2586000000000</v>
      </c>
      <c r="V1780" s="2">
        <v>2597000000000</v>
      </c>
      <c r="W1780" s="2">
        <v>2608000000000</v>
      </c>
      <c r="X1780" s="2">
        <v>2618000000000</v>
      </c>
      <c r="Y1780" s="2">
        <v>2629000000000</v>
      </c>
      <c r="Z1780" s="2">
        <v>2639000000000</v>
      </c>
      <c r="AA1780" s="2">
        <v>2648000000000</v>
      </c>
      <c r="AB1780" s="2">
        <v>2658000000000</v>
      </c>
      <c r="AC1780" s="2">
        <v>2667000000000</v>
      </c>
      <c r="AD1780" s="2">
        <v>2676000000000</v>
      </c>
      <c r="AE1780" s="2">
        <v>2685000000000</v>
      </c>
      <c r="AF1780" s="2">
        <v>2693000000000</v>
      </c>
    </row>
    <row r="1781" spans="1:32">
      <c r="A1781" t="s">
        <v>7409</v>
      </c>
      <c r="B1781" t="s">
        <v>19</v>
      </c>
      <c r="C1781" s="2">
        <v>236500000000</v>
      </c>
      <c r="D1781" s="2">
        <v>236500000000</v>
      </c>
      <c r="E1781" s="2">
        <v>236500000000</v>
      </c>
      <c r="F1781" s="2">
        <v>239200000000</v>
      </c>
      <c r="G1781" s="2">
        <v>240500000000</v>
      </c>
      <c r="H1781" s="2">
        <v>241900000000</v>
      </c>
      <c r="I1781" s="2">
        <v>243200000000</v>
      </c>
      <c r="J1781" s="2">
        <v>244500000000</v>
      </c>
      <c r="K1781" s="2">
        <v>245800000000</v>
      </c>
      <c r="L1781" s="2">
        <v>247100000000</v>
      </c>
      <c r="M1781" s="2">
        <v>248500000000</v>
      </c>
      <c r="N1781" s="2">
        <v>249800000000</v>
      </c>
      <c r="O1781" s="2">
        <v>251100000000</v>
      </c>
      <c r="P1781" s="2">
        <v>252400000000</v>
      </c>
      <c r="Q1781" s="2">
        <v>253700000000</v>
      </c>
      <c r="R1781" s="2">
        <v>255000000000</v>
      </c>
      <c r="S1781" s="2">
        <v>256200000000</v>
      </c>
      <c r="T1781" s="2">
        <v>257400000000</v>
      </c>
      <c r="U1781" s="2">
        <v>258600000000</v>
      </c>
      <c r="V1781" s="2">
        <v>259700000000</v>
      </c>
      <c r="W1781" s="2">
        <v>260800000000</v>
      </c>
      <c r="X1781" s="2">
        <v>261900000000</v>
      </c>
      <c r="Y1781" s="2">
        <v>262900000000</v>
      </c>
      <c r="Z1781" s="2">
        <v>263900000000</v>
      </c>
      <c r="AA1781" s="2">
        <v>264900000000</v>
      </c>
      <c r="AB1781" s="2">
        <v>265800000000</v>
      </c>
      <c r="AC1781" s="2">
        <v>266700000000</v>
      </c>
      <c r="AD1781" s="2">
        <v>267600000000</v>
      </c>
      <c r="AE1781" s="2">
        <v>268500000000</v>
      </c>
      <c r="AF1781" s="2">
        <v>269400000000</v>
      </c>
    </row>
    <row r="1782" spans="1:32">
      <c r="A1782" t="s">
        <v>7410</v>
      </c>
      <c r="B1782" t="s">
        <v>19</v>
      </c>
      <c r="C1782" s="2">
        <v>23320000000</v>
      </c>
      <c r="D1782" s="2">
        <v>23320000000</v>
      </c>
      <c r="E1782" s="2">
        <v>23320000000</v>
      </c>
      <c r="F1782" s="2">
        <v>23590000000</v>
      </c>
      <c r="G1782" s="2">
        <v>23720000000</v>
      </c>
      <c r="H1782" s="2">
        <v>23860000000</v>
      </c>
      <c r="I1782" s="2">
        <v>23990000000</v>
      </c>
      <c r="J1782" s="2">
        <v>24120000000</v>
      </c>
      <c r="K1782" s="2">
        <v>24250000000</v>
      </c>
      <c r="L1782" s="2">
        <v>24380000000</v>
      </c>
      <c r="M1782" s="2">
        <v>24510000000</v>
      </c>
      <c r="N1782" s="2">
        <v>24640000000</v>
      </c>
      <c r="O1782" s="2">
        <v>24770000000</v>
      </c>
      <c r="P1782" s="2">
        <v>24900000000</v>
      </c>
      <c r="Q1782" s="2">
        <v>25030000000</v>
      </c>
      <c r="R1782" s="2">
        <v>25150000000</v>
      </c>
      <c r="S1782" s="2">
        <v>25280000000</v>
      </c>
      <c r="T1782" s="2">
        <v>25390000000</v>
      </c>
      <c r="U1782" s="2">
        <v>25510000000</v>
      </c>
      <c r="V1782" s="2">
        <v>25620000000</v>
      </c>
      <c r="W1782" s="2">
        <v>25730000000</v>
      </c>
      <c r="X1782" s="2">
        <v>25830000000</v>
      </c>
      <c r="Y1782" s="2">
        <v>25930000000</v>
      </c>
      <c r="Z1782" s="2">
        <v>26030000000</v>
      </c>
      <c r="AA1782" s="2">
        <v>26130000000</v>
      </c>
      <c r="AB1782" s="2">
        <v>26220000000</v>
      </c>
      <c r="AC1782" s="2">
        <v>26310000000</v>
      </c>
      <c r="AD1782" s="2">
        <v>26400000000</v>
      </c>
      <c r="AE1782" s="2">
        <v>26480000000</v>
      </c>
      <c r="AF1782" s="2">
        <v>26570000000</v>
      </c>
    </row>
    <row r="1783" spans="1:32">
      <c r="A1783" t="s">
        <v>7411</v>
      </c>
      <c r="B1783" t="s">
        <v>19</v>
      </c>
      <c r="C1783" s="2">
        <v>21970000000</v>
      </c>
      <c r="D1783" s="2">
        <v>21970000000</v>
      </c>
      <c r="E1783" s="2">
        <v>21970000000</v>
      </c>
      <c r="F1783" s="2">
        <v>22220000000</v>
      </c>
      <c r="G1783" s="2">
        <v>22340000000</v>
      </c>
      <c r="H1783" s="2">
        <v>22470000000</v>
      </c>
      <c r="I1783" s="2">
        <v>22590000000</v>
      </c>
      <c r="J1783" s="2">
        <v>22710000000</v>
      </c>
      <c r="K1783" s="2">
        <v>22840000000</v>
      </c>
      <c r="L1783" s="2">
        <v>22960000000</v>
      </c>
      <c r="M1783" s="2">
        <v>23080000000</v>
      </c>
      <c r="N1783" s="2">
        <v>23200000000</v>
      </c>
      <c r="O1783" s="2">
        <v>23330000000</v>
      </c>
      <c r="P1783" s="2">
        <v>23450000000</v>
      </c>
      <c r="Q1783" s="2">
        <v>23570000000</v>
      </c>
      <c r="R1783" s="2">
        <v>23690000000</v>
      </c>
      <c r="S1783" s="2">
        <v>23800000000</v>
      </c>
      <c r="T1783" s="2">
        <v>23920000000</v>
      </c>
      <c r="U1783" s="2">
        <v>24020000000</v>
      </c>
      <c r="V1783" s="2">
        <v>24130000000</v>
      </c>
      <c r="W1783" s="2">
        <v>24230000000</v>
      </c>
      <c r="X1783" s="2">
        <v>24330000000</v>
      </c>
      <c r="Y1783" s="2">
        <v>24420000000</v>
      </c>
      <c r="Z1783" s="2">
        <v>24510000000</v>
      </c>
      <c r="AA1783" s="2">
        <v>24600000000</v>
      </c>
      <c r="AB1783" s="2">
        <v>24690000000</v>
      </c>
      <c r="AC1783" s="2">
        <v>24780000000</v>
      </c>
      <c r="AD1783" s="2">
        <v>24860000000</v>
      </c>
      <c r="AE1783" s="2">
        <v>24940000000</v>
      </c>
      <c r="AF1783" s="2">
        <v>25020000000</v>
      </c>
    </row>
    <row r="1784" spans="1:32">
      <c r="A1784" t="s">
        <v>7412</v>
      </c>
      <c r="B1784" t="s">
        <v>19</v>
      </c>
      <c r="C1784" s="2">
        <v>731100000</v>
      </c>
      <c r="D1784" s="2">
        <v>731100000</v>
      </c>
      <c r="E1784" s="2">
        <v>731100000</v>
      </c>
      <c r="F1784" s="2">
        <v>739500000</v>
      </c>
      <c r="G1784" s="2">
        <v>743700000</v>
      </c>
      <c r="H1784" s="2">
        <v>747800000</v>
      </c>
      <c r="I1784" s="2">
        <v>751900000</v>
      </c>
      <c r="J1784" s="2">
        <v>756000000</v>
      </c>
      <c r="K1784" s="2">
        <v>760100000</v>
      </c>
      <c r="L1784" s="2">
        <v>764200000</v>
      </c>
      <c r="M1784" s="2">
        <v>768200000</v>
      </c>
      <c r="N1784" s="2">
        <v>772300000</v>
      </c>
      <c r="O1784" s="2">
        <v>776400000</v>
      </c>
      <c r="P1784" s="2">
        <v>780500000</v>
      </c>
      <c r="Q1784" s="2">
        <v>784500000</v>
      </c>
      <c r="R1784" s="2">
        <v>788500000</v>
      </c>
      <c r="S1784" s="2">
        <v>792300000</v>
      </c>
      <c r="T1784" s="2">
        <v>796000000</v>
      </c>
      <c r="U1784" s="2">
        <v>799600000</v>
      </c>
      <c r="V1784" s="2">
        <v>803100000</v>
      </c>
      <c r="W1784" s="2">
        <v>806400000</v>
      </c>
      <c r="X1784" s="2">
        <v>809700000</v>
      </c>
      <c r="Y1784" s="2">
        <v>812900000</v>
      </c>
      <c r="Z1784" s="2">
        <v>815900000</v>
      </c>
      <c r="AA1784" s="2">
        <v>818900000</v>
      </c>
      <c r="AB1784" s="2">
        <v>821800000</v>
      </c>
      <c r="AC1784" s="2">
        <v>824700000</v>
      </c>
      <c r="AD1784" s="2">
        <v>827400000</v>
      </c>
      <c r="AE1784" s="2">
        <v>830200000</v>
      </c>
      <c r="AF1784" s="2">
        <v>832800000</v>
      </c>
    </row>
    <row r="1785" spans="1:32">
      <c r="A1785" t="s">
        <v>7413</v>
      </c>
      <c r="B1785" t="s">
        <v>19</v>
      </c>
      <c r="C1785" s="2">
        <v>11410000000</v>
      </c>
      <c r="D1785" s="2">
        <v>11410000000</v>
      </c>
      <c r="E1785" s="2">
        <v>11410000000</v>
      </c>
      <c r="F1785" s="2">
        <v>11540000000</v>
      </c>
      <c r="G1785" s="2">
        <v>11610000000</v>
      </c>
      <c r="H1785" s="2">
        <v>11670000000</v>
      </c>
      <c r="I1785" s="2">
        <v>11730000000</v>
      </c>
      <c r="J1785" s="2">
        <v>11800000000</v>
      </c>
      <c r="K1785" s="2">
        <v>11860000000</v>
      </c>
      <c r="L1785" s="2">
        <v>11930000000</v>
      </c>
      <c r="M1785" s="2">
        <v>11990000000</v>
      </c>
      <c r="N1785" s="2">
        <v>12050000000</v>
      </c>
      <c r="O1785" s="2">
        <v>12120000000</v>
      </c>
      <c r="P1785" s="2">
        <v>12180000000</v>
      </c>
      <c r="Q1785" s="2">
        <v>12240000000</v>
      </c>
      <c r="R1785" s="2">
        <v>12300000000</v>
      </c>
      <c r="S1785" s="2">
        <v>12360000000</v>
      </c>
      <c r="T1785" s="2">
        <v>12420000000</v>
      </c>
      <c r="U1785" s="2">
        <v>12480000000</v>
      </c>
      <c r="V1785" s="2">
        <v>12530000000</v>
      </c>
      <c r="W1785" s="2">
        <v>12590000000</v>
      </c>
      <c r="X1785" s="2">
        <v>12640000000</v>
      </c>
      <c r="Y1785" s="2">
        <v>12690000000</v>
      </c>
      <c r="Z1785" s="2">
        <v>12730000000</v>
      </c>
      <c r="AA1785" s="2">
        <v>12780000000</v>
      </c>
      <c r="AB1785" s="2">
        <v>12830000000</v>
      </c>
      <c r="AC1785" s="2">
        <v>12870000000</v>
      </c>
      <c r="AD1785" s="2">
        <v>12910000000</v>
      </c>
      <c r="AE1785" s="2">
        <v>12960000000</v>
      </c>
      <c r="AF1785" s="2">
        <v>13000000000</v>
      </c>
    </row>
    <row r="1786" spans="1:32">
      <c r="A1786" t="s">
        <v>7414</v>
      </c>
      <c r="B1786" t="s">
        <v>19</v>
      </c>
      <c r="C1786" s="2">
        <v>6254000000</v>
      </c>
      <c r="D1786" s="2">
        <v>6254000000</v>
      </c>
      <c r="E1786" s="2">
        <v>6254000000</v>
      </c>
      <c r="F1786" s="2">
        <v>6326000000</v>
      </c>
      <c r="G1786" s="2">
        <v>6362000000</v>
      </c>
      <c r="H1786" s="2">
        <v>6397000000</v>
      </c>
      <c r="I1786" s="2">
        <v>6432000000</v>
      </c>
      <c r="J1786" s="2">
        <v>6467000000</v>
      </c>
      <c r="K1786" s="2">
        <v>6502000000</v>
      </c>
      <c r="L1786" s="2">
        <v>6537000000</v>
      </c>
      <c r="M1786" s="2">
        <v>6572000000</v>
      </c>
      <c r="N1786" s="2">
        <v>6607000000</v>
      </c>
      <c r="O1786" s="2">
        <v>6642000000</v>
      </c>
      <c r="P1786" s="2">
        <v>6676000000</v>
      </c>
      <c r="Q1786" s="2">
        <v>6711000000</v>
      </c>
      <c r="R1786" s="2">
        <v>6745000000</v>
      </c>
      <c r="S1786" s="2">
        <v>6778000000</v>
      </c>
      <c r="T1786" s="2">
        <v>6809000000</v>
      </c>
      <c r="U1786" s="2">
        <v>6840000000</v>
      </c>
      <c r="V1786" s="2">
        <v>6870000000</v>
      </c>
      <c r="W1786" s="2">
        <v>6899000000</v>
      </c>
      <c r="X1786" s="2">
        <v>6927000000</v>
      </c>
      <c r="Y1786" s="2">
        <v>6954000000</v>
      </c>
      <c r="Z1786" s="2">
        <v>6980000000</v>
      </c>
      <c r="AA1786" s="2">
        <v>7005000000</v>
      </c>
      <c r="AB1786" s="2">
        <v>7030000000</v>
      </c>
      <c r="AC1786" s="2">
        <v>7054000000</v>
      </c>
      <c r="AD1786" s="2">
        <v>7078000000</v>
      </c>
      <c r="AE1786" s="2">
        <v>7101000000</v>
      </c>
      <c r="AF1786" s="2">
        <v>7124000000</v>
      </c>
    </row>
    <row r="1787" spans="1:32">
      <c r="A1787" t="s">
        <v>7415</v>
      </c>
      <c r="B1787" t="s">
        <v>19</v>
      </c>
      <c r="C1787" s="2">
        <v>9936000000000</v>
      </c>
      <c r="D1787" s="2">
        <v>9936000000000</v>
      </c>
      <c r="E1787" s="2">
        <v>9895000000000</v>
      </c>
      <c r="F1787" s="2">
        <v>9694000000000</v>
      </c>
      <c r="G1787" s="2">
        <v>9661000000000</v>
      </c>
      <c r="H1787" s="2">
        <v>9502000000000</v>
      </c>
      <c r="I1787" s="2">
        <v>9377000000000</v>
      </c>
      <c r="J1787" s="2">
        <v>9362000000000</v>
      </c>
      <c r="K1787" s="2">
        <v>9347000000000</v>
      </c>
      <c r="L1787" s="2">
        <v>9420000000000</v>
      </c>
      <c r="M1787" s="2">
        <v>9570000000000</v>
      </c>
      <c r="N1787" s="2">
        <v>9623000000000</v>
      </c>
      <c r="O1787" s="2">
        <v>9718000000000</v>
      </c>
      <c r="P1787" s="2">
        <v>9840000000000</v>
      </c>
      <c r="Q1787" s="2">
        <v>10080000000000</v>
      </c>
      <c r="R1787" s="2">
        <v>10080000000000</v>
      </c>
      <c r="S1787" s="2">
        <v>10070000000000</v>
      </c>
      <c r="T1787" s="2">
        <v>10060000000000</v>
      </c>
      <c r="U1787" s="2">
        <v>10040000000000</v>
      </c>
      <c r="V1787" s="2">
        <v>10030000000000</v>
      </c>
      <c r="W1787" s="2">
        <v>10020000000000</v>
      </c>
      <c r="X1787" s="2">
        <v>9993000000000</v>
      </c>
      <c r="Y1787" s="2">
        <v>9966000000000</v>
      </c>
      <c r="Z1787" s="2">
        <v>9939000000000</v>
      </c>
      <c r="AA1787" s="2">
        <v>9913000000000</v>
      </c>
      <c r="AB1787" s="2">
        <v>9886000000000</v>
      </c>
      <c r="AC1787" s="2">
        <v>9852000000000</v>
      </c>
      <c r="AD1787" s="2">
        <v>9819000000000</v>
      </c>
      <c r="AE1787" s="2">
        <v>9785000000000</v>
      </c>
      <c r="AF1787" s="2">
        <v>9752000000000</v>
      </c>
    </row>
    <row r="1788" spans="1:32">
      <c r="A1788" t="s">
        <v>7416</v>
      </c>
      <c r="B1788" t="s">
        <v>19</v>
      </c>
      <c r="C1788" s="2">
        <v>1176000000000</v>
      </c>
      <c r="D1788" s="2">
        <v>1176000000000</v>
      </c>
      <c r="E1788" s="2">
        <v>1196000000000</v>
      </c>
      <c r="F1788" s="2">
        <v>1185000000000</v>
      </c>
      <c r="G1788" s="2">
        <v>1194000000000</v>
      </c>
      <c r="H1788" s="2">
        <v>1188000000000</v>
      </c>
      <c r="I1788" s="2">
        <v>1186000000000</v>
      </c>
      <c r="J1788" s="2">
        <v>1198000000000</v>
      </c>
      <c r="K1788" s="2">
        <v>1210000000000</v>
      </c>
      <c r="L1788" s="2">
        <v>1232000000000</v>
      </c>
      <c r="M1788" s="2">
        <v>1263000000000</v>
      </c>
      <c r="N1788" s="2">
        <v>1274000000000</v>
      </c>
      <c r="O1788" s="2">
        <v>1290000000000</v>
      </c>
      <c r="P1788" s="2">
        <v>1309000000000</v>
      </c>
      <c r="Q1788" s="2">
        <v>1342000000000</v>
      </c>
      <c r="R1788" s="2">
        <v>1347000000000</v>
      </c>
      <c r="S1788" s="2">
        <v>1351000000000</v>
      </c>
      <c r="T1788" s="2">
        <v>1355000000000</v>
      </c>
      <c r="U1788" s="2">
        <v>1359000000000</v>
      </c>
      <c r="V1788" s="2">
        <v>1363000000000</v>
      </c>
      <c r="W1788" s="2">
        <v>1367000000000</v>
      </c>
      <c r="X1788" s="2">
        <v>1371000000000</v>
      </c>
      <c r="Y1788" s="2">
        <v>1374000000000</v>
      </c>
      <c r="Z1788" s="2">
        <v>1377000000000</v>
      </c>
      <c r="AA1788" s="2">
        <v>1380000000000</v>
      </c>
      <c r="AB1788" s="2">
        <v>1384000000000</v>
      </c>
      <c r="AC1788" s="2">
        <v>1387000000000</v>
      </c>
      <c r="AD1788" s="2">
        <v>1390000000000</v>
      </c>
      <c r="AE1788" s="2">
        <v>1393000000000</v>
      </c>
      <c r="AF1788" s="2">
        <v>1396000000000</v>
      </c>
    </row>
    <row r="1789" spans="1:32">
      <c r="A1789" t="s">
        <v>7417</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7418</v>
      </c>
      <c r="B1790" t="s">
        <v>19</v>
      </c>
      <c r="C1790" s="2">
        <v>2500000000000</v>
      </c>
      <c r="D1790" s="2">
        <v>2093590000000</v>
      </c>
      <c r="E1790" s="2">
        <v>2066520000000</v>
      </c>
      <c r="F1790" s="2">
        <v>1780240000000</v>
      </c>
      <c r="G1790" s="2">
        <v>1600990000000</v>
      </c>
      <c r="H1790" s="2">
        <v>1632650000000</v>
      </c>
      <c r="I1790" s="2">
        <v>1621100000000</v>
      </c>
      <c r="J1790" s="2">
        <v>1535790000000</v>
      </c>
      <c r="K1790" s="2">
        <v>1432420000000</v>
      </c>
      <c r="L1790" s="2">
        <v>1400550000000</v>
      </c>
      <c r="M1790" s="2">
        <v>1184950000000</v>
      </c>
      <c r="N1790" s="2">
        <v>1117380000000</v>
      </c>
      <c r="O1790" s="2">
        <v>1087140000000</v>
      </c>
      <c r="P1790" s="2">
        <v>914354000000</v>
      </c>
      <c r="Q1790" s="2">
        <v>837560000000</v>
      </c>
      <c r="R1790" s="2">
        <v>773793000000</v>
      </c>
      <c r="S1790" s="2">
        <v>762118000000</v>
      </c>
      <c r="T1790" s="2">
        <v>767726000000</v>
      </c>
      <c r="U1790" s="2">
        <v>751013000000</v>
      </c>
      <c r="V1790" s="2">
        <v>729826000000</v>
      </c>
      <c r="W1790" s="2">
        <v>712105000000</v>
      </c>
      <c r="X1790" s="2">
        <v>688006000000</v>
      </c>
      <c r="Y1790" s="2">
        <v>677295000000</v>
      </c>
      <c r="Z1790" s="2">
        <v>661935000000</v>
      </c>
      <c r="AA1790" s="2">
        <v>655334000000</v>
      </c>
      <c r="AB1790" s="2">
        <v>659718000000</v>
      </c>
      <c r="AC1790" s="2">
        <v>659861000000</v>
      </c>
      <c r="AD1790" s="2">
        <v>654885000000</v>
      </c>
      <c r="AE1790" s="2">
        <v>642280000000</v>
      </c>
      <c r="AF1790" s="2">
        <v>641865000000</v>
      </c>
    </row>
    <row r="1791" spans="1:32">
      <c r="A1791" t="s">
        <v>7419</v>
      </c>
      <c r="B1791" t="s">
        <v>19</v>
      </c>
      <c r="C1791" s="2">
        <v>23720000000</v>
      </c>
      <c r="D1791" s="2">
        <v>19864000000</v>
      </c>
      <c r="E1791" s="2">
        <v>20735100000</v>
      </c>
      <c r="F1791" s="2">
        <v>18685900000</v>
      </c>
      <c r="G1791" s="2">
        <v>16247200000</v>
      </c>
      <c r="H1791" s="2">
        <v>17873300000</v>
      </c>
      <c r="I1791" s="2">
        <v>18639200000</v>
      </c>
      <c r="J1791" s="2">
        <v>18409800000</v>
      </c>
      <c r="K1791" s="2">
        <v>17762900000</v>
      </c>
      <c r="L1791" s="2">
        <v>17575300000</v>
      </c>
      <c r="M1791" s="2">
        <v>15477600000</v>
      </c>
      <c r="N1791" s="2">
        <v>14846200000</v>
      </c>
      <c r="O1791" s="2">
        <v>14516700000</v>
      </c>
      <c r="P1791" s="2">
        <v>12409500000</v>
      </c>
      <c r="Q1791" s="2">
        <v>11588400000</v>
      </c>
      <c r="R1791" s="2">
        <v>10867800000</v>
      </c>
      <c r="S1791" s="2">
        <v>10874400000</v>
      </c>
      <c r="T1791" s="2">
        <v>11016700000</v>
      </c>
      <c r="U1791" s="2">
        <v>11312000000</v>
      </c>
      <c r="V1791" s="2">
        <v>11293700000</v>
      </c>
      <c r="W1791" s="2">
        <v>11365200000</v>
      </c>
      <c r="X1791" s="2">
        <v>11197000000</v>
      </c>
      <c r="Y1791" s="2">
        <v>11092400000</v>
      </c>
      <c r="Z1791" s="2">
        <v>11012300000</v>
      </c>
      <c r="AA1791" s="2">
        <v>11057700000</v>
      </c>
      <c r="AB1791" s="2">
        <v>11079300000</v>
      </c>
      <c r="AC1791" s="2">
        <v>11200000000</v>
      </c>
      <c r="AD1791" s="2">
        <v>11282200000</v>
      </c>
      <c r="AE1791" s="2">
        <v>11426600000</v>
      </c>
      <c r="AF1791" s="2">
        <v>11523700000</v>
      </c>
    </row>
    <row r="1792" spans="1:32">
      <c r="A1792" t="s">
        <v>7420</v>
      </c>
      <c r="B1792" t="s">
        <v>19</v>
      </c>
      <c r="C1792" s="2">
        <v>238900000000</v>
      </c>
      <c r="D1792" s="2">
        <v>200064000000</v>
      </c>
      <c r="E1792" s="2">
        <v>208838000000</v>
      </c>
      <c r="F1792" s="2">
        <v>187953000000</v>
      </c>
      <c r="G1792" s="2">
        <v>163285000000</v>
      </c>
      <c r="H1792" s="2">
        <v>179695000000</v>
      </c>
      <c r="I1792" s="2">
        <v>187162000000</v>
      </c>
      <c r="J1792" s="2">
        <v>184629000000</v>
      </c>
      <c r="K1792" s="2">
        <v>177994000000</v>
      </c>
      <c r="L1792" s="2">
        <v>176041000000</v>
      </c>
      <c r="M1792" s="2">
        <v>155028000000</v>
      </c>
      <c r="N1792" s="2">
        <v>148522000000</v>
      </c>
      <c r="O1792" s="2">
        <v>145225000000</v>
      </c>
      <c r="P1792" s="2">
        <v>124144000000</v>
      </c>
      <c r="Q1792" s="2">
        <v>115884000000</v>
      </c>
      <c r="R1792" s="2">
        <v>108634000000</v>
      </c>
      <c r="S1792" s="2">
        <v>108701000000</v>
      </c>
      <c r="T1792" s="2">
        <v>110080000000</v>
      </c>
      <c r="U1792" s="2">
        <v>113031000000</v>
      </c>
      <c r="V1792" s="2">
        <v>112759000000</v>
      </c>
      <c r="W1792" s="2">
        <v>113429000000</v>
      </c>
      <c r="X1792" s="2">
        <v>111664000000</v>
      </c>
      <c r="Y1792" s="2">
        <v>110622000000</v>
      </c>
      <c r="Z1792" s="2">
        <v>109824000000</v>
      </c>
      <c r="AA1792" s="2">
        <v>110235000000</v>
      </c>
      <c r="AB1792" s="2">
        <v>110409000000</v>
      </c>
      <c r="AC1792" s="2">
        <v>111656000000</v>
      </c>
      <c r="AD1792" s="2">
        <v>112433000000</v>
      </c>
      <c r="AE1792" s="2">
        <v>113873000000</v>
      </c>
      <c r="AF1792" s="2">
        <v>114798000000</v>
      </c>
    </row>
    <row r="1793" spans="1:32">
      <c r="A1793" t="s">
        <v>7421</v>
      </c>
      <c r="B1793" t="s">
        <v>19</v>
      </c>
      <c r="C1793" s="2">
        <v>41960000000</v>
      </c>
      <c r="D1793" s="2">
        <v>35138800000</v>
      </c>
      <c r="E1793" s="2">
        <v>36679900000</v>
      </c>
      <c r="F1793" s="2">
        <v>32156900000</v>
      </c>
      <c r="G1793" s="2">
        <v>27485300000</v>
      </c>
      <c r="H1793" s="2">
        <v>30610300000</v>
      </c>
      <c r="I1793" s="2">
        <v>31011300000</v>
      </c>
      <c r="J1793" s="2">
        <v>30009800000</v>
      </c>
      <c r="K1793" s="2">
        <v>28473200000</v>
      </c>
      <c r="L1793" s="2">
        <v>27809500000</v>
      </c>
      <c r="M1793" s="2">
        <v>24374200000</v>
      </c>
      <c r="N1793" s="2">
        <v>23041100000</v>
      </c>
      <c r="O1793" s="2">
        <v>22382500000</v>
      </c>
      <c r="P1793" s="2">
        <v>19096100000</v>
      </c>
      <c r="Q1793" s="2">
        <v>17730800000</v>
      </c>
      <c r="R1793" s="2">
        <v>16516300000</v>
      </c>
      <c r="S1793" s="2">
        <v>16443400000</v>
      </c>
      <c r="T1793" s="2">
        <v>16566500000</v>
      </c>
      <c r="U1793" s="2">
        <v>16972400000</v>
      </c>
      <c r="V1793" s="2">
        <v>16683000000</v>
      </c>
      <c r="W1793" s="2">
        <v>16633600000</v>
      </c>
      <c r="X1793" s="2">
        <v>16222600000</v>
      </c>
      <c r="Y1793" s="2">
        <v>15973400000</v>
      </c>
      <c r="Z1793" s="2">
        <v>15824000000</v>
      </c>
      <c r="AA1793" s="2">
        <v>15814400000</v>
      </c>
      <c r="AB1793" s="2">
        <v>15775100000</v>
      </c>
      <c r="AC1793" s="2">
        <v>15969200000</v>
      </c>
      <c r="AD1793" s="2">
        <v>16032800000</v>
      </c>
      <c r="AE1793" s="2">
        <v>16168300000</v>
      </c>
      <c r="AF1793" s="2">
        <v>16149900000</v>
      </c>
    </row>
    <row r="1794" spans="1:32">
      <c r="A1794" t="s">
        <v>7422</v>
      </c>
      <c r="B1794" t="s">
        <v>19</v>
      </c>
      <c r="C1794" s="2">
        <v>457500000000</v>
      </c>
      <c r="D1794" s="2">
        <v>383127000000</v>
      </c>
      <c r="E1794" s="2">
        <v>399930000000</v>
      </c>
      <c r="F1794" s="2">
        <v>338300000000</v>
      </c>
      <c r="G1794" s="2">
        <v>282512000000</v>
      </c>
      <c r="H1794" s="2">
        <v>320017000000</v>
      </c>
      <c r="I1794" s="2">
        <v>311424000000</v>
      </c>
      <c r="J1794" s="2">
        <v>292507000000</v>
      </c>
      <c r="K1794" s="2">
        <v>270568000000</v>
      </c>
      <c r="L1794" s="2">
        <v>258879000000</v>
      </c>
      <c r="M1794" s="2">
        <v>225065000000</v>
      </c>
      <c r="N1794" s="2">
        <v>207617000000</v>
      </c>
      <c r="O1794" s="2">
        <v>199465000000</v>
      </c>
      <c r="P1794" s="2">
        <v>169588000000</v>
      </c>
      <c r="Q1794" s="2">
        <v>155859000000</v>
      </c>
      <c r="R1794" s="2">
        <v>143444000000</v>
      </c>
      <c r="S1794" s="2">
        <v>141493000000</v>
      </c>
      <c r="T1794" s="2">
        <v>141077000000</v>
      </c>
      <c r="U1794" s="2">
        <v>143963000000</v>
      </c>
      <c r="V1794" s="2">
        <v>137264000000</v>
      </c>
      <c r="W1794" s="2">
        <v>134360000000</v>
      </c>
      <c r="X1794" s="2">
        <v>128416000000</v>
      </c>
      <c r="Y1794" s="2">
        <v>124747000000</v>
      </c>
      <c r="Z1794" s="2">
        <v>123071000000</v>
      </c>
      <c r="AA1794" s="2">
        <v>121742000000</v>
      </c>
      <c r="AB1794" s="2">
        <v>120236000000</v>
      </c>
      <c r="AC1794" s="2">
        <v>122072000000</v>
      </c>
      <c r="AD1794" s="2">
        <v>121727000000</v>
      </c>
      <c r="AE1794" s="2">
        <v>121557000000</v>
      </c>
      <c r="AF1794" s="2">
        <v>118795000000</v>
      </c>
    </row>
    <row r="1795" spans="1:32">
      <c r="A1795" t="s">
        <v>7423</v>
      </c>
      <c r="B1795" t="s">
        <v>19</v>
      </c>
      <c r="C1795" s="2">
        <v>62580000000</v>
      </c>
      <c r="D1795" s="2">
        <v>52406800000</v>
      </c>
      <c r="E1795" s="2">
        <v>54705100000</v>
      </c>
      <c r="F1795" s="2">
        <v>46370600000</v>
      </c>
      <c r="G1795" s="2">
        <v>38770900000</v>
      </c>
      <c r="H1795" s="2">
        <v>43880200000</v>
      </c>
      <c r="I1795" s="2">
        <v>42789900000</v>
      </c>
      <c r="J1795" s="2">
        <v>40266100000</v>
      </c>
      <c r="K1795" s="2">
        <v>37307100000</v>
      </c>
      <c r="L1795" s="2">
        <v>35733500000</v>
      </c>
      <c r="M1795" s="2">
        <v>31081300000</v>
      </c>
      <c r="N1795" s="2">
        <v>28721500000</v>
      </c>
      <c r="O1795" s="2">
        <v>27612800000</v>
      </c>
      <c r="P1795" s="2">
        <v>23480600000</v>
      </c>
      <c r="Q1795" s="2">
        <v>21593600000</v>
      </c>
      <c r="R1795" s="2">
        <v>19893200000</v>
      </c>
      <c r="S1795" s="2">
        <v>19631900000</v>
      </c>
      <c r="T1795" s="2">
        <v>19587700000</v>
      </c>
      <c r="U1795" s="2">
        <v>19994300000</v>
      </c>
      <c r="V1795" s="2">
        <v>19102400000</v>
      </c>
      <c r="W1795" s="2">
        <v>18726700000</v>
      </c>
      <c r="X1795" s="2">
        <v>17924000000</v>
      </c>
      <c r="Y1795" s="2">
        <v>17429100000</v>
      </c>
      <c r="Z1795" s="2">
        <v>17200000000</v>
      </c>
      <c r="AA1795" s="2">
        <v>17025000000</v>
      </c>
      <c r="AB1795" s="2">
        <v>16826200000</v>
      </c>
      <c r="AC1795" s="2">
        <v>17079800000</v>
      </c>
      <c r="AD1795" s="2">
        <v>17044300000</v>
      </c>
      <c r="AE1795" s="2">
        <v>17028500000</v>
      </c>
      <c r="AF1795" s="2">
        <v>16668300000</v>
      </c>
    </row>
    <row r="1796" spans="1:32">
      <c r="A1796" t="s">
        <v>7424</v>
      </c>
      <c r="B1796" t="s">
        <v>19</v>
      </c>
      <c r="C1796" s="2">
        <v>1014000000</v>
      </c>
      <c r="D1796" s="2">
        <v>849160000</v>
      </c>
      <c r="E1796" s="2">
        <v>886401000</v>
      </c>
      <c r="F1796" s="2">
        <v>753141000</v>
      </c>
      <c r="G1796" s="2">
        <v>630773000</v>
      </c>
      <c r="H1796" s="2">
        <v>713007000</v>
      </c>
      <c r="I1796" s="2">
        <v>697311000</v>
      </c>
      <c r="J1796" s="2">
        <v>657589000</v>
      </c>
      <c r="K1796" s="2">
        <v>610348000</v>
      </c>
      <c r="L1796" s="2">
        <v>585555000</v>
      </c>
      <c r="M1796" s="2">
        <v>509631000</v>
      </c>
      <c r="N1796" s="2">
        <v>471798000</v>
      </c>
      <c r="O1796" s="2">
        <v>453990000</v>
      </c>
      <c r="P1796" s="2">
        <v>386166000</v>
      </c>
      <c r="Q1796" s="2">
        <v>355453000</v>
      </c>
      <c r="R1796" s="2">
        <v>327724000</v>
      </c>
      <c r="S1796" s="2">
        <v>323641000</v>
      </c>
      <c r="T1796" s="2">
        <v>323177000</v>
      </c>
      <c r="U1796" s="2">
        <v>330000000</v>
      </c>
      <c r="V1796" s="2">
        <v>316125000</v>
      </c>
      <c r="W1796" s="2">
        <v>310316000</v>
      </c>
      <c r="X1796" s="2">
        <v>297553000</v>
      </c>
      <c r="Y1796" s="2">
        <v>289664000</v>
      </c>
      <c r="Z1796" s="2">
        <v>285969000</v>
      </c>
      <c r="AA1796" s="2">
        <v>283308000</v>
      </c>
      <c r="AB1796" s="2">
        <v>280295000</v>
      </c>
      <c r="AC1796" s="2">
        <v>284390000</v>
      </c>
      <c r="AD1796" s="2">
        <v>283956000</v>
      </c>
      <c r="AE1796" s="2">
        <v>283983000</v>
      </c>
      <c r="AF1796" s="2">
        <v>278537000</v>
      </c>
    </row>
    <row r="1797" spans="1:32">
      <c r="A1797" t="s">
        <v>7425</v>
      </c>
      <c r="B1797" t="s">
        <v>19</v>
      </c>
      <c r="C1797" s="2">
        <v>1114000000</v>
      </c>
      <c r="D1797" s="2">
        <v>932904000</v>
      </c>
      <c r="E1797" s="2">
        <v>973818000</v>
      </c>
      <c r="F1797" s="2">
        <v>878000000</v>
      </c>
      <c r="G1797" s="2">
        <v>763895000</v>
      </c>
      <c r="H1797" s="2">
        <v>840007000</v>
      </c>
      <c r="I1797" s="2">
        <v>876457000</v>
      </c>
      <c r="J1797" s="2">
        <v>866208000</v>
      </c>
      <c r="K1797" s="2">
        <v>835943000</v>
      </c>
      <c r="L1797" s="2">
        <v>827665000</v>
      </c>
      <c r="M1797" s="2">
        <v>728765000</v>
      </c>
      <c r="N1797" s="2">
        <v>698892000</v>
      </c>
      <c r="O1797" s="2">
        <v>683862000</v>
      </c>
      <c r="P1797" s="2">
        <v>584767000</v>
      </c>
      <c r="Q1797" s="2">
        <v>545993000</v>
      </c>
      <c r="R1797" s="2">
        <v>511960000</v>
      </c>
      <c r="S1797" s="2">
        <v>512399000</v>
      </c>
      <c r="T1797" s="2">
        <v>519229000</v>
      </c>
      <c r="U1797" s="2">
        <v>533063000</v>
      </c>
      <c r="V1797" s="2">
        <v>532720000</v>
      </c>
      <c r="W1797" s="2">
        <v>535749000</v>
      </c>
      <c r="X1797" s="2">
        <v>527923000</v>
      </c>
      <c r="Y1797" s="2">
        <v>523089000</v>
      </c>
      <c r="Z1797" s="2">
        <v>519206000</v>
      </c>
      <c r="AA1797" s="2">
        <v>521444000</v>
      </c>
      <c r="AB1797" s="2">
        <v>522562000</v>
      </c>
      <c r="AC1797" s="2">
        <v>528577000</v>
      </c>
      <c r="AD1797" s="2">
        <v>532121000</v>
      </c>
      <c r="AE1797" s="2">
        <v>539235000</v>
      </c>
      <c r="AF1797" s="2">
        <v>543894000</v>
      </c>
    </row>
    <row r="1798" spans="1:32">
      <c r="A1798" t="s">
        <v>7426</v>
      </c>
      <c r="B1798" t="s">
        <v>19</v>
      </c>
      <c r="C1798" s="2">
        <v>932700000</v>
      </c>
      <c r="D1798" s="2">
        <v>781077000</v>
      </c>
      <c r="E1798" s="2">
        <v>815332000</v>
      </c>
      <c r="F1798" s="2">
        <v>719366000</v>
      </c>
      <c r="G1798" s="2">
        <v>617488000</v>
      </c>
      <c r="H1798" s="2">
        <v>685623000</v>
      </c>
      <c r="I1798" s="2">
        <v>699547000</v>
      </c>
      <c r="J1798" s="2">
        <v>680364000</v>
      </c>
      <c r="K1798" s="2">
        <v>648312000</v>
      </c>
      <c r="L1798" s="2">
        <v>635287000</v>
      </c>
      <c r="M1798" s="2">
        <v>557458000</v>
      </c>
      <c r="N1798" s="2">
        <v>528903000</v>
      </c>
      <c r="O1798" s="2">
        <v>514746000</v>
      </c>
      <c r="P1798" s="2">
        <v>439400000</v>
      </c>
      <c r="Q1798" s="2">
        <v>408613000</v>
      </c>
      <c r="R1798" s="2">
        <v>381261000</v>
      </c>
      <c r="S1798" s="2">
        <v>380109000</v>
      </c>
      <c r="T1798" s="2">
        <v>383514000</v>
      </c>
      <c r="U1798" s="2">
        <v>393156000</v>
      </c>
      <c r="V1798" s="2">
        <v>388042000</v>
      </c>
      <c r="W1798" s="2">
        <v>387850000</v>
      </c>
      <c r="X1798" s="2">
        <v>379300000</v>
      </c>
      <c r="Y1798" s="2">
        <v>374067000</v>
      </c>
      <c r="Z1798" s="2">
        <v>370837000</v>
      </c>
      <c r="AA1798" s="2">
        <v>371085000</v>
      </c>
      <c r="AB1798" s="2">
        <v>370579000</v>
      </c>
      <c r="AC1798" s="2">
        <v>374997000</v>
      </c>
      <c r="AD1798" s="2">
        <v>376894000</v>
      </c>
      <c r="AE1798" s="2">
        <v>380521000</v>
      </c>
      <c r="AF1798" s="2">
        <v>381077000</v>
      </c>
    </row>
    <row r="1799" spans="1:32">
      <c r="A1799" t="s">
        <v>7427</v>
      </c>
      <c r="B1799" t="s">
        <v>19</v>
      </c>
      <c r="C1799" s="2">
        <v>1825000000000</v>
      </c>
      <c r="D1799" s="2">
        <v>1528320000000</v>
      </c>
      <c r="E1799" s="2">
        <v>1508810000000</v>
      </c>
      <c r="F1799" s="2">
        <v>1299410000000</v>
      </c>
      <c r="G1799" s="2">
        <v>1168550000000</v>
      </c>
      <c r="H1799" s="2">
        <v>1191550000000</v>
      </c>
      <c r="I1799" s="2">
        <v>1183260000000</v>
      </c>
      <c r="J1799" s="2">
        <v>1121290000000</v>
      </c>
      <c r="K1799" s="2">
        <v>1046210000000</v>
      </c>
      <c r="L1799" s="2">
        <v>1022710000000</v>
      </c>
      <c r="M1799" s="2">
        <v>865053000000</v>
      </c>
      <c r="N1799" s="2">
        <v>815877000000</v>
      </c>
      <c r="O1799" s="2">
        <v>793632000000</v>
      </c>
      <c r="P1799" s="2">
        <v>667164000000</v>
      </c>
      <c r="Q1799" s="2">
        <v>611456000000</v>
      </c>
      <c r="R1799" s="2">
        <v>564847000000</v>
      </c>
      <c r="S1799" s="2">
        <v>556035000000</v>
      </c>
      <c r="T1799" s="2">
        <v>560209000000</v>
      </c>
      <c r="U1799" s="2">
        <v>548217000000</v>
      </c>
      <c r="V1799" s="2">
        <v>532720000000</v>
      </c>
      <c r="W1799" s="2">
        <v>519717000000</v>
      </c>
      <c r="X1799" s="2">
        <v>502117000000</v>
      </c>
      <c r="Y1799" s="2">
        <v>494581000000</v>
      </c>
      <c r="Z1799" s="2">
        <v>483310000000</v>
      </c>
      <c r="AA1799" s="2">
        <v>478240000000</v>
      </c>
      <c r="AB1799" s="2">
        <v>481543000000</v>
      </c>
      <c r="AC1799" s="2">
        <v>481660000000</v>
      </c>
      <c r="AD1799" s="2">
        <v>478088000000</v>
      </c>
      <c r="AE1799" s="2">
        <v>468938000000</v>
      </c>
      <c r="AF1799" s="2">
        <v>468768000000</v>
      </c>
    </row>
    <row r="1800" spans="1:32">
      <c r="A1800" t="s">
        <v>7428</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7429</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7430</v>
      </c>
      <c r="B1802" t="s">
        <v>19</v>
      </c>
      <c r="C1802" s="2">
        <v>29600000000000</v>
      </c>
      <c r="D1802" s="2">
        <v>30713400000000</v>
      </c>
      <c r="E1802" s="2">
        <v>32167600000000</v>
      </c>
      <c r="F1802" s="2">
        <v>33330400000000</v>
      </c>
      <c r="G1802" s="2">
        <v>32170300000000</v>
      </c>
      <c r="H1802" s="2">
        <v>32215100000000</v>
      </c>
      <c r="I1802" s="2">
        <v>32909800000000</v>
      </c>
      <c r="J1802" s="2">
        <v>33549900000000</v>
      </c>
      <c r="K1802" s="2">
        <v>34318700000000</v>
      </c>
      <c r="L1802" s="2">
        <v>34552100000000</v>
      </c>
      <c r="M1802" s="2">
        <v>34592300000000</v>
      </c>
      <c r="N1802" s="2">
        <v>34514200000000</v>
      </c>
      <c r="O1802" s="2">
        <v>34566600000000</v>
      </c>
      <c r="P1802" s="2">
        <v>34851600000000</v>
      </c>
      <c r="Q1802" s="2">
        <v>34846400000000</v>
      </c>
      <c r="R1802" s="2">
        <v>34824800000000</v>
      </c>
      <c r="S1802" s="2">
        <v>35023200000000</v>
      </c>
      <c r="T1802" s="2">
        <v>35488000000000</v>
      </c>
      <c r="U1802" s="2">
        <v>36056000000000</v>
      </c>
      <c r="V1802" s="2">
        <v>36394400000000</v>
      </c>
      <c r="W1802" s="2">
        <v>36929300000000</v>
      </c>
      <c r="X1802" s="2">
        <v>37489400000000</v>
      </c>
      <c r="Y1802" s="2">
        <v>38003100000000</v>
      </c>
      <c r="Z1802" s="2">
        <v>38307600000000</v>
      </c>
      <c r="AA1802" s="2">
        <v>38515400000000</v>
      </c>
      <c r="AB1802" s="2">
        <v>38404300000000</v>
      </c>
      <c r="AC1802" s="2">
        <v>38102000000000</v>
      </c>
      <c r="AD1802" s="2">
        <v>38111100000000</v>
      </c>
      <c r="AE1802" s="2">
        <v>38209600000000</v>
      </c>
      <c r="AF1802" s="2">
        <v>38265600000000</v>
      </c>
    </row>
    <row r="1803" spans="1:32">
      <c r="A1803" t="s">
        <v>7431</v>
      </c>
      <c r="B1803" t="s">
        <v>19</v>
      </c>
      <c r="C1803" s="2">
        <v>2520000000000</v>
      </c>
      <c r="D1803" s="2">
        <v>2614790000000</v>
      </c>
      <c r="E1803" s="2">
        <v>2584070000000</v>
      </c>
      <c r="F1803" s="2">
        <v>2822300000000</v>
      </c>
      <c r="G1803" s="2">
        <v>2815950000000</v>
      </c>
      <c r="H1803" s="2">
        <v>2699780000000</v>
      </c>
      <c r="I1803" s="2">
        <v>2731140000000</v>
      </c>
      <c r="J1803" s="2">
        <v>2811530000000</v>
      </c>
      <c r="K1803" s="2">
        <v>2859550000000</v>
      </c>
      <c r="L1803" s="2">
        <v>2898390000000</v>
      </c>
      <c r="M1803" s="2">
        <v>2900640000000</v>
      </c>
      <c r="N1803" s="2">
        <v>2910000000000</v>
      </c>
      <c r="O1803" s="2">
        <v>2909930000000</v>
      </c>
      <c r="P1803" s="2">
        <v>2925280000000</v>
      </c>
      <c r="Q1803" s="2">
        <v>2930980000000</v>
      </c>
      <c r="R1803" s="2">
        <v>2930980000000</v>
      </c>
      <c r="S1803" s="2">
        <v>2970450000000</v>
      </c>
      <c r="T1803" s="2">
        <v>3004410000000</v>
      </c>
      <c r="U1803" s="2">
        <v>3041240000000</v>
      </c>
      <c r="V1803" s="2">
        <v>3093880000000</v>
      </c>
      <c r="W1803" s="2">
        <v>3119840000000</v>
      </c>
      <c r="X1803" s="2">
        <v>3170310000000</v>
      </c>
      <c r="Y1803" s="2">
        <v>3216430000000</v>
      </c>
      <c r="Z1803" s="2">
        <v>3244420000000</v>
      </c>
      <c r="AA1803" s="2">
        <v>3261450000000</v>
      </c>
      <c r="AB1803" s="2">
        <v>3258420000000</v>
      </c>
      <c r="AC1803" s="2">
        <v>3244220000000</v>
      </c>
      <c r="AD1803" s="2">
        <v>3227980000000</v>
      </c>
      <c r="AE1803" s="2">
        <v>3234060000000</v>
      </c>
      <c r="AF1803" s="2">
        <v>3241970000000</v>
      </c>
    </row>
    <row r="1804" spans="1:32">
      <c r="A1804" t="s">
        <v>7432</v>
      </c>
      <c r="B1804" t="s">
        <v>19</v>
      </c>
      <c r="C1804" s="2">
        <v>905700000000</v>
      </c>
      <c r="D1804" s="2">
        <v>939769000000</v>
      </c>
      <c r="E1804" s="2">
        <v>928728000000</v>
      </c>
      <c r="F1804" s="2">
        <v>1000970000000</v>
      </c>
      <c r="G1804" s="2">
        <v>998917000000</v>
      </c>
      <c r="H1804" s="2">
        <v>967074000000</v>
      </c>
      <c r="I1804" s="2">
        <v>975333000000</v>
      </c>
      <c r="J1804" s="2">
        <v>998423000000</v>
      </c>
      <c r="K1804" s="2">
        <v>1012560000000</v>
      </c>
      <c r="L1804" s="2">
        <v>1021950000000</v>
      </c>
      <c r="M1804" s="2">
        <v>1019690000000</v>
      </c>
      <c r="N1804" s="2">
        <v>1020560000000</v>
      </c>
      <c r="O1804" s="2">
        <v>1019770000000</v>
      </c>
      <c r="P1804" s="2">
        <v>1023650000000</v>
      </c>
      <c r="Q1804" s="2">
        <v>1024030000000</v>
      </c>
      <c r="R1804" s="2">
        <v>1021580000000</v>
      </c>
      <c r="S1804" s="2">
        <v>1034550000000</v>
      </c>
      <c r="T1804" s="2">
        <v>1046590000000</v>
      </c>
      <c r="U1804" s="2">
        <v>1059540000000</v>
      </c>
      <c r="V1804" s="2">
        <v>1077170000000</v>
      </c>
      <c r="W1804" s="2">
        <v>1086870000000</v>
      </c>
      <c r="X1804" s="2">
        <v>1103470000000</v>
      </c>
      <c r="Y1804" s="2">
        <v>1119610000000</v>
      </c>
      <c r="Z1804" s="2">
        <v>1129480000000</v>
      </c>
      <c r="AA1804" s="2">
        <v>1134870000000</v>
      </c>
      <c r="AB1804" s="2">
        <v>1133270000000</v>
      </c>
      <c r="AC1804" s="2">
        <v>1128910000000</v>
      </c>
      <c r="AD1804" s="2">
        <v>1124670000000</v>
      </c>
      <c r="AE1804" s="2">
        <v>1126250000000</v>
      </c>
      <c r="AF1804" s="2">
        <v>1128780000000</v>
      </c>
    </row>
    <row r="1805" spans="1:32">
      <c r="A1805" t="s">
        <v>7433</v>
      </c>
      <c r="B1805" t="s">
        <v>19</v>
      </c>
      <c r="C1805" s="2">
        <v>644900000000</v>
      </c>
      <c r="D1805" s="2">
        <v>669159000000</v>
      </c>
      <c r="E1805" s="2">
        <v>661297000000</v>
      </c>
      <c r="F1805" s="2">
        <v>721277000000</v>
      </c>
      <c r="G1805" s="2">
        <v>719632000000</v>
      </c>
      <c r="H1805" s="2">
        <v>690782000000</v>
      </c>
      <c r="I1805" s="2">
        <v>698405000000</v>
      </c>
      <c r="J1805" s="2">
        <v>718616000000</v>
      </c>
      <c r="K1805" s="2">
        <v>730647000000</v>
      </c>
      <c r="L1805" s="2">
        <v>740241000000</v>
      </c>
      <c r="M1805" s="2">
        <v>740597000000</v>
      </c>
      <c r="N1805" s="2">
        <v>742819000000</v>
      </c>
      <c r="O1805" s="2">
        <v>742819000000</v>
      </c>
      <c r="P1805" s="2">
        <v>746679000000</v>
      </c>
      <c r="Q1805" s="2">
        <v>747688000000</v>
      </c>
      <c r="R1805" s="2">
        <v>747672000000</v>
      </c>
      <c r="S1805" s="2">
        <v>757830000000</v>
      </c>
      <c r="T1805" s="2">
        <v>766356000000</v>
      </c>
      <c r="U1805" s="2">
        <v>775679000000</v>
      </c>
      <c r="V1805" s="2">
        <v>789028000000</v>
      </c>
      <c r="W1805" s="2">
        <v>795794000000</v>
      </c>
      <c r="X1805" s="2">
        <v>808565000000</v>
      </c>
      <c r="Y1805" s="2">
        <v>820396000000</v>
      </c>
      <c r="Z1805" s="2">
        <v>827564000000</v>
      </c>
      <c r="AA1805" s="2">
        <v>831789000000</v>
      </c>
      <c r="AB1805" s="2">
        <v>831102000000</v>
      </c>
      <c r="AC1805" s="2">
        <v>827392000000</v>
      </c>
      <c r="AD1805" s="2">
        <v>823373000000</v>
      </c>
      <c r="AE1805" s="2">
        <v>824907000000</v>
      </c>
      <c r="AF1805" s="2">
        <v>827001000000</v>
      </c>
    </row>
    <row r="1806" spans="1:32">
      <c r="A1806" t="s">
        <v>7434</v>
      </c>
      <c r="B1806" t="s">
        <v>19</v>
      </c>
      <c r="C1806" s="2">
        <v>15260000000</v>
      </c>
      <c r="D1806" s="2">
        <v>15834000000</v>
      </c>
      <c r="E1806" s="2">
        <v>15648000000</v>
      </c>
      <c r="F1806" s="2">
        <v>16971900000</v>
      </c>
      <c r="G1806" s="2">
        <v>16935600000</v>
      </c>
      <c r="H1806" s="2">
        <v>16324900000</v>
      </c>
      <c r="I1806" s="2">
        <v>16485800000</v>
      </c>
      <c r="J1806" s="2">
        <v>16914700000</v>
      </c>
      <c r="K1806" s="2">
        <v>17180100000</v>
      </c>
      <c r="L1806" s="2">
        <v>17363600000</v>
      </c>
      <c r="M1806" s="2">
        <v>17357100000</v>
      </c>
      <c r="N1806" s="2">
        <v>17387700000</v>
      </c>
      <c r="O1806" s="2">
        <v>17377900000</v>
      </c>
      <c r="P1806" s="2">
        <v>17460500000</v>
      </c>
      <c r="Q1806" s="2">
        <v>17472200000</v>
      </c>
      <c r="R1806" s="2">
        <v>17456000000</v>
      </c>
      <c r="S1806" s="2">
        <v>17676900000</v>
      </c>
      <c r="T1806" s="2">
        <v>17881300000</v>
      </c>
      <c r="U1806" s="2">
        <v>18097200000</v>
      </c>
      <c r="V1806" s="2">
        <v>18401700000</v>
      </c>
      <c r="W1806" s="2">
        <v>18570200000</v>
      </c>
      <c r="X1806" s="2">
        <v>18861400000</v>
      </c>
      <c r="Y1806" s="2">
        <v>19134700000</v>
      </c>
      <c r="Z1806" s="2">
        <v>19297800000</v>
      </c>
      <c r="AA1806" s="2">
        <v>19401900000</v>
      </c>
      <c r="AB1806" s="2">
        <v>19376300000</v>
      </c>
      <c r="AC1806" s="2">
        <v>19300400000</v>
      </c>
      <c r="AD1806" s="2">
        <v>19217800000</v>
      </c>
      <c r="AE1806" s="2">
        <v>19246500000</v>
      </c>
      <c r="AF1806" s="2">
        <v>19294300000</v>
      </c>
    </row>
    <row r="1807" spans="1:32">
      <c r="A1807" t="s">
        <v>7435</v>
      </c>
      <c r="B1807" t="s">
        <v>19</v>
      </c>
      <c r="C1807" s="2">
        <v>14770000000</v>
      </c>
      <c r="D1807" s="2">
        <v>15325600000</v>
      </c>
      <c r="E1807" s="2">
        <v>15145500000</v>
      </c>
      <c r="F1807" s="2">
        <v>16422000000</v>
      </c>
      <c r="G1807" s="2">
        <v>16389600000</v>
      </c>
      <c r="H1807" s="2">
        <v>15797000000</v>
      </c>
      <c r="I1807" s="2">
        <v>15949700000</v>
      </c>
      <c r="J1807" s="2">
        <v>16376400000</v>
      </c>
      <c r="K1807" s="2">
        <v>16630600000</v>
      </c>
      <c r="L1807" s="2">
        <v>16818000000</v>
      </c>
      <c r="M1807" s="2">
        <v>16798500000</v>
      </c>
      <c r="N1807" s="2">
        <v>16835200000</v>
      </c>
      <c r="O1807" s="2">
        <v>16830200000</v>
      </c>
      <c r="P1807" s="2">
        <v>16905600000</v>
      </c>
      <c r="Q1807" s="2">
        <v>16913600000</v>
      </c>
      <c r="R1807" s="2">
        <v>16903600000</v>
      </c>
      <c r="S1807" s="2">
        <v>17112900000</v>
      </c>
      <c r="T1807" s="2">
        <v>17312400000</v>
      </c>
      <c r="U1807" s="2">
        <v>17523900000</v>
      </c>
      <c r="V1807" s="2">
        <v>17823200000</v>
      </c>
      <c r="W1807" s="2">
        <v>17977000000</v>
      </c>
      <c r="X1807" s="2">
        <v>18262500000</v>
      </c>
      <c r="Y1807" s="2">
        <v>18530400000</v>
      </c>
      <c r="Z1807" s="2">
        <v>18690900000</v>
      </c>
      <c r="AA1807" s="2">
        <v>18784000000</v>
      </c>
      <c r="AB1807" s="2">
        <v>18761500000</v>
      </c>
      <c r="AC1807" s="2">
        <v>18679400000</v>
      </c>
      <c r="AD1807" s="2">
        <v>18609300000</v>
      </c>
      <c r="AE1807" s="2">
        <v>18639300000</v>
      </c>
      <c r="AF1807" s="2">
        <v>18678500000</v>
      </c>
    </row>
    <row r="1808" spans="1:32">
      <c r="A1808" t="s">
        <v>7436</v>
      </c>
      <c r="B1808" t="s">
        <v>19</v>
      </c>
      <c r="C1808" s="2">
        <v>63910000000</v>
      </c>
      <c r="D1808" s="2">
        <v>66314100000</v>
      </c>
      <c r="E1808" s="2">
        <v>65534900000</v>
      </c>
      <c r="F1808" s="2">
        <v>71620200000</v>
      </c>
      <c r="G1808" s="2">
        <v>71448700000</v>
      </c>
      <c r="H1808" s="2">
        <v>68488200000</v>
      </c>
      <c r="I1808" s="2">
        <v>69273400000</v>
      </c>
      <c r="J1808" s="2">
        <v>71333700000</v>
      </c>
      <c r="K1808" s="2">
        <v>72556600000</v>
      </c>
      <c r="L1808" s="2">
        <v>73560900000</v>
      </c>
      <c r="M1808" s="2">
        <v>73623000000</v>
      </c>
      <c r="N1808" s="2">
        <v>73860000000</v>
      </c>
      <c r="O1808" s="2">
        <v>73873600000</v>
      </c>
      <c r="P1808" s="2">
        <v>74271500000</v>
      </c>
      <c r="Q1808" s="2">
        <v>74396400000</v>
      </c>
      <c r="R1808" s="2">
        <v>74408600000</v>
      </c>
      <c r="S1808" s="2">
        <v>75433000000</v>
      </c>
      <c r="T1808" s="2">
        <v>76282500000</v>
      </c>
      <c r="U1808" s="2">
        <v>77212000000</v>
      </c>
      <c r="V1808" s="2">
        <v>78553700000</v>
      </c>
      <c r="W1808" s="2">
        <v>79207400000</v>
      </c>
      <c r="X1808" s="2">
        <v>80491100000</v>
      </c>
      <c r="Y1808" s="2">
        <v>81670800000</v>
      </c>
      <c r="Z1808" s="2">
        <v>82386100000</v>
      </c>
      <c r="AA1808" s="2">
        <v>82808200000</v>
      </c>
      <c r="AB1808" s="2">
        <v>82741300000</v>
      </c>
      <c r="AC1808" s="2">
        <v>82362600000</v>
      </c>
      <c r="AD1808" s="2">
        <v>81962100000</v>
      </c>
      <c r="AE1808" s="2">
        <v>82106200000</v>
      </c>
      <c r="AF1808" s="2">
        <v>82316500000</v>
      </c>
    </row>
    <row r="1809" spans="1:32">
      <c r="A1809" t="s">
        <v>7437</v>
      </c>
      <c r="B1809" t="s">
        <v>19</v>
      </c>
      <c r="C1809" s="2">
        <v>1899000000</v>
      </c>
      <c r="D1809" s="2">
        <v>1970430000</v>
      </c>
      <c r="E1809" s="2">
        <v>1947280000</v>
      </c>
      <c r="F1809" s="2">
        <v>2060940000</v>
      </c>
      <c r="G1809" s="2">
        <v>2056840000</v>
      </c>
      <c r="H1809" s="2">
        <v>2018620000</v>
      </c>
      <c r="I1809" s="2">
        <v>2026960000</v>
      </c>
      <c r="J1809" s="2">
        <v>2058960000</v>
      </c>
      <c r="K1809" s="2">
        <v>2079860000</v>
      </c>
      <c r="L1809" s="2">
        <v>2086300000</v>
      </c>
      <c r="M1809" s="2">
        <v>2075950000</v>
      </c>
      <c r="N1809" s="2">
        <v>2070250000</v>
      </c>
      <c r="O1809" s="2">
        <v>2065430000</v>
      </c>
      <c r="P1809" s="2">
        <v>2069100000</v>
      </c>
      <c r="Q1809" s="2">
        <v>2061780000</v>
      </c>
      <c r="R1809" s="2">
        <v>2053820000</v>
      </c>
      <c r="S1809" s="2">
        <v>2073970000</v>
      </c>
      <c r="T1809" s="2">
        <v>2101030000</v>
      </c>
      <c r="U1809" s="2">
        <v>2126990000</v>
      </c>
      <c r="V1809" s="2">
        <v>2158330000</v>
      </c>
      <c r="W1809" s="2">
        <v>2181770000</v>
      </c>
      <c r="X1809" s="2">
        <v>2213020000</v>
      </c>
      <c r="Y1809" s="2">
        <v>2243310000</v>
      </c>
      <c r="Z1809" s="2">
        <v>2262040000</v>
      </c>
      <c r="AA1809" s="2">
        <v>2272820000</v>
      </c>
      <c r="AB1809" s="2">
        <v>2270650000</v>
      </c>
      <c r="AC1809" s="2">
        <v>2261890000</v>
      </c>
      <c r="AD1809" s="2">
        <v>2257460000</v>
      </c>
      <c r="AE1809" s="2">
        <v>2260600000</v>
      </c>
      <c r="AF1809" s="2">
        <v>2263630000</v>
      </c>
    </row>
    <row r="1810" spans="1:32">
      <c r="A1810" t="s">
        <v>7438</v>
      </c>
      <c r="B1810" t="s">
        <v>19</v>
      </c>
      <c r="C1810" s="2">
        <v>4741000000</v>
      </c>
      <c r="D1810" s="2">
        <v>4919340000</v>
      </c>
      <c r="E1810" s="2">
        <v>4861540000</v>
      </c>
      <c r="F1810" s="2">
        <v>5276610000</v>
      </c>
      <c r="G1810" s="2">
        <v>5264420000</v>
      </c>
      <c r="H1810" s="2">
        <v>5071400000</v>
      </c>
      <c r="I1810" s="2">
        <v>5122050000</v>
      </c>
      <c r="J1810" s="2">
        <v>5259710000</v>
      </c>
      <c r="K1810" s="2">
        <v>5341690000</v>
      </c>
      <c r="L1810" s="2">
        <v>5403600000</v>
      </c>
      <c r="M1810" s="2">
        <v>5401120000</v>
      </c>
      <c r="N1810" s="2">
        <v>5412180000</v>
      </c>
      <c r="O1810" s="2">
        <v>5409560000</v>
      </c>
      <c r="P1810" s="2">
        <v>5435350000</v>
      </c>
      <c r="Q1810" s="2">
        <v>5438620000</v>
      </c>
      <c r="R1810" s="2">
        <v>5434530000</v>
      </c>
      <c r="S1810" s="2">
        <v>5505310000</v>
      </c>
      <c r="T1810" s="2">
        <v>5569400000</v>
      </c>
      <c r="U1810" s="2">
        <v>5636720000</v>
      </c>
      <c r="V1810" s="2">
        <v>5731950000</v>
      </c>
      <c r="W1810" s="2">
        <v>5782200000</v>
      </c>
      <c r="X1810" s="2">
        <v>5874660000</v>
      </c>
      <c r="Y1810" s="2">
        <v>5958600000</v>
      </c>
      <c r="Z1810" s="2">
        <v>6010510000</v>
      </c>
      <c r="AA1810" s="2">
        <v>6040950000</v>
      </c>
      <c r="AB1810" s="2">
        <v>6036270000</v>
      </c>
      <c r="AC1810" s="2">
        <v>6009990000</v>
      </c>
      <c r="AD1810" s="2">
        <v>5983380000</v>
      </c>
      <c r="AE1810" s="2">
        <v>5993530000</v>
      </c>
      <c r="AF1810" s="2">
        <v>6008400000</v>
      </c>
    </row>
    <row r="1811" spans="1:32">
      <c r="A1811" t="s">
        <v>7439</v>
      </c>
      <c r="B1811" t="s">
        <v>19</v>
      </c>
      <c r="C1811" s="2">
        <v>5929000000000</v>
      </c>
      <c r="D1811" s="2">
        <v>6152030000000</v>
      </c>
      <c r="E1811" s="2">
        <v>6442750000000</v>
      </c>
      <c r="F1811" s="2">
        <v>6453530000000</v>
      </c>
      <c r="G1811" s="2">
        <v>6030880000000</v>
      </c>
      <c r="H1811" s="2">
        <v>5841580000000</v>
      </c>
      <c r="I1811" s="2">
        <v>5813850000000</v>
      </c>
      <c r="J1811" s="2">
        <v>2647970000000</v>
      </c>
      <c r="K1811" s="2">
        <v>2455190000000</v>
      </c>
      <c r="L1811" s="2">
        <v>2535060000000</v>
      </c>
      <c r="M1811" s="2">
        <v>2600010000000</v>
      </c>
      <c r="N1811" s="2">
        <v>2631760000000</v>
      </c>
      <c r="O1811" s="2">
        <v>2679880000000</v>
      </c>
      <c r="P1811" s="2">
        <v>2756820000000</v>
      </c>
      <c r="Q1811" s="2">
        <v>2803580000000</v>
      </c>
      <c r="R1811" s="2">
        <v>2845690000000</v>
      </c>
      <c r="S1811" s="2">
        <v>2871280000000</v>
      </c>
      <c r="T1811" s="2">
        <v>2927910000000</v>
      </c>
      <c r="U1811" s="2">
        <v>3009610000000</v>
      </c>
      <c r="V1811" s="2">
        <v>3039020000000</v>
      </c>
      <c r="W1811" s="2">
        <v>3110790000000</v>
      </c>
      <c r="X1811" s="2">
        <v>3182490000000</v>
      </c>
      <c r="Y1811" s="2">
        <v>3246140000000</v>
      </c>
      <c r="Z1811" s="2">
        <v>3289680000000</v>
      </c>
      <c r="AA1811" s="2">
        <v>3326330000000</v>
      </c>
      <c r="AB1811" s="2">
        <v>3325020000000</v>
      </c>
      <c r="AC1811" s="2">
        <v>3294100000000</v>
      </c>
      <c r="AD1811" s="2">
        <v>3312150000000</v>
      </c>
      <c r="AE1811" s="2">
        <v>3341320000000</v>
      </c>
      <c r="AF1811" s="2">
        <v>3362120000000</v>
      </c>
    </row>
    <row r="1812" spans="1:32">
      <c r="A1812" t="s">
        <v>7440</v>
      </c>
      <c r="B1812" t="s">
        <v>19</v>
      </c>
      <c r="C1812" s="2">
        <v>40600000</v>
      </c>
      <c r="D1812" s="2">
        <v>42127200</v>
      </c>
      <c r="E1812" s="2">
        <v>44113800</v>
      </c>
      <c r="F1812" s="2">
        <v>45713000</v>
      </c>
      <c r="G1812" s="2">
        <v>44118700</v>
      </c>
      <c r="H1812" s="2">
        <v>44181900</v>
      </c>
      <c r="I1812" s="2">
        <v>45127200</v>
      </c>
      <c r="J1812" s="2">
        <v>46013400</v>
      </c>
      <c r="K1812" s="2">
        <v>47071600</v>
      </c>
      <c r="L1812" s="2">
        <v>47397200</v>
      </c>
      <c r="M1812" s="2">
        <v>47440000</v>
      </c>
      <c r="N1812" s="2">
        <v>47331500</v>
      </c>
      <c r="O1812" s="2">
        <v>47413300</v>
      </c>
      <c r="P1812" s="2">
        <v>47793400</v>
      </c>
      <c r="Q1812" s="2">
        <v>47791300</v>
      </c>
      <c r="R1812" s="2">
        <v>47764200</v>
      </c>
      <c r="S1812" s="2">
        <v>48032900</v>
      </c>
      <c r="T1812" s="2">
        <v>48670900</v>
      </c>
      <c r="U1812" s="2">
        <v>49448500</v>
      </c>
      <c r="V1812" s="2">
        <v>49908900</v>
      </c>
      <c r="W1812" s="2">
        <v>50643300</v>
      </c>
      <c r="X1812" s="2">
        <v>51417200</v>
      </c>
      <c r="Y1812" s="2">
        <v>52118500</v>
      </c>
      <c r="Z1812" s="2">
        <v>52544400</v>
      </c>
      <c r="AA1812" s="2">
        <v>52830000</v>
      </c>
      <c r="AB1812" s="2">
        <v>52667500</v>
      </c>
      <c r="AC1812" s="2">
        <v>52261700</v>
      </c>
      <c r="AD1812" s="2">
        <v>52268300</v>
      </c>
      <c r="AE1812" s="2">
        <v>52406700</v>
      </c>
      <c r="AF1812" s="2">
        <v>52491500</v>
      </c>
    </row>
    <row r="1813" spans="1:32">
      <c r="A1813" t="s">
        <v>7441</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7442</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7443</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7444</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7445</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7446</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7447</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7448</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7449</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7450</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7451</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7452</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7453</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7454</v>
      </c>
      <c r="B1826" t="s">
        <v>19</v>
      </c>
      <c r="C1826" s="2">
        <v>5000000000000</v>
      </c>
      <c r="D1826" s="2">
        <v>5000000000000</v>
      </c>
      <c r="E1826" s="2">
        <v>4938000000000</v>
      </c>
      <c r="F1826" s="2">
        <v>5015000000000</v>
      </c>
      <c r="G1826" s="2">
        <v>5064000000000</v>
      </c>
      <c r="H1826" s="2">
        <v>5111000000000</v>
      </c>
      <c r="I1826" s="2">
        <v>5178000000000</v>
      </c>
      <c r="J1826" s="2">
        <v>5250000000000</v>
      </c>
      <c r="K1826" s="2">
        <v>5324000000000</v>
      </c>
      <c r="L1826" s="2">
        <v>5388000000000</v>
      </c>
      <c r="M1826" s="2">
        <v>5451000000000</v>
      </c>
      <c r="N1826" s="2">
        <v>5521000000000</v>
      </c>
      <c r="O1826" s="2">
        <v>5582000000000</v>
      </c>
      <c r="P1826" s="2">
        <v>5632000000000</v>
      </c>
      <c r="Q1826" s="2">
        <v>5686000000000</v>
      </c>
      <c r="R1826" s="2">
        <v>5745000000000</v>
      </c>
      <c r="S1826" s="2">
        <v>5808000000000</v>
      </c>
      <c r="T1826" s="2">
        <v>5870000000000</v>
      </c>
      <c r="U1826" s="2">
        <v>5932000000000</v>
      </c>
      <c r="V1826" s="2">
        <v>5996000000000</v>
      </c>
      <c r="W1826" s="2">
        <v>6060000000000</v>
      </c>
      <c r="X1826" s="2">
        <v>6123000000000</v>
      </c>
      <c r="Y1826" s="2">
        <v>6187000000000</v>
      </c>
      <c r="Z1826" s="2">
        <v>6252000000000</v>
      </c>
      <c r="AA1826" s="2">
        <v>6314000000000</v>
      </c>
      <c r="AB1826" s="2">
        <v>6376000000000</v>
      </c>
      <c r="AC1826" s="2">
        <v>6435000000000</v>
      </c>
      <c r="AD1826" s="2">
        <v>6494000000000</v>
      </c>
      <c r="AE1826" s="2">
        <v>6555000000000</v>
      </c>
      <c r="AF1826" s="2">
        <v>6616000000000</v>
      </c>
    </row>
    <row r="1827" spans="1:32">
      <c r="A1827" t="s">
        <v>7455</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7456</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7457</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7458</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7459</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7460</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7461</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7462</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7463</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7464</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7465</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7466</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7467</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7468</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7469</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7470</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7471</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7472</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7473</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7474</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7475</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7476</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7477</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7478</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7479</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7480</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7481</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7482</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7483</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7484</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7485</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7486</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7487</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7488</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7489</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7490</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7491</v>
      </c>
      <c r="B1863" t="s">
        <v>19</v>
      </c>
      <c r="C1863" s="2">
        <v>125100000000</v>
      </c>
      <c r="D1863" s="2">
        <v>132500000000</v>
      </c>
      <c r="E1863" s="2">
        <v>129400000000</v>
      </c>
      <c r="F1863" s="2">
        <v>126500000000</v>
      </c>
      <c r="G1863" s="2">
        <v>126400000000</v>
      </c>
      <c r="H1863" s="2">
        <v>127200000000</v>
      </c>
      <c r="I1863" s="2">
        <v>127900000000</v>
      </c>
      <c r="J1863" s="2">
        <v>128600000000</v>
      </c>
      <c r="K1863" s="2">
        <v>129200000000</v>
      </c>
      <c r="L1863" s="2">
        <v>129700000000</v>
      </c>
      <c r="M1863" s="2">
        <v>130700000000</v>
      </c>
      <c r="N1863" s="2">
        <v>131900000000</v>
      </c>
      <c r="O1863" s="2">
        <v>132800000000</v>
      </c>
      <c r="P1863" s="2">
        <v>134000000000</v>
      </c>
      <c r="Q1863" s="2">
        <v>135200000000</v>
      </c>
      <c r="R1863" s="2">
        <v>135900000000</v>
      </c>
      <c r="S1863" s="2">
        <v>136800000000</v>
      </c>
      <c r="T1863" s="2">
        <v>137600000000</v>
      </c>
      <c r="U1863" s="2">
        <v>138200000000</v>
      </c>
      <c r="V1863" s="2">
        <v>139200000000</v>
      </c>
      <c r="W1863" s="2">
        <v>140400000000</v>
      </c>
      <c r="X1863" s="2">
        <v>141300000000</v>
      </c>
      <c r="Y1863" s="2">
        <v>142300000000</v>
      </c>
      <c r="Z1863" s="2">
        <v>142600000000</v>
      </c>
      <c r="AA1863" s="2">
        <v>142800000000</v>
      </c>
      <c r="AB1863" s="2">
        <v>143000000000</v>
      </c>
      <c r="AC1863" s="2">
        <v>143500000000</v>
      </c>
      <c r="AD1863" s="2">
        <v>144000000000</v>
      </c>
      <c r="AE1863" s="2">
        <v>144500000000</v>
      </c>
      <c r="AF1863" s="2">
        <v>145000000000</v>
      </c>
    </row>
    <row r="1864" spans="1:32">
      <c r="A1864" t="s">
        <v>7492</v>
      </c>
      <c r="B1864" t="s">
        <v>19</v>
      </c>
      <c r="C1864" s="2">
        <v>104900000000</v>
      </c>
      <c r="D1864" s="2">
        <v>110300000000</v>
      </c>
      <c r="E1864" s="2">
        <v>108000000000</v>
      </c>
      <c r="F1864" s="2">
        <v>106100000000</v>
      </c>
      <c r="G1864" s="2">
        <v>106100000000</v>
      </c>
      <c r="H1864" s="2">
        <v>106800000000</v>
      </c>
      <c r="I1864" s="2">
        <v>107400000000</v>
      </c>
      <c r="J1864" s="2">
        <v>108000000000</v>
      </c>
      <c r="K1864" s="2">
        <v>108500000000</v>
      </c>
      <c r="L1864" s="2">
        <v>108900000000</v>
      </c>
      <c r="M1864" s="2">
        <v>109800000000</v>
      </c>
      <c r="N1864" s="2">
        <v>110700000000</v>
      </c>
      <c r="O1864" s="2">
        <v>111400000000</v>
      </c>
      <c r="P1864" s="2">
        <v>112400000000</v>
      </c>
      <c r="Q1864" s="2">
        <v>113300000000</v>
      </c>
      <c r="R1864" s="2">
        <v>113900000000</v>
      </c>
      <c r="S1864" s="2">
        <v>114600000000</v>
      </c>
      <c r="T1864" s="2">
        <v>115200000000</v>
      </c>
      <c r="U1864" s="2">
        <v>115800000000</v>
      </c>
      <c r="V1864" s="2">
        <v>116600000000</v>
      </c>
      <c r="W1864" s="2">
        <v>117500000000</v>
      </c>
      <c r="X1864" s="2">
        <v>118300000000</v>
      </c>
      <c r="Y1864" s="2">
        <v>119000000000</v>
      </c>
      <c r="Z1864" s="2">
        <v>119300000000</v>
      </c>
      <c r="AA1864" s="2">
        <v>119500000000</v>
      </c>
      <c r="AB1864" s="2">
        <v>119700000000</v>
      </c>
      <c r="AC1864" s="2">
        <v>120100000000</v>
      </c>
      <c r="AD1864" s="2">
        <v>120500000000</v>
      </c>
      <c r="AE1864" s="2">
        <v>120900000000</v>
      </c>
      <c r="AF1864" s="2">
        <v>121300000000</v>
      </c>
    </row>
    <row r="1865" spans="1:32">
      <c r="A1865" t="s">
        <v>7493</v>
      </c>
      <c r="B1865" t="s">
        <v>19</v>
      </c>
      <c r="C1865" s="2">
        <v>75790000000</v>
      </c>
      <c r="D1865" s="2">
        <v>80210000000</v>
      </c>
      <c r="E1865" s="2">
        <v>78350000000</v>
      </c>
      <c r="F1865" s="2">
        <v>76620000000</v>
      </c>
      <c r="G1865" s="2">
        <v>76570000000</v>
      </c>
      <c r="H1865" s="2">
        <v>77090000000</v>
      </c>
      <c r="I1865" s="2">
        <v>77480000000</v>
      </c>
      <c r="J1865" s="2">
        <v>77920000000</v>
      </c>
      <c r="K1865" s="2">
        <v>78290000000</v>
      </c>
      <c r="L1865" s="2">
        <v>78590000000</v>
      </c>
      <c r="M1865" s="2">
        <v>79200000000</v>
      </c>
      <c r="N1865" s="2">
        <v>79890000000</v>
      </c>
      <c r="O1865" s="2">
        <v>80480000000</v>
      </c>
      <c r="P1865" s="2">
        <v>81200000000</v>
      </c>
      <c r="Q1865" s="2">
        <v>81910000000</v>
      </c>
      <c r="R1865" s="2">
        <v>82350000000</v>
      </c>
      <c r="S1865" s="2">
        <v>82840000000</v>
      </c>
      <c r="T1865" s="2">
        <v>83330000000</v>
      </c>
      <c r="U1865" s="2">
        <v>83710000000</v>
      </c>
      <c r="V1865" s="2">
        <v>84320000000</v>
      </c>
      <c r="W1865" s="2">
        <v>85020000000</v>
      </c>
      <c r="X1865" s="2">
        <v>85620000000</v>
      </c>
      <c r="Y1865" s="2">
        <v>86180000000</v>
      </c>
      <c r="Z1865" s="2">
        <v>86390000000</v>
      </c>
      <c r="AA1865" s="2">
        <v>86500000000</v>
      </c>
      <c r="AB1865" s="2">
        <v>86630000000</v>
      </c>
      <c r="AC1865" s="2">
        <v>86910000000</v>
      </c>
      <c r="AD1865" s="2">
        <v>87230000000</v>
      </c>
      <c r="AE1865" s="2">
        <v>87510000000</v>
      </c>
      <c r="AF1865" s="2">
        <v>87810000000</v>
      </c>
    </row>
    <row r="1866" spans="1:32">
      <c r="A1866" t="s">
        <v>7494</v>
      </c>
      <c r="B1866" t="s">
        <v>19</v>
      </c>
      <c r="C1866" s="2">
        <v>39680000000</v>
      </c>
      <c r="D1866" s="2">
        <v>42040000000</v>
      </c>
      <c r="E1866" s="2">
        <v>41040000000</v>
      </c>
      <c r="F1866" s="2">
        <v>40120000000</v>
      </c>
      <c r="G1866" s="2">
        <v>40090000000</v>
      </c>
      <c r="H1866" s="2">
        <v>40360000000</v>
      </c>
      <c r="I1866" s="2">
        <v>40560000000</v>
      </c>
      <c r="J1866" s="2">
        <v>40790000000</v>
      </c>
      <c r="K1866" s="2">
        <v>40990000000</v>
      </c>
      <c r="L1866" s="2">
        <v>41140000000</v>
      </c>
      <c r="M1866" s="2">
        <v>41470000000</v>
      </c>
      <c r="N1866" s="2">
        <v>41830000000</v>
      </c>
      <c r="O1866" s="2">
        <v>42140000000</v>
      </c>
      <c r="P1866" s="2">
        <v>42520000000</v>
      </c>
      <c r="Q1866" s="2">
        <v>42890000000</v>
      </c>
      <c r="R1866" s="2">
        <v>43120000000</v>
      </c>
      <c r="S1866" s="2">
        <v>43380000000</v>
      </c>
      <c r="T1866" s="2">
        <v>43640000000</v>
      </c>
      <c r="U1866" s="2">
        <v>43840000000</v>
      </c>
      <c r="V1866" s="2">
        <v>44160000000</v>
      </c>
      <c r="W1866" s="2">
        <v>44530000000</v>
      </c>
      <c r="X1866" s="2">
        <v>44850000000</v>
      </c>
      <c r="Y1866" s="2">
        <v>45140000000</v>
      </c>
      <c r="Z1866" s="2">
        <v>45250000000</v>
      </c>
      <c r="AA1866" s="2">
        <v>45300000000</v>
      </c>
      <c r="AB1866" s="2">
        <v>45370000000</v>
      </c>
      <c r="AC1866" s="2">
        <v>45520000000</v>
      </c>
      <c r="AD1866" s="2">
        <v>45690000000</v>
      </c>
      <c r="AE1866" s="2">
        <v>45830000000</v>
      </c>
      <c r="AF1866" s="2">
        <v>45990000000</v>
      </c>
    </row>
    <row r="1867" spans="1:32">
      <c r="A1867" t="s">
        <v>7495</v>
      </c>
      <c r="B1867" t="s">
        <v>19</v>
      </c>
      <c r="C1867" s="2">
        <v>31440000000</v>
      </c>
      <c r="D1867" s="2">
        <v>33310000000</v>
      </c>
      <c r="E1867" s="2">
        <v>32520000000</v>
      </c>
      <c r="F1867" s="2">
        <v>31790000000</v>
      </c>
      <c r="G1867" s="2">
        <v>31760000000</v>
      </c>
      <c r="H1867" s="2">
        <v>31980000000</v>
      </c>
      <c r="I1867" s="2">
        <v>32140000000</v>
      </c>
      <c r="J1867" s="2">
        <v>32320000000</v>
      </c>
      <c r="K1867" s="2">
        <v>32480000000</v>
      </c>
      <c r="L1867" s="2">
        <v>32600000000</v>
      </c>
      <c r="M1867" s="2">
        <v>32860000000</v>
      </c>
      <c r="N1867" s="2">
        <v>33140000000</v>
      </c>
      <c r="O1867" s="2">
        <v>33390000000</v>
      </c>
      <c r="P1867" s="2">
        <v>33690000000</v>
      </c>
      <c r="Q1867" s="2">
        <v>33990000000</v>
      </c>
      <c r="R1867" s="2">
        <v>34170000000</v>
      </c>
      <c r="S1867" s="2">
        <v>34370000000</v>
      </c>
      <c r="T1867" s="2">
        <v>34580000000</v>
      </c>
      <c r="U1867" s="2">
        <v>34730000000</v>
      </c>
      <c r="V1867" s="2">
        <v>34990000000</v>
      </c>
      <c r="W1867" s="2">
        <v>35280000000</v>
      </c>
      <c r="X1867" s="2">
        <v>35530000000</v>
      </c>
      <c r="Y1867" s="2">
        <v>35770000000</v>
      </c>
      <c r="Z1867" s="2">
        <v>35850000000</v>
      </c>
      <c r="AA1867" s="2">
        <v>35900000000</v>
      </c>
      <c r="AB1867" s="2">
        <v>35950000000</v>
      </c>
      <c r="AC1867" s="2">
        <v>36070000000</v>
      </c>
      <c r="AD1867" s="2">
        <v>36200000000</v>
      </c>
      <c r="AE1867" s="2">
        <v>36320000000</v>
      </c>
      <c r="AF1867" s="2">
        <v>36440000000</v>
      </c>
    </row>
    <row r="1868" spans="1:32">
      <c r="A1868" t="s">
        <v>7496</v>
      </c>
      <c r="B1868" t="s">
        <v>19</v>
      </c>
      <c r="C1868" s="2">
        <v>24420000000</v>
      </c>
      <c r="D1868" s="2">
        <v>25870000000</v>
      </c>
      <c r="E1868" s="2">
        <v>25260000000</v>
      </c>
      <c r="F1868" s="2">
        <v>24680000000</v>
      </c>
      <c r="G1868" s="2">
        <v>24670000000</v>
      </c>
      <c r="H1868" s="2">
        <v>24830000000</v>
      </c>
      <c r="I1868" s="2">
        <v>24960000000</v>
      </c>
      <c r="J1868" s="2">
        <v>25100000000</v>
      </c>
      <c r="K1868" s="2">
        <v>25220000000</v>
      </c>
      <c r="L1868" s="2">
        <v>25320000000</v>
      </c>
      <c r="M1868" s="2">
        <v>25510000000</v>
      </c>
      <c r="N1868" s="2">
        <v>25740000000</v>
      </c>
      <c r="O1868" s="2">
        <v>25930000000</v>
      </c>
      <c r="P1868" s="2">
        <v>26160000000</v>
      </c>
      <c r="Q1868" s="2">
        <v>26390000000</v>
      </c>
      <c r="R1868" s="2">
        <v>26540000000</v>
      </c>
      <c r="S1868" s="2">
        <v>26700000000</v>
      </c>
      <c r="T1868" s="2">
        <v>26850000000</v>
      </c>
      <c r="U1868" s="2">
        <v>26970000000</v>
      </c>
      <c r="V1868" s="2">
        <v>27170000000</v>
      </c>
      <c r="W1868" s="2">
        <v>27400000000</v>
      </c>
      <c r="X1868" s="2">
        <v>27600000000</v>
      </c>
      <c r="Y1868" s="2">
        <v>27780000000</v>
      </c>
      <c r="Z1868" s="2">
        <v>27840000000</v>
      </c>
      <c r="AA1868" s="2">
        <v>27880000000</v>
      </c>
      <c r="AB1868" s="2">
        <v>27920000000</v>
      </c>
      <c r="AC1868" s="2">
        <v>28010000000</v>
      </c>
      <c r="AD1868" s="2">
        <v>28110000000</v>
      </c>
      <c r="AE1868" s="2">
        <v>28200000000</v>
      </c>
      <c r="AF1868" s="2">
        <v>28300000000</v>
      </c>
    </row>
    <row r="1869" spans="1:32">
      <c r="A1869" t="s">
        <v>7497</v>
      </c>
      <c r="B1869" t="s">
        <v>19</v>
      </c>
      <c r="C1869" s="2">
        <v>1000000000</v>
      </c>
      <c r="D1869" s="2">
        <v>1055000000</v>
      </c>
      <c r="E1869" s="2">
        <v>1032000000</v>
      </c>
      <c r="F1869" s="2">
        <v>1011000000</v>
      </c>
      <c r="G1869" s="2">
        <v>1011000000</v>
      </c>
      <c r="H1869" s="2">
        <v>1018000000</v>
      </c>
      <c r="I1869" s="2">
        <v>1023000000</v>
      </c>
      <c r="J1869" s="2">
        <v>1029000000</v>
      </c>
      <c r="K1869" s="2">
        <v>1034000000</v>
      </c>
      <c r="L1869" s="2">
        <v>1038000000</v>
      </c>
      <c r="M1869" s="2">
        <v>1046000000</v>
      </c>
      <c r="N1869" s="2">
        <v>1055000000</v>
      </c>
      <c r="O1869" s="2">
        <v>1062000000</v>
      </c>
      <c r="P1869" s="2">
        <v>1072000000</v>
      </c>
      <c r="Q1869" s="2">
        <v>1081000000</v>
      </c>
      <c r="R1869" s="2">
        <v>1086000000</v>
      </c>
      <c r="S1869" s="2">
        <v>1093000000</v>
      </c>
      <c r="T1869" s="2">
        <v>1099000000</v>
      </c>
      <c r="U1869" s="2">
        <v>1104000000</v>
      </c>
      <c r="V1869" s="2">
        <v>1112000000</v>
      </c>
      <c r="W1869" s="2">
        <v>1121000000</v>
      </c>
      <c r="X1869" s="2">
        <v>1129000000</v>
      </c>
      <c r="Y1869" s="2">
        <v>1136000000</v>
      </c>
      <c r="Z1869" s="2">
        <v>1139000000</v>
      </c>
      <c r="AA1869" s="2">
        <v>1140000000</v>
      </c>
      <c r="AB1869" s="2">
        <v>1142000000</v>
      </c>
      <c r="AC1869" s="2">
        <v>1146000000</v>
      </c>
      <c r="AD1869" s="2">
        <v>1150000000</v>
      </c>
      <c r="AE1869" s="2">
        <v>1154000000</v>
      </c>
      <c r="AF1869" s="2">
        <v>1158000000</v>
      </c>
    </row>
    <row r="1870" spans="1:32">
      <c r="A1870" t="s">
        <v>7498</v>
      </c>
      <c r="B1870" t="s">
        <v>19</v>
      </c>
      <c r="C1870" s="2">
        <v>6677000000</v>
      </c>
      <c r="D1870" s="2">
        <v>7072000000</v>
      </c>
      <c r="E1870" s="2">
        <v>6905000000</v>
      </c>
      <c r="F1870" s="2">
        <v>6750000000</v>
      </c>
      <c r="G1870" s="2">
        <v>6745000000</v>
      </c>
      <c r="H1870" s="2">
        <v>6791000000</v>
      </c>
      <c r="I1870" s="2">
        <v>6825000000</v>
      </c>
      <c r="J1870" s="2">
        <v>6864000000</v>
      </c>
      <c r="K1870" s="2">
        <v>6897000000</v>
      </c>
      <c r="L1870" s="2">
        <v>6923000000</v>
      </c>
      <c r="M1870" s="2">
        <v>6977000000</v>
      </c>
      <c r="N1870" s="2">
        <v>7038000000</v>
      </c>
      <c r="O1870" s="2">
        <v>7090000000</v>
      </c>
      <c r="P1870" s="2">
        <v>7154000000</v>
      </c>
      <c r="Q1870" s="2">
        <v>7217000000</v>
      </c>
      <c r="R1870" s="2">
        <v>7256000000</v>
      </c>
      <c r="S1870" s="2">
        <v>7299000000</v>
      </c>
      <c r="T1870" s="2">
        <v>7342000000</v>
      </c>
      <c r="U1870" s="2">
        <v>7376000000</v>
      </c>
      <c r="V1870" s="2">
        <v>7430000000</v>
      </c>
      <c r="W1870" s="2">
        <v>7492000000</v>
      </c>
      <c r="X1870" s="2">
        <v>7545000000</v>
      </c>
      <c r="Y1870" s="2">
        <v>7594000000</v>
      </c>
      <c r="Z1870" s="2">
        <v>7613000000</v>
      </c>
      <c r="AA1870" s="2">
        <v>7622000000</v>
      </c>
      <c r="AB1870" s="2">
        <v>7634000000</v>
      </c>
      <c r="AC1870" s="2">
        <v>7659000000</v>
      </c>
      <c r="AD1870" s="2">
        <v>7687000000</v>
      </c>
      <c r="AE1870" s="2">
        <v>7711000000</v>
      </c>
      <c r="AF1870" s="2">
        <v>7738000000</v>
      </c>
    </row>
    <row r="1871" spans="1:32">
      <c r="A1871" t="s">
        <v>7499</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7500</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7501</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7502</v>
      </c>
      <c r="B1874" t="s">
        <v>19</v>
      </c>
      <c r="C1874" s="2">
        <v>65300000000000</v>
      </c>
      <c r="D1874" s="2">
        <v>66850900000000</v>
      </c>
      <c r="E1874" s="2">
        <v>68607200000000</v>
      </c>
      <c r="F1874" s="2">
        <v>68986700000000</v>
      </c>
      <c r="G1874" s="2">
        <v>69867100000000</v>
      </c>
      <c r="H1874" s="2">
        <v>70306900000000</v>
      </c>
      <c r="I1874" s="2">
        <v>70401500000000</v>
      </c>
      <c r="J1874" s="2">
        <v>70430000000000</v>
      </c>
      <c r="K1874" s="2">
        <v>70228300000000</v>
      </c>
      <c r="L1874" s="2">
        <v>69722500000000</v>
      </c>
      <c r="M1874" s="2">
        <v>69261700000000</v>
      </c>
      <c r="N1874" s="2">
        <v>68623800000000</v>
      </c>
      <c r="O1874" s="2">
        <v>67204700000000</v>
      </c>
      <c r="P1874" s="2">
        <v>65850000000000</v>
      </c>
      <c r="Q1874" s="2">
        <v>64851800000000</v>
      </c>
      <c r="R1874" s="2">
        <v>64037000000000</v>
      </c>
      <c r="S1874" s="2">
        <v>62644200000000</v>
      </c>
      <c r="T1874" s="2">
        <v>61477500000000</v>
      </c>
      <c r="U1874" s="2">
        <v>60425600000000</v>
      </c>
      <c r="V1874" s="2">
        <v>59261500000000</v>
      </c>
      <c r="W1874" s="2">
        <v>58603700000000</v>
      </c>
      <c r="X1874" s="2">
        <v>58237900000000</v>
      </c>
      <c r="Y1874" s="2">
        <v>57326900000000</v>
      </c>
      <c r="Z1874" s="2">
        <v>56825700000000</v>
      </c>
      <c r="AA1874" s="2">
        <v>55956600000000</v>
      </c>
      <c r="AB1874" s="2">
        <v>55229600000000</v>
      </c>
      <c r="AC1874" s="2">
        <v>53924500000000</v>
      </c>
      <c r="AD1874" s="2">
        <v>52984600000000</v>
      </c>
      <c r="AE1874" s="2">
        <v>53266800000000</v>
      </c>
      <c r="AF1874" s="2">
        <v>53097900000000</v>
      </c>
    </row>
    <row r="1875" spans="1:32">
      <c r="A1875" t="s">
        <v>7503</v>
      </c>
      <c r="B1875" t="s">
        <v>19</v>
      </c>
      <c r="C1875" s="2">
        <v>183100000000</v>
      </c>
      <c r="D1875" s="2">
        <v>187449000000</v>
      </c>
      <c r="E1875" s="2">
        <v>181035000000</v>
      </c>
      <c r="F1875" s="2">
        <v>186301000000</v>
      </c>
      <c r="G1875" s="2">
        <v>188873000000</v>
      </c>
      <c r="H1875" s="2">
        <v>192808000000</v>
      </c>
      <c r="I1875" s="2">
        <v>194120000000</v>
      </c>
      <c r="J1875" s="2">
        <v>195724000000</v>
      </c>
      <c r="K1875" s="2">
        <v>194108000000</v>
      </c>
      <c r="L1875" s="2">
        <v>195735000000</v>
      </c>
      <c r="M1875" s="2">
        <v>193512000000</v>
      </c>
      <c r="N1875" s="2">
        <v>192515000000</v>
      </c>
      <c r="O1875" s="2">
        <v>189066000000</v>
      </c>
      <c r="P1875" s="2">
        <v>185141000000</v>
      </c>
      <c r="Q1875" s="2">
        <v>182557000000</v>
      </c>
      <c r="R1875" s="2">
        <v>179511000000</v>
      </c>
      <c r="S1875" s="2">
        <v>177076000000</v>
      </c>
      <c r="T1875" s="2">
        <v>172741000000</v>
      </c>
      <c r="U1875" s="2">
        <v>170194000000</v>
      </c>
      <c r="V1875" s="2">
        <v>167272000000</v>
      </c>
      <c r="W1875" s="2">
        <v>164567000000</v>
      </c>
      <c r="X1875" s="2">
        <v>163716000000</v>
      </c>
      <c r="Y1875" s="2">
        <v>160741000000</v>
      </c>
      <c r="Z1875" s="2">
        <v>157841000000</v>
      </c>
      <c r="AA1875" s="2">
        <v>156123000000</v>
      </c>
      <c r="AB1875" s="2">
        <v>154971000000</v>
      </c>
      <c r="AC1875" s="2">
        <v>152814000000</v>
      </c>
      <c r="AD1875" s="2">
        <v>151016000000</v>
      </c>
      <c r="AE1875" s="2">
        <v>147602000000</v>
      </c>
      <c r="AF1875" s="2">
        <v>147661000000</v>
      </c>
    </row>
    <row r="1876" spans="1:32">
      <c r="A1876" t="s">
        <v>7504</v>
      </c>
      <c r="B1876" t="s">
        <v>19</v>
      </c>
      <c r="C1876" s="2">
        <v>58470000000</v>
      </c>
      <c r="D1876" s="2">
        <v>59858700000</v>
      </c>
      <c r="E1876" s="2">
        <v>57810400000</v>
      </c>
      <c r="F1876" s="2">
        <v>59480200000</v>
      </c>
      <c r="G1876" s="2">
        <v>60297300000</v>
      </c>
      <c r="H1876" s="2">
        <v>61577200000</v>
      </c>
      <c r="I1876" s="2">
        <v>61995300000</v>
      </c>
      <c r="J1876" s="2">
        <v>62516600000</v>
      </c>
      <c r="K1876" s="2">
        <v>61975000000</v>
      </c>
      <c r="L1876" s="2">
        <v>62502000000</v>
      </c>
      <c r="M1876" s="2">
        <v>61786800000</v>
      </c>
      <c r="N1876" s="2">
        <v>61472300000</v>
      </c>
      <c r="O1876" s="2">
        <v>60372600000</v>
      </c>
      <c r="P1876" s="2">
        <v>59113900000</v>
      </c>
      <c r="Q1876" s="2">
        <v>58298400000</v>
      </c>
      <c r="R1876" s="2">
        <v>57339700000</v>
      </c>
      <c r="S1876" s="2">
        <v>56536500000</v>
      </c>
      <c r="T1876" s="2">
        <v>55171700000</v>
      </c>
      <c r="U1876" s="2">
        <v>54341100000</v>
      </c>
      <c r="V1876" s="2">
        <v>53422700000</v>
      </c>
      <c r="W1876" s="2">
        <v>52541500000</v>
      </c>
      <c r="X1876" s="2">
        <v>52281800000</v>
      </c>
      <c r="Y1876" s="2">
        <v>51324200000</v>
      </c>
      <c r="Z1876" s="2">
        <v>50405400000</v>
      </c>
      <c r="AA1876" s="2">
        <v>49864900000</v>
      </c>
      <c r="AB1876" s="2">
        <v>49488900000</v>
      </c>
      <c r="AC1876" s="2">
        <v>48809700000</v>
      </c>
      <c r="AD1876" s="2">
        <v>48224900000</v>
      </c>
      <c r="AE1876" s="2">
        <v>47132900000</v>
      </c>
      <c r="AF1876" s="2">
        <v>47144900000</v>
      </c>
    </row>
    <row r="1877" spans="1:32">
      <c r="A1877" t="s">
        <v>7505</v>
      </c>
      <c r="B1877" t="s">
        <v>19</v>
      </c>
      <c r="C1877" s="2">
        <v>68380000000</v>
      </c>
      <c r="D1877" s="2">
        <v>70004100000</v>
      </c>
      <c r="E1877" s="2">
        <v>67608600000</v>
      </c>
      <c r="F1877" s="2">
        <v>69561100000</v>
      </c>
      <c r="G1877" s="2">
        <v>70511900000</v>
      </c>
      <c r="H1877" s="2">
        <v>72008700000</v>
      </c>
      <c r="I1877" s="2">
        <v>72494000000</v>
      </c>
      <c r="J1877" s="2">
        <v>73106700000</v>
      </c>
      <c r="K1877" s="2">
        <v>72479200000</v>
      </c>
      <c r="L1877" s="2">
        <v>73091500000</v>
      </c>
      <c r="M1877" s="2">
        <v>72248100000</v>
      </c>
      <c r="N1877" s="2">
        <v>71885500000</v>
      </c>
      <c r="O1877" s="2">
        <v>70595400000</v>
      </c>
      <c r="P1877" s="2">
        <v>69130900000</v>
      </c>
      <c r="Q1877" s="2">
        <v>68177700000</v>
      </c>
      <c r="R1877" s="2">
        <v>67045000000</v>
      </c>
      <c r="S1877" s="2">
        <v>66113800000</v>
      </c>
      <c r="T1877" s="2">
        <v>64512500000</v>
      </c>
      <c r="U1877" s="2">
        <v>63545500000</v>
      </c>
      <c r="V1877" s="2">
        <v>62472100000</v>
      </c>
      <c r="W1877" s="2">
        <v>61441300000</v>
      </c>
      <c r="X1877" s="2">
        <v>61132700000</v>
      </c>
      <c r="Y1877" s="2">
        <v>60012100000</v>
      </c>
      <c r="Z1877" s="2">
        <v>58943800000</v>
      </c>
      <c r="AA1877" s="2">
        <v>58311700000</v>
      </c>
      <c r="AB1877" s="2">
        <v>57866700000</v>
      </c>
      <c r="AC1877" s="2">
        <v>57078400000</v>
      </c>
      <c r="AD1877" s="2">
        <v>56392400000</v>
      </c>
      <c r="AE1877" s="2">
        <v>55115300000</v>
      </c>
      <c r="AF1877" s="2">
        <v>55123300000</v>
      </c>
    </row>
    <row r="1878" spans="1:32">
      <c r="A1878" t="s">
        <v>7506</v>
      </c>
      <c r="B1878" t="s">
        <v>19</v>
      </c>
      <c r="C1878" s="2">
        <v>20220000000</v>
      </c>
      <c r="D1878" s="2">
        <v>20700200000</v>
      </c>
      <c r="E1878" s="2">
        <v>19991900000</v>
      </c>
      <c r="F1878" s="2">
        <v>20563900000</v>
      </c>
      <c r="G1878" s="2">
        <v>20849800000</v>
      </c>
      <c r="H1878" s="2">
        <v>21286200000</v>
      </c>
      <c r="I1878" s="2">
        <v>21432100000</v>
      </c>
      <c r="J1878" s="2">
        <v>21611400000</v>
      </c>
      <c r="K1878" s="2">
        <v>21423300000</v>
      </c>
      <c r="L1878" s="2">
        <v>21609000000</v>
      </c>
      <c r="M1878" s="2">
        <v>21356700000</v>
      </c>
      <c r="N1878" s="2">
        <v>21256700000</v>
      </c>
      <c r="O1878" s="2">
        <v>20868300000</v>
      </c>
      <c r="P1878" s="2">
        <v>20441100000</v>
      </c>
      <c r="Q1878" s="2">
        <v>20152800000</v>
      </c>
      <c r="R1878" s="2">
        <v>19824100000</v>
      </c>
      <c r="S1878" s="2">
        <v>19546300000</v>
      </c>
      <c r="T1878" s="2">
        <v>19074600000</v>
      </c>
      <c r="U1878" s="2">
        <v>18788900000</v>
      </c>
      <c r="V1878" s="2">
        <v>18466500000</v>
      </c>
      <c r="W1878" s="2">
        <v>18163800000</v>
      </c>
      <c r="X1878" s="2">
        <v>18072300000</v>
      </c>
      <c r="Y1878" s="2">
        <v>17740300000</v>
      </c>
      <c r="Z1878" s="2">
        <v>17427500000</v>
      </c>
      <c r="AA1878" s="2">
        <v>17237200000</v>
      </c>
      <c r="AB1878" s="2">
        <v>17109000000</v>
      </c>
      <c r="AC1878" s="2">
        <v>16872300000</v>
      </c>
      <c r="AD1878" s="2">
        <v>16669600000</v>
      </c>
      <c r="AE1878" s="2">
        <v>16297100000</v>
      </c>
      <c r="AF1878" s="2">
        <v>16298900000</v>
      </c>
    </row>
    <row r="1879" spans="1:32">
      <c r="A1879" t="s">
        <v>7507</v>
      </c>
      <c r="B1879" t="s">
        <v>19</v>
      </c>
      <c r="C1879" s="2">
        <v>16620000000</v>
      </c>
      <c r="D1879" s="2">
        <v>17014700000</v>
      </c>
      <c r="E1879" s="2">
        <v>16432500000</v>
      </c>
      <c r="F1879" s="2">
        <v>16906800000</v>
      </c>
      <c r="G1879" s="2">
        <v>17139700000</v>
      </c>
      <c r="H1879" s="2">
        <v>17505400000</v>
      </c>
      <c r="I1879" s="2">
        <v>17618500000</v>
      </c>
      <c r="J1879" s="2">
        <v>17766900000</v>
      </c>
      <c r="K1879" s="2">
        <v>17610000000</v>
      </c>
      <c r="L1879" s="2">
        <v>17766200000</v>
      </c>
      <c r="M1879" s="2">
        <v>17562800000</v>
      </c>
      <c r="N1879" s="2">
        <v>17470100000</v>
      </c>
      <c r="O1879" s="2">
        <v>17156300000</v>
      </c>
      <c r="P1879" s="2">
        <v>16803100000</v>
      </c>
      <c r="Q1879" s="2">
        <v>16572200000</v>
      </c>
      <c r="R1879" s="2">
        <v>16297100000</v>
      </c>
      <c r="S1879" s="2">
        <v>16068800000</v>
      </c>
      <c r="T1879" s="2">
        <v>15678000000</v>
      </c>
      <c r="U1879" s="2">
        <v>15444000000</v>
      </c>
      <c r="V1879" s="2">
        <v>15179300000</v>
      </c>
      <c r="W1879" s="2">
        <v>14931600000</v>
      </c>
      <c r="X1879" s="2">
        <v>14859900000</v>
      </c>
      <c r="Y1879" s="2">
        <v>14586500000</v>
      </c>
      <c r="Z1879" s="2">
        <v>14323300000</v>
      </c>
      <c r="AA1879" s="2">
        <v>14173500000</v>
      </c>
      <c r="AB1879" s="2">
        <v>14061900000</v>
      </c>
      <c r="AC1879" s="2">
        <v>13871900000</v>
      </c>
      <c r="AD1879" s="2">
        <v>13707800000</v>
      </c>
      <c r="AE1879" s="2">
        <v>13396300000</v>
      </c>
      <c r="AF1879" s="2">
        <v>13397600000</v>
      </c>
    </row>
    <row r="1880" spans="1:32">
      <c r="A1880" t="s">
        <v>7508</v>
      </c>
      <c r="B1880" t="s">
        <v>19</v>
      </c>
      <c r="C1880" s="2">
        <v>60150000000</v>
      </c>
      <c r="D1880" s="2">
        <v>61578600000</v>
      </c>
      <c r="E1880" s="2">
        <v>59471500000</v>
      </c>
      <c r="F1880" s="2">
        <v>61184300000</v>
      </c>
      <c r="G1880" s="2">
        <v>62026200000</v>
      </c>
      <c r="H1880" s="2">
        <v>63343300000</v>
      </c>
      <c r="I1880" s="2">
        <v>63770800000</v>
      </c>
      <c r="J1880" s="2">
        <v>64304100000</v>
      </c>
      <c r="K1880" s="2">
        <v>63758000000</v>
      </c>
      <c r="L1880" s="2">
        <v>64291800000</v>
      </c>
      <c r="M1880" s="2">
        <v>63549200000</v>
      </c>
      <c r="N1880" s="2">
        <v>63236500000</v>
      </c>
      <c r="O1880" s="2">
        <v>62106000000</v>
      </c>
      <c r="P1880" s="2">
        <v>60808300000</v>
      </c>
      <c r="Q1880" s="2">
        <v>59973700000</v>
      </c>
      <c r="R1880" s="2">
        <v>58977600000</v>
      </c>
      <c r="S1880" s="2">
        <v>58159400000</v>
      </c>
      <c r="T1880" s="2">
        <v>56752100000</v>
      </c>
      <c r="U1880" s="2">
        <v>55893300000</v>
      </c>
      <c r="V1880" s="2">
        <v>54955200000</v>
      </c>
      <c r="W1880" s="2">
        <v>54051300000</v>
      </c>
      <c r="X1880" s="2">
        <v>53778400000</v>
      </c>
      <c r="Y1880" s="2">
        <v>52789500000</v>
      </c>
      <c r="Z1880" s="2">
        <v>51851600000</v>
      </c>
      <c r="AA1880" s="2">
        <v>51296600000</v>
      </c>
      <c r="AB1880" s="2">
        <v>50902900000</v>
      </c>
      <c r="AC1880" s="2">
        <v>50205300000</v>
      </c>
      <c r="AD1880" s="2">
        <v>49611700000</v>
      </c>
      <c r="AE1880" s="2">
        <v>48482900000</v>
      </c>
      <c r="AF1880" s="2">
        <v>48492900000</v>
      </c>
    </row>
    <row r="1881" spans="1:32">
      <c r="A1881" t="s">
        <v>7509</v>
      </c>
      <c r="B1881" t="s">
        <v>19</v>
      </c>
      <c r="C1881" s="2">
        <v>952200000</v>
      </c>
      <c r="D1881" s="2">
        <v>974815000</v>
      </c>
      <c r="E1881" s="2">
        <v>941459000</v>
      </c>
      <c r="F1881" s="2">
        <v>968840000</v>
      </c>
      <c r="G1881" s="2">
        <v>982214000</v>
      </c>
      <c r="H1881" s="2">
        <v>1002680000</v>
      </c>
      <c r="I1881" s="2">
        <v>1009100000</v>
      </c>
      <c r="J1881" s="2">
        <v>1017690000</v>
      </c>
      <c r="K1881" s="2">
        <v>1008940000</v>
      </c>
      <c r="L1881" s="2">
        <v>1017720000</v>
      </c>
      <c r="M1881" s="2">
        <v>1006200000</v>
      </c>
      <c r="N1881" s="2">
        <v>1000870000</v>
      </c>
      <c r="O1881" s="2">
        <v>983381000</v>
      </c>
      <c r="P1881" s="2">
        <v>962666000</v>
      </c>
      <c r="Q1881" s="2">
        <v>949331000</v>
      </c>
      <c r="R1881" s="2">
        <v>934041000</v>
      </c>
      <c r="S1881" s="2">
        <v>920957000</v>
      </c>
      <c r="T1881" s="2">
        <v>898693000</v>
      </c>
      <c r="U1881" s="2">
        <v>884732000</v>
      </c>
      <c r="V1881" s="2">
        <v>869690000</v>
      </c>
      <c r="W1881" s="2">
        <v>855838000</v>
      </c>
      <c r="X1881" s="2">
        <v>851081000</v>
      </c>
      <c r="Y1881" s="2">
        <v>836064000</v>
      </c>
      <c r="Z1881" s="2">
        <v>820978000</v>
      </c>
      <c r="AA1881" s="2">
        <v>811754000</v>
      </c>
      <c r="AB1881" s="2">
        <v>805962000</v>
      </c>
      <c r="AC1881" s="2">
        <v>794772000</v>
      </c>
      <c r="AD1881" s="2">
        <v>785396000</v>
      </c>
      <c r="AE1881" s="2">
        <v>767778000</v>
      </c>
      <c r="AF1881" s="2">
        <v>767730000</v>
      </c>
    </row>
    <row r="1882" spans="1:32">
      <c r="A1882" t="s">
        <v>7510</v>
      </c>
      <c r="B1882" t="s">
        <v>19</v>
      </c>
      <c r="C1882" s="2">
        <v>2264000000</v>
      </c>
      <c r="D1882" s="2">
        <v>2317770000</v>
      </c>
      <c r="E1882" s="2">
        <v>2238460000</v>
      </c>
      <c r="F1882" s="2">
        <v>2302430000</v>
      </c>
      <c r="G1882" s="2">
        <v>2334510000</v>
      </c>
      <c r="H1882" s="2">
        <v>2384340000</v>
      </c>
      <c r="I1882" s="2">
        <v>2399560000</v>
      </c>
      <c r="J1882" s="2">
        <v>2419820000</v>
      </c>
      <c r="K1882" s="2">
        <v>2399200000</v>
      </c>
      <c r="L1882" s="2">
        <v>2419710000</v>
      </c>
      <c r="M1882" s="2">
        <v>2391780000</v>
      </c>
      <c r="N1882" s="2">
        <v>2379540000</v>
      </c>
      <c r="O1882" s="2">
        <v>2337110000</v>
      </c>
      <c r="P1882" s="2">
        <v>2288300000</v>
      </c>
      <c r="Q1882" s="2">
        <v>2256710000</v>
      </c>
      <c r="R1882" s="2">
        <v>2219970000</v>
      </c>
      <c r="S1882" s="2">
        <v>2188870000</v>
      </c>
      <c r="T1882" s="2">
        <v>2135480000</v>
      </c>
      <c r="U1882" s="2">
        <v>2103950000</v>
      </c>
      <c r="V1882" s="2">
        <v>2068100000</v>
      </c>
      <c r="W1882" s="2">
        <v>2034130000</v>
      </c>
      <c r="X1882" s="2">
        <v>2024150000</v>
      </c>
      <c r="Y1882" s="2">
        <v>1986770000</v>
      </c>
      <c r="Z1882" s="2">
        <v>1951650000</v>
      </c>
      <c r="AA1882" s="2">
        <v>1930600000</v>
      </c>
      <c r="AB1882" s="2">
        <v>1915930000</v>
      </c>
      <c r="AC1882" s="2">
        <v>1889590000</v>
      </c>
      <c r="AD1882" s="2">
        <v>1866970000</v>
      </c>
      <c r="AE1882" s="2">
        <v>1824940000</v>
      </c>
      <c r="AF1882" s="2">
        <v>1824900000</v>
      </c>
    </row>
    <row r="1883" spans="1:32">
      <c r="A1883" t="s">
        <v>7511</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7512</v>
      </c>
      <c r="B1884" t="s">
        <v>19</v>
      </c>
      <c r="C1884" s="2">
        <v>41840000</v>
      </c>
      <c r="D1884" s="2">
        <v>42833700</v>
      </c>
      <c r="E1884" s="2">
        <v>43958500</v>
      </c>
      <c r="F1884" s="2">
        <v>44200900</v>
      </c>
      <c r="G1884" s="2">
        <v>44765000</v>
      </c>
      <c r="H1884" s="2">
        <v>45046800</v>
      </c>
      <c r="I1884" s="2">
        <v>45110600</v>
      </c>
      <c r="J1884" s="2">
        <v>45126900</v>
      </c>
      <c r="K1884" s="2">
        <v>45000500</v>
      </c>
      <c r="L1884" s="2">
        <v>44674400</v>
      </c>
      <c r="M1884" s="2">
        <v>44380200</v>
      </c>
      <c r="N1884" s="2">
        <v>43967800</v>
      </c>
      <c r="O1884" s="2">
        <v>43064100</v>
      </c>
      <c r="P1884" s="2">
        <v>42194500</v>
      </c>
      <c r="Q1884" s="2">
        <v>41553800</v>
      </c>
      <c r="R1884" s="2">
        <v>41034600</v>
      </c>
      <c r="S1884" s="2">
        <v>40140000</v>
      </c>
      <c r="T1884" s="2">
        <v>39391500</v>
      </c>
      <c r="U1884" s="2">
        <v>38718600</v>
      </c>
      <c r="V1884" s="2">
        <v>37975200</v>
      </c>
      <c r="W1884" s="2">
        <v>37549100</v>
      </c>
      <c r="X1884" s="2">
        <v>37316100</v>
      </c>
      <c r="Y1884" s="2">
        <v>36730300</v>
      </c>
      <c r="Z1884" s="2">
        <v>36410800</v>
      </c>
      <c r="AA1884" s="2">
        <v>35856000</v>
      </c>
      <c r="AB1884" s="2">
        <v>35384600</v>
      </c>
      <c r="AC1884" s="2">
        <v>34554100</v>
      </c>
      <c r="AD1884" s="2">
        <v>33952500</v>
      </c>
      <c r="AE1884" s="2">
        <v>34131200</v>
      </c>
      <c r="AF1884" s="2">
        <v>34021000</v>
      </c>
    </row>
    <row r="1885" spans="1:32">
      <c r="A1885" t="s">
        <v>7513</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7514</v>
      </c>
      <c r="B1886" t="s">
        <v>19</v>
      </c>
      <c r="C1886" s="2">
        <v>190400000000000</v>
      </c>
      <c r="D1886" s="2">
        <v>188654000000000</v>
      </c>
      <c r="E1886" s="2">
        <v>194688000000000</v>
      </c>
      <c r="F1886" s="2">
        <v>173855000000000</v>
      </c>
      <c r="G1886" s="2">
        <v>159756000000000</v>
      </c>
      <c r="H1886" s="2">
        <v>160950000000000</v>
      </c>
      <c r="I1886" s="2">
        <v>162324000000000</v>
      </c>
      <c r="J1886" s="2">
        <v>161655000000000</v>
      </c>
      <c r="K1886" s="2">
        <v>160356000000000</v>
      </c>
      <c r="L1886" s="2">
        <v>157615000000000</v>
      </c>
      <c r="M1886" s="2">
        <v>160322000000000</v>
      </c>
      <c r="N1886" s="2">
        <v>164502000000000</v>
      </c>
      <c r="O1886" s="2">
        <v>168482000000000</v>
      </c>
      <c r="P1886" s="2">
        <v>172336000000000</v>
      </c>
      <c r="Q1886" s="2">
        <v>176709000000000</v>
      </c>
      <c r="R1886" s="2">
        <v>180942000000000</v>
      </c>
      <c r="S1886" s="2">
        <v>183469000000000</v>
      </c>
      <c r="T1886" s="2">
        <v>186720000000000</v>
      </c>
      <c r="U1886" s="2">
        <v>189829000000000</v>
      </c>
      <c r="V1886" s="2">
        <v>192795000000000</v>
      </c>
      <c r="W1886" s="2">
        <v>198205000000000</v>
      </c>
      <c r="X1886" s="2">
        <v>203244000000000</v>
      </c>
      <c r="Y1886" s="2">
        <v>207173000000000</v>
      </c>
      <c r="Z1886" s="2">
        <v>211289000000000</v>
      </c>
      <c r="AA1886" s="2">
        <v>213446000000000</v>
      </c>
      <c r="AB1886" s="2">
        <v>215693000000000</v>
      </c>
      <c r="AC1886" s="2">
        <v>218378000000000</v>
      </c>
      <c r="AD1886" s="2">
        <v>221719000000000</v>
      </c>
      <c r="AE1886" s="2">
        <v>225654000000000</v>
      </c>
      <c r="AF1886" s="2">
        <v>229382000000000</v>
      </c>
    </row>
    <row r="1887" spans="1:32">
      <c r="A1887" t="s">
        <v>7515</v>
      </c>
      <c r="B1887" t="s">
        <v>19</v>
      </c>
      <c r="C1887" s="2">
        <v>801000000000</v>
      </c>
      <c r="D1887" s="2">
        <v>801000000000</v>
      </c>
      <c r="E1887" s="2">
        <v>801000000000</v>
      </c>
      <c r="F1887" s="2">
        <v>848300000000</v>
      </c>
      <c r="G1887" s="2">
        <v>786700000000</v>
      </c>
      <c r="H1887" s="2">
        <v>751900000000</v>
      </c>
      <c r="I1887" s="2">
        <v>780200000000</v>
      </c>
      <c r="J1887" s="2">
        <v>808900000000</v>
      </c>
      <c r="K1887" s="2">
        <v>828300000000</v>
      </c>
      <c r="L1887" s="2">
        <v>845900000000</v>
      </c>
      <c r="M1887" s="2">
        <v>857200000000</v>
      </c>
      <c r="N1887" s="2">
        <v>868200000000</v>
      </c>
      <c r="O1887" s="2">
        <v>885500000000</v>
      </c>
      <c r="P1887" s="2">
        <v>902200000000</v>
      </c>
      <c r="Q1887" s="2">
        <v>917400000000</v>
      </c>
      <c r="R1887" s="2">
        <v>936800000000</v>
      </c>
      <c r="S1887" s="2">
        <v>953800000000</v>
      </c>
      <c r="T1887" s="2">
        <v>964600000000</v>
      </c>
      <c r="U1887" s="2">
        <v>977600000000</v>
      </c>
      <c r="V1887" s="2">
        <v>990000000000</v>
      </c>
      <c r="W1887" s="2">
        <v>1001000000000</v>
      </c>
      <c r="X1887" s="2">
        <v>1025000000000</v>
      </c>
      <c r="Y1887" s="2">
        <v>1047000000000</v>
      </c>
      <c r="Z1887" s="2">
        <v>1062000000000</v>
      </c>
      <c r="AA1887" s="2">
        <v>1079000000000</v>
      </c>
      <c r="AB1887" s="2">
        <v>1087000000000</v>
      </c>
      <c r="AC1887" s="2">
        <v>1096000000000</v>
      </c>
      <c r="AD1887" s="2">
        <v>1105000000000</v>
      </c>
      <c r="AE1887" s="2">
        <v>1119000000000</v>
      </c>
      <c r="AF1887" s="2">
        <v>1136000000000</v>
      </c>
    </row>
    <row r="1888" spans="1:32">
      <c r="A1888" t="s">
        <v>7516</v>
      </c>
      <c r="B1888" t="s">
        <v>19</v>
      </c>
      <c r="C1888" s="2">
        <v>459300000000</v>
      </c>
      <c r="D1888" s="2">
        <v>459300000000</v>
      </c>
      <c r="E1888" s="2">
        <v>459300000000</v>
      </c>
      <c r="F1888" s="2">
        <v>471700000000</v>
      </c>
      <c r="G1888" s="2">
        <v>461900000000</v>
      </c>
      <c r="H1888" s="2">
        <v>457100000000</v>
      </c>
      <c r="I1888" s="2">
        <v>464100000000</v>
      </c>
      <c r="J1888" s="2">
        <v>471300000000</v>
      </c>
      <c r="K1888" s="2">
        <v>476600000000</v>
      </c>
      <c r="L1888" s="2">
        <v>481700000000</v>
      </c>
      <c r="M1888" s="2">
        <v>485500000000</v>
      </c>
      <c r="N1888" s="2">
        <v>489300000000</v>
      </c>
      <c r="O1888" s="2">
        <v>494300000000</v>
      </c>
      <c r="P1888" s="2">
        <v>499100000000</v>
      </c>
      <c r="Q1888" s="2">
        <v>503700000000</v>
      </c>
      <c r="R1888" s="2">
        <v>509000000000</v>
      </c>
      <c r="S1888" s="2">
        <v>513800000000</v>
      </c>
      <c r="T1888" s="2">
        <v>517400000000</v>
      </c>
      <c r="U1888" s="2">
        <v>521400000000</v>
      </c>
      <c r="V1888" s="2">
        <v>525200000000</v>
      </c>
      <c r="W1888" s="2">
        <v>528700000000</v>
      </c>
      <c r="X1888" s="2">
        <v>534500000000</v>
      </c>
      <c r="Y1888" s="2">
        <v>539900000000</v>
      </c>
      <c r="Z1888" s="2">
        <v>544200000000</v>
      </c>
      <c r="AA1888" s="2">
        <v>548600000000</v>
      </c>
      <c r="AB1888" s="2">
        <v>551300000000</v>
      </c>
      <c r="AC1888" s="2">
        <v>554200000000</v>
      </c>
      <c r="AD1888" s="2">
        <v>557100000000</v>
      </c>
      <c r="AE1888" s="2">
        <v>560900000000</v>
      </c>
      <c r="AF1888" s="2">
        <v>565100000000</v>
      </c>
    </row>
    <row r="1889" spans="1:32">
      <c r="A1889" t="s">
        <v>7517</v>
      </c>
      <c r="B1889" t="s">
        <v>19</v>
      </c>
      <c r="C1889" s="2">
        <v>100100000000</v>
      </c>
      <c r="D1889" s="2">
        <v>100100000000</v>
      </c>
      <c r="E1889" s="2">
        <v>100100000000</v>
      </c>
      <c r="F1889" s="2">
        <v>104700000000</v>
      </c>
      <c r="G1889" s="2">
        <v>99360000000</v>
      </c>
      <c r="H1889" s="2">
        <v>96410000000</v>
      </c>
      <c r="I1889" s="2">
        <v>99100000000</v>
      </c>
      <c r="J1889" s="2">
        <v>101800000000</v>
      </c>
      <c r="K1889" s="2">
        <v>103700000000</v>
      </c>
      <c r="L1889" s="2">
        <v>105400000000</v>
      </c>
      <c r="M1889" s="2">
        <v>106600000000</v>
      </c>
      <c r="N1889" s="2">
        <v>107800000000</v>
      </c>
      <c r="O1889" s="2">
        <v>109500000000</v>
      </c>
      <c r="P1889" s="2">
        <v>111100000000</v>
      </c>
      <c r="Q1889" s="2">
        <v>112600000000</v>
      </c>
      <c r="R1889" s="2">
        <v>114500000000</v>
      </c>
      <c r="S1889" s="2">
        <v>116200000000</v>
      </c>
      <c r="T1889" s="2">
        <v>117300000000</v>
      </c>
      <c r="U1889" s="2">
        <v>118600000000</v>
      </c>
      <c r="V1889" s="2">
        <v>119800000000</v>
      </c>
      <c r="W1889" s="2">
        <v>121000000000</v>
      </c>
      <c r="X1889" s="2">
        <v>123200000000</v>
      </c>
      <c r="Y1889" s="2">
        <v>125300000000</v>
      </c>
      <c r="Z1889" s="2">
        <v>126800000000</v>
      </c>
      <c r="AA1889" s="2">
        <v>128400000000</v>
      </c>
      <c r="AB1889" s="2">
        <v>129200000000</v>
      </c>
      <c r="AC1889" s="2">
        <v>130100000000</v>
      </c>
      <c r="AD1889" s="2">
        <v>131100000000</v>
      </c>
      <c r="AE1889" s="2">
        <v>132400000000</v>
      </c>
      <c r="AF1889" s="2">
        <v>134000000000</v>
      </c>
    </row>
    <row r="1890" spans="1:32">
      <c r="A1890" t="s">
        <v>7518</v>
      </c>
      <c r="B1890" t="s">
        <v>19</v>
      </c>
      <c r="C1890" s="2">
        <v>29970000000</v>
      </c>
      <c r="D1890" s="2">
        <v>29970000000</v>
      </c>
      <c r="E1890" s="2">
        <v>29970000000</v>
      </c>
      <c r="F1890" s="2">
        <v>31650000000</v>
      </c>
      <c r="G1890" s="2">
        <v>29510000000</v>
      </c>
      <c r="H1890" s="2">
        <v>28300000000</v>
      </c>
      <c r="I1890" s="2">
        <v>29300000000</v>
      </c>
      <c r="J1890" s="2">
        <v>30320000000</v>
      </c>
      <c r="K1890" s="2">
        <v>31010000000</v>
      </c>
      <c r="L1890" s="2">
        <v>31630000000</v>
      </c>
      <c r="M1890" s="2">
        <v>32040000000</v>
      </c>
      <c r="N1890" s="2">
        <v>32440000000</v>
      </c>
      <c r="O1890" s="2">
        <v>33050000000</v>
      </c>
      <c r="P1890" s="2">
        <v>33650000000</v>
      </c>
      <c r="Q1890" s="2">
        <v>34190000000</v>
      </c>
      <c r="R1890" s="2">
        <v>34880000000</v>
      </c>
      <c r="S1890" s="2">
        <v>35480000000</v>
      </c>
      <c r="T1890" s="2">
        <v>35870000000</v>
      </c>
      <c r="U1890" s="2">
        <v>36340000000</v>
      </c>
      <c r="V1890" s="2">
        <v>36780000000</v>
      </c>
      <c r="W1890" s="2">
        <v>37180000000</v>
      </c>
      <c r="X1890" s="2">
        <v>38020000000</v>
      </c>
      <c r="Y1890" s="2">
        <v>38780000000</v>
      </c>
      <c r="Z1890" s="2">
        <v>39340000000</v>
      </c>
      <c r="AA1890" s="2">
        <v>39940000000</v>
      </c>
      <c r="AB1890" s="2">
        <v>40220000000</v>
      </c>
      <c r="AC1890" s="2">
        <v>40540000000</v>
      </c>
      <c r="AD1890" s="2">
        <v>40870000000</v>
      </c>
      <c r="AE1890" s="2">
        <v>41370000000</v>
      </c>
      <c r="AF1890" s="2">
        <v>41960000000</v>
      </c>
    </row>
    <row r="1891" spans="1:32">
      <c r="A1891" t="s">
        <v>7519</v>
      </c>
      <c r="B1891" t="s">
        <v>19</v>
      </c>
      <c r="C1891" s="2">
        <v>24370000000</v>
      </c>
      <c r="D1891" s="2">
        <v>24370000000</v>
      </c>
      <c r="E1891" s="2">
        <v>24370000000</v>
      </c>
      <c r="F1891" s="2">
        <v>25720000000</v>
      </c>
      <c r="G1891" s="2">
        <v>24010000000</v>
      </c>
      <c r="H1891" s="2">
        <v>23050000000</v>
      </c>
      <c r="I1891" s="2">
        <v>23850000000</v>
      </c>
      <c r="J1891" s="2">
        <v>24660000000</v>
      </c>
      <c r="K1891" s="2">
        <v>25220000000</v>
      </c>
      <c r="L1891" s="2">
        <v>25720000000</v>
      </c>
      <c r="M1891" s="2">
        <v>26050000000</v>
      </c>
      <c r="N1891" s="2">
        <v>26360000000</v>
      </c>
      <c r="O1891" s="2">
        <v>26860000000</v>
      </c>
      <c r="P1891" s="2">
        <v>27340000000</v>
      </c>
      <c r="Q1891" s="2">
        <v>27770000000</v>
      </c>
      <c r="R1891" s="2">
        <v>28320000000</v>
      </c>
      <c r="S1891" s="2">
        <v>28810000000</v>
      </c>
      <c r="T1891" s="2">
        <v>29120000000</v>
      </c>
      <c r="U1891" s="2">
        <v>29490000000</v>
      </c>
      <c r="V1891" s="2">
        <v>29850000000</v>
      </c>
      <c r="W1891" s="2">
        <v>30170000000</v>
      </c>
      <c r="X1891" s="2">
        <v>30840000000</v>
      </c>
      <c r="Y1891" s="2">
        <v>31450000000</v>
      </c>
      <c r="Z1891" s="2">
        <v>31900000000</v>
      </c>
      <c r="AA1891" s="2">
        <v>32380000000</v>
      </c>
      <c r="AB1891" s="2">
        <v>32610000000</v>
      </c>
      <c r="AC1891" s="2">
        <v>32860000000</v>
      </c>
      <c r="AD1891" s="2">
        <v>33130000000</v>
      </c>
      <c r="AE1891" s="2">
        <v>33530000000</v>
      </c>
      <c r="AF1891" s="2">
        <v>34000000000</v>
      </c>
    </row>
    <row r="1892" spans="1:32">
      <c r="A1892" t="s">
        <v>7520</v>
      </c>
      <c r="B1892" t="s">
        <v>19</v>
      </c>
      <c r="C1892" s="2">
        <v>123300000000</v>
      </c>
      <c r="D1892" s="2">
        <v>123300000000</v>
      </c>
      <c r="E1892" s="2">
        <v>123300000000</v>
      </c>
      <c r="F1892" s="2">
        <v>130900000000</v>
      </c>
      <c r="G1892" s="2">
        <v>121000000000</v>
      </c>
      <c r="H1892" s="2">
        <v>115400000000</v>
      </c>
      <c r="I1892" s="2">
        <v>119900000000</v>
      </c>
      <c r="J1892" s="2">
        <v>124400000000</v>
      </c>
      <c r="K1892" s="2">
        <v>127500000000</v>
      </c>
      <c r="L1892" s="2">
        <v>130300000000</v>
      </c>
      <c r="M1892" s="2">
        <v>132100000000</v>
      </c>
      <c r="N1892" s="2">
        <v>133800000000</v>
      </c>
      <c r="O1892" s="2">
        <v>136600000000</v>
      </c>
      <c r="P1892" s="2">
        <v>139200000000</v>
      </c>
      <c r="Q1892" s="2">
        <v>141600000000</v>
      </c>
      <c r="R1892" s="2">
        <v>144700000000</v>
      </c>
      <c r="S1892" s="2">
        <v>147400000000</v>
      </c>
      <c r="T1892" s="2">
        <v>149100000000</v>
      </c>
      <c r="U1892" s="2">
        <v>151200000000</v>
      </c>
      <c r="V1892" s="2">
        <v>153100000000</v>
      </c>
      <c r="W1892" s="2">
        <v>154900000000</v>
      </c>
      <c r="X1892" s="2">
        <v>158700000000</v>
      </c>
      <c r="Y1892" s="2">
        <v>162200000000</v>
      </c>
      <c r="Z1892" s="2">
        <v>164600000000</v>
      </c>
      <c r="AA1892" s="2">
        <v>167300000000</v>
      </c>
      <c r="AB1892" s="2">
        <v>168600000000</v>
      </c>
      <c r="AC1892" s="2">
        <v>170000000000</v>
      </c>
      <c r="AD1892" s="2">
        <v>171400000000</v>
      </c>
      <c r="AE1892" s="2">
        <v>173700000000</v>
      </c>
      <c r="AF1892" s="2">
        <v>176300000000</v>
      </c>
    </row>
    <row r="1893" spans="1:32">
      <c r="A1893" t="s">
        <v>7521</v>
      </c>
      <c r="B1893" t="s">
        <v>19</v>
      </c>
      <c r="C1893" s="2">
        <v>1981000000</v>
      </c>
      <c r="D1893" s="2">
        <v>1981000000</v>
      </c>
      <c r="E1893" s="2">
        <v>1981000000</v>
      </c>
      <c r="F1893" s="2">
        <v>2027000000</v>
      </c>
      <c r="G1893" s="2">
        <v>1998000000</v>
      </c>
      <c r="H1893" s="2">
        <v>1986000000</v>
      </c>
      <c r="I1893" s="2">
        <v>2011000000</v>
      </c>
      <c r="J1893" s="2">
        <v>2037000000</v>
      </c>
      <c r="K1893" s="2">
        <v>2057000000</v>
      </c>
      <c r="L1893" s="2">
        <v>2076000000</v>
      </c>
      <c r="M1893" s="2">
        <v>2091000000</v>
      </c>
      <c r="N1893" s="2">
        <v>2106000000</v>
      </c>
      <c r="O1893" s="2">
        <v>2124000000</v>
      </c>
      <c r="P1893" s="2">
        <v>2143000000</v>
      </c>
      <c r="Q1893" s="2">
        <v>2160000000</v>
      </c>
      <c r="R1893" s="2">
        <v>2180000000</v>
      </c>
      <c r="S1893" s="2">
        <v>2198000000</v>
      </c>
      <c r="T1893" s="2">
        <v>2212000000</v>
      </c>
      <c r="U1893" s="2">
        <v>2227000000</v>
      </c>
      <c r="V1893" s="2">
        <v>2242000000</v>
      </c>
      <c r="W1893" s="2">
        <v>2256000000</v>
      </c>
      <c r="X1893" s="2">
        <v>2277000000</v>
      </c>
      <c r="Y1893" s="2">
        <v>2296000000</v>
      </c>
      <c r="Z1893" s="2">
        <v>2312000000</v>
      </c>
      <c r="AA1893" s="2">
        <v>2328000000</v>
      </c>
      <c r="AB1893" s="2">
        <v>2339000000</v>
      </c>
      <c r="AC1893" s="2">
        <v>2350000000</v>
      </c>
      <c r="AD1893" s="2">
        <v>2361000000</v>
      </c>
      <c r="AE1893" s="2">
        <v>2375000000</v>
      </c>
      <c r="AF1893" s="2">
        <v>2391000000</v>
      </c>
    </row>
    <row r="1894" spans="1:32">
      <c r="A1894" t="s">
        <v>7522</v>
      </c>
      <c r="B1894" t="s">
        <v>19</v>
      </c>
      <c r="C1894" s="2">
        <v>3466000000</v>
      </c>
      <c r="D1894" s="2">
        <v>3466000000</v>
      </c>
      <c r="E1894" s="2">
        <v>3466000000</v>
      </c>
      <c r="F1894" s="2">
        <v>3637000000</v>
      </c>
      <c r="G1894" s="2">
        <v>3430000000</v>
      </c>
      <c r="H1894" s="2">
        <v>3314000000</v>
      </c>
      <c r="I1894" s="2">
        <v>3415000000</v>
      </c>
      <c r="J1894" s="2">
        <v>3518000000</v>
      </c>
      <c r="K1894" s="2">
        <v>3588000000</v>
      </c>
      <c r="L1894" s="2">
        <v>3653000000</v>
      </c>
      <c r="M1894" s="2">
        <v>3695000000</v>
      </c>
      <c r="N1894" s="2">
        <v>3737000000</v>
      </c>
      <c r="O1894" s="2">
        <v>3801000000</v>
      </c>
      <c r="P1894" s="2">
        <v>3862000000</v>
      </c>
      <c r="Q1894" s="2">
        <v>3918000000</v>
      </c>
      <c r="R1894" s="2">
        <v>3988000000</v>
      </c>
      <c r="S1894" s="2">
        <v>4050000000</v>
      </c>
      <c r="T1894" s="2">
        <v>4091000000</v>
      </c>
      <c r="U1894" s="2">
        <v>4139000000</v>
      </c>
      <c r="V1894" s="2">
        <v>4185000000</v>
      </c>
      <c r="W1894" s="2">
        <v>4227000000</v>
      </c>
      <c r="X1894" s="2">
        <v>4311000000</v>
      </c>
      <c r="Y1894" s="2">
        <v>4389000000</v>
      </c>
      <c r="Z1894" s="2">
        <v>4445000000</v>
      </c>
      <c r="AA1894" s="2">
        <v>4506000000</v>
      </c>
      <c r="AB1894" s="2">
        <v>4536000000</v>
      </c>
      <c r="AC1894" s="2">
        <v>4569000000</v>
      </c>
      <c r="AD1894" s="2">
        <v>4604000000</v>
      </c>
      <c r="AE1894" s="2">
        <v>4655000000</v>
      </c>
      <c r="AF1894" s="2">
        <v>4714000000</v>
      </c>
    </row>
    <row r="1895" spans="1:32">
      <c r="A1895" t="s">
        <v>7523</v>
      </c>
      <c r="B1895" t="s">
        <v>19</v>
      </c>
      <c r="C1895" s="2">
        <v>14290000000</v>
      </c>
      <c r="D1895" s="2">
        <v>14290000000</v>
      </c>
      <c r="E1895" s="2">
        <v>15160000000</v>
      </c>
      <c r="F1895" s="2">
        <v>14010000000</v>
      </c>
      <c r="G1895" s="2">
        <v>13360000000</v>
      </c>
      <c r="H1895" s="2">
        <v>13880000000</v>
      </c>
      <c r="I1895" s="2">
        <v>14410000000</v>
      </c>
      <c r="J1895" s="2">
        <v>14770000000</v>
      </c>
      <c r="K1895" s="2">
        <v>15090000000</v>
      </c>
      <c r="L1895" s="2">
        <v>15300000000</v>
      </c>
      <c r="M1895" s="2">
        <v>15500000000</v>
      </c>
      <c r="N1895" s="2">
        <v>15820000000</v>
      </c>
      <c r="O1895" s="2">
        <v>16130000000</v>
      </c>
      <c r="P1895" s="2">
        <v>16410000000</v>
      </c>
      <c r="Q1895" s="2">
        <v>16760000000</v>
      </c>
      <c r="R1895" s="2">
        <v>17080000000</v>
      </c>
      <c r="S1895" s="2">
        <v>17270000000</v>
      </c>
      <c r="T1895" s="2">
        <v>17510000000</v>
      </c>
      <c r="U1895" s="2">
        <v>17740000000</v>
      </c>
      <c r="V1895" s="2">
        <v>17950000000</v>
      </c>
      <c r="W1895" s="2">
        <v>18380000000</v>
      </c>
      <c r="X1895" s="2">
        <v>18780000000</v>
      </c>
      <c r="Y1895" s="2">
        <v>19070000000</v>
      </c>
      <c r="Z1895" s="2">
        <v>19380000000</v>
      </c>
      <c r="AA1895" s="2">
        <v>19530000000</v>
      </c>
      <c r="AB1895" s="2">
        <v>19690000000</v>
      </c>
      <c r="AC1895" s="2">
        <v>19860000000</v>
      </c>
      <c r="AD1895" s="2">
        <v>20120000000</v>
      </c>
      <c r="AE1895" s="2">
        <v>20420000000</v>
      </c>
      <c r="AF1895" s="2">
        <v>20690000000</v>
      </c>
    </row>
    <row r="1896" spans="1:32">
      <c r="A1896" t="s">
        <v>7524</v>
      </c>
      <c r="B1896" t="s">
        <v>19</v>
      </c>
      <c r="C1896" s="2">
        <v>73580000000</v>
      </c>
      <c r="D1896" s="2">
        <v>73580000000</v>
      </c>
      <c r="E1896" s="2">
        <v>78080000000</v>
      </c>
      <c r="F1896" s="2">
        <v>72170000000</v>
      </c>
      <c r="G1896" s="2">
        <v>68820000000</v>
      </c>
      <c r="H1896" s="2">
        <v>71510000000</v>
      </c>
      <c r="I1896" s="2">
        <v>74240000000</v>
      </c>
      <c r="J1896" s="2">
        <v>76080000000</v>
      </c>
      <c r="K1896" s="2">
        <v>77740000000</v>
      </c>
      <c r="L1896" s="2">
        <v>78810000000</v>
      </c>
      <c r="M1896" s="2">
        <v>79850000000</v>
      </c>
      <c r="N1896" s="2">
        <v>81490000000</v>
      </c>
      <c r="O1896" s="2">
        <v>83070000000</v>
      </c>
      <c r="P1896" s="2">
        <v>84500000000</v>
      </c>
      <c r="Q1896" s="2">
        <v>86350000000</v>
      </c>
      <c r="R1896" s="2">
        <v>87960000000</v>
      </c>
      <c r="S1896" s="2">
        <v>88970000000</v>
      </c>
      <c r="T1896" s="2">
        <v>90200000000</v>
      </c>
      <c r="U1896" s="2">
        <v>91370000000</v>
      </c>
      <c r="V1896" s="2">
        <v>92450000000</v>
      </c>
      <c r="W1896" s="2">
        <v>94700000000</v>
      </c>
      <c r="X1896" s="2">
        <v>96750000000</v>
      </c>
      <c r="Y1896" s="2">
        <v>98240000000</v>
      </c>
      <c r="Z1896" s="2">
        <v>99840000000</v>
      </c>
      <c r="AA1896" s="2">
        <v>100600000000</v>
      </c>
      <c r="AB1896" s="2">
        <v>101400000000</v>
      </c>
      <c r="AC1896" s="2">
        <v>102300000000</v>
      </c>
      <c r="AD1896" s="2">
        <v>103600000000</v>
      </c>
      <c r="AE1896" s="2">
        <v>105200000000</v>
      </c>
      <c r="AF1896" s="2">
        <v>106600000000</v>
      </c>
    </row>
    <row r="1897" spans="1:32">
      <c r="A1897" t="s">
        <v>7525</v>
      </c>
      <c r="B1897" t="s">
        <v>19</v>
      </c>
      <c r="C1897" s="2">
        <v>185100000000000</v>
      </c>
      <c r="D1897" s="2">
        <v>185100000000000</v>
      </c>
      <c r="E1897" s="2">
        <v>198700000000000</v>
      </c>
      <c r="F1897" s="2">
        <v>202800000000000</v>
      </c>
      <c r="G1897" s="2">
        <v>179200000000000</v>
      </c>
      <c r="H1897" s="2">
        <v>178500000000000</v>
      </c>
      <c r="I1897" s="2">
        <v>178000000000000</v>
      </c>
      <c r="J1897" s="2">
        <v>177200000000000</v>
      </c>
      <c r="K1897" s="2">
        <v>175700000000000</v>
      </c>
      <c r="L1897" s="2">
        <v>145800000000000</v>
      </c>
      <c r="M1897" s="2">
        <v>142800000000000</v>
      </c>
      <c r="N1897" s="2">
        <v>138600000000000</v>
      </c>
      <c r="O1897" s="2">
        <v>136300000000000</v>
      </c>
      <c r="P1897" s="2">
        <v>132600000000000</v>
      </c>
      <c r="Q1897" s="2">
        <v>111300000000000</v>
      </c>
      <c r="R1897" s="2">
        <v>109100000000000</v>
      </c>
      <c r="S1897" s="2">
        <v>101200000000000</v>
      </c>
      <c r="T1897" s="2">
        <v>101500000000000</v>
      </c>
      <c r="U1897" s="2">
        <v>101900000000000</v>
      </c>
      <c r="V1897" s="2">
        <v>102300000000000</v>
      </c>
      <c r="W1897" s="2">
        <v>102600000000000</v>
      </c>
      <c r="X1897" s="2">
        <v>103000000000000</v>
      </c>
      <c r="Y1897" s="2">
        <v>103400000000000</v>
      </c>
      <c r="Z1897" s="2">
        <v>103800000000000</v>
      </c>
      <c r="AA1897" s="2">
        <v>104200000000000</v>
      </c>
      <c r="AB1897" s="2">
        <v>104600000000000</v>
      </c>
      <c r="AC1897" s="2">
        <v>106800000000000</v>
      </c>
      <c r="AD1897" s="2">
        <v>109100000000000</v>
      </c>
      <c r="AE1897" s="2">
        <v>111300000000000</v>
      </c>
      <c r="AF1897" s="2">
        <v>113500000000000</v>
      </c>
    </row>
    <row r="1898" spans="1:32">
      <c r="A1898" t="s">
        <v>7526</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7527</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7528</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7529</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7530</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7531</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7532</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7533</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7534</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7535</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7536</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7537</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7538</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7539</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7540</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7541</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7542</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7543</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7544</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7545</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7546</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7547</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7548</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7549</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7550</v>
      </c>
      <c r="B1922" t="s">
        <v>19</v>
      </c>
      <c r="C1922" s="2">
        <v>64900000000000</v>
      </c>
      <c r="D1922" s="2">
        <v>64900000000000</v>
      </c>
      <c r="E1922" s="2">
        <v>74700000000000</v>
      </c>
      <c r="F1922" s="2">
        <v>71350000000000</v>
      </c>
      <c r="G1922" s="2">
        <v>70450000000000</v>
      </c>
      <c r="H1922" s="2">
        <v>71520000000000</v>
      </c>
      <c r="I1922" s="2">
        <v>72710000000000</v>
      </c>
      <c r="J1922" s="2">
        <v>73540000000000</v>
      </c>
      <c r="K1922" s="2">
        <v>74250000000000</v>
      </c>
      <c r="L1922" s="2">
        <v>75140000000000</v>
      </c>
      <c r="M1922" s="2">
        <v>67242300000000</v>
      </c>
      <c r="N1922" s="2">
        <v>59358700000000</v>
      </c>
      <c r="O1922" s="2">
        <v>51238800000000</v>
      </c>
      <c r="P1922" s="2">
        <v>42801700000000</v>
      </c>
      <c r="Q1922" s="2">
        <v>34590900000000</v>
      </c>
      <c r="R1922" s="2">
        <v>35868000000000</v>
      </c>
      <c r="S1922" s="2">
        <v>36806800000000</v>
      </c>
      <c r="T1922" s="2">
        <v>37655800000000</v>
      </c>
      <c r="U1922" s="2">
        <v>38469600000000</v>
      </c>
      <c r="V1922" s="2">
        <v>39105200000000</v>
      </c>
      <c r="W1922" s="2">
        <v>40018200000000</v>
      </c>
      <c r="X1922" s="2">
        <v>41043200000000</v>
      </c>
      <c r="Y1922" s="2">
        <v>41882800000000</v>
      </c>
      <c r="Z1922" s="2">
        <v>42250600000000</v>
      </c>
      <c r="AA1922" s="2">
        <v>43219100000000</v>
      </c>
      <c r="AB1922" s="2">
        <v>44243900000000</v>
      </c>
      <c r="AC1922" s="2">
        <v>45183900000000</v>
      </c>
      <c r="AD1922" s="2">
        <v>46059500000000</v>
      </c>
      <c r="AE1922" s="2">
        <v>46690300000000</v>
      </c>
      <c r="AF1922" s="2">
        <v>47421400000000</v>
      </c>
    </row>
    <row r="1923" spans="1:32">
      <c r="A1923" t="s">
        <v>7551</v>
      </c>
      <c r="B1923" t="s">
        <v>19</v>
      </c>
      <c r="C1923" s="2">
        <v>9259000000</v>
      </c>
      <c r="D1923" s="2">
        <v>9259000000</v>
      </c>
      <c r="E1923" s="2">
        <v>9259000000</v>
      </c>
      <c r="F1923" s="2">
        <v>10100000000</v>
      </c>
      <c r="G1923" s="2">
        <v>9853000000</v>
      </c>
      <c r="H1923" s="2">
        <v>9802000000</v>
      </c>
      <c r="I1923" s="2">
        <v>9911000000</v>
      </c>
      <c r="J1923" s="2">
        <v>10030000000</v>
      </c>
      <c r="K1923" s="2">
        <v>10120000000</v>
      </c>
      <c r="L1923" s="2">
        <v>10200000000</v>
      </c>
      <c r="M1923" s="2">
        <v>10300000000</v>
      </c>
      <c r="N1923" s="2">
        <v>10390000000</v>
      </c>
      <c r="O1923" s="2">
        <v>10470000000</v>
      </c>
      <c r="P1923" s="2">
        <v>10550000000</v>
      </c>
      <c r="Q1923" s="2">
        <v>10590000000</v>
      </c>
      <c r="R1923" s="2">
        <v>10660000000</v>
      </c>
      <c r="S1923" s="2">
        <v>10780000000</v>
      </c>
      <c r="T1923" s="2">
        <v>10890000000</v>
      </c>
      <c r="U1923" s="2">
        <v>10970000000</v>
      </c>
      <c r="V1923" s="2">
        <v>11060000000</v>
      </c>
      <c r="W1923" s="2">
        <v>11130000000</v>
      </c>
      <c r="X1923" s="2">
        <v>11220000000</v>
      </c>
      <c r="Y1923" s="2">
        <v>11330000000</v>
      </c>
      <c r="Z1923" s="2">
        <v>11410000000</v>
      </c>
      <c r="AA1923" s="2">
        <v>11460000000</v>
      </c>
      <c r="AB1923" s="2">
        <v>11550000000</v>
      </c>
      <c r="AC1923" s="2">
        <v>11650000000</v>
      </c>
      <c r="AD1923" s="2">
        <v>11730000000</v>
      </c>
      <c r="AE1923" s="2">
        <v>11810000000</v>
      </c>
      <c r="AF1923" s="2">
        <v>11880000000</v>
      </c>
    </row>
    <row r="1924" spans="1:32">
      <c r="A1924" t="s">
        <v>7552</v>
      </c>
      <c r="B1924" t="s">
        <v>19</v>
      </c>
      <c r="C1924" s="2">
        <v>140700000000</v>
      </c>
      <c r="D1924" s="2">
        <v>140700000000</v>
      </c>
      <c r="E1924" s="2">
        <v>140700000000</v>
      </c>
      <c r="F1924" s="2">
        <v>156500000000</v>
      </c>
      <c r="G1924" s="2">
        <v>151500000000</v>
      </c>
      <c r="H1924" s="2">
        <v>150300000000</v>
      </c>
      <c r="I1924" s="2">
        <v>152200000000</v>
      </c>
      <c r="J1924" s="2">
        <v>154200000000</v>
      </c>
      <c r="K1924" s="2">
        <v>155800000000</v>
      </c>
      <c r="L1924" s="2">
        <v>157100000000</v>
      </c>
      <c r="M1924" s="2">
        <v>158700000000</v>
      </c>
      <c r="N1924" s="2">
        <v>160300000000</v>
      </c>
      <c r="O1924" s="2">
        <v>161700000000</v>
      </c>
      <c r="P1924" s="2">
        <v>162900000000</v>
      </c>
      <c r="Q1924" s="2">
        <v>163600000000</v>
      </c>
      <c r="R1924" s="2">
        <v>164700000000</v>
      </c>
      <c r="S1924" s="2">
        <v>166900000000</v>
      </c>
      <c r="T1924" s="2">
        <v>168700000000</v>
      </c>
      <c r="U1924" s="2">
        <v>170100000000</v>
      </c>
      <c r="V1924" s="2">
        <v>171600000000</v>
      </c>
      <c r="W1924" s="2">
        <v>172800000000</v>
      </c>
      <c r="X1924" s="2">
        <v>174400000000</v>
      </c>
      <c r="Y1924" s="2">
        <v>176200000000</v>
      </c>
      <c r="Z1924" s="2">
        <v>177700000000</v>
      </c>
      <c r="AA1924" s="2">
        <v>178500000000</v>
      </c>
      <c r="AB1924" s="2">
        <v>180100000000</v>
      </c>
      <c r="AC1924" s="2">
        <v>181800000000</v>
      </c>
      <c r="AD1924" s="2">
        <v>183200000000</v>
      </c>
      <c r="AE1924" s="2">
        <v>184700000000</v>
      </c>
      <c r="AF1924" s="2">
        <v>185900000000</v>
      </c>
    </row>
    <row r="1925" spans="1:32">
      <c r="A1925" t="s">
        <v>7553</v>
      </c>
      <c r="B1925" t="s">
        <v>19</v>
      </c>
      <c r="C1925" s="2">
        <v>109000000000</v>
      </c>
      <c r="D1925" s="2">
        <v>109000000000</v>
      </c>
      <c r="E1925" s="2">
        <v>109000000000</v>
      </c>
      <c r="F1925" s="2">
        <v>125000000000</v>
      </c>
      <c r="G1925" s="2">
        <v>119600000000</v>
      </c>
      <c r="H1925" s="2">
        <v>118100000000</v>
      </c>
      <c r="I1925" s="2">
        <v>119900000000</v>
      </c>
      <c r="J1925" s="2">
        <v>121800000000</v>
      </c>
      <c r="K1925" s="2">
        <v>123200000000</v>
      </c>
      <c r="L1925" s="2">
        <v>124400000000</v>
      </c>
      <c r="M1925" s="2">
        <v>125800000000</v>
      </c>
      <c r="N1925" s="2">
        <v>127200000000</v>
      </c>
      <c r="O1925" s="2">
        <v>128500000000</v>
      </c>
      <c r="P1925" s="2">
        <v>129500000000</v>
      </c>
      <c r="Q1925" s="2">
        <v>130000000000</v>
      </c>
      <c r="R1925" s="2">
        <v>131000000000</v>
      </c>
      <c r="S1925" s="2">
        <v>133100000000</v>
      </c>
      <c r="T1925" s="2">
        <v>134700000000</v>
      </c>
      <c r="U1925" s="2">
        <v>136000000000</v>
      </c>
      <c r="V1925" s="2">
        <v>137400000000</v>
      </c>
      <c r="W1925" s="2">
        <v>138500000000</v>
      </c>
      <c r="X1925" s="2">
        <v>139900000000</v>
      </c>
      <c r="Y1925" s="2">
        <v>141700000000</v>
      </c>
      <c r="Z1925" s="2">
        <v>143100000000</v>
      </c>
      <c r="AA1925" s="2">
        <v>143800000000</v>
      </c>
      <c r="AB1925" s="2">
        <v>145300000000</v>
      </c>
      <c r="AC1925" s="2">
        <v>146900000000</v>
      </c>
      <c r="AD1925" s="2">
        <v>148200000000</v>
      </c>
      <c r="AE1925" s="2">
        <v>149600000000</v>
      </c>
      <c r="AF1925" s="2">
        <v>150700000000</v>
      </c>
    </row>
    <row r="1926" spans="1:32">
      <c r="A1926" t="s">
        <v>7554</v>
      </c>
      <c r="B1926" t="s">
        <v>19</v>
      </c>
      <c r="C1926" s="2">
        <v>11710000000</v>
      </c>
      <c r="D1926" s="2">
        <v>11710000000</v>
      </c>
      <c r="E1926" s="2">
        <v>11710000000</v>
      </c>
      <c r="F1926" s="2">
        <v>13420000000</v>
      </c>
      <c r="G1926" s="2">
        <v>12840000000</v>
      </c>
      <c r="H1926" s="2">
        <v>12680000000</v>
      </c>
      <c r="I1926" s="2">
        <v>12870000000</v>
      </c>
      <c r="J1926" s="2">
        <v>13080000000</v>
      </c>
      <c r="K1926" s="2">
        <v>13230000000</v>
      </c>
      <c r="L1926" s="2">
        <v>13350000000</v>
      </c>
      <c r="M1926" s="2">
        <v>13510000000</v>
      </c>
      <c r="N1926" s="2">
        <v>13660000000</v>
      </c>
      <c r="O1926" s="2">
        <v>13810000000</v>
      </c>
      <c r="P1926" s="2">
        <v>13910000000</v>
      </c>
      <c r="Q1926" s="2">
        <v>13970000000</v>
      </c>
      <c r="R1926" s="2">
        <v>14070000000</v>
      </c>
      <c r="S1926" s="2">
        <v>14290000000</v>
      </c>
      <c r="T1926" s="2">
        <v>14470000000</v>
      </c>
      <c r="U1926" s="2">
        <v>14610000000</v>
      </c>
      <c r="V1926" s="2">
        <v>14760000000</v>
      </c>
      <c r="W1926" s="2">
        <v>14880000000</v>
      </c>
      <c r="X1926" s="2">
        <v>15030000000</v>
      </c>
      <c r="Y1926" s="2">
        <v>15220000000</v>
      </c>
      <c r="Z1926" s="2">
        <v>15370000000</v>
      </c>
      <c r="AA1926" s="2">
        <v>15440000000</v>
      </c>
      <c r="AB1926" s="2">
        <v>15600000000</v>
      </c>
      <c r="AC1926" s="2">
        <v>15780000000</v>
      </c>
      <c r="AD1926" s="2">
        <v>15920000000</v>
      </c>
      <c r="AE1926" s="2">
        <v>16070000000</v>
      </c>
      <c r="AF1926" s="2">
        <v>16190000000</v>
      </c>
    </row>
    <row r="1927" spans="1:32">
      <c r="A1927" t="s">
        <v>7555</v>
      </c>
      <c r="B1927" t="s">
        <v>19</v>
      </c>
      <c r="C1927" s="2">
        <v>7047000000</v>
      </c>
      <c r="D1927" s="2">
        <v>7047000000</v>
      </c>
      <c r="E1927" s="2">
        <v>7047000000</v>
      </c>
      <c r="F1927" s="2">
        <v>8061000000</v>
      </c>
      <c r="G1927" s="2">
        <v>7718000000</v>
      </c>
      <c r="H1927" s="2">
        <v>7627000000</v>
      </c>
      <c r="I1927" s="2">
        <v>7739000000</v>
      </c>
      <c r="J1927" s="2">
        <v>7864000000</v>
      </c>
      <c r="K1927" s="2">
        <v>7952000000</v>
      </c>
      <c r="L1927" s="2">
        <v>8026000000</v>
      </c>
      <c r="M1927" s="2">
        <v>8120000000</v>
      </c>
      <c r="N1927" s="2">
        <v>8209000000</v>
      </c>
      <c r="O1927" s="2">
        <v>8295000000</v>
      </c>
      <c r="P1927" s="2">
        <v>8359000000</v>
      </c>
      <c r="Q1927" s="2">
        <v>8391000000</v>
      </c>
      <c r="R1927" s="2">
        <v>8452000000</v>
      </c>
      <c r="S1927" s="2">
        <v>8585000000</v>
      </c>
      <c r="T1927" s="2">
        <v>8690000000</v>
      </c>
      <c r="U1927" s="2">
        <v>8774000000</v>
      </c>
      <c r="V1927" s="2">
        <v>8865000000</v>
      </c>
      <c r="W1927" s="2">
        <v>8933000000</v>
      </c>
      <c r="X1927" s="2">
        <v>9025000000</v>
      </c>
      <c r="Y1927" s="2">
        <v>9138000000</v>
      </c>
      <c r="Z1927" s="2">
        <v>9227000000</v>
      </c>
      <c r="AA1927" s="2">
        <v>9270000000</v>
      </c>
      <c r="AB1927" s="2">
        <v>9364000000</v>
      </c>
      <c r="AC1927" s="2">
        <v>9469000000</v>
      </c>
      <c r="AD1927" s="2">
        <v>9554000000</v>
      </c>
      <c r="AE1927" s="2">
        <v>9642000000</v>
      </c>
      <c r="AF1927" s="2">
        <v>9715000000</v>
      </c>
    </row>
    <row r="1928" spans="1:32">
      <c r="A1928" t="s">
        <v>7556</v>
      </c>
      <c r="B1928" t="s">
        <v>19</v>
      </c>
      <c r="C1928" s="2">
        <v>25970000000</v>
      </c>
      <c r="D1928" s="2">
        <v>25970000000</v>
      </c>
      <c r="E1928" s="2">
        <v>25970000000</v>
      </c>
      <c r="F1928" s="2">
        <v>29890000000</v>
      </c>
      <c r="G1928" s="2">
        <v>28550000000</v>
      </c>
      <c r="H1928" s="2">
        <v>28200000000</v>
      </c>
      <c r="I1928" s="2">
        <v>28620000000</v>
      </c>
      <c r="J1928" s="2">
        <v>29100000000</v>
      </c>
      <c r="K1928" s="2">
        <v>29430000000</v>
      </c>
      <c r="L1928" s="2">
        <v>29710000000</v>
      </c>
      <c r="M1928" s="2">
        <v>30070000000</v>
      </c>
      <c r="N1928" s="2">
        <v>30410000000</v>
      </c>
      <c r="O1928" s="2">
        <v>30730000000</v>
      </c>
      <c r="P1928" s="2">
        <v>30970000000</v>
      </c>
      <c r="Q1928" s="2">
        <v>31090000000</v>
      </c>
      <c r="R1928" s="2">
        <v>31320000000</v>
      </c>
      <c r="S1928" s="2">
        <v>31830000000</v>
      </c>
      <c r="T1928" s="2">
        <v>32230000000</v>
      </c>
      <c r="U1928" s="2">
        <v>32550000000</v>
      </c>
      <c r="V1928" s="2">
        <v>32890000000</v>
      </c>
      <c r="W1928" s="2">
        <v>33150000000</v>
      </c>
      <c r="X1928" s="2">
        <v>33500000000</v>
      </c>
      <c r="Y1928" s="2">
        <v>33940000000</v>
      </c>
      <c r="Z1928" s="2">
        <v>34280000000</v>
      </c>
      <c r="AA1928" s="2">
        <v>34440000000</v>
      </c>
      <c r="AB1928" s="2">
        <v>34800000000</v>
      </c>
      <c r="AC1928" s="2">
        <v>35200000000</v>
      </c>
      <c r="AD1928" s="2">
        <v>35520000000</v>
      </c>
      <c r="AE1928" s="2">
        <v>35860000000</v>
      </c>
      <c r="AF1928" s="2">
        <v>36140000000</v>
      </c>
    </row>
    <row r="1929" spans="1:32">
      <c r="A1929" t="s">
        <v>7557</v>
      </c>
      <c r="B1929" t="s">
        <v>19</v>
      </c>
      <c r="C1929" s="2">
        <v>383800000</v>
      </c>
      <c r="D1929" s="2">
        <v>383800000</v>
      </c>
      <c r="E1929" s="2">
        <v>383800000</v>
      </c>
      <c r="F1929" s="2">
        <v>415500000</v>
      </c>
      <c r="G1929" s="2">
        <v>406500000</v>
      </c>
      <c r="H1929" s="2">
        <v>404800000</v>
      </c>
      <c r="I1929" s="2">
        <v>409100000</v>
      </c>
      <c r="J1929" s="2">
        <v>413700000</v>
      </c>
      <c r="K1929" s="2">
        <v>417300000</v>
      </c>
      <c r="L1929" s="2">
        <v>420500000</v>
      </c>
      <c r="M1929" s="2">
        <v>424200000</v>
      </c>
      <c r="N1929" s="2">
        <v>427800000</v>
      </c>
      <c r="O1929" s="2">
        <v>431300000</v>
      </c>
      <c r="P1929" s="2">
        <v>434200000</v>
      </c>
      <c r="Q1929" s="2">
        <v>436100000</v>
      </c>
      <c r="R1929" s="2">
        <v>438800000</v>
      </c>
      <c r="S1929" s="2">
        <v>443600000</v>
      </c>
      <c r="T1929" s="2">
        <v>447600000</v>
      </c>
      <c r="U1929" s="2">
        <v>451000000</v>
      </c>
      <c r="V1929" s="2">
        <v>454500000</v>
      </c>
      <c r="W1929" s="2">
        <v>457300000</v>
      </c>
      <c r="X1929" s="2">
        <v>460800000</v>
      </c>
      <c r="Y1929" s="2">
        <v>464800000</v>
      </c>
      <c r="Z1929" s="2">
        <v>468200000</v>
      </c>
      <c r="AA1929" s="2">
        <v>470200000</v>
      </c>
      <c r="AB1929" s="2">
        <v>473700000</v>
      </c>
      <c r="AC1929" s="2">
        <v>477400000</v>
      </c>
      <c r="AD1929" s="2">
        <v>480600000</v>
      </c>
      <c r="AE1929" s="2">
        <v>483800000</v>
      </c>
      <c r="AF1929" s="2">
        <v>486600000</v>
      </c>
    </row>
    <row r="1930" spans="1:32">
      <c r="A1930" t="s">
        <v>7558</v>
      </c>
      <c r="B1930" t="s">
        <v>19</v>
      </c>
      <c r="C1930" s="2">
        <v>950600000</v>
      </c>
      <c r="D1930" s="2">
        <v>950600000</v>
      </c>
      <c r="E1930" s="2">
        <v>950600000</v>
      </c>
      <c r="F1930" s="2">
        <v>1080000000</v>
      </c>
      <c r="G1930" s="2">
        <v>1037000000</v>
      </c>
      <c r="H1930" s="2">
        <v>1025000000</v>
      </c>
      <c r="I1930" s="2">
        <v>1040000000</v>
      </c>
      <c r="J1930" s="2">
        <v>1056000000</v>
      </c>
      <c r="K1930" s="2">
        <v>1068000000</v>
      </c>
      <c r="L1930" s="2">
        <v>1077000000</v>
      </c>
      <c r="M1930" s="2">
        <v>1090000000</v>
      </c>
      <c r="N1930" s="2">
        <v>1101000000</v>
      </c>
      <c r="O1930" s="2">
        <v>1112000000</v>
      </c>
      <c r="P1930" s="2">
        <v>1121000000</v>
      </c>
      <c r="Q1930" s="2">
        <v>1125000000</v>
      </c>
      <c r="R1930" s="2">
        <v>1133000000</v>
      </c>
      <c r="S1930" s="2">
        <v>1150000000</v>
      </c>
      <c r="T1930" s="2">
        <v>1164000000</v>
      </c>
      <c r="U1930" s="2">
        <v>1175000000</v>
      </c>
      <c r="V1930" s="2">
        <v>1187000000</v>
      </c>
      <c r="W1930" s="2">
        <v>1196000000</v>
      </c>
      <c r="X1930" s="2">
        <v>1207000000</v>
      </c>
      <c r="Y1930" s="2">
        <v>1222000000</v>
      </c>
      <c r="Z1930" s="2">
        <v>1234000000</v>
      </c>
      <c r="AA1930" s="2">
        <v>1239000000</v>
      </c>
      <c r="AB1930" s="2">
        <v>1251000000</v>
      </c>
      <c r="AC1930" s="2">
        <v>1265000000</v>
      </c>
      <c r="AD1930" s="2">
        <v>1276000000</v>
      </c>
      <c r="AE1930" s="2">
        <v>1287000000</v>
      </c>
      <c r="AF1930" s="2">
        <v>1297000000</v>
      </c>
    </row>
    <row r="1931" spans="1:32">
      <c r="A1931" t="s">
        <v>7559</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7560</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7561</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7562</v>
      </c>
      <c r="B1934" t="s">
        <v>19</v>
      </c>
      <c r="C1934" s="2">
        <v>40000000000000</v>
      </c>
      <c r="D1934" s="2">
        <v>40000000000000</v>
      </c>
      <c r="E1934" s="2">
        <v>40480000000000</v>
      </c>
      <c r="F1934" s="2">
        <v>39780000000000</v>
      </c>
      <c r="G1934" s="2">
        <v>39110000000000</v>
      </c>
      <c r="H1934" s="2">
        <v>39930000000000</v>
      </c>
      <c r="I1934" s="2">
        <v>42180000000000</v>
      </c>
      <c r="J1934" s="2">
        <v>43160000000000</v>
      </c>
      <c r="K1934" s="2">
        <v>43240000000000</v>
      </c>
      <c r="L1934" s="2">
        <v>43360000000000</v>
      </c>
      <c r="M1934" s="2">
        <v>40471900000000</v>
      </c>
      <c r="N1934" s="2">
        <v>37963600000000</v>
      </c>
      <c r="O1934" s="2">
        <v>36025600000000</v>
      </c>
      <c r="P1934" s="2">
        <v>33487800000000</v>
      </c>
      <c r="Q1934" s="2">
        <v>31161200000000</v>
      </c>
      <c r="R1934" s="2">
        <v>31413100000000</v>
      </c>
      <c r="S1934" s="2">
        <v>31492800000000</v>
      </c>
      <c r="T1934" s="2">
        <v>31934900000000</v>
      </c>
      <c r="U1934" s="2">
        <v>32306000000000</v>
      </c>
      <c r="V1934" s="2">
        <v>32314300000000</v>
      </c>
      <c r="W1934" s="2">
        <v>32576900000000</v>
      </c>
      <c r="X1934" s="2">
        <v>33169500000000</v>
      </c>
      <c r="Y1934" s="2">
        <v>33516400000000</v>
      </c>
      <c r="Z1934" s="2">
        <v>33606100000000</v>
      </c>
      <c r="AA1934" s="2">
        <v>33437800000000</v>
      </c>
      <c r="AB1934" s="2">
        <v>33165500000000</v>
      </c>
      <c r="AC1934" s="2">
        <v>33115700000000</v>
      </c>
      <c r="AD1934" s="2">
        <v>33190200000000</v>
      </c>
      <c r="AE1934" s="2">
        <v>33410100000000</v>
      </c>
      <c r="AF1934" s="2">
        <v>33527400000000</v>
      </c>
    </row>
    <row r="1935" spans="1:32">
      <c r="A1935" t="s">
        <v>7563</v>
      </c>
      <c r="B1935" t="s">
        <v>19</v>
      </c>
      <c r="C1935" s="2">
        <v>13050000000</v>
      </c>
      <c r="D1935" s="2">
        <v>13050000000</v>
      </c>
      <c r="E1935" s="2">
        <v>13050000000</v>
      </c>
      <c r="F1935" s="2">
        <v>13200000000</v>
      </c>
      <c r="G1935" s="2">
        <v>13020000000</v>
      </c>
      <c r="H1935" s="2">
        <v>12850000000</v>
      </c>
      <c r="I1935" s="2">
        <v>13090000000</v>
      </c>
      <c r="J1935" s="2">
        <v>13720000000</v>
      </c>
      <c r="K1935" s="2">
        <v>14000000000</v>
      </c>
      <c r="L1935" s="2">
        <v>14030000000</v>
      </c>
      <c r="M1935" s="2">
        <v>14080000000</v>
      </c>
      <c r="N1935" s="2">
        <v>13960000000</v>
      </c>
      <c r="O1935" s="2">
        <v>13950000000</v>
      </c>
      <c r="P1935" s="2">
        <v>14100000000</v>
      </c>
      <c r="Q1935" s="2">
        <v>14080000000</v>
      </c>
      <c r="R1935" s="2">
        <v>14150000000</v>
      </c>
      <c r="S1935" s="2">
        <v>14240000000</v>
      </c>
      <c r="T1935" s="2">
        <v>14260000000</v>
      </c>
      <c r="U1935" s="2">
        <v>14390000000</v>
      </c>
      <c r="V1935" s="2">
        <v>14510000000</v>
      </c>
      <c r="W1935" s="2">
        <v>14500000000</v>
      </c>
      <c r="X1935" s="2">
        <v>14590000000</v>
      </c>
      <c r="Y1935" s="2">
        <v>14790000000</v>
      </c>
      <c r="Z1935" s="2">
        <v>14900000000</v>
      </c>
      <c r="AA1935" s="2">
        <v>14920000000</v>
      </c>
      <c r="AB1935" s="2">
        <v>14870000000</v>
      </c>
      <c r="AC1935" s="2">
        <v>14790000000</v>
      </c>
      <c r="AD1935" s="2">
        <v>14760000000</v>
      </c>
      <c r="AE1935" s="2">
        <v>14780000000</v>
      </c>
      <c r="AF1935" s="2">
        <v>14870000000</v>
      </c>
    </row>
    <row r="1936" spans="1:32">
      <c r="A1936" t="s">
        <v>7564</v>
      </c>
      <c r="B1936" t="s">
        <v>19</v>
      </c>
      <c r="C1936" s="2">
        <v>348200000000</v>
      </c>
      <c r="D1936" s="2">
        <v>348200000000</v>
      </c>
      <c r="E1936" s="2">
        <v>348200000000</v>
      </c>
      <c r="F1936" s="2">
        <v>352400000000</v>
      </c>
      <c r="G1936" s="2">
        <v>346800000000</v>
      </c>
      <c r="H1936" s="2">
        <v>341400000000</v>
      </c>
      <c r="I1936" s="2">
        <v>348300000000</v>
      </c>
      <c r="J1936" s="2">
        <v>366900000000</v>
      </c>
      <c r="K1936" s="2">
        <v>375000000000</v>
      </c>
      <c r="L1936" s="2">
        <v>375700000000</v>
      </c>
      <c r="M1936" s="2">
        <v>376800000000</v>
      </c>
      <c r="N1936" s="2">
        <v>373200000000</v>
      </c>
      <c r="O1936" s="2">
        <v>372400000000</v>
      </c>
      <c r="P1936" s="2">
        <v>376700000000</v>
      </c>
      <c r="Q1936" s="2">
        <v>376000000000</v>
      </c>
      <c r="R1936" s="2">
        <v>377700000000</v>
      </c>
      <c r="S1936" s="2">
        <v>380200000000</v>
      </c>
      <c r="T1936" s="2">
        <v>380700000000</v>
      </c>
      <c r="U1936" s="2">
        <v>384300000000</v>
      </c>
      <c r="V1936" s="2">
        <v>387600000000</v>
      </c>
      <c r="W1936" s="2">
        <v>387300000000</v>
      </c>
      <c r="X1936" s="2">
        <v>389900000000</v>
      </c>
      <c r="Y1936" s="2">
        <v>395600000000</v>
      </c>
      <c r="Z1936" s="2">
        <v>398600000000</v>
      </c>
      <c r="AA1936" s="2">
        <v>399200000000</v>
      </c>
      <c r="AB1936" s="2">
        <v>397400000000</v>
      </c>
      <c r="AC1936" s="2">
        <v>394800000000</v>
      </c>
      <c r="AD1936" s="2">
        <v>393900000000</v>
      </c>
      <c r="AE1936" s="2">
        <v>394300000000</v>
      </c>
      <c r="AF1936" s="2">
        <v>396800000000</v>
      </c>
    </row>
    <row r="1937" spans="1:32">
      <c r="A1937" t="s">
        <v>7565</v>
      </c>
      <c r="B1937" t="s">
        <v>19</v>
      </c>
      <c r="C1937" s="2">
        <v>60950000000</v>
      </c>
      <c r="D1937" s="2">
        <v>60950000000</v>
      </c>
      <c r="E1937" s="2">
        <v>60950000000</v>
      </c>
      <c r="F1937" s="2">
        <v>61670000000</v>
      </c>
      <c r="G1937" s="2">
        <v>60650000000</v>
      </c>
      <c r="H1937" s="2">
        <v>59680000000</v>
      </c>
      <c r="I1937" s="2">
        <v>60910000000</v>
      </c>
      <c r="J1937" s="2">
        <v>64230000000</v>
      </c>
      <c r="K1937" s="2">
        <v>65690000000</v>
      </c>
      <c r="L1937" s="2">
        <v>65810000000</v>
      </c>
      <c r="M1937" s="2">
        <v>66000000000</v>
      </c>
      <c r="N1937" s="2">
        <v>65340000000</v>
      </c>
      <c r="O1937" s="2">
        <v>65190000000</v>
      </c>
      <c r="P1937" s="2">
        <v>65940000000</v>
      </c>
      <c r="Q1937" s="2">
        <v>65820000000</v>
      </c>
      <c r="R1937" s="2">
        <v>66120000000</v>
      </c>
      <c r="S1937" s="2">
        <v>66560000000</v>
      </c>
      <c r="T1937" s="2">
        <v>66640000000</v>
      </c>
      <c r="U1937" s="2">
        <v>67280000000</v>
      </c>
      <c r="V1937" s="2">
        <v>67860000000</v>
      </c>
      <c r="W1937" s="2">
        <v>67800000000</v>
      </c>
      <c r="X1937" s="2">
        <v>68250000000</v>
      </c>
      <c r="Y1937" s="2">
        <v>69270000000</v>
      </c>
      <c r="Z1937" s="2">
        <v>69800000000</v>
      </c>
      <c r="AA1937" s="2">
        <v>69900000000</v>
      </c>
      <c r="AB1937" s="2">
        <v>69570000000</v>
      </c>
      <c r="AC1937" s="2">
        <v>69110000000</v>
      </c>
      <c r="AD1937" s="2">
        <v>68930000000</v>
      </c>
      <c r="AE1937" s="2">
        <v>69000000000</v>
      </c>
      <c r="AF1937" s="2">
        <v>69450000000</v>
      </c>
    </row>
    <row r="1938" spans="1:32">
      <c r="A1938" t="s">
        <v>7566</v>
      </c>
      <c r="B1938" t="s">
        <v>19</v>
      </c>
      <c r="C1938" s="2">
        <v>33550000000</v>
      </c>
      <c r="D1938" s="2">
        <v>33550000000</v>
      </c>
      <c r="E1938" s="2">
        <v>33550000000</v>
      </c>
      <c r="F1938" s="2">
        <v>33950000000</v>
      </c>
      <c r="G1938" s="2">
        <v>33370000000</v>
      </c>
      <c r="H1938" s="2">
        <v>32810000000</v>
      </c>
      <c r="I1938" s="2">
        <v>33500000000</v>
      </c>
      <c r="J1938" s="2">
        <v>35380000000</v>
      </c>
      <c r="K1938" s="2">
        <v>36190000000</v>
      </c>
      <c r="L1938" s="2">
        <v>36260000000</v>
      </c>
      <c r="M1938" s="2">
        <v>36360000000</v>
      </c>
      <c r="N1938" s="2">
        <v>35980000000</v>
      </c>
      <c r="O1938" s="2">
        <v>35890000000</v>
      </c>
      <c r="P1938" s="2">
        <v>36310000000</v>
      </c>
      <c r="Q1938" s="2">
        <v>36240000000</v>
      </c>
      <c r="R1938" s="2">
        <v>36400000000</v>
      </c>
      <c r="S1938" s="2">
        <v>36650000000</v>
      </c>
      <c r="T1938" s="2">
        <v>36690000000</v>
      </c>
      <c r="U1938" s="2">
        <v>37040000000</v>
      </c>
      <c r="V1938" s="2">
        <v>37370000000</v>
      </c>
      <c r="W1938" s="2">
        <v>37330000000</v>
      </c>
      <c r="X1938" s="2">
        <v>37580000000</v>
      </c>
      <c r="Y1938" s="2">
        <v>38150000000</v>
      </c>
      <c r="Z1938" s="2">
        <v>38450000000</v>
      </c>
      <c r="AA1938" s="2">
        <v>38500000000</v>
      </c>
      <c r="AB1938" s="2">
        <v>38310000000</v>
      </c>
      <c r="AC1938" s="2">
        <v>38050000000</v>
      </c>
      <c r="AD1938" s="2">
        <v>37940000000</v>
      </c>
      <c r="AE1938" s="2">
        <v>37980000000</v>
      </c>
      <c r="AF1938" s="2">
        <v>38230000000</v>
      </c>
    </row>
    <row r="1939" spans="1:32">
      <c r="A1939" t="s">
        <v>7567</v>
      </c>
      <c r="B1939" t="s">
        <v>19</v>
      </c>
      <c r="C1939" s="2">
        <v>23940000000</v>
      </c>
      <c r="D1939" s="2">
        <v>23940000000</v>
      </c>
      <c r="E1939" s="2">
        <v>23940000000</v>
      </c>
      <c r="F1939" s="2">
        <v>24220000000</v>
      </c>
      <c r="G1939" s="2">
        <v>23810000000</v>
      </c>
      <c r="H1939" s="2">
        <v>23420000000</v>
      </c>
      <c r="I1939" s="2">
        <v>23900000000</v>
      </c>
      <c r="J1939" s="2">
        <v>25240000000</v>
      </c>
      <c r="K1939" s="2">
        <v>25820000000</v>
      </c>
      <c r="L1939" s="2">
        <v>25870000000</v>
      </c>
      <c r="M1939" s="2">
        <v>25940000000</v>
      </c>
      <c r="N1939" s="2">
        <v>25670000000</v>
      </c>
      <c r="O1939" s="2">
        <v>25610000000</v>
      </c>
      <c r="P1939" s="2">
        <v>25910000000</v>
      </c>
      <c r="Q1939" s="2">
        <v>25860000000</v>
      </c>
      <c r="R1939" s="2">
        <v>25970000000</v>
      </c>
      <c r="S1939" s="2">
        <v>26150000000</v>
      </c>
      <c r="T1939" s="2">
        <v>26180000000</v>
      </c>
      <c r="U1939" s="2">
        <v>26430000000</v>
      </c>
      <c r="V1939" s="2">
        <v>26660000000</v>
      </c>
      <c r="W1939" s="2">
        <v>26630000000</v>
      </c>
      <c r="X1939" s="2">
        <v>26810000000</v>
      </c>
      <c r="Y1939" s="2">
        <v>27220000000</v>
      </c>
      <c r="Z1939" s="2">
        <v>27430000000</v>
      </c>
      <c r="AA1939" s="2">
        <v>27470000000</v>
      </c>
      <c r="AB1939" s="2">
        <v>27340000000</v>
      </c>
      <c r="AC1939" s="2">
        <v>27150000000</v>
      </c>
      <c r="AD1939" s="2">
        <v>27070000000</v>
      </c>
      <c r="AE1939" s="2">
        <v>27100000000</v>
      </c>
      <c r="AF1939" s="2">
        <v>27280000000</v>
      </c>
    </row>
    <row r="1940" spans="1:32">
      <c r="A1940" t="s">
        <v>7568</v>
      </c>
      <c r="B1940" t="s">
        <v>19</v>
      </c>
      <c r="C1940" s="2">
        <v>22420000000</v>
      </c>
      <c r="D1940" s="2">
        <v>22420000000</v>
      </c>
      <c r="E1940" s="2">
        <v>22420000000</v>
      </c>
      <c r="F1940" s="2">
        <v>22690000000</v>
      </c>
      <c r="G1940" s="2">
        <v>22300000000</v>
      </c>
      <c r="H1940" s="2">
        <v>21930000000</v>
      </c>
      <c r="I1940" s="2">
        <v>22390000000</v>
      </c>
      <c r="J1940" s="2">
        <v>23650000000</v>
      </c>
      <c r="K1940" s="2">
        <v>24200000000</v>
      </c>
      <c r="L1940" s="2">
        <v>24240000000</v>
      </c>
      <c r="M1940" s="2">
        <v>24310000000</v>
      </c>
      <c r="N1940" s="2">
        <v>24050000000</v>
      </c>
      <c r="O1940" s="2">
        <v>23990000000</v>
      </c>
      <c r="P1940" s="2">
        <v>24270000000</v>
      </c>
      <c r="Q1940" s="2">
        <v>24220000000</v>
      </c>
      <c r="R1940" s="2">
        <v>24330000000</v>
      </c>
      <c r="S1940" s="2">
        <v>24490000000</v>
      </c>
      <c r="T1940" s="2">
        <v>24520000000</v>
      </c>
      <c r="U1940" s="2">
        <v>24760000000</v>
      </c>
      <c r="V1940" s="2">
        <v>24980000000</v>
      </c>
      <c r="W1940" s="2">
        <v>24950000000</v>
      </c>
      <c r="X1940" s="2">
        <v>25120000000</v>
      </c>
      <c r="Y1940" s="2">
        <v>25510000000</v>
      </c>
      <c r="Z1940" s="2">
        <v>25700000000</v>
      </c>
      <c r="AA1940" s="2">
        <v>25740000000</v>
      </c>
      <c r="AB1940" s="2">
        <v>25610000000</v>
      </c>
      <c r="AC1940" s="2">
        <v>25430000000</v>
      </c>
      <c r="AD1940" s="2">
        <v>25360000000</v>
      </c>
      <c r="AE1940" s="2">
        <v>25380000000</v>
      </c>
      <c r="AF1940" s="2">
        <v>25550000000</v>
      </c>
    </row>
    <row r="1941" spans="1:32">
      <c r="A1941" t="s">
        <v>7569</v>
      </c>
      <c r="B1941" t="s">
        <v>19</v>
      </c>
      <c r="C1941" s="2">
        <v>574400000</v>
      </c>
      <c r="D1941" s="2">
        <v>574400000</v>
      </c>
      <c r="E1941" s="2">
        <v>574400000</v>
      </c>
      <c r="F1941" s="2">
        <v>581200000</v>
      </c>
      <c r="G1941" s="2">
        <v>573300000</v>
      </c>
      <c r="H1941" s="2">
        <v>565900000</v>
      </c>
      <c r="I1941" s="2">
        <v>576300000</v>
      </c>
      <c r="J1941" s="2">
        <v>603800000</v>
      </c>
      <c r="K1941" s="2">
        <v>616000000</v>
      </c>
      <c r="L1941" s="2">
        <v>617400000</v>
      </c>
      <c r="M1941" s="2">
        <v>619400000</v>
      </c>
      <c r="N1941" s="2">
        <v>614500000</v>
      </c>
      <c r="O1941" s="2">
        <v>613800000</v>
      </c>
      <c r="P1941" s="2">
        <v>620300000</v>
      </c>
      <c r="Q1941" s="2">
        <v>619700000</v>
      </c>
      <c r="R1941" s="2">
        <v>622600000</v>
      </c>
      <c r="S1941" s="2">
        <v>626600000</v>
      </c>
      <c r="T1941" s="2">
        <v>627600000</v>
      </c>
      <c r="U1941" s="2">
        <v>633200000</v>
      </c>
      <c r="V1941" s="2">
        <v>638300000</v>
      </c>
      <c r="W1941" s="2">
        <v>638200000</v>
      </c>
      <c r="X1941" s="2">
        <v>642200000</v>
      </c>
      <c r="Y1941" s="2">
        <v>650800000</v>
      </c>
      <c r="Z1941" s="2">
        <v>655500000</v>
      </c>
      <c r="AA1941" s="2">
        <v>656600000</v>
      </c>
      <c r="AB1941" s="2">
        <v>654200000</v>
      </c>
      <c r="AC1941" s="2">
        <v>650800000</v>
      </c>
      <c r="AD1941" s="2">
        <v>649600000</v>
      </c>
      <c r="AE1941" s="2">
        <v>650500000</v>
      </c>
      <c r="AF1941" s="2">
        <v>654500000</v>
      </c>
    </row>
    <row r="1942" spans="1:32">
      <c r="A1942" t="s">
        <v>7570</v>
      </c>
      <c r="B1942" t="s">
        <v>19</v>
      </c>
      <c r="C1942" s="2">
        <v>2394000000</v>
      </c>
      <c r="D1942" s="2">
        <v>2394000000</v>
      </c>
      <c r="E1942" s="2">
        <v>2394000000</v>
      </c>
      <c r="F1942" s="2">
        <v>2422000000</v>
      </c>
      <c r="G1942" s="2">
        <v>2382000000</v>
      </c>
      <c r="H1942" s="2">
        <v>2343000000</v>
      </c>
      <c r="I1942" s="2">
        <v>2392000000</v>
      </c>
      <c r="J1942" s="2">
        <v>2524000000</v>
      </c>
      <c r="K1942" s="2">
        <v>2581000000</v>
      </c>
      <c r="L1942" s="2">
        <v>2586000000</v>
      </c>
      <c r="M1942" s="2">
        <v>2593000000</v>
      </c>
      <c r="N1942" s="2">
        <v>2567000000</v>
      </c>
      <c r="O1942" s="2">
        <v>2561000000</v>
      </c>
      <c r="P1942" s="2">
        <v>2591000000</v>
      </c>
      <c r="Q1942" s="2">
        <v>2586000000</v>
      </c>
      <c r="R1942" s="2">
        <v>2597000000</v>
      </c>
      <c r="S1942" s="2">
        <v>2615000000</v>
      </c>
      <c r="T1942" s="2">
        <v>2618000000</v>
      </c>
      <c r="U1942" s="2">
        <v>2643000000</v>
      </c>
      <c r="V1942" s="2">
        <v>2666000000</v>
      </c>
      <c r="W1942" s="2">
        <v>2663000000</v>
      </c>
      <c r="X1942" s="2">
        <v>2681000000</v>
      </c>
      <c r="Y1942" s="2">
        <v>2722000000</v>
      </c>
      <c r="Z1942" s="2">
        <v>2742000000</v>
      </c>
      <c r="AA1942" s="2">
        <v>2746000000</v>
      </c>
      <c r="AB1942" s="2">
        <v>2733000000</v>
      </c>
      <c r="AC1942" s="2">
        <v>2715000000</v>
      </c>
      <c r="AD1942" s="2">
        <v>2707000000</v>
      </c>
      <c r="AE1942" s="2">
        <v>2710000000</v>
      </c>
      <c r="AF1942" s="2">
        <v>2728000000</v>
      </c>
    </row>
    <row r="1943" spans="1:32">
      <c r="A1943" t="s">
        <v>7571</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7572</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7573</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7574</v>
      </c>
      <c r="B1946" t="s">
        <v>19</v>
      </c>
      <c r="C1946" s="2">
        <v>4400000000000</v>
      </c>
      <c r="D1946" s="2">
        <v>4400000000000</v>
      </c>
      <c r="E1946" s="2">
        <v>4574000000000</v>
      </c>
      <c r="F1946" s="2">
        <v>4514000000000</v>
      </c>
      <c r="G1946" s="2">
        <v>4538000000000</v>
      </c>
      <c r="H1946" s="2">
        <v>4672000000000</v>
      </c>
      <c r="I1946" s="2">
        <v>4839000000000</v>
      </c>
      <c r="J1946" s="2">
        <v>4939000000000</v>
      </c>
      <c r="K1946" s="2">
        <v>5006000000000</v>
      </c>
      <c r="L1946" s="2">
        <v>5040000000000</v>
      </c>
      <c r="M1946" s="2">
        <v>5042000000000</v>
      </c>
      <c r="N1946" s="2">
        <v>5064000000000</v>
      </c>
      <c r="O1946" s="2">
        <v>5096000000000</v>
      </c>
      <c r="P1946" s="2">
        <v>5146000000000</v>
      </c>
      <c r="Q1946" s="2">
        <v>5224000000000</v>
      </c>
      <c r="R1946" s="2">
        <v>5301000000000</v>
      </c>
      <c r="S1946" s="2">
        <v>5348000000000</v>
      </c>
      <c r="T1946" s="2">
        <v>5405000000000</v>
      </c>
      <c r="U1946" s="2">
        <v>5468000000000</v>
      </c>
      <c r="V1946" s="2">
        <v>5527000000000</v>
      </c>
      <c r="W1946" s="2">
        <v>5575000000000</v>
      </c>
      <c r="X1946" s="2">
        <v>5661000000000</v>
      </c>
      <c r="Y1946" s="2">
        <v>5755000000000</v>
      </c>
      <c r="Z1946" s="2">
        <v>5823000000000</v>
      </c>
      <c r="AA1946" s="2">
        <v>5855000000000</v>
      </c>
      <c r="AB1946" s="2">
        <v>5922000000000</v>
      </c>
      <c r="AC1946" s="2">
        <v>5998000000000</v>
      </c>
      <c r="AD1946" s="2">
        <v>6064000000000</v>
      </c>
      <c r="AE1946" s="2">
        <v>6097000000000</v>
      </c>
      <c r="AF1946" s="2">
        <v>6145000000000</v>
      </c>
    </row>
    <row r="1947" spans="1:32">
      <c r="A1947" t="s">
        <v>7575</v>
      </c>
      <c r="B1947" t="s">
        <v>19</v>
      </c>
      <c r="C1947" s="2">
        <v>14350000000</v>
      </c>
      <c r="D1947" s="2">
        <v>14350000000</v>
      </c>
      <c r="E1947" s="2">
        <v>14350000000</v>
      </c>
      <c r="F1947" s="2">
        <v>14820000000</v>
      </c>
      <c r="G1947" s="2">
        <v>14690000000</v>
      </c>
      <c r="H1947" s="2">
        <v>14770000000</v>
      </c>
      <c r="I1947" s="2">
        <v>15110000000</v>
      </c>
      <c r="J1947" s="2">
        <v>15540000000</v>
      </c>
      <c r="K1947" s="2">
        <v>15810000000</v>
      </c>
      <c r="L1947" s="2">
        <v>15990000000</v>
      </c>
      <c r="M1947" s="2">
        <v>16090000000</v>
      </c>
      <c r="N1947" s="2">
        <v>16120000000</v>
      </c>
      <c r="O1947" s="2">
        <v>16190000000</v>
      </c>
      <c r="P1947" s="2">
        <v>16290000000</v>
      </c>
      <c r="Q1947" s="2">
        <v>16430000000</v>
      </c>
      <c r="R1947" s="2">
        <v>16640000000</v>
      </c>
      <c r="S1947" s="2">
        <v>16850000000</v>
      </c>
      <c r="T1947" s="2">
        <v>16980000000</v>
      </c>
      <c r="U1947" s="2">
        <v>17140000000</v>
      </c>
      <c r="V1947" s="2">
        <v>17310000000</v>
      </c>
      <c r="W1947" s="2">
        <v>17470000000</v>
      </c>
      <c r="X1947" s="2">
        <v>17600000000</v>
      </c>
      <c r="Y1947" s="2">
        <v>17820000000</v>
      </c>
      <c r="Z1947" s="2">
        <v>18070000000</v>
      </c>
      <c r="AA1947" s="2">
        <v>18250000000</v>
      </c>
      <c r="AB1947" s="2">
        <v>18340000000</v>
      </c>
      <c r="AC1947" s="2">
        <v>18520000000</v>
      </c>
      <c r="AD1947" s="2">
        <v>18720000000</v>
      </c>
      <c r="AE1947" s="2">
        <v>18890000000</v>
      </c>
      <c r="AF1947" s="2">
        <v>18980000000</v>
      </c>
    </row>
    <row r="1948" spans="1:32">
      <c r="A1948" t="s">
        <v>7576</v>
      </c>
      <c r="B1948" t="s">
        <v>19</v>
      </c>
      <c r="C1948" s="2">
        <v>183600000000</v>
      </c>
      <c r="D1948" s="2">
        <v>183600000000</v>
      </c>
      <c r="E1948" s="2">
        <v>183600000000</v>
      </c>
      <c r="F1948" s="2">
        <v>189800000000</v>
      </c>
      <c r="G1948" s="2">
        <v>188000000000</v>
      </c>
      <c r="H1948" s="2">
        <v>189100000000</v>
      </c>
      <c r="I1948" s="2">
        <v>193700000000</v>
      </c>
      <c r="J1948" s="2">
        <v>199500000000</v>
      </c>
      <c r="K1948" s="2">
        <v>203100000000</v>
      </c>
      <c r="L1948" s="2">
        <v>205600000000</v>
      </c>
      <c r="M1948" s="2">
        <v>206900000000</v>
      </c>
      <c r="N1948" s="2">
        <v>207200000000</v>
      </c>
      <c r="O1948" s="2">
        <v>208100000000</v>
      </c>
      <c r="P1948" s="2">
        <v>209400000000</v>
      </c>
      <c r="Q1948" s="2">
        <v>211200000000</v>
      </c>
      <c r="R1948" s="2">
        <v>214000000000</v>
      </c>
      <c r="S1948" s="2">
        <v>216800000000</v>
      </c>
      <c r="T1948" s="2">
        <v>218600000000</v>
      </c>
      <c r="U1948" s="2">
        <v>220700000000</v>
      </c>
      <c r="V1948" s="2">
        <v>223000000000</v>
      </c>
      <c r="W1948" s="2">
        <v>225100000000</v>
      </c>
      <c r="X1948" s="2">
        <v>226900000000</v>
      </c>
      <c r="Y1948" s="2">
        <v>229900000000</v>
      </c>
      <c r="Z1948" s="2">
        <v>233200000000</v>
      </c>
      <c r="AA1948" s="2">
        <v>235600000000</v>
      </c>
      <c r="AB1948" s="2">
        <v>236900000000</v>
      </c>
      <c r="AC1948" s="2">
        <v>239300000000</v>
      </c>
      <c r="AD1948" s="2">
        <v>241900000000</v>
      </c>
      <c r="AE1948" s="2">
        <v>244300000000</v>
      </c>
      <c r="AF1948" s="2">
        <v>245500000000</v>
      </c>
    </row>
    <row r="1949" spans="1:32">
      <c r="A1949" t="s">
        <v>7577</v>
      </c>
      <c r="B1949" t="s">
        <v>19</v>
      </c>
      <c r="C1949" s="2">
        <v>17470000000</v>
      </c>
      <c r="D1949" s="2">
        <v>17470000000</v>
      </c>
      <c r="E1949" s="2">
        <v>17470000000</v>
      </c>
      <c r="F1949" s="2">
        <v>18070000000</v>
      </c>
      <c r="G1949" s="2">
        <v>17900000000</v>
      </c>
      <c r="H1949" s="2">
        <v>17990000000</v>
      </c>
      <c r="I1949" s="2">
        <v>18430000000</v>
      </c>
      <c r="J1949" s="2">
        <v>18980000000</v>
      </c>
      <c r="K1949" s="2">
        <v>19320000000</v>
      </c>
      <c r="L1949" s="2">
        <v>19550000000</v>
      </c>
      <c r="M1949" s="2">
        <v>19680000000</v>
      </c>
      <c r="N1949" s="2">
        <v>19700000000</v>
      </c>
      <c r="O1949" s="2">
        <v>19790000000</v>
      </c>
      <c r="P1949" s="2">
        <v>19910000000</v>
      </c>
      <c r="Q1949" s="2">
        <v>20090000000</v>
      </c>
      <c r="R1949" s="2">
        <v>20350000000</v>
      </c>
      <c r="S1949" s="2">
        <v>20620000000</v>
      </c>
      <c r="T1949" s="2">
        <v>20790000000</v>
      </c>
      <c r="U1949" s="2">
        <v>20980000000</v>
      </c>
      <c r="V1949" s="2">
        <v>21200000000</v>
      </c>
      <c r="W1949" s="2">
        <v>21400000000</v>
      </c>
      <c r="X1949" s="2">
        <v>21570000000</v>
      </c>
      <c r="Y1949" s="2">
        <v>21850000000</v>
      </c>
      <c r="Z1949" s="2">
        <v>22170000000</v>
      </c>
      <c r="AA1949" s="2">
        <v>22390000000</v>
      </c>
      <c r="AB1949" s="2">
        <v>22510000000</v>
      </c>
      <c r="AC1949" s="2">
        <v>22740000000</v>
      </c>
      <c r="AD1949" s="2">
        <v>22990000000</v>
      </c>
      <c r="AE1949" s="2">
        <v>23210000000</v>
      </c>
      <c r="AF1949" s="2">
        <v>23330000000</v>
      </c>
    </row>
    <row r="1950" spans="1:32">
      <c r="A1950" t="s">
        <v>7578</v>
      </c>
      <c r="B1950" t="s">
        <v>19</v>
      </c>
      <c r="C1950" s="2">
        <v>13740000000</v>
      </c>
      <c r="D1950" s="2">
        <v>13740000000</v>
      </c>
      <c r="E1950" s="2">
        <v>13740000000</v>
      </c>
      <c r="F1950" s="2">
        <v>14280000000</v>
      </c>
      <c r="G1950" s="2">
        <v>14100000000</v>
      </c>
      <c r="H1950" s="2">
        <v>14170000000</v>
      </c>
      <c r="I1950" s="2">
        <v>14580000000</v>
      </c>
      <c r="J1950" s="2">
        <v>15090000000</v>
      </c>
      <c r="K1950" s="2">
        <v>15400000000</v>
      </c>
      <c r="L1950" s="2">
        <v>15600000000</v>
      </c>
      <c r="M1950" s="2">
        <v>15710000000</v>
      </c>
      <c r="N1950" s="2">
        <v>15720000000</v>
      </c>
      <c r="O1950" s="2">
        <v>15790000000</v>
      </c>
      <c r="P1950" s="2">
        <v>15880000000</v>
      </c>
      <c r="Q1950" s="2">
        <v>16040000000</v>
      </c>
      <c r="R1950" s="2">
        <v>16280000000</v>
      </c>
      <c r="S1950" s="2">
        <v>16510000000</v>
      </c>
      <c r="T1950" s="2">
        <v>16660000000</v>
      </c>
      <c r="U1950" s="2">
        <v>16840000000</v>
      </c>
      <c r="V1950" s="2">
        <v>17030000000</v>
      </c>
      <c r="W1950" s="2">
        <v>17210000000</v>
      </c>
      <c r="X1950" s="2">
        <v>17360000000</v>
      </c>
      <c r="Y1950" s="2">
        <v>17620000000</v>
      </c>
      <c r="Z1950" s="2">
        <v>17910000000</v>
      </c>
      <c r="AA1950" s="2">
        <v>18110000000</v>
      </c>
      <c r="AB1950" s="2">
        <v>18220000000</v>
      </c>
      <c r="AC1950" s="2">
        <v>18420000000</v>
      </c>
      <c r="AD1950" s="2">
        <v>18650000000</v>
      </c>
      <c r="AE1950" s="2">
        <v>18850000000</v>
      </c>
      <c r="AF1950" s="2">
        <v>18960000000</v>
      </c>
    </row>
    <row r="1951" spans="1:32">
      <c r="A1951" t="s">
        <v>7579</v>
      </c>
      <c r="B1951" t="s">
        <v>19</v>
      </c>
      <c r="C1951" s="2">
        <v>10620000000</v>
      </c>
      <c r="D1951" s="2">
        <v>10620000000</v>
      </c>
      <c r="E1951" s="2">
        <v>10620000000</v>
      </c>
      <c r="F1951" s="2">
        <v>11030000000</v>
      </c>
      <c r="G1951" s="2">
        <v>10900000000</v>
      </c>
      <c r="H1951" s="2">
        <v>10950000000</v>
      </c>
      <c r="I1951" s="2">
        <v>11270000000</v>
      </c>
      <c r="J1951" s="2">
        <v>11660000000</v>
      </c>
      <c r="K1951" s="2">
        <v>11900000000</v>
      </c>
      <c r="L1951" s="2">
        <v>12060000000</v>
      </c>
      <c r="M1951" s="2">
        <v>12140000000</v>
      </c>
      <c r="N1951" s="2">
        <v>12140000000</v>
      </c>
      <c r="O1951" s="2">
        <v>12200000000</v>
      </c>
      <c r="P1951" s="2">
        <v>12270000000</v>
      </c>
      <c r="Q1951" s="2">
        <v>12390000000</v>
      </c>
      <c r="R1951" s="2">
        <v>12580000000</v>
      </c>
      <c r="S1951" s="2">
        <v>12760000000</v>
      </c>
      <c r="T1951" s="2">
        <v>12870000000</v>
      </c>
      <c r="U1951" s="2">
        <v>13010000000</v>
      </c>
      <c r="V1951" s="2">
        <v>13150000000</v>
      </c>
      <c r="W1951" s="2">
        <v>13290000000</v>
      </c>
      <c r="X1951" s="2">
        <v>13410000000</v>
      </c>
      <c r="Y1951" s="2">
        <v>13610000000</v>
      </c>
      <c r="Z1951" s="2">
        <v>13830000000</v>
      </c>
      <c r="AA1951" s="2">
        <v>13990000000</v>
      </c>
      <c r="AB1951" s="2">
        <v>14070000000</v>
      </c>
      <c r="AC1951" s="2">
        <v>14230000000</v>
      </c>
      <c r="AD1951" s="2">
        <v>14400000000</v>
      </c>
      <c r="AE1951" s="2">
        <v>14560000000</v>
      </c>
      <c r="AF1951" s="2">
        <v>14640000000</v>
      </c>
    </row>
    <row r="1952" spans="1:32">
      <c r="A1952" t="s">
        <v>7580</v>
      </c>
      <c r="B1952" t="s">
        <v>19</v>
      </c>
      <c r="C1952" s="2">
        <v>53410000000</v>
      </c>
      <c r="D1952" s="2">
        <v>53410000000</v>
      </c>
      <c r="E1952" s="2">
        <v>53410000000</v>
      </c>
      <c r="F1952" s="2">
        <v>55520000000</v>
      </c>
      <c r="G1952" s="2">
        <v>54800000000</v>
      </c>
      <c r="H1952" s="2">
        <v>55090000000</v>
      </c>
      <c r="I1952" s="2">
        <v>56700000000</v>
      </c>
      <c r="J1952" s="2">
        <v>58730000000</v>
      </c>
      <c r="K1952" s="2">
        <v>59950000000</v>
      </c>
      <c r="L1952" s="2">
        <v>60770000000</v>
      </c>
      <c r="M1952" s="2">
        <v>61180000000</v>
      </c>
      <c r="N1952" s="2">
        <v>61210000000</v>
      </c>
      <c r="O1952" s="2">
        <v>61470000000</v>
      </c>
      <c r="P1952" s="2">
        <v>61850000000</v>
      </c>
      <c r="Q1952" s="2">
        <v>62460000000</v>
      </c>
      <c r="R1952" s="2">
        <v>63400000000</v>
      </c>
      <c r="S1952" s="2">
        <v>64340000000</v>
      </c>
      <c r="T1952" s="2">
        <v>64920000000</v>
      </c>
      <c r="U1952" s="2">
        <v>65610000000</v>
      </c>
      <c r="V1952" s="2">
        <v>66370000000</v>
      </c>
      <c r="W1952" s="2">
        <v>67080000000</v>
      </c>
      <c r="X1952" s="2">
        <v>67680000000</v>
      </c>
      <c r="Y1952" s="2">
        <v>68710000000</v>
      </c>
      <c r="Z1952" s="2">
        <v>69860000000</v>
      </c>
      <c r="AA1952" s="2">
        <v>70670000000</v>
      </c>
      <c r="AB1952" s="2">
        <v>71070000000</v>
      </c>
      <c r="AC1952" s="2">
        <v>71880000000</v>
      </c>
      <c r="AD1952" s="2">
        <v>72800000000</v>
      </c>
      <c r="AE1952" s="2">
        <v>73600000000</v>
      </c>
      <c r="AF1952" s="2">
        <v>74010000000</v>
      </c>
    </row>
    <row r="1953" spans="1:32">
      <c r="A1953" t="s">
        <v>7581</v>
      </c>
      <c r="B1953" t="s">
        <v>19</v>
      </c>
      <c r="C1953" s="2">
        <v>335400000</v>
      </c>
      <c r="D1953" s="2">
        <v>335400000</v>
      </c>
      <c r="E1953" s="2">
        <v>335400000</v>
      </c>
      <c r="F1953" s="2">
        <v>343800000</v>
      </c>
      <c r="G1953" s="2">
        <v>342600000</v>
      </c>
      <c r="H1953" s="2">
        <v>344500000</v>
      </c>
      <c r="I1953" s="2">
        <v>350300000</v>
      </c>
      <c r="J1953" s="2">
        <v>357500000</v>
      </c>
      <c r="K1953" s="2">
        <v>362100000</v>
      </c>
      <c r="L1953" s="2">
        <v>365600000</v>
      </c>
      <c r="M1953" s="2">
        <v>367800000</v>
      </c>
      <c r="N1953" s="2">
        <v>368800000</v>
      </c>
      <c r="O1953" s="2">
        <v>370600000</v>
      </c>
      <c r="P1953" s="2">
        <v>372700000</v>
      </c>
      <c r="Q1953" s="2">
        <v>375500000</v>
      </c>
      <c r="R1953" s="2">
        <v>379300000</v>
      </c>
      <c r="S1953" s="2">
        <v>383100000</v>
      </c>
      <c r="T1953" s="2">
        <v>385700000</v>
      </c>
      <c r="U1953" s="2">
        <v>388700000</v>
      </c>
      <c r="V1953" s="2">
        <v>391800000</v>
      </c>
      <c r="W1953" s="2">
        <v>394800000</v>
      </c>
      <c r="X1953" s="2">
        <v>397300000</v>
      </c>
      <c r="Y1953" s="2">
        <v>401200000</v>
      </c>
      <c r="Z1953" s="2">
        <v>405400000</v>
      </c>
      <c r="AA1953" s="2">
        <v>408600000</v>
      </c>
      <c r="AB1953" s="2">
        <v>410500000</v>
      </c>
      <c r="AC1953" s="2">
        <v>413600000</v>
      </c>
      <c r="AD1953" s="2">
        <v>417100000</v>
      </c>
      <c r="AE1953" s="2">
        <v>420100000</v>
      </c>
      <c r="AF1953" s="2">
        <v>422000000</v>
      </c>
    </row>
    <row r="1954" spans="1:32">
      <c r="A1954" t="s">
        <v>7582</v>
      </c>
      <c r="B1954" t="s">
        <v>19</v>
      </c>
      <c r="C1954" s="2">
        <v>1021000000</v>
      </c>
      <c r="D1954" s="2">
        <v>1021000000</v>
      </c>
      <c r="E1954" s="2">
        <v>1021000000</v>
      </c>
      <c r="F1954" s="2">
        <v>1059000000</v>
      </c>
      <c r="G1954" s="2">
        <v>1047000000</v>
      </c>
      <c r="H1954" s="2">
        <v>1052000000</v>
      </c>
      <c r="I1954" s="2">
        <v>1081000000</v>
      </c>
      <c r="J1954" s="2">
        <v>1116000000</v>
      </c>
      <c r="K1954" s="2">
        <v>1138000000</v>
      </c>
      <c r="L1954" s="2">
        <v>1153000000</v>
      </c>
      <c r="M1954" s="2">
        <v>1160000000</v>
      </c>
      <c r="N1954" s="2">
        <v>1161000000</v>
      </c>
      <c r="O1954" s="2">
        <v>1167000000</v>
      </c>
      <c r="P1954" s="2">
        <v>1174000000</v>
      </c>
      <c r="Q1954" s="2">
        <v>1185000000</v>
      </c>
      <c r="R1954" s="2">
        <v>1202000000</v>
      </c>
      <c r="S1954" s="2">
        <v>1218000000</v>
      </c>
      <c r="T1954" s="2">
        <v>1229000000</v>
      </c>
      <c r="U1954" s="2">
        <v>1241000000</v>
      </c>
      <c r="V1954" s="2">
        <v>1255000000</v>
      </c>
      <c r="W1954" s="2">
        <v>1268000000</v>
      </c>
      <c r="X1954" s="2">
        <v>1279000000</v>
      </c>
      <c r="Y1954" s="2">
        <v>1297000000</v>
      </c>
      <c r="Z1954" s="2">
        <v>1317000000</v>
      </c>
      <c r="AA1954" s="2">
        <v>1332000000</v>
      </c>
      <c r="AB1954" s="2">
        <v>1339000000</v>
      </c>
      <c r="AC1954" s="2">
        <v>1353000000</v>
      </c>
      <c r="AD1954" s="2">
        <v>1370000000</v>
      </c>
      <c r="AE1954" s="2">
        <v>1384000000</v>
      </c>
      <c r="AF1954" s="2">
        <v>1391000000</v>
      </c>
    </row>
    <row r="1955" spans="1:32">
      <c r="A1955" t="s">
        <v>7583</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7584</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7585</v>
      </c>
      <c r="B1957" t="s">
        <v>19</v>
      </c>
      <c r="C1957" s="2">
        <v>2000000000000</v>
      </c>
      <c r="D1957" s="2">
        <v>2000000000000</v>
      </c>
      <c r="E1957" s="2">
        <v>1791000000000</v>
      </c>
      <c r="F1957" s="2">
        <v>1516000000000</v>
      </c>
      <c r="G1957" s="2">
        <v>1860000000000</v>
      </c>
      <c r="H1957" s="2">
        <v>1929000000000</v>
      </c>
      <c r="I1957" s="2">
        <v>1799000000000</v>
      </c>
      <c r="J1957" s="2">
        <v>1904000000000</v>
      </c>
      <c r="K1957" s="2">
        <v>1892000000000</v>
      </c>
      <c r="L1957" s="2">
        <v>1880000000000</v>
      </c>
      <c r="M1957" s="2">
        <v>1868000000000</v>
      </c>
      <c r="N1957" s="2">
        <v>1856000000000</v>
      </c>
      <c r="O1957" s="2">
        <v>1845000000000</v>
      </c>
      <c r="P1957" s="2">
        <v>1834000000000</v>
      </c>
      <c r="Q1957" s="2">
        <v>1823000000000</v>
      </c>
      <c r="R1957" s="2">
        <v>1812000000000</v>
      </c>
      <c r="S1957" s="2">
        <v>1801000000000</v>
      </c>
      <c r="T1957" s="2">
        <v>1791000000000</v>
      </c>
      <c r="U1957" s="2">
        <v>1780000000000</v>
      </c>
      <c r="V1957" s="2">
        <v>1770000000000</v>
      </c>
      <c r="W1957" s="2">
        <v>1760000000000</v>
      </c>
      <c r="X1957" s="2">
        <v>1751000000000</v>
      </c>
      <c r="Y1957" s="2">
        <v>1768000000000</v>
      </c>
      <c r="Z1957" s="2">
        <v>1786000000000</v>
      </c>
      <c r="AA1957" s="2">
        <v>1803000000000</v>
      </c>
      <c r="AB1957" s="2">
        <v>1821000000000</v>
      </c>
      <c r="AC1957" s="2">
        <v>1838000000000</v>
      </c>
      <c r="AD1957" s="2">
        <v>1861000000000</v>
      </c>
      <c r="AE1957" s="2">
        <v>1885000000000</v>
      </c>
      <c r="AF1957" s="2">
        <v>1908000000000</v>
      </c>
    </row>
    <row r="1958" spans="1:32">
      <c r="A1958" t="s">
        <v>7586</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7587</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7588</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7589</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7590</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7591</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7592</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7593</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7594</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7595</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7596</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7597</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7598</v>
      </c>
      <c r="B1970" t="s">
        <v>19</v>
      </c>
      <c r="C1970" s="2">
        <v>300000000000</v>
      </c>
      <c r="D1970" s="2">
        <v>300000000000</v>
      </c>
      <c r="E1970" s="2">
        <v>338600000000</v>
      </c>
      <c r="F1970" s="2">
        <v>338500000000</v>
      </c>
      <c r="G1970" s="2">
        <v>342000000000</v>
      </c>
      <c r="H1970" s="2">
        <v>349700000000</v>
      </c>
      <c r="I1970" s="2">
        <v>359200000000</v>
      </c>
      <c r="J1970" s="2">
        <v>367400000000</v>
      </c>
      <c r="K1970" s="2">
        <v>373400000000</v>
      </c>
      <c r="L1970" s="2">
        <v>378400000000</v>
      </c>
      <c r="M1970" s="2">
        <v>381900000000</v>
      </c>
      <c r="N1970" s="2">
        <v>383800000000</v>
      </c>
      <c r="O1970" s="2">
        <v>391700000000</v>
      </c>
      <c r="P1970" s="2">
        <v>402900000000</v>
      </c>
      <c r="Q1970" s="2">
        <v>414300000000</v>
      </c>
      <c r="R1970" s="2">
        <v>426600000000</v>
      </c>
      <c r="S1970" s="2">
        <v>438400000000</v>
      </c>
      <c r="T1970" s="2">
        <v>450700000000</v>
      </c>
      <c r="U1970" s="2">
        <v>464300000000</v>
      </c>
      <c r="V1970" s="2">
        <v>477500000000</v>
      </c>
      <c r="W1970" s="2">
        <v>491400000000</v>
      </c>
      <c r="X1970" s="2">
        <v>506700000000</v>
      </c>
      <c r="Y1970" s="2">
        <v>520100000000</v>
      </c>
      <c r="Z1970" s="2">
        <v>533200000000</v>
      </c>
      <c r="AA1970" s="2">
        <v>546000000000</v>
      </c>
      <c r="AB1970" s="2">
        <v>558200000000</v>
      </c>
      <c r="AC1970" s="2">
        <v>571700000000</v>
      </c>
      <c r="AD1970" s="2">
        <v>586100000000</v>
      </c>
      <c r="AE1970" s="2">
        <v>601400000000</v>
      </c>
      <c r="AF1970" s="2">
        <v>617000000000</v>
      </c>
    </row>
    <row r="1971" spans="1:32">
      <c r="A1971" t="s">
        <v>7599</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7600</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7601</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7602</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7603</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7604</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7605</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7606</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7607</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7608</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7609</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7610</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7611</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7612</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7613</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7614</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7615</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7616</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7617</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7618</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7619</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7620</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7621</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7622</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7623</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7624</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7625</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7626</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7627</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7628</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7629</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7630</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7631</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7632</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7633</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7634</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7635</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7636</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7637</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7638</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7639</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7640</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7641</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7642</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7643</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7644</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7645</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7646</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7647</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7648</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7649</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7650</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7651</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7652</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7653</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7654</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7655</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7656</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7657</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7658</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7659</v>
      </c>
      <c r="B2031" t="s">
        <v>19</v>
      </c>
      <c r="C2031" s="2">
        <v>189500000000</v>
      </c>
      <c r="D2031" s="2">
        <v>208300000000</v>
      </c>
      <c r="E2031" s="2">
        <v>206000000000</v>
      </c>
      <c r="F2031" s="2">
        <v>205800000000</v>
      </c>
      <c r="G2031" s="2">
        <v>200400000000</v>
      </c>
      <c r="H2031" s="2">
        <v>199600000000</v>
      </c>
      <c r="I2031" s="2">
        <v>200300000000</v>
      </c>
      <c r="J2031" s="2">
        <v>201700000000</v>
      </c>
      <c r="K2031" s="2">
        <v>203400000000</v>
      </c>
      <c r="L2031" s="2">
        <v>205000000000</v>
      </c>
      <c r="M2031" s="2">
        <v>206800000000</v>
      </c>
      <c r="N2031" s="2">
        <v>210600000000</v>
      </c>
      <c r="O2031" s="2">
        <v>214100000000</v>
      </c>
      <c r="P2031" s="2">
        <v>217800000000</v>
      </c>
      <c r="Q2031" s="2">
        <v>221000000000</v>
      </c>
      <c r="R2031" s="2">
        <v>223300000000</v>
      </c>
      <c r="S2031" s="2">
        <v>226200000000</v>
      </c>
      <c r="T2031" s="2">
        <v>230000000000</v>
      </c>
      <c r="U2031" s="2">
        <v>233200000000</v>
      </c>
      <c r="V2031" s="2">
        <v>236700000000</v>
      </c>
      <c r="W2031" s="2">
        <v>240600000000</v>
      </c>
      <c r="X2031" s="2">
        <v>244000000000</v>
      </c>
      <c r="Y2031" s="2">
        <v>246800000000</v>
      </c>
      <c r="Z2031" s="2">
        <v>249400000000</v>
      </c>
      <c r="AA2031" s="2">
        <v>251900000000</v>
      </c>
      <c r="AB2031" s="2">
        <v>255100000000</v>
      </c>
      <c r="AC2031" s="2">
        <v>258500000000</v>
      </c>
      <c r="AD2031" s="2">
        <v>261900000000</v>
      </c>
      <c r="AE2031" s="2">
        <v>265300000000</v>
      </c>
      <c r="AF2031" s="2">
        <v>269000000000</v>
      </c>
    </row>
    <row r="2032" spans="1:32">
      <c r="A2032" t="s">
        <v>7660</v>
      </c>
      <c r="B2032" t="s">
        <v>19</v>
      </c>
      <c r="C2032" s="2">
        <v>221900000000</v>
      </c>
      <c r="D2032" s="2">
        <v>238600000000</v>
      </c>
      <c r="E2032" s="2">
        <v>236500000000</v>
      </c>
      <c r="F2032" s="2">
        <v>237000000000</v>
      </c>
      <c r="G2032" s="2">
        <v>232500000000</v>
      </c>
      <c r="H2032" s="2">
        <v>232100000000</v>
      </c>
      <c r="I2032" s="2">
        <v>233000000000</v>
      </c>
      <c r="J2032" s="2">
        <v>234600000000</v>
      </c>
      <c r="K2032" s="2">
        <v>236400000000</v>
      </c>
      <c r="L2032" s="2">
        <v>238100000000</v>
      </c>
      <c r="M2032" s="2">
        <v>240000000000</v>
      </c>
      <c r="N2032" s="2">
        <v>243600000000</v>
      </c>
      <c r="O2032" s="2">
        <v>247100000000</v>
      </c>
      <c r="P2032" s="2">
        <v>250600000000</v>
      </c>
      <c r="Q2032" s="2">
        <v>253700000000</v>
      </c>
      <c r="R2032" s="2">
        <v>256100000000</v>
      </c>
      <c r="S2032" s="2">
        <v>258900000000</v>
      </c>
      <c r="T2032" s="2">
        <v>262600000000</v>
      </c>
      <c r="U2032" s="2">
        <v>265700000000</v>
      </c>
      <c r="V2032" s="2">
        <v>269000000000</v>
      </c>
      <c r="W2032" s="2">
        <v>272800000000</v>
      </c>
      <c r="X2032" s="2">
        <v>276000000000</v>
      </c>
      <c r="Y2032" s="2">
        <v>278800000000</v>
      </c>
      <c r="Z2032" s="2">
        <v>281300000000</v>
      </c>
      <c r="AA2032" s="2">
        <v>283700000000</v>
      </c>
      <c r="AB2032" s="2">
        <v>286800000000</v>
      </c>
      <c r="AC2032" s="2">
        <v>290000000000</v>
      </c>
      <c r="AD2032" s="2">
        <v>293300000000</v>
      </c>
      <c r="AE2032" s="2">
        <v>296400000000</v>
      </c>
      <c r="AF2032" s="2">
        <v>300000000000</v>
      </c>
    </row>
    <row r="2033" spans="1:32">
      <c r="A2033" t="s">
        <v>7661</v>
      </c>
      <c r="B2033" t="s">
        <v>19</v>
      </c>
      <c r="C2033" s="2">
        <v>164100000000</v>
      </c>
      <c r="D2033" s="2">
        <v>180300000000</v>
      </c>
      <c r="E2033" s="2">
        <v>178300000000</v>
      </c>
      <c r="F2033" s="2">
        <v>178200000000</v>
      </c>
      <c r="G2033" s="2">
        <v>173500000000</v>
      </c>
      <c r="H2033" s="2">
        <v>172900000000</v>
      </c>
      <c r="I2033" s="2">
        <v>173500000000</v>
      </c>
      <c r="J2033" s="2">
        <v>174700000000</v>
      </c>
      <c r="K2033" s="2">
        <v>176200000000</v>
      </c>
      <c r="L2033" s="2">
        <v>177500000000</v>
      </c>
      <c r="M2033" s="2">
        <v>179100000000</v>
      </c>
      <c r="N2033" s="2">
        <v>182300000000</v>
      </c>
      <c r="O2033" s="2">
        <v>185400000000</v>
      </c>
      <c r="P2033" s="2">
        <v>188600000000</v>
      </c>
      <c r="Q2033" s="2">
        <v>191300000000</v>
      </c>
      <c r="R2033" s="2">
        <v>193300000000</v>
      </c>
      <c r="S2033" s="2">
        <v>195800000000</v>
      </c>
      <c r="T2033" s="2">
        <v>199100000000</v>
      </c>
      <c r="U2033" s="2">
        <v>201900000000</v>
      </c>
      <c r="V2033" s="2">
        <v>204900000000</v>
      </c>
      <c r="W2033" s="2">
        <v>208300000000</v>
      </c>
      <c r="X2033" s="2">
        <v>211100000000</v>
      </c>
      <c r="Y2033" s="2">
        <v>213600000000</v>
      </c>
      <c r="Z2033" s="2">
        <v>215800000000</v>
      </c>
      <c r="AA2033" s="2">
        <v>218000000000</v>
      </c>
      <c r="AB2033" s="2">
        <v>220800000000</v>
      </c>
      <c r="AC2033" s="2">
        <v>223700000000</v>
      </c>
      <c r="AD2033" s="2">
        <v>226700000000</v>
      </c>
      <c r="AE2033" s="2">
        <v>229500000000</v>
      </c>
      <c r="AF2033" s="2">
        <v>232800000000</v>
      </c>
    </row>
    <row r="2034" spans="1:32">
      <c r="A2034" t="s">
        <v>7662</v>
      </c>
      <c r="B2034" t="s">
        <v>19</v>
      </c>
      <c r="C2034" s="2">
        <v>133200000000</v>
      </c>
      <c r="D2034" s="2">
        <v>146800000000</v>
      </c>
      <c r="E2034" s="2">
        <v>145200000000</v>
      </c>
      <c r="F2034" s="2">
        <v>145000000000</v>
      </c>
      <c r="G2034" s="2">
        <v>141100000000</v>
      </c>
      <c r="H2034" s="2">
        <v>140500000000</v>
      </c>
      <c r="I2034" s="2">
        <v>141000000000</v>
      </c>
      <c r="J2034" s="2">
        <v>142000000000</v>
      </c>
      <c r="K2034" s="2">
        <v>143200000000</v>
      </c>
      <c r="L2034" s="2">
        <v>144300000000</v>
      </c>
      <c r="M2034" s="2">
        <v>145600000000</v>
      </c>
      <c r="N2034" s="2">
        <v>148300000000</v>
      </c>
      <c r="O2034" s="2">
        <v>150800000000</v>
      </c>
      <c r="P2034" s="2">
        <v>153500000000</v>
      </c>
      <c r="Q2034" s="2">
        <v>155700000000</v>
      </c>
      <c r="R2034" s="2">
        <v>157400000000</v>
      </c>
      <c r="S2034" s="2">
        <v>159500000000</v>
      </c>
      <c r="T2034" s="2">
        <v>162200000000</v>
      </c>
      <c r="U2034" s="2">
        <v>164500000000</v>
      </c>
      <c r="V2034" s="2">
        <v>167000000000</v>
      </c>
      <c r="W2034" s="2">
        <v>169800000000</v>
      </c>
      <c r="X2034" s="2">
        <v>172200000000</v>
      </c>
      <c r="Y2034" s="2">
        <v>174300000000</v>
      </c>
      <c r="Z2034" s="2">
        <v>176100000000</v>
      </c>
      <c r="AA2034" s="2">
        <v>177900000000</v>
      </c>
      <c r="AB2034" s="2">
        <v>180200000000</v>
      </c>
      <c r="AC2034" s="2">
        <v>182700000000</v>
      </c>
      <c r="AD2034" s="2">
        <v>185100000000</v>
      </c>
      <c r="AE2034" s="2">
        <v>187500000000</v>
      </c>
      <c r="AF2034" s="2">
        <v>190200000000</v>
      </c>
    </row>
    <row r="2035" spans="1:32">
      <c r="A2035" t="s">
        <v>7663</v>
      </c>
      <c r="B2035" t="s">
        <v>19</v>
      </c>
      <c r="C2035" s="2">
        <v>78350000000</v>
      </c>
      <c r="D2035" s="2">
        <v>86330000000</v>
      </c>
      <c r="E2035" s="2">
        <v>85340000000</v>
      </c>
      <c r="F2035" s="2">
        <v>85250000000</v>
      </c>
      <c r="G2035" s="2">
        <v>82950000000</v>
      </c>
      <c r="H2035" s="2">
        <v>82610000000</v>
      </c>
      <c r="I2035" s="2">
        <v>82900000000</v>
      </c>
      <c r="J2035" s="2">
        <v>83470000000</v>
      </c>
      <c r="K2035" s="2">
        <v>84190000000</v>
      </c>
      <c r="L2035" s="2">
        <v>84840000000</v>
      </c>
      <c r="M2035" s="2">
        <v>85610000000</v>
      </c>
      <c r="N2035" s="2">
        <v>87180000000</v>
      </c>
      <c r="O2035" s="2">
        <v>88680000000</v>
      </c>
      <c r="P2035" s="2">
        <v>90220000000</v>
      </c>
      <c r="Q2035" s="2">
        <v>91560000000</v>
      </c>
      <c r="R2035" s="2">
        <v>92540000000</v>
      </c>
      <c r="S2035" s="2">
        <v>93750000000</v>
      </c>
      <c r="T2035" s="2">
        <v>95350000000</v>
      </c>
      <c r="U2035" s="2">
        <v>96700000000</v>
      </c>
      <c r="V2035" s="2">
        <v>98170000000</v>
      </c>
      <c r="W2035" s="2">
        <v>99830000000</v>
      </c>
      <c r="X2035" s="2">
        <v>101200000000</v>
      </c>
      <c r="Y2035" s="2">
        <v>102400000000</v>
      </c>
      <c r="Z2035" s="2">
        <v>103500000000</v>
      </c>
      <c r="AA2035" s="2">
        <v>104600000000</v>
      </c>
      <c r="AB2035" s="2">
        <v>105900000000</v>
      </c>
      <c r="AC2035" s="2">
        <v>107400000000</v>
      </c>
      <c r="AD2035" s="2">
        <v>108800000000</v>
      </c>
      <c r="AE2035" s="2">
        <v>110200000000</v>
      </c>
      <c r="AF2035" s="2">
        <v>111800000000</v>
      </c>
    </row>
    <row r="2036" spans="1:32">
      <c r="A2036" t="s">
        <v>7664</v>
      </c>
      <c r="B2036" t="s">
        <v>19</v>
      </c>
      <c r="C2036" s="2">
        <v>138400000000</v>
      </c>
      <c r="D2036" s="2">
        <v>152600000000</v>
      </c>
      <c r="E2036" s="2">
        <v>150800000000</v>
      </c>
      <c r="F2036" s="2">
        <v>150600000000</v>
      </c>
      <c r="G2036" s="2">
        <v>146500000000</v>
      </c>
      <c r="H2036" s="2">
        <v>145900000000</v>
      </c>
      <c r="I2036" s="2">
        <v>146500000000</v>
      </c>
      <c r="J2036" s="2">
        <v>147500000000</v>
      </c>
      <c r="K2036" s="2">
        <v>148700000000</v>
      </c>
      <c r="L2036" s="2">
        <v>149900000000</v>
      </c>
      <c r="M2036" s="2">
        <v>151300000000</v>
      </c>
      <c r="N2036" s="2">
        <v>154000000000</v>
      </c>
      <c r="O2036" s="2">
        <v>156700000000</v>
      </c>
      <c r="P2036" s="2">
        <v>159400000000</v>
      </c>
      <c r="Q2036" s="2">
        <v>161800000000</v>
      </c>
      <c r="R2036" s="2">
        <v>163500000000</v>
      </c>
      <c r="S2036" s="2">
        <v>165700000000</v>
      </c>
      <c r="T2036" s="2">
        <v>168500000000</v>
      </c>
      <c r="U2036" s="2">
        <v>170900000000</v>
      </c>
      <c r="V2036" s="2">
        <v>173500000000</v>
      </c>
      <c r="W2036" s="2">
        <v>176500000000</v>
      </c>
      <c r="X2036" s="2">
        <v>179000000000</v>
      </c>
      <c r="Y2036" s="2">
        <v>181100000000</v>
      </c>
      <c r="Z2036" s="2">
        <v>183000000000</v>
      </c>
      <c r="AA2036" s="2">
        <v>184900000000</v>
      </c>
      <c r="AB2036" s="2">
        <v>187300000000</v>
      </c>
      <c r="AC2036" s="2">
        <v>189900000000</v>
      </c>
      <c r="AD2036" s="2">
        <v>192400000000</v>
      </c>
      <c r="AE2036" s="2">
        <v>194900000000</v>
      </c>
      <c r="AF2036" s="2">
        <v>197800000000</v>
      </c>
    </row>
    <row r="2037" spans="1:32">
      <c r="A2037" t="s">
        <v>7665</v>
      </c>
      <c r="B2037" t="s">
        <v>19</v>
      </c>
      <c r="C2037" s="2">
        <v>1629000000</v>
      </c>
      <c r="D2037" s="2">
        <v>1767000000</v>
      </c>
      <c r="E2037" s="2">
        <v>1750000000</v>
      </c>
      <c r="F2037" s="2">
        <v>1752000000</v>
      </c>
      <c r="G2037" s="2">
        <v>1713000000</v>
      </c>
      <c r="H2037" s="2">
        <v>1709000000</v>
      </c>
      <c r="I2037" s="2">
        <v>1716000000</v>
      </c>
      <c r="J2037" s="2">
        <v>1727000000</v>
      </c>
      <c r="K2037" s="2">
        <v>1741000000</v>
      </c>
      <c r="L2037" s="2">
        <v>1754000000</v>
      </c>
      <c r="M2037" s="2">
        <v>1769000000</v>
      </c>
      <c r="N2037" s="2">
        <v>1797000000</v>
      </c>
      <c r="O2037" s="2">
        <v>1825000000</v>
      </c>
      <c r="P2037" s="2">
        <v>1853000000</v>
      </c>
      <c r="Q2037" s="2">
        <v>1878000000</v>
      </c>
      <c r="R2037" s="2">
        <v>1896000000</v>
      </c>
      <c r="S2037" s="2">
        <v>1918000000</v>
      </c>
      <c r="T2037" s="2">
        <v>1947000000</v>
      </c>
      <c r="U2037" s="2">
        <v>1972000000</v>
      </c>
      <c r="V2037" s="2">
        <v>1999000000</v>
      </c>
      <c r="W2037" s="2">
        <v>2029000000</v>
      </c>
      <c r="X2037" s="2">
        <v>2054000000</v>
      </c>
      <c r="Y2037" s="2">
        <v>2076000000</v>
      </c>
      <c r="Z2037" s="2">
        <v>2096000000</v>
      </c>
      <c r="AA2037" s="2">
        <v>2116000000</v>
      </c>
      <c r="AB2037" s="2">
        <v>2140000000</v>
      </c>
      <c r="AC2037" s="2">
        <v>2166000000</v>
      </c>
      <c r="AD2037" s="2">
        <v>2192000000</v>
      </c>
      <c r="AE2037" s="2">
        <v>2217000000</v>
      </c>
      <c r="AF2037" s="2">
        <v>2246000000</v>
      </c>
    </row>
    <row r="2038" spans="1:32">
      <c r="A2038" t="s">
        <v>7666</v>
      </c>
      <c r="B2038" t="s">
        <v>19</v>
      </c>
      <c r="C2038" s="2">
        <v>8579000000</v>
      </c>
      <c r="D2038" s="2">
        <v>9442000000</v>
      </c>
      <c r="E2038" s="2">
        <v>9336000000</v>
      </c>
      <c r="F2038" s="2">
        <v>9327000000</v>
      </c>
      <c r="G2038" s="2">
        <v>9078000000</v>
      </c>
      <c r="H2038" s="2">
        <v>9042000000</v>
      </c>
      <c r="I2038" s="2">
        <v>9074000000</v>
      </c>
      <c r="J2038" s="2">
        <v>9137000000</v>
      </c>
      <c r="K2038" s="2">
        <v>9215000000</v>
      </c>
      <c r="L2038" s="2">
        <v>9286000000</v>
      </c>
      <c r="M2038" s="2">
        <v>9370000000</v>
      </c>
      <c r="N2038" s="2">
        <v>9540000000</v>
      </c>
      <c r="O2038" s="2">
        <v>9703000000</v>
      </c>
      <c r="P2038" s="2">
        <v>9870000000</v>
      </c>
      <c r="Q2038" s="2">
        <v>10020000000</v>
      </c>
      <c r="R2038" s="2">
        <v>10120000000</v>
      </c>
      <c r="S2038" s="2">
        <v>10250000000</v>
      </c>
      <c r="T2038" s="2">
        <v>10430000000</v>
      </c>
      <c r="U2038" s="2">
        <v>10570000000</v>
      </c>
      <c r="V2038" s="2">
        <v>10730000000</v>
      </c>
      <c r="W2038" s="2">
        <v>10910000000</v>
      </c>
      <c r="X2038" s="2">
        <v>11070000000</v>
      </c>
      <c r="Y2038" s="2">
        <v>11200000000</v>
      </c>
      <c r="Z2038" s="2">
        <v>11310000000</v>
      </c>
      <c r="AA2038" s="2">
        <v>11430000000</v>
      </c>
      <c r="AB2038" s="2">
        <v>11580000000</v>
      </c>
      <c r="AC2038" s="2">
        <v>11730000000</v>
      </c>
      <c r="AD2038" s="2">
        <v>11890000000</v>
      </c>
      <c r="AE2038" s="2">
        <v>12040000000</v>
      </c>
      <c r="AF2038" s="2">
        <v>12210000000</v>
      </c>
    </row>
    <row r="2039" spans="1:32">
      <c r="A2039" t="s">
        <v>7667</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7668</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7669</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7670</v>
      </c>
      <c r="B2042" t="s">
        <v>19</v>
      </c>
      <c r="C2042" s="2">
        <v>14985000000000</v>
      </c>
      <c r="D2042" s="2">
        <v>15684800000000</v>
      </c>
      <c r="E2042" s="2">
        <v>16819900000000</v>
      </c>
      <c r="F2042" s="2">
        <v>16348600000000</v>
      </c>
      <c r="G2042" s="2">
        <v>14774700000000</v>
      </c>
      <c r="H2042" s="2">
        <v>14156500000000</v>
      </c>
      <c r="I2042" s="2">
        <v>14007200000000</v>
      </c>
      <c r="J2042" s="2">
        <v>13717400000000</v>
      </c>
      <c r="K2042" s="2">
        <v>13553800000000</v>
      </c>
      <c r="L2042" s="2">
        <v>13122800000000</v>
      </c>
      <c r="M2042" s="2">
        <v>12671800000000</v>
      </c>
      <c r="N2042" s="2">
        <v>12126000000000</v>
      </c>
      <c r="O2042" s="2">
        <v>11804100000000</v>
      </c>
      <c r="P2042" s="2">
        <v>11678400000000</v>
      </c>
      <c r="Q2042" s="2">
        <v>11514000000000</v>
      </c>
      <c r="R2042" s="2">
        <v>11332000000000</v>
      </c>
      <c r="S2042" s="2">
        <v>11411400000000</v>
      </c>
      <c r="T2042" s="2">
        <v>11709400000000</v>
      </c>
      <c r="U2042" s="2">
        <v>12094600000000</v>
      </c>
      <c r="V2042" s="2">
        <v>12392200000000</v>
      </c>
      <c r="W2042" s="2">
        <v>12772400000000</v>
      </c>
      <c r="X2042" s="2">
        <v>13164700000000</v>
      </c>
      <c r="Y2042" s="2">
        <v>13583000000000</v>
      </c>
      <c r="Z2042" s="2">
        <v>13876000000000</v>
      </c>
      <c r="AA2042" s="2">
        <v>14054600000000</v>
      </c>
      <c r="AB2042" s="2">
        <v>14046100000000</v>
      </c>
      <c r="AC2042" s="2">
        <v>13913100000000</v>
      </c>
      <c r="AD2042" s="2">
        <v>13964500000000</v>
      </c>
      <c r="AE2042" s="2">
        <v>14158400000000</v>
      </c>
      <c r="AF2042" s="2">
        <v>14294500000000</v>
      </c>
    </row>
    <row r="2043" spans="1:32">
      <c r="A2043" t="s">
        <v>7671</v>
      </c>
      <c r="B2043" t="s">
        <v>19</v>
      </c>
      <c r="C2043" s="2">
        <v>196000000000</v>
      </c>
      <c r="D2043" s="2">
        <v>208153000000</v>
      </c>
      <c r="E2043" s="2">
        <v>204231000000</v>
      </c>
      <c r="F2043" s="2">
        <v>227420000000</v>
      </c>
      <c r="G2043" s="2">
        <v>217620000000</v>
      </c>
      <c r="H2043" s="2">
        <v>203757000000</v>
      </c>
      <c r="I2043" s="2">
        <v>203635000000</v>
      </c>
      <c r="J2043" s="2">
        <v>208560000000</v>
      </c>
      <c r="K2043" s="2">
        <v>210615000000</v>
      </c>
      <c r="L2043" s="2">
        <v>210192000000</v>
      </c>
      <c r="M2043" s="2">
        <v>206391000000</v>
      </c>
      <c r="N2043" s="2">
        <v>202336000000</v>
      </c>
      <c r="O2043" s="2">
        <v>197110000000</v>
      </c>
      <c r="P2043" s="2">
        <v>193996000000</v>
      </c>
      <c r="Q2043" s="2">
        <v>190762000000</v>
      </c>
      <c r="R2043" s="2">
        <v>188597000000</v>
      </c>
      <c r="S2043" s="2">
        <v>190146000000</v>
      </c>
      <c r="T2043" s="2">
        <v>192426000000</v>
      </c>
      <c r="U2043" s="2">
        <v>195595000000</v>
      </c>
      <c r="V2043" s="2">
        <v>200638000000</v>
      </c>
      <c r="W2043" s="2">
        <v>203381000000</v>
      </c>
      <c r="X2043" s="2">
        <v>208292000000</v>
      </c>
      <c r="Y2043" s="2">
        <v>213084000000</v>
      </c>
      <c r="Z2043" s="2">
        <v>216207000000</v>
      </c>
      <c r="AA2043" s="2">
        <v>218395000000</v>
      </c>
      <c r="AB2043" s="2">
        <v>218092000000</v>
      </c>
      <c r="AC2043" s="2">
        <v>216024000000</v>
      </c>
      <c r="AD2043" s="2">
        <v>215310000000</v>
      </c>
      <c r="AE2043" s="2">
        <v>215367000000</v>
      </c>
      <c r="AF2043" s="2">
        <v>216943000000</v>
      </c>
    </row>
    <row r="2044" spans="1:32">
      <c r="A2044" t="s">
        <v>7672</v>
      </c>
      <c r="B2044" t="s">
        <v>19</v>
      </c>
      <c r="C2044" s="2">
        <v>6282000000</v>
      </c>
      <c r="D2044" s="2">
        <v>6671530000</v>
      </c>
      <c r="E2044" s="2">
        <v>6545820000</v>
      </c>
      <c r="F2044" s="2">
        <v>7288630000</v>
      </c>
      <c r="G2044" s="2">
        <v>6975990000</v>
      </c>
      <c r="H2044" s="2">
        <v>6532740000</v>
      </c>
      <c r="I2044" s="2">
        <v>6529380000</v>
      </c>
      <c r="J2044" s="2">
        <v>6684320000</v>
      </c>
      <c r="K2044" s="2">
        <v>6752460000</v>
      </c>
      <c r="L2044" s="2">
        <v>6739580000</v>
      </c>
      <c r="M2044" s="2">
        <v>6616840000</v>
      </c>
      <c r="N2044" s="2">
        <v>6487240000</v>
      </c>
      <c r="O2044" s="2">
        <v>6318460000</v>
      </c>
      <c r="P2044" s="2">
        <v>6217710000</v>
      </c>
      <c r="Q2044" s="2">
        <v>6116180000</v>
      </c>
      <c r="R2044" s="2">
        <v>6044970000</v>
      </c>
      <c r="S2044" s="2">
        <v>6096520000</v>
      </c>
      <c r="T2044" s="2">
        <v>6167900000</v>
      </c>
      <c r="U2044" s="2">
        <v>6271000000</v>
      </c>
      <c r="V2044" s="2">
        <v>6433350000</v>
      </c>
      <c r="W2044" s="2">
        <v>6521100000</v>
      </c>
      <c r="X2044" s="2">
        <v>6677020000</v>
      </c>
      <c r="Y2044" s="2">
        <v>6830120000</v>
      </c>
      <c r="Z2044" s="2">
        <v>6932010000</v>
      </c>
      <c r="AA2044" s="2">
        <v>7000590000</v>
      </c>
      <c r="AB2044" s="2">
        <v>6989980000</v>
      </c>
      <c r="AC2044" s="2">
        <v>6925320000</v>
      </c>
      <c r="AD2044" s="2">
        <v>6903200000</v>
      </c>
      <c r="AE2044" s="2">
        <v>6903380000</v>
      </c>
      <c r="AF2044" s="2">
        <v>6954160000</v>
      </c>
    </row>
    <row r="2045" spans="1:32">
      <c r="A2045" t="s">
        <v>7673</v>
      </c>
      <c r="B2045" t="s">
        <v>19</v>
      </c>
      <c r="C2045" s="2">
        <v>2669000000</v>
      </c>
      <c r="D2045" s="2">
        <v>2834500000</v>
      </c>
      <c r="E2045" s="2">
        <v>2781090000</v>
      </c>
      <c r="F2045" s="2">
        <v>3096600000</v>
      </c>
      <c r="G2045" s="2">
        <v>2963490000</v>
      </c>
      <c r="H2045" s="2">
        <v>2775800000</v>
      </c>
      <c r="I2045" s="2">
        <v>2773780000</v>
      </c>
      <c r="J2045" s="2">
        <v>2839860000</v>
      </c>
      <c r="K2045" s="2">
        <v>2868840000</v>
      </c>
      <c r="L2045" s="2">
        <v>2863480000</v>
      </c>
      <c r="M2045" s="2">
        <v>2811440000</v>
      </c>
      <c r="N2045" s="2">
        <v>2755920000</v>
      </c>
      <c r="O2045" s="2">
        <v>2684080000</v>
      </c>
      <c r="P2045" s="2">
        <v>2642090000</v>
      </c>
      <c r="Q2045" s="2">
        <v>2598580000</v>
      </c>
      <c r="R2045" s="2">
        <v>2568070000</v>
      </c>
      <c r="S2045" s="2">
        <v>2590300000</v>
      </c>
      <c r="T2045" s="2">
        <v>2620560000</v>
      </c>
      <c r="U2045" s="2">
        <v>2664170000</v>
      </c>
      <c r="V2045" s="2">
        <v>2733250000</v>
      </c>
      <c r="W2045" s="2">
        <v>2770260000</v>
      </c>
      <c r="X2045" s="2">
        <v>2836990000</v>
      </c>
      <c r="Y2045" s="2">
        <v>2902100000</v>
      </c>
      <c r="Z2045" s="2">
        <v>2945900000</v>
      </c>
      <c r="AA2045" s="2">
        <v>2974490000</v>
      </c>
      <c r="AB2045" s="2">
        <v>2970300000</v>
      </c>
      <c r="AC2045" s="2">
        <v>2942410000</v>
      </c>
      <c r="AD2045" s="2">
        <v>2933530000</v>
      </c>
      <c r="AE2045" s="2">
        <v>2933400000</v>
      </c>
      <c r="AF2045" s="2">
        <v>2954530000</v>
      </c>
    </row>
    <row r="2046" spans="1:32">
      <c r="A2046" t="s">
        <v>7674</v>
      </c>
      <c r="B2046" t="s">
        <v>19</v>
      </c>
      <c r="C2046" s="2">
        <v>35340000000</v>
      </c>
      <c r="D2046" s="2">
        <v>37531300000</v>
      </c>
      <c r="E2046" s="2">
        <v>36824100000</v>
      </c>
      <c r="F2046" s="2">
        <v>41010200000</v>
      </c>
      <c r="G2046" s="2">
        <v>39245400000</v>
      </c>
      <c r="H2046" s="2">
        <v>36752600000</v>
      </c>
      <c r="I2046" s="2">
        <v>36734400000</v>
      </c>
      <c r="J2046" s="2">
        <v>37606600000</v>
      </c>
      <c r="K2046" s="2">
        <v>37985200000</v>
      </c>
      <c r="L2046" s="2">
        <v>37910200000</v>
      </c>
      <c r="M2046" s="2">
        <v>37222300000</v>
      </c>
      <c r="N2046" s="2">
        <v>36497000000</v>
      </c>
      <c r="O2046" s="2">
        <v>35549400000</v>
      </c>
      <c r="P2046" s="2">
        <v>34978300000</v>
      </c>
      <c r="Q2046" s="2">
        <v>34402900000</v>
      </c>
      <c r="R2046" s="2">
        <v>34010000000</v>
      </c>
      <c r="S2046" s="2">
        <v>34298900000</v>
      </c>
      <c r="T2046" s="2">
        <v>34698700000</v>
      </c>
      <c r="U2046" s="2">
        <v>35283600000</v>
      </c>
      <c r="V2046" s="2">
        <v>36194400000</v>
      </c>
      <c r="W2046" s="2">
        <v>36681200000</v>
      </c>
      <c r="X2046" s="2">
        <v>37570400000</v>
      </c>
      <c r="Y2046" s="2">
        <v>38427900000</v>
      </c>
      <c r="Z2046" s="2">
        <v>39003000000</v>
      </c>
      <c r="AA2046" s="2">
        <v>39380300000</v>
      </c>
      <c r="AB2046" s="2">
        <v>39323200000</v>
      </c>
      <c r="AC2046" s="2">
        <v>38964600000</v>
      </c>
      <c r="AD2046" s="2">
        <v>38837600000</v>
      </c>
      <c r="AE2046" s="2">
        <v>38833400000</v>
      </c>
      <c r="AF2046" s="2">
        <v>39122800000</v>
      </c>
    </row>
    <row r="2047" spans="1:32">
      <c r="A2047" t="s">
        <v>7675</v>
      </c>
      <c r="B2047" t="s">
        <v>19</v>
      </c>
      <c r="C2047" s="2">
        <v>12850000000</v>
      </c>
      <c r="D2047" s="2">
        <v>13646800000</v>
      </c>
      <c r="E2047" s="2">
        <v>13389600000</v>
      </c>
      <c r="F2047" s="2">
        <v>14901800000</v>
      </c>
      <c r="G2047" s="2">
        <v>14269100000</v>
      </c>
      <c r="H2047" s="2">
        <v>13364600000</v>
      </c>
      <c r="I2047" s="2">
        <v>13347400000</v>
      </c>
      <c r="J2047" s="2">
        <v>13674200000</v>
      </c>
      <c r="K2047" s="2">
        <v>13807000000</v>
      </c>
      <c r="L2047" s="2">
        <v>13781700000</v>
      </c>
      <c r="M2047" s="2">
        <v>13533500000</v>
      </c>
      <c r="N2047" s="2">
        <v>13260600000</v>
      </c>
      <c r="O2047" s="2">
        <v>12918900000</v>
      </c>
      <c r="P2047" s="2">
        <v>12713100000</v>
      </c>
      <c r="Q2047" s="2">
        <v>12504900000</v>
      </c>
      <c r="R2047" s="2">
        <v>12361300000</v>
      </c>
      <c r="S2047" s="2">
        <v>12469700000</v>
      </c>
      <c r="T2047" s="2">
        <v>12608900000</v>
      </c>
      <c r="U2047" s="2">
        <v>12820600000</v>
      </c>
      <c r="V2047" s="2">
        <v>13153500000</v>
      </c>
      <c r="W2047" s="2">
        <v>13336800000</v>
      </c>
      <c r="X2047" s="2">
        <v>13657300000</v>
      </c>
      <c r="Y2047" s="2">
        <v>13970000000</v>
      </c>
      <c r="Z2047" s="2">
        <v>14180100000</v>
      </c>
      <c r="AA2047" s="2">
        <v>14311500000</v>
      </c>
      <c r="AB2047" s="2">
        <v>14289900000</v>
      </c>
      <c r="AC2047" s="2">
        <v>14161400000</v>
      </c>
      <c r="AD2047" s="2">
        <v>14115300000</v>
      </c>
      <c r="AE2047" s="2">
        <v>14116600000</v>
      </c>
      <c r="AF2047" s="2">
        <v>14219100000</v>
      </c>
    </row>
    <row r="2048" spans="1:32">
      <c r="A2048" t="s">
        <v>7676</v>
      </c>
      <c r="B2048" t="s">
        <v>19</v>
      </c>
      <c r="C2048" s="2">
        <v>1080000000</v>
      </c>
      <c r="D2048" s="2">
        <v>1146970000</v>
      </c>
      <c r="E2048" s="2">
        <v>1125360000</v>
      </c>
      <c r="F2048" s="2">
        <v>1253330000</v>
      </c>
      <c r="G2048" s="2">
        <v>1199950000</v>
      </c>
      <c r="H2048" s="2">
        <v>1123260000</v>
      </c>
      <c r="I2048" s="2">
        <v>1123000000</v>
      </c>
      <c r="J2048" s="2">
        <v>1149950000</v>
      </c>
      <c r="K2048" s="2">
        <v>1161580000</v>
      </c>
      <c r="L2048" s="2">
        <v>1158630000</v>
      </c>
      <c r="M2048" s="2">
        <v>1137720000</v>
      </c>
      <c r="N2048" s="2">
        <v>1115470000</v>
      </c>
      <c r="O2048" s="2">
        <v>1086340000</v>
      </c>
      <c r="P2048" s="2">
        <v>1069440000</v>
      </c>
      <c r="Q2048" s="2">
        <v>1051410000</v>
      </c>
      <c r="R2048" s="2">
        <v>1039750000</v>
      </c>
      <c r="S2048" s="2">
        <v>1048520000</v>
      </c>
      <c r="T2048" s="2">
        <v>1060430000</v>
      </c>
      <c r="U2048" s="2">
        <v>1078030000</v>
      </c>
      <c r="V2048" s="2">
        <v>1106250000</v>
      </c>
      <c r="W2048" s="2">
        <v>1121820000</v>
      </c>
      <c r="X2048" s="2">
        <v>1148520000</v>
      </c>
      <c r="Y2048" s="2">
        <v>1174560000</v>
      </c>
      <c r="Z2048" s="2">
        <v>1191960000</v>
      </c>
      <c r="AA2048" s="2">
        <v>1203640000</v>
      </c>
      <c r="AB2048" s="2">
        <v>1202260000</v>
      </c>
      <c r="AC2048" s="2">
        <v>1190760000</v>
      </c>
      <c r="AD2048" s="2">
        <v>1187530000</v>
      </c>
      <c r="AE2048" s="2">
        <v>1187430000</v>
      </c>
      <c r="AF2048" s="2">
        <v>1195420000</v>
      </c>
    </row>
    <row r="2049" spans="1:32">
      <c r="A2049" t="s">
        <v>7677</v>
      </c>
      <c r="B2049" t="s">
        <v>19</v>
      </c>
      <c r="C2049" s="2">
        <v>208300000</v>
      </c>
      <c r="D2049" s="2">
        <v>221216000</v>
      </c>
      <c r="E2049" s="2">
        <v>217048000</v>
      </c>
      <c r="F2049" s="2">
        <v>241675000</v>
      </c>
      <c r="G2049" s="2">
        <v>231302000</v>
      </c>
      <c r="H2049" s="2">
        <v>216591000</v>
      </c>
      <c r="I2049" s="2">
        <v>216487000</v>
      </c>
      <c r="J2049" s="2">
        <v>221608000</v>
      </c>
      <c r="K2049" s="2">
        <v>223912000</v>
      </c>
      <c r="L2049" s="2">
        <v>223427000</v>
      </c>
      <c r="M2049" s="2">
        <v>219329000</v>
      </c>
      <c r="N2049" s="2">
        <v>215032000</v>
      </c>
      <c r="O2049" s="2">
        <v>209523000</v>
      </c>
      <c r="P2049" s="2">
        <v>206108000</v>
      </c>
      <c r="Q2049" s="2">
        <v>202745000</v>
      </c>
      <c r="R2049" s="2">
        <v>200455000</v>
      </c>
      <c r="S2049" s="2">
        <v>202168000</v>
      </c>
      <c r="T2049" s="2">
        <v>204531000</v>
      </c>
      <c r="U2049" s="2">
        <v>207954000</v>
      </c>
      <c r="V2049" s="2">
        <v>213283000</v>
      </c>
      <c r="W2049" s="2">
        <v>216193000</v>
      </c>
      <c r="X2049" s="2">
        <v>221406000</v>
      </c>
      <c r="Y2049" s="2">
        <v>226493000</v>
      </c>
      <c r="Z2049" s="2">
        <v>229811000</v>
      </c>
      <c r="AA2049" s="2">
        <v>232130000</v>
      </c>
      <c r="AB2049" s="2">
        <v>231717000</v>
      </c>
      <c r="AC2049" s="2">
        <v>229609000</v>
      </c>
      <c r="AD2049" s="2">
        <v>228914000</v>
      </c>
      <c r="AE2049" s="2">
        <v>228923000</v>
      </c>
      <c r="AF2049" s="2">
        <v>230553000</v>
      </c>
    </row>
    <row r="2050" spans="1:32">
      <c r="A2050" t="s">
        <v>7678</v>
      </c>
      <c r="B2050" t="s">
        <v>19</v>
      </c>
      <c r="C2050" s="2">
        <v>1181000000</v>
      </c>
      <c r="D2050" s="2">
        <v>1254230000</v>
      </c>
      <c r="E2050" s="2">
        <v>1230600000</v>
      </c>
      <c r="F2050" s="2">
        <v>1369570000</v>
      </c>
      <c r="G2050" s="2">
        <v>1310710000</v>
      </c>
      <c r="H2050" s="2">
        <v>1228270000</v>
      </c>
      <c r="I2050" s="2">
        <v>1227290000</v>
      </c>
      <c r="J2050" s="2">
        <v>1256030000</v>
      </c>
      <c r="K2050" s="2">
        <v>1269010000</v>
      </c>
      <c r="L2050" s="2">
        <v>1266820000</v>
      </c>
      <c r="M2050" s="2">
        <v>1243480000</v>
      </c>
      <c r="N2050" s="2">
        <v>1219250000</v>
      </c>
      <c r="O2050" s="2">
        <v>1187630000</v>
      </c>
      <c r="P2050" s="2">
        <v>1168900000</v>
      </c>
      <c r="Q2050" s="2">
        <v>1149980000</v>
      </c>
      <c r="R2050" s="2">
        <v>1136510000</v>
      </c>
      <c r="S2050" s="2">
        <v>1145840000</v>
      </c>
      <c r="T2050" s="2">
        <v>1159200000</v>
      </c>
      <c r="U2050" s="2">
        <v>1179060000</v>
      </c>
      <c r="V2050" s="2">
        <v>1208800000</v>
      </c>
      <c r="W2050" s="2">
        <v>1225730000</v>
      </c>
      <c r="X2050" s="2">
        <v>1255080000</v>
      </c>
      <c r="Y2050" s="2">
        <v>1283700000</v>
      </c>
      <c r="Z2050" s="2">
        <v>1302890000</v>
      </c>
      <c r="AA2050" s="2">
        <v>1315820000</v>
      </c>
      <c r="AB2050" s="2">
        <v>1313550000</v>
      </c>
      <c r="AC2050" s="2">
        <v>1301910000</v>
      </c>
      <c r="AD2050" s="2">
        <v>1297990000</v>
      </c>
      <c r="AE2050" s="2">
        <v>1297500000</v>
      </c>
      <c r="AF2050" s="2">
        <v>1307140000</v>
      </c>
    </row>
    <row r="2051" spans="1:32">
      <c r="A2051" t="s">
        <v>7679</v>
      </c>
      <c r="B2051" t="s">
        <v>19</v>
      </c>
      <c r="C2051" s="2">
        <v>2600000000000</v>
      </c>
      <c r="D2051" s="2">
        <v>2761220000000</v>
      </c>
      <c r="E2051" s="2">
        <v>2866530000000</v>
      </c>
      <c r="F2051" s="2">
        <v>2894840000000</v>
      </c>
      <c r="G2051" s="2">
        <v>2730020000000</v>
      </c>
      <c r="H2051" s="2">
        <v>2664430000000</v>
      </c>
      <c r="I2051" s="2">
        <v>2676860000000</v>
      </c>
      <c r="J2051" s="2">
        <v>2413400000000</v>
      </c>
      <c r="K2051" s="2">
        <v>2418890000000</v>
      </c>
      <c r="L2051" s="2">
        <v>2401290000000</v>
      </c>
      <c r="M2051" s="2">
        <v>2344240000000</v>
      </c>
      <c r="N2051" s="2">
        <v>2269220000000</v>
      </c>
      <c r="O2051" s="2">
        <v>2216370000000</v>
      </c>
      <c r="P2051" s="2">
        <v>2203870000000</v>
      </c>
      <c r="Q2051" s="2">
        <v>2180140000000</v>
      </c>
      <c r="R2051" s="2">
        <v>2146850000000</v>
      </c>
      <c r="S2051" s="2">
        <v>2151430000000</v>
      </c>
      <c r="T2051" s="2">
        <v>2193480000000</v>
      </c>
      <c r="U2051" s="2">
        <v>2249240000000</v>
      </c>
      <c r="V2051" s="2">
        <v>2284180000000</v>
      </c>
      <c r="W2051" s="2">
        <v>2336460000000</v>
      </c>
      <c r="X2051" s="2">
        <v>2395410000000</v>
      </c>
      <c r="Y2051" s="2">
        <v>2453060000000</v>
      </c>
      <c r="Z2051" s="2">
        <v>2492760000000</v>
      </c>
      <c r="AA2051" s="2">
        <v>2517360000000</v>
      </c>
      <c r="AB2051" s="2">
        <v>2500210000000</v>
      </c>
      <c r="AC2051" s="2">
        <v>2482370000000</v>
      </c>
      <c r="AD2051" s="2">
        <v>2477340000000</v>
      </c>
      <c r="AE2051" s="2">
        <v>2499200000000</v>
      </c>
      <c r="AF2051" s="2">
        <v>2510690000000</v>
      </c>
    </row>
    <row r="2052" spans="1:32">
      <c r="A2052" t="s">
        <v>7680</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7681</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7682</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7683</v>
      </c>
      <c r="B2055" t="s">
        <v>19</v>
      </c>
      <c r="C2055" s="2">
        <v>172500000000</v>
      </c>
      <c r="D2055" s="2">
        <v>172500000000</v>
      </c>
      <c r="E2055" s="2">
        <v>172500000000</v>
      </c>
      <c r="F2055" s="2">
        <v>175900000000</v>
      </c>
      <c r="G2055" s="2">
        <v>177600000000</v>
      </c>
      <c r="H2055" s="2">
        <v>179300000000</v>
      </c>
      <c r="I2055" s="2">
        <v>181000000000</v>
      </c>
      <c r="J2055" s="2">
        <v>182900000000</v>
      </c>
      <c r="K2055" s="2">
        <v>184800000000</v>
      </c>
      <c r="L2055" s="2">
        <v>186700000000</v>
      </c>
      <c r="M2055" s="2">
        <v>188600000000</v>
      </c>
      <c r="N2055" s="2">
        <v>190600000000</v>
      </c>
      <c r="O2055" s="2">
        <v>192600000000</v>
      </c>
      <c r="P2055" s="2">
        <v>194700000000</v>
      </c>
      <c r="Q2055" s="2">
        <v>196700000000</v>
      </c>
      <c r="R2055" s="2">
        <v>198800000000</v>
      </c>
      <c r="S2055" s="2">
        <v>200900000000</v>
      </c>
      <c r="T2055" s="2">
        <v>203100000000</v>
      </c>
      <c r="U2055" s="2">
        <v>205200000000</v>
      </c>
      <c r="V2055" s="2">
        <v>207400000000</v>
      </c>
      <c r="W2055" s="2">
        <v>209600000000</v>
      </c>
      <c r="X2055" s="2">
        <v>211800000000</v>
      </c>
      <c r="Y2055" s="2">
        <v>214000000000</v>
      </c>
      <c r="Z2055" s="2">
        <v>216200000000</v>
      </c>
      <c r="AA2055" s="2">
        <v>218400000000</v>
      </c>
      <c r="AB2055" s="2">
        <v>220600000000</v>
      </c>
      <c r="AC2055" s="2">
        <v>222800000000</v>
      </c>
      <c r="AD2055" s="2">
        <v>225100000000</v>
      </c>
      <c r="AE2055" s="2">
        <v>227300000000</v>
      </c>
      <c r="AF2055" s="2">
        <v>229500000000</v>
      </c>
    </row>
    <row r="2056" spans="1:32">
      <c r="A2056" t="s">
        <v>7684</v>
      </c>
      <c r="B2056" t="s">
        <v>19</v>
      </c>
      <c r="C2056" s="2">
        <v>1303000000000</v>
      </c>
      <c r="D2056" s="2">
        <v>1303000000000</v>
      </c>
      <c r="E2056" s="2">
        <v>1303000000000</v>
      </c>
      <c r="F2056" s="2">
        <v>1329000000000</v>
      </c>
      <c r="G2056" s="2">
        <v>1342000000000</v>
      </c>
      <c r="H2056" s="2">
        <v>1355000000000</v>
      </c>
      <c r="I2056" s="2">
        <v>1368000000000</v>
      </c>
      <c r="J2056" s="2">
        <v>1382000000000</v>
      </c>
      <c r="K2056" s="2">
        <v>1397000000000</v>
      </c>
      <c r="L2056" s="2">
        <v>1411000000000</v>
      </c>
      <c r="M2056" s="2">
        <v>1425000000000</v>
      </c>
      <c r="N2056" s="2">
        <v>1440000000000</v>
      </c>
      <c r="O2056" s="2">
        <v>1455000000000</v>
      </c>
      <c r="P2056" s="2">
        <v>1471000000000</v>
      </c>
      <c r="Q2056" s="2">
        <v>1487000000000</v>
      </c>
      <c r="R2056" s="2">
        <v>1502000000000</v>
      </c>
      <c r="S2056" s="2">
        <v>1518000000000</v>
      </c>
      <c r="T2056" s="2">
        <v>1534000000000</v>
      </c>
      <c r="U2056" s="2">
        <v>1551000000000</v>
      </c>
      <c r="V2056" s="2">
        <v>1567000000000</v>
      </c>
      <c r="W2056" s="2">
        <v>1584000000000</v>
      </c>
      <c r="X2056" s="2">
        <v>1600000000000</v>
      </c>
      <c r="Y2056" s="2">
        <v>1617000000000</v>
      </c>
      <c r="Z2056" s="2">
        <v>1633000000000</v>
      </c>
      <c r="AA2056" s="2">
        <v>1650000000000</v>
      </c>
      <c r="AB2056" s="2">
        <v>1667000000000</v>
      </c>
      <c r="AC2056" s="2">
        <v>1684000000000</v>
      </c>
      <c r="AD2056" s="2">
        <v>1701000000000</v>
      </c>
      <c r="AE2056" s="2">
        <v>1717000000000</v>
      </c>
      <c r="AF2056" s="2">
        <v>1734000000000</v>
      </c>
    </row>
    <row r="2057" spans="1:32">
      <c r="A2057" t="s">
        <v>7685</v>
      </c>
      <c r="B2057" t="s">
        <v>19</v>
      </c>
      <c r="C2057" s="2">
        <v>81230000000</v>
      </c>
      <c r="D2057" s="2">
        <v>81230000000</v>
      </c>
      <c r="E2057" s="2">
        <v>81230000000</v>
      </c>
      <c r="F2057" s="2">
        <v>82840000000</v>
      </c>
      <c r="G2057" s="2">
        <v>83650000000</v>
      </c>
      <c r="H2057" s="2">
        <v>84450000000</v>
      </c>
      <c r="I2057" s="2">
        <v>85260000000</v>
      </c>
      <c r="J2057" s="2">
        <v>86160000000</v>
      </c>
      <c r="K2057" s="2">
        <v>87050000000</v>
      </c>
      <c r="L2057" s="2">
        <v>87950000000</v>
      </c>
      <c r="M2057" s="2">
        <v>88850000000</v>
      </c>
      <c r="N2057" s="2">
        <v>89740000000</v>
      </c>
      <c r="O2057" s="2">
        <v>90720000000</v>
      </c>
      <c r="P2057" s="2">
        <v>91690000000</v>
      </c>
      <c r="Q2057" s="2">
        <v>92660000000</v>
      </c>
      <c r="R2057" s="2">
        <v>93630000000</v>
      </c>
      <c r="S2057" s="2">
        <v>94610000000</v>
      </c>
      <c r="T2057" s="2">
        <v>95630000000</v>
      </c>
      <c r="U2057" s="2">
        <v>96650000000</v>
      </c>
      <c r="V2057" s="2">
        <v>97680000000</v>
      </c>
      <c r="W2057" s="2">
        <v>98700000000</v>
      </c>
      <c r="X2057" s="2">
        <v>99730000000</v>
      </c>
      <c r="Y2057" s="2">
        <v>100800000000</v>
      </c>
      <c r="Z2057" s="2">
        <v>101800000000</v>
      </c>
      <c r="AA2057" s="2">
        <v>102900000000</v>
      </c>
      <c r="AB2057" s="2">
        <v>103900000000</v>
      </c>
      <c r="AC2057" s="2">
        <v>104900000000</v>
      </c>
      <c r="AD2057" s="2">
        <v>106000000000</v>
      </c>
      <c r="AE2057" s="2">
        <v>107000000000</v>
      </c>
      <c r="AF2057" s="2">
        <v>108100000000</v>
      </c>
    </row>
    <row r="2058" spans="1:32">
      <c r="A2058" t="s">
        <v>7686</v>
      </c>
      <c r="B2058" t="s">
        <v>19</v>
      </c>
      <c r="C2058" s="2">
        <v>227500000000</v>
      </c>
      <c r="D2058" s="2">
        <v>227500000000</v>
      </c>
      <c r="E2058" s="2">
        <v>227500000000</v>
      </c>
      <c r="F2058" s="2">
        <v>232000000000</v>
      </c>
      <c r="G2058" s="2">
        <v>234200000000</v>
      </c>
      <c r="H2058" s="2">
        <v>236500000000</v>
      </c>
      <c r="I2058" s="2">
        <v>238700000000</v>
      </c>
      <c r="J2058" s="2">
        <v>241200000000</v>
      </c>
      <c r="K2058" s="2">
        <v>243800000000</v>
      </c>
      <c r="L2058" s="2">
        <v>246300000000</v>
      </c>
      <c r="M2058" s="2">
        <v>248800000000</v>
      </c>
      <c r="N2058" s="2">
        <v>251300000000</v>
      </c>
      <c r="O2058" s="2">
        <v>254000000000</v>
      </c>
      <c r="P2058" s="2">
        <v>256700000000</v>
      </c>
      <c r="Q2058" s="2">
        <v>259500000000</v>
      </c>
      <c r="R2058" s="2">
        <v>262200000000</v>
      </c>
      <c r="S2058" s="2">
        <v>264900000000</v>
      </c>
      <c r="T2058" s="2">
        <v>267800000000</v>
      </c>
      <c r="U2058" s="2">
        <v>270600000000</v>
      </c>
      <c r="V2058" s="2">
        <v>273500000000</v>
      </c>
      <c r="W2058" s="2">
        <v>276400000000</v>
      </c>
      <c r="X2058" s="2">
        <v>279200000000</v>
      </c>
      <c r="Y2058" s="2">
        <v>282200000000</v>
      </c>
      <c r="Z2058" s="2">
        <v>285100000000</v>
      </c>
      <c r="AA2058" s="2">
        <v>288000000000</v>
      </c>
      <c r="AB2058" s="2">
        <v>290900000000</v>
      </c>
      <c r="AC2058" s="2">
        <v>293900000000</v>
      </c>
      <c r="AD2058" s="2">
        <v>296800000000</v>
      </c>
      <c r="AE2058" s="2">
        <v>299700000000</v>
      </c>
      <c r="AF2058" s="2">
        <v>302700000000</v>
      </c>
    </row>
    <row r="2059" spans="1:32">
      <c r="A2059" t="s">
        <v>7687</v>
      </c>
      <c r="B2059" t="s">
        <v>19</v>
      </c>
      <c r="C2059" s="2">
        <v>203100000000</v>
      </c>
      <c r="D2059" s="2">
        <v>203100000000</v>
      </c>
      <c r="E2059" s="2">
        <v>203100000000</v>
      </c>
      <c r="F2059" s="2">
        <v>207100000000</v>
      </c>
      <c r="G2059" s="2">
        <v>209100000000</v>
      </c>
      <c r="H2059" s="2">
        <v>211100000000</v>
      </c>
      <c r="I2059" s="2">
        <v>213100000000</v>
      </c>
      <c r="J2059" s="2">
        <v>215400000000</v>
      </c>
      <c r="K2059" s="2">
        <v>217600000000</v>
      </c>
      <c r="L2059" s="2">
        <v>219900000000</v>
      </c>
      <c r="M2059" s="2">
        <v>222100000000</v>
      </c>
      <c r="N2059" s="2">
        <v>224300000000</v>
      </c>
      <c r="O2059" s="2">
        <v>226800000000</v>
      </c>
      <c r="P2059" s="2">
        <v>229200000000</v>
      </c>
      <c r="Q2059" s="2">
        <v>231600000000</v>
      </c>
      <c r="R2059" s="2">
        <v>234100000000</v>
      </c>
      <c r="S2059" s="2">
        <v>236500000000</v>
      </c>
      <c r="T2059" s="2">
        <v>239100000000</v>
      </c>
      <c r="U2059" s="2">
        <v>241600000000</v>
      </c>
      <c r="V2059" s="2">
        <v>244200000000</v>
      </c>
      <c r="W2059" s="2">
        <v>246700000000</v>
      </c>
      <c r="X2059" s="2">
        <v>249300000000</v>
      </c>
      <c r="Y2059" s="2">
        <v>251900000000</v>
      </c>
      <c r="Z2059" s="2">
        <v>254500000000</v>
      </c>
      <c r="AA2059" s="2">
        <v>257100000000</v>
      </c>
      <c r="AB2059" s="2">
        <v>259700000000</v>
      </c>
      <c r="AC2059" s="2">
        <v>262400000000</v>
      </c>
      <c r="AD2059" s="2">
        <v>265000000000</v>
      </c>
      <c r="AE2059" s="2">
        <v>267600000000</v>
      </c>
      <c r="AF2059" s="2">
        <v>270200000000</v>
      </c>
    </row>
    <row r="2060" spans="1:32">
      <c r="A2060" t="s">
        <v>7688</v>
      </c>
      <c r="B2060" t="s">
        <v>19</v>
      </c>
      <c r="C2060" s="2">
        <v>25250000000</v>
      </c>
      <c r="D2060" s="2">
        <v>25250000000</v>
      </c>
      <c r="E2060" s="2">
        <v>25250000000</v>
      </c>
      <c r="F2060" s="2">
        <v>25750000000</v>
      </c>
      <c r="G2060" s="2">
        <v>26000000000</v>
      </c>
      <c r="H2060" s="2">
        <v>26250000000</v>
      </c>
      <c r="I2060" s="2">
        <v>26500000000</v>
      </c>
      <c r="J2060" s="2">
        <v>26780000000</v>
      </c>
      <c r="K2060" s="2">
        <v>27060000000</v>
      </c>
      <c r="L2060" s="2">
        <v>27340000000</v>
      </c>
      <c r="M2060" s="2">
        <v>27620000000</v>
      </c>
      <c r="N2060" s="2">
        <v>27900000000</v>
      </c>
      <c r="O2060" s="2">
        <v>28200000000</v>
      </c>
      <c r="P2060" s="2">
        <v>28500000000</v>
      </c>
      <c r="Q2060" s="2">
        <v>28800000000</v>
      </c>
      <c r="R2060" s="2">
        <v>29110000000</v>
      </c>
      <c r="S2060" s="2">
        <v>29410000000</v>
      </c>
      <c r="T2060" s="2">
        <v>29730000000</v>
      </c>
      <c r="U2060" s="2">
        <v>30050000000</v>
      </c>
      <c r="V2060" s="2">
        <v>30360000000</v>
      </c>
      <c r="W2060" s="2">
        <v>30680000000</v>
      </c>
      <c r="X2060" s="2">
        <v>31000000000</v>
      </c>
      <c r="Y2060" s="2">
        <v>31330000000</v>
      </c>
      <c r="Z2060" s="2">
        <v>31650000000</v>
      </c>
      <c r="AA2060" s="2">
        <v>31970000000</v>
      </c>
      <c r="AB2060" s="2">
        <v>32300000000</v>
      </c>
      <c r="AC2060" s="2">
        <v>32620000000</v>
      </c>
      <c r="AD2060" s="2">
        <v>32950000000</v>
      </c>
      <c r="AE2060" s="2">
        <v>33280000000</v>
      </c>
      <c r="AF2060" s="2">
        <v>33600000000</v>
      </c>
    </row>
    <row r="2061" spans="1:32">
      <c r="A2061" t="s">
        <v>7689</v>
      </c>
      <c r="B2061" t="s">
        <v>19</v>
      </c>
      <c r="C2061" s="2">
        <v>21390000000</v>
      </c>
      <c r="D2061" s="2">
        <v>21390000000</v>
      </c>
      <c r="E2061" s="2">
        <v>21390000000</v>
      </c>
      <c r="F2061" s="2">
        <v>21810000000</v>
      </c>
      <c r="G2061" s="2">
        <v>22020000000</v>
      </c>
      <c r="H2061" s="2">
        <v>22240000000</v>
      </c>
      <c r="I2061" s="2">
        <v>22450000000</v>
      </c>
      <c r="J2061" s="2">
        <v>22680000000</v>
      </c>
      <c r="K2061" s="2">
        <v>22920000000</v>
      </c>
      <c r="L2061" s="2">
        <v>23160000000</v>
      </c>
      <c r="M2061" s="2">
        <v>23390000000</v>
      </c>
      <c r="N2061" s="2">
        <v>23630000000</v>
      </c>
      <c r="O2061" s="2">
        <v>23880000000</v>
      </c>
      <c r="P2061" s="2">
        <v>24140000000</v>
      </c>
      <c r="Q2061" s="2">
        <v>24400000000</v>
      </c>
      <c r="R2061" s="2">
        <v>24650000000</v>
      </c>
      <c r="S2061" s="2">
        <v>24910000000</v>
      </c>
      <c r="T2061" s="2">
        <v>25180000000</v>
      </c>
      <c r="U2061" s="2">
        <v>25450000000</v>
      </c>
      <c r="V2061" s="2">
        <v>25720000000</v>
      </c>
      <c r="W2061" s="2">
        <v>25990000000</v>
      </c>
      <c r="X2061" s="2">
        <v>26260000000</v>
      </c>
      <c r="Y2061" s="2">
        <v>26530000000</v>
      </c>
      <c r="Z2061" s="2">
        <v>26810000000</v>
      </c>
      <c r="AA2061" s="2">
        <v>27080000000</v>
      </c>
      <c r="AB2061" s="2">
        <v>27360000000</v>
      </c>
      <c r="AC2061" s="2">
        <v>27630000000</v>
      </c>
      <c r="AD2061" s="2">
        <v>27910000000</v>
      </c>
      <c r="AE2061" s="2">
        <v>28180000000</v>
      </c>
      <c r="AF2061" s="2">
        <v>28460000000</v>
      </c>
    </row>
    <row r="2062" spans="1:32">
      <c r="A2062" t="s">
        <v>7690</v>
      </c>
      <c r="B2062" t="s">
        <v>19</v>
      </c>
      <c r="C2062" s="2">
        <v>76690000000</v>
      </c>
      <c r="D2062" s="2">
        <v>76690000000</v>
      </c>
      <c r="E2062" s="2">
        <v>76690000000</v>
      </c>
      <c r="F2062" s="2">
        <v>78210000000</v>
      </c>
      <c r="G2062" s="2">
        <v>78970000000</v>
      </c>
      <c r="H2062" s="2">
        <v>79730000000</v>
      </c>
      <c r="I2062" s="2">
        <v>80490000000</v>
      </c>
      <c r="J2062" s="2">
        <v>81340000000</v>
      </c>
      <c r="K2062" s="2">
        <v>82190000000</v>
      </c>
      <c r="L2062" s="2">
        <v>83040000000</v>
      </c>
      <c r="M2062" s="2">
        <v>83880000000</v>
      </c>
      <c r="N2062" s="2">
        <v>84730000000</v>
      </c>
      <c r="O2062" s="2">
        <v>85650000000</v>
      </c>
      <c r="P2062" s="2">
        <v>86560000000</v>
      </c>
      <c r="Q2062" s="2">
        <v>87480000000</v>
      </c>
      <c r="R2062" s="2">
        <v>88400000000</v>
      </c>
      <c r="S2062" s="2">
        <v>89320000000</v>
      </c>
      <c r="T2062" s="2">
        <v>90290000000</v>
      </c>
      <c r="U2062" s="2">
        <v>91250000000</v>
      </c>
      <c r="V2062" s="2">
        <v>92220000000</v>
      </c>
      <c r="W2062" s="2">
        <v>93190000000</v>
      </c>
      <c r="X2062" s="2">
        <v>94150000000</v>
      </c>
      <c r="Y2062" s="2">
        <v>95140000000</v>
      </c>
      <c r="Z2062" s="2">
        <v>96120000000</v>
      </c>
      <c r="AA2062" s="2">
        <v>97110000000</v>
      </c>
      <c r="AB2062" s="2">
        <v>98100000000</v>
      </c>
      <c r="AC2062" s="2">
        <v>99080000000</v>
      </c>
      <c r="AD2062" s="2">
        <v>100100000000</v>
      </c>
      <c r="AE2062" s="2">
        <v>101100000000</v>
      </c>
      <c r="AF2062" s="2">
        <v>102100000000</v>
      </c>
    </row>
    <row r="2063" spans="1:32">
      <c r="A2063" t="s">
        <v>7691</v>
      </c>
      <c r="B2063" t="s">
        <v>19</v>
      </c>
      <c r="C2063" s="2">
        <v>5232000000000</v>
      </c>
      <c r="D2063" s="2">
        <v>5232000000000</v>
      </c>
      <c r="E2063" s="2">
        <v>5336000000000</v>
      </c>
      <c r="F2063" s="2">
        <v>5388000000000</v>
      </c>
      <c r="G2063" s="2">
        <v>5440000000000</v>
      </c>
      <c r="H2063" s="2">
        <v>5492000000000</v>
      </c>
      <c r="I2063" s="2">
        <v>5549000000000</v>
      </c>
      <c r="J2063" s="2">
        <v>5607000000000</v>
      </c>
      <c r="K2063" s="2">
        <v>5665000000000</v>
      </c>
      <c r="L2063" s="2">
        <v>5723000000000</v>
      </c>
      <c r="M2063" s="2">
        <v>5780000000000</v>
      </c>
      <c r="N2063" s="2">
        <v>5843000000000</v>
      </c>
      <c r="O2063" s="2">
        <v>5906000000000</v>
      </c>
      <c r="P2063" s="2">
        <v>5968000000000</v>
      </c>
      <c r="Q2063" s="2">
        <v>6031000000000</v>
      </c>
      <c r="R2063" s="2">
        <v>6094000000000</v>
      </c>
      <c r="S2063" s="2">
        <v>6159000000000</v>
      </c>
      <c r="T2063" s="2">
        <v>6225000000000</v>
      </c>
      <c r="U2063" s="2">
        <v>6291000000000</v>
      </c>
      <c r="V2063" s="2">
        <v>6357000000000</v>
      </c>
      <c r="W2063" s="2">
        <v>6423000000000</v>
      </c>
      <c r="X2063" s="2">
        <v>6491000000000</v>
      </c>
      <c r="Y2063" s="2">
        <v>6558000000000</v>
      </c>
      <c r="Z2063" s="2">
        <v>6625000000000</v>
      </c>
      <c r="AA2063" s="2">
        <v>6692000000000</v>
      </c>
      <c r="AB2063" s="2">
        <v>6759000000000</v>
      </c>
      <c r="AC2063" s="2">
        <v>6827000000000</v>
      </c>
      <c r="AD2063" s="2">
        <v>6895000000000</v>
      </c>
      <c r="AE2063" s="2">
        <v>6962000000000</v>
      </c>
      <c r="AF2063" s="2">
        <v>7030000000000</v>
      </c>
    </row>
    <row r="2064" spans="1:32">
      <c r="A2064" t="s">
        <v>7692</v>
      </c>
      <c r="B2064" t="s">
        <v>19</v>
      </c>
      <c r="C2064" s="2">
        <v>85660000000</v>
      </c>
      <c r="D2064" s="2">
        <v>85660000000</v>
      </c>
      <c r="E2064" s="2">
        <v>86550000000</v>
      </c>
      <c r="F2064" s="2">
        <v>87000000000</v>
      </c>
      <c r="G2064" s="2">
        <v>87440000000</v>
      </c>
      <c r="H2064" s="2">
        <v>87890000000</v>
      </c>
      <c r="I2064" s="2">
        <v>88300000000</v>
      </c>
      <c r="J2064" s="2">
        <v>88710000000</v>
      </c>
      <c r="K2064" s="2">
        <v>89120000000</v>
      </c>
      <c r="L2064" s="2">
        <v>89530000000</v>
      </c>
      <c r="M2064" s="2">
        <v>89940000000</v>
      </c>
      <c r="N2064" s="2">
        <v>90310000000</v>
      </c>
      <c r="O2064" s="2">
        <v>90680000000</v>
      </c>
      <c r="P2064" s="2">
        <v>91040000000</v>
      </c>
      <c r="Q2064" s="2">
        <v>91410000000</v>
      </c>
      <c r="R2064" s="2">
        <v>91780000000</v>
      </c>
      <c r="S2064" s="2">
        <v>92100000000</v>
      </c>
      <c r="T2064" s="2">
        <v>92430000000</v>
      </c>
      <c r="U2064" s="2">
        <v>92760000000</v>
      </c>
      <c r="V2064" s="2">
        <v>93090000000</v>
      </c>
      <c r="W2064" s="2">
        <v>93420000000</v>
      </c>
      <c r="X2064" s="2">
        <v>93710000000</v>
      </c>
      <c r="Y2064" s="2">
        <v>94010000000</v>
      </c>
      <c r="Z2064" s="2">
        <v>94310000000</v>
      </c>
      <c r="AA2064" s="2">
        <v>94600000000</v>
      </c>
      <c r="AB2064" s="2">
        <v>94900000000</v>
      </c>
      <c r="AC2064" s="2">
        <v>95190000000</v>
      </c>
      <c r="AD2064" s="2">
        <v>95470000000</v>
      </c>
      <c r="AE2064" s="2">
        <v>95760000000</v>
      </c>
      <c r="AF2064" s="2">
        <v>96040000000</v>
      </c>
    </row>
    <row r="2065" spans="1:32">
      <c r="A2065" t="s">
        <v>7693</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7694</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7695</v>
      </c>
      <c r="B2067" t="s">
        <v>19</v>
      </c>
      <c r="C2067" s="2">
        <v>753000000000</v>
      </c>
      <c r="D2067" s="2">
        <v>753000000000</v>
      </c>
      <c r="E2067" s="2">
        <v>753000000000</v>
      </c>
      <c r="F2067" s="2">
        <v>761700000000</v>
      </c>
      <c r="G2067" s="2">
        <v>765900000000</v>
      </c>
      <c r="H2067" s="2">
        <v>770200000000</v>
      </c>
      <c r="I2067" s="2">
        <v>774400000000</v>
      </c>
      <c r="J2067" s="2">
        <v>778600000000</v>
      </c>
      <c r="K2067" s="2">
        <v>782800000000</v>
      </c>
      <c r="L2067" s="2">
        <v>787000000000</v>
      </c>
      <c r="M2067" s="2">
        <v>791200000000</v>
      </c>
      <c r="N2067" s="2">
        <v>795400000000</v>
      </c>
      <c r="O2067" s="2">
        <v>799600000000</v>
      </c>
      <c r="P2067" s="2">
        <v>803800000000</v>
      </c>
      <c r="Q2067" s="2">
        <v>808000000000</v>
      </c>
      <c r="R2067" s="2">
        <v>812100000000</v>
      </c>
      <c r="S2067" s="2">
        <v>816000000000</v>
      </c>
      <c r="T2067" s="2">
        <v>819800000000</v>
      </c>
      <c r="U2067" s="2">
        <v>823500000000</v>
      </c>
      <c r="V2067" s="2">
        <v>827100000000</v>
      </c>
      <c r="W2067" s="2">
        <v>830600000000</v>
      </c>
      <c r="X2067" s="2">
        <v>834000000000</v>
      </c>
      <c r="Y2067" s="2">
        <v>837200000000</v>
      </c>
      <c r="Z2067" s="2">
        <v>840400000000</v>
      </c>
      <c r="AA2067" s="2">
        <v>843400000000</v>
      </c>
      <c r="AB2067" s="2">
        <v>846400000000</v>
      </c>
      <c r="AC2067" s="2">
        <v>849400000000</v>
      </c>
      <c r="AD2067" s="2">
        <v>852200000000</v>
      </c>
      <c r="AE2067" s="2">
        <v>855000000000</v>
      </c>
      <c r="AF2067" s="2">
        <v>857800000000</v>
      </c>
    </row>
    <row r="2068" spans="1:32">
      <c r="A2068" t="s">
        <v>7696</v>
      </c>
      <c r="B2068" t="s">
        <v>19</v>
      </c>
      <c r="C2068" s="2">
        <v>7406000000000</v>
      </c>
      <c r="D2068" s="2">
        <v>7406000000000</v>
      </c>
      <c r="E2068" s="2">
        <v>7406000000000</v>
      </c>
      <c r="F2068" s="2">
        <v>7491000000000</v>
      </c>
      <c r="G2068" s="2">
        <v>7533000000000</v>
      </c>
      <c r="H2068" s="2">
        <v>7575000000000</v>
      </c>
      <c r="I2068" s="2">
        <v>7617000000000</v>
      </c>
      <c r="J2068" s="2">
        <v>7658000000000</v>
      </c>
      <c r="K2068" s="2">
        <v>7699000000000</v>
      </c>
      <c r="L2068" s="2">
        <v>7741000000000</v>
      </c>
      <c r="M2068" s="2">
        <v>7782000000000</v>
      </c>
      <c r="N2068" s="2">
        <v>7823000000000</v>
      </c>
      <c r="O2068" s="2">
        <v>7865000000000</v>
      </c>
      <c r="P2068" s="2">
        <v>7906000000000</v>
      </c>
      <c r="Q2068" s="2">
        <v>7947000000000</v>
      </c>
      <c r="R2068" s="2">
        <v>7987000000000</v>
      </c>
      <c r="S2068" s="2">
        <v>8026000000000</v>
      </c>
      <c r="T2068" s="2">
        <v>8063000000000</v>
      </c>
      <c r="U2068" s="2">
        <v>8100000000000</v>
      </c>
      <c r="V2068" s="2">
        <v>8135000000000</v>
      </c>
      <c r="W2068" s="2">
        <v>8169000000000</v>
      </c>
      <c r="X2068" s="2">
        <v>8202000000000</v>
      </c>
      <c r="Y2068" s="2">
        <v>8234000000000</v>
      </c>
      <c r="Z2068" s="2">
        <v>8265000000000</v>
      </c>
      <c r="AA2068" s="2">
        <v>8296000000000</v>
      </c>
      <c r="AB2068" s="2">
        <v>8325000000000</v>
      </c>
      <c r="AC2068" s="2">
        <v>8354000000000</v>
      </c>
      <c r="AD2068" s="2">
        <v>8382000000000</v>
      </c>
      <c r="AE2068" s="2">
        <v>8409000000000</v>
      </c>
      <c r="AF2068" s="2">
        <v>8436000000000</v>
      </c>
    </row>
    <row r="2069" spans="1:32">
      <c r="A2069" t="s">
        <v>7697</v>
      </c>
      <c r="B2069" t="s">
        <v>19</v>
      </c>
      <c r="C2069" s="2">
        <v>740700000000</v>
      </c>
      <c r="D2069" s="2">
        <v>740700000000</v>
      </c>
      <c r="E2069" s="2">
        <v>740700000000</v>
      </c>
      <c r="F2069" s="2">
        <v>749200000000</v>
      </c>
      <c r="G2069" s="2">
        <v>753400000000</v>
      </c>
      <c r="H2069" s="2">
        <v>757600000000</v>
      </c>
      <c r="I2069" s="2">
        <v>761700000000</v>
      </c>
      <c r="J2069" s="2">
        <v>765900000000</v>
      </c>
      <c r="K2069" s="2">
        <v>770000000000</v>
      </c>
      <c r="L2069" s="2">
        <v>774200000000</v>
      </c>
      <c r="M2069" s="2">
        <v>778300000000</v>
      </c>
      <c r="N2069" s="2">
        <v>782400000000</v>
      </c>
      <c r="O2069" s="2">
        <v>786600000000</v>
      </c>
      <c r="P2069" s="2">
        <v>790700000000</v>
      </c>
      <c r="Q2069" s="2">
        <v>794800000000</v>
      </c>
      <c r="R2069" s="2">
        <v>798800000000</v>
      </c>
      <c r="S2069" s="2">
        <v>802700000000</v>
      </c>
      <c r="T2069" s="2">
        <v>806400000000</v>
      </c>
      <c r="U2069" s="2">
        <v>810100000000</v>
      </c>
      <c r="V2069" s="2">
        <v>813600000000</v>
      </c>
      <c r="W2069" s="2">
        <v>817000000000</v>
      </c>
      <c r="X2069" s="2">
        <v>820300000000</v>
      </c>
      <c r="Y2069" s="2">
        <v>823500000000</v>
      </c>
      <c r="Z2069" s="2">
        <v>826600000000</v>
      </c>
      <c r="AA2069" s="2">
        <v>829700000000</v>
      </c>
      <c r="AB2069" s="2">
        <v>832600000000</v>
      </c>
      <c r="AC2069" s="2">
        <v>835500000000</v>
      </c>
      <c r="AD2069" s="2">
        <v>838300000000</v>
      </c>
      <c r="AE2069" s="2">
        <v>841000000000</v>
      </c>
      <c r="AF2069" s="2">
        <v>843700000000</v>
      </c>
    </row>
    <row r="2070" spans="1:32">
      <c r="A2070" t="s">
        <v>7698</v>
      </c>
      <c r="B2070" t="s">
        <v>19</v>
      </c>
      <c r="C2070" s="2">
        <v>72700000000</v>
      </c>
      <c r="D2070" s="2">
        <v>72700000000</v>
      </c>
      <c r="E2070" s="2">
        <v>72700000000</v>
      </c>
      <c r="F2070" s="2">
        <v>73540000000</v>
      </c>
      <c r="G2070" s="2">
        <v>73950000000</v>
      </c>
      <c r="H2070" s="2">
        <v>74360000000</v>
      </c>
      <c r="I2070" s="2">
        <v>74770000000</v>
      </c>
      <c r="J2070" s="2">
        <v>75180000000</v>
      </c>
      <c r="K2070" s="2">
        <v>75580000000</v>
      </c>
      <c r="L2070" s="2">
        <v>75990000000</v>
      </c>
      <c r="M2070" s="2">
        <v>76390000000</v>
      </c>
      <c r="N2070" s="2">
        <v>76800000000</v>
      </c>
      <c r="O2070" s="2">
        <v>77200000000</v>
      </c>
      <c r="P2070" s="2">
        <v>77610000000</v>
      </c>
      <c r="Q2070" s="2">
        <v>78010000000</v>
      </c>
      <c r="R2070" s="2">
        <v>78400000000</v>
      </c>
      <c r="S2070" s="2">
        <v>78790000000</v>
      </c>
      <c r="T2070" s="2">
        <v>79160000000</v>
      </c>
      <c r="U2070" s="2">
        <v>79510000000</v>
      </c>
      <c r="V2070" s="2">
        <v>79860000000</v>
      </c>
      <c r="W2070" s="2">
        <v>80190000000</v>
      </c>
      <c r="X2070" s="2">
        <v>80520000000</v>
      </c>
      <c r="Y2070" s="2">
        <v>80830000000</v>
      </c>
      <c r="Z2070" s="2">
        <v>81140000000</v>
      </c>
      <c r="AA2070" s="2">
        <v>81430000000</v>
      </c>
      <c r="AB2070" s="2">
        <v>81720000000</v>
      </c>
      <c r="AC2070" s="2">
        <v>82000000000</v>
      </c>
      <c r="AD2070" s="2">
        <v>82280000000</v>
      </c>
      <c r="AE2070" s="2">
        <v>82550000000</v>
      </c>
      <c r="AF2070" s="2">
        <v>82820000000</v>
      </c>
    </row>
    <row r="2071" spans="1:32">
      <c r="A2071" t="s">
        <v>7699</v>
      </c>
      <c r="B2071" t="s">
        <v>19</v>
      </c>
      <c r="C2071" s="2">
        <v>68670000000</v>
      </c>
      <c r="D2071" s="2">
        <v>68670000000</v>
      </c>
      <c r="E2071" s="2">
        <v>68670000000</v>
      </c>
      <c r="F2071" s="2">
        <v>69460000000</v>
      </c>
      <c r="G2071" s="2">
        <v>69850000000</v>
      </c>
      <c r="H2071" s="2">
        <v>70240000000</v>
      </c>
      <c r="I2071" s="2">
        <v>70620000000</v>
      </c>
      <c r="J2071" s="2">
        <v>71010000000</v>
      </c>
      <c r="K2071" s="2">
        <v>71390000000</v>
      </c>
      <c r="L2071" s="2">
        <v>71770000000</v>
      </c>
      <c r="M2071" s="2">
        <v>72160000000</v>
      </c>
      <c r="N2071" s="2">
        <v>72540000000</v>
      </c>
      <c r="O2071" s="2">
        <v>72920000000</v>
      </c>
      <c r="P2071" s="2">
        <v>73310000000</v>
      </c>
      <c r="Q2071" s="2">
        <v>73690000000</v>
      </c>
      <c r="R2071" s="2">
        <v>74060000000</v>
      </c>
      <c r="S2071" s="2">
        <v>74420000000</v>
      </c>
      <c r="T2071" s="2">
        <v>74770000000</v>
      </c>
      <c r="U2071" s="2">
        <v>75100000000</v>
      </c>
      <c r="V2071" s="2">
        <v>75430000000</v>
      </c>
      <c r="W2071" s="2">
        <v>75750000000</v>
      </c>
      <c r="X2071" s="2">
        <v>76050000000</v>
      </c>
      <c r="Y2071" s="2">
        <v>76350000000</v>
      </c>
      <c r="Z2071" s="2">
        <v>76640000000</v>
      </c>
      <c r="AA2071" s="2">
        <v>76920000000</v>
      </c>
      <c r="AB2071" s="2">
        <v>77190000000</v>
      </c>
      <c r="AC2071" s="2">
        <v>77460000000</v>
      </c>
      <c r="AD2071" s="2">
        <v>77720000000</v>
      </c>
      <c r="AE2071" s="2">
        <v>77970000000</v>
      </c>
      <c r="AF2071" s="2">
        <v>78220000000</v>
      </c>
    </row>
    <row r="2072" spans="1:32">
      <c r="A2072" t="s">
        <v>7700</v>
      </c>
      <c r="B2072" t="s">
        <v>19</v>
      </c>
      <c r="C2072" s="2">
        <v>2290000000</v>
      </c>
      <c r="D2072" s="2">
        <v>2290000000</v>
      </c>
      <c r="E2072" s="2">
        <v>2290000000</v>
      </c>
      <c r="F2072" s="2">
        <v>2317000000</v>
      </c>
      <c r="G2072" s="2">
        <v>2330000000</v>
      </c>
      <c r="H2072" s="2">
        <v>2342000000</v>
      </c>
      <c r="I2072" s="2">
        <v>2355000000</v>
      </c>
      <c r="J2072" s="2">
        <v>2368000000</v>
      </c>
      <c r="K2072" s="2">
        <v>2381000000</v>
      </c>
      <c r="L2072" s="2">
        <v>2394000000</v>
      </c>
      <c r="M2072" s="2">
        <v>2406000000</v>
      </c>
      <c r="N2072" s="2">
        <v>2419000000</v>
      </c>
      <c r="O2072" s="2">
        <v>2432000000</v>
      </c>
      <c r="P2072" s="2">
        <v>2445000000</v>
      </c>
      <c r="Q2072" s="2">
        <v>2457000000</v>
      </c>
      <c r="R2072" s="2">
        <v>2470000000</v>
      </c>
      <c r="S2072" s="2">
        <v>2482000000</v>
      </c>
      <c r="T2072" s="2">
        <v>2493000000</v>
      </c>
      <c r="U2072" s="2">
        <v>2505000000</v>
      </c>
      <c r="V2072" s="2">
        <v>2516000000</v>
      </c>
      <c r="W2072" s="2">
        <v>2526000000</v>
      </c>
      <c r="X2072" s="2">
        <v>2536000000</v>
      </c>
      <c r="Y2072" s="2">
        <v>2546000000</v>
      </c>
      <c r="Z2072" s="2">
        <v>2556000000</v>
      </c>
      <c r="AA2072" s="2">
        <v>2565000000</v>
      </c>
      <c r="AB2072" s="2">
        <v>2574000000</v>
      </c>
      <c r="AC2072" s="2">
        <v>2583000000</v>
      </c>
      <c r="AD2072" s="2">
        <v>2592000000</v>
      </c>
      <c r="AE2072" s="2">
        <v>2600000000</v>
      </c>
      <c r="AF2072" s="2">
        <v>2609000000</v>
      </c>
    </row>
    <row r="2073" spans="1:32">
      <c r="A2073" t="s">
        <v>7701</v>
      </c>
      <c r="B2073" t="s">
        <v>19</v>
      </c>
      <c r="C2073" s="2">
        <v>35730000000</v>
      </c>
      <c r="D2073" s="2">
        <v>35730000000</v>
      </c>
      <c r="E2073" s="2">
        <v>35730000000</v>
      </c>
      <c r="F2073" s="2">
        <v>36150000000</v>
      </c>
      <c r="G2073" s="2">
        <v>36350000000</v>
      </c>
      <c r="H2073" s="2">
        <v>36550000000</v>
      </c>
      <c r="I2073" s="2">
        <v>36750000000</v>
      </c>
      <c r="J2073" s="2">
        <v>36950000000</v>
      </c>
      <c r="K2073" s="2">
        <v>37150000000</v>
      </c>
      <c r="L2073" s="2">
        <v>37350000000</v>
      </c>
      <c r="M2073" s="2">
        <v>37550000000</v>
      </c>
      <c r="N2073" s="2">
        <v>37750000000</v>
      </c>
      <c r="O2073" s="2">
        <v>37950000000</v>
      </c>
      <c r="P2073" s="2">
        <v>38150000000</v>
      </c>
      <c r="Q2073" s="2">
        <v>38340000000</v>
      </c>
      <c r="R2073" s="2">
        <v>38540000000</v>
      </c>
      <c r="S2073" s="2">
        <v>38720000000</v>
      </c>
      <c r="T2073" s="2">
        <v>38910000000</v>
      </c>
      <c r="U2073" s="2">
        <v>39080000000</v>
      </c>
      <c r="V2073" s="2">
        <v>39250000000</v>
      </c>
      <c r="W2073" s="2">
        <v>39410000000</v>
      </c>
      <c r="X2073" s="2">
        <v>39570000000</v>
      </c>
      <c r="Y2073" s="2">
        <v>39730000000</v>
      </c>
      <c r="Z2073" s="2">
        <v>39880000000</v>
      </c>
      <c r="AA2073" s="2">
        <v>40030000000</v>
      </c>
      <c r="AB2073" s="2">
        <v>40170000000</v>
      </c>
      <c r="AC2073" s="2">
        <v>40310000000</v>
      </c>
      <c r="AD2073" s="2">
        <v>40440000000</v>
      </c>
      <c r="AE2073" s="2">
        <v>40570000000</v>
      </c>
      <c r="AF2073" s="2">
        <v>40700000000</v>
      </c>
    </row>
    <row r="2074" spans="1:32">
      <c r="A2074" t="s">
        <v>7702</v>
      </c>
      <c r="B2074" t="s">
        <v>19</v>
      </c>
      <c r="C2074" s="2">
        <v>19550000000</v>
      </c>
      <c r="D2074" s="2">
        <v>19550000000</v>
      </c>
      <c r="E2074" s="2">
        <v>19550000000</v>
      </c>
      <c r="F2074" s="2">
        <v>19780000000</v>
      </c>
      <c r="G2074" s="2">
        <v>19890000000</v>
      </c>
      <c r="H2074" s="2">
        <v>20000000000</v>
      </c>
      <c r="I2074" s="2">
        <v>20110000000</v>
      </c>
      <c r="J2074" s="2">
        <v>20220000000</v>
      </c>
      <c r="K2074" s="2">
        <v>20320000000</v>
      </c>
      <c r="L2074" s="2">
        <v>20430000000</v>
      </c>
      <c r="M2074" s="2">
        <v>20540000000</v>
      </c>
      <c r="N2074" s="2">
        <v>20650000000</v>
      </c>
      <c r="O2074" s="2">
        <v>20760000000</v>
      </c>
      <c r="P2074" s="2">
        <v>20870000000</v>
      </c>
      <c r="Q2074" s="2">
        <v>20980000000</v>
      </c>
      <c r="R2074" s="2">
        <v>21080000000</v>
      </c>
      <c r="S2074" s="2">
        <v>21190000000</v>
      </c>
      <c r="T2074" s="2">
        <v>21290000000</v>
      </c>
      <c r="U2074" s="2">
        <v>21380000000</v>
      </c>
      <c r="V2074" s="2">
        <v>21470000000</v>
      </c>
      <c r="W2074" s="2">
        <v>21560000000</v>
      </c>
      <c r="X2074" s="2">
        <v>21650000000</v>
      </c>
      <c r="Y2074" s="2">
        <v>21740000000</v>
      </c>
      <c r="Z2074" s="2">
        <v>21820000000</v>
      </c>
      <c r="AA2074" s="2">
        <v>21900000000</v>
      </c>
      <c r="AB2074" s="2">
        <v>21980000000</v>
      </c>
      <c r="AC2074" s="2">
        <v>22050000000</v>
      </c>
      <c r="AD2074" s="2">
        <v>22130000000</v>
      </c>
      <c r="AE2074" s="2">
        <v>22200000000</v>
      </c>
      <c r="AF2074" s="2">
        <v>22270000000</v>
      </c>
    </row>
    <row r="2075" spans="1:32">
      <c r="A2075" t="s">
        <v>7703</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7704</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7705</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7706</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7707</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7708</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7709</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7710</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7711</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7712</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7713</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7714</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7715</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7716</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7717</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7718</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7719</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7720</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7721</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7722</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7723</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7724</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7725</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7726</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7727</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7728</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7729</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7730</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7731</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7732</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7733</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7734</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7735</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7736</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7737</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7738</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7739</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7740</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7741</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7742</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7743</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7744</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7745</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7746</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7747</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7748</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7749</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7750</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7751</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7752</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7753</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7754</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7755</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7756</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7757</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7758</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7759</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7760</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7761</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7762</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7763</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7764</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7765</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7766</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7767</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7768</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7769</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7770</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7771</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7772</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7773</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7774</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7775</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7776</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7777</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7778</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7779</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7780</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7781</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7782</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7783</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7784</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7785</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7786</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7787</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7788</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7789</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7790</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7791</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7792</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7793</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7794</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7795</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7796</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7797</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7798</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7799</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7800</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7801</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7802</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7803</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7804</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7805</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7806</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7807</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7808</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7809</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7810</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7811</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7812</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7813</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7814</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7815</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7816</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7817</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7818</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7819</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7820</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7821</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7822</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7823</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7824</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7825</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7826</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7827</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7828</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7829</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7830</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7831</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7832</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7833</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7834</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7835</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7836</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7837</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7838</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7839</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7840</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7841</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7842</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7843</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7844</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7845</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7846</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7847</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7848</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7849</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7850</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7851</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7852</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7853</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7854</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7855</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7856</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7857</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7858</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7859</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7860</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7861</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7862</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7863</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7864</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7865</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7866</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7867</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7868</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7869</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7870</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7871</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7872</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7873</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7874</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7875</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7876</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7877</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7878</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7879</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7880</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7881</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7882</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7883</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7884</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7885</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7886</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7887</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7888</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7889</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7890</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7891</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7892</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7893</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7894</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7895</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7896</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7897</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7898</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7899</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7900</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7901</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7902</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7903</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7904</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7905</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7906</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7907</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7908</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7909</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7910</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7911</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7912</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7913</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7914</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7915</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7916</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7917</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7918</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7919</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7920</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7921</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7922</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7923</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7924</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7925</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7926</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7927</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7928</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7929</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7930</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7931</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7932</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7933</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7934</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7935</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7936</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7937</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7938</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7939</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7940</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7941</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7942</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7943</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7944</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7945</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7946</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7947</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7948</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7949</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7950</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7951</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7952</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7953</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7954</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7955</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7956</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7957</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7958</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7959</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7960</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7961</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7962</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7963</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7964</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7965</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7966</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7967</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7968</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7969</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7970</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7971</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7972</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7973</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7974</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7975</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7976</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7977</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7978</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7979</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7980</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7981</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7982</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7983</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7984</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7985</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7986</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7987</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7988</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7989</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7990</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7991</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7992</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7993</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7994</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7995</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7996</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7997</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7998</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7999</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8000</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8001</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8002</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8003</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8004</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8005</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8006</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8007</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8008</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8009</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8010</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8011</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8012</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8013</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8014</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8015</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8016</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8017</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8018</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8019</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8020</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8021</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8022</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8023</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8024</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8025</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8026</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8027</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8028</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8029</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8030</v>
      </c>
      <c r="B2402" t="s">
        <v>19</v>
      </c>
      <c r="C2402" s="2">
        <v>12013600000</v>
      </c>
      <c r="D2402" s="2">
        <v>12770000000</v>
      </c>
      <c r="E2402" s="2">
        <v>11435700000</v>
      </c>
      <c r="F2402" s="2">
        <v>11872800000</v>
      </c>
      <c r="G2402" s="2">
        <v>11858200000</v>
      </c>
      <c r="H2402" s="2">
        <v>11966000000</v>
      </c>
      <c r="I2402" s="2">
        <v>11986000000</v>
      </c>
      <c r="J2402" s="2">
        <v>12112800000</v>
      </c>
      <c r="K2402" s="2">
        <v>12112400000</v>
      </c>
      <c r="L2402" s="2">
        <v>12092300000</v>
      </c>
      <c r="M2402" s="2">
        <v>11912900000</v>
      </c>
      <c r="N2402" s="2">
        <v>11858300000</v>
      </c>
      <c r="O2402" s="2">
        <v>11850900000</v>
      </c>
      <c r="P2402" s="2">
        <v>11792300000</v>
      </c>
      <c r="Q2402" s="2">
        <v>11577700000</v>
      </c>
      <c r="R2402" s="2">
        <v>11451400000</v>
      </c>
      <c r="S2402" s="2">
        <v>11487800000</v>
      </c>
      <c r="T2402" s="2">
        <v>11505300000</v>
      </c>
      <c r="U2402" s="2">
        <v>11593300000</v>
      </c>
      <c r="V2402" s="2">
        <v>11613900000</v>
      </c>
      <c r="W2402" s="2">
        <v>11612400000</v>
      </c>
      <c r="X2402" s="2">
        <v>11638200000</v>
      </c>
      <c r="Y2402" s="2">
        <v>11743600000</v>
      </c>
      <c r="Z2402" s="2">
        <v>11705600000</v>
      </c>
      <c r="AA2402" s="2">
        <v>11718700000</v>
      </c>
      <c r="AB2402" s="2">
        <v>11562900000</v>
      </c>
      <c r="AC2402" s="2">
        <v>11400500000</v>
      </c>
      <c r="AD2402" s="2">
        <v>11261700000</v>
      </c>
      <c r="AE2402" s="2">
        <v>11246600000</v>
      </c>
      <c r="AF2402" s="2">
        <v>11221500000</v>
      </c>
    </row>
    <row r="2403" spans="1:32">
      <c r="A2403" t="s">
        <v>8031</v>
      </c>
      <c r="B2403" t="s">
        <v>19</v>
      </c>
      <c r="C2403">
        <v>132991</v>
      </c>
      <c r="D2403">
        <v>141365</v>
      </c>
      <c r="E2403">
        <v>126593</v>
      </c>
      <c r="F2403">
        <v>131432</v>
      </c>
      <c r="G2403">
        <v>131271</v>
      </c>
      <c r="H2403">
        <v>132464</v>
      </c>
      <c r="I2403">
        <v>132685</v>
      </c>
      <c r="J2403">
        <v>134089</v>
      </c>
      <c r="K2403">
        <v>134085</v>
      </c>
      <c r="L2403">
        <v>133862</v>
      </c>
      <c r="M2403">
        <v>131877</v>
      </c>
      <c r="N2403">
        <v>131272</v>
      </c>
      <c r="O2403">
        <v>131189</v>
      </c>
      <c r="P2403">
        <v>130541</v>
      </c>
      <c r="Q2403">
        <v>128166</v>
      </c>
      <c r="R2403">
        <v>126767</v>
      </c>
      <c r="S2403">
        <v>127171</v>
      </c>
      <c r="T2403">
        <v>127364</v>
      </c>
      <c r="U2403">
        <v>128338</v>
      </c>
      <c r="V2403">
        <v>128566</v>
      </c>
      <c r="W2403">
        <v>128550</v>
      </c>
      <c r="X2403">
        <v>128835</v>
      </c>
      <c r="Y2403">
        <v>130002</v>
      </c>
      <c r="Z2403">
        <v>129581</v>
      </c>
      <c r="AA2403">
        <v>129727</v>
      </c>
      <c r="AB2403">
        <v>128002</v>
      </c>
      <c r="AC2403">
        <v>126204</v>
      </c>
      <c r="AD2403">
        <v>124668</v>
      </c>
      <c r="AE2403">
        <v>124500</v>
      </c>
      <c r="AF2403">
        <v>124222</v>
      </c>
    </row>
    <row r="2404" spans="1:32">
      <c r="A2404" t="s">
        <v>8032</v>
      </c>
      <c r="B2404" t="s">
        <v>19</v>
      </c>
      <c r="C2404" s="2">
        <v>5918490</v>
      </c>
      <c r="D2404" s="2">
        <v>6291140</v>
      </c>
      <c r="E2404" s="2">
        <v>5633760</v>
      </c>
      <c r="F2404" s="2">
        <v>5849090</v>
      </c>
      <c r="G2404" s="2">
        <v>5841930</v>
      </c>
      <c r="H2404" s="2">
        <v>5895020</v>
      </c>
      <c r="I2404" s="2">
        <v>5904860</v>
      </c>
      <c r="J2404" s="2">
        <v>5967330</v>
      </c>
      <c r="K2404" s="2">
        <v>5967160</v>
      </c>
      <c r="L2404" s="2">
        <v>5957230</v>
      </c>
      <c r="M2404" s="2">
        <v>5868890</v>
      </c>
      <c r="N2404" s="2">
        <v>5841990</v>
      </c>
      <c r="O2404" s="2">
        <v>5838300</v>
      </c>
      <c r="P2404" s="2">
        <v>5809450</v>
      </c>
      <c r="Q2404" s="2">
        <v>5703740</v>
      </c>
      <c r="R2404" s="2">
        <v>5641510</v>
      </c>
      <c r="S2404" s="2">
        <v>5659460</v>
      </c>
      <c r="T2404" s="2">
        <v>5668050</v>
      </c>
      <c r="U2404" s="2">
        <v>5711410</v>
      </c>
      <c r="V2404" s="2">
        <v>5721570</v>
      </c>
      <c r="W2404" s="2">
        <v>5720830</v>
      </c>
      <c r="X2404" s="2">
        <v>5733540</v>
      </c>
      <c r="Y2404" s="2">
        <v>5785470</v>
      </c>
      <c r="Z2404" s="2">
        <v>5766730</v>
      </c>
      <c r="AA2404" s="2">
        <v>5773200</v>
      </c>
      <c r="AB2404" s="2">
        <v>5696460</v>
      </c>
      <c r="AC2404" s="2">
        <v>5616450</v>
      </c>
      <c r="AD2404" s="2">
        <v>5548070</v>
      </c>
      <c r="AE2404" s="2">
        <v>5540620</v>
      </c>
      <c r="AF2404" s="2">
        <v>5528240</v>
      </c>
    </row>
    <row r="2405" spans="1:32">
      <c r="A2405" t="s">
        <v>8033</v>
      </c>
      <c r="B2405" t="s">
        <v>19</v>
      </c>
      <c r="C2405" s="2">
        <v>16532900</v>
      </c>
      <c r="D2405" s="2">
        <v>17573900</v>
      </c>
      <c r="E2405" s="2">
        <v>15737600</v>
      </c>
      <c r="F2405" s="2">
        <v>16339000</v>
      </c>
      <c r="G2405" s="2">
        <v>16319000</v>
      </c>
      <c r="H2405" s="2">
        <v>16467300</v>
      </c>
      <c r="I2405" s="2">
        <v>16494800</v>
      </c>
      <c r="J2405" s="2">
        <v>16669400</v>
      </c>
      <c r="K2405" s="2">
        <v>16668900</v>
      </c>
      <c r="L2405" s="2">
        <v>16641100</v>
      </c>
      <c r="M2405" s="2">
        <v>16394400</v>
      </c>
      <c r="N2405" s="2">
        <v>16319200</v>
      </c>
      <c r="O2405" s="2">
        <v>16308900</v>
      </c>
      <c r="P2405" s="2">
        <v>16228300</v>
      </c>
      <c r="Q2405" s="2">
        <v>15933000</v>
      </c>
      <c r="R2405" s="2">
        <v>15759200</v>
      </c>
      <c r="S2405" s="2">
        <v>15809300</v>
      </c>
      <c r="T2405" s="2">
        <v>15833300</v>
      </c>
      <c r="U2405" s="2">
        <v>15954500</v>
      </c>
      <c r="V2405" s="2">
        <v>15982800</v>
      </c>
      <c r="W2405" s="2">
        <v>15980800</v>
      </c>
      <c r="X2405" s="2">
        <v>16016300</v>
      </c>
      <c r="Y2405" s="2">
        <v>16161300</v>
      </c>
      <c r="Z2405" s="2">
        <v>16109000</v>
      </c>
      <c r="AA2405" s="2">
        <v>16127100</v>
      </c>
      <c r="AB2405" s="2">
        <v>15912700</v>
      </c>
      <c r="AC2405" s="2">
        <v>15689200</v>
      </c>
      <c r="AD2405" s="2">
        <v>15498200</v>
      </c>
      <c r="AE2405" s="2">
        <v>15477400</v>
      </c>
      <c r="AF2405" s="2">
        <v>15442800</v>
      </c>
    </row>
    <row r="2406" spans="1:32">
      <c r="A2406" t="s">
        <v>8034</v>
      </c>
      <c r="B2406" t="s">
        <v>19</v>
      </c>
      <c r="C2406" s="2">
        <v>8994550</v>
      </c>
      <c r="D2406" s="2">
        <v>9560880</v>
      </c>
      <c r="E2406" s="2">
        <v>8561840</v>
      </c>
      <c r="F2406" s="2">
        <v>8889070</v>
      </c>
      <c r="G2406" s="2">
        <v>8878190</v>
      </c>
      <c r="H2406" s="2">
        <v>8958870</v>
      </c>
      <c r="I2406" s="2">
        <v>8973830</v>
      </c>
      <c r="J2406" s="2">
        <v>9068770</v>
      </c>
      <c r="K2406" s="2">
        <v>9068510</v>
      </c>
      <c r="L2406" s="2">
        <v>9053420</v>
      </c>
      <c r="M2406" s="2">
        <v>8919160</v>
      </c>
      <c r="N2406" s="2">
        <v>8878280</v>
      </c>
      <c r="O2406" s="2">
        <v>8872690</v>
      </c>
      <c r="P2406" s="2">
        <v>8828840</v>
      </c>
      <c r="Q2406" s="2">
        <v>8668180</v>
      </c>
      <c r="R2406" s="2">
        <v>8573610</v>
      </c>
      <c r="S2406" s="2">
        <v>8600900</v>
      </c>
      <c r="T2406" s="2">
        <v>8613940</v>
      </c>
      <c r="U2406" s="2">
        <v>8679840</v>
      </c>
      <c r="V2406" s="2">
        <v>8695280</v>
      </c>
      <c r="W2406" s="2">
        <v>8694150</v>
      </c>
      <c r="X2406" s="2">
        <v>8713470</v>
      </c>
      <c r="Y2406" s="2">
        <v>8792390</v>
      </c>
      <c r="Z2406" s="2">
        <v>8763900</v>
      </c>
      <c r="AA2406" s="2">
        <v>8773750</v>
      </c>
      <c r="AB2406" s="2">
        <v>8657120</v>
      </c>
      <c r="AC2406" s="2">
        <v>8535520</v>
      </c>
      <c r="AD2406" s="2">
        <v>8431600</v>
      </c>
      <c r="AE2406" s="2">
        <v>8420280</v>
      </c>
      <c r="AF2406" s="2">
        <v>8401460</v>
      </c>
    </row>
    <row r="2407" spans="1:32">
      <c r="A2407" t="s">
        <v>8035</v>
      </c>
      <c r="B2407" t="s">
        <v>19</v>
      </c>
      <c r="C2407" s="2">
        <v>2170240</v>
      </c>
      <c r="D2407" s="2">
        <v>2306890</v>
      </c>
      <c r="E2407" s="2">
        <v>2065840</v>
      </c>
      <c r="F2407" s="2">
        <v>2144800</v>
      </c>
      <c r="G2407" s="2">
        <v>2142170</v>
      </c>
      <c r="H2407" s="2">
        <v>2161640</v>
      </c>
      <c r="I2407" s="2">
        <v>2165250</v>
      </c>
      <c r="J2407" s="2">
        <v>2188150</v>
      </c>
      <c r="K2407" s="2">
        <v>2188090</v>
      </c>
      <c r="L2407" s="2">
        <v>2184450</v>
      </c>
      <c r="M2407" s="2">
        <v>2152060</v>
      </c>
      <c r="N2407" s="2">
        <v>2142190</v>
      </c>
      <c r="O2407" s="2">
        <v>2140840</v>
      </c>
      <c r="P2407" s="2">
        <v>2130260</v>
      </c>
      <c r="Q2407" s="2">
        <v>2091500</v>
      </c>
      <c r="R2407" s="2">
        <v>2068680</v>
      </c>
      <c r="S2407" s="2">
        <v>2075260</v>
      </c>
      <c r="T2407" s="2">
        <v>2078410</v>
      </c>
      <c r="U2407" s="2">
        <v>2094310</v>
      </c>
      <c r="V2407" s="2">
        <v>2098040</v>
      </c>
      <c r="W2407" s="2">
        <v>2097760</v>
      </c>
      <c r="X2407" s="2">
        <v>2102420</v>
      </c>
      <c r="Y2407" s="2">
        <v>2121470</v>
      </c>
      <c r="Z2407" s="2">
        <v>2114590</v>
      </c>
      <c r="AA2407" s="2">
        <v>2116970</v>
      </c>
      <c r="AB2407" s="2">
        <v>2088830</v>
      </c>
      <c r="AC2407" s="2">
        <v>2059490</v>
      </c>
      <c r="AD2407" s="2">
        <v>2034410</v>
      </c>
      <c r="AE2407" s="2">
        <v>2031680</v>
      </c>
      <c r="AF2407" s="2">
        <v>2027140</v>
      </c>
    </row>
    <row r="2408" spans="1:32">
      <c r="A2408" t="s">
        <v>8036</v>
      </c>
      <c r="B2408" t="s">
        <v>19</v>
      </c>
      <c r="C2408" s="2">
        <v>39798600</v>
      </c>
      <c r="D2408" s="2">
        <v>42304500</v>
      </c>
      <c r="E2408" s="2">
        <v>37884000</v>
      </c>
      <c r="F2408" s="2">
        <v>39331900</v>
      </c>
      <c r="G2408" s="2">
        <v>39283800</v>
      </c>
      <c r="H2408" s="2">
        <v>39640800</v>
      </c>
      <c r="I2408" s="2">
        <v>39707000</v>
      </c>
      <c r="J2408" s="2">
        <v>40127100</v>
      </c>
      <c r="K2408" s="2">
        <v>40125900</v>
      </c>
      <c r="L2408" s="2">
        <v>40059200</v>
      </c>
      <c r="M2408" s="2">
        <v>39465100</v>
      </c>
      <c r="N2408" s="2">
        <v>39284200</v>
      </c>
      <c r="O2408" s="2">
        <v>39259400</v>
      </c>
      <c r="P2408" s="2">
        <v>39065400</v>
      </c>
      <c r="Q2408" s="2">
        <v>38354600</v>
      </c>
      <c r="R2408" s="2">
        <v>37936100</v>
      </c>
      <c r="S2408" s="2">
        <v>38056800</v>
      </c>
      <c r="T2408" s="2">
        <v>38114500</v>
      </c>
      <c r="U2408" s="2">
        <v>38406100</v>
      </c>
      <c r="V2408" s="2">
        <v>38474500</v>
      </c>
      <c r="W2408" s="2">
        <v>38469500</v>
      </c>
      <c r="X2408" s="2">
        <v>38554900</v>
      </c>
      <c r="Y2408" s="2">
        <v>38904100</v>
      </c>
      <c r="Z2408" s="2">
        <v>38778100</v>
      </c>
      <c r="AA2408" s="2">
        <v>38821700</v>
      </c>
      <c r="AB2408" s="2">
        <v>38305600</v>
      </c>
      <c r="AC2408" s="2">
        <v>37767600</v>
      </c>
      <c r="AD2408" s="2">
        <v>37307700</v>
      </c>
      <c r="AE2408" s="2">
        <v>37257700</v>
      </c>
      <c r="AF2408" s="2">
        <v>37174400</v>
      </c>
    </row>
    <row r="2409" spans="1:32">
      <c r="A2409" t="s">
        <v>8037</v>
      </c>
      <c r="B2409" t="s">
        <v>19</v>
      </c>
      <c r="C2409">
        <v>92763.9</v>
      </c>
      <c r="D2409">
        <v>98604.7</v>
      </c>
      <c r="E2409">
        <v>88301.2</v>
      </c>
      <c r="F2409">
        <v>91676.1</v>
      </c>
      <c r="G2409">
        <v>91563.9</v>
      </c>
      <c r="H2409">
        <v>92396</v>
      </c>
      <c r="I2409">
        <v>92550.3</v>
      </c>
      <c r="J2409">
        <v>93529.4</v>
      </c>
      <c r="K2409">
        <v>93526.7</v>
      </c>
      <c r="L2409">
        <v>93371.1</v>
      </c>
      <c r="M2409">
        <v>91986.5</v>
      </c>
      <c r="N2409">
        <v>91564.9</v>
      </c>
      <c r="O2409">
        <v>91507.1</v>
      </c>
      <c r="P2409">
        <v>91054.9</v>
      </c>
      <c r="Q2409">
        <v>89398</v>
      </c>
      <c r="R2409">
        <v>88422.7</v>
      </c>
      <c r="S2409">
        <v>88704.1</v>
      </c>
      <c r="T2409">
        <v>88838.6</v>
      </c>
      <c r="U2409">
        <v>89518.2</v>
      </c>
      <c r="V2409">
        <v>89677.5</v>
      </c>
      <c r="W2409">
        <v>89665.9</v>
      </c>
      <c r="X2409">
        <v>89865</v>
      </c>
      <c r="Y2409">
        <v>90679</v>
      </c>
      <c r="Z2409">
        <v>90385.2</v>
      </c>
      <c r="AA2409">
        <v>90486.8</v>
      </c>
      <c r="AB2409">
        <v>89283.9</v>
      </c>
      <c r="AC2409">
        <v>88029.8</v>
      </c>
      <c r="AD2409">
        <v>86958</v>
      </c>
      <c r="AE2409">
        <v>86841.3</v>
      </c>
      <c r="AF2409">
        <v>86647.2</v>
      </c>
    </row>
    <row r="2410" spans="1:32">
      <c r="A2410" t="s">
        <v>8038</v>
      </c>
      <c r="B2410" t="s">
        <v>19</v>
      </c>
      <c r="C2410">
        <v>69541.2</v>
      </c>
      <c r="D2410">
        <v>73919.8</v>
      </c>
      <c r="E2410">
        <v>66195.7</v>
      </c>
      <c r="F2410">
        <v>68725.8</v>
      </c>
      <c r="G2410">
        <v>68641.600000000006</v>
      </c>
      <c r="H2410">
        <v>69265.399999999994</v>
      </c>
      <c r="I2410">
        <v>69381</v>
      </c>
      <c r="J2410">
        <v>70115.100000000006</v>
      </c>
      <c r="K2410">
        <v>70113.100000000006</v>
      </c>
      <c r="L2410">
        <v>69996.399999999994</v>
      </c>
      <c r="M2410">
        <v>68958.399999999994</v>
      </c>
      <c r="N2410">
        <v>68642.3</v>
      </c>
      <c r="O2410">
        <v>68599</v>
      </c>
      <c r="P2410">
        <v>68260</v>
      </c>
      <c r="Q2410">
        <v>67017.899999999994</v>
      </c>
      <c r="R2410">
        <v>66286.8</v>
      </c>
      <c r="S2410">
        <v>66497.7</v>
      </c>
      <c r="T2410">
        <v>66598.5</v>
      </c>
      <c r="U2410">
        <v>67108.100000000006</v>
      </c>
      <c r="V2410">
        <v>67227.5</v>
      </c>
      <c r="W2410">
        <v>67218.7</v>
      </c>
      <c r="X2410">
        <v>67368.100000000006</v>
      </c>
      <c r="Y2410">
        <v>67978.2</v>
      </c>
      <c r="Z2410">
        <v>67758</v>
      </c>
      <c r="AA2410">
        <v>67834.100000000006</v>
      </c>
      <c r="AB2410">
        <v>66932.399999999994</v>
      </c>
      <c r="AC2410">
        <v>65992.3</v>
      </c>
      <c r="AD2410">
        <v>65188.800000000003</v>
      </c>
      <c r="AE2410">
        <v>65101.3</v>
      </c>
      <c r="AF2410">
        <v>64955.8</v>
      </c>
    </row>
    <row r="2411" spans="1:32">
      <c r="A2411" t="s">
        <v>8039</v>
      </c>
      <c r="B2411" t="s">
        <v>19</v>
      </c>
      <c r="C2411" s="2">
        <v>1007210</v>
      </c>
      <c r="D2411" s="2">
        <v>1070620</v>
      </c>
      <c r="E2411">
        <v>958751</v>
      </c>
      <c r="F2411">
        <v>995395</v>
      </c>
      <c r="G2411">
        <v>994176</v>
      </c>
      <c r="H2411" s="2">
        <v>1003210</v>
      </c>
      <c r="I2411" s="2">
        <v>1004890</v>
      </c>
      <c r="J2411" s="2">
        <v>1015520</v>
      </c>
      <c r="K2411" s="2">
        <v>1015490</v>
      </c>
      <c r="L2411" s="2">
        <v>1013800</v>
      </c>
      <c r="M2411">
        <v>998764</v>
      </c>
      <c r="N2411">
        <v>994186</v>
      </c>
      <c r="O2411">
        <v>993559</v>
      </c>
      <c r="P2411">
        <v>988649</v>
      </c>
      <c r="Q2411">
        <v>970659</v>
      </c>
      <c r="R2411">
        <v>960070</v>
      </c>
      <c r="S2411">
        <v>963125</v>
      </c>
      <c r="T2411">
        <v>964585</v>
      </c>
      <c r="U2411">
        <v>971965</v>
      </c>
      <c r="V2411">
        <v>973694</v>
      </c>
      <c r="W2411">
        <v>973568</v>
      </c>
      <c r="X2411">
        <v>975730</v>
      </c>
      <c r="Y2411">
        <v>984568</v>
      </c>
      <c r="Z2411">
        <v>981378</v>
      </c>
      <c r="AA2411">
        <v>982481</v>
      </c>
      <c r="AB2411">
        <v>969421</v>
      </c>
      <c r="AC2411">
        <v>955804</v>
      </c>
      <c r="AD2411">
        <v>944167</v>
      </c>
      <c r="AE2411">
        <v>942900</v>
      </c>
      <c r="AF2411">
        <v>940792</v>
      </c>
    </row>
    <row r="2412" spans="1:32">
      <c r="A2412" t="s">
        <v>8040</v>
      </c>
      <c r="B2412" t="s">
        <v>19</v>
      </c>
      <c r="C2412">
        <v>212811</v>
      </c>
      <c r="D2412">
        <v>226211</v>
      </c>
      <c r="E2412">
        <v>202573</v>
      </c>
      <c r="F2412">
        <v>210316</v>
      </c>
      <c r="G2412">
        <v>210058</v>
      </c>
      <c r="H2412">
        <v>211967</v>
      </c>
      <c r="I2412">
        <v>212321</v>
      </c>
      <c r="J2412">
        <v>214568</v>
      </c>
      <c r="K2412">
        <v>214561</v>
      </c>
      <c r="L2412">
        <v>214204</v>
      </c>
      <c r="M2412">
        <v>211028</v>
      </c>
      <c r="N2412">
        <v>210061</v>
      </c>
      <c r="O2412">
        <v>209928</v>
      </c>
      <c r="P2412">
        <v>208891</v>
      </c>
      <c r="Q2412">
        <v>205090</v>
      </c>
      <c r="R2412">
        <v>202852</v>
      </c>
      <c r="S2412">
        <v>203498</v>
      </c>
      <c r="T2412">
        <v>203806</v>
      </c>
      <c r="U2412">
        <v>205365</v>
      </c>
      <c r="V2412">
        <v>205731</v>
      </c>
      <c r="W2412">
        <v>205704</v>
      </c>
      <c r="X2412">
        <v>206161</v>
      </c>
      <c r="Y2412">
        <v>208028</v>
      </c>
      <c r="Z2412">
        <v>207354</v>
      </c>
      <c r="AA2412">
        <v>207587</v>
      </c>
      <c r="AB2412">
        <v>204828</v>
      </c>
      <c r="AC2412">
        <v>201951</v>
      </c>
      <c r="AD2412">
        <v>199492</v>
      </c>
      <c r="AE2412">
        <v>199224</v>
      </c>
      <c r="AF2412">
        <v>198779</v>
      </c>
    </row>
    <row r="2413" spans="1:32">
      <c r="A2413" t="s">
        <v>8041</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8042</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8043</v>
      </c>
      <c r="B2415" t="s">
        <v>19</v>
      </c>
      <c r="C2415" s="2">
        <v>9408940</v>
      </c>
      <c r="D2415" s="2">
        <v>9635310</v>
      </c>
      <c r="E2415" s="2">
        <v>8990790</v>
      </c>
      <c r="F2415" s="2">
        <v>9055770</v>
      </c>
      <c r="G2415" s="2">
        <v>9132270</v>
      </c>
      <c r="H2415" s="2">
        <v>9181530</v>
      </c>
      <c r="I2415" s="2">
        <v>9216110</v>
      </c>
      <c r="J2415" s="2">
        <v>9266420</v>
      </c>
      <c r="K2415" s="2">
        <v>9317770</v>
      </c>
      <c r="L2415" s="2">
        <v>9358640</v>
      </c>
      <c r="M2415" s="2">
        <v>9381700</v>
      </c>
      <c r="N2415" s="2">
        <v>9394270</v>
      </c>
      <c r="O2415" s="2">
        <v>9413140</v>
      </c>
      <c r="P2415" s="2">
        <v>9413140</v>
      </c>
      <c r="Q2415" s="2">
        <v>9411040</v>
      </c>
      <c r="R2415" s="2">
        <v>9406850</v>
      </c>
      <c r="S2415" s="2">
        <v>9408940</v>
      </c>
      <c r="T2415" s="2">
        <v>9414180</v>
      </c>
      <c r="U2415" s="2">
        <v>9427810</v>
      </c>
      <c r="V2415" s="2">
        <v>9440380</v>
      </c>
      <c r="W2415" s="2">
        <v>9455060</v>
      </c>
      <c r="X2415" s="2">
        <v>9468680</v>
      </c>
      <c r="Y2415" s="2">
        <v>9500120</v>
      </c>
      <c r="Z2415" s="2">
        <v>9527370</v>
      </c>
      <c r="AA2415" s="2">
        <v>9553570</v>
      </c>
      <c r="AB2415" s="2">
        <v>9573480</v>
      </c>
      <c r="AC2415" s="2">
        <v>9578720</v>
      </c>
      <c r="AD2415" s="2">
        <v>9576620</v>
      </c>
      <c r="AE2415" s="2">
        <v>9583960</v>
      </c>
      <c r="AF2415" s="2">
        <v>9602820</v>
      </c>
    </row>
    <row r="2416" spans="1:32">
      <c r="A2416" t="s">
        <v>8044</v>
      </c>
      <c r="B2416" t="s">
        <v>19</v>
      </c>
      <c r="C2416" s="2">
        <v>418725000</v>
      </c>
      <c r="D2416" s="2">
        <v>428799000</v>
      </c>
      <c r="E2416" s="2">
        <v>400116000</v>
      </c>
      <c r="F2416" s="2">
        <v>403008000</v>
      </c>
      <c r="G2416" s="2">
        <v>406412000</v>
      </c>
      <c r="H2416" s="2">
        <v>408604000</v>
      </c>
      <c r="I2416" s="2">
        <v>410143000</v>
      </c>
      <c r="J2416" s="2">
        <v>412382000</v>
      </c>
      <c r="K2416" s="2">
        <v>414667000</v>
      </c>
      <c r="L2416" s="2">
        <v>416486000</v>
      </c>
      <c r="M2416" s="2">
        <v>417512000</v>
      </c>
      <c r="N2416" s="2">
        <v>418072000</v>
      </c>
      <c r="O2416" s="2">
        <v>418911000</v>
      </c>
      <c r="P2416" s="2">
        <v>418911000</v>
      </c>
      <c r="Q2416" s="2">
        <v>418818000</v>
      </c>
      <c r="R2416" s="2">
        <v>418632000</v>
      </c>
      <c r="S2416" s="2">
        <v>418725000</v>
      </c>
      <c r="T2416" s="2">
        <v>418958000</v>
      </c>
      <c r="U2416" s="2">
        <v>419564000</v>
      </c>
      <c r="V2416" s="2">
        <v>420124000</v>
      </c>
      <c r="W2416" s="2">
        <v>420777000</v>
      </c>
      <c r="X2416" s="2">
        <v>421383000</v>
      </c>
      <c r="Y2416" s="2">
        <v>422783000</v>
      </c>
      <c r="Z2416" s="2">
        <v>423995000</v>
      </c>
      <c r="AA2416" s="2">
        <v>425161000</v>
      </c>
      <c r="AB2416" s="2">
        <v>426047000</v>
      </c>
      <c r="AC2416" s="2">
        <v>426280000</v>
      </c>
      <c r="AD2416" s="2">
        <v>426187000</v>
      </c>
      <c r="AE2416" s="2">
        <v>426514000</v>
      </c>
      <c r="AF2416" s="2">
        <v>427353000</v>
      </c>
    </row>
    <row r="2417" spans="1:32">
      <c r="A2417" t="s">
        <v>8045</v>
      </c>
      <c r="B2417" t="s">
        <v>19</v>
      </c>
      <c r="C2417" s="2">
        <v>1169680000</v>
      </c>
      <c r="D2417" s="2">
        <v>1197820000</v>
      </c>
      <c r="E2417" s="2">
        <v>1117700000</v>
      </c>
      <c r="F2417" s="2">
        <v>1125780000</v>
      </c>
      <c r="G2417" s="2">
        <v>1135290000</v>
      </c>
      <c r="H2417" s="2">
        <v>1141410000</v>
      </c>
      <c r="I2417" s="2">
        <v>1145710000</v>
      </c>
      <c r="J2417" s="2">
        <v>1151960000</v>
      </c>
      <c r="K2417" s="2">
        <v>1158350000</v>
      </c>
      <c r="L2417" s="2">
        <v>1163430000</v>
      </c>
      <c r="M2417" s="2">
        <v>1166290000</v>
      </c>
      <c r="N2417" s="2">
        <v>1167860000</v>
      </c>
      <c r="O2417" s="2">
        <v>1170200000</v>
      </c>
      <c r="P2417" s="2">
        <v>1170200000</v>
      </c>
      <c r="Q2417" s="2">
        <v>1169940000</v>
      </c>
      <c r="R2417" s="2">
        <v>1169420000</v>
      </c>
      <c r="S2417" s="2">
        <v>1169680000</v>
      </c>
      <c r="T2417" s="2">
        <v>1170330000</v>
      </c>
      <c r="U2417" s="2">
        <v>1172030000</v>
      </c>
      <c r="V2417" s="2">
        <v>1173590000</v>
      </c>
      <c r="W2417" s="2">
        <v>1175410000</v>
      </c>
      <c r="X2417" s="2">
        <v>1177110000</v>
      </c>
      <c r="Y2417" s="2">
        <v>1181020000</v>
      </c>
      <c r="Z2417" s="2">
        <v>1184400000</v>
      </c>
      <c r="AA2417" s="2">
        <v>1187660000</v>
      </c>
      <c r="AB2417" s="2">
        <v>1190140000</v>
      </c>
      <c r="AC2417" s="2">
        <v>1190790000</v>
      </c>
      <c r="AD2417" s="2">
        <v>1190530000</v>
      </c>
      <c r="AE2417" s="2">
        <v>1191440000</v>
      </c>
      <c r="AF2417" s="2">
        <v>1193780000</v>
      </c>
    </row>
    <row r="2418" spans="1:32">
      <c r="A2418" t="s">
        <v>8046</v>
      </c>
      <c r="B2418" t="s">
        <v>19</v>
      </c>
      <c r="C2418" s="2">
        <v>636352000</v>
      </c>
      <c r="D2418" s="2">
        <v>651662000</v>
      </c>
      <c r="E2418" s="2">
        <v>608071000</v>
      </c>
      <c r="F2418" s="2">
        <v>612465000</v>
      </c>
      <c r="G2418" s="2">
        <v>617640000</v>
      </c>
      <c r="H2418" s="2">
        <v>620971000</v>
      </c>
      <c r="I2418" s="2">
        <v>623310000</v>
      </c>
      <c r="J2418" s="2">
        <v>626712000</v>
      </c>
      <c r="K2418" s="2">
        <v>630185000</v>
      </c>
      <c r="L2418" s="2">
        <v>632949000</v>
      </c>
      <c r="M2418" s="2">
        <v>634509000</v>
      </c>
      <c r="N2418" s="2">
        <v>635359000</v>
      </c>
      <c r="O2418" s="2">
        <v>636635000</v>
      </c>
      <c r="P2418" s="2">
        <v>636635000</v>
      </c>
      <c r="Q2418" s="2">
        <v>636493000</v>
      </c>
      <c r="R2418" s="2">
        <v>636210000</v>
      </c>
      <c r="S2418" s="2">
        <v>636352000</v>
      </c>
      <c r="T2418" s="2">
        <v>636706000</v>
      </c>
      <c r="U2418" s="2">
        <v>637627000</v>
      </c>
      <c r="V2418" s="2">
        <v>638478000</v>
      </c>
      <c r="W2418" s="2">
        <v>639470000</v>
      </c>
      <c r="X2418" s="2">
        <v>640392000</v>
      </c>
      <c r="Y2418" s="2">
        <v>642518000</v>
      </c>
      <c r="Z2418" s="2">
        <v>644361000</v>
      </c>
      <c r="AA2418" s="2">
        <v>646133000</v>
      </c>
      <c r="AB2418" s="2">
        <v>647480000</v>
      </c>
      <c r="AC2418" s="2">
        <v>647834000</v>
      </c>
      <c r="AD2418" s="2">
        <v>647692000</v>
      </c>
      <c r="AE2418" s="2">
        <v>648188000</v>
      </c>
      <c r="AF2418" s="2">
        <v>649464000</v>
      </c>
    </row>
    <row r="2419" spans="1:32">
      <c r="A2419" t="s">
        <v>8047</v>
      </c>
      <c r="B2419" t="s">
        <v>19</v>
      </c>
      <c r="C2419" s="2">
        <v>153542000</v>
      </c>
      <c r="D2419" s="2">
        <v>157236000</v>
      </c>
      <c r="E2419" s="2">
        <v>146718000</v>
      </c>
      <c r="F2419" s="2">
        <v>147778000</v>
      </c>
      <c r="G2419" s="2">
        <v>149027000</v>
      </c>
      <c r="H2419" s="2">
        <v>149831000</v>
      </c>
      <c r="I2419" s="2">
        <v>150395000</v>
      </c>
      <c r="J2419" s="2">
        <v>151216000</v>
      </c>
      <c r="K2419" s="2">
        <v>152054000</v>
      </c>
      <c r="L2419" s="2">
        <v>152721000</v>
      </c>
      <c r="M2419" s="2">
        <v>153097000</v>
      </c>
      <c r="N2419" s="2">
        <v>153302000</v>
      </c>
      <c r="O2419" s="2">
        <v>153610000</v>
      </c>
      <c r="P2419" s="2">
        <v>153610000</v>
      </c>
      <c r="Q2419" s="2">
        <v>153576000</v>
      </c>
      <c r="R2419" s="2">
        <v>153508000</v>
      </c>
      <c r="S2419" s="2">
        <v>153542000</v>
      </c>
      <c r="T2419" s="2">
        <v>153627000</v>
      </c>
      <c r="U2419" s="2">
        <v>153850000</v>
      </c>
      <c r="V2419" s="2">
        <v>154055000</v>
      </c>
      <c r="W2419" s="2">
        <v>154294000</v>
      </c>
      <c r="X2419" s="2">
        <v>154517000</v>
      </c>
      <c r="Y2419" s="2">
        <v>155030000</v>
      </c>
      <c r="Z2419" s="2">
        <v>155474000</v>
      </c>
      <c r="AA2419" s="2">
        <v>155902000</v>
      </c>
      <c r="AB2419" s="2">
        <v>156227000</v>
      </c>
      <c r="AC2419" s="2">
        <v>156312000</v>
      </c>
      <c r="AD2419" s="2">
        <v>156278000</v>
      </c>
      <c r="AE2419" s="2">
        <v>156398000</v>
      </c>
      <c r="AF2419" s="2">
        <v>156706000</v>
      </c>
    </row>
    <row r="2420" spans="1:32">
      <c r="A2420" t="s">
        <v>8048</v>
      </c>
      <c r="B2420" t="s">
        <v>19</v>
      </c>
      <c r="C2420" s="2">
        <v>2815700000</v>
      </c>
      <c r="D2420" s="2">
        <v>2883440000</v>
      </c>
      <c r="E2420" s="2">
        <v>2690560000</v>
      </c>
      <c r="F2420" s="2">
        <v>2710010000</v>
      </c>
      <c r="G2420" s="2">
        <v>2732900000</v>
      </c>
      <c r="H2420" s="2">
        <v>2747640000</v>
      </c>
      <c r="I2420" s="2">
        <v>2757990000</v>
      </c>
      <c r="J2420" s="2">
        <v>2773050000</v>
      </c>
      <c r="K2420" s="2">
        <v>2788410000</v>
      </c>
      <c r="L2420" s="2">
        <v>2800640000</v>
      </c>
      <c r="M2420" s="2">
        <v>2807540000</v>
      </c>
      <c r="N2420" s="2">
        <v>2811310000</v>
      </c>
      <c r="O2420" s="2">
        <v>2816950000</v>
      </c>
      <c r="P2420" s="2">
        <v>2816950000</v>
      </c>
      <c r="Q2420" s="2">
        <v>2816330000</v>
      </c>
      <c r="R2420" s="2">
        <v>2815070000</v>
      </c>
      <c r="S2420" s="2">
        <v>2815700000</v>
      </c>
      <c r="T2420" s="2">
        <v>2817270000</v>
      </c>
      <c r="U2420" s="2">
        <v>2821340000</v>
      </c>
      <c r="V2420" s="2">
        <v>2825110000</v>
      </c>
      <c r="W2420" s="2">
        <v>2829500000</v>
      </c>
      <c r="X2420" s="2">
        <v>2833570000</v>
      </c>
      <c r="Y2420" s="2">
        <v>2842980000</v>
      </c>
      <c r="Z2420" s="2">
        <v>2851140000</v>
      </c>
      <c r="AA2420" s="2">
        <v>2858980000</v>
      </c>
      <c r="AB2420" s="2">
        <v>2864940000</v>
      </c>
      <c r="AC2420" s="2">
        <v>2866510000</v>
      </c>
      <c r="AD2420" s="2">
        <v>2865880000</v>
      </c>
      <c r="AE2420" s="2">
        <v>2868070000</v>
      </c>
      <c r="AF2420" s="2">
        <v>2873720000</v>
      </c>
    </row>
    <row r="2421" spans="1:32">
      <c r="A2421" t="s">
        <v>8049</v>
      </c>
      <c r="B2421" t="s">
        <v>19</v>
      </c>
      <c r="C2421" s="2">
        <v>6562920</v>
      </c>
      <c r="D2421" s="2">
        <v>6720810</v>
      </c>
      <c r="E2421" s="2">
        <v>6271250</v>
      </c>
      <c r="F2421" s="2">
        <v>6316570</v>
      </c>
      <c r="G2421" s="2">
        <v>6369930</v>
      </c>
      <c r="H2421" s="2">
        <v>6404290</v>
      </c>
      <c r="I2421" s="2">
        <v>6428410</v>
      </c>
      <c r="J2421" s="2">
        <v>6463500</v>
      </c>
      <c r="K2421" s="2">
        <v>6499320</v>
      </c>
      <c r="L2421" s="2">
        <v>6527830</v>
      </c>
      <c r="M2421" s="2">
        <v>6543910</v>
      </c>
      <c r="N2421" s="2">
        <v>6552680</v>
      </c>
      <c r="O2421" s="2">
        <v>6565840</v>
      </c>
      <c r="P2421" s="2">
        <v>6565840</v>
      </c>
      <c r="Q2421" s="2">
        <v>6564380</v>
      </c>
      <c r="R2421" s="2">
        <v>6561460</v>
      </c>
      <c r="S2421" s="2">
        <v>6562920</v>
      </c>
      <c r="T2421" s="2">
        <v>6566570</v>
      </c>
      <c r="U2421" s="2">
        <v>6576080</v>
      </c>
      <c r="V2421" s="2">
        <v>6584850</v>
      </c>
      <c r="W2421" s="2">
        <v>6595080</v>
      </c>
      <c r="X2421" s="2">
        <v>6604580</v>
      </c>
      <c r="Y2421" s="2">
        <v>6626520</v>
      </c>
      <c r="Z2421" s="2">
        <v>6645520</v>
      </c>
      <c r="AA2421" s="2">
        <v>6663800</v>
      </c>
      <c r="AB2421" s="2">
        <v>6677680</v>
      </c>
      <c r="AC2421" s="2">
        <v>6681340</v>
      </c>
      <c r="AD2421" s="2">
        <v>6679880</v>
      </c>
      <c r="AE2421" s="2">
        <v>6685000</v>
      </c>
      <c r="AF2421" s="2">
        <v>6698150</v>
      </c>
    </row>
    <row r="2422" spans="1:32">
      <c r="A2422" t="s">
        <v>8050</v>
      </c>
      <c r="B2422" t="s">
        <v>19</v>
      </c>
      <c r="C2422" s="2">
        <v>4919940</v>
      </c>
      <c r="D2422" s="2">
        <v>5038310</v>
      </c>
      <c r="E2422" s="2">
        <v>4701290</v>
      </c>
      <c r="F2422" s="2">
        <v>4735270</v>
      </c>
      <c r="G2422" s="2">
        <v>4775270</v>
      </c>
      <c r="H2422" s="2">
        <v>4801030</v>
      </c>
      <c r="I2422" s="2">
        <v>4819110</v>
      </c>
      <c r="J2422" s="2">
        <v>4845420</v>
      </c>
      <c r="K2422" s="2">
        <v>4872270</v>
      </c>
      <c r="L2422" s="2">
        <v>4893640</v>
      </c>
      <c r="M2422" s="2">
        <v>4905700</v>
      </c>
      <c r="N2422" s="2">
        <v>4912270</v>
      </c>
      <c r="O2422" s="2">
        <v>4922140</v>
      </c>
      <c r="P2422" s="2">
        <v>4922140</v>
      </c>
      <c r="Q2422" s="2">
        <v>4921040</v>
      </c>
      <c r="R2422" s="2">
        <v>4918850</v>
      </c>
      <c r="S2422" s="2">
        <v>4919940</v>
      </c>
      <c r="T2422" s="2">
        <v>4922680</v>
      </c>
      <c r="U2422" s="2">
        <v>4929810</v>
      </c>
      <c r="V2422" s="2">
        <v>4936380</v>
      </c>
      <c r="W2422" s="2">
        <v>4944060</v>
      </c>
      <c r="X2422" s="2">
        <v>4951180</v>
      </c>
      <c r="Y2422" s="2">
        <v>4967620</v>
      </c>
      <c r="Z2422" s="2">
        <v>4981870</v>
      </c>
      <c r="AA2422" s="2">
        <v>4995570</v>
      </c>
      <c r="AB2422" s="2">
        <v>5005980</v>
      </c>
      <c r="AC2422" s="2">
        <v>5008720</v>
      </c>
      <c r="AD2422" s="2">
        <v>5007620</v>
      </c>
      <c r="AE2422" s="2">
        <v>5011460</v>
      </c>
      <c r="AF2422" s="2">
        <v>5021320</v>
      </c>
    </row>
    <row r="2423" spans="1:32">
      <c r="A2423" t="s">
        <v>8051</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8052</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8053</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8054</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8055</v>
      </c>
      <c r="B2427" t="s">
        <v>19</v>
      </c>
      <c r="C2427" s="2">
        <v>139594000</v>
      </c>
      <c r="D2427" s="2">
        <v>142947000</v>
      </c>
      <c r="E2427" s="2">
        <v>133515000</v>
      </c>
      <c r="F2427" s="2">
        <v>134982000</v>
      </c>
      <c r="G2427" s="2">
        <v>136554000</v>
      </c>
      <c r="H2427" s="2">
        <v>138022000</v>
      </c>
      <c r="I2427" s="2">
        <v>139489000</v>
      </c>
      <c r="J2427" s="2">
        <v>140851000</v>
      </c>
      <c r="K2427" s="2">
        <v>142004000</v>
      </c>
      <c r="L2427" s="2">
        <v>142947000</v>
      </c>
      <c r="M2427" s="2">
        <v>143681000</v>
      </c>
      <c r="N2427" s="2">
        <v>144310000</v>
      </c>
      <c r="O2427" s="2">
        <v>144938000</v>
      </c>
      <c r="P2427" s="2">
        <v>145358000</v>
      </c>
      <c r="Q2427" s="2">
        <v>145567000</v>
      </c>
      <c r="R2427" s="2">
        <v>145567000</v>
      </c>
      <c r="S2427" s="2">
        <v>145672000</v>
      </c>
      <c r="T2427" s="2">
        <v>145777000</v>
      </c>
      <c r="U2427" s="2">
        <v>145882000</v>
      </c>
      <c r="V2427" s="2">
        <v>145986000</v>
      </c>
      <c r="W2427" s="2">
        <v>146091000</v>
      </c>
      <c r="X2427" s="2">
        <v>146301000</v>
      </c>
      <c r="Y2427" s="2">
        <v>146406000</v>
      </c>
      <c r="Z2427" s="2">
        <v>146510000</v>
      </c>
      <c r="AA2427" s="2">
        <v>146720000</v>
      </c>
      <c r="AB2427" s="2">
        <v>146825000</v>
      </c>
      <c r="AC2427" s="2">
        <v>146930000</v>
      </c>
      <c r="AD2427" s="2">
        <v>147139000</v>
      </c>
      <c r="AE2427" s="2">
        <v>147244000</v>
      </c>
      <c r="AF2427" s="2">
        <v>147349000</v>
      </c>
    </row>
    <row r="2428" spans="1:32">
      <c r="A2428" t="s">
        <v>8056</v>
      </c>
      <c r="B2428" t="s">
        <v>19</v>
      </c>
      <c r="C2428" s="2">
        <v>6212310000</v>
      </c>
      <c r="D2428" s="2">
        <v>6361560000</v>
      </c>
      <c r="E2428" s="2">
        <v>5941810000</v>
      </c>
      <c r="F2428" s="2">
        <v>6007100000</v>
      </c>
      <c r="G2428" s="2">
        <v>6077060000</v>
      </c>
      <c r="H2428" s="2">
        <v>6142360000</v>
      </c>
      <c r="I2428" s="2">
        <v>6207650000</v>
      </c>
      <c r="J2428" s="2">
        <v>6268280000</v>
      </c>
      <c r="K2428" s="2">
        <v>6319580000</v>
      </c>
      <c r="L2428" s="2">
        <v>6361560000</v>
      </c>
      <c r="M2428" s="2">
        <v>6394210000</v>
      </c>
      <c r="N2428" s="2">
        <v>6422190000</v>
      </c>
      <c r="O2428" s="2">
        <v>6450170000</v>
      </c>
      <c r="P2428" s="2">
        <v>6468830000</v>
      </c>
      <c r="Q2428" s="2">
        <v>6478160000</v>
      </c>
      <c r="R2428" s="2">
        <v>6478160000</v>
      </c>
      <c r="S2428" s="2">
        <v>6482820000</v>
      </c>
      <c r="T2428" s="2">
        <v>6487480000</v>
      </c>
      <c r="U2428" s="2">
        <v>6492150000</v>
      </c>
      <c r="V2428" s="2">
        <v>6496810000</v>
      </c>
      <c r="W2428" s="2">
        <v>6501480000</v>
      </c>
      <c r="X2428" s="2">
        <v>6510800000</v>
      </c>
      <c r="Y2428" s="2">
        <v>6515470000</v>
      </c>
      <c r="Z2428" s="2">
        <v>6520130000</v>
      </c>
      <c r="AA2428" s="2">
        <v>6529460000</v>
      </c>
      <c r="AB2428" s="2">
        <v>6534120000</v>
      </c>
      <c r="AC2428" s="2">
        <v>6538790000</v>
      </c>
      <c r="AD2428" s="2">
        <v>6548120000</v>
      </c>
      <c r="AE2428" s="2">
        <v>6552780000</v>
      </c>
      <c r="AF2428" s="2">
        <v>6557440000</v>
      </c>
    </row>
    <row r="2429" spans="1:32">
      <c r="A2429" t="s">
        <v>8057</v>
      </c>
      <c r="B2429" t="s">
        <v>19</v>
      </c>
      <c r="C2429" s="2">
        <v>17353700000</v>
      </c>
      <c r="D2429" s="2">
        <v>17770600000</v>
      </c>
      <c r="E2429" s="2">
        <v>16598100000</v>
      </c>
      <c r="F2429" s="2">
        <v>16780500000</v>
      </c>
      <c r="G2429" s="2">
        <v>16975900000</v>
      </c>
      <c r="H2429" s="2">
        <v>17158300000</v>
      </c>
      <c r="I2429" s="2">
        <v>17340700000</v>
      </c>
      <c r="J2429" s="2">
        <v>17510000000</v>
      </c>
      <c r="K2429" s="2">
        <v>17653300000</v>
      </c>
      <c r="L2429" s="2">
        <v>17770600000</v>
      </c>
      <c r="M2429" s="2">
        <v>17861800000</v>
      </c>
      <c r="N2429" s="2">
        <v>17940000000</v>
      </c>
      <c r="O2429" s="2">
        <v>18018100000</v>
      </c>
      <c r="P2429" s="2">
        <v>18070300000</v>
      </c>
      <c r="Q2429" s="2">
        <v>18096300000</v>
      </c>
      <c r="R2429" s="2">
        <v>18096300000</v>
      </c>
      <c r="S2429" s="2">
        <v>18109300000</v>
      </c>
      <c r="T2429" s="2">
        <v>18122400000</v>
      </c>
      <c r="U2429" s="2">
        <v>18135400000</v>
      </c>
      <c r="V2429" s="2">
        <v>18148400000</v>
      </c>
      <c r="W2429" s="2">
        <v>18161500000</v>
      </c>
      <c r="X2429" s="2">
        <v>18187500000</v>
      </c>
      <c r="Y2429" s="2">
        <v>18200500000</v>
      </c>
      <c r="Z2429" s="2">
        <v>18213600000</v>
      </c>
      <c r="AA2429" s="2">
        <v>18239600000</v>
      </c>
      <c r="AB2429" s="2">
        <v>18252600000</v>
      </c>
      <c r="AC2429" s="2">
        <v>18265700000</v>
      </c>
      <c r="AD2429" s="2">
        <v>18291700000</v>
      </c>
      <c r="AE2429" s="2">
        <v>18304800000</v>
      </c>
      <c r="AF2429" s="2">
        <v>18317800000</v>
      </c>
    </row>
    <row r="2430" spans="1:32">
      <c r="A2430" t="s">
        <v>8058</v>
      </c>
      <c r="B2430" t="s">
        <v>19</v>
      </c>
      <c r="C2430" s="2">
        <v>9441080000</v>
      </c>
      <c r="D2430" s="2">
        <v>9667900000</v>
      </c>
      <c r="E2430" s="2">
        <v>9029980000</v>
      </c>
      <c r="F2430" s="2">
        <v>9129220000</v>
      </c>
      <c r="G2430" s="2">
        <v>9235530000</v>
      </c>
      <c r="H2430" s="2">
        <v>9334760000</v>
      </c>
      <c r="I2430" s="2">
        <v>9433990000</v>
      </c>
      <c r="J2430" s="2">
        <v>9526140000</v>
      </c>
      <c r="K2430" s="2">
        <v>9604100000</v>
      </c>
      <c r="L2430" s="2">
        <v>9667900000</v>
      </c>
      <c r="M2430" s="2">
        <v>9717510000</v>
      </c>
      <c r="N2430" s="2">
        <v>9760040000</v>
      </c>
      <c r="O2430" s="2">
        <v>9802570000</v>
      </c>
      <c r="P2430" s="2">
        <v>9830920000</v>
      </c>
      <c r="Q2430" s="2">
        <v>9845090000</v>
      </c>
      <c r="R2430" s="2">
        <v>9845090000</v>
      </c>
      <c r="S2430" s="2">
        <v>9852180000</v>
      </c>
      <c r="T2430" s="2">
        <v>9859270000</v>
      </c>
      <c r="U2430" s="2">
        <v>9866360000</v>
      </c>
      <c r="V2430" s="2">
        <v>9873440000</v>
      </c>
      <c r="W2430" s="2">
        <v>9880530000</v>
      </c>
      <c r="X2430" s="2">
        <v>9894710000</v>
      </c>
      <c r="Y2430" s="2">
        <v>9901800000</v>
      </c>
      <c r="Z2430" s="2">
        <v>9908880000</v>
      </c>
      <c r="AA2430" s="2">
        <v>9923060000</v>
      </c>
      <c r="AB2430" s="2">
        <v>9930150000</v>
      </c>
      <c r="AC2430" s="2">
        <v>9937240000</v>
      </c>
      <c r="AD2430" s="2">
        <v>9951410000</v>
      </c>
      <c r="AE2430" s="2">
        <v>9958500000</v>
      </c>
      <c r="AF2430" s="2">
        <v>9965590000</v>
      </c>
    </row>
    <row r="2431" spans="1:32">
      <c r="A2431" t="s">
        <v>8059</v>
      </c>
      <c r="B2431" t="s">
        <v>19</v>
      </c>
      <c r="C2431" s="2">
        <v>2277990000</v>
      </c>
      <c r="D2431" s="2">
        <v>2332710000</v>
      </c>
      <c r="E2431" s="2">
        <v>2178790000</v>
      </c>
      <c r="F2431" s="2">
        <v>2202740000</v>
      </c>
      <c r="G2431" s="2">
        <v>2228390000</v>
      </c>
      <c r="H2431" s="2">
        <v>2252330000</v>
      </c>
      <c r="I2431" s="2">
        <v>2276280000</v>
      </c>
      <c r="J2431" s="2">
        <v>2298510000</v>
      </c>
      <c r="K2431" s="2">
        <v>2317320000</v>
      </c>
      <c r="L2431" s="2">
        <v>2332710000</v>
      </c>
      <c r="M2431" s="2">
        <v>2344680000</v>
      </c>
      <c r="N2431" s="2">
        <v>2354950000</v>
      </c>
      <c r="O2431" s="2">
        <v>2365210000</v>
      </c>
      <c r="P2431" s="2">
        <v>2372050000</v>
      </c>
      <c r="Q2431" s="2">
        <v>2375470000</v>
      </c>
      <c r="R2431" s="2">
        <v>2375470000</v>
      </c>
      <c r="S2431" s="2">
        <v>2377180000</v>
      </c>
      <c r="T2431" s="2">
        <v>2378890000</v>
      </c>
      <c r="U2431" s="2">
        <v>2380600000</v>
      </c>
      <c r="V2431" s="2">
        <v>2382310000</v>
      </c>
      <c r="W2431" s="2">
        <v>2384020000</v>
      </c>
      <c r="X2431" s="2">
        <v>2387440000</v>
      </c>
      <c r="Y2431" s="2">
        <v>2389150000</v>
      </c>
      <c r="Z2431" s="2">
        <v>2390860000</v>
      </c>
      <c r="AA2431" s="2">
        <v>2394280000</v>
      </c>
      <c r="AB2431" s="2">
        <v>2395990000</v>
      </c>
      <c r="AC2431" s="2">
        <v>2397700000</v>
      </c>
      <c r="AD2431" s="2">
        <v>2401120000</v>
      </c>
      <c r="AE2431" s="2">
        <v>2402830000</v>
      </c>
      <c r="AF2431" s="2">
        <v>2404540000</v>
      </c>
    </row>
    <row r="2432" spans="1:32">
      <c r="A2432" t="s">
        <v>8060</v>
      </c>
      <c r="B2432" t="s">
        <v>19</v>
      </c>
      <c r="C2432" s="2">
        <v>41774500000</v>
      </c>
      <c r="D2432" s="2">
        <v>42778000000</v>
      </c>
      <c r="E2432" s="2">
        <v>39955400000</v>
      </c>
      <c r="F2432" s="2">
        <v>40394500000</v>
      </c>
      <c r="G2432" s="2">
        <v>40864900000</v>
      </c>
      <c r="H2432" s="2">
        <v>41304000000</v>
      </c>
      <c r="I2432" s="2">
        <v>41743100000</v>
      </c>
      <c r="J2432" s="2">
        <v>42150800000</v>
      </c>
      <c r="K2432" s="2">
        <v>42495800000</v>
      </c>
      <c r="L2432" s="2">
        <v>42778000000</v>
      </c>
      <c r="M2432" s="2">
        <v>42997600000</v>
      </c>
      <c r="N2432" s="2">
        <v>43185700000</v>
      </c>
      <c r="O2432" s="2">
        <v>43373900000</v>
      </c>
      <c r="P2432" s="2">
        <v>43499400000</v>
      </c>
      <c r="Q2432" s="2">
        <v>43562100000</v>
      </c>
      <c r="R2432" s="2">
        <v>43562100000</v>
      </c>
      <c r="S2432" s="2">
        <v>43593500000</v>
      </c>
      <c r="T2432" s="2">
        <v>43624800000</v>
      </c>
      <c r="U2432" s="2">
        <v>43656200000</v>
      </c>
      <c r="V2432" s="2">
        <v>43687500000</v>
      </c>
      <c r="W2432" s="2">
        <v>43718900000</v>
      </c>
      <c r="X2432" s="2">
        <v>43781600000</v>
      </c>
      <c r="Y2432" s="2">
        <v>43813000000</v>
      </c>
      <c r="Z2432" s="2">
        <v>43844400000</v>
      </c>
      <c r="AA2432" s="2">
        <v>43907100000</v>
      </c>
      <c r="AB2432" s="2">
        <v>43938400000</v>
      </c>
      <c r="AC2432" s="2">
        <v>43969800000</v>
      </c>
      <c r="AD2432" s="2">
        <v>44032500000</v>
      </c>
      <c r="AE2432" s="2">
        <v>44063900000</v>
      </c>
      <c r="AF2432" s="2">
        <v>44095300000</v>
      </c>
    </row>
    <row r="2433" spans="1:32">
      <c r="A2433" t="s">
        <v>8061</v>
      </c>
      <c r="B2433" t="s">
        <v>19</v>
      </c>
      <c r="C2433" s="2">
        <v>97369200</v>
      </c>
      <c r="D2433" s="2">
        <v>99708400</v>
      </c>
      <c r="E2433" s="2">
        <v>93129400</v>
      </c>
      <c r="F2433" s="2">
        <v>94152800</v>
      </c>
      <c r="G2433" s="2">
        <v>95249300</v>
      </c>
      <c r="H2433" s="2">
        <v>96272700</v>
      </c>
      <c r="I2433" s="2">
        <v>97296100</v>
      </c>
      <c r="J2433" s="2">
        <v>98246400</v>
      </c>
      <c r="K2433" s="2">
        <v>99050500</v>
      </c>
      <c r="L2433" s="2">
        <v>99708400</v>
      </c>
      <c r="M2433" s="2">
        <v>100220000</v>
      </c>
      <c r="N2433" s="2">
        <v>100659000</v>
      </c>
      <c r="O2433" s="2">
        <v>101097000</v>
      </c>
      <c r="P2433" s="2">
        <v>101390000</v>
      </c>
      <c r="Q2433" s="2">
        <v>101536000</v>
      </c>
      <c r="R2433" s="2">
        <v>101536000</v>
      </c>
      <c r="S2433" s="2">
        <v>101609000</v>
      </c>
      <c r="T2433" s="2">
        <v>101682000</v>
      </c>
      <c r="U2433" s="2">
        <v>101755000</v>
      </c>
      <c r="V2433" s="2">
        <v>101828000</v>
      </c>
      <c r="W2433" s="2">
        <v>101901000</v>
      </c>
      <c r="X2433" s="2">
        <v>102048000</v>
      </c>
      <c r="Y2433" s="2">
        <v>102121000</v>
      </c>
      <c r="Z2433" s="2">
        <v>102194000</v>
      </c>
      <c r="AA2433" s="2">
        <v>102340000</v>
      </c>
      <c r="AB2433" s="2">
        <v>102413000</v>
      </c>
      <c r="AC2433" s="2">
        <v>102486000</v>
      </c>
      <c r="AD2433" s="2">
        <v>102632000</v>
      </c>
      <c r="AE2433" s="2">
        <v>102706000</v>
      </c>
      <c r="AF2433" s="2">
        <v>102779000</v>
      </c>
    </row>
    <row r="2434" spans="1:32">
      <c r="A2434" t="s">
        <v>8062</v>
      </c>
      <c r="B2434" t="s">
        <v>19</v>
      </c>
      <c r="C2434" s="2">
        <v>72993600</v>
      </c>
      <c r="D2434" s="2">
        <v>74747200</v>
      </c>
      <c r="E2434" s="2">
        <v>69815200</v>
      </c>
      <c r="F2434" s="2">
        <v>70582400</v>
      </c>
      <c r="G2434" s="2">
        <v>71404400</v>
      </c>
      <c r="H2434" s="2">
        <v>72171600</v>
      </c>
      <c r="I2434" s="2">
        <v>72938800</v>
      </c>
      <c r="J2434" s="2">
        <v>73651200</v>
      </c>
      <c r="K2434" s="2">
        <v>74254000</v>
      </c>
      <c r="L2434" s="2">
        <v>74747200</v>
      </c>
      <c r="M2434" s="2">
        <v>75130800</v>
      </c>
      <c r="N2434" s="2">
        <v>75459600</v>
      </c>
      <c r="O2434" s="2">
        <v>75788400</v>
      </c>
      <c r="P2434" s="2">
        <v>76007600</v>
      </c>
      <c r="Q2434" s="2">
        <v>76117200</v>
      </c>
      <c r="R2434" s="2">
        <v>76117200</v>
      </c>
      <c r="S2434" s="2">
        <v>76172000</v>
      </c>
      <c r="T2434" s="2">
        <v>76226800</v>
      </c>
      <c r="U2434" s="2">
        <v>76281600</v>
      </c>
      <c r="V2434" s="2">
        <v>76336400</v>
      </c>
      <c r="W2434" s="2">
        <v>76391200</v>
      </c>
      <c r="X2434" s="2">
        <v>76500800</v>
      </c>
      <c r="Y2434" s="2">
        <v>76555600</v>
      </c>
      <c r="Z2434" s="2">
        <v>76610400</v>
      </c>
      <c r="AA2434" s="2">
        <v>76720000</v>
      </c>
      <c r="AB2434" s="2">
        <v>76774800</v>
      </c>
      <c r="AC2434" s="2">
        <v>76829600</v>
      </c>
      <c r="AD2434" s="2">
        <v>76939200</v>
      </c>
      <c r="AE2434" s="2">
        <v>76994000</v>
      </c>
      <c r="AF2434" s="2">
        <v>77048800</v>
      </c>
    </row>
    <row r="2435" spans="1:32">
      <c r="A2435" t="s">
        <v>8063</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8064</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8065</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8066</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8067</v>
      </c>
      <c r="B2439" t="s">
        <v>19</v>
      </c>
      <c r="C2439" s="2">
        <v>3965630</v>
      </c>
      <c r="D2439" s="2">
        <v>4061000</v>
      </c>
      <c r="E2439" s="2">
        <v>3648090</v>
      </c>
      <c r="F2439" s="2">
        <v>3690010</v>
      </c>
      <c r="G2439" s="2">
        <v>3739260</v>
      </c>
      <c r="H2439" s="2">
        <v>3812620</v>
      </c>
      <c r="I2439" s="2">
        <v>3894370</v>
      </c>
      <c r="J2439" s="2">
        <v>3970870</v>
      </c>
      <c r="K2439" s="2">
        <v>4037940</v>
      </c>
      <c r="L2439" s="2">
        <v>4092440</v>
      </c>
      <c r="M2439" s="2">
        <v>4141700</v>
      </c>
      <c r="N2439" s="2">
        <v>4199340</v>
      </c>
      <c r="O2439" s="2">
        <v>4254880</v>
      </c>
      <c r="P2439" s="2">
        <v>4306230</v>
      </c>
      <c r="Q2439" s="2">
        <v>4354440</v>
      </c>
      <c r="R2439" s="2">
        <v>4399500</v>
      </c>
      <c r="S2439" s="2">
        <v>4449810</v>
      </c>
      <c r="T2439" s="2">
        <v>4504300</v>
      </c>
      <c r="U2439" s="2">
        <v>4557750</v>
      </c>
      <c r="V2439" s="2">
        <v>4618540</v>
      </c>
      <c r="W2439" s="2">
        <v>4684560</v>
      </c>
      <c r="X2439" s="2">
        <v>4754780</v>
      </c>
      <c r="Y2439" s="2">
        <v>4824990</v>
      </c>
      <c r="Z2439" s="2">
        <v>4893110</v>
      </c>
      <c r="AA2439" s="2">
        <v>4960180</v>
      </c>
      <c r="AB2439" s="2">
        <v>5027260</v>
      </c>
      <c r="AC2439" s="2">
        <v>5099570</v>
      </c>
      <c r="AD2439" s="2">
        <v>5167690</v>
      </c>
      <c r="AE2439" s="2">
        <v>5228470</v>
      </c>
      <c r="AF2439" s="2">
        <v>5307070</v>
      </c>
    </row>
    <row r="2440" spans="1:32">
      <c r="A2440" t="s">
        <v>8068</v>
      </c>
      <c r="B2440" t="s">
        <v>19</v>
      </c>
      <c r="C2440" s="2">
        <v>176482000</v>
      </c>
      <c r="D2440" s="2">
        <v>180726000</v>
      </c>
      <c r="E2440" s="2">
        <v>162350000</v>
      </c>
      <c r="F2440" s="2">
        <v>164216000</v>
      </c>
      <c r="G2440" s="2">
        <v>166408000</v>
      </c>
      <c r="H2440" s="2">
        <v>169673000</v>
      </c>
      <c r="I2440" s="2">
        <v>173311000</v>
      </c>
      <c r="J2440" s="2">
        <v>176715000</v>
      </c>
      <c r="K2440" s="2">
        <v>179700000</v>
      </c>
      <c r="L2440" s="2">
        <v>182125000</v>
      </c>
      <c r="M2440" s="2">
        <v>184317000</v>
      </c>
      <c r="N2440" s="2">
        <v>186882000</v>
      </c>
      <c r="O2440" s="2">
        <v>189354000</v>
      </c>
      <c r="P2440" s="2">
        <v>191640000</v>
      </c>
      <c r="Q2440" s="2">
        <v>193785000</v>
      </c>
      <c r="R2440" s="2">
        <v>195791000</v>
      </c>
      <c r="S2440" s="2">
        <v>198029000</v>
      </c>
      <c r="T2440" s="2">
        <v>200454000</v>
      </c>
      <c r="U2440" s="2">
        <v>202833000</v>
      </c>
      <c r="V2440" s="2">
        <v>205538000</v>
      </c>
      <c r="W2440" s="2">
        <v>208476000</v>
      </c>
      <c r="X2440" s="2">
        <v>211601000</v>
      </c>
      <c r="Y2440" s="2">
        <v>214726000</v>
      </c>
      <c r="Z2440" s="2">
        <v>217757000</v>
      </c>
      <c r="AA2440" s="2">
        <v>220742000</v>
      </c>
      <c r="AB2440" s="2">
        <v>223727000</v>
      </c>
      <c r="AC2440" s="2">
        <v>226945000</v>
      </c>
      <c r="AD2440" s="2">
        <v>229977000</v>
      </c>
      <c r="AE2440" s="2">
        <v>232682000</v>
      </c>
      <c r="AF2440" s="2">
        <v>236180000</v>
      </c>
    </row>
    <row r="2441" spans="1:32">
      <c r="A2441" t="s">
        <v>8069</v>
      </c>
      <c r="B2441" t="s">
        <v>19</v>
      </c>
      <c r="C2441" s="2">
        <v>492991000</v>
      </c>
      <c r="D2441" s="2">
        <v>504847000</v>
      </c>
      <c r="E2441" s="2">
        <v>453515000</v>
      </c>
      <c r="F2441" s="2">
        <v>458726000</v>
      </c>
      <c r="G2441" s="2">
        <v>464850000</v>
      </c>
      <c r="H2441" s="2">
        <v>473970000</v>
      </c>
      <c r="I2441" s="2">
        <v>484132000</v>
      </c>
      <c r="J2441" s="2">
        <v>493642000</v>
      </c>
      <c r="K2441" s="2">
        <v>501980000</v>
      </c>
      <c r="L2441" s="2">
        <v>508755000</v>
      </c>
      <c r="M2441" s="2">
        <v>514878000</v>
      </c>
      <c r="N2441" s="2">
        <v>522044000</v>
      </c>
      <c r="O2441" s="2">
        <v>528949000</v>
      </c>
      <c r="P2441" s="2">
        <v>535333000</v>
      </c>
      <c r="Q2441" s="2">
        <v>541326000</v>
      </c>
      <c r="R2441" s="2">
        <v>546928000</v>
      </c>
      <c r="S2441" s="2">
        <v>553182000</v>
      </c>
      <c r="T2441" s="2">
        <v>559956000</v>
      </c>
      <c r="U2441" s="2">
        <v>566601000</v>
      </c>
      <c r="V2441" s="2">
        <v>574157000</v>
      </c>
      <c r="W2441" s="2">
        <v>582365000</v>
      </c>
      <c r="X2441" s="2">
        <v>591094000</v>
      </c>
      <c r="Y2441" s="2">
        <v>599823000</v>
      </c>
      <c r="Z2441" s="2">
        <v>608291000</v>
      </c>
      <c r="AA2441" s="2">
        <v>616629000</v>
      </c>
      <c r="AB2441" s="2">
        <v>624968000</v>
      </c>
      <c r="AC2441" s="2">
        <v>633957000</v>
      </c>
      <c r="AD2441" s="2">
        <v>642425000</v>
      </c>
      <c r="AE2441" s="2">
        <v>649982000</v>
      </c>
      <c r="AF2441" s="2">
        <v>659753000</v>
      </c>
    </row>
    <row r="2442" spans="1:32">
      <c r="A2442" t="s">
        <v>8070</v>
      </c>
      <c r="B2442" t="s">
        <v>19</v>
      </c>
      <c r="C2442" s="2">
        <v>268206000</v>
      </c>
      <c r="D2442" s="2">
        <v>274656000</v>
      </c>
      <c r="E2442" s="2">
        <v>246730000</v>
      </c>
      <c r="F2442" s="2">
        <v>249565000</v>
      </c>
      <c r="G2442" s="2">
        <v>252896000</v>
      </c>
      <c r="H2442" s="2">
        <v>257858000</v>
      </c>
      <c r="I2442" s="2">
        <v>263386000</v>
      </c>
      <c r="J2442" s="2">
        <v>268561000</v>
      </c>
      <c r="K2442" s="2">
        <v>273097000</v>
      </c>
      <c r="L2442" s="2">
        <v>276782000</v>
      </c>
      <c r="M2442" s="2">
        <v>280114000</v>
      </c>
      <c r="N2442" s="2">
        <v>284012000</v>
      </c>
      <c r="O2442" s="2">
        <v>287769000</v>
      </c>
      <c r="P2442" s="2">
        <v>291242000</v>
      </c>
      <c r="Q2442" s="2">
        <v>294502000</v>
      </c>
      <c r="R2442" s="2">
        <v>297550000</v>
      </c>
      <c r="S2442" s="2">
        <v>300952000</v>
      </c>
      <c r="T2442" s="2">
        <v>304638000</v>
      </c>
      <c r="U2442" s="2">
        <v>308253000</v>
      </c>
      <c r="V2442" s="2">
        <v>312364000</v>
      </c>
      <c r="W2442" s="2">
        <v>316829000</v>
      </c>
      <c r="X2442" s="2">
        <v>321578000</v>
      </c>
      <c r="Y2442" s="2">
        <v>326327000</v>
      </c>
      <c r="Z2442" s="2">
        <v>330934000</v>
      </c>
      <c r="AA2442" s="2">
        <v>335470000</v>
      </c>
      <c r="AB2442" s="2">
        <v>340007000</v>
      </c>
      <c r="AC2442" s="2">
        <v>344897000</v>
      </c>
      <c r="AD2442" s="2">
        <v>349504000</v>
      </c>
      <c r="AE2442" s="2">
        <v>353615000</v>
      </c>
      <c r="AF2442" s="2">
        <v>358931000</v>
      </c>
    </row>
    <row r="2443" spans="1:32">
      <c r="A2443" t="s">
        <v>8071</v>
      </c>
      <c r="B2443" t="s">
        <v>19</v>
      </c>
      <c r="C2443" s="2">
        <v>64714000</v>
      </c>
      <c r="D2443" s="2">
        <v>66270200</v>
      </c>
      <c r="E2443" s="2">
        <v>59532100</v>
      </c>
      <c r="F2443" s="2">
        <v>60216100</v>
      </c>
      <c r="G2443" s="2">
        <v>61019900</v>
      </c>
      <c r="H2443" s="2">
        <v>62217100</v>
      </c>
      <c r="I2443" s="2">
        <v>63551000</v>
      </c>
      <c r="J2443" s="2">
        <v>64799500</v>
      </c>
      <c r="K2443" s="2">
        <v>65894000</v>
      </c>
      <c r="L2443" s="2">
        <v>66783300</v>
      </c>
      <c r="M2443" s="2">
        <v>67587100</v>
      </c>
      <c r="N2443" s="2">
        <v>68527700</v>
      </c>
      <c r="O2443" s="2">
        <v>69434100</v>
      </c>
      <c r="P2443" s="2">
        <v>70272100</v>
      </c>
      <c r="Q2443" s="2">
        <v>71058800</v>
      </c>
      <c r="R2443" s="2">
        <v>71794200</v>
      </c>
      <c r="S2443" s="2">
        <v>72615100</v>
      </c>
      <c r="T2443" s="2">
        <v>73504400</v>
      </c>
      <c r="U2443" s="2">
        <v>74376600</v>
      </c>
      <c r="V2443" s="2">
        <v>75368500</v>
      </c>
      <c r="W2443" s="2">
        <v>76445900</v>
      </c>
      <c r="X2443" s="2">
        <v>77591800</v>
      </c>
      <c r="Y2443" s="2">
        <v>78737600</v>
      </c>
      <c r="Z2443" s="2">
        <v>79849200</v>
      </c>
      <c r="AA2443" s="2">
        <v>80943800</v>
      </c>
      <c r="AB2443" s="2">
        <v>82038300</v>
      </c>
      <c r="AC2443" s="2">
        <v>83218300</v>
      </c>
      <c r="AD2443" s="2">
        <v>84330000</v>
      </c>
      <c r="AE2443" s="2">
        <v>85321900</v>
      </c>
      <c r="AF2443" s="2">
        <v>86604500</v>
      </c>
    </row>
    <row r="2444" spans="1:32">
      <c r="A2444" t="s">
        <v>8072</v>
      </c>
      <c r="B2444" t="s">
        <v>19</v>
      </c>
      <c r="C2444" s="2">
        <v>1186750000</v>
      </c>
      <c r="D2444" s="2">
        <v>1215290000</v>
      </c>
      <c r="E2444" s="2">
        <v>1091720000</v>
      </c>
      <c r="F2444" s="2">
        <v>1104260000</v>
      </c>
      <c r="G2444" s="2">
        <v>1119000000</v>
      </c>
      <c r="H2444" s="2">
        <v>1140960000</v>
      </c>
      <c r="I2444" s="2">
        <v>1165420000</v>
      </c>
      <c r="J2444" s="2">
        <v>1188310000</v>
      </c>
      <c r="K2444" s="2">
        <v>1208390000</v>
      </c>
      <c r="L2444" s="2">
        <v>1224690000</v>
      </c>
      <c r="M2444" s="2">
        <v>1239430000</v>
      </c>
      <c r="N2444" s="2">
        <v>1256680000</v>
      </c>
      <c r="O2444" s="2">
        <v>1273310000</v>
      </c>
      <c r="P2444" s="2">
        <v>1288670000</v>
      </c>
      <c r="Q2444" s="2">
        <v>1303100000</v>
      </c>
      <c r="R2444" s="2">
        <v>1316590000</v>
      </c>
      <c r="S2444" s="2">
        <v>1331640000</v>
      </c>
      <c r="T2444" s="2">
        <v>1347950000</v>
      </c>
      <c r="U2444" s="2">
        <v>1363940000</v>
      </c>
      <c r="V2444" s="2">
        <v>1382130000</v>
      </c>
      <c r="W2444" s="2">
        <v>1401890000</v>
      </c>
      <c r="X2444" s="2">
        <v>1422900000</v>
      </c>
      <c r="Y2444" s="2">
        <v>1443920000</v>
      </c>
      <c r="Z2444" s="2">
        <v>1464300000</v>
      </c>
      <c r="AA2444" s="2">
        <v>1484370000</v>
      </c>
      <c r="AB2444" s="2">
        <v>1504440000</v>
      </c>
      <c r="AC2444" s="2">
        <v>1526080000</v>
      </c>
      <c r="AD2444" s="2">
        <v>1546470000</v>
      </c>
      <c r="AE2444" s="2">
        <v>1564660000</v>
      </c>
      <c r="AF2444" s="2">
        <v>1588180000</v>
      </c>
    </row>
    <row r="2445" spans="1:32">
      <c r="A2445" t="s">
        <v>8073</v>
      </c>
      <c r="B2445" t="s">
        <v>19</v>
      </c>
      <c r="C2445" s="2">
        <v>2766100</v>
      </c>
      <c r="D2445" s="2">
        <v>2832620</v>
      </c>
      <c r="E2445" s="2">
        <v>2544610</v>
      </c>
      <c r="F2445" s="2">
        <v>2573850</v>
      </c>
      <c r="G2445" s="2">
        <v>2608210</v>
      </c>
      <c r="H2445" s="2">
        <v>2659380</v>
      </c>
      <c r="I2445" s="2">
        <v>2716400</v>
      </c>
      <c r="J2445" s="2">
        <v>2769760</v>
      </c>
      <c r="K2445" s="2">
        <v>2816540</v>
      </c>
      <c r="L2445" s="2">
        <v>2854550</v>
      </c>
      <c r="M2445" s="2">
        <v>2888910</v>
      </c>
      <c r="N2445" s="2">
        <v>2929120</v>
      </c>
      <c r="O2445" s="2">
        <v>2967860</v>
      </c>
      <c r="P2445" s="2">
        <v>3003680</v>
      </c>
      <c r="Q2445" s="2">
        <v>3037300</v>
      </c>
      <c r="R2445" s="2">
        <v>3068740</v>
      </c>
      <c r="S2445" s="2">
        <v>3103830</v>
      </c>
      <c r="T2445" s="2">
        <v>3141840</v>
      </c>
      <c r="U2445" s="2">
        <v>3179120</v>
      </c>
      <c r="V2445" s="2">
        <v>3221520</v>
      </c>
      <c r="W2445" s="2">
        <v>3267570</v>
      </c>
      <c r="X2445" s="2">
        <v>3316550</v>
      </c>
      <c r="Y2445" s="2">
        <v>3365520</v>
      </c>
      <c r="Z2445" s="2">
        <v>3413040</v>
      </c>
      <c r="AA2445" s="2">
        <v>3459820</v>
      </c>
      <c r="AB2445" s="2">
        <v>3506610</v>
      </c>
      <c r="AC2445" s="2">
        <v>3557050</v>
      </c>
      <c r="AD2445" s="2">
        <v>3604560</v>
      </c>
      <c r="AE2445" s="2">
        <v>3646960</v>
      </c>
      <c r="AF2445" s="2">
        <v>3701780</v>
      </c>
    </row>
    <row r="2446" spans="1:32">
      <c r="A2446" t="s">
        <v>8074</v>
      </c>
      <c r="B2446" t="s">
        <v>19</v>
      </c>
      <c r="C2446" s="2">
        <v>2073630</v>
      </c>
      <c r="D2446" s="2">
        <v>2123500</v>
      </c>
      <c r="E2446" s="2">
        <v>1907590</v>
      </c>
      <c r="F2446" s="2">
        <v>1929510</v>
      </c>
      <c r="G2446" s="2">
        <v>1955260</v>
      </c>
      <c r="H2446" s="2">
        <v>1993620</v>
      </c>
      <c r="I2446" s="2">
        <v>2036370</v>
      </c>
      <c r="J2446" s="2">
        <v>2076370</v>
      </c>
      <c r="K2446" s="2">
        <v>2111440</v>
      </c>
      <c r="L2446" s="2">
        <v>2139940</v>
      </c>
      <c r="M2446" s="2">
        <v>2165700</v>
      </c>
      <c r="N2446" s="2">
        <v>2195840</v>
      </c>
      <c r="O2446" s="2">
        <v>2224880</v>
      </c>
      <c r="P2446" s="2">
        <v>2251730</v>
      </c>
      <c r="Q2446" s="2">
        <v>2276940</v>
      </c>
      <c r="R2446" s="2">
        <v>2300500</v>
      </c>
      <c r="S2446" s="2">
        <v>2326810</v>
      </c>
      <c r="T2446" s="2">
        <v>2355300</v>
      </c>
      <c r="U2446" s="2">
        <v>2383250</v>
      </c>
      <c r="V2446" s="2">
        <v>2415040</v>
      </c>
      <c r="W2446" s="2">
        <v>2449560</v>
      </c>
      <c r="X2446" s="2">
        <v>2486280</v>
      </c>
      <c r="Y2446" s="2">
        <v>2522990</v>
      </c>
      <c r="Z2446" s="2">
        <v>2558610</v>
      </c>
      <c r="AA2446" s="2">
        <v>2593680</v>
      </c>
      <c r="AB2446" s="2">
        <v>2628760</v>
      </c>
      <c r="AC2446" s="2">
        <v>2666570</v>
      </c>
      <c r="AD2446" s="2">
        <v>2702190</v>
      </c>
      <c r="AE2446" s="2">
        <v>2733970</v>
      </c>
      <c r="AF2446" s="2">
        <v>2775070</v>
      </c>
    </row>
    <row r="2447" spans="1:32">
      <c r="A2447" t="s">
        <v>8075</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8076</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8077</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8078</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8079</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8080</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8081</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8082</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8083</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8084</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8085</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8086</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8087</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8088</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8089</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8090</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8091</v>
      </c>
      <c r="B2463" t="s">
        <v>19</v>
      </c>
      <c r="C2463" s="2">
        <v>33651300</v>
      </c>
      <c r="D2463" s="2">
        <v>34458200</v>
      </c>
      <c r="E2463" s="2">
        <v>30224300</v>
      </c>
      <c r="F2463" s="2">
        <v>28442700</v>
      </c>
      <c r="G2463" s="2">
        <v>27122200</v>
      </c>
      <c r="H2463" s="2">
        <v>26399100</v>
      </c>
      <c r="I2463" s="2">
        <v>25728400</v>
      </c>
      <c r="J2463" s="2">
        <v>25089100</v>
      </c>
      <c r="K2463" s="2">
        <v>24470800</v>
      </c>
      <c r="L2463" s="2">
        <v>23873400</v>
      </c>
      <c r="M2463" s="2">
        <v>23349400</v>
      </c>
      <c r="N2463" s="2">
        <v>22867400</v>
      </c>
      <c r="O2463" s="2">
        <v>22437700</v>
      </c>
      <c r="P2463" s="2">
        <v>22018500</v>
      </c>
      <c r="Q2463" s="2">
        <v>21599300</v>
      </c>
      <c r="R2463" s="2">
        <v>21033400</v>
      </c>
      <c r="S2463" s="2">
        <v>20519800</v>
      </c>
      <c r="T2463" s="2">
        <v>20111100</v>
      </c>
      <c r="U2463" s="2">
        <v>19482300</v>
      </c>
      <c r="V2463" s="2">
        <v>19115500</v>
      </c>
      <c r="W2463" s="2">
        <v>18696300</v>
      </c>
      <c r="X2463" s="2">
        <v>18182800</v>
      </c>
      <c r="Y2463" s="2">
        <v>17585400</v>
      </c>
      <c r="Z2463" s="2">
        <v>16967100</v>
      </c>
      <c r="AA2463" s="2">
        <v>16401200</v>
      </c>
      <c r="AB2463" s="2">
        <v>15845800</v>
      </c>
      <c r="AC2463" s="2">
        <v>15311300</v>
      </c>
      <c r="AD2463" s="2">
        <v>14724400</v>
      </c>
      <c r="AE2463" s="2">
        <v>14169000</v>
      </c>
      <c r="AF2463" s="2">
        <v>13707800</v>
      </c>
    </row>
    <row r="2464" spans="1:32">
      <c r="A2464" t="s">
        <v>8092</v>
      </c>
      <c r="B2464" t="s">
        <v>19</v>
      </c>
      <c r="C2464" s="2">
        <v>1497580000</v>
      </c>
      <c r="D2464" s="2">
        <v>1533490000</v>
      </c>
      <c r="E2464" s="2">
        <v>1345070000</v>
      </c>
      <c r="F2464" s="2">
        <v>1265780000</v>
      </c>
      <c r="G2464" s="2">
        <v>1207020000</v>
      </c>
      <c r="H2464" s="2">
        <v>1174840000</v>
      </c>
      <c r="I2464" s="2">
        <v>1144990000</v>
      </c>
      <c r="J2464" s="2">
        <v>1116540000</v>
      </c>
      <c r="K2464" s="2">
        <v>1089020000</v>
      </c>
      <c r="L2464" s="2">
        <v>1062440000</v>
      </c>
      <c r="M2464" s="2">
        <v>1039120000</v>
      </c>
      <c r="N2464" s="2">
        <v>1017660000</v>
      </c>
      <c r="O2464" s="2">
        <v>998541000</v>
      </c>
      <c r="P2464" s="2">
        <v>979885000</v>
      </c>
      <c r="Q2464" s="2">
        <v>961230000</v>
      </c>
      <c r="R2464" s="2">
        <v>936045000</v>
      </c>
      <c r="S2464" s="2">
        <v>913192000</v>
      </c>
      <c r="T2464" s="2">
        <v>895002000</v>
      </c>
      <c r="U2464" s="2">
        <v>867019000</v>
      </c>
      <c r="V2464" s="2">
        <v>850695000</v>
      </c>
      <c r="W2464" s="2">
        <v>832040000</v>
      </c>
      <c r="X2464" s="2">
        <v>809187000</v>
      </c>
      <c r="Y2464" s="2">
        <v>782602000</v>
      </c>
      <c r="Z2464" s="2">
        <v>755085000</v>
      </c>
      <c r="AA2464" s="2">
        <v>729900000</v>
      </c>
      <c r="AB2464" s="2">
        <v>705182000</v>
      </c>
      <c r="AC2464" s="2">
        <v>681396000</v>
      </c>
      <c r="AD2464" s="2">
        <v>655278000</v>
      </c>
      <c r="AE2464" s="2">
        <v>630559000</v>
      </c>
      <c r="AF2464" s="2">
        <v>610038000</v>
      </c>
    </row>
    <row r="2465" spans="1:32">
      <c r="A2465" t="s">
        <v>8093</v>
      </c>
      <c r="B2465" t="s">
        <v>19</v>
      </c>
      <c r="C2465" s="2">
        <v>4183390000</v>
      </c>
      <c r="D2465" s="2">
        <v>4283710000</v>
      </c>
      <c r="E2465" s="2">
        <v>3757360000</v>
      </c>
      <c r="F2465" s="2">
        <v>3535880000</v>
      </c>
      <c r="G2465" s="2">
        <v>3371720000</v>
      </c>
      <c r="H2465" s="2">
        <v>3281830000</v>
      </c>
      <c r="I2465" s="2">
        <v>3198450000</v>
      </c>
      <c r="J2465" s="2">
        <v>3118980000</v>
      </c>
      <c r="K2465" s="2">
        <v>3042110000</v>
      </c>
      <c r="L2465" s="2">
        <v>2967850000</v>
      </c>
      <c r="M2465" s="2">
        <v>2902710000</v>
      </c>
      <c r="N2465" s="2">
        <v>2842780000</v>
      </c>
      <c r="O2465" s="2">
        <v>2789360000</v>
      </c>
      <c r="P2465" s="2">
        <v>2737250000</v>
      </c>
      <c r="Q2465" s="2">
        <v>2685130000</v>
      </c>
      <c r="R2465" s="2">
        <v>2614780000</v>
      </c>
      <c r="S2465" s="2">
        <v>2550940000</v>
      </c>
      <c r="T2465" s="2">
        <v>2500130000</v>
      </c>
      <c r="U2465" s="2">
        <v>2421960000</v>
      </c>
      <c r="V2465" s="2">
        <v>2376360000</v>
      </c>
      <c r="W2465" s="2">
        <v>2324250000</v>
      </c>
      <c r="X2465" s="2">
        <v>2260410000</v>
      </c>
      <c r="Y2465" s="2">
        <v>2186150000</v>
      </c>
      <c r="Z2465" s="2">
        <v>2109280000</v>
      </c>
      <c r="AA2465" s="2">
        <v>2038930000</v>
      </c>
      <c r="AB2465" s="2">
        <v>1969880000</v>
      </c>
      <c r="AC2465" s="2">
        <v>1903430000</v>
      </c>
      <c r="AD2465" s="2">
        <v>1830480000</v>
      </c>
      <c r="AE2465" s="2">
        <v>1761430000</v>
      </c>
      <c r="AF2465" s="2">
        <v>1704100000</v>
      </c>
    </row>
    <row r="2466" spans="1:32">
      <c r="A2466" t="s">
        <v>8094</v>
      </c>
      <c r="B2466" t="s">
        <v>19</v>
      </c>
      <c r="C2466" s="2">
        <v>2275920000</v>
      </c>
      <c r="D2466" s="2">
        <v>2330500000</v>
      </c>
      <c r="E2466" s="2">
        <v>2044150000</v>
      </c>
      <c r="F2466" s="2">
        <v>1923660000</v>
      </c>
      <c r="G2466" s="2">
        <v>1834350000</v>
      </c>
      <c r="H2466" s="2">
        <v>1785440000</v>
      </c>
      <c r="I2466" s="2">
        <v>1740080000</v>
      </c>
      <c r="J2466" s="2">
        <v>1696840000</v>
      </c>
      <c r="K2466" s="2">
        <v>1655020000</v>
      </c>
      <c r="L2466" s="2">
        <v>1614620000</v>
      </c>
      <c r="M2466" s="2">
        <v>1579180000</v>
      </c>
      <c r="N2466" s="2">
        <v>1546580000</v>
      </c>
      <c r="O2466" s="2">
        <v>1517520000</v>
      </c>
      <c r="P2466" s="2">
        <v>1489170000</v>
      </c>
      <c r="Q2466" s="2">
        <v>1460820000</v>
      </c>
      <c r="R2466" s="2">
        <v>1422540000</v>
      </c>
      <c r="S2466" s="2">
        <v>1387810000</v>
      </c>
      <c r="T2466" s="2">
        <v>1360170000</v>
      </c>
      <c r="U2466" s="2">
        <v>1317640000</v>
      </c>
      <c r="V2466" s="2">
        <v>1292830000</v>
      </c>
      <c r="W2466" s="2">
        <v>1264480000</v>
      </c>
      <c r="X2466" s="2">
        <v>1229750000</v>
      </c>
      <c r="Y2466" s="2">
        <v>1189350000</v>
      </c>
      <c r="Z2466" s="2">
        <v>1147530000</v>
      </c>
      <c r="AA2466" s="2">
        <v>1109260000</v>
      </c>
      <c r="AB2466" s="2">
        <v>1071690000</v>
      </c>
      <c r="AC2466" s="2">
        <v>1035540000</v>
      </c>
      <c r="AD2466" s="2">
        <v>995850000</v>
      </c>
      <c r="AE2466" s="2">
        <v>958284000</v>
      </c>
      <c r="AF2466" s="2">
        <v>927097000</v>
      </c>
    </row>
    <row r="2467" spans="1:32">
      <c r="A2467" t="s">
        <v>8095</v>
      </c>
      <c r="B2467" t="s">
        <v>19</v>
      </c>
      <c r="C2467" s="2">
        <v>549145000</v>
      </c>
      <c r="D2467" s="2">
        <v>562314000</v>
      </c>
      <c r="E2467" s="2">
        <v>493222000</v>
      </c>
      <c r="F2467" s="2">
        <v>464148000</v>
      </c>
      <c r="G2467" s="2">
        <v>442600000</v>
      </c>
      <c r="H2467" s="2">
        <v>430799000</v>
      </c>
      <c r="I2467" s="2">
        <v>419854000</v>
      </c>
      <c r="J2467" s="2">
        <v>409422000</v>
      </c>
      <c r="K2467" s="2">
        <v>399332000</v>
      </c>
      <c r="L2467" s="2">
        <v>389584000</v>
      </c>
      <c r="M2467" s="2">
        <v>381033000</v>
      </c>
      <c r="N2467" s="2">
        <v>373166000</v>
      </c>
      <c r="O2467" s="2">
        <v>366154000</v>
      </c>
      <c r="P2467" s="2">
        <v>359313000</v>
      </c>
      <c r="Q2467" s="2">
        <v>352472000</v>
      </c>
      <c r="R2467" s="2">
        <v>343237000</v>
      </c>
      <c r="S2467" s="2">
        <v>334857000</v>
      </c>
      <c r="T2467" s="2">
        <v>328187000</v>
      </c>
      <c r="U2467" s="2">
        <v>317926000</v>
      </c>
      <c r="V2467" s="2">
        <v>311940000</v>
      </c>
      <c r="W2467" s="2">
        <v>305100000</v>
      </c>
      <c r="X2467" s="2">
        <v>296720000</v>
      </c>
      <c r="Y2467" s="2">
        <v>286972000</v>
      </c>
      <c r="Z2467" s="2">
        <v>276881000</v>
      </c>
      <c r="AA2467" s="2">
        <v>267646000</v>
      </c>
      <c r="AB2467" s="2">
        <v>258582000</v>
      </c>
      <c r="AC2467" s="2">
        <v>249860000</v>
      </c>
      <c r="AD2467" s="2">
        <v>240283000</v>
      </c>
      <c r="AE2467" s="2">
        <v>231219000</v>
      </c>
      <c r="AF2467" s="2">
        <v>223694000</v>
      </c>
    </row>
    <row r="2468" spans="1:32">
      <c r="A2468" t="s">
        <v>8096</v>
      </c>
      <c r="B2468" t="s">
        <v>19</v>
      </c>
      <c r="C2468" s="2">
        <v>10070400000</v>
      </c>
      <c r="D2468" s="2">
        <v>10311900000</v>
      </c>
      <c r="E2468" s="2">
        <v>9044860000</v>
      </c>
      <c r="F2468" s="2">
        <v>8511700000</v>
      </c>
      <c r="G2468" s="2">
        <v>8116540000</v>
      </c>
      <c r="H2468" s="2">
        <v>7900140000</v>
      </c>
      <c r="I2468" s="2">
        <v>7699420000</v>
      </c>
      <c r="J2468" s="2">
        <v>7508110000</v>
      </c>
      <c r="K2468" s="2">
        <v>7323070000</v>
      </c>
      <c r="L2468" s="2">
        <v>7144310000</v>
      </c>
      <c r="M2468" s="2">
        <v>6987500000</v>
      </c>
      <c r="N2468" s="2">
        <v>6843230000</v>
      </c>
      <c r="O2468" s="2">
        <v>6714650000</v>
      </c>
      <c r="P2468" s="2">
        <v>6589200000</v>
      </c>
      <c r="Q2468" s="2">
        <v>6463750000</v>
      </c>
      <c r="R2468" s="2">
        <v>6294390000</v>
      </c>
      <c r="S2468" s="2">
        <v>6140720000</v>
      </c>
      <c r="T2468" s="2">
        <v>6018410000</v>
      </c>
      <c r="U2468" s="2">
        <v>5830230000</v>
      </c>
      <c r="V2468" s="2">
        <v>5720470000</v>
      </c>
      <c r="W2468" s="2">
        <v>5595020000</v>
      </c>
      <c r="X2468" s="2">
        <v>5441340000</v>
      </c>
      <c r="Y2468" s="2">
        <v>5262580000</v>
      </c>
      <c r="Z2468" s="2">
        <v>5077540000</v>
      </c>
      <c r="AA2468" s="2">
        <v>4908180000</v>
      </c>
      <c r="AB2468" s="2">
        <v>4741960000</v>
      </c>
      <c r="AC2468" s="2">
        <v>4582020000</v>
      </c>
      <c r="AD2468" s="2">
        <v>4406390000</v>
      </c>
      <c r="AE2468" s="2">
        <v>4240170000</v>
      </c>
      <c r="AF2468" s="2">
        <v>4102180000</v>
      </c>
    </row>
    <row r="2469" spans="1:32">
      <c r="A2469" t="s">
        <v>8097</v>
      </c>
      <c r="B2469" t="s">
        <v>19</v>
      </c>
      <c r="C2469" s="2">
        <v>23472400</v>
      </c>
      <c r="D2469" s="2">
        <v>24035300</v>
      </c>
      <c r="E2469" s="2">
        <v>21082000</v>
      </c>
      <c r="F2469" s="2">
        <v>19839300</v>
      </c>
      <c r="G2469" s="2">
        <v>18918300</v>
      </c>
      <c r="H2469" s="2">
        <v>18413900</v>
      </c>
      <c r="I2469" s="2">
        <v>17946000</v>
      </c>
      <c r="J2469" s="2">
        <v>17500100</v>
      </c>
      <c r="K2469" s="2">
        <v>17068800</v>
      </c>
      <c r="L2469" s="2">
        <v>16652200</v>
      </c>
      <c r="M2469" s="2">
        <v>16286700</v>
      </c>
      <c r="N2469" s="2">
        <v>15950400</v>
      </c>
      <c r="O2469" s="2">
        <v>15650700</v>
      </c>
      <c r="P2469" s="2">
        <v>15358300</v>
      </c>
      <c r="Q2469" s="2">
        <v>15065900</v>
      </c>
      <c r="R2469" s="2">
        <v>14671200</v>
      </c>
      <c r="S2469" s="2">
        <v>14313000</v>
      </c>
      <c r="T2469" s="2">
        <v>14027900</v>
      </c>
      <c r="U2469" s="2">
        <v>13589300</v>
      </c>
      <c r="V2469" s="2">
        <v>13333400</v>
      </c>
      <c r="W2469" s="2">
        <v>13041000</v>
      </c>
      <c r="X2469" s="2">
        <v>12682800</v>
      </c>
      <c r="Y2469" s="2">
        <v>12266200</v>
      </c>
      <c r="Z2469" s="2">
        <v>11834900</v>
      </c>
      <c r="AA2469" s="2">
        <v>11440200</v>
      </c>
      <c r="AB2469" s="2">
        <v>11052700</v>
      </c>
      <c r="AC2469" s="2">
        <v>10679900</v>
      </c>
      <c r="AD2469" s="2">
        <v>10270600</v>
      </c>
      <c r="AE2469" s="2">
        <v>9883120</v>
      </c>
      <c r="AF2469" s="2">
        <v>9561480</v>
      </c>
    </row>
    <row r="2470" spans="1:32">
      <c r="A2470" t="s">
        <v>8098</v>
      </c>
      <c r="B2470" t="s">
        <v>19</v>
      </c>
      <c r="C2470" s="2">
        <v>17596300</v>
      </c>
      <c r="D2470" s="2">
        <v>18018200</v>
      </c>
      <c r="E2470" s="2">
        <v>15804300</v>
      </c>
      <c r="F2470" s="2">
        <v>14872700</v>
      </c>
      <c r="G2470" s="2">
        <v>14182200</v>
      </c>
      <c r="H2470" s="2">
        <v>13804100</v>
      </c>
      <c r="I2470" s="2">
        <v>13453400</v>
      </c>
      <c r="J2470" s="2">
        <v>13119100</v>
      </c>
      <c r="K2470" s="2">
        <v>12795800</v>
      </c>
      <c r="L2470" s="2">
        <v>12483400</v>
      </c>
      <c r="M2470" s="2">
        <v>12209400</v>
      </c>
      <c r="N2470" s="2">
        <v>11957400</v>
      </c>
      <c r="O2470" s="2">
        <v>11732700</v>
      </c>
      <c r="P2470" s="2">
        <v>11513500</v>
      </c>
      <c r="Q2470" s="2">
        <v>11294300</v>
      </c>
      <c r="R2470" s="2">
        <v>10998400</v>
      </c>
      <c r="S2470" s="2">
        <v>10729800</v>
      </c>
      <c r="T2470" s="2">
        <v>10516100</v>
      </c>
      <c r="U2470" s="2">
        <v>10187300</v>
      </c>
      <c r="V2470" s="2">
        <v>9995520</v>
      </c>
      <c r="W2470" s="2">
        <v>9776320</v>
      </c>
      <c r="X2470" s="2">
        <v>9507800</v>
      </c>
      <c r="Y2470" s="2">
        <v>9195440</v>
      </c>
      <c r="Z2470" s="2">
        <v>8872120</v>
      </c>
      <c r="AA2470" s="2">
        <v>8576200</v>
      </c>
      <c r="AB2470" s="2">
        <v>8285760</v>
      </c>
      <c r="AC2470" s="2">
        <v>8006280</v>
      </c>
      <c r="AD2470" s="2">
        <v>7699400</v>
      </c>
      <c r="AE2470" s="2">
        <v>7408960</v>
      </c>
      <c r="AF2470" s="2">
        <v>7167840</v>
      </c>
    </row>
    <row r="2471" spans="1:32">
      <c r="A2471" t="s">
        <v>8099</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8100</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8101</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8102</v>
      </c>
      <c r="B2474" t="s">
        <v>19</v>
      </c>
      <c r="C2474" s="2">
        <v>2219060000000</v>
      </c>
      <c r="D2474" s="2">
        <v>2326040000000</v>
      </c>
      <c r="E2474" s="2">
        <v>2241770000000</v>
      </c>
      <c r="F2474" s="2">
        <v>15643200000</v>
      </c>
      <c r="G2474" s="2">
        <v>15244100000</v>
      </c>
      <c r="H2474" s="2">
        <v>14978700000</v>
      </c>
      <c r="I2474" s="2">
        <v>14715600000</v>
      </c>
      <c r="J2474" s="2">
        <v>14566500000</v>
      </c>
      <c r="K2474" s="2">
        <v>14289800000</v>
      </c>
      <c r="L2474" s="2">
        <v>14178000000</v>
      </c>
      <c r="M2474" s="2">
        <v>13178600000</v>
      </c>
      <c r="N2474" s="2">
        <v>12222800000</v>
      </c>
      <c r="O2474" s="2">
        <v>11196900000</v>
      </c>
      <c r="P2474" s="2">
        <v>10245000000</v>
      </c>
      <c r="Q2474" s="2">
        <v>9355160000</v>
      </c>
      <c r="R2474" s="2">
        <v>9241870000</v>
      </c>
      <c r="S2474" s="2">
        <v>9112410000</v>
      </c>
      <c r="T2474" s="2">
        <v>8980080000</v>
      </c>
      <c r="U2474" s="2">
        <v>8888880000</v>
      </c>
      <c r="V2474" s="2">
        <v>8781400000</v>
      </c>
      <c r="W2474" s="2">
        <v>8719650000</v>
      </c>
      <c r="X2474" s="2">
        <v>8686590000</v>
      </c>
      <c r="Y2474" s="2">
        <v>8565530000</v>
      </c>
      <c r="Z2474" s="2">
        <v>8410970000</v>
      </c>
      <c r="AA2474" s="2">
        <v>14099800000</v>
      </c>
      <c r="AB2474" s="2">
        <v>326275000000</v>
      </c>
      <c r="AC2474" s="2">
        <v>685284000000</v>
      </c>
      <c r="AD2474" s="2">
        <v>1238100000000</v>
      </c>
      <c r="AE2474" s="2">
        <v>1412620000000</v>
      </c>
      <c r="AF2474" s="2">
        <v>1396630000000</v>
      </c>
    </row>
    <row r="2475" spans="1:32">
      <c r="A2475" t="s">
        <v>8103</v>
      </c>
      <c r="B2475" t="s">
        <v>19</v>
      </c>
      <c r="C2475" s="2">
        <v>24565100</v>
      </c>
      <c r="D2475" s="2">
        <v>25749400</v>
      </c>
      <c r="E2475" s="2">
        <v>24816500</v>
      </c>
      <c r="F2475">
        <v>173170</v>
      </c>
      <c r="G2475">
        <v>168752</v>
      </c>
      <c r="H2475">
        <v>165815</v>
      </c>
      <c r="I2475">
        <v>162902</v>
      </c>
      <c r="J2475">
        <v>161252</v>
      </c>
      <c r="K2475">
        <v>158188</v>
      </c>
      <c r="L2475">
        <v>156951</v>
      </c>
      <c r="M2475">
        <v>155035</v>
      </c>
      <c r="N2475">
        <v>153414</v>
      </c>
      <c r="O2475">
        <v>150733</v>
      </c>
      <c r="P2475">
        <v>148154</v>
      </c>
      <c r="Q2475">
        <v>146481</v>
      </c>
      <c r="R2475">
        <v>144707</v>
      </c>
      <c r="S2475">
        <v>142680</v>
      </c>
      <c r="T2475">
        <v>140409</v>
      </c>
      <c r="U2475">
        <v>138592</v>
      </c>
      <c r="V2475">
        <v>136916</v>
      </c>
      <c r="W2475">
        <v>135571</v>
      </c>
      <c r="X2475">
        <v>135057</v>
      </c>
      <c r="Y2475">
        <v>132988</v>
      </c>
      <c r="Z2475">
        <v>130589</v>
      </c>
      <c r="AA2475">
        <v>218606</v>
      </c>
      <c r="AB2475" s="2">
        <v>5087160</v>
      </c>
      <c r="AC2475" s="2">
        <v>10654700</v>
      </c>
      <c r="AD2475" s="2">
        <v>19142300</v>
      </c>
      <c r="AE2475" s="2">
        <v>21809900</v>
      </c>
      <c r="AF2475" s="2">
        <v>21563100</v>
      </c>
    </row>
    <row r="2476" spans="1:32">
      <c r="A2476" t="s">
        <v>8104</v>
      </c>
      <c r="B2476" t="s">
        <v>19</v>
      </c>
      <c r="C2476" s="2">
        <v>1093220000</v>
      </c>
      <c r="D2476" s="2">
        <v>1145920000</v>
      </c>
      <c r="E2476" s="2">
        <v>1104400000</v>
      </c>
      <c r="F2476" s="2">
        <v>7706570</v>
      </c>
      <c r="G2476" s="2">
        <v>7509960</v>
      </c>
      <c r="H2476" s="2">
        <v>7379240</v>
      </c>
      <c r="I2476" s="2">
        <v>7249630</v>
      </c>
      <c r="J2476" s="2">
        <v>7176170</v>
      </c>
      <c r="K2476" s="2">
        <v>7039840</v>
      </c>
      <c r="L2476" s="2">
        <v>6984780</v>
      </c>
      <c r="M2476" s="2">
        <v>6899500</v>
      </c>
      <c r="N2476" s="2">
        <v>6827350</v>
      </c>
      <c r="O2476" s="2">
        <v>6708040</v>
      </c>
      <c r="P2476" s="2">
        <v>6593270</v>
      </c>
      <c r="Q2476" s="2">
        <v>6518810</v>
      </c>
      <c r="R2476" s="2">
        <v>6439870</v>
      </c>
      <c r="S2476" s="2">
        <v>6349660</v>
      </c>
      <c r="T2476" s="2">
        <v>6248620</v>
      </c>
      <c r="U2476" s="2">
        <v>6167730</v>
      </c>
      <c r="V2476" s="2">
        <v>6093150</v>
      </c>
      <c r="W2476" s="2">
        <v>6033320</v>
      </c>
      <c r="X2476" s="2">
        <v>6010440</v>
      </c>
      <c r="Y2476" s="2">
        <v>5918360</v>
      </c>
      <c r="Z2476" s="2">
        <v>5811570</v>
      </c>
      <c r="AA2476" s="2">
        <v>9728600</v>
      </c>
      <c r="AB2476" s="2">
        <v>226393000</v>
      </c>
      <c r="AC2476" s="2">
        <v>474163000</v>
      </c>
      <c r="AD2476" s="2">
        <v>851885000</v>
      </c>
      <c r="AE2476" s="2">
        <v>970605000</v>
      </c>
      <c r="AF2476" s="2">
        <v>959618000</v>
      </c>
    </row>
    <row r="2477" spans="1:32">
      <c r="A2477" t="s">
        <v>8105</v>
      </c>
      <c r="B2477" t="s">
        <v>19</v>
      </c>
      <c r="C2477" s="2">
        <v>3053830000</v>
      </c>
      <c r="D2477" s="2">
        <v>3201050000</v>
      </c>
      <c r="E2477" s="2">
        <v>3085080000</v>
      </c>
      <c r="F2477" s="2">
        <v>21527800</v>
      </c>
      <c r="G2477" s="2">
        <v>20978600</v>
      </c>
      <c r="H2477" s="2">
        <v>20613400</v>
      </c>
      <c r="I2477" s="2">
        <v>20251400</v>
      </c>
      <c r="J2477" s="2">
        <v>20046200</v>
      </c>
      <c r="K2477" s="2">
        <v>19665300</v>
      </c>
      <c r="L2477" s="2">
        <v>19511500</v>
      </c>
      <c r="M2477" s="2">
        <v>19273300</v>
      </c>
      <c r="N2477" s="2">
        <v>19071800</v>
      </c>
      <c r="O2477" s="2">
        <v>18738500</v>
      </c>
      <c r="P2477" s="2">
        <v>18417900</v>
      </c>
      <c r="Q2477" s="2">
        <v>18209900</v>
      </c>
      <c r="R2477" s="2">
        <v>17989400</v>
      </c>
      <c r="S2477" s="2">
        <v>17737400</v>
      </c>
      <c r="T2477" s="2">
        <v>17455100</v>
      </c>
      <c r="U2477" s="2">
        <v>17229200</v>
      </c>
      <c r="V2477" s="2">
        <v>17020800</v>
      </c>
      <c r="W2477" s="2">
        <v>16853700</v>
      </c>
      <c r="X2477" s="2">
        <v>16789800</v>
      </c>
      <c r="Y2477" s="2">
        <v>16532600</v>
      </c>
      <c r="Z2477" s="2">
        <v>16234200</v>
      </c>
      <c r="AA2477" s="2">
        <v>27176200</v>
      </c>
      <c r="AB2477" s="2">
        <v>632414000</v>
      </c>
      <c r="AC2477" s="2">
        <v>1324540000</v>
      </c>
      <c r="AD2477" s="2">
        <v>2379690000</v>
      </c>
      <c r="AE2477" s="2">
        <v>2711320000</v>
      </c>
      <c r="AF2477" s="2">
        <v>2680630000</v>
      </c>
    </row>
    <row r="2478" spans="1:32">
      <c r="A2478" t="s">
        <v>8106</v>
      </c>
      <c r="B2478" t="s">
        <v>19</v>
      </c>
      <c r="C2478" s="2">
        <v>1661400000</v>
      </c>
      <c r="D2478" s="2">
        <v>1741500000</v>
      </c>
      <c r="E2478" s="2">
        <v>1678400000</v>
      </c>
      <c r="F2478" s="2">
        <v>11712000</v>
      </c>
      <c r="G2478" s="2">
        <v>11413200</v>
      </c>
      <c r="H2478" s="2">
        <v>11214500</v>
      </c>
      <c r="I2478" s="2">
        <v>11017500</v>
      </c>
      <c r="J2478" s="2">
        <v>10905900</v>
      </c>
      <c r="K2478" s="2">
        <v>10698700</v>
      </c>
      <c r="L2478" s="2">
        <v>10615000</v>
      </c>
      <c r="M2478" s="2">
        <v>10485400</v>
      </c>
      <c r="N2478" s="2">
        <v>10375800</v>
      </c>
      <c r="O2478" s="2">
        <v>10194500</v>
      </c>
      <c r="P2478" s="2">
        <v>10020000</v>
      </c>
      <c r="Q2478" s="2">
        <v>9906880</v>
      </c>
      <c r="R2478" s="2">
        <v>9786910</v>
      </c>
      <c r="S2478" s="2">
        <v>9649810</v>
      </c>
      <c r="T2478" s="2">
        <v>9496250</v>
      </c>
      <c r="U2478" s="2">
        <v>9373330</v>
      </c>
      <c r="V2478" s="2">
        <v>9259990</v>
      </c>
      <c r="W2478" s="2">
        <v>9169050</v>
      </c>
      <c r="X2478" s="2">
        <v>9134290</v>
      </c>
      <c r="Y2478" s="2">
        <v>8994350</v>
      </c>
      <c r="Z2478" s="2">
        <v>8832050</v>
      </c>
      <c r="AA2478" s="2">
        <v>14784900</v>
      </c>
      <c r="AB2478" s="2">
        <v>344058000</v>
      </c>
      <c r="AC2478" s="2">
        <v>720603000</v>
      </c>
      <c r="AD2478" s="2">
        <v>1294640000</v>
      </c>
      <c r="AE2478" s="2">
        <v>1475060000</v>
      </c>
      <c r="AF2478" s="2">
        <v>1458370000</v>
      </c>
    </row>
    <row r="2479" spans="1:32">
      <c r="A2479" t="s">
        <v>8107</v>
      </c>
      <c r="B2479" t="s">
        <v>19</v>
      </c>
      <c r="C2479" s="2">
        <v>400871000</v>
      </c>
      <c r="D2479" s="2">
        <v>420196000</v>
      </c>
      <c r="E2479" s="2">
        <v>404972000</v>
      </c>
      <c r="F2479" s="2">
        <v>2825910</v>
      </c>
      <c r="G2479" s="2">
        <v>2753820</v>
      </c>
      <c r="H2479" s="2">
        <v>2705880</v>
      </c>
      <c r="I2479" s="2">
        <v>2658360</v>
      </c>
      <c r="J2479" s="2">
        <v>2631420</v>
      </c>
      <c r="K2479" s="2">
        <v>2581430</v>
      </c>
      <c r="L2479" s="2">
        <v>2561240</v>
      </c>
      <c r="M2479" s="2">
        <v>2529970</v>
      </c>
      <c r="N2479" s="2">
        <v>2503510</v>
      </c>
      <c r="O2479" s="2">
        <v>2459760</v>
      </c>
      <c r="P2479" s="2">
        <v>2417680</v>
      </c>
      <c r="Q2479" s="2">
        <v>2390380</v>
      </c>
      <c r="R2479" s="2">
        <v>2361430</v>
      </c>
      <c r="S2479" s="2">
        <v>2328350</v>
      </c>
      <c r="T2479" s="2">
        <v>2291300</v>
      </c>
      <c r="U2479" s="2">
        <v>2261640</v>
      </c>
      <c r="V2479" s="2">
        <v>2234290</v>
      </c>
      <c r="W2479" s="2">
        <v>2212350</v>
      </c>
      <c r="X2479" s="2">
        <v>2203960</v>
      </c>
      <c r="Y2479" s="2">
        <v>2170200</v>
      </c>
      <c r="Z2479" s="2">
        <v>2131040</v>
      </c>
      <c r="AA2479" s="2">
        <v>3567370</v>
      </c>
      <c r="AB2479" s="2">
        <v>83015800</v>
      </c>
      <c r="AC2479" s="2">
        <v>173870000</v>
      </c>
      <c r="AD2479" s="2">
        <v>312377000</v>
      </c>
      <c r="AE2479" s="2">
        <v>355910000</v>
      </c>
      <c r="AF2479" s="2">
        <v>351881000</v>
      </c>
    </row>
    <row r="2480" spans="1:32">
      <c r="A2480" t="s">
        <v>8108</v>
      </c>
      <c r="B2480" t="s">
        <v>19</v>
      </c>
      <c r="C2480" s="2">
        <v>7351300000</v>
      </c>
      <c r="D2480" s="2">
        <v>7705700000</v>
      </c>
      <c r="E2480" s="2">
        <v>7426520000</v>
      </c>
      <c r="F2480" s="2">
        <v>51822500</v>
      </c>
      <c r="G2480" s="2">
        <v>50500400</v>
      </c>
      <c r="H2480" s="2">
        <v>49621400</v>
      </c>
      <c r="I2480" s="2">
        <v>48749800</v>
      </c>
      <c r="J2480" s="2">
        <v>48255900</v>
      </c>
      <c r="K2480" s="2">
        <v>47339100</v>
      </c>
      <c r="L2480" s="2">
        <v>46968900</v>
      </c>
      <c r="M2480" s="2">
        <v>46395400</v>
      </c>
      <c r="N2480" s="2">
        <v>45910200</v>
      </c>
      <c r="O2480" s="2">
        <v>45107900</v>
      </c>
      <c r="P2480" s="2">
        <v>44336200</v>
      </c>
      <c r="Q2480" s="2">
        <v>43835500</v>
      </c>
      <c r="R2480" s="2">
        <v>43304700</v>
      </c>
      <c r="S2480" s="2">
        <v>42698000</v>
      </c>
      <c r="T2480" s="2">
        <v>42018600</v>
      </c>
      <c r="U2480" s="2">
        <v>41474700</v>
      </c>
      <c r="V2480" s="2">
        <v>40973200</v>
      </c>
      <c r="W2480" s="2">
        <v>40570800</v>
      </c>
      <c r="X2480" s="2">
        <v>40417000</v>
      </c>
      <c r="Y2480" s="2">
        <v>39797800</v>
      </c>
      <c r="Z2480" s="2">
        <v>39079600</v>
      </c>
      <c r="AA2480" s="2">
        <v>65419500</v>
      </c>
      <c r="AB2480" s="2">
        <v>1522370000</v>
      </c>
      <c r="AC2480" s="2">
        <v>3188490000</v>
      </c>
      <c r="AD2480" s="2">
        <v>5728470000</v>
      </c>
      <c r="AE2480" s="2">
        <v>6526790000</v>
      </c>
      <c r="AF2480" s="2">
        <v>6452910000</v>
      </c>
    </row>
    <row r="2481" spans="1:32">
      <c r="A2481" t="s">
        <v>8109</v>
      </c>
      <c r="B2481" t="s">
        <v>19</v>
      </c>
      <c r="C2481" s="2">
        <v>17134600</v>
      </c>
      <c r="D2481" s="2">
        <v>17960700</v>
      </c>
      <c r="E2481" s="2">
        <v>17310000</v>
      </c>
      <c r="F2481">
        <v>120790</v>
      </c>
      <c r="G2481">
        <v>117708</v>
      </c>
      <c r="H2481">
        <v>115659</v>
      </c>
      <c r="I2481">
        <v>113628</v>
      </c>
      <c r="J2481">
        <v>112476</v>
      </c>
      <c r="K2481">
        <v>110339</v>
      </c>
      <c r="L2481">
        <v>109476</v>
      </c>
      <c r="M2481">
        <v>108140</v>
      </c>
      <c r="N2481">
        <v>107009</v>
      </c>
      <c r="O2481">
        <v>105139</v>
      </c>
      <c r="P2481">
        <v>103340</v>
      </c>
      <c r="Q2481">
        <v>102173</v>
      </c>
      <c r="R2481">
        <v>100936</v>
      </c>
      <c r="S2481">
        <v>99521.9</v>
      </c>
      <c r="T2481">
        <v>97938.2</v>
      </c>
      <c r="U2481">
        <v>96670.399999999994</v>
      </c>
      <c r="V2481">
        <v>95501.5</v>
      </c>
      <c r="W2481">
        <v>94563.7</v>
      </c>
      <c r="X2481">
        <v>94205.1</v>
      </c>
      <c r="Y2481">
        <v>92761.9</v>
      </c>
      <c r="Z2481">
        <v>91088</v>
      </c>
      <c r="AA2481">
        <v>152482</v>
      </c>
      <c r="AB2481" s="2">
        <v>3548390</v>
      </c>
      <c r="AC2481" s="2">
        <v>7431830</v>
      </c>
      <c r="AD2481" s="2">
        <v>13352100</v>
      </c>
      <c r="AE2481" s="2">
        <v>15212900</v>
      </c>
      <c r="AF2481" s="2">
        <v>15040600</v>
      </c>
    </row>
    <row r="2482" spans="1:32">
      <c r="A2482" t="s">
        <v>8110</v>
      </c>
      <c r="B2482" t="s">
        <v>19</v>
      </c>
      <c r="C2482" s="2">
        <v>12845100</v>
      </c>
      <c r="D2482" s="2">
        <v>13464400</v>
      </c>
      <c r="E2482" s="2">
        <v>12976500</v>
      </c>
      <c r="F2482">
        <v>90550.9</v>
      </c>
      <c r="G2482">
        <v>88240.7</v>
      </c>
      <c r="H2482">
        <v>86704.7</v>
      </c>
      <c r="I2482">
        <v>85181.8</v>
      </c>
      <c r="J2482">
        <v>84318.8</v>
      </c>
      <c r="K2482">
        <v>82716.800000000003</v>
      </c>
      <c r="L2482">
        <v>82069.899999999994</v>
      </c>
      <c r="M2482">
        <v>81067.899999999994</v>
      </c>
      <c r="N2482">
        <v>80220.100000000006</v>
      </c>
      <c r="O2482">
        <v>78818.3</v>
      </c>
      <c r="P2482">
        <v>77469.8</v>
      </c>
      <c r="Q2482">
        <v>76594.899999999994</v>
      </c>
      <c r="R2482">
        <v>75667.399999999994</v>
      </c>
      <c r="S2482">
        <v>74607.399999999994</v>
      </c>
      <c r="T2482">
        <v>73420.100000000006</v>
      </c>
      <c r="U2482">
        <v>72469.8</v>
      </c>
      <c r="V2482">
        <v>71593.5</v>
      </c>
      <c r="W2482">
        <v>70890.399999999994</v>
      </c>
      <c r="X2482">
        <v>70621.600000000006</v>
      </c>
      <c r="Y2482">
        <v>69539.7</v>
      </c>
      <c r="Z2482">
        <v>68284.899999999994</v>
      </c>
      <c r="AA2482">
        <v>114309</v>
      </c>
      <c r="AB2482" s="2">
        <v>2660080</v>
      </c>
      <c r="AC2482" s="2">
        <v>5571330</v>
      </c>
      <c r="AD2482" s="2">
        <v>10009500</v>
      </c>
      <c r="AE2482" s="2">
        <v>11404400</v>
      </c>
      <c r="AF2482" s="2">
        <v>11275300</v>
      </c>
    </row>
    <row r="2483" spans="1:32">
      <c r="A2483" t="s">
        <v>8111</v>
      </c>
      <c r="B2483" t="s">
        <v>19</v>
      </c>
      <c r="C2483" s="2">
        <v>186043000</v>
      </c>
      <c r="D2483" s="2">
        <v>195012000</v>
      </c>
      <c r="E2483" s="2">
        <v>187947000</v>
      </c>
      <c r="F2483" s="2">
        <v>1311500</v>
      </c>
      <c r="G2483" s="2">
        <v>1278040</v>
      </c>
      <c r="H2483" s="2">
        <v>1255790</v>
      </c>
      <c r="I2483" s="2">
        <v>1233740</v>
      </c>
      <c r="J2483" s="2">
        <v>1221240</v>
      </c>
      <c r="K2483" s="2">
        <v>1198040</v>
      </c>
      <c r="L2483" s="2">
        <v>1188670</v>
      </c>
      <c r="M2483" s="2">
        <v>1174150</v>
      </c>
      <c r="N2483" s="2">
        <v>1161870</v>
      </c>
      <c r="O2483" s="2">
        <v>1141570</v>
      </c>
      <c r="P2483" s="2">
        <v>1122040</v>
      </c>
      <c r="Q2483" s="2">
        <v>1109370</v>
      </c>
      <c r="R2483" s="2">
        <v>1095930</v>
      </c>
      <c r="S2483" s="2">
        <v>1080580</v>
      </c>
      <c r="T2483" s="2">
        <v>1063390</v>
      </c>
      <c r="U2483" s="2">
        <v>1049620</v>
      </c>
      <c r="V2483" s="2">
        <v>1036930</v>
      </c>
      <c r="W2483" s="2">
        <v>1026750</v>
      </c>
      <c r="X2483" s="2">
        <v>1022850</v>
      </c>
      <c r="Y2483" s="2">
        <v>1007180</v>
      </c>
      <c r="Z2483">
        <v>989009</v>
      </c>
      <c r="AA2483" s="2">
        <v>1655610</v>
      </c>
      <c r="AB2483" s="2">
        <v>38527400</v>
      </c>
      <c r="AC2483" s="2">
        <v>80692800</v>
      </c>
      <c r="AD2483" s="2">
        <v>144973000</v>
      </c>
      <c r="AE2483" s="2">
        <v>165177000</v>
      </c>
      <c r="AF2483" s="2">
        <v>163307000</v>
      </c>
    </row>
    <row r="2484" spans="1:32">
      <c r="A2484" t="s">
        <v>8112</v>
      </c>
      <c r="B2484" t="s">
        <v>19</v>
      </c>
      <c r="C2484" s="2">
        <v>39308900</v>
      </c>
      <c r="D2484" s="2">
        <v>41203900</v>
      </c>
      <c r="E2484" s="2">
        <v>39711100</v>
      </c>
      <c r="F2484">
        <v>277106</v>
      </c>
      <c r="G2484">
        <v>270036</v>
      </c>
      <c r="H2484">
        <v>265336</v>
      </c>
      <c r="I2484">
        <v>260675</v>
      </c>
      <c r="J2484">
        <v>258034</v>
      </c>
      <c r="K2484">
        <v>253132</v>
      </c>
      <c r="L2484">
        <v>251152</v>
      </c>
      <c r="M2484">
        <v>248086</v>
      </c>
      <c r="N2484">
        <v>245491</v>
      </c>
      <c r="O2484">
        <v>241201</v>
      </c>
      <c r="P2484">
        <v>237075</v>
      </c>
      <c r="Q2484">
        <v>234397</v>
      </c>
      <c r="R2484">
        <v>231559</v>
      </c>
      <c r="S2484">
        <v>228315</v>
      </c>
      <c r="T2484">
        <v>224682</v>
      </c>
      <c r="U2484">
        <v>221773</v>
      </c>
      <c r="V2484">
        <v>219092</v>
      </c>
      <c r="W2484">
        <v>216940</v>
      </c>
      <c r="X2484">
        <v>216118</v>
      </c>
      <c r="Y2484">
        <v>212807</v>
      </c>
      <c r="Z2484">
        <v>208967</v>
      </c>
      <c r="AA2484">
        <v>349811</v>
      </c>
      <c r="AB2484" s="2">
        <v>8140420</v>
      </c>
      <c r="AC2484" s="2">
        <v>17049500</v>
      </c>
      <c r="AD2484" s="2">
        <v>30631300</v>
      </c>
      <c r="AE2484" s="2">
        <v>34900100</v>
      </c>
      <c r="AF2484" s="2">
        <v>34505000</v>
      </c>
    </row>
    <row r="2485" spans="1:32">
      <c r="A2485" t="s">
        <v>8113</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8114</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8115</v>
      </c>
      <c r="B2487" t="s">
        <v>19</v>
      </c>
      <c r="C2487" s="2">
        <v>62429400</v>
      </c>
      <c r="D2487" s="2">
        <v>63928000</v>
      </c>
      <c r="E2487" s="2">
        <v>59746500</v>
      </c>
      <c r="F2487" s="2">
        <v>60354300</v>
      </c>
      <c r="G2487" s="2">
        <v>61025000</v>
      </c>
      <c r="H2487" s="2">
        <v>61674800</v>
      </c>
      <c r="I2487" s="2">
        <v>62261700</v>
      </c>
      <c r="J2487" s="2">
        <v>62775200</v>
      </c>
      <c r="K2487" s="2">
        <v>63225800</v>
      </c>
      <c r="L2487" s="2">
        <v>63592600</v>
      </c>
      <c r="M2487" s="2">
        <v>63865100</v>
      </c>
      <c r="N2487" s="2">
        <v>64064200</v>
      </c>
      <c r="O2487" s="2">
        <v>64294800</v>
      </c>
      <c r="P2487" s="2">
        <v>64431000</v>
      </c>
      <c r="Q2487" s="2">
        <v>64462500</v>
      </c>
      <c r="R2487" s="2">
        <v>64431000</v>
      </c>
      <c r="S2487" s="2">
        <v>64399600</v>
      </c>
      <c r="T2487" s="2">
        <v>64368200</v>
      </c>
      <c r="U2487" s="2">
        <v>64336700</v>
      </c>
      <c r="V2487" s="2">
        <v>64305300</v>
      </c>
      <c r="W2487" s="2">
        <v>64284300</v>
      </c>
      <c r="X2487" s="2">
        <v>64242400</v>
      </c>
      <c r="Y2487" s="2">
        <v>64211000</v>
      </c>
      <c r="Z2487" s="2">
        <v>64179500</v>
      </c>
      <c r="AA2487" s="2">
        <v>64137600</v>
      </c>
      <c r="AB2487" s="2">
        <v>64106200</v>
      </c>
      <c r="AC2487" s="2">
        <v>64074700</v>
      </c>
      <c r="AD2487" s="2">
        <v>64032800</v>
      </c>
      <c r="AE2487" s="2">
        <v>64001400</v>
      </c>
      <c r="AF2487" s="2">
        <v>63980400</v>
      </c>
    </row>
    <row r="2488" spans="1:32">
      <c r="A2488" t="s">
        <v>8116</v>
      </c>
      <c r="B2488" t="s">
        <v>19</v>
      </c>
      <c r="C2488" s="2">
        <v>2778290000</v>
      </c>
      <c r="D2488" s="2">
        <v>2844980000</v>
      </c>
      <c r="E2488" s="2">
        <v>2658890000</v>
      </c>
      <c r="F2488" s="2">
        <v>2685940000</v>
      </c>
      <c r="G2488" s="2">
        <v>2715790000</v>
      </c>
      <c r="H2488" s="2">
        <v>2744710000</v>
      </c>
      <c r="I2488" s="2">
        <v>2770820000</v>
      </c>
      <c r="J2488" s="2">
        <v>2793680000</v>
      </c>
      <c r="K2488" s="2">
        <v>2813730000</v>
      </c>
      <c r="L2488" s="2">
        <v>2830050000</v>
      </c>
      <c r="M2488" s="2">
        <v>2842180000</v>
      </c>
      <c r="N2488" s="2">
        <v>2851040000</v>
      </c>
      <c r="O2488" s="2">
        <v>2861300000</v>
      </c>
      <c r="P2488" s="2">
        <v>2867370000</v>
      </c>
      <c r="Q2488" s="2">
        <v>2868760000</v>
      </c>
      <c r="R2488" s="2">
        <v>2867370000</v>
      </c>
      <c r="S2488" s="2">
        <v>2865970000</v>
      </c>
      <c r="T2488" s="2">
        <v>2864570000</v>
      </c>
      <c r="U2488" s="2">
        <v>2863170000</v>
      </c>
      <c r="V2488" s="2">
        <v>2861770000</v>
      </c>
      <c r="W2488" s="2">
        <v>2860840000</v>
      </c>
      <c r="X2488" s="2">
        <v>2858970000</v>
      </c>
      <c r="Y2488" s="2">
        <v>2857570000</v>
      </c>
      <c r="Z2488" s="2">
        <v>2856170000</v>
      </c>
      <c r="AA2488" s="2">
        <v>2854310000</v>
      </c>
      <c r="AB2488" s="2">
        <v>2852910000</v>
      </c>
      <c r="AC2488" s="2">
        <v>2851510000</v>
      </c>
      <c r="AD2488" s="2">
        <v>2849640000</v>
      </c>
      <c r="AE2488" s="2">
        <v>2848240000</v>
      </c>
      <c r="AF2488" s="2">
        <v>2847310000</v>
      </c>
    </row>
    <row r="2489" spans="1:32">
      <c r="A2489" t="s">
        <v>8117</v>
      </c>
      <c r="B2489" t="s">
        <v>19</v>
      </c>
      <c r="C2489" s="2">
        <v>7760960000</v>
      </c>
      <c r="D2489" s="2">
        <v>7947260000</v>
      </c>
      <c r="E2489" s="2">
        <v>7427430000</v>
      </c>
      <c r="F2489" s="2">
        <v>7503000000</v>
      </c>
      <c r="G2489" s="2">
        <v>7586380000</v>
      </c>
      <c r="H2489" s="2">
        <v>7667150000</v>
      </c>
      <c r="I2489" s="2">
        <v>7740110000</v>
      </c>
      <c r="J2489" s="2">
        <v>7803950000</v>
      </c>
      <c r="K2489" s="2">
        <v>7859970000</v>
      </c>
      <c r="L2489" s="2">
        <v>7905570000</v>
      </c>
      <c r="M2489" s="2">
        <v>7939450000</v>
      </c>
      <c r="N2489" s="2">
        <v>7964200000</v>
      </c>
      <c r="O2489" s="2">
        <v>7992860000</v>
      </c>
      <c r="P2489" s="2">
        <v>8009800000</v>
      </c>
      <c r="Q2489" s="2">
        <v>8013710000</v>
      </c>
      <c r="R2489" s="2">
        <v>8009800000</v>
      </c>
      <c r="S2489" s="2">
        <v>8005890000</v>
      </c>
      <c r="T2489" s="2">
        <v>8001980000</v>
      </c>
      <c r="U2489" s="2">
        <v>7998070000</v>
      </c>
      <c r="V2489" s="2">
        <v>7994160000</v>
      </c>
      <c r="W2489" s="2">
        <v>7991560000</v>
      </c>
      <c r="X2489" s="2">
        <v>7986350000</v>
      </c>
      <c r="Y2489" s="2">
        <v>7982440000</v>
      </c>
      <c r="Z2489" s="2">
        <v>7978530000</v>
      </c>
      <c r="AA2489" s="2">
        <v>7973320000</v>
      </c>
      <c r="AB2489" s="2">
        <v>7969410000</v>
      </c>
      <c r="AC2489" s="2">
        <v>7965500000</v>
      </c>
      <c r="AD2489" s="2">
        <v>7960290000</v>
      </c>
      <c r="AE2489" s="2">
        <v>7956380000</v>
      </c>
      <c r="AF2489" s="2">
        <v>7953780000</v>
      </c>
    </row>
    <row r="2490" spans="1:32">
      <c r="A2490" t="s">
        <v>8118</v>
      </c>
      <c r="B2490" t="s">
        <v>19</v>
      </c>
      <c r="C2490" s="2">
        <v>4222260000</v>
      </c>
      <c r="D2490" s="2">
        <v>4323620000</v>
      </c>
      <c r="E2490" s="2">
        <v>4040810000</v>
      </c>
      <c r="F2490" s="2">
        <v>4081920000</v>
      </c>
      <c r="G2490" s="2">
        <v>4127280000</v>
      </c>
      <c r="H2490" s="2">
        <v>4171230000</v>
      </c>
      <c r="I2490" s="2">
        <v>4210920000</v>
      </c>
      <c r="J2490" s="2">
        <v>4245650000</v>
      </c>
      <c r="K2490" s="2">
        <v>4276130000</v>
      </c>
      <c r="L2490" s="2">
        <v>4300940000</v>
      </c>
      <c r="M2490" s="2">
        <v>4319370000</v>
      </c>
      <c r="N2490" s="2">
        <v>4332830000</v>
      </c>
      <c r="O2490" s="2">
        <v>4348430000</v>
      </c>
      <c r="P2490" s="2">
        <v>4357640000</v>
      </c>
      <c r="Q2490" s="2">
        <v>4359770000</v>
      </c>
      <c r="R2490" s="2">
        <v>4357640000</v>
      </c>
      <c r="S2490" s="2">
        <v>4355510000</v>
      </c>
      <c r="T2490" s="2">
        <v>4353390000</v>
      </c>
      <c r="U2490" s="2">
        <v>4351260000</v>
      </c>
      <c r="V2490" s="2">
        <v>4349140000</v>
      </c>
      <c r="W2490" s="2">
        <v>4347720000</v>
      </c>
      <c r="X2490" s="2">
        <v>4344880000</v>
      </c>
      <c r="Y2490" s="2">
        <v>4342760000</v>
      </c>
      <c r="Z2490" s="2">
        <v>4340630000</v>
      </c>
      <c r="AA2490" s="2">
        <v>4337790000</v>
      </c>
      <c r="AB2490" s="2">
        <v>4335670000</v>
      </c>
      <c r="AC2490" s="2">
        <v>4333540000</v>
      </c>
      <c r="AD2490" s="2">
        <v>4330710000</v>
      </c>
      <c r="AE2490" s="2">
        <v>4328580000</v>
      </c>
      <c r="AF2490" s="2">
        <v>4327160000</v>
      </c>
    </row>
    <row r="2491" spans="1:32">
      <c r="A2491" t="s">
        <v>8119</v>
      </c>
      <c r="B2491" t="s">
        <v>19</v>
      </c>
      <c r="C2491" s="2">
        <v>1018770000</v>
      </c>
      <c r="D2491" s="2">
        <v>1043220000</v>
      </c>
      <c r="E2491" s="2">
        <v>974985000</v>
      </c>
      <c r="F2491" s="2">
        <v>984904000</v>
      </c>
      <c r="G2491" s="2">
        <v>995849000</v>
      </c>
      <c r="H2491" s="2">
        <v>1006450000</v>
      </c>
      <c r="I2491" s="2">
        <v>1016030000</v>
      </c>
      <c r="J2491" s="2">
        <v>1024410000</v>
      </c>
      <c r="K2491" s="2">
        <v>1031760000</v>
      </c>
      <c r="L2491" s="2">
        <v>1037750000</v>
      </c>
      <c r="M2491" s="2">
        <v>1042200000</v>
      </c>
      <c r="N2491" s="2">
        <v>1045450000</v>
      </c>
      <c r="O2491" s="2">
        <v>1049210000</v>
      </c>
      <c r="P2491" s="2">
        <v>1051430000</v>
      </c>
      <c r="Q2491" s="2">
        <v>1051940000</v>
      </c>
      <c r="R2491" s="2">
        <v>1051430000</v>
      </c>
      <c r="S2491" s="2">
        <v>1050920000</v>
      </c>
      <c r="T2491" s="2">
        <v>1050400000</v>
      </c>
      <c r="U2491" s="2">
        <v>1049890000</v>
      </c>
      <c r="V2491" s="2">
        <v>1049380000</v>
      </c>
      <c r="W2491" s="2">
        <v>1049040000</v>
      </c>
      <c r="X2491" s="2">
        <v>1048350000</v>
      </c>
      <c r="Y2491" s="2">
        <v>1047840000</v>
      </c>
      <c r="Z2491" s="2">
        <v>1047330000</v>
      </c>
      <c r="AA2491" s="2">
        <v>1046640000</v>
      </c>
      <c r="AB2491" s="2">
        <v>1046130000</v>
      </c>
      <c r="AC2491" s="2">
        <v>1045620000</v>
      </c>
      <c r="AD2491" s="2">
        <v>1044930000</v>
      </c>
      <c r="AE2491" s="2">
        <v>1044420000</v>
      </c>
      <c r="AF2491" s="2">
        <v>1044080000</v>
      </c>
    </row>
    <row r="2492" spans="1:32">
      <c r="A2492" t="s">
        <v>8120</v>
      </c>
      <c r="B2492" t="s">
        <v>19</v>
      </c>
      <c r="C2492" s="2">
        <v>18682500000</v>
      </c>
      <c r="D2492" s="2">
        <v>19130900000</v>
      </c>
      <c r="E2492" s="2">
        <v>17879600000</v>
      </c>
      <c r="F2492" s="2">
        <v>18061500000</v>
      </c>
      <c r="G2492" s="2">
        <v>18262200000</v>
      </c>
      <c r="H2492" s="2">
        <v>18456700000</v>
      </c>
      <c r="I2492" s="2">
        <v>18632300000</v>
      </c>
      <c r="J2492" s="2">
        <v>18786000000</v>
      </c>
      <c r="K2492" s="2">
        <v>18920800000</v>
      </c>
      <c r="L2492" s="2">
        <v>19030600000</v>
      </c>
      <c r="M2492" s="2">
        <v>19112100000</v>
      </c>
      <c r="N2492" s="2">
        <v>19171700000</v>
      </c>
      <c r="O2492" s="2">
        <v>19240700000</v>
      </c>
      <c r="P2492" s="2">
        <v>19281500000</v>
      </c>
      <c r="Q2492" s="2">
        <v>19290900000</v>
      </c>
      <c r="R2492" s="2">
        <v>19281500000</v>
      </c>
      <c r="S2492" s="2">
        <v>19272100000</v>
      </c>
      <c r="T2492" s="2">
        <v>19262700000</v>
      </c>
      <c r="U2492" s="2">
        <v>19253300000</v>
      </c>
      <c r="V2492" s="2">
        <v>19243800000</v>
      </c>
      <c r="W2492" s="2">
        <v>19237600000</v>
      </c>
      <c r="X2492" s="2">
        <v>19225000000</v>
      </c>
      <c r="Y2492" s="2">
        <v>19215600000</v>
      </c>
      <c r="Z2492" s="2">
        <v>19206200000</v>
      </c>
      <c r="AA2492" s="2">
        <v>19193700000</v>
      </c>
      <c r="AB2492" s="2">
        <v>19184300000</v>
      </c>
      <c r="AC2492" s="2">
        <v>19174800000</v>
      </c>
      <c r="AD2492" s="2">
        <v>19162300000</v>
      </c>
      <c r="AE2492" s="2">
        <v>19152900000</v>
      </c>
      <c r="AF2492" s="2">
        <v>19146600000</v>
      </c>
    </row>
    <row r="2493" spans="1:32">
      <c r="A2493" t="s">
        <v>8121</v>
      </c>
      <c r="B2493" t="s">
        <v>19</v>
      </c>
      <c r="C2493" s="2">
        <v>43545700</v>
      </c>
      <c r="D2493" s="2">
        <v>44591000</v>
      </c>
      <c r="E2493" s="2">
        <v>41674300</v>
      </c>
      <c r="F2493" s="2">
        <v>42098300</v>
      </c>
      <c r="G2493" s="2">
        <v>42566100</v>
      </c>
      <c r="H2493" s="2">
        <v>43019400</v>
      </c>
      <c r="I2493" s="2">
        <v>43428700</v>
      </c>
      <c r="J2493" s="2">
        <v>43786900</v>
      </c>
      <c r="K2493" s="2">
        <v>44101200</v>
      </c>
      <c r="L2493" s="2">
        <v>44357100</v>
      </c>
      <c r="M2493" s="2">
        <v>44547100</v>
      </c>
      <c r="N2493" s="2">
        <v>44686000</v>
      </c>
      <c r="O2493" s="2">
        <v>44846800</v>
      </c>
      <c r="P2493" s="2">
        <v>44941900</v>
      </c>
      <c r="Q2493" s="2">
        <v>44963800</v>
      </c>
      <c r="R2493" s="2">
        <v>44941900</v>
      </c>
      <c r="S2493" s="2">
        <v>44920000</v>
      </c>
      <c r="T2493" s="2">
        <v>44898000</v>
      </c>
      <c r="U2493" s="2">
        <v>44876100</v>
      </c>
      <c r="V2493" s="2">
        <v>44854200</v>
      </c>
      <c r="W2493" s="2">
        <v>44839500</v>
      </c>
      <c r="X2493" s="2">
        <v>44810300</v>
      </c>
      <c r="Y2493" s="2">
        <v>44788400</v>
      </c>
      <c r="Z2493" s="2">
        <v>44766400</v>
      </c>
      <c r="AA2493" s="2">
        <v>44737200</v>
      </c>
      <c r="AB2493" s="2">
        <v>44715300</v>
      </c>
      <c r="AC2493" s="2">
        <v>44693300</v>
      </c>
      <c r="AD2493" s="2">
        <v>44664100</v>
      </c>
      <c r="AE2493" s="2">
        <v>44642200</v>
      </c>
      <c r="AF2493" s="2">
        <v>44627600</v>
      </c>
    </row>
    <row r="2494" spans="1:32">
      <c r="A2494" t="s">
        <v>8122</v>
      </c>
      <c r="B2494" t="s">
        <v>19</v>
      </c>
      <c r="C2494" s="2">
        <v>32644400</v>
      </c>
      <c r="D2494" s="2">
        <v>33428000</v>
      </c>
      <c r="E2494" s="2">
        <v>31241500</v>
      </c>
      <c r="F2494" s="2">
        <v>31559300</v>
      </c>
      <c r="G2494" s="2">
        <v>31910000</v>
      </c>
      <c r="H2494" s="2">
        <v>32249800</v>
      </c>
      <c r="I2494" s="2">
        <v>32556700</v>
      </c>
      <c r="J2494" s="2">
        <v>32825200</v>
      </c>
      <c r="K2494" s="2">
        <v>33060800</v>
      </c>
      <c r="L2494" s="2">
        <v>33252600</v>
      </c>
      <c r="M2494" s="2">
        <v>33395100</v>
      </c>
      <c r="N2494" s="2">
        <v>33499200</v>
      </c>
      <c r="O2494" s="2">
        <v>33619800</v>
      </c>
      <c r="P2494" s="2">
        <v>33691000</v>
      </c>
      <c r="Q2494" s="2">
        <v>33707500</v>
      </c>
      <c r="R2494" s="2">
        <v>33691000</v>
      </c>
      <c r="S2494" s="2">
        <v>33674600</v>
      </c>
      <c r="T2494" s="2">
        <v>33658200</v>
      </c>
      <c r="U2494" s="2">
        <v>33641700</v>
      </c>
      <c r="V2494" s="2">
        <v>33625300</v>
      </c>
      <c r="W2494" s="2">
        <v>33614300</v>
      </c>
      <c r="X2494" s="2">
        <v>33592400</v>
      </c>
      <c r="Y2494" s="2">
        <v>33576000</v>
      </c>
      <c r="Z2494" s="2">
        <v>33559500</v>
      </c>
      <c r="AA2494" s="2">
        <v>33537600</v>
      </c>
      <c r="AB2494" s="2">
        <v>33521200</v>
      </c>
      <c r="AC2494" s="2">
        <v>33504700</v>
      </c>
      <c r="AD2494" s="2">
        <v>33482800</v>
      </c>
      <c r="AE2494" s="2">
        <v>33466400</v>
      </c>
      <c r="AF2494" s="2">
        <v>33455400</v>
      </c>
    </row>
    <row r="2495" spans="1:32">
      <c r="A2495" t="s">
        <v>8123</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8124</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8125</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8126</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8127</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8128</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8129</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8130</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8131</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8132</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8133</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8134</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8135</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8136</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8137</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8138</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8139</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8140</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8141</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8142</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8143</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8144</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8145</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8146</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8147</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8148</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8149</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8150</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8151</v>
      </c>
      <c r="B2523" t="s">
        <v>19</v>
      </c>
      <c r="C2523" s="2">
        <v>132572000</v>
      </c>
      <c r="D2523" s="2">
        <v>135716000</v>
      </c>
      <c r="E2523" s="2">
        <v>118214000</v>
      </c>
      <c r="F2523" s="2">
        <v>113289000</v>
      </c>
      <c r="G2523" s="2">
        <v>110564000</v>
      </c>
      <c r="H2523" s="2">
        <v>108049000</v>
      </c>
      <c r="I2523" s="2">
        <v>105114000</v>
      </c>
      <c r="J2523" s="2">
        <v>101499000</v>
      </c>
      <c r="K2523" s="2">
        <v>95598600</v>
      </c>
      <c r="L2523" s="2">
        <v>89918400</v>
      </c>
      <c r="M2523" s="2">
        <v>84563100</v>
      </c>
      <c r="N2523" s="2">
        <v>79239300</v>
      </c>
      <c r="O2523" s="2">
        <v>87916700</v>
      </c>
      <c r="P2523" s="2">
        <v>83473200</v>
      </c>
      <c r="Q2523" s="2">
        <v>79375500</v>
      </c>
      <c r="R2523" s="2">
        <v>75183500</v>
      </c>
      <c r="S2523" s="2">
        <v>70960100</v>
      </c>
      <c r="T2523" s="2">
        <v>66988200</v>
      </c>
      <c r="U2523" s="2">
        <v>64735000</v>
      </c>
      <c r="V2523" s="2">
        <v>62932400</v>
      </c>
      <c r="W2523" s="2">
        <v>61182200</v>
      </c>
      <c r="X2523" s="2">
        <v>59233000</v>
      </c>
      <c r="Y2523" s="2">
        <v>57084600</v>
      </c>
      <c r="Z2523" s="2">
        <v>54936200</v>
      </c>
      <c r="AA2523" s="2">
        <v>53311800</v>
      </c>
      <c r="AB2523" s="2">
        <v>51645400</v>
      </c>
      <c r="AC2523" s="2">
        <v>50031500</v>
      </c>
      <c r="AD2523" s="2">
        <v>48449000</v>
      </c>
      <c r="AE2523" s="2">
        <v>46856100</v>
      </c>
      <c r="AF2523" s="2">
        <v>45336500</v>
      </c>
    </row>
    <row r="2524" spans="1:32">
      <c r="A2524" t="s">
        <v>8152</v>
      </c>
      <c r="B2524" t="s">
        <v>19</v>
      </c>
      <c r="C2524" s="2">
        <v>5899830000</v>
      </c>
      <c r="D2524" s="2">
        <v>6039750000</v>
      </c>
      <c r="E2524" s="2">
        <v>5260880000</v>
      </c>
      <c r="F2524" s="2">
        <v>5041680000</v>
      </c>
      <c r="G2524" s="2">
        <v>4920410000</v>
      </c>
      <c r="H2524" s="2">
        <v>4808480000</v>
      </c>
      <c r="I2524" s="2">
        <v>4677890000</v>
      </c>
      <c r="J2524" s="2">
        <v>4516990000</v>
      </c>
      <c r="K2524" s="2">
        <v>4254410000</v>
      </c>
      <c r="L2524" s="2">
        <v>4001630000</v>
      </c>
      <c r="M2524" s="2">
        <v>3763300000</v>
      </c>
      <c r="N2524" s="2">
        <v>3526370000</v>
      </c>
      <c r="O2524" s="2">
        <v>3912550000</v>
      </c>
      <c r="P2524" s="2">
        <v>3714800000</v>
      </c>
      <c r="Q2524" s="2">
        <v>3532440000</v>
      </c>
      <c r="R2524" s="2">
        <v>3345880000</v>
      </c>
      <c r="S2524" s="2">
        <v>3157930000</v>
      </c>
      <c r="T2524" s="2">
        <v>2981160000</v>
      </c>
      <c r="U2524" s="2">
        <v>2880890000</v>
      </c>
      <c r="V2524" s="2">
        <v>2800670000</v>
      </c>
      <c r="W2524" s="2">
        <v>2722780000</v>
      </c>
      <c r="X2524" s="2">
        <v>2636040000</v>
      </c>
      <c r="Y2524" s="2">
        <v>2540430000</v>
      </c>
      <c r="Z2524" s="2">
        <v>2444820000</v>
      </c>
      <c r="AA2524" s="2">
        <v>2372530000</v>
      </c>
      <c r="AB2524" s="2">
        <v>2298370000</v>
      </c>
      <c r="AC2524" s="2">
        <v>2226550000</v>
      </c>
      <c r="AD2524" s="2">
        <v>2156120000</v>
      </c>
      <c r="AE2524" s="2">
        <v>2085230000</v>
      </c>
      <c r="AF2524" s="2">
        <v>2017600000</v>
      </c>
    </row>
    <row r="2525" spans="1:32">
      <c r="A2525" t="s">
        <v>8153</v>
      </c>
      <c r="B2525" t="s">
        <v>19</v>
      </c>
      <c r="C2525" s="2">
        <v>16480800000</v>
      </c>
      <c r="D2525" s="2">
        <v>16871600000</v>
      </c>
      <c r="E2525" s="2">
        <v>14695900000</v>
      </c>
      <c r="F2525" s="2">
        <v>14083600000</v>
      </c>
      <c r="G2525" s="2">
        <v>13744900000</v>
      </c>
      <c r="H2525" s="2">
        <v>13432200000</v>
      </c>
      <c r="I2525" s="2">
        <v>13067400000</v>
      </c>
      <c r="J2525" s="2">
        <v>12617900000</v>
      </c>
      <c r="K2525" s="2">
        <v>11884400000</v>
      </c>
      <c r="L2525" s="2">
        <v>11178300000</v>
      </c>
      <c r="M2525" s="2">
        <v>10512500000</v>
      </c>
      <c r="N2525" s="2">
        <v>9850700000</v>
      </c>
      <c r="O2525" s="2">
        <v>10929400000</v>
      </c>
      <c r="P2525" s="2">
        <v>10377000000</v>
      </c>
      <c r="Q2525" s="2">
        <v>9867630000</v>
      </c>
      <c r="R2525" s="2">
        <v>9346500000</v>
      </c>
      <c r="S2525" s="2">
        <v>8821460000</v>
      </c>
      <c r="T2525" s="2">
        <v>8327690000</v>
      </c>
      <c r="U2525" s="2">
        <v>8047580000</v>
      </c>
      <c r="V2525" s="2">
        <v>7823490000</v>
      </c>
      <c r="W2525" s="2">
        <v>7605920000</v>
      </c>
      <c r="X2525" s="2">
        <v>7363600000</v>
      </c>
      <c r="Y2525" s="2">
        <v>7096520000</v>
      </c>
      <c r="Z2525" s="2">
        <v>6829430000</v>
      </c>
      <c r="AA2525" s="2">
        <v>6627500000</v>
      </c>
      <c r="AB2525" s="2">
        <v>6420350000</v>
      </c>
      <c r="AC2525" s="2">
        <v>6219710000</v>
      </c>
      <c r="AD2525" s="2">
        <v>6022980000</v>
      </c>
      <c r="AE2525" s="2">
        <v>5824950000</v>
      </c>
      <c r="AF2525" s="2">
        <v>5636040000</v>
      </c>
    </row>
    <row r="2526" spans="1:32">
      <c r="A2526" t="s">
        <v>8154</v>
      </c>
      <c r="B2526" t="s">
        <v>19</v>
      </c>
      <c r="C2526" s="2">
        <v>8966190000</v>
      </c>
      <c r="D2526" s="2">
        <v>9178830000</v>
      </c>
      <c r="E2526" s="2">
        <v>7995150000</v>
      </c>
      <c r="F2526" s="2">
        <v>7662020000</v>
      </c>
      <c r="G2526" s="2">
        <v>7477730000</v>
      </c>
      <c r="H2526" s="2">
        <v>7307620000</v>
      </c>
      <c r="I2526" s="2">
        <v>7109160000</v>
      </c>
      <c r="J2526" s="2">
        <v>6864630000</v>
      </c>
      <c r="K2526" s="2">
        <v>6465580000</v>
      </c>
      <c r="L2526" s="2">
        <v>6081420000</v>
      </c>
      <c r="M2526" s="2">
        <v>5719230000</v>
      </c>
      <c r="N2526" s="2">
        <v>5359160000</v>
      </c>
      <c r="O2526" s="2">
        <v>5946040000</v>
      </c>
      <c r="P2526" s="2">
        <v>5645510000</v>
      </c>
      <c r="Q2526" s="2">
        <v>5368380000</v>
      </c>
      <c r="R2526" s="2">
        <v>5084860000</v>
      </c>
      <c r="S2526" s="2">
        <v>4799220000</v>
      </c>
      <c r="T2526" s="2">
        <v>4530590000</v>
      </c>
      <c r="U2526" s="2">
        <v>4378200000</v>
      </c>
      <c r="V2526" s="2">
        <v>4256280000</v>
      </c>
      <c r="W2526" s="2">
        <v>4137920000</v>
      </c>
      <c r="X2526" s="2">
        <v>4006080000</v>
      </c>
      <c r="Y2526" s="2">
        <v>3860780000</v>
      </c>
      <c r="Z2526" s="2">
        <v>3715480000</v>
      </c>
      <c r="AA2526" s="2">
        <v>3605610000</v>
      </c>
      <c r="AB2526" s="2">
        <v>3492920000</v>
      </c>
      <c r="AC2526" s="2">
        <v>3383760000</v>
      </c>
      <c r="AD2526" s="2">
        <v>3276740000</v>
      </c>
      <c r="AE2526" s="2">
        <v>3169000000</v>
      </c>
      <c r="AF2526" s="2">
        <v>3066230000</v>
      </c>
    </row>
    <row r="2527" spans="1:32">
      <c r="A2527" t="s">
        <v>8155</v>
      </c>
      <c r="B2527" t="s">
        <v>19</v>
      </c>
      <c r="C2527" s="2">
        <v>2163400000</v>
      </c>
      <c r="D2527" s="2">
        <v>2214710000</v>
      </c>
      <c r="E2527" s="2">
        <v>1929110000</v>
      </c>
      <c r="F2527" s="2">
        <v>1848730000</v>
      </c>
      <c r="G2527" s="2">
        <v>1804260000</v>
      </c>
      <c r="H2527" s="2">
        <v>1763220000</v>
      </c>
      <c r="I2527" s="2">
        <v>1715330000</v>
      </c>
      <c r="J2527" s="2">
        <v>1656330000</v>
      </c>
      <c r="K2527" s="2">
        <v>1560040000</v>
      </c>
      <c r="L2527" s="2">
        <v>1467350000</v>
      </c>
      <c r="M2527" s="2">
        <v>1379960000</v>
      </c>
      <c r="N2527" s="2">
        <v>1293080000</v>
      </c>
      <c r="O2527" s="2">
        <v>1434690000</v>
      </c>
      <c r="P2527" s="2">
        <v>1362170000</v>
      </c>
      <c r="Q2527" s="2">
        <v>1295310000</v>
      </c>
      <c r="R2527" s="2">
        <v>1226900000</v>
      </c>
      <c r="S2527" s="2">
        <v>1157980000</v>
      </c>
      <c r="T2527" s="2">
        <v>1093160000</v>
      </c>
      <c r="U2527" s="2">
        <v>1056390000</v>
      </c>
      <c r="V2527" s="2">
        <v>1026980000</v>
      </c>
      <c r="W2527" s="2">
        <v>998415000</v>
      </c>
      <c r="X2527" s="2">
        <v>966605000</v>
      </c>
      <c r="Y2527" s="2">
        <v>931546000</v>
      </c>
      <c r="Z2527" s="2">
        <v>896487000</v>
      </c>
      <c r="AA2527" s="2">
        <v>869979000</v>
      </c>
      <c r="AB2527" s="2">
        <v>842787000</v>
      </c>
      <c r="AC2527" s="2">
        <v>816449000</v>
      </c>
      <c r="AD2527" s="2">
        <v>790625000</v>
      </c>
      <c r="AE2527" s="2">
        <v>764630000</v>
      </c>
      <c r="AF2527" s="2">
        <v>739833000</v>
      </c>
    </row>
    <row r="2528" spans="1:32">
      <c r="A2528" t="s">
        <v>8156</v>
      </c>
      <c r="B2528" t="s">
        <v>19</v>
      </c>
      <c r="C2528" s="2">
        <v>39673200000</v>
      </c>
      <c r="D2528" s="2">
        <v>40614000000</v>
      </c>
      <c r="E2528" s="2">
        <v>35376600000</v>
      </c>
      <c r="F2528" s="2">
        <v>33902500000</v>
      </c>
      <c r="G2528" s="2">
        <v>33087100000</v>
      </c>
      <c r="H2528" s="2">
        <v>32334400000</v>
      </c>
      <c r="I2528" s="2">
        <v>31456300000</v>
      </c>
      <c r="J2528" s="2">
        <v>30374300000</v>
      </c>
      <c r="K2528" s="2">
        <v>28608600000</v>
      </c>
      <c r="L2528" s="2">
        <v>26908800000</v>
      </c>
      <c r="M2528" s="2">
        <v>25306200000</v>
      </c>
      <c r="N2528" s="2">
        <v>23713000000</v>
      </c>
      <c r="O2528" s="2">
        <v>26309700000</v>
      </c>
      <c r="P2528" s="2">
        <v>24980000000</v>
      </c>
      <c r="Q2528" s="2">
        <v>23753700000</v>
      </c>
      <c r="R2528" s="2">
        <v>22499200000</v>
      </c>
      <c r="S2528" s="2">
        <v>21235300000</v>
      </c>
      <c r="T2528" s="2">
        <v>20046700000</v>
      </c>
      <c r="U2528" s="2">
        <v>19372400000</v>
      </c>
      <c r="V2528" s="2">
        <v>18833000000</v>
      </c>
      <c r="W2528" s="2">
        <v>18309300000</v>
      </c>
      <c r="X2528" s="2">
        <v>17725900000</v>
      </c>
      <c r="Y2528" s="2">
        <v>17083000000</v>
      </c>
      <c r="Z2528" s="2">
        <v>16440100000</v>
      </c>
      <c r="AA2528" s="2">
        <v>15954000000</v>
      </c>
      <c r="AB2528" s="2">
        <v>15455300000</v>
      </c>
      <c r="AC2528" s="2">
        <v>14972300000</v>
      </c>
      <c r="AD2528" s="2">
        <v>14498700000</v>
      </c>
      <c r="AE2528" s="2">
        <v>14022000000</v>
      </c>
      <c r="AF2528" s="2">
        <v>13567300000</v>
      </c>
    </row>
    <row r="2529" spans="1:32">
      <c r="A2529" t="s">
        <v>8157</v>
      </c>
      <c r="B2529" t="s">
        <v>19</v>
      </c>
      <c r="C2529" s="2">
        <v>92471500</v>
      </c>
      <c r="D2529" s="2">
        <v>94664500</v>
      </c>
      <c r="E2529" s="2">
        <v>82456800</v>
      </c>
      <c r="F2529" s="2">
        <v>79021100</v>
      </c>
      <c r="G2529" s="2">
        <v>77120500</v>
      </c>
      <c r="H2529" s="2">
        <v>75366100</v>
      </c>
      <c r="I2529" s="2">
        <v>73319300</v>
      </c>
      <c r="J2529" s="2">
        <v>70797400</v>
      </c>
      <c r="K2529" s="2">
        <v>66681800</v>
      </c>
      <c r="L2529" s="2">
        <v>62719800</v>
      </c>
      <c r="M2529" s="2">
        <v>58984400</v>
      </c>
      <c r="N2529" s="2">
        <v>55270900</v>
      </c>
      <c r="O2529" s="2">
        <v>61323600</v>
      </c>
      <c r="P2529" s="2">
        <v>58224200</v>
      </c>
      <c r="Q2529" s="2">
        <v>55365900</v>
      </c>
      <c r="R2529" s="2">
        <v>52441900</v>
      </c>
      <c r="S2529" s="2">
        <v>49496000</v>
      </c>
      <c r="T2529" s="2">
        <v>46725500</v>
      </c>
      <c r="U2529" s="2">
        <v>45153900</v>
      </c>
      <c r="V2529" s="2">
        <v>43896600</v>
      </c>
      <c r="W2529" s="2">
        <v>42675800</v>
      </c>
      <c r="X2529" s="2">
        <v>41316100</v>
      </c>
      <c r="Y2529" s="2">
        <v>39817600</v>
      </c>
      <c r="Z2529" s="2">
        <v>38319000</v>
      </c>
      <c r="AA2529" s="2">
        <v>37186000</v>
      </c>
      <c r="AB2529" s="2">
        <v>36023700</v>
      </c>
      <c r="AC2529" s="2">
        <v>34897900</v>
      </c>
      <c r="AD2529" s="2">
        <v>33794100</v>
      </c>
      <c r="AE2529" s="2">
        <v>32683000</v>
      </c>
      <c r="AF2529" s="2">
        <v>31623100</v>
      </c>
    </row>
    <row r="2530" spans="1:32">
      <c r="A2530" t="s">
        <v>8158</v>
      </c>
      <c r="B2530" t="s">
        <v>19</v>
      </c>
      <c r="C2530" s="2">
        <v>69322000</v>
      </c>
      <c r="D2530" s="2">
        <v>70966000</v>
      </c>
      <c r="E2530" s="2">
        <v>61814400</v>
      </c>
      <c r="F2530" s="2">
        <v>59238800</v>
      </c>
      <c r="G2530" s="2">
        <v>57814000</v>
      </c>
      <c r="H2530" s="2">
        <v>56498800</v>
      </c>
      <c r="I2530" s="2">
        <v>54964400</v>
      </c>
      <c r="J2530" s="2">
        <v>53073800</v>
      </c>
      <c r="K2530" s="2">
        <v>49988600</v>
      </c>
      <c r="L2530" s="2">
        <v>47018400</v>
      </c>
      <c r="M2530" s="2">
        <v>44218100</v>
      </c>
      <c r="N2530" s="2">
        <v>41434300</v>
      </c>
      <c r="O2530" s="2">
        <v>45971700</v>
      </c>
      <c r="P2530" s="2">
        <v>43648200</v>
      </c>
      <c r="Q2530" s="2">
        <v>41505500</v>
      </c>
      <c r="R2530" s="2">
        <v>39313500</v>
      </c>
      <c r="S2530" s="2">
        <v>37105100</v>
      </c>
      <c r="T2530" s="2">
        <v>35028200</v>
      </c>
      <c r="U2530" s="2">
        <v>33850000</v>
      </c>
      <c r="V2530" s="2">
        <v>32907400</v>
      </c>
      <c r="W2530" s="2">
        <v>31992200</v>
      </c>
      <c r="X2530" s="2">
        <v>30973000</v>
      </c>
      <c r="Y2530" s="2">
        <v>29849600</v>
      </c>
      <c r="Z2530" s="2">
        <v>28726200</v>
      </c>
      <c r="AA2530" s="2">
        <v>27876800</v>
      </c>
      <c r="AB2530" s="2">
        <v>27005400</v>
      </c>
      <c r="AC2530" s="2">
        <v>26161500</v>
      </c>
      <c r="AD2530" s="2">
        <v>25334000</v>
      </c>
      <c r="AE2530" s="2">
        <v>24501100</v>
      </c>
      <c r="AF2530" s="2">
        <v>23706500</v>
      </c>
    </row>
    <row r="2531" spans="1:32">
      <c r="A2531" t="s">
        <v>8159</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8160</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8161</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8162</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8163</v>
      </c>
      <c r="B2535" t="s">
        <v>19</v>
      </c>
      <c r="C2535" s="2">
        <v>39768100</v>
      </c>
      <c r="D2535" s="2">
        <v>129877000</v>
      </c>
      <c r="E2535" s="2">
        <v>114709000</v>
      </c>
      <c r="F2535" s="2">
        <v>109658000</v>
      </c>
      <c r="G2535" s="2">
        <v>107186000</v>
      </c>
      <c r="H2535" s="2">
        <v>106262000</v>
      </c>
      <c r="I2535" s="2">
        <v>103924000</v>
      </c>
      <c r="J2535" s="2">
        <v>100498000</v>
      </c>
      <c r="K2535" s="2">
        <v>97116900</v>
      </c>
      <c r="L2535" s="2">
        <v>92777100</v>
      </c>
      <c r="M2535" s="2">
        <v>88773900</v>
      </c>
      <c r="N2535" s="2">
        <v>85777800</v>
      </c>
      <c r="O2535" s="2">
        <v>83970300</v>
      </c>
      <c r="P2535" s="2">
        <v>82269900</v>
      </c>
      <c r="Q2535" s="2">
        <v>80742300</v>
      </c>
      <c r="R2535" s="2">
        <v>79149400</v>
      </c>
      <c r="S2535" s="2">
        <v>78006200</v>
      </c>
      <c r="T2535" s="2">
        <v>76226000</v>
      </c>
      <c r="U2535" s="2">
        <v>74087900</v>
      </c>
      <c r="V2535" s="2">
        <v>72369400</v>
      </c>
      <c r="W2535" s="2">
        <v>71112400</v>
      </c>
      <c r="X2535" s="2">
        <v>70041900</v>
      </c>
      <c r="Y2535" s="2">
        <v>68673100</v>
      </c>
      <c r="Z2535" s="2">
        <v>67151200</v>
      </c>
      <c r="AA2535" s="2">
        <v>65503000</v>
      </c>
      <c r="AB2535" s="2">
        <v>64077600</v>
      </c>
      <c r="AC2535" s="2">
        <v>62805400</v>
      </c>
      <c r="AD2535" s="2">
        <v>61255000</v>
      </c>
      <c r="AE2535" s="2">
        <v>59917400</v>
      </c>
      <c r="AF2535" s="2">
        <v>59108700</v>
      </c>
    </row>
    <row r="2536" spans="1:32">
      <c r="A2536" t="s">
        <v>8164</v>
      </c>
      <c r="B2536" t="s">
        <v>19</v>
      </c>
      <c r="C2536" s="2">
        <v>1769790000</v>
      </c>
      <c r="D2536" s="2">
        <v>5779910000</v>
      </c>
      <c r="E2536" s="2">
        <v>5104890000</v>
      </c>
      <c r="F2536" s="2">
        <v>4880080000</v>
      </c>
      <c r="G2536" s="2">
        <v>4770100000</v>
      </c>
      <c r="H2536" s="2">
        <v>4728970000</v>
      </c>
      <c r="I2536" s="2">
        <v>4624900000</v>
      </c>
      <c r="J2536" s="2">
        <v>4472440000</v>
      </c>
      <c r="K2536" s="2">
        <v>4321980000</v>
      </c>
      <c r="L2536" s="2">
        <v>4128850000</v>
      </c>
      <c r="M2536" s="2">
        <v>3950690000</v>
      </c>
      <c r="N2536" s="2">
        <v>3817360000</v>
      </c>
      <c r="O2536" s="2">
        <v>3736920000</v>
      </c>
      <c r="P2536" s="2">
        <v>3661250000</v>
      </c>
      <c r="Q2536" s="2">
        <v>3593260000</v>
      </c>
      <c r="R2536" s="2">
        <v>3522370000</v>
      </c>
      <c r="S2536" s="2">
        <v>3471500000</v>
      </c>
      <c r="T2536" s="2">
        <v>3392270000</v>
      </c>
      <c r="U2536" s="2">
        <v>3297120000</v>
      </c>
      <c r="V2536" s="2">
        <v>3220640000</v>
      </c>
      <c r="W2536" s="2">
        <v>3164710000</v>
      </c>
      <c r="X2536" s="2">
        <v>3117070000</v>
      </c>
      <c r="Y2536" s="2">
        <v>3056150000</v>
      </c>
      <c r="Z2536" s="2">
        <v>2988420000</v>
      </c>
      <c r="AA2536" s="2">
        <v>2915070000</v>
      </c>
      <c r="AB2536" s="2">
        <v>2851640000</v>
      </c>
      <c r="AC2536" s="2">
        <v>2795020000</v>
      </c>
      <c r="AD2536" s="2">
        <v>2726020000</v>
      </c>
      <c r="AE2536" s="2">
        <v>2666500000</v>
      </c>
      <c r="AF2536" s="2">
        <v>2630510000</v>
      </c>
    </row>
    <row r="2537" spans="1:32">
      <c r="A2537" t="s">
        <v>8165</v>
      </c>
      <c r="B2537" t="s">
        <v>19</v>
      </c>
      <c r="C2537" s="2">
        <v>4943800000</v>
      </c>
      <c r="D2537" s="2">
        <v>16145800000</v>
      </c>
      <c r="E2537" s="2">
        <v>14260200000</v>
      </c>
      <c r="F2537" s="2">
        <v>13632200000</v>
      </c>
      <c r="G2537" s="2">
        <v>13324900000</v>
      </c>
      <c r="H2537" s="2">
        <v>13210100000</v>
      </c>
      <c r="I2537" s="2">
        <v>12919400000</v>
      </c>
      <c r="J2537" s="2">
        <v>12493500000</v>
      </c>
      <c r="K2537" s="2">
        <v>12073200000</v>
      </c>
      <c r="L2537" s="2">
        <v>11533700000</v>
      </c>
      <c r="M2537" s="2">
        <v>11036000000</v>
      </c>
      <c r="N2537" s="2">
        <v>10663500000</v>
      </c>
      <c r="O2537" s="2">
        <v>10438800000</v>
      </c>
      <c r="P2537" s="2">
        <v>10227500000</v>
      </c>
      <c r="Q2537" s="2">
        <v>10037500000</v>
      </c>
      <c r="R2537" s="2">
        <v>9839520000</v>
      </c>
      <c r="S2537" s="2">
        <v>9697410000</v>
      </c>
      <c r="T2537" s="2">
        <v>9476100000</v>
      </c>
      <c r="U2537" s="2">
        <v>9210300000</v>
      </c>
      <c r="V2537" s="2">
        <v>8996660000</v>
      </c>
      <c r="W2537" s="2">
        <v>8840400000</v>
      </c>
      <c r="X2537" s="2">
        <v>8707320000</v>
      </c>
      <c r="Y2537" s="2">
        <v>8537150000</v>
      </c>
      <c r="Z2537" s="2">
        <v>8347960000</v>
      </c>
      <c r="AA2537" s="2">
        <v>8143060000</v>
      </c>
      <c r="AB2537" s="2">
        <v>7965860000</v>
      </c>
      <c r="AC2537" s="2">
        <v>7807700000</v>
      </c>
      <c r="AD2537" s="2">
        <v>7614960000</v>
      </c>
      <c r="AE2537" s="2">
        <v>7448680000</v>
      </c>
      <c r="AF2537" s="2">
        <v>7348150000</v>
      </c>
    </row>
    <row r="2538" spans="1:32">
      <c r="A2538" t="s">
        <v>8166</v>
      </c>
      <c r="B2538" t="s">
        <v>19</v>
      </c>
      <c r="C2538" s="2">
        <v>2689620000</v>
      </c>
      <c r="D2538" s="2">
        <v>8783940000</v>
      </c>
      <c r="E2538" s="2">
        <v>7758090000</v>
      </c>
      <c r="F2538" s="2">
        <v>7416440000</v>
      </c>
      <c r="G2538" s="2">
        <v>7249290000</v>
      </c>
      <c r="H2538" s="2">
        <v>7186790000</v>
      </c>
      <c r="I2538" s="2">
        <v>7028630000</v>
      </c>
      <c r="J2538" s="2">
        <v>6796930000</v>
      </c>
      <c r="K2538" s="2">
        <v>6568270000</v>
      </c>
      <c r="L2538" s="2">
        <v>6274760000</v>
      </c>
      <c r="M2538" s="2">
        <v>6004020000</v>
      </c>
      <c r="N2538" s="2">
        <v>5801380000</v>
      </c>
      <c r="O2538" s="2">
        <v>5679130000</v>
      </c>
      <c r="P2538" s="2">
        <v>5564130000</v>
      </c>
      <c r="Q2538" s="2">
        <v>5460810000</v>
      </c>
      <c r="R2538" s="2">
        <v>5353080000</v>
      </c>
      <c r="S2538" s="2">
        <v>5275770000</v>
      </c>
      <c r="T2538" s="2">
        <v>5155360000</v>
      </c>
      <c r="U2538" s="2">
        <v>5010760000</v>
      </c>
      <c r="V2538" s="2">
        <v>4894530000</v>
      </c>
      <c r="W2538" s="2">
        <v>4809520000</v>
      </c>
      <c r="X2538" s="2">
        <v>4737120000</v>
      </c>
      <c r="Y2538" s="2">
        <v>4644540000</v>
      </c>
      <c r="Z2538" s="2">
        <v>4541610000</v>
      </c>
      <c r="AA2538" s="2">
        <v>4430140000</v>
      </c>
      <c r="AB2538" s="2">
        <v>4333740000</v>
      </c>
      <c r="AC2538" s="2">
        <v>4247690000</v>
      </c>
      <c r="AD2538" s="2">
        <v>4142840000</v>
      </c>
      <c r="AE2538" s="2">
        <v>4052370000</v>
      </c>
      <c r="AF2538" s="2">
        <v>3997680000</v>
      </c>
    </row>
    <row r="2539" spans="1:32">
      <c r="A2539" t="s">
        <v>8167</v>
      </c>
      <c r="B2539" t="s">
        <v>19</v>
      </c>
      <c r="C2539" s="2">
        <v>648963000</v>
      </c>
      <c r="D2539" s="2">
        <v>2119430000</v>
      </c>
      <c r="E2539" s="2">
        <v>1871910000</v>
      </c>
      <c r="F2539" s="2">
        <v>1789470000</v>
      </c>
      <c r="G2539" s="2">
        <v>1749140000</v>
      </c>
      <c r="H2539" s="2">
        <v>1734060000</v>
      </c>
      <c r="I2539" s="2">
        <v>1695900000</v>
      </c>
      <c r="J2539" s="2">
        <v>1639990000</v>
      </c>
      <c r="K2539" s="2">
        <v>1584820000</v>
      </c>
      <c r="L2539" s="2">
        <v>1514000000</v>
      </c>
      <c r="M2539" s="2">
        <v>1448680000</v>
      </c>
      <c r="N2539" s="2">
        <v>1399780000</v>
      </c>
      <c r="O2539" s="2">
        <v>1370290000</v>
      </c>
      <c r="P2539" s="2">
        <v>1342540000</v>
      </c>
      <c r="Q2539" s="2">
        <v>1317610000</v>
      </c>
      <c r="R2539" s="2">
        <v>1291620000</v>
      </c>
      <c r="S2539" s="2">
        <v>1272960000</v>
      </c>
      <c r="T2539" s="2">
        <v>1243910000</v>
      </c>
      <c r="U2539" s="2">
        <v>1209020000</v>
      </c>
      <c r="V2539" s="2">
        <v>1180970000</v>
      </c>
      <c r="W2539" s="2">
        <v>1160460000</v>
      </c>
      <c r="X2539" s="2">
        <v>1142990000</v>
      </c>
      <c r="Y2539" s="2">
        <v>1120660000</v>
      </c>
      <c r="Z2539" s="2">
        <v>1095820000</v>
      </c>
      <c r="AA2539" s="2">
        <v>1068920000</v>
      </c>
      <c r="AB2539" s="2">
        <v>1045660000</v>
      </c>
      <c r="AC2539" s="2">
        <v>1024900000</v>
      </c>
      <c r="AD2539" s="2">
        <v>999602000</v>
      </c>
      <c r="AE2539" s="2">
        <v>977774000</v>
      </c>
      <c r="AF2539" s="2">
        <v>964577000</v>
      </c>
    </row>
    <row r="2540" spans="1:32">
      <c r="A2540" t="s">
        <v>8168</v>
      </c>
      <c r="B2540" t="s">
        <v>19</v>
      </c>
      <c r="C2540" s="2">
        <v>11900900000</v>
      </c>
      <c r="D2540" s="2">
        <v>38866700000</v>
      </c>
      <c r="E2540" s="2">
        <v>34327600000</v>
      </c>
      <c r="F2540" s="2">
        <v>32815900000</v>
      </c>
      <c r="G2540" s="2">
        <v>32076300000</v>
      </c>
      <c r="H2540" s="2">
        <v>31799800000</v>
      </c>
      <c r="I2540" s="2">
        <v>31099900000</v>
      </c>
      <c r="J2540" s="2">
        <v>30074700000</v>
      </c>
      <c r="K2540" s="2">
        <v>29063000000</v>
      </c>
      <c r="L2540" s="2">
        <v>27764300000</v>
      </c>
      <c r="M2540" s="2">
        <v>26566300000</v>
      </c>
      <c r="N2540" s="2">
        <v>25669700000</v>
      </c>
      <c r="O2540" s="2">
        <v>25128800000</v>
      </c>
      <c r="P2540" s="2">
        <v>24619900000</v>
      </c>
      <c r="Q2540" s="2">
        <v>24162700000</v>
      </c>
      <c r="R2540" s="2">
        <v>23686100000</v>
      </c>
      <c r="S2540" s="2">
        <v>23344000000</v>
      </c>
      <c r="T2540" s="2">
        <v>22811200000</v>
      </c>
      <c r="U2540" s="2">
        <v>22171400000</v>
      </c>
      <c r="V2540" s="2">
        <v>21657100000</v>
      </c>
      <c r="W2540" s="2">
        <v>21280900000</v>
      </c>
      <c r="X2540" s="2">
        <v>20960600000</v>
      </c>
      <c r="Y2540" s="2">
        <v>20551000000</v>
      </c>
      <c r="Z2540" s="2">
        <v>20095500000</v>
      </c>
      <c r="AA2540" s="2">
        <v>19602300000</v>
      </c>
      <c r="AB2540" s="2">
        <v>19175700000</v>
      </c>
      <c r="AC2540" s="2">
        <v>18795000000</v>
      </c>
      <c r="AD2540" s="2">
        <v>18331000000</v>
      </c>
      <c r="AE2540" s="2">
        <v>17930700000</v>
      </c>
      <c r="AF2540" s="2">
        <v>17688700000</v>
      </c>
    </row>
    <row r="2541" spans="1:32">
      <c r="A2541" t="s">
        <v>8169</v>
      </c>
      <c r="B2541" t="s">
        <v>19</v>
      </c>
      <c r="C2541" s="2">
        <v>27739000</v>
      </c>
      <c r="D2541" s="2">
        <v>90591800</v>
      </c>
      <c r="E2541" s="2">
        <v>80011900</v>
      </c>
      <c r="F2541" s="2">
        <v>76488300</v>
      </c>
      <c r="G2541" s="2">
        <v>74764500</v>
      </c>
      <c r="H2541" s="2">
        <v>74119900</v>
      </c>
      <c r="I2541" s="2">
        <v>72488700</v>
      </c>
      <c r="J2541" s="2">
        <v>70099100</v>
      </c>
      <c r="K2541" s="2">
        <v>67740900</v>
      </c>
      <c r="L2541" s="2">
        <v>64713800</v>
      </c>
      <c r="M2541" s="2">
        <v>61921500</v>
      </c>
      <c r="N2541" s="2">
        <v>59831600</v>
      </c>
      <c r="O2541" s="2">
        <v>58570900</v>
      </c>
      <c r="P2541" s="2">
        <v>57384900</v>
      </c>
      <c r="Q2541" s="2">
        <v>56319300</v>
      </c>
      <c r="R2541" s="2">
        <v>55208200</v>
      </c>
      <c r="S2541" s="2">
        <v>54410800</v>
      </c>
      <c r="T2541" s="2">
        <v>53169100</v>
      </c>
      <c r="U2541" s="2">
        <v>51677700</v>
      </c>
      <c r="V2541" s="2">
        <v>50479000</v>
      </c>
      <c r="W2541" s="2">
        <v>49602300</v>
      </c>
      <c r="X2541" s="2">
        <v>48855600</v>
      </c>
      <c r="Y2541" s="2">
        <v>47900800</v>
      </c>
      <c r="Z2541" s="2">
        <v>46839200</v>
      </c>
      <c r="AA2541" s="2">
        <v>45689600</v>
      </c>
      <c r="AB2541" s="2">
        <v>44695400</v>
      </c>
      <c r="AC2541" s="2">
        <v>43807900</v>
      </c>
      <c r="AD2541" s="2">
        <v>42726500</v>
      </c>
      <c r="AE2541" s="2">
        <v>41793500</v>
      </c>
      <c r="AF2541" s="2">
        <v>41229500</v>
      </c>
    </row>
    <row r="2542" spans="1:32">
      <c r="A2542" t="s">
        <v>8170</v>
      </c>
      <c r="B2542" t="s">
        <v>19</v>
      </c>
      <c r="C2542" s="2">
        <v>20794800</v>
      </c>
      <c r="D2542" s="2">
        <v>67912900</v>
      </c>
      <c r="E2542" s="2">
        <v>59981600</v>
      </c>
      <c r="F2542" s="2">
        <v>57340100</v>
      </c>
      <c r="G2542" s="2">
        <v>56047800</v>
      </c>
      <c r="H2542" s="2">
        <v>55564600</v>
      </c>
      <c r="I2542" s="2">
        <v>54341700</v>
      </c>
      <c r="J2542" s="2">
        <v>52550400</v>
      </c>
      <c r="K2542" s="2">
        <v>50782500</v>
      </c>
      <c r="L2542" s="2">
        <v>48513200</v>
      </c>
      <c r="M2542" s="2">
        <v>46420000</v>
      </c>
      <c r="N2542" s="2">
        <v>44853300</v>
      </c>
      <c r="O2542" s="2">
        <v>43908100</v>
      </c>
      <c r="P2542" s="2">
        <v>43019000</v>
      </c>
      <c r="Q2542" s="2">
        <v>42220200</v>
      </c>
      <c r="R2542" s="2">
        <v>41387300</v>
      </c>
      <c r="S2542" s="2">
        <v>40789500</v>
      </c>
      <c r="T2542" s="2">
        <v>39858600</v>
      </c>
      <c r="U2542" s="2">
        <v>38740600</v>
      </c>
      <c r="V2542" s="2">
        <v>37842000</v>
      </c>
      <c r="W2542" s="2">
        <v>37184700</v>
      </c>
      <c r="X2542" s="2">
        <v>36625000</v>
      </c>
      <c r="Y2542" s="2">
        <v>35909200</v>
      </c>
      <c r="Z2542" s="2">
        <v>35113400</v>
      </c>
      <c r="AA2542" s="2">
        <v>34251500</v>
      </c>
      <c r="AB2542" s="2">
        <v>33506200</v>
      </c>
      <c r="AC2542" s="2">
        <v>32841000</v>
      </c>
      <c r="AD2542" s="2">
        <v>32030300</v>
      </c>
      <c r="AE2542" s="2">
        <v>31330900</v>
      </c>
      <c r="AF2542" s="2">
        <v>30908000</v>
      </c>
    </row>
    <row r="2543" spans="1:32">
      <c r="A2543" t="s">
        <v>8171</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8172</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8173</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8174</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8175</v>
      </c>
      <c r="B2547" t="s">
        <v>19</v>
      </c>
      <c r="C2547" s="2">
        <v>3412290</v>
      </c>
      <c r="D2547" s="2">
        <v>3494030</v>
      </c>
      <c r="E2547" s="2">
        <v>3136660</v>
      </c>
      <c r="F2547" s="2">
        <v>3170200</v>
      </c>
      <c r="G2547" s="2">
        <v>3211070</v>
      </c>
      <c r="H2547" s="2">
        <v>3271860</v>
      </c>
      <c r="I2547" s="2">
        <v>3339980</v>
      </c>
      <c r="J2547" s="2">
        <v>3403900</v>
      </c>
      <c r="K2547" s="2">
        <v>3459450</v>
      </c>
      <c r="L2547" s="2">
        <v>3504510</v>
      </c>
      <c r="M2547" s="2">
        <v>3544340</v>
      </c>
      <c r="N2547" s="2">
        <v>3590450</v>
      </c>
      <c r="O2547" s="2">
        <v>3639700</v>
      </c>
      <c r="P2547" s="2">
        <v>3683720</v>
      </c>
      <c r="Q2547" s="2">
        <v>3725640</v>
      </c>
      <c r="R2547" s="2">
        <v>3764420</v>
      </c>
      <c r="S2547" s="2">
        <v>3807380</v>
      </c>
      <c r="T2547" s="2">
        <v>3854540</v>
      </c>
      <c r="U2547" s="2">
        <v>3900660</v>
      </c>
      <c r="V2547" s="2">
        <v>3953060</v>
      </c>
      <c r="W2547" s="2">
        <v>4010700</v>
      </c>
      <c r="X2547" s="2">
        <v>4070430</v>
      </c>
      <c r="Y2547" s="2">
        <v>4131220</v>
      </c>
      <c r="Z2547" s="2">
        <v>4190950</v>
      </c>
      <c r="AA2547" s="2">
        <v>4247540</v>
      </c>
      <c r="AB2547" s="2">
        <v>4306230</v>
      </c>
      <c r="AC2547" s="2">
        <v>4368060</v>
      </c>
      <c r="AD2547" s="2">
        <v>4427800</v>
      </c>
      <c r="AE2547" s="2">
        <v>4480200</v>
      </c>
      <c r="AF2547" s="2">
        <v>4547270</v>
      </c>
    </row>
    <row r="2548" spans="1:32">
      <c r="A2548" t="s">
        <v>8176</v>
      </c>
      <c r="B2548" t="s">
        <v>19</v>
      </c>
      <c r="C2548" s="2">
        <v>151857000</v>
      </c>
      <c r="D2548" s="2">
        <v>155494000</v>
      </c>
      <c r="E2548" s="2">
        <v>139591000</v>
      </c>
      <c r="F2548" s="2">
        <v>141083000</v>
      </c>
      <c r="G2548" s="2">
        <v>142902000</v>
      </c>
      <c r="H2548" s="2">
        <v>145607000</v>
      </c>
      <c r="I2548" s="2">
        <v>148638000</v>
      </c>
      <c r="J2548" s="2">
        <v>151483000</v>
      </c>
      <c r="K2548" s="2">
        <v>153955000</v>
      </c>
      <c r="L2548" s="2">
        <v>155961000</v>
      </c>
      <c r="M2548" s="2">
        <v>157733000</v>
      </c>
      <c r="N2548" s="2">
        <v>159785000</v>
      </c>
      <c r="O2548" s="2">
        <v>161977000</v>
      </c>
      <c r="P2548" s="2">
        <v>163936000</v>
      </c>
      <c r="Q2548" s="2">
        <v>165802000</v>
      </c>
      <c r="R2548" s="2">
        <v>167527000</v>
      </c>
      <c r="S2548" s="2">
        <v>169439000</v>
      </c>
      <c r="T2548" s="2">
        <v>171538000</v>
      </c>
      <c r="U2548" s="2">
        <v>173590000</v>
      </c>
      <c r="V2548" s="2">
        <v>175922000</v>
      </c>
      <c r="W2548" s="2">
        <v>178487000</v>
      </c>
      <c r="X2548" s="2">
        <v>181146000</v>
      </c>
      <c r="Y2548" s="2">
        <v>183851000</v>
      </c>
      <c r="Z2548" s="2">
        <v>186509000</v>
      </c>
      <c r="AA2548" s="2">
        <v>189028000</v>
      </c>
      <c r="AB2548" s="2">
        <v>191640000</v>
      </c>
      <c r="AC2548" s="2">
        <v>194391000</v>
      </c>
      <c r="AD2548" s="2">
        <v>197050000</v>
      </c>
      <c r="AE2548" s="2">
        <v>199382000</v>
      </c>
      <c r="AF2548" s="2">
        <v>202367000</v>
      </c>
    </row>
    <row r="2549" spans="1:32">
      <c r="A2549" t="s">
        <v>8177</v>
      </c>
      <c r="B2549" t="s">
        <v>19</v>
      </c>
      <c r="C2549" s="2">
        <v>424201000</v>
      </c>
      <c r="D2549" s="2">
        <v>434364000</v>
      </c>
      <c r="E2549" s="2">
        <v>389937000</v>
      </c>
      <c r="F2549" s="2">
        <v>394106000</v>
      </c>
      <c r="G2549" s="2">
        <v>399187000</v>
      </c>
      <c r="H2549" s="2">
        <v>406744000</v>
      </c>
      <c r="I2549" s="2">
        <v>415212000</v>
      </c>
      <c r="J2549" s="2">
        <v>423159000</v>
      </c>
      <c r="K2549" s="2">
        <v>430064000</v>
      </c>
      <c r="L2549" s="2">
        <v>435666000</v>
      </c>
      <c r="M2549" s="2">
        <v>440617000</v>
      </c>
      <c r="N2549" s="2">
        <v>446350000</v>
      </c>
      <c r="O2549" s="2">
        <v>452473000</v>
      </c>
      <c r="P2549" s="2">
        <v>457945000</v>
      </c>
      <c r="Q2549" s="2">
        <v>463156000</v>
      </c>
      <c r="R2549" s="2">
        <v>467977000</v>
      </c>
      <c r="S2549" s="2">
        <v>473318000</v>
      </c>
      <c r="T2549" s="2">
        <v>479181000</v>
      </c>
      <c r="U2549" s="2">
        <v>484913000</v>
      </c>
      <c r="V2549" s="2">
        <v>491427000</v>
      </c>
      <c r="W2549" s="2">
        <v>498593000</v>
      </c>
      <c r="X2549" s="2">
        <v>506019000</v>
      </c>
      <c r="Y2549" s="2">
        <v>513576000</v>
      </c>
      <c r="Z2549" s="2">
        <v>521002000</v>
      </c>
      <c r="AA2549" s="2">
        <v>528037000</v>
      </c>
      <c r="AB2549" s="2">
        <v>535333000</v>
      </c>
      <c r="AC2549" s="2">
        <v>543020000</v>
      </c>
      <c r="AD2549" s="2">
        <v>550446000</v>
      </c>
      <c r="AE2549" s="2">
        <v>556960000</v>
      </c>
      <c r="AF2549" s="2">
        <v>565298000</v>
      </c>
    </row>
    <row r="2550" spans="1:32">
      <c r="A2550" t="s">
        <v>8178</v>
      </c>
      <c r="B2550" t="s">
        <v>19</v>
      </c>
      <c r="C2550" s="2">
        <v>230782000</v>
      </c>
      <c r="D2550" s="2">
        <v>236311000</v>
      </c>
      <c r="E2550" s="2">
        <v>212141000</v>
      </c>
      <c r="F2550" s="2">
        <v>214409000</v>
      </c>
      <c r="G2550" s="2">
        <v>217173000</v>
      </c>
      <c r="H2550" s="2">
        <v>221284000</v>
      </c>
      <c r="I2550" s="2">
        <v>225891000</v>
      </c>
      <c r="J2550" s="2">
        <v>230215000</v>
      </c>
      <c r="K2550" s="2">
        <v>233972000</v>
      </c>
      <c r="L2550" s="2">
        <v>237019000</v>
      </c>
      <c r="M2550" s="2">
        <v>239713000</v>
      </c>
      <c r="N2550" s="2">
        <v>242831000</v>
      </c>
      <c r="O2550" s="2">
        <v>246163000</v>
      </c>
      <c r="P2550" s="2">
        <v>249140000</v>
      </c>
      <c r="Q2550" s="2">
        <v>251975000</v>
      </c>
      <c r="R2550" s="2">
        <v>254597000</v>
      </c>
      <c r="S2550" s="2">
        <v>257503000</v>
      </c>
      <c r="T2550" s="2">
        <v>260693000</v>
      </c>
      <c r="U2550" s="2">
        <v>263812000</v>
      </c>
      <c r="V2550" s="2">
        <v>267356000</v>
      </c>
      <c r="W2550" s="2">
        <v>271254000</v>
      </c>
      <c r="X2550" s="2">
        <v>275294000</v>
      </c>
      <c r="Y2550" s="2">
        <v>279405000</v>
      </c>
      <c r="Z2550" s="2">
        <v>283445000</v>
      </c>
      <c r="AA2550" s="2">
        <v>287273000</v>
      </c>
      <c r="AB2550" s="2">
        <v>291242000</v>
      </c>
      <c r="AC2550" s="2">
        <v>295424000</v>
      </c>
      <c r="AD2550" s="2">
        <v>299464000</v>
      </c>
      <c r="AE2550" s="2">
        <v>303008000</v>
      </c>
      <c r="AF2550" s="2">
        <v>307544000</v>
      </c>
    </row>
    <row r="2551" spans="1:32">
      <c r="A2551" t="s">
        <v>8179</v>
      </c>
      <c r="B2551" t="s">
        <v>19</v>
      </c>
      <c r="C2551" s="2">
        <v>55684100</v>
      </c>
      <c r="D2551" s="2">
        <v>57018100</v>
      </c>
      <c r="E2551" s="2">
        <v>51186300</v>
      </c>
      <c r="F2551" s="2">
        <v>51733500</v>
      </c>
      <c r="G2551" s="2">
        <v>52400500</v>
      </c>
      <c r="H2551" s="2">
        <v>53392400</v>
      </c>
      <c r="I2551" s="2">
        <v>54504100</v>
      </c>
      <c r="J2551" s="2">
        <v>55547300</v>
      </c>
      <c r="K2551" s="2">
        <v>56453700</v>
      </c>
      <c r="L2551" s="2">
        <v>57189100</v>
      </c>
      <c r="M2551" s="2">
        <v>57839000</v>
      </c>
      <c r="N2551" s="2">
        <v>58591500</v>
      </c>
      <c r="O2551" s="2">
        <v>59395200</v>
      </c>
      <c r="P2551" s="2">
        <v>60113500</v>
      </c>
      <c r="Q2551" s="2">
        <v>60797600</v>
      </c>
      <c r="R2551" s="2">
        <v>61430400</v>
      </c>
      <c r="S2551" s="2">
        <v>62131600</v>
      </c>
      <c r="T2551" s="2">
        <v>62901200</v>
      </c>
      <c r="U2551" s="2">
        <v>63653600</v>
      </c>
      <c r="V2551" s="2">
        <v>64508700</v>
      </c>
      <c r="W2551" s="2">
        <v>65449400</v>
      </c>
      <c r="X2551" s="2">
        <v>66424200</v>
      </c>
      <c r="Y2551" s="2">
        <v>67416100</v>
      </c>
      <c r="Z2551" s="2">
        <v>68390900</v>
      </c>
      <c r="AA2551" s="2">
        <v>69314400</v>
      </c>
      <c r="AB2551" s="2">
        <v>70272100</v>
      </c>
      <c r="AC2551" s="2">
        <v>71281100</v>
      </c>
      <c r="AD2551" s="2">
        <v>72255900</v>
      </c>
      <c r="AE2551" s="2">
        <v>73111000</v>
      </c>
      <c r="AF2551" s="2">
        <v>74205600</v>
      </c>
    </row>
    <row r="2552" spans="1:32">
      <c r="A2552" t="s">
        <v>8180</v>
      </c>
      <c r="B2552" t="s">
        <v>19</v>
      </c>
      <c r="C2552" s="2">
        <v>1021150000</v>
      </c>
      <c r="D2552" s="2">
        <v>1045620000</v>
      </c>
      <c r="E2552" s="2">
        <v>938671000</v>
      </c>
      <c r="F2552" s="2">
        <v>948707000</v>
      </c>
      <c r="G2552" s="2">
        <v>960938000</v>
      </c>
      <c r="H2552" s="2">
        <v>979128000</v>
      </c>
      <c r="I2552" s="2">
        <v>999513000</v>
      </c>
      <c r="J2552" s="2">
        <v>1018640000</v>
      </c>
      <c r="K2552" s="2">
        <v>1035270000</v>
      </c>
      <c r="L2552" s="2">
        <v>1048750000</v>
      </c>
      <c r="M2552" s="2">
        <v>1060670000</v>
      </c>
      <c r="N2552" s="2">
        <v>1074470000</v>
      </c>
      <c r="O2552" s="2">
        <v>1089210000</v>
      </c>
      <c r="P2552" s="2">
        <v>1102380000</v>
      </c>
      <c r="Q2552" s="2">
        <v>1114930000</v>
      </c>
      <c r="R2552" s="2">
        <v>1126530000</v>
      </c>
      <c r="S2552" s="2">
        <v>1139390000</v>
      </c>
      <c r="T2552" s="2">
        <v>1153500000</v>
      </c>
      <c r="U2552" s="2">
        <v>1167300000</v>
      </c>
      <c r="V2552" s="2">
        <v>1182980000</v>
      </c>
      <c r="W2552" s="2">
        <v>1200230000</v>
      </c>
      <c r="X2552" s="2">
        <v>1218110000</v>
      </c>
      <c r="Y2552" s="2">
        <v>1236300000</v>
      </c>
      <c r="Z2552" s="2">
        <v>1254170000</v>
      </c>
      <c r="AA2552" s="2">
        <v>1271110000</v>
      </c>
      <c r="AB2552" s="2">
        <v>1288670000</v>
      </c>
      <c r="AC2552" s="2">
        <v>1307180000</v>
      </c>
      <c r="AD2552" s="2">
        <v>1325050000</v>
      </c>
      <c r="AE2552" s="2">
        <v>1340730000</v>
      </c>
      <c r="AF2552" s="2">
        <v>1360810000</v>
      </c>
    </row>
    <row r="2553" spans="1:32">
      <c r="A2553" t="s">
        <v>8181</v>
      </c>
      <c r="B2553" t="s">
        <v>19</v>
      </c>
      <c r="C2553" s="2">
        <v>2380140</v>
      </c>
      <c r="D2553" s="2">
        <v>2437150</v>
      </c>
      <c r="E2553" s="2">
        <v>2187880</v>
      </c>
      <c r="F2553" s="2">
        <v>2211270</v>
      </c>
      <c r="G2553" s="2">
        <v>2239780</v>
      </c>
      <c r="H2553" s="2">
        <v>2282180</v>
      </c>
      <c r="I2553" s="2">
        <v>2329700</v>
      </c>
      <c r="J2553" s="2">
        <v>2374290</v>
      </c>
      <c r="K2553" s="2">
        <v>2413030</v>
      </c>
      <c r="L2553" s="2">
        <v>2444460</v>
      </c>
      <c r="M2553" s="2">
        <v>2472240</v>
      </c>
      <c r="N2553" s="2">
        <v>2504410</v>
      </c>
      <c r="O2553" s="2">
        <v>2538760</v>
      </c>
      <c r="P2553" s="2">
        <v>2569460</v>
      </c>
      <c r="Q2553" s="2">
        <v>2598700</v>
      </c>
      <c r="R2553" s="2">
        <v>2625750</v>
      </c>
      <c r="S2553" s="2">
        <v>2655720</v>
      </c>
      <c r="T2553" s="2">
        <v>2688620</v>
      </c>
      <c r="U2553" s="2">
        <v>2720780</v>
      </c>
      <c r="V2553" s="2">
        <v>2757330</v>
      </c>
      <c r="W2553" s="2">
        <v>2797540</v>
      </c>
      <c r="X2553" s="2">
        <v>2839200</v>
      </c>
      <c r="Y2553" s="2">
        <v>2881600</v>
      </c>
      <c r="Z2553" s="2">
        <v>2923270</v>
      </c>
      <c r="AA2553" s="2">
        <v>2962740</v>
      </c>
      <c r="AB2553" s="2">
        <v>3003680</v>
      </c>
      <c r="AC2553" s="2">
        <v>3046810</v>
      </c>
      <c r="AD2553" s="2">
        <v>3088470</v>
      </c>
      <c r="AE2553" s="2">
        <v>3125020</v>
      </c>
      <c r="AF2553" s="2">
        <v>3171810</v>
      </c>
    </row>
    <row r="2554" spans="1:32">
      <c r="A2554" t="s">
        <v>8182</v>
      </c>
      <c r="B2554" t="s">
        <v>19</v>
      </c>
      <c r="C2554" s="2">
        <v>1784290</v>
      </c>
      <c r="D2554" s="2">
        <v>1827030</v>
      </c>
      <c r="E2554" s="2">
        <v>1640160</v>
      </c>
      <c r="F2554" s="2">
        <v>1657700</v>
      </c>
      <c r="G2554" s="2">
        <v>1679070</v>
      </c>
      <c r="H2554" s="2">
        <v>1710860</v>
      </c>
      <c r="I2554" s="2">
        <v>1746480</v>
      </c>
      <c r="J2554" s="2">
        <v>1779900</v>
      </c>
      <c r="K2554" s="2">
        <v>1808950</v>
      </c>
      <c r="L2554" s="2">
        <v>1832510</v>
      </c>
      <c r="M2554" s="2">
        <v>1853340</v>
      </c>
      <c r="N2554" s="2">
        <v>1877450</v>
      </c>
      <c r="O2554" s="2">
        <v>1903200</v>
      </c>
      <c r="P2554" s="2">
        <v>1926220</v>
      </c>
      <c r="Q2554" s="2">
        <v>1948140</v>
      </c>
      <c r="R2554" s="2">
        <v>1968420</v>
      </c>
      <c r="S2554" s="2">
        <v>1990880</v>
      </c>
      <c r="T2554" s="2">
        <v>2015540</v>
      </c>
      <c r="U2554" s="2">
        <v>2039660</v>
      </c>
      <c r="V2554" s="2">
        <v>2067060</v>
      </c>
      <c r="W2554" s="2">
        <v>2097200</v>
      </c>
      <c r="X2554" s="2">
        <v>2128430</v>
      </c>
      <c r="Y2554" s="2">
        <v>2160220</v>
      </c>
      <c r="Z2554" s="2">
        <v>2191450</v>
      </c>
      <c r="AA2554" s="2">
        <v>2221040</v>
      </c>
      <c r="AB2554" s="2">
        <v>2251730</v>
      </c>
      <c r="AC2554" s="2">
        <v>2284060</v>
      </c>
      <c r="AD2554" s="2">
        <v>2315300</v>
      </c>
      <c r="AE2554" s="2">
        <v>2342700</v>
      </c>
      <c r="AF2554" s="2">
        <v>2377770</v>
      </c>
    </row>
    <row r="2555" spans="1:32">
      <c r="A2555" t="s">
        <v>8183</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8184</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8185</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8186</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8187</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8188</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8189</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8190</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8191</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8192</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8193</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8194</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8195</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8196</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8197</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8198</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8199</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8200</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8201</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8202</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8203</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8204</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8205</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8206</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8207</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8208</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8209</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8210</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8211</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8212</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8213</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8214</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8215</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8216</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8217</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8218</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8219</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8220</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8221</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8222</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8223</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8224</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8225</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8226</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8227</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8228</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8229</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8230</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8231</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8232</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8233</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8234</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8235</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8236</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8237</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8238</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8239</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8240</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8241</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8242</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8243</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8244</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8245</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8246</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8247</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8248</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8249</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8250</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8251</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8252</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8253</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8254</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8255</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8256</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8257</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8258</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8259</v>
      </c>
      <c r="B2631" t="s">
        <v>19</v>
      </c>
      <c r="C2631" s="2">
        <v>12387400</v>
      </c>
      <c r="D2631" s="2">
        <v>12680800</v>
      </c>
      <c r="E2631" s="2">
        <v>11391800</v>
      </c>
      <c r="F2631" s="2">
        <v>11528000</v>
      </c>
      <c r="G2631" s="2">
        <v>11674700</v>
      </c>
      <c r="H2631" s="2">
        <v>11905300</v>
      </c>
      <c r="I2631" s="2">
        <v>12156800</v>
      </c>
      <c r="J2631" s="2">
        <v>12397800</v>
      </c>
      <c r="K2631" s="2">
        <v>12607400</v>
      </c>
      <c r="L2631" s="2">
        <v>12785600</v>
      </c>
      <c r="M2631" s="2">
        <v>12932300</v>
      </c>
      <c r="N2631" s="2">
        <v>13110500</v>
      </c>
      <c r="O2631" s="2">
        <v>13288600</v>
      </c>
      <c r="P2631" s="2">
        <v>13445800</v>
      </c>
      <c r="Q2631" s="2">
        <v>13603000</v>
      </c>
      <c r="R2631" s="2">
        <v>13739300</v>
      </c>
      <c r="S2631" s="2">
        <v>13896500</v>
      </c>
      <c r="T2631" s="2">
        <v>14064200</v>
      </c>
      <c r="U2631" s="2">
        <v>14231800</v>
      </c>
      <c r="V2631" s="2">
        <v>14420500</v>
      </c>
      <c r="W2631" s="2">
        <v>14630100</v>
      </c>
      <c r="X2631" s="2">
        <v>14850200</v>
      </c>
      <c r="Y2631" s="2">
        <v>15070200</v>
      </c>
      <c r="Z2631" s="2">
        <v>15279800</v>
      </c>
      <c r="AA2631" s="2">
        <v>15489400</v>
      </c>
      <c r="AB2631" s="2">
        <v>15699000</v>
      </c>
      <c r="AC2631" s="2">
        <v>15929600</v>
      </c>
      <c r="AD2631" s="2">
        <v>16139200</v>
      </c>
      <c r="AE2631" s="2">
        <v>16327800</v>
      </c>
      <c r="AF2631" s="2">
        <v>16568900</v>
      </c>
    </row>
    <row r="2632" spans="1:32">
      <c r="A2632" t="s">
        <v>8260</v>
      </c>
      <c r="B2632" t="s">
        <v>19</v>
      </c>
      <c r="C2632" s="2">
        <v>551273000</v>
      </c>
      <c r="D2632" s="2">
        <v>564332000</v>
      </c>
      <c r="E2632" s="2">
        <v>506966000</v>
      </c>
      <c r="F2632" s="2">
        <v>513029000</v>
      </c>
      <c r="G2632" s="2">
        <v>519558000</v>
      </c>
      <c r="H2632" s="2">
        <v>529819000</v>
      </c>
      <c r="I2632" s="2">
        <v>541012000</v>
      </c>
      <c r="J2632" s="2">
        <v>551739000</v>
      </c>
      <c r="K2632" s="2">
        <v>561067000</v>
      </c>
      <c r="L2632" s="2">
        <v>568996000</v>
      </c>
      <c r="M2632" s="2">
        <v>575525000</v>
      </c>
      <c r="N2632" s="2">
        <v>583454000</v>
      </c>
      <c r="O2632" s="2">
        <v>591383000</v>
      </c>
      <c r="P2632" s="2">
        <v>598378000</v>
      </c>
      <c r="Q2632" s="2">
        <v>605374000</v>
      </c>
      <c r="R2632" s="2">
        <v>611437000</v>
      </c>
      <c r="S2632" s="2">
        <v>618433000</v>
      </c>
      <c r="T2632" s="2">
        <v>625895000</v>
      </c>
      <c r="U2632" s="2">
        <v>633358000</v>
      </c>
      <c r="V2632" s="2">
        <v>641753000</v>
      </c>
      <c r="W2632" s="2">
        <v>651080000</v>
      </c>
      <c r="X2632" s="2">
        <v>660875000</v>
      </c>
      <c r="Y2632" s="2">
        <v>670669000</v>
      </c>
      <c r="Z2632" s="2">
        <v>679997000</v>
      </c>
      <c r="AA2632" s="2">
        <v>689324000</v>
      </c>
      <c r="AB2632" s="2">
        <v>698652000</v>
      </c>
      <c r="AC2632" s="2">
        <v>708913000</v>
      </c>
      <c r="AD2632" s="2">
        <v>718241000</v>
      </c>
      <c r="AE2632" s="2">
        <v>726636000</v>
      </c>
      <c r="AF2632" s="2">
        <v>737363000</v>
      </c>
    </row>
    <row r="2633" spans="1:32">
      <c r="A2633" t="s">
        <v>8261</v>
      </c>
      <c r="B2633" t="s">
        <v>19</v>
      </c>
      <c r="C2633" s="2">
        <v>1539950000</v>
      </c>
      <c r="D2633" s="2">
        <v>1576420000</v>
      </c>
      <c r="E2633" s="2">
        <v>1416180000</v>
      </c>
      <c r="F2633" s="2">
        <v>1433110000</v>
      </c>
      <c r="G2633" s="2">
        <v>1451350000</v>
      </c>
      <c r="H2633" s="2">
        <v>1480010000</v>
      </c>
      <c r="I2633" s="2">
        <v>1511280000</v>
      </c>
      <c r="J2633" s="2">
        <v>1541250000</v>
      </c>
      <c r="K2633" s="2">
        <v>1567300000</v>
      </c>
      <c r="L2633" s="2">
        <v>1589450000</v>
      </c>
      <c r="M2633" s="2">
        <v>1607690000</v>
      </c>
      <c r="N2633" s="2">
        <v>1629840000</v>
      </c>
      <c r="O2633" s="2">
        <v>1651990000</v>
      </c>
      <c r="P2633" s="2">
        <v>1671530000</v>
      </c>
      <c r="Q2633" s="2">
        <v>1691070000</v>
      </c>
      <c r="R2633" s="2">
        <v>1708010000</v>
      </c>
      <c r="S2633" s="2">
        <v>1727550000</v>
      </c>
      <c r="T2633" s="2">
        <v>1748400000</v>
      </c>
      <c r="U2633" s="2">
        <v>1769240000</v>
      </c>
      <c r="V2633" s="2">
        <v>1792690000</v>
      </c>
      <c r="W2633" s="2">
        <v>1818750000</v>
      </c>
      <c r="X2633" s="2">
        <v>1846110000</v>
      </c>
      <c r="Y2633" s="2">
        <v>1873470000</v>
      </c>
      <c r="Z2633" s="2">
        <v>1899530000</v>
      </c>
      <c r="AA2633" s="2">
        <v>1925580000</v>
      </c>
      <c r="AB2633" s="2">
        <v>1951640000</v>
      </c>
      <c r="AC2633" s="2">
        <v>1980300000</v>
      </c>
      <c r="AD2633" s="2">
        <v>2006360000</v>
      </c>
      <c r="AE2633" s="2">
        <v>2029810000</v>
      </c>
      <c r="AF2633" s="2">
        <v>2059770000</v>
      </c>
    </row>
    <row r="2634" spans="1:32">
      <c r="A2634" t="s">
        <v>8262</v>
      </c>
      <c r="B2634" t="s">
        <v>19</v>
      </c>
      <c r="C2634" s="2">
        <v>837790000</v>
      </c>
      <c r="D2634" s="2">
        <v>857636000</v>
      </c>
      <c r="E2634" s="2">
        <v>770455000</v>
      </c>
      <c r="F2634" s="2">
        <v>779669000</v>
      </c>
      <c r="G2634" s="2">
        <v>789592000</v>
      </c>
      <c r="H2634" s="2">
        <v>805185000</v>
      </c>
      <c r="I2634" s="2">
        <v>822196000</v>
      </c>
      <c r="J2634" s="2">
        <v>838499000</v>
      </c>
      <c r="K2634" s="2">
        <v>852674000</v>
      </c>
      <c r="L2634" s="2">
        <v>864724000</v>
      </c>
      <c r="M2634" s="2">
        <v>874647000</v>
      </c>
      <c r="N2634" s="2">
        <v>886696000</v>
      </c>
      <c r="O2634" s="2">
        <v>898746000</v>
      </c>
      <c r="P2634" s="2">
        <v>909378000</v>
      </c>
      <c r="Q2634" s="2">
        <v>920009000</v>
      </c>
      <c r="R2634" s="2">
        <v>929224000</v>
      </c>
      <c r="S2634" s="2">
        <v>939856000</v>
      </c>
      <c r="T2634" s="2">
        <v>951196000</v>
      </c>
      <c r="U2634" s="2">
        <v>962537000</v>
      </c>
      <c r="V2634" s="2">
        <v>975295000</v>
      </c>
      <c r="W2634" s="2">
        <v>989471000</v>
      </c>
      <c r="X2634" s="2">
        <v>1004360000</v>
      </c>
      <c r="Y2634" s="2">
        <v>1019240000</v>
      </c>
      <c r="Z2634" s="2">
        <v>1033420000</v>
      </c>
      <c r="AA2634" s="2">
        <v>1047590000</v>
      </c>
      <c r="AB2634" s="2">
        <v>1061770000</v>
      </c>
      <c r="AC2634" s="2">
        <v>1077360000</v>
      </c>
      <c r="AD2634" s="2">
        <v>1091540000</v>
      </c>
      <c r="AE2634" s="2">
        <v>1104290000</v>
      </c>
      <c r="AF2634" s="2">
        <v>1120600000</v>
      </c>
    </row>
    <row r="2635" spans="1:32">
      <c r="A2635" t="s">
        <v>8263</v>
      </c>
      <c r="B2635" t="s">
        <v>19</v>
      </c>
      <c r="C2635" s="2">
        <v>202146000</v>
      </c>
      <c r="D2635" s="2">
        <v>206934000</v>
      </c>
      <c r="E2635" s="2">
        <v>185899000</v>
      </c>
      <c r="F2635" s="2">
        <v>188122000</v>
      </c>
      <c r="G2635" s="2">
        <v>190516000</v>
      </c>
      <c r="H2635" s="2">
        <v>194279000</v>
      </c>
      <c r="I2635" s="2">
        <v>198383000</v>
      </c>
      <c r="J2635" s="2">
        <v>202317000</v>
      </c>
      <c r="K2635" s="2">
        <v>205737000</v>
      </c>
      <c r="L2635" s="2">
        <v>208644000</v>
      </c>
      <c r="M2635" s="2">
        <v>211039000</v>
      </c>
      <c r="N2635" s="2">
        <v>213946000</v>
      </c>
      <c r="O2635" s="2">
        <v>216853000</v>
      </c>
      <c r="P2635" s="2">
        <v>219419000</v>
      </c>
      <c r="Q2635" s="2">
        <v>221984000</v>
      </c>
      <c r="R2635" s="2">
        <v>224207000</v>
      </c>
      <c r="S2635" s="2">
        <v>226773000</v>
      </c>
      <c r="T2635" s="2">
        <v>229509000</v>
      </c>
      <c r="U2635" s="2">
        <v>232245000</v>
      </c>
      <c r="V2635" s="2">
        <v>235324000</v>
      </c>
      <c r="W2635" s="2">
        <v>238744000</v>
      </c>
      <c r="X2635" s="2">
        <v>242335000</v>
      </c>
      <c r="Y2635" s="2">
        <v>245927000</v>
      </c>
      <c r="Z2635" s="2">
        <v>249347000</v>
      </c>
      <c r="AA2635" s="2">
        <v>252768000</v>
      </c>
      <c r="AB2635" s="2">
        <v>256188000</v>
      </c>
      <c r="AC2635" s="2">
        <v>259950000</v>
      </c>
      <c r="AD2635" s="2">
        <v>263371000</v>
      </c>
      <c r="AE2635" s="2">
        <v>266449000</v>
      </c>
      <c r="AF2635" s="2">
        <v>270383000</v>
      </c>
    </row>
    <row r="2636" spans="1:32">
      <c r="A2636" t="s">
        <v>8264</v>
      </c>
      <c r="B2636" t="s">
        <v>19</v>
      </c>
      <c r="C2636" s="2">
        <v>3707010000</v>
      </c>
      <c r="D2636" s="2">
        <v>3794830000</v>
      </c>
      <c r="E2636" s="2">
        <v>3409070000</v>
      </c>
      <c r="F2636" s="2">
        <v>3449840000</v>
      </c>
      <c r="G2636" s="2">
        <v>3493750000</v>
      </c>
      <c r="H2636" s="2">
        <v>3562750000</v>
      </c>
      <c r="I2636" s="2">
        <v>3638020000</v>
      </c>
      <c r="J2636" s="2">
        <v>3710150000</v>
      </c>
      <c r="K2636" s="2">
        <v>3772870000</v>
      </c>
      <c r="L2636" s="2">
        <v>3826190000</v>
      </c>
      <c r="M2636" s="2">
        <v>3870100000</v>
      </c>
      <c r="N2636" s="2">
        <v>3923410000</v>
      </c>
      <c r="O2636" s="2">
        <v>3976730000</v>
      </c>
      <c r="P2636" s="2">
        <v>4023770000</v>
      </c>
      <c r="Q2636" s="2">
        <v>4070810000</v>
      </c>
      <c r="R2636" s="2">
        <v>4111580000</v>
      </c>
      <c r="S2636" s="2">
        <v>4158630000</v>
      </c>
      <c r="T2636" s="2">
        <v>4208810000</v>
      </c>
      <c r="U2636" s="2">
        <v>4258990000</v>
      </c>
      <c r="V2636" s="2">
        <v>4315440000</v>
      </c>
      <c r="W2636" s="2">
        <v>4378160000</v>
      </c>
      <c r="X2636" s="2">
        <v>4444020000</v>
      </c>
      <c r="Y2636" s="2">
        <v>4509880000</v>
      </c>
      <c r="Z2636" s="2">
        <v>4572610000</v>
      </c>
      <c r="AA2636" s="2">
        <v>4635330000</v>
      </c>
      <c r="AB2636" s="2">
        <v>4698060000</v>
      </c>
      <c r="AC2636" s="2">
        <v>4767050000</v>
      </c>
      <c r="AD2636" s="2">
        <v>4829780000</v>
      </c>
      <c r="AE2636" s="2">
        <v>4886230000</v>
      </c>
      <c r="AF2636" s="2">
        <v>4958360000</v>
      </c>
    </row>
    <row r="2637" spans="1:32">
      <c r="A2637" t="s">
        <v>8265</v>
      </c>
      <c r="B2637" t="s">
        <v>19</v>
      </c>
      <c r="C2637" s="2">
        <v>8640420</v>
      </c>
      <c r="D2637" s="2">
        <v>8845100</v>
      </c>
      <c r="E2637" s="2">
        <v>7945970</v>
      </c>
      <c r="F2637" s="2">
        <v>8041000</v>
      </c>
      <c r="G2637" s="2">
        <v>8143340</v>
      </c>
      <c r="H2637" s="2">
        <v>8304160</v>
      </c>
      <c r="I2637" s="2">
        <v>8479600</v>
      </c>
      <c r="J2637" s="2">
        <v>8647730</v>
      </c>
      <c r="K2637" s="2">
        <v>8793930</v>
      </c>
      <c r="L2637" s="2">
        <v>8918200</v>
      </c>
      <c r="M2637" s="2">
        <v>9020540</v>
      </c>
      <c r="N2637" s="2">
        <v>9144810</v>
      </c>
      <c r="O2637" s="2">
        <v>9269080</v>
      </c>
      <c r="P2637" s="2">
        <v>9378730</v>
      </c>
      <c r="Q2637" s="2">
        <v>9488380</v>
      </c>
      <c r="R2637" s="2">
        <v>9583410</v>
      </c>
      <c r="S2637" s="2">
        <v>9693060</v>
      </c>
      <c r="T2637" s="2">
        <v>9810020</v>
      </c>
      <c r="U2637" s="2">
        <v>9926980</v>
      </c>
      <c r="V2637" s="2">
        <v>10058600</v>
      </c>
      <c r="W2637" s="2">
        <v>10204800</v>
      </c>
      <c r="X2637" s="2">
        <v>10358300</v>
      </c>
      <c r="Y2637" s="2">
        <v>10511800</v>
      </c>
      <c r="Z2637" s="2">
        <v>10658000</v>
      </c>
      <c r="AA2637" s="2">
        <v>10804200</v>
      </c>
      <c r="AB2637" s="2">
        <v>10950400</v>
      </c>
      <c r="AC2637" s="2">
        <v>11111200</v>
      </c>
      <c r="AD2637" s="2">
        <v>11257400</v>
      </c>
      <c r="AE2637" s="2">
        <v>11389000</v>
      </c>
      <c r="AF2637" s="2">
        <v>11557100</v>
      </c>
    </row>
    <row r="2638" spans="1:32">
      <c r="A2638" t="s">
        <v>8266</v>
      </c>
      <c r="B2638" t="s">
        <v>19</v>
      </c>
      <c r="C2638" s="2">
        <v>6477360</v>
      </c>
      <c r="D2638" s="2">
        <v>6630800</v>
      </c>
      <c r="E2638" s="2">
        <v>5956760</v>
      </c>
      <c r="F2638" s="2">
        <v>6028000</v>
      </c>
      <c r="G2638" s="2">
        <v>6104720</v>
      </c>
      <c r="H2638" s="2">
        <v>6225280</v>
      </c>
      <c r="I2638" s="2">
        <v>6356800</v>
      </c>
      <c r="J2638" s="2">
        <v>6482840</v>
      </c>
      <c r="K2638" s="2">
        <v>6592440</v>
      </c>
      <c r="L2638" s="2">
        <v>6685600</v>
      </c>
      <c r="M2638" s="2">
        <v>6762320</v>
      </c>
      <c r="N2638" s="2">
        <v>6855480</v>
      </c>
      <c r="O2638" s="2">
        <v>6948640</v>
      </c>
      <c r="P2638" s="2">
        <v>7030840</v>
      </c>
      <c r="Q2638" s="2">
        <v>7113040</v>
      </c>
      <c r="R2638" s="2">
        <v>7184280</v>
      </c>
      <c r="S2638" s="2">
        <v>7266480</v>
      </c>
      <c r="T2638" s="2">
        <v>7354160</v>
      </c>
      <c r="U2638" s="2">
        <v>7441840</v>
      </c>
      <c r="V2638" s="2">
        <v>7540480</v>
      </c>
      <c r="W2638" s="2">
        <v>7650080</v>
      </c>
      <c r="X2638" s="2">
        <v>7765160</v>
      </c>
      <c r="Y2638" s="2">
        <v>7880240</v>
      </c>
      <c r="Z2638" s="2">
        <v>7989840</v>
      </c>
      <c r="AA2638" s="2">
        <v>8099440</v>
      </c>
      <c r="AB2638" s="2">
        <v>8209040</v>
      </c>
      <c r="AC2638" s="2">
        <v>8329600</v>
      </c>
      <c r="AD2638" s="2">
        <v>8439200</v>
      </c>
      <c r="AE2638" s="2">
        <v>8537840</v>
      </c>
      <c r="AF2638" s="2">
        <v>8663880</v>
      </c>
    </row>
    <row r="2639" spans="1:32">
      <c r="A2639" t="s">
        <v>8267</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8268</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8269</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8270</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8271</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8272</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8273</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8274</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8275</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8276</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8277</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8278</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8279</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8280</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8281</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8282</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8283</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8284</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8285</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8286</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8287</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8288</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8289</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8290</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8291</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8292</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8293</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8294</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8295</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8296</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8297</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8298</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8299</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8300</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8301</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8302</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8303</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8304</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8305</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8306</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8307</v>
      </c>
      <c r="B2679" t="s">
        <v>19</v>
      </c>
      <c r="C2679" s="2">
        <v>722749000</v>
      </c>
      <c r="D2679" s="2">
        <v>722749000</v>
      </c>
      <c r="E2679" s="2">
        <v>690143000</v>
      </c>
      <c r="F2679" s="2">
        <v>688936000</v>
      </c>
      <c r="G2679" s="2">
        <v>690747000</v>
      </c>
      <c r="H2679" s="2">
        <v>694974000</v>
      </c>
      <c r="I2679" s="2">
        <v>697993000</v>
      </c>
      <c r="J2679" s="2">
        <v>699804000</v>
      </c>
      <c r="K2679" s="2">
        <v>701616000</v>
      </c>
      <c r="L2679" s="2">
        <v>702823000</v>
      </c>
      <c r="M2679" s="2">
        <v>704635000</v>
      </c>
      <c r="N2679" s="2">
        <v>708861000</v>
      </c>
      <c r="O2679" s="2">
        <v>711880000</v>
      </c>
      <c r="P2679" s="2">
        <v>714295000</v>
      </c>
      <c r="Q2679" s="2">
        <v>717314000</v>
      </c>
      <c r="R2679" s="2">
        <v>719730000</v>
      </c>
      <c r="S2679" s="2">
        <v>723956000</v>
      </c>
      <c r="T2679" s="2">
        <v>727579000</v>
      </c>
      <c r="U2679" s="2">
        <v>731202000</v>
      </c>
      <c r="V2679" s="2">
        <v>734221000</v>
      </c>
      <c r="W2679" s="2">
        <v>736636000</v>
      </c>
      <c r="X2679" s="2">
        <v>738447000</v>
      </c>
      <c r="Y2679" s="2">
        <v>740863000</v>
      </c>
      <c r="Z2679" s="2">
        <v>743278000</v>
      </c>
      <c r="AA2679" s="2">
        <v>745089000</v>
      </c>
      <c r="AB2679" s="2">
        <v>742674000</v>
      </c>
      <c r="AC2679" s="2">
        <v>740259000</v>
      </c>
      <c r="AD2679" s="2">
        <v>737844000</v>
      </c>
      <c r="AE2679" s="2">
        <v>736636000</v>
      </c>
      <c r="AF2679" s="2">
        <v>735428000</v>
      </c>
    </row>
    <row r="2680" spans="1:32">
      <c r="A2680" t="s">
        <v>8308</v>
      </c>
      <c r="B2680" t="s">
        <v>19</v>
      </c>
      <c r="C2680" s="2">
        <v>3858290000</v>
      </c>
      <c r="D2680" s="2">
        <v>3858290000</v>
      </c>
      <c r="E2680" s="2">
        <v>3684230000</v>
      </c>
      <c r="F2680" s="2">
        <v>3677790000</v>
      </c>
      <c r="G2680" s="2">
        <v>3687460000</v>
      </c>
      <c r="H2680" s="2">
        <v>3710020000</v>
      </c>
      <c r="I2680" s="2">
        <v>3726130000</v>
      </c>
      <c r="J2680" s="2">
        <v>3735800000</v>
      </c>
      <c r="K2680" s="2">
        <v>3745470000</v>
      </c>
      <c r="L2680" s="2">
        <v>3751920000</v>
      </c>
      <c r="M2680" s="2">
        <v>3761590000</v>
      </c>
      <c r="N2680" s="2">
        <v>3784150000</v>
      </c>
      <c r="O2680" s="2">
        <v>3800270000</v>
      </c>
      <c r="P2680" s="2">
        <v>3813160000</v>
      </c>
      <c r="Q2680" s="2">
        <v>3829280000</v>
      </c>
      <c r="R2680" s="2">
        <v>3842170000</v>
      </c>
      <c r="S2680" s="2">
        <v>3864740000</v>
      </c>
      <c r="T2680" s="2">
        <v>3884080000</v>
      </c>
      <c r="U2680" s="2">
        <v>3903420000</v>
      </c>
      <c r="V2680" s="2">
        <v>3919530000</v>
      </c>
      <c r="W2680" s="2">
        <v>3932430000</v>
      </c>
      <c r="X2680" s="2">
        <v>3942100000</v>
      </c>
      <c r="Y2680" s="2">
        <v>3954990000</v>
      </c>
      <c r="Z2680" s="2">
        <v>3967880000</v>
      </c>
      <c r="AA2680" s="2">
        <v>3977550000</v>
      </c>
      <c r="AB2680" s="2">
        <v>3964660000</v>
      </c>
      <c r="AC2680" s="2">
        <v>3951770000</v>
      </c>
      <c r="AD2680" s="2">
        <v>3938870000</v>
      </c>
      <c r="AE2680" s="2">
        <v>3932430000</v>
      </c>
      <c r="AF2680" s="2">
        <v>3925980000</v>
      </c>
    </row>
    <row r="2681" spans="1:32">
      <c r="A2681" t="s">
        <v>8309</v>
      </c>
      <c r="B2681" t="s">
        <v>19</v>
      </c>
      <c r="C2681" s="2">
        <v>6785910000</v>
      </c>
      <c r="D2681" s="2">
        <v>6785910000</v>
      </c>
      <c r="E2681" s="2">
        <v>6479780000</v>
      </c>
      <c r="F2681" s="2">
        <v>6468440000</v>
      </c>
      <c r="G2681" s="2">
        <v>6485450000</v>
      </c>
      <c r="H2681" s="2">
        <v>6525130000</v>
      </c>
      <c r="I2681" s="2">
        <v>6553480000</v>
      </c>
      <c r="J2681" s="2">
        <v>6570490000</v>
      </c>
      <c r="K2681" s="2">
        <v>6587490000</v>
      </c>
      <c r="L2681" s="2">
        <v>6598830000</v>
      </c>
      <c r="M2681" s="2">
        <v>6615840000</v>
      </c>
      <c r="N2681" s="2">
        <v>6655520000</v>
      </c>
      <c r="O2681" s="2">
        <v>6683870000</v>
      </c>
      <c r="P2681" s="2">
        <v>6706550000</v>
      </c>
      <c r="Q2681" s="2">
        <v>6734890000</v>
      </c>
      <c r="R2681" s="2">
        <v>6757570000</v>
      </c>
      <c r="S2681" s="2">
        <v>6797250000</v>
      </c>
      <c r="T2681" s="2">
        <v>6831270000</v>
      </c>
      <c r="U2681" s="2">
        <v>6865280000</v>
      </c>
      <c r="V2681" s="2">
        <v>6893630000</v>
      </c>
      <c r="W2681" s="2">
        <v>6916300000</v>
      </c>
      <c r="X2681" s="2">
        <v>6933310000</v>
      </c>
      <c r="Y2681" s="2">
        <v>6955990000</v>
      </c>
      <c r="Z2681" s="2">
        <v>6978660000</v>
      </c>
      <c r="AA2681" s="2">
        <v>6995670000</v>
      </c>
      <c r="AB2681" s="2">
        <v>6972990000</v>
      </c>
      <c r="AC2681" s="2">
        <v>6950320000</v>
      </c>
      <c r="AD2681" s="2">
        <v>6927640000</v>
      </c>
      <c r="AE2681" s="2">
        <v>6916300000</v>
      </c>
      <c r="AF2681" s="2">
        <v>6904960000</v>
      </c>
    </row>
    <row r="2682" spans="1:32">
      <c r="A2682" t="s">
        <v>8310</v>
      </c>
      <c r="B2682" t="s">
        <v>19</v>
      </c>
      <c r="C2682" s="2">
        <v>267410000</v>
      </c>
      <c r="D2682" s="2">
        <v>267410000</v>
      </c>
      <c r="E2682" s="2">
        <v>255346000</v>
      </c>
      <c r="F2682" s="2">
        <v>254899000</v>
      </c>
      <c r="G2682" s="2">
        <v>255570000</v>
      </c>
      <c r="H2682" s="2">
        <v>257133000</v>
      </c>
      <c r="I2682" s="2">
        <v>258250000</v>
      </c>
      <c r="J2682" s="2">
        <v>258921000</v>
      </c>
      <c r="K2682" s="2">
        <v>259591000</v>
      </c>
      <c r="L2682" s="2">
        <v>260038000</v>
      </c>
      <c r="M2682" s="2">
        <v>260708000</v>
      </c>
      <c r="N2682" s="2">
        <v>262272000</v>
      </c>
      <c r="O2682" s="2">
        <v>263389000</v>
      </c>
      <c r="P2682" s="2">
        <v>264282000</v>
      </c>
      <c r="Q2682" s="2">
        <v>265399000</v>
      </c>
      <c r="R2682" s="2">
        <v>266293000</v>
      </c>
      <c r="S2682" s="2">
        <v>267857000</v>
      </c>
      <c r="T2682" s="2">
        <v>269197000</v>
      </c>
      <c r="U2682" s="2">
        <v>270537000</v>
      </c>
      <c r="V2682" s="2">
        <v>271654000</v>
      </c>
      <c r="W2682" s="2">
        <v>272548000</v>
      </c>
      <c r="X2682" s="2">
        <v>273218000</v>
      </c>
      <c r="Y2682" s="2">
        <v>274112000</v>
      </c>
      <c r="Z2682" s="2">
        <v>275005000</v>
      </c>
      <c r="AA2682" s="2">
        <v>275676000</v>
      </c>
      <c r="AB2682" s="2">
        <v>274782000</v>
      </c>
      <c r="AC2682" s="2">
        <v>273888000</v>
      </c>
      <c r="AD2682" s="2">
        <v>272995000</v>
      </c>
      <c r="AE2682" s="2">
        <v>272548000</v>
      </c>
      <c r="AF2682" s="2">
        <v>272101000</v>
      </c>
    </row>
    <row r="2683" spans="1:32">
      <c r="A2683" t="s">
        <v>8311</v>
      </c>
      <c r="B2683" t="s">
        <v>19</v>
      </c>
      <c r="C2683" s="2">
        <v>251969000</v>
      </c>
      <c r="D2683" s="2">
        <v>251969000</v>
      </c>
      <c r="E2683" s="2">
        <v>240602000</v>
      </c>
      <c r="F2683" s="2">
        <v>240181000</v>
      </c>
      <c r="G2683" s="2">
        <v>240812000</v>
      </c>
      <c r="H2683" s="2">
        <v>242286000</v>
      </c>
      <c r="I2683" s="2">
        <v>243338000</v>
      </c>
      <c r="J2683" s="2">
        <v>243970000</v>
      </c>
      <c r="K2683" s="2">
        <v>244601000</v>
      </c>
      <c r="L2683" s="2">
        <v>245022000</v>
      </c>
      <c r="M2683" s="2">
        <v>245654000</v>
      </c>
      <c r="N2683" s="2">
        <v>247127000</v>
      </c>
      <c r="O2683" s="2">
        <v>248180000</v>
      </c>
      <c r="P2683" s="2">
        <v>249022000</v>
      </c>
      <c r="Q2683" s="2">
        <v>250074000</v>
      </c>
      <c r="R2683" s="2">
        <v>250916000</v>
      </c>
      <c r="S2683" s="2">
        <v>252390000</v>
      </c>
      <c r="T2683" s="2">
        <v>253653000</v>
      </c>
      <c r="U2683" s="2">
        <v>254916000</v>
      </c>
      <c r="V2683" s="2">
        <v>255968000</v>
      </c>
      <c r="W2683" s="2">
        <v>256810000</v>
      </c>
      <c r="X2683" s="2">
        <v>257442000</v>
      </c>
      <c r="Y2683" s="2">
        <v>258284000</v>
      </c>
      <c r="Z2683" s="2">
        <v>259126000</v>
      </c>
      <c r="AA2683" s="2">
        <v>259757000</v>
      </c>
      <c r="AB2683" s="2">
        <v>258915000</v>
      </c>
      <c r="AC2683" s="2">
        <v>258073000</v>
      </c>
      <c r="AD2683" s="2">
        <v>257231000</v>
      </c>
      <c r="AE2683" s="2">
        <v>256810000</v>
      </c>
      <c r="AF2683" s="2">
        <v>256389000</v>
      </c>
    </row>
    <row r="2684" spans="1:32">
      <c r="A2684" t="s">
        <v>8312</v>
      </c>
      <c r="B2684" t="s">
        <v>19</v>
      </c>
      <c r="C2684" s="2">
        <v>179430000</v>
      </c>
      <c r="D2684" s="2">
        <v>179430000</v>
      </c>
      <c r="E2684" s="2">
        <v>171336000</v>
      </c>
      <c r="F2684" s="2">
        <v>171036000</v>
      </c>
      <c r="G2684" s="2">
        <v>171486000</v>
      </c>
      <c r="H2684" s="2">
        <v>172535000</v>
      </c>
      <c r="I2684" s="2">
        <v>173284000</v>
      </c>
      <c r="J2684" s="2">
        <v>173734000</v>
      </c>
      <c r="K2684" s="2">
        <v>174184000</v>
      </c>
      <c r="L2684" s="2">
        <v>174484000</v>
      </c>
      <c r="M2684" s="2">
        <v>174933000</v>
      </c>
      <c r="N2684" s="2">
        <v>175983000</v>
      </c>
      <c r="O2684" s="2">
        <v>176732000</v>
      </c>
      <c r="P2684" s="2">
        <v>177332000</v>
      </c>
      <c r="Q2684" s="2">
        <v>178081000</v>
      </c>
      <c r="R2684" s="2">
        <v>178681000</v>
      </c>
      <c r="S2684" s="2">
        <v>179730000</v>
      </c>
      <c r="T2684" s="2">
        <v>180630000</v>
      </c>
      <c r="U2684" s="2">
        <v>181529000</v>
      </c>
      <c r="V2684" s="2">
        <v>182278000</v>
      </c>
      <c r="W2684" s="2">
        <v>182878000</v>
      </c>
      <c r="X2684" s="2">
        <v>183328000</v>
      </c>
      <c r="Y2684" s="2">
        <v>183927000</v>
      </c>
      <c r="Z2684" s="2">
        <v>184527000</v>
      </c>
      <c r="AA2684" s="2">
        <v>184977000</v>
      </c>
      <c r="AB2684" s="2">
        <v>184377000</v>
      </c>
      <c r="AC2684" s="2">
        <v>183777000</v>
      </c>
      <c r="AD2684" s="2">
        <v>183178000</v>
      </c>
      <c r="AE2684" s="2">
        <v>182878000</v>
      </c>
      <c r="AF2684" s="2">
        <v>182578000</v>
      </c>
    </row>
    <row r="2685" spans="1:32">
      <c r="A2685" t="s">
        <v>8313</v>
      </c>
      <c r="B2685" t="s">
        <v>19</v>
      </c>
      <c r="C2685" s="2">
        <v>16758000</v>
      </c>
      <c r="D2685" s="2">
        <v>16758000</v>
      </c>
      <c r="E2685" s="2">
        <v>16002000</v>
      </c>
      <c r="F2685" s="2">
        <v>15974000</v>
      </c>
      <c r="G2685" s="2">
        <v>16016000</v>
      </c>
      <c r="H2685" s="2">
        <v>16114000</v>
      </c>
      <c r="I2685" s="2">
        <v>16184000</v>
      </c>
      <c r="J2685" s="2">
        <v>16226000</v>
      </c>
      <c r="K2685" s="2">
        <v>16268000</v>
      </c>
      <c r="L2685" s="2">
        <v>16296000</v>
      </c>
      <c r="M2685" s="2">
        <v>16338000</v>
      </c>
      <c r="N2685" s="2">
        <v>16436000</v>
      </c>
      <c r="O2685" s="2">
        <v>16506000</v>
      </c>
      <c r="P2685" s="2">
        <v>16562000</v>
      </c>
      <c r="Q2685" s="2">
        <v>16632000</v>
      </c>
      <c r="R2685" s="2">
        <v>16688000</v>
      </c>
      <c r="S2685" s="2">
        <v>16786000</v>
      </c>
      <c r="T2685" s="2">
        <v>16870000</v>
      </c>
      <c r="U2685" s="2">
        <v>16954000</v>
      </c>
      <c r="V2685" s="2">
        <v>17024000</v>
      </c>
      <c r="W2685" s="2">
        <v>17080000</v>
      </c>
      <c r="X2685" s="2">
        <v>17122000</v>
      </c>
      <c r="Y2685" s="2">
        <v>17178000</v>
      </c>
      <c r="Z2685" s="2">
        <v>17234000</v>
      </c>
      <c r="AA2685" s="2">
        <v>17276000</v>
      </c>
      <c r="AB2685" s="2">
        <v>17220000</v>
      </c>
      <c r="AC2685" s="2">
        <v>17164000</v>
      </c>
      <c r="AD2685" s="2">
        <v>17108000</v>
      </c>
      <c r="AE2685" s="2">
        <v>17080000</v>
      </c>
      <c r="AF2685" s="2">
        <v>17052000</v>
      </c>
    </row>
    <row r="2686" spans="1:32">
      <c r="A2686" t="s">
        <v>8314</v>
      </c>
      <c r="B2686" t="s">
        <v>19</v>
      </c>
      <c r="C2686" s="2">
        <v>112518000</v>
      </c>
      <c r="D2686" s="2">
        <v>112518000</v>
      </c>
      <c r="E2686" s="2">
        <v>107442000</v>
      </c>
      <c r="F2686" s="2">
        <v>107254000</v>
      </c>
      <c r="G2686" s="2">
        <v>107536000</v>
      </c>
      <c r="H2686" s="2">
        <v>108194000</v>
      </c>
      <c r="I2686" s="2">
        <v>108664000</v>
      </c>
      <c r="J2686" s="2">
        <v>108946000</v>
      </c>
      <c r="K2686" s="2">
        <v>109228000</v>
      </c>
      <c r="L2686" s="2">
        <v>109416000</v>
      </c>
      <c r="M2686" s="2">
        <v>109698000</v>
      </c>
      <c r="N2686" s="2">
        <v>110356000</v>
      </c>
      <c r="O2686" s="2">
        <v>110826000</v>
      </c>
      <c r="P2686" s="2">
        <v>111202000</v>
      </c>
      <c r="Q2686" s="2">
        <v>111672000</v>
      </c>
      <c r="R2686" s="2">
        <v>112048000</v>
      </c>
      <c r="S2686" s="2">
        <v>112706000</v>
      </c>
      <c r="T2686" s="2">
        <v>113270000</v>
      </c>
      <c r="U2686" s="2">
        <v>113834000</v>
      </c>
      <c r="V2686" s="2">
        <v>114304000</v>
      </c>
      <c r="W2686" s="2">
        <v>114680000</v>
      </c>
      <c r="X2686" s="2">
        <v>114962000</v>
      </c>
      <c r="Y2686" s="2">
        <v>115338000</v>
      </c>
      <c r="Z2686" s="2">
        <v>115714000</v>
      </c>
      <c r="AA2686" s="2">
        <v>115996000</v>
      </c>
      <c r="AB2686" s="2">
        <v>115620000</v>
      </c>
      <c r="AC2686" s="2">
        <v>115244000</v>
      </c>
      <c r="AD2686" s="2">
        <v>114868000</v>
      </c>
      <c r="AE2686" s="2">
        <v>114680000</v>
      </c>
      <c r="AF2686" s="2">
        <v>114492000</v>
      </c>
    </row>
    <row r="2687" spans="1:32">
      <c r="A2687" t="s">
        <v>8315</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8316</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8317</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8318</v>
      </c>
      <c r="B2690" t="s">
        <v>19</v>
      </c>
      <c r="C2690" s="2">
        <v>557130000000</v>
      </c>
      <c r="D2690" s="2">
        <v>469671000000</v>
      </c>
      <c r="E2690" s="2">
        <v>441010000000</v>
      </c>
      <c r="F2690" s="2">
        <v>423138000000</v>
      </c>
      <c r="G2690" s="2">
        <v>342241000000</v>
      </c>
      <c r="H2690" s="2">
        <v>339955000000</v>
      </c>
      <c r="I2690" s="2">
        <v>315799000000</v>
      </c>
      <c r="J2690" s="2">
        <v>277619000000</v>
      </c>
      <c r="K2690" s="2">
        <v>237038000000</v>
      </c>
      <c r="L2690" s="2">
        <v>221145000000</v>
      </c>
      <c r="M2690" s="2">
        <v>192236000000</v>
      </c>
      <c r="N2690" s="2">
        <v>184392000000</v>
      </c>
      <c r="O2690" s="2">
        <v>178594000000</v>
      </c>
      <c r="P2690" s="2">
        <v>150528000000</v>
      </c>
      <c r="Q2690" s="2">
        <v>141034000000</v>
      </c>
      <c r="R2690" s="2">
        <v>130142000000</v>
      </c>
      <c r="S2690" s="2">
        <v>126747000000</v>
      </c>
      <c r="T2690" s="2">
        <v>125908000000</v>
      </c>
      <c r="U2690" s="2">
        <v>125742000000</v>
      </c>
      <c r="V2690" s="2">
        <v>123429000000</v>
      </c>
      <c r="W2690" s="2">
        <v>123939000000</v>
      </c>
      <c r="X2690" s="2">
        <v>122049000000</v>
      </c>
      <c r="Y2690" s="2">
        <v>118973000000</v>
      </c>
      <c r="Z2690" s="2">
        <v>115910000000</v>
      </c>
      <c r="AA2690" s="2">
        <v>114757000000</v>
      </c>
      <c r="AB2690" s="2">
        <v>113402000000</v>
      </c>
      <c r="AC2690" s="2">
        <v>113464000000</v>
      </c>
      <c r="AD2690" s="2">
        <v>113144000000</v>
      </c>
      <c r="AE2690" s="2">
        <v>113358000000</v>
      </c>
      <c r="AF2690" s="2">
        <v>112033000000</v>
      </c>
    </row>
    <row r="2691" spans="1:32">
      <c r="A2691" t="s">
        <v>8319</v>
      </c>
      <c r="B2691" t="s">
        <v>19</v>
      </c>
      <c r="C2691" s="2">
        <v>63399000</v>
      </c>
      <c r="D2691" s="2">
        <v>53446600</v>
      </c>
      <c r="E2691" s="2">
        <v>50185100</v>
      </c>
      <c r="F2691" s="2">
        <v>48151300</v>
      </c>
      <c r="G2691" s="2">
        <v>38945500</v>
      </c>
      <c r="H2691" s="2">
        <v>38685400</v>
      </c>
      <c r="I2691" s="2">
        <v>35936600</v>
      </c>
      <c r="J2691" s="2">
        <v>31591800</v>
      </c>
      <c r="K2691" s="2">
        <v>26973900</v>
      </c>
      <c r="L2691" s="2">
        <v>25165400</v>
      </c>
      <c r="M2691" s="2">
        <v>21875700</v>
      </c>
      <c r="N2691" s="2">
        <v>20983000</v>
      </c>
      <c r="O2691" s="2">
        <v>20323300</v>
      </c>
      <c r="P2691" s="2">
        <v>17129500</v>
      </c>
      <c r="Q2691" s="2">
        <v>16049000</v>
      </c>
      <c r="R2691" s="2">
        <v>14809600</v>
      </c>
      <c r="S2691" s="2">
        <v>14423300</v>
      </c>
      <c r="T2691" s="2">
        <v>14327800</v>
      </c>
      <c r="U2691" s="2">
        <v>14308900</v>
      </c>
      <c r="V2691" s="2">
        <v>14045700</v>
      </c>
      <c r="W2691" s="2">
        <v>14103700</v>
      </c>
      <c r="X2691" s="2">
        <v>13888600</v>
      </c>
      <c r="Y2691" s="2">
        <v>13538700</v>
      </c>
      <c r="Z2691" s="2">
        <v>13190100</v>
      </c>
      <c r="AA2691" s="2">
        <v>13058800</v>
      </c>
      <c r="AB2691" s="2">
        <v>12904700</v>
      </c>
      <c r="AC2691" s="2">
        <v>12911700</v>
      </c>
      <c r="AD2691" s="2">
        <v>12875300</v>
      </c>
      <c r="AE2691" s="2">
        <v>12899700</v>
      </c>
      <c r="AF2691" s="2">
        <v>12748800</v>
      </c>
    </row>
    <row r="2692" spans="1:32">
      <c r="A2692" t="s">
        <v>8320</v>
      </c>
      <c r="B2692" t="s">
        <v>19</v>
      </c>
      <c r="C2692" s="2">
        <v>338446000</v>
      </c>
      <c r="D2692" s="2">
        <v>285317000</v>
      </c>
      <c r="E2692" s="2">
        <v>267906000</v>
      </c>
      <c r="F2692" s="2">
        <v>257049000</v>
      </c>
      <c r="G2692" s="2">
        <v>207905000</v>
      </c>
      <c r="H2692" s="2">
        <v>206517000</v>
      </c>
      <c r="I2692" s="2">
        <v>191842000</v>
      </c>
      <c r="J2692" s="2">
        <v>168649000</v>
      </c>
      <c r="K2692" s="2">
        <v>143997000</v>
      </c>
      <c r="L2692" s="2">
        <v>134342000</v>
      </c>
      <c r="M2692" s="2">
        <v>116780000</v>
      </c>
      <c r="N2692" s="2">
        <v>112015000</v>
      </c>
      <c r="O2692" s="2">
        <v>108493000</v>
      </c>
      <c r="P2692" s="2">
        <v>91443300</v>
      </c>
      <c r="Q2692" s="2">
        <v>85675300</v>
      </c>
      <c r="R2692" s="2">
        <v>79058800</v>
      </c>
      <c r="S2692" s="2">
        <v>76996500</v>
      </c>
      <c r="T2692" s="2">
        <v>76486700</v>
      </c>
      <c r="U2692" s="2">
        <v>76386200</v>
      </c>
      <c r="V2692" s="2">
        <v>74980700</v>
      </c>
      <c r="W2692" s="2">
        <v>75290800</v>
      </c>
      <c r="X2692" s="2">
        <v>74142500</v>
      </c>
      <c r="Y2692" s="2">
        <v>72274200</v>
      </c>
      <c r="Z2692" s="2">
        <v>70413400</v>
      </c>
      <c r="AA2692" s="2">
        <v>69712700</v>
      </c>
      <c r="AB2692" s="2">
        <v>68889900</v>
      </c>
      <c r="AC2692" s="2">
        <v>68927500</v>
      </c>
      <c r="AD2692" s="2">
        <v>68732900</v>
      </c>
      <c r="AE2692" s="2">
        <v>68863200</v>
      </c>
      <c r="AF2692" s="2">
        <v>68057800</v>
      </c>
    </row>
    <row r="2693" spans="1:32">
      <c r="A2693" t="s">
        <v>8321</v>
      </c>
      <c r="B2693" t="s">
        <v>19</v>
      </c>
      <c r="C2693" s="2">
        <v>595256000</v>
      </c>
      <c r="D2693" s="2">
        <v>501812000</v>
      </c>
      <c r="E2693" s="2">
        <v>471190000</v>
      </c>
      <c r="F2693" s="2">
        <v>452095000</v>
      </c>
      <c r="G2693" s="2">
        <v>365661000</v>
      </c>
      <c r="H2693" s="2">
        <v>363219000</v>
      </c>
      <c r="I2693" s="2">
        <v>337410000</v>
      </c>
      <c r="J2693" s="2">
        <v>296617000</v>
      </c>
      <c r="K2693" s="2">
        <v>253259000</v>
      </c>
      <c r="L2693" s="2">
        <v>236279000</v>
      </c>
      <c r="M2693" s="2">
        <v>205392000</v>
      </c>
      <c r="N2693" s="2">
        <v>197011000</v>
      </c>
      <c r="O2693" s="2">
        <v>190816000</v>
      </c>
      <c r="P2693" s="2">
        <v>160829000</v>
      </c>
      <c r="Q2693" s="2">
        <v>150685000</v>
      </c>
      <c r="R2693" s="2">
        <v>139048000</v>
      </c>
      <c r="S2693" s="2">
        <v>135421000</v>
      </c>
      <c r="T2693" s="2">
        <v>134524000</v>
      </c>
      <c r="U2693" s="2">
        <v>134347000</v>
      </c>
      <c r="V2693" s="2">
        <v>131875000</v>
      </c>
      <c r="W2693" s="2">
        <v>132421000</v>
      </c>
      <c r="X2693" s="2">
        <v>130401000</v>
      </c>
      <c r="Y2693" s="2">
        <v>127115000</v>
      </c>
      <c r="Z2693" s="2">
        <v>123842000</v>
      </c>
      <c r="AA2693" s="2">
        <v>122610000</v>
      </c>
      <c r="AB2693" s="2">
        <v>121163000</v>
      </c>
      <c r="AC2693" s="2">
        <v>121229000</v>
      </c>
      <c r="AD2693" s="2">
        <v>120886000</v>
      </c>
      <c r="AE2693" s="2">
        <v>121116000</v>
      </c>
      <c r="AF2693" s="2">
        <v>119699000</v>
      </c>
    </row>
    <row r="2694" spans="1:32">
      <c r="A2694" t="s">
        <v>8322</v>
      </c>
      <c r="B2694" t="s">
        <v>19</v>
      </c>
      <c r="C2694" s="2">
        <v>23457000</v>
      </c>
      <c r="D2694" s="2">
        <v>19774700</v>
      </c>
      <c r="E2694" s="2">
        <v>18568000</v>
      </c>
      <c r="F2694" s="2">
        <v>17815500</v>
      </c>
      <c r="G2694" s="2">
        <v>14409500</v>
      </c>
      <c r="H2694" s="2">
        <v>14313200</v>
      </c>
      <c r="I2694" s="2">
        <v>13296200</v>
      </c>
      <c r="J2694" s="2">
        <v>11688700</v>
      </c>
      <c r="K2694" s="2">
        <v>9980090</v>
      </c>
      <c r="L2694" s="2">
        <v>9310940</v>
      </c>
      <c r="M2694" s="2">
        <v>8093790</v>
      </c>
      <c r="N2694" s="2">
        <v>7763520</v>
      </c>
      <c r="O2694" s="2">
        <v>7519400</v>
      </c>
      <c r="P2694" s="2">
        <v>6337740</v>
      </c>
      <c r="Q2694" s="2">
        <v>5937970</v>
      </c>
      <c r="R2694" s="2">
        <v>5479400</v>
      </c>
      <c r="S2694" s="2">
        <v>5336460</v>
      </c>
      <c r="T2694" s="2">
        <v>5301130</v>
      </c>
      <c r="U2694" s="2">
        <v>5294160</v>
      </c>
      <c r="V2694" s="2">
        <v>5196750</v>
      </c>
      <c r="W2694" s="2">
        <v>5218250</v>
      </c>
      <c r="X2694" s="2">
        <v>5138660</v>
      </c>
      <c r="Y2694" s="2">
        <v>5009170</v>
      </c>
      <c r="Z2694" s="2">
        <v>4880200</v>
      </c>
      <c r="AA2694" s="2">
        <v>4831640</v>
      </c>
      <c r="AB2694" s="2">
        <v>4774610</v>
      </c>
      <c r="AC2694" s="2">
        <v>4777220</v>
      </c>
      <c r="AD2694" s="2">
        <v>4763730</v>
      </c>
      <c r="AE2694" s="2">
        <v>4772760</v>
      </c>
      <c r="AF2694" s="2">
        <v>4716940</v>
      </c>
    </row>
    <row r="2695" spans="1:32">
      <c r="A2695" t="s">
        <v>8323</v>
      </c>
      <c r="B2695" t="s">
        <v>19</v>
      </c>
      <c r="C2695" s="2">
        <v>22102500</v>
      </c>
      <c r="D2695" s="2">
        <v>18632800</v>
      </c>
      <c r="E2695" s="2">
        <v>17495800</v>
      </c>
      <c r="F2695" s="2">
        <v>16786800</v>
      </c>
      <c r="G2695" s="2">
        <v>13577400</v>
      </c>
      <c r="H2695" s="2">
        <v>13486700</v>
      </c>
      <c r="I2695" s="2">
        <v>12528400</v>
      </c>
      <c r="J2695" s="2">
        <v>11013700</v>
      </c>
      <c r="K2695" s="2">
        <v>9403800</v>
      </c>
      <c r="L2695" s="2">
        <v>8773290</v>
      </c>
      <c r="M2695" s="2">
        <v>7626420</v>
      </c>
      <c r="N2695" s="2">
        <v>7315220</v>
      </c>
      <c r="O2695" s="2">
        <v>7085200</v>
      </c>
      <c r="P2695" s="2">
        <v>5971770</v>
      </c>
      <c r="Q2695" s="2">
        <v>5595090</v>
      </c>
      <c r="R2695" s="2">
        <v>5162990</v>
      </c>
      <c r="S2695" s="2">
        <v>5028310</v>
      </c>
      <c r="T2695" s="2">
        <v>4995020</v>
      </c>
      <c r="U2695" s="2">
        <v>4988450</v>
      </c>
      <c r="V2695" s="2">
        <v>4896670</v>
      </c>
      <c r="W2695" s="2">
        <v>4916920</v>
      </c>
      <c r="X2695" s="2">
        <v>4841930</v>
      </c>
      <c r="Y2695" s="2">
        <v>4719920</v>
      </c>
      <c r="Z2695" s="2">
        <v>4598400</v>
      </c>
      <c r="AA2695" s="2">
        <v>4552640</v>
      </c>
      <c r="AB2695" s="2">
        <v>4498900</v>
      </c>
      <c r="AC2695" s="2">
        <v>4501360</v>
      </c>
      <c r="AD2695" s="2">
        <v>4488650</v>
      </c>
      <c r="AE2695" s="2">
        <v>4497160</v>
      </c>
      <c r="AF2695" s="2">
        <v>4444560</v>
      </c>
    </row>
    <row r="2696" spans="1:32">
      <c r="A2696" t="s">
        <v>8324</v>
      </c>
      <c r="B2696" t="s">
        <v>19</v>
      </c>
      <c r="C2696" s="2">
        <v>15739500</v>
      </c>
      <c r="D2696" s="2">
        <v>13268700</v>
      </c>
      <c r="E2696" s="2">
        <v>12459000</v>
      </c>
      <c r="F2696" s="2">
        <v>11954100</v>
      </c>
      <c r="G2696" s="2">
        <v>9668650</v>
      </c>
      <c r="H2696" s="2">
        <v>9604090</v>
      </c>
      <c r="I2696" s="2">
        <v>8921650</v>
      </c>
      <c r="J2696" s="2">
        <v>7843020</v>
      </c>
      <c r="K2696" s="2">
        <v>6696580</v>
      </c>
      <c r="L2696" s="2">
        <v>6247580</v>
      </c>
      <c r="M2696" s="2">
        <v>5430880</v>
      </c>
      <c r="N2696" s="2">
        <v>5209270</v>
      </c>
      <c r="O2696" s="2">
        <v>5045470</v>
      </c>
      <c r="P2696" s="2">
        <v>4252580</v>
      </c>
      <c r="Q2696" s="2">
        <v>3984340</v>
      </c>
      <c r="R2696" s="2">
        <v>3676640</v>
      </c>
      <c r="S2696" s="2">
        <v>3580730</v>
      </c>
      <c r="T2696" s="2">
        <v>3557030</v>
      </c>
      <c r="U2696" s="2">
        <v>3552350</v>
      </c>
      <c r="V2696" s="2">
        <v>3486990</v>
      </c>
      <c r="W2696" s="2">
        <v>3501410</v>
      </c>
      <c r="X2696" s="2">
        <v>3448010</v>
      </c>
      <c r="Y2696" s="2">
        <v>3361120</v>
      </c>
      <c r="Z2696" s="2">
        <v>3274580</v>
      </c>
      <c r="AA2696" s="2">
        <v>3242000</v>
      </c>
      <c r="AB2696" s="2">
        <v>3203730</v>
      </c>
      <c r="AC2696" s="2">
        <v>3205480</v>
      </c>
      <c r="AD2696" s="2">
        <v>3196430</v>
      </c>
      <c r="AE2696" s="2">
        <v>3202490</v>
      </c>
      <c r="AF2696" s="2">
        <v>3165040</v>
      </c>
    </row>
    <row r="2697" spans="1:32">
      <c r="A2697" t="s">
        <v>8325</v>
      </c>
      <c r="B2697" t="s">
        <v>19</v>
      </c>
      <c r="C2697" s="2">
        <v>1470000</v>
      </c>
      <c r="D2697" s="2">
        <v>1239240</v>
      </c>
      <c r="E2697" s="2">
        <v>1163620</v>
      </c>
      <c r="F2697" s="2">
        <v>1116460</v>
      </c>
      <c r="G2697">
        <v>903010</v>
      </c>
      <c r="H2697">
        <v>896979</v>
      </c>
      <c r="I2697">
        <v>833243</v>
      </c>
      <c r="J2697">
        <v>732504</v>
      </c>
      <c r="K2697">
        <v>625431</v>
      </c>
      <c r="L2697">
        <v>583497</v>
      </c>
      <c r="M2697">
        <v>507220</v>
      </c>
      <c r="N2697">
        <v>486523</v>
      </c>
      <c r="O2697">
        <v>471225</v>
      </c>
      <c r="P2697">
        <v>397172</v>
      </c>
      <c r="Q2697">
        <v>372120</v>
      </c>
      <c r="R2697">
        <v>343382</v>
      </c>
      <c r="S2697">
        <v>334425</v>
      </c>
      <c r="T2697">
        <v>332211</v>
      </c>
      <c r="U2697">
        <v>331774</v>
      </c>
      <c r="V2697">
        <v>325669</v>
      </c>
      <c r="W2697">
        <v>327016</v>
      </c>
      <c r="X2697">
        <v>322029</v>
      </c>
      <c r="Y2697">
        <v>313914</v>
      </c>
      <c r="Z2697">
        <v>305832</v>
      </c>
      <c r="AA2697">
        <v>302788</v>
      </c>
      <c r="AB2697">
        <v>299215</v>
      </c>
      <c r="AC2697">
        <v>299378</v>
      </c>
      <c r="AD2697">
        <v>298533</v>
      </c>
      <c r="AE2697">
        <v>299099</v>
      </c>
      <c r="AF2697">
        <v>295600</v>
      </c>
    </row>
    <row r="2698" spans="1:32">
      <c r="A2698" t="s">
        <v>8326</v>
      </c>
      <c r="B2698" t="s">
        <v>19</v>
      </c>
      <c r="C2698" s="2">
        <v>9870000</v>
      </c>
      <c r="D2698" s="2">
        <v>8320600</v>
      </c>
      <c r="E2698" s="2">
        <v>7812850</v>
      </c>
      <c r="F2698" s="2">
        <v>7496230</v>
      </c>
      <c r="G2698" s="2">
        <v>6063060</v>
      </c>
      <c r="H2698" s="2">
        <v>6022580</v>
      </c>
      <c r="I2698" s="2">
        <v>5594630</v>
      </c>
      <c r="J2698" s="2">
        <v>4918240</v>
      </c>
      <c r="K2698" s="2">
        <v>4199320</v>
      </c>
      <c r="L2698" s="2">
        <v>3917760</v>
      </c>
      <c r="M2698" s="2">
        <v>3405620</v>
      </c>
      <c r="N2698" s="2">
        <v>3266660</v>
      </c>
      <c r="O2698" s="2">
        <v>3163940</v>
      </c>
      <c r="P2698" s="2">
        <v>2666730</v>
      </c>
      <c r="Q2698" s="2">
        <v>2498520</v>
      </c>
      <c r="R2698" s="2">
        <v>2305560</v>
      </c>
      <c r="S2698" s="2">
        <v>2245420</v>
      </c>
      <c r="T2698" s="2">
        <v>2230560</v>
      </c>
      <c r="U2698" s="2">
        <v>2227620</v>
      </c>
      <c r="V2698" s="2">
        <v>2186640</v>
      </c>
      <c r="W2698" s="2">
        <v>2195680</v>
      </c>
      <c r="X2698" s="2">
        <v>2162190</v>
      </c>
      <c r="Y2698" s="2">
        <v>2107710</v>
      </c>
      <c r="Z2698" s="2">
        <v>2053440</v>
      </c>
      <c r="AA2698" s="2">
        <v>2033010</v>
      </c>
      <c r="AB2698" s="2">
        <v>2009010</v>
      </c>
      <c r="AC2698" s="2">
        <v>2010110</v>
      </c>
      <c r="AD2698" s="2">
        <v>2004430</v>
      </c>
      <c r="AE2698" s="2">
        <v>2008230</v>
      </c>
      <c r="AF2698" s="2">
        <v>1984750</v>
      </c>
    </row>
    <row r="2699" spans="1:32">
      <c r="A2699" t="s">
        <v>8327</v>
      </c>
      <c r="B2699" t="s">
        <v>19</v>
      </c>
      <c r="C2699" s="2">
        <v>11917500</v>
      </c>
      <c r="D2699" s="2">
        <v>10046700</v>
      </c>
      <c r="E2699" s="2">
        <v>9433600</v>
      </c>
      <c r="F2699" s="2">
        <v>9051300</v>
      </c>
      <c r="G2699" s="2">
        <v>7320830</v>
      </c>
      <c r="H2699" s="2">
        <v>7271940</v>
      </c>
      <c r="I2699" s="2">
        <v>6755220</v>
      </c>
      <c r="J2699" s="2">
        <v>5938510</v>
      </c>
      <c r="K2699" s="2">
        <v>5070460</v>
      </c>
      <c r="L2699" s="2">
        <v>4730490</v>
      </c>
      <c r="M2699" s="2">
        <v>4112110</v>
      </c>
      <c r="N2699" s="2">
        <v>3944310</v>
      </c>
      <c r="O2699" s="2">
        <v>3820290</v>
      </c>
      <c r="P2699" s="2">
        <v>3219930</v>
      </c>
      <c r="Q2699" s="2">
        <v>3016830</v>
      </c>
      <c r="R2699" s="2">
        <v>2783850</v>
      </c>
      <c r="S2699" s="2">
        <v>2711230</v>
      </c>
      <c r="T2699" s="2">
        <v>2693280</v>
      </c>
      <c r="U2699" s="2">
        <v>2689740</v>
      </c>
      <c r="V2699" s="2">
        <v>2640250</v>
      </c>
      <c r="W2699" s="2">
        <v>2651170</v>
      </c>
      <c r="X2699" s="2">
        <v>2610730</v>
      </c>
      <c r="Y2699" s="2">
        <v>2544940</v>
      </c>
      <c r="Z2699" s="2">
        <v>2479420</v>
      </c>
      <c r="AA2699" s="2">
        <v>2454750</v>
      </c>
      <c r="AB2699" s="2">
        <v>2425780</v>
      </c>
      <c r="AC2699" s="2">
        <v>2427100</v>
      </c>
      <c r="AD2699" s="2">
        <v>2420250</v>
      </c>
      <c r="AE2699" s="2">
        <v>2424840</v>
      </c>
      <c r="AF2699" s="2">
        <v>2396470</v>
      </c>
    </row>
    <row r="2700" spans="1:32">
      <c r="A2700" t="s">
        <v>8328</v>
      </c>
      <c r="B2700" t="s">
        <v>19</v>
      </c>
      <c r="C2700">
        <v>840000</v>
      </c>
      <c r="D2700">
        <v>708136</v>
      </c>
      <c r="E2700">
        <v>664923</v>
      </c>
      <c r="F2700">
        <v>637977</v>
      </c>
      <c r="G2700">
        <v>516005</v>
      </c>
      <c r="H2700">
        <v>512560</v>
      </c>
      <c r="I2700">
        <v>476139</v>
      </c>
      <c r="J2700">
        <v>418574</v>
      </c>
      <c r="K2700">
        <v>357389</v>
      </c>
      <c r="L2700">
        <v>333427</v>
      </c>
      <c r="M2700">
        <v>289840</v>
      </c>
      <c r="N2700">
        <v>278013</v>
      </c>
      <c r="O2700">
        <v>269271</v>
      </c>
      <c r="P2700">
        <v>226956</v>
      </c>
      <c r="Q2700">
        <v>212640</v>
      </c>
      <c r="R2700">
        <v>196218</v>
      </c>
      <c r="S2700">
        <v>191100</v>
      </c>
      <c r="T2700">
        <v>189835</v>
      </c>
      <c r="U2700">
        <v>189585</v>
      </c>
      <c r="V2700">
        <v>186097</v>
      </c>
      <c r="W2700">
        <v>186866</v>
      </c>
      <c r="X2700">
        <v>184016</v>
      </c>
      <c r="Y2700">
        <v>179379</v>
      </c>
      <c r="Z2700">
        <v>174761</v>
      </c>
      <c r="AA2700">
        <v>173022</v>
      </c>
      <c r="AB2700">
        <v>170980</v>
      </c>
      <c r="AC2700">
        <v>171073</v>
      </c>
      <c r="AD2700">
        <v>170590</v>
      </c>
      <c r="AE2700">
        <v>170914</v>
      </c>
      <c r="AF2700">
        <v>168915</v>
      </c>
    </row>
    <row r="2701" spans="1:32">
      <c r="A2701" t="s">
        <v>8329</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8330</v>
      </c>
      <c r="B2702" t="s">
        <v>19</v>
      </c>
      <c r="C2702" s="2">
        <v>119491000000000</v>
      </c>
      <c r="D2702" s="2">
        <v>133180000000000</v>
      </c>
      <c r="E2702" s="2">
        <v>132323000000000</v>
      </c>
      <c r="F2702" s="2">
        <v>135500000000000</v>
      </c>
      <c r="G2702" s="2">
        <v>134818000000000</v>
      </c>
      <c r="H2702" s="2">
        <v>134407000000000</v>
      </c>
      <c r="I2702" s="2">
        <v>133645000000000</v>
      </c>
      <c r="J2702" s="2">
        <v>135668000000000</v>
      </c>
      <c r="K2702" s="2">
        <v>135884000000000</v>
      </c>
      <c r="L2702" s="2">
        <v>135275000000000</v>
      </c>
      <c r="M2702" s="2">
        <v>133861000000000</v>
      </c>
      <c r="N2702" s="2">
        <v>133778000000000</v>
      </c>
      <c r="O2702" s="2">
        <v>133634000000000</v>
      </c>
      <c r="P2702" s="2">
        <v>133973000000000</v>
      </c>
      <c r="Q2702" s="2">
        <v>133108000000000</v>
      </c>
      <c r="R2702" s="2">
        <v>133147000000000</v>
      </c>
      <c r="S2702" s="2">
        <v>134602000000000</v>
      </c>
      <c r="T2702" s="2">
        <v>136306000000000</v>
      </c>
      <c r="U2702" s="2">
        <v>138450000000000</v>
      </c>
      <c r="V2702" s="2">
        <v>139659000000000</v>
      </c>
      <c r="W2702" s="2">
        <v>140945000000000</v>
      </c>
      <c r="X2702" s="2">
        <v>143278000000000</v>
      </c>
      <c r="Y2702" s="2">
        <v>145608000000000</v>
      </c>
      <c r="Z2702" s="2">
        <v>147642000000000</v>
      </c>
      <c r="AA2702" s="2">
        <v>148300000000000</v>
      </c>
      <c r="AB2702" s="2">
        <v>148100000000000</v>
      </c>
      <c r="AC2702" s="2">
        <v>147238000000000</v>
      </c>
      <c r="AD2702" s="2">
        <v>148300000000000</v>
      </c>
      <c r="AE2702" s="2">
        <v>148834000000000</v>
      </c>
      <c r="AF2702" s="2">
        <v>148983000000000</v>
      </c>
    </row>
    <row r="2703" spans="1:32">
      <c r="A2703" t="s">
        <v>8331</v>
      </c>
      <c r="B2703" t="s">
        <v>19</v>
      </c>
      <c r="C2703" s="2">
        <v>13597600000</v>
      </c>
      <c r="D2703" s="2">
        <v>15155300000</v>
      </c>
      <c r="E2703" s="2">
        <v>15057800000</v>
      </c>
      <c r="F2703" s="2">
        <v>15419300000</v>
      </c>
      <c r="G2703" s="2">
        <v>15341700000</v>
      </c>
      <c r="H2703" s="2">
        <v>15294900000</v>
      </c>
      <c r="I2703" s="2">
        <v>15208200000</v>
      </c>
      <c r="J2703" s="2">
        <v>15438400000</v>
      </c>
      <c r="K2703" s="2">
        <v>15463000000</v>
      </c>
      <c r="L2703" s="2">
        <v>15393700000</v>
      </c>
      <c r="M2703" s="2">
        <v>15232800000</v>
      </c>
      <c r="N2703" s="2">
        <v>15223400000</v>
      </c>
      <c r="O2703" s="2">
        <v>15207000000</v>
      </c>
      <c r="P2703" s="2">
        <v>15245600000</v>
      </c>
      <c r="Q2703" s="2">
        <v>15147100000</v>
      </c>
      <c r="R2703" s="2">
        <v>15151500000</v>
      </c>
      <c r="S2703" s="2">
        <v>15317200000</v>
      </c>
      <c r="T2703" s="2">
        <v>15511100000</v>
      </c>
      <c r="U2703" s="2">
        <v>15755100000</v>
      </c>
      <c r="V2703" s="2">
        <v>15892500000</v>
      </c>
      <c r="W2703" s="2">
        <v>16038900000</v>
      </c>
      <c r="X2703" s="2">
        <v>16304400000</v>
      </c>
      <c r="Y2703" s="2">
        <v>16569600000</v>
      </c>
      <c r="Z2703" s="2">
        <v>16801000000</v>
      </c>
      <c r="AA2703" s="2">
        <v>16875900000</v>
      </c>
      <c r="AB2703" s="2">
        <v>16853100000</v>
      </c>
      <c r="AC2703" s="2">
        <v>16755100000</v>
      </c>
      <c r="AD2703" s="2">
        <v>16875900000</v>
      </c>
      <c r="AE2703" s="2">
        <v>16936600000</v>
      </c>
      <c r="AF2703" s="2">
        <v>16953700000</v>
      </c>
    </row>
    <row r="2704" spans="1:32">
      <c r="A2704" t="s">
        <v>8332</v>
      </c>
      <c r="B2704" t="s">
        <v>19</v>
      </c>
      <c r="C2704" s="2">
        <v>72588700000</v>
      </c>
      <c r="D2704" s="2">
        <v>80904600000</v>
      </c>
      <c r="E2704" s="2">
        <v>80383800000</v>
      </c>
      <c r="F2704" s="2">
        <v>82313700000</v>
      </c>
      <c r="G2704" s="2">
        <v>81899700000</v>
      </c>
      <c r="H2704" s="2">
        <v>81649700000</v>
      </c>
      <c r="I2704" s="2">
        <v>81186900000</v>
      </c>
      <c r="J2704" s="2">
        <v>82415700000</v>
      </c>
      <c r="K2704" s="2">
        <v>82546900000</v>
      </c>
      <c r="L2704" s="2">
        <v>82177000000</v>
      </c>
      <c r="M2704" s="2">
        <v>81318200000</v>
      </c>
      <c r="N2704" s="2">
        <v>81268000000</v>
      </c>
      <c r="O2704" s="2">
        <v>81180500000</v>
      </c>
      <c r="P2704" s="2">
        <v>81386200000</v>
      </c>
      <c r="Q2704" s="2">
        <v>80860500000</v>
      </c>
      <c r="R2704" s="2">
        <v>80884400000</v>
      </c>
      <c r="S2704" s="2">
        <v>81768600000</v>
      </c>
      <c r="T2704" s="2">
        <v>82803600000</v>
      </c>
      <c r="U2704" s="2">
        <v>84106100000</v>
      </c>
      <c r="V2704" s="2">
        <v>84840100000</v>
      </c>
      <c r="W2704" s="2">
        <v>85621600000</v>
      </c>
      <c r="X2704" s="2">
        <v>87038600000</v>
      </c>
      <c r="Y2704" s="2">
        <v>88454200000</v>
      </c>
      <c r="Z2704" s="2">
        <v>89689900000</v>
      </c>
      <c r="AA2704" s="2">
        <v>90089400000</v>
      </c>
      <c r="AB2704" s="2">
        <v>89967900000</v>
      </c>
      <c r="AC2704" s="2">
        <v>89444600000</v>
      </c>
      <c r="AD2704" s="2">
        <v>90089500000</v>
      </c>
      <c r="AE2704" s="2">
        <v>90413900000</v>
      </c>
      <c r="AF2704" s="2">
        <v>90504700000</v>
      </c>
    </row>
    <row r="2705" spans="1:32">
      <c r="A2705" t="s">
        <v>8333</v>
      </c>
      <c r="B2705" t="s">
        <v>19</v>
      </c>
      <c r="C2705" s="2">
        <v>127668000000</v>
      </c>
      <c r="D2705" s="2">
        <v>142294000000</v>
      </c>
      <c r="E2705" s="2">
        <v>141378000000</v>
      </c>
      <c r="F2705" s="2">
        <v>144772000000</v>
      </c>
      <c r="G2705" s="2">
        <v>144044000000</v>
      </c>
      <c r="H2705" s="2">
        <v>143605000000</v>
      </c>
      <c r="I2705" s="2">
        <v>142791000000</v>
      </c>
      <c r="J2705" s="2">
        <v>144952000000</v>
      </c>
      <c r="K2705" s="2">
        <v>145182000000</v>
      </c>
      <c r="L2705" s="2">
        <v>144532000000</v>
      </c>
      <c r="M2705" s="2">
        <v>143021000000</v>
      </c>
      <c r="N2705" s="2">
        <v>142933000000</v>
      </c>
      <c r="O2705" s="2">
        <v>142779000000</v>
      </c>
      <c r="P2705" s="2">
        <v>143141000000</v>
      </c>
      <c r="Q2705" s="2">
        <v>142216000000</v>
      </c>
      <c r="R2705" s="2">
        <v>142258000000</v>
      </c>
      <c r="S2705" s="2">
        <v>143814000000</v>
      </c>
      <c r="T2705" s="2">
        <v>145634000000</v>
      </c>
      <c r="U2705" s="2">
        <v>147925000000</v>
      </c>
      <c r="V2705" s="2">
        <v>149216000000</v>
      </c>
      <c r="W2705" s="2">
        <v>150590000000</v>
      </c>
      <c r="X2705" s="2">
        <v>153082000000</v>
      </c>
      <c r="Y2705" s="2">
        <v>155572000000</v>
      </c>
      <c r="Z2705" s="2">
        <v>157745000000</v>
      </c>
      <c r="AA2705" s="2">
        <v>158448000000</v>
      </c>
      <c r="AB2705" s="2">
        <v>158234000000</v>
      </c>
      <c r="AC2705" s="2">
        <v>157314000000</v>
      </c>
      <c r="AD2705" s="2">
        <v>158448000000</v>
      </c>
      <c r="AE2705" s="2">
        <v>159019000000</v>
      </c>
      <c r="AF2705" s="2">
        <v>159178000000</v>
      </c>
    </row>
    <row r="2706" spans="1:32">
      <c r="A2706" t="s">
        <v>8334</v>
      </c>
      <c r="B2706" t="s">
        <v>19</v>
      </c>
      <c r="C2706" s="2">
        <v>5030970000</v>
      </c>
      <c r="D2706" s="2">
        <v>5607330000</v>
      </c>
      <c r="E2706" s="2">
        <v>5571230000</v>
      </c>
      <c r="F2706" s="2">
        <v>5704990000</v>
      </c>
      <c r="G2706" s="2">
        <v>5676290000</v>
      </c>
      <c r="H2706" s="2">
        <v>5658970000</v>
      </c>
      <c r="I2706" s="2">
        <v>5626890000</v>
      </c>
      <c r="J2706" s="2">
        <v>5712060000</v>
      </c>
      <c r="K2706" s="2">
        <v>5721150000</v>
      </c>
      <c r="L2706" s="2">
        <v>5695510000</v>
      </c>
      <c r="M2706" s="2">
        <v>5635990000</v>
      </c>
      <c r="N2706" s="2">
        <v>5632510000</v>
      </c>
      <c r="O2706" s="2">
        <v>5626450000</v>
      </c>
      <c r="P2706" s="2">
        <v>5640700000</v>
      </c>
      <c r="Q2706" s="2">
        <v>5604270000</v>
      </c>
      <c r="R2706" s="2">
        <v>5605920000</v>
      </c>
      <c r="S2706" s="2">
        <v>5667200000</v>
      </c>
      <c r="T2706" s="2">
        <v>5738940000</v>
      </c>
      <c r="U2706" s="2">
        <v>5829210000</v>
      </c>
      <c r="V2706" s="2">
        <v>5880090000</v>
      </c>
      <c r="W2706" s="2">
        <v>5934250000</v>
      </c>
      <c r="X2706" s="2">
        <v>6032460000</v>
      </c>
      <c r="Y2706" s="2">
        <v>6130570000</v>
      </c>
      <c r="Z2706" s="2">
        <v>6216210000</v>
      </c>
      <c r="AA2706" s="2">
        <v>6243900000</v>
      </c>
      <c r="AB2706" s="2">
        <v>6235480000</v>
      </c>
      <c r="AC2706" s="2">
        <v>6199210000</v>
      </c>
      <c r="AD2706" s="2">
        <v>6243910000</v>
      </c>
      <c r="AE2706" s="2">
        <v>6266390000</v>
      </c>
      <c r="AF2706" s="2">
        <v>6272680000</v>
      </c>
    </row>
    <row r="2707" spans="1:32">
      <c r="A2707" t="s">
        <v>8335</v>
      </c>
      <c r="B2707" t="s">
        <v>19</v>
      </c>
      <c r="C2707" s="2">
        <v>4740460000</v>
      </c>
      <c r="D2707" s="2">
        <v>5283540000</v>
      </c>
      <c r="E2707" s="2">
        <v>5249520000</v>
      </c>
      <c r="F2707" s="2">
        <v>5375560000</v>
      </c>
      <c r="G2707" s="2">
        <v>5348520000</v>
      </c>
      <c r="H2707" s="2">
        <v>5332200000</v>
      </c>
      <c r="I2707" s="2">
        <v>5301970000</v>
      </c>
      <c r="J2707" s="2">
        <v>5382220000</v>
      </c>
      <c r="K2707" s="2">
        <v>5390790000</v>
      </c>
      <c r="L2707" s="2">
        <v>5366630000</v>
      </c>
      <c r="M2707" s="2">
        <v>5310540000</v>
      </c>
      <c r="N2707" s="2">
        <v>5307270000</v>
      </c>
      <c r="O2707" s="2">
        <v>5301550000</v>
      </c>
      <c r="P2707" s="2">
        <v>5314990000</v>
      </c>
      <c r="Q2707" s="2">
        <v>5280660000</v>
      </c>
      <c r="R2707" s="2">
        <v>5282210000</v>
      </c>
      <c r="S2707" s="2">
        <v>5339960000</v>
      </c>
      <c r="T2707" s="2">
        <v>5407550000</v>
      </c>
      <c r="U2707" s="2">
        <v>5492610000</v>
      </c>
      <c r="V2707" s="2">
        <v>5540550000</v>
      </c>
      <c r="W2707" s="2">
        <v>5591580000</v>
      </c>
      <c r="X2707" s="2">
        <v>5684120000</v>
      </c>
      <c r="Y2707" s="2">
        <v>5776570000</v>
      </c>
      <c r="Z2707" s="2">
        <v>5857270000</v>
      </c>
      <c r="AA2707" s="2">
        <v>5883360000</v>
      </c>
      <c r="AB2707" s="2">
        <v>5875420000</v>
      </c>
      <c r="AC2707" s="2">
        <v>5841250000</v>
      </c>
      <c r="AD2707" s="2">
        <v>5883360000</v>
      </c>
      <c r="AE2707" s="2">
        <v>5904540000</v>
      </c>
      <c r="AF2707" s="2">
        <v>5910470000</v>
      </c>
    </row>
    <row r="2708" spans="1:32">
      <c r="A2708" t="s">
        <v>8336</v>
      </c>
      <c r="B2708" t="s">
        <v>19</v>
      </c>
      <c r="C2708" s="2">
        <v>3375750000</v>
      </c>
      <c r="D2708" s="2">
        <v>3762480000</v>
      </c>
      <c r="E2708" s="2">
        <v>3738260000</v>
      </c>
      <c r="F2708" s="2">
        <v>3828010000</v>
      </c>
      <c r="G2708" s="2">
        <v>3808760000</v>
      </c>
      <c r="H2708" s="2">
        <v>3797130000</v>
      </c>
      <c r="I2708" s="2">
        <v>3775610000</v>
      </c>
      <c r="J2708" s="2">
        <v>3832760000</v>
      </c>
      <c r="K2708" s="2">
        <v>3838860000</v>
      </c>
      <c r="L2708" s="2">
        <v>3821650000</v>
      </c>
      <c r="M2708" s="2">
        <v>3781710000</v>
      </c>
      <c r="N2708" s="2">
        <v>3779380000</v>
      </c>
      <c r="O2708" s="2">
        <v>3775310000</v>
      </c>
      <c r="P2708" s="2">
        <v>3784880000</v>
      </c>
      <c r="Q2708" s="2">
        <v>3760430000</v>
      </c>
      <c r="R2708" s="2">
        <v>3761540000</v>
      </c>
      <c r="S2708" s="2">
        <v>3802660000</v>
      </c>
      <c r="T2708" s="2">
        <v>3850790000</v>
      </c>
      <c r="U2708" s="2">
        <v>3911370000</v>
      </c>
      <c r="V2708" s="2">
        <v>3945500000</v>
      </c>
      <c r="W2708" s="2">
        <v>3981850000</v>
      </c>
      <c r="X2708" s="2">
        <v>4047740000</v>
      </c>
      <c r="Y2708" s="2">
        <v>4113570000</v>
      </c>
      <c r="Z2708" s="2">
        <v>4171040000</v>
      </c>
      <c r="AA2708" s="2">
        <v>4189620000</v>
      </c>
      <c r="AB2708" s="2">
        <v>4183970000</v>
      </c>
      <c r="AC2708" s="2">
        <v>4159630000</v>
      </c>
      <c r="AD2708" s="2">
        <v>4189630000</v>
      </c>
      <c r="AE2708" s="2">
        <v>4204710000</v>
      </c>
      <c r="AF2708" s="2">
        <v>4208930000</v>
      </c>
    </row>
    <row r="2709" spans="1:32">
      <c r="A2709" t="s">
        <v>8337</v>
      </c>
      <c r="B2709" t="s">
        <v>19</v>
      </c>
      <c r="C2709" s="2">
        <v>315280000</v>
      </c>
      <c r="D2709" s="2">
        <v>351399000</v>
      </c>
      <c r="E2709" s="2">
        <v>349137000</v>
      </c>
      <c r="F2709" s="2">
        <v>357519000</v>
      </c>
      <c r="G2709" s="2">
        <v>355721000</v>
      </c>
      <c r="H2709" s="2">
        <v>354635000</v>
      </c>
      <c r="I2709" s="2">
        <v>352625000</v>
      </c>
      <c r="J2709" s="2">
        <v>357962000</v>
      </c>
      <c r="K2709" s="2">
        <v>358532000</v>
      </c>
      <c r="L2709" s="2">
        <v>356925000</v>
      </c>
      <c r="M2709" s="2">
        <v>353195000</v>
      </c>
      <c r="N2709" s="2">
        <v>352977000</v>
      </c>
      <c r="O2709" s="2">
        <v>352597000</v>
      </c>
      <c r="P2709" s="2">
        <v>353491000</v>
      </c>
      <c r="Q2709" s="2">
        <v>351208000</v>
      </c>
      <c r="R2709" s="2">
        <v>351311000</v>
      </c>
      <c r="S2709" s="2">
        <v>355152000</v>
      </c>
      <c r="T2709" s="2">
        <v>359647000</v>
      </c>
      <c r="U2709" s="2">
        <v>365304000</v>
      </c>
      <c r="V2709" s="2">
        <v>368492000</v>
      </c>
      <c r="W2709" s="2">
        <v>371887000</v>
      </c>
      <c r="X2709" s="2">
        <v>378041000</v>
      </c>
      <c r="Y2709" s="2">
        <v>384190000</v>
      </c>
      <c r="Z2709" s="2">
        <v>389557000</v>
      </c>
      <c r="AA2709" s="2">
        <v>391292000</v>
      </c>
      <c r="AB2709" s="2">
        <v>390764000</v>
      </c>
      <c r="AC2709" s="2">
        <v>388492000</v>
      </c>
      <c r="AD2709" s="2">
        <v>391293000</v>
      </c>
      <c r="AE2709" s="2">
        <v>392701000</v>
      </c>
      <c r="AF2709" s="2">
        <v>393096000</v>
      </c>
    </row>
    <row r="2710" spans="1:32">
      <c r="A2710" t="s">
        <v>8338</v>
      </c>
      <c r="B2710" t="s">
        <v>19</v>
      </c>
      <c r="C2710" s="2">
        <v>2116880000</v>
      </c>
      <c r="D2710" s="2">
        <v>2359390000</v>
      </c>
      <c r="E2710" s="2">
        <v>2344200000</v>
      </c>
      <c r="F2710" s="2">
        <v>2400490000</v>
      </c>
      <c r="G2710" s="2">
        <v>2388410000</v>
      </c>
      <c r="H2710" s="2">
        <v>2381120000</v>
      </c>
      <c r="I2710" s="2">
        <v>2367630000</v>
      </c>
      <c r="J2710" s="2">
        <v>2403460000</v>
      </c>
      <c r="K2710" s="2">
        <v>2407290000</v>
      </c>
      <c r="L2710" s="2">
        <v>2396500000</v>
      </c>
      <c r="M2710" s="2">
        <v>2371450000</v>
      </c>
      <c r="N2710" s="2">
        <v>2369990000</v>
      </c>
      <c r="O2710" s="2">
        <v>2367440000</v>
      </c>
      <c r="P2710" s="2">
        <v>2373440000</v>
      </c>
      <c r="Q2710" s="2">
        <v>2358110000</v>
      </c>
      <c r="R2710" s="2">
        <v>2358800000</v>
      </c>
      <c r="S2710" s="2">
        <v>2384590000</v>
      </c>
      <c r="T2710" s="2">
        <v>2414770000</v>
      </c>
      <c r="U2710" s="2">
        <v>2452760000</v>
      </c>
      <c r="V2710" s="2">
        <v>2474160000</v>
      </c>
      <c r="W2710" s="2">
        <v>2496950000</v>
      </c>
      <c r="X2710" s="2">
        <v>2538280000</v>
      </c>
      <c r="Y2710" s="2">
        <v>2579560000</v>
      </c>
      <c r="Z2710" s="2">
        <v>2615600000</v>
      </c>
      <c r="AA2710" s="2">
        <v>2627250000</v>
      </c>
      <c r="AB2710" s="2">
        <v>2623700000</v>
      </c>
      <c r="AC2710" s="2">
        <v>2608440000</v>
      </c>
      <c r="AD2710" s="2">
        <v>2627250000</v>
      </c>
      <c r="AE2710" s="2">
        <v>2636710000</v>
      </c>
      <c r="AF2710" s="2">
        <v>2639360000</v>
      </c>
    </row>
    <row r="2711" spans="1:32">
      <c r="A2711" t="s">
        <v>8339</v>
      </c>
      <c r="B2711" t="s">
        <v>19</v>
      </c>
      <c r="C2711" s="2">
        <v>2556020000</v>
      </c>
      <c r="D2711" s="2">
        <v>2848840000</v>
      </c>
      <c r="E2711" s="2">
        <v>2830500000</v>
      </c>
      <c r="F2711" s="2">
        <v>2898460000</v>
      </c>
      <c r="G2711" s="2">
        <v>2883880000</v>
      </c>
      <c r="H2711" s="2">
        <v>2875080000</v>
      </c>
      <c r="I2711" s="2">
        <v>2858780000</v>
      </c>
      <c r="J2711" s="2">
        <v>2902050000</v>
      </c>
      <c r="K2711" s="2">
        <v>2906670000</v>
      </c>
      <c r="L2711" s="2">
        <v>2893650000</v>
      </c>
      <c r="M2711" s="2">
        <v>2863400000</v>
      </c>
      <c r="N2711" s="2">
        <v>2861640000</v>
      </c>
      <c r="O2711" s="2">
        <v>2858560000</v>
      </c>
      <c r="P2711" s="2">
        <v>2865800000</v>
      </c>
      <c r="Q2711" s="2">
        <v>2847290000</v>
      </c>
      <c r="R2711" s="2">
        <v>2848130000</v>
      </c>
      <c r="S2711" s="2">
        <v>2879260000</v>
      </c>
      <c r="T2711" s="2">
        <v>2915710000</v>
      </c>
      <c r="U2711" s="2">
        <v>2961570000</v>
      </c>
      <c r="V2711" s="2">
        <v>2987420000</v>
      </c>
      <c r="W2711" s="2">
        <v>3014940000</v>
      </c>
      <c r="X2711" s="2">
        <v>3064830000</v>
      </c>
      <c r="Y2711" s="2">
        <v>3114680000</v>
      </c>
      <c r="Z2711" s="2">
        <v>3158190000</v>
      </c>
      <c r="AA2711" s="2">
        <v>3172260000</v>
      </c>
      <c r="AB2711" s="2">
        <v>3167980000</v>
      </c>
      <c r="AC2711" s="2">
        <v>3149560000</v>
      </c>
      <c r="AD2711" s="2">
        <v>3172260000</v>
      </c>
      <c r="AE2711" s="2">
        <v>3183690000</v>
      </c>
      <c r="AF2711" s="2">
        <v>3186880000</v>
      </c>
    </row>
    <row r="2712" spans="1:32">
      <c r="A2712" t="s">
        <v>8340</v>
      </c>
      <c r="B2712" t="s">
        <v>19</v>
      </c>
      <c r="C2712" s="2">
        <v>180160000</v>
      </c>
      <c r="D2712" s="2">
        <v>200800000</v>
      </c>
      <c r="E2712" s="2">
        <v>199507000</v>
      </c>
      <c r="F2712" s="2">
        <v>204297000</v>
      </c>
      <c r="G2712" s="2">
        <v>203269000</v>
      </c>
      <c r="H2712" s="2">
        <v>202649000</v>
      </c>
      <c r="I2712" s="2">
        <v>201500000</v>
      </c>
      <c r="J2712" s="2">
        <v>204550000</v>
      </c>
      <c r="K2712" s="2">
        <v>204876000</v>
      </c>
      <c r="L2712" s="2">
        <v>203957000</v>
      </c>
      <c r="M2712" s="2">
        <v>201826000</v>
      </c>
      <c r="N2712" s="2">
        <v>201701000</v>
      </c>
      <c r="O2712" s="2">
        <v>201484000</v>
      </c>
      <c r="P2712" s="2">
        <v>201995000</v>
      </c>
      <c r="Q2712" s="2">
        <v>200690000</v>
      </c>
      <c r="R2712" s="2">
        <v>200749000</v>
      </c>
      <c r="S2712" s="2">
        <v>202944000</v>
      </c>
      <c r="T2712" s="2">
        <v>205513000</v>
      </c>
      <c r="U2712" s="2">
        <v>208745000</v>
      </c>
      <c r="V2712" s="2">
        <v>210567000</v>
      </c>
      <c r="W2712" s="2">
        <v>212507000</v>
      </c>
      <c r="X2712" s="2">
        <v>216023000</v>
      </c>
      <c r="Y2712" s="2">
        <v>219537000</v>
      </c>
      <c r="Z2712" s="2">
        <v>222604000</v>
      </c>
      <c r="AA2712" s="2">
        <v>223595000</v>
      </c>
      <c r="AB2712" s="2">
        <v>223294000</v>
      </c>
      <c r="AC2712" s="2">
        <v>221995000</v>
      </c>
      <c r="AD2712" s="2">
        <v>223596000</v>
      </c>
      <c r="AE2712" s="2">
        <v>224401000</v>
      </c>
      <c r="AF2712" s="2">
        <v>224626000</v>
      </c>
    </row>
    <row r="2713" spans="1:32">
      <c r="A2713" t="s">
        <v>8341</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8342</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8343</v>
      </c>
      <c r="B2715" t="s">
        <v>19</v>
      </c>
      <c r="C2715" s="2">
        <v>1133330000</v>
      </c>
      <c r="D2715" s="2">
        <v>1170160000</v>
      </c>
      <c r="E2715" s="2">
        <v>1114610000</v>
      </c>
      <c r="F2715" s="2">
        <v>1092270000</v>
      </c>
      <c r="G2715" s="2">
        <v>1079590000</v>
      </c>
      <c r="H2715" s="2">
        <v>1056650000</v>
      </c>
      <c r="I2715" s="2">
        <v>1031890000</v>
      </c>
      <c r="J2715" s="2">
        <v>1018010000</v>
      </c>
      <c r="K2715" s="2">
        <v>1010760000</v>
      </c>
      <c r="L2715" s="2">
        <v>1001100000</v>
      </c>
      <c r="M2715" s="2">
        <v>990836000</v>
      </c>
      <c r="N2715" s="2">
        <v>983590000</v>
      </c>
      <c r="O2715" s="2">
        <v>978156000</v>
      </c>
      <c r="P2715" s="2">
        <v>971514000</v>
      </c>
      <c r="Q2715" s="2">
        <v>969099000</v>
      </c>
      <c r="R2715" s="2">
        <v>968495000</v>
      </c>
      <c r="S2715" s="2">
        <v>970307000</v>
      </c>
      <c r="T2715" s="2">
        <v>973929000</v>
      </c>
      <c r="U2715" s="2">
        <v>979364000</v>
      </c>
      <c r="V2715" s="2">
        <v>984194000</v>
      </c>
      <c r="W2715" s="2">
        <v>989024000</v>
      </c>
      <c r="X2715" s="2">
        <v>993855000</v>
      </c>
      <c r="Y2715" s="2">
        <v>1004120000</v>
      </c>
      <c r="Z2715" s="2">
        <v>1013180000</v>
      </c>
      <c r="AA2715" s="2">
        <v>1021630000</v>
      </c>
      <c r="AB2715" s="2">
        <v>1028880000</v>
      </c>
      <c r="AC2715" s="2">
        <v>1031890000</v>
      </c>
      <c r="AD2715" s="2">
        <v>1032500000</v>
      </c>
      <c r="AE2715" s="2">
        <v>1035520000</v>
      </c>
      <c r="AF2715" s="2">
        <v>1043370000</v>
      </c>
    </row>
    <row r="2716" spans="1:32">
      <c r="A2716" t="s">
        <v>8344</v>
      </c>
      <c r="B2716" t="s">
        <v>19</v>
      </c>
      <c r="C2716" s="2">
        <v>6050130000</v>
      </c>
      <c r="D2716" s="2">
        <v>6246760000</v>
      </c>
      <c r="E2716" s="2">
        <v>5950210000</v>
      </c>
      <c r="F2716" s="2">
        <v>5830950000</v>
      </c>
      <c r="G2716" s="2">
        <v>5763260000</v>
      </c>
      <c r="H2716" s="2">
        <v>5640780000</v>
      </c>
      <c r="I2716" s="2">
        <v>5508620000</v>
      </c>
      <c r="J2716" s="2">
        <v>5434480000</v>
      </c>
      <c r="K2716" s="2">
        <v>5395800000</v>
      </c>
      <c r="L2716" s="2">
        <v>5344230000</v>
      </c>
      <c r="M2716" s="2">
        <v>5289440000</v>
      </c>
      <c r="N2716" s="2">
        <v>5250760000</v>
      </c>
      <c r="O2716" s="2">
        <v>5221750000</v>
      </c>
      <c r="P2716" s="2">
        <v>5186290000</v>
      </c>
      <c r="Q2716" s="2">
        <v>5173400000</v>
      </c>
      <c r="R2716" s="2">
        <v>5170170000</v>
      </c>
      <c r="S2716" s="2">
        <v>5179840000</v>
      </c>
      <c r="T2716" s="2">
        <v>5199180000</v>
      </c>
      <c r="U2716" s="2">
        <v>5228190000</v>
      </c>
      <c r="V2716" s="2">
        <v>5253980000</v>
      </c>
      <c r="W2716" s="2">
        <v>5279770000</v>
      </c>
      <c r="X2716" s="2">
        <v>5305550000</v>
      </c>
      <c r="Y2716" s="2">
        <v>5360350000</v>
      </c>
      <c r="Z2716" s="2">
        <v>5408700000</v>
      </c>
      <c r="AA2716" s="2">
        <v>5453820000</v>
      </c>
      <c r="AB2716" s="2">
        <v>5492500000</v>
      </c>
      <c r="AC2716" s="2">
        <v>5508620000</v>
      </c>
      <c r="AD2716" s="2">
        <v>5511840000</v>
      </c>
      <c r="AE2716" s="2">
        <v>5527960000</v>
      </c>
      <c r="AF2716" s="2">
        <v>5569860000</v>
      </c>
    </row>
    <row r="2717" spans="1:32">
      <c r="A2717" t="s">
        <v>8345</v>
      </c>
      <c r="B2717" t="s">
        <v>19</v>
      </c>
      <c r="C2717" s="2">
        <v>10640900000</v>
      </c>
      <c r="D2717" s="2">
        <v>10986700000</v>
      </c>
      <c r="E2717" s="2">
        <v>10465200000</v>
      </c>
      <c r="F2717" s="2">
        <v>10255400000</v>
      </c>
      <c r="G2717" s="2">
        <v>10136400000</v>
      </c>
      <c r="H2717" s="2">
        <v>9920920000</v>
      </c>
      <c r="I2717" s="2">
        <v>9688490000</v>
      </c>
      <c r="J2717" s="2">
        <v>9558100000</v>
      </c>
      <c r="K2717" s="2">
        <v>9490070000</v>
      </c>
      <c r="L2717" s="2">
        <v>9399370000</v>
      </c>
      <c r="M2717" s="2">
        <v>9302990000</v>
      </c>
      <c r="N2717" s="2">
        <v>9234960000</v>
      </c>
      <c r="O2717" s="2">
        <v>9183940000</v>
      </c>
      <c r="P2717" s="2">
        <v>9121580000</v>
      </c>
      <c r="Q2717" s="2">
        <v>9098910000</v>
      </c>
      <c r="R2717" s="2">
        <v>9093240000</v>
      </c>
      <c r="S2717" s="2">
        <v>9110240000</v>
      </c>
      <c r="T2717" s="2">
        <v>9144260000</v>
      </c>
      <c r="U2717" s="2">
        <v>9195280000</v>
      </c>
      <c r="V2717" s="2">
        <v>9240630000</v>
      </c>
      <c r="W2717" s="2">
        <v>9285990000</v>
      </c>
      <c r="X2717" s="2">
        <v>9331340000</v>
      </c>
      <c r="Y2717" s="2">
        <v>9427710000</v>
      </c>
      <c r="Z2717" s="2">
        <v>9512750000</v>
      </c>
      <c r="AA2717" s="2">
        <v>9592120000</v>
      </c>
      <c r="AB2717" s="2">
        <v>9660150000</v>
      </c>
      <c r="AC2717" s="2">
        <v>9688490000</v>
      </c>
      <c r="AD2717" s="2">
        <v>9694160000</v>
      </c>
      <c r="AE2717" s="2">
        <v>9722510000</v>
      </c>
      <c r="AF2717" s="2">
        <v>9796200000</v>
      </c>
    </row>
    <row r="2718" spans="1:32">
      <c r="A2718" t="s">
        <v>8346</v>
      </c>
      <c r="B2718" t="s">
        <v>19</v>
      </c>
      <c r="C2718" s="2">
        <v>419322000</v>
      </c>
      <c r="D2718" s="2">
        <v>432949000</v>
      </c>
      <c r="E2718" s="2">
        <v>412396000</v>
      </c>
      <c r="F2718" s="2">
        <v>404131000</v>
      </c>
      <c r="G2718" s="2">
        <v>399439000</v>
      </c>
      <c r="H2718" s="2">
        <v>390950000</v>
      </c>
      <c r="I2718" s="2">
        <v>381791000</v>
      </c>
      <c r="J2718" s="2">
        <v>376652000</v>
      </c>
      <c r="K2718" s="2">
        <v>373972000</v>
      </c>
      <c r="L2718" s="2">
        <v>370397000</v>
      </c>
      <c r="M2718" s="2">
        <v>366599000</v>
      </c>
      <c r="N2718" s="2">
        <v>363919000</v>
      </c>
      <c r="O2718" s="2">
        <v>361908000</v>
      </c>
      <c r="P2718" s="2">
        <v>359451000</v>
      </c>
      <c r="Q2718" s="2">
        <v>358557000</v>
      </c>
      <c r="R2718" s="2">
        <v>358334000</v>
      </c>
      <c r="S2718" s="2">
        <v>359004000</v>
      </c>
      <c r="T2718" s="2">
        <v>360344000</v>
      </c>
      <c r="U2718" s="2">
        <v>362355000</v>
      </c>
      <c r="V2718" s="2">
        <v>364142000</v>
      </c>
      <c r="W2718" s="2">
        <v>365929000</v>
      </c>
      <c r="X2718" s="2">
        <v>367716000</v>
      </c>
      <c r="Y2718" s="2">
        <v>371514000</v>
      </c>
      <c r="Z2718" s="2">
        <v>374865000</v>
      </c>
      <c r="AA2718" s="2">
        <v>377993000</v>
      </c>
      <c r="AB2718" s="2">
        <v>380674000</v>
      </c>
      <c r="AC2718" s="2">
        <v>381791000</v>
      </c>
      <c r="AD2718" s="2">
        <v>382014000</v>
      </c>
      <c r="AE2718" s="2">
        <v>383131000</v>
      </c>
      <c r="AF2718" s="2">
        <v>386035000</v>
      </c>
    </row>
    <row r="2719" spans="1:32">
      <c r="A2719" t="s">
        <v>8347</v>
      </c>
      <c r="B2719" t="s">
        <v>19</v>
      </c>
      <c r="C2719" s="2">
        <v>395109000</v>
      </c>
      <c r="D2719" s="2">
        <v>407949000</v>
      </c>
      <c r="E2719" s="2">
        <v>388583000</v>
      </c>
      <c r="F2719" s="2">
        <v>380795000</v>
      </c>
      <c r="G2719" s="2">
        <v>376374000</v>
      </c>
      <c r="H2719" s="2">
        <v>368375000</v>
      </c>
      <c r="I2719" s="2">
        <v>359745000</v>
      </c>
      <c r="J2719" s="2">
        <v>354903000</v>
      </c>
      <c r="K2719" s="2">
        <v>352377000</v>
      </c>
      <c r="L2719" s="2">
        <v>349009000</v>
      </c>
      <c r="M2719" s="2">
        <v>345430000</v>
      </c>
      <c r="N2719" s="2">
        <v>342904000</v>
      </c>
      <c r="O2719" s="2">
        <v>341010000</v>
      </c>
      <c r="P2719" s="2">
        <v>338694000</v>
      </c>
      <c r="Q2719" s="2">
        <v>337852000</v>
      </c>
      <c r="R2719" s="2">
        <v>337642000</v>
      </c>
      <c r="S2719" s="2">
        <v>338274000</v>
      </c>
      <c r="T2719" s="2">
        <v>339536000</v>
      </c>
      <c r="U2719" s="2">
        <v>341431000</v>
      </c>
      <c r="V2719" s="2">
        <v>343115000</v>
      </c>
      <c r="W2719" s="2">
        <v>344799000</v>
      </c>
      <c r="X2719" s="2">
        <v>346483000</v>
      </c>
      <c r="Y2719" s="2">
        <v>350062000</v>
      </c>
      <c r="Z2719" s="2">
        <v>353219000</v>
      </c>
      <c r="AA2719" s="2">
        <v>356166000</v>
      </c>
      <c r="AB2719" s="2">
        <v>358692000</v>
      </c>
      <c r="AC2719" s="2">
        <v>359745000</v>
      </c>
      <c r="AD2719" s="2">
        <v>359955000</v>
      </c>
      <c r="AE2719" s="2">
        <v>361008000</v>
      </c>
      <c r="AF2719" s="2">
        <v>363744000</v>
      </c>
    </row>
    <row r="2720" spans="1:32">
      <c r="A2720" t="s">
        <v>8348</v>
      </c>
      <c r="B2720" t="s">
        <v>19</v>
      </c>
      <c r="C2720" s="2">
        <v>281362000</v>
      </c>
      <c r="D2720" s="2">
        <v>290506000</v>
      </c>
      <c r="E2720" s="2">
        <v>276715000</v>
      </c>
      <c r="F2720" s="2">
        <v>271169000</v>
      </c>
      <c r="G2720" s="2">
        <v>268021000</v>
      </c>
      <c r="H2720" s="2">
        <v>262325000</v>
      </c>
      <c r="I2720" s="2">
        <v>256179000</v>
      </c>
      <c r="J2720" s="2">
        <v>252731000</v>
      </c>
      <c r="K2720" s="2">
        <v>250933000</v>
      </c>
      <c r="L2720" s="2">
        <v>248534000</v>
      </c>
      <c r="M2720" s="2">
        <v>245986000</v>
      </c>
      <c r="N2720" s="2">
        <v>244187000</v>
      </c>
      <c r="O2720" s="2">
        <v>242838000</v>
      </c>
      <c r="P2720" s="2">
        <v>241189000</v>
      </c>
      <c r="Q2720" s="2">
        <v>240590000</v>
      </c>
      <c r="R2720" s="2">
        <v>240440000</v>
      </c>
      <c r="S2720" s="2">
        <v>240889000</v>
      </c>
      <c r="T2720" s="2">
        <v>241789000</v>
      </c>
      <c r="U2720" s="2">
        <v>243138000</v>
      </c>
      <c r="V2720" s="2">
        <v>244337000</v>
      </c>
      <c r="W2720" s="2">
        <v>245536000</v>
      </c>
      <c r="X2720" s="2">
        <v>246735000</v>
      </c>
      <c r="Y2720" s="2">
        <v>249284000</v>
      </c>
      <c r="Z2720" s="2">
        <v>251532000</v>
      </c>
      <c r="AA2720" s="2">
        <v>253631000</v>
      </c>
      <c r="AB2720" s="2">
        <v>255430000</v>
      </c>
      <c r="AC2720" s="2">
        <v>256179000</v>
      </c>
      <c r="AD2720" s="2">
        <v>256329000</v>
      </c>
      <c r="AE2720" s="2">
        <v>257078000</v>
      </c>
      <c r="AF2720" s="2">
        <v>259027000</v>
      </c>
    </row>
    <row r="2721" spans="1:32">
      <c r="A2721" t="s">
        <v>8349</v>
      </c>
      <c r="B2721" t="s">
        <v>19</v>
      </c>
      <c r="C2721" s="2">
        <v>26278000</v>
      </c>
      <c r="D2721" s="2">
        <v>27132000</v>
      </c>
      <c r="E2721" s="2">
        <v>25844000</v>
      </c>
      <c r="F2721" s="2">
        <v>25326000</v>
      </c>
      <c r="G2721" s="2">
        <v>25032000</v>
      </c>
      <c r="H2721" s="2">
        <v>24500000</v>
      </c>
      <c r="I2721" s="2">
        <v>23926000</v>
      </c>
      <c r="J2721" s="2">
        <v>23604000</v>
      </c>
      <c r="K2721" s="2">
        <v>23436000</v>
      </c>
      <c r="L2721" s="2">
        <v>23212000</v>
      </c>
      <c r="M2721" s="2">
        <v>22974000</v>
      </c>
      <c r="N2721" s="2">
        <v>22806000</v>
      </c>
      <c r="O2721" s="2">
        <v>22680000</v>
      </c>
      <c r="P2721" s="2">
        <v>22526000</v>
      </c>
      <c r="Q2721" s="2">
        <v>22470000</v>
      </c>
      <c r="R2721" s="2">
        <v>22456000</v>
      </c>
      <c r="S2721" s="2">
        <v>22498000</v>
      </c>
      <c r="T2721" s="2">
        <v>22582000</v>
      </c>
      <c r="U2721" s="2">
        <v>22708000</v>
      </c>
      <c r="V2721" s="2">
        <v>22820000</v>
      </c>
      <c r="W2721" s="2">
        <v>22932000</v>
      </c>
      <c r="X2721" s="2">
        <v>23044000</v>
      </c>
      <c r="Y2721" s="2">
        <v>23282000</v>
      </c>
      <c r="Z2721" s="2">
        <v>23492000</v>
      </c>
      <c r="AA2721" s="2">
        <v>23688000</v>
      </c>
      <c r="AB2721" s="2">
        <v>23856000</v>
      </c>
      <c r="AC2721" s="2">
        <v>23926000</v>
      </c>
      <c r="AD2721" s="2">
        <v>23940000</v>
      </c>
      <c r="AE2721" s="2">
        <v>24010000</v>
      </c>
      <c r="AF2721" s="2">
        <v>24192000</v>
      </c>
    </row>
    <row r="2722" spans="1:32">
      <c r="A2722" t="s">
        <v>8350</v>
      </c>
      <c r="B2722" t="s">
        <v>19</v>
      </c>
      <c r="C2722" s="2">
        <v>176438000</v>
      </c>
      <c r="D2722" s="2">
        <v>182172000</v>
      </c>
      <c r="E2722" s="2">
        <v>173524000</v>
      </c>
      <c r="F2722" s="2">
        <v>170046000</v>
      </c>
      <c r="G2722" s="2">
        <v>168072000</v>
      </c>
      <c r="H2722" s="2">
        <v>164500000</v>
      </c>
      <c r="I2722" s="2">
        <v>160646000</v>
      </c>
      <c r="J2722" s="2">
        <v>158484000</v>
      </c>
      <c r="K2722" s="2">
        <v>157356000</v>
      </c>
      <c r="L2722" s="2">
        <v>155852000</v>
      </c>
      <c r="M2722" s="2">
        <v>154254000</v>
      </c>
      <c r="N2722" s="2">
        <v>153126000</v>
      </c>
      <c r="O2722" s="2">
        <v>152280000</v>
      </c>
      <c r="P2722" s="2">
        <v>151246000</v>
      </c>
      <c r="Q2722" s="2">
        <v>150870000</v>
      </c>
      <c r="R2722" s="2">
        <v>150776000</v>
      </c>
      <c r="S2722" s="2">
        <v>151058000</v>
      </c>
      <c r="T2722" s="2">
        <v>151622000</v>
      </c>
      <c r="U2722" s="2">
        <v>152468000</v>
      </c>
      <c r="V2722" s="2">
        <v>153220000</v>
      </c>
      <c r="W2722" s="2">
        <v>153972000</v>
      </c>
      <c r="X2722" s="2">
        <v>154724000</v>
      </c>
      <c r="Y2722" s="2">
        <v>156322000</v>
      </c>
      <c r="Z2722" s="2">
        <v>157732000</v>
      </c>
      <c r="AA2722" s="2">
        <v>159048000</v>
      </c>
      <c r="AB2722" s="2">
        <v>160176000</v>
      </c>
      <c r="AC2722" s="2">
        <v>160646000</v>
      </c>
      <c r="AD2722" s="2">
        <v>160740000</v>
      </c>
      <c r="AE2722" s="2">
        <v>161210000</v>
      </c>
      <c r="AF2722" s="2">
        <v>162432000</v>
      </c>
    </row>
    <row r="2723" spans="1:32">
      <c r="A2723" t="s">
        <v>8351</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8352</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8353</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8354</v>
      </c>
      <c r="B2726" t="s">
        <v>19</v>
      </c>
      <c r="C2726" s="2">
        <v>45965900000000</v>
      </c>
      <c r="D2726" s="2">
        <v>45345100000000</v>
      </c>
      <c r="E2726" s="2">
        <v>44342200000000</v>
      </c>
      <c r="F2726" s="2">
        <v>45180600000000</v>
      </c>
      <c r="G2726" s="2">
        <v>45408700000000</v>
      </c>
      <c r="H2726" s="2">
        <v>45812000000000</v>
      </c>
      <c r="I2726" s="2">
        <v>46008300000000</v>
      </c>
      <c r="J2726" s="2">
        <v>45774900000000</v>
      </c>
      <c r="K2726" s="2">
        <v>45403400000000</v>
      </c>
      <c r="L2726" s="2">
        <v>44984300000000</v>
      </c>
      <c r="M2726" s="2">
        <v>44581000000000</v>
      </c>
      <c r="N2726" s="2">
        <v>44177800000000</v>
      </c>
      <c r="O2726" s="2">
        <v>43875300000000</v>
      </c>
      <c r="P2726" s="2">
        <v>43668400000000</v>
      </c>
      <c r="Q2726" s="2">
        <v>43546300000000</v>
      </c>
      <c r="R2726" s="2">
        <v>43588800000000</v>
      </c>
      <c r="S2726" s="2">
        <v>43620600000000</v>
      </c>
      <c r="T2726" s="2">
        <v>43620600000000</v>
      </c>
      <c r="U2726" s="2">
        <v>43827600000000</v>
      </c>
      <c r="V2726" s="2">
        <v>43864700000000</v>
      </c>
      <c r="W2726" s="2">
        <v>43954900000000</v>
      </c>
      <c r="X2726" s="2">
        <v>44183100000000</v>
      </c>
      <c r="Y2726" s="2">
        <v>44464300000000</v>
      </c>
      <c r="Z2726" s="2">
        <v>44756100000000</v>
      </c>
      <c r="AA2726" s="2">
        <v>44994900000000</v>
      </c>
      <c r="AB2726" s="2">
        <v>44915300000000</v>
      </c>
      <c r="AC2726" s="2">
        <v>45185900000000</v>
      </c>
      <c r="AD2726" s="2">
        <v>45467100000000</v>
      </c>
      <c r="AE2726" s="2">
        <v>45758900000000</v>
      </c>
      <c r="AF2726" s="2">
        <v>46029600000000</v>
      </c>
    </row>
    <row r="2727" spans="1:32">
      <c r="A2727" t="s">
        <v>8355</v>
      </c>
      <c r="B2727" t="s">
        <v>19</v>
      </c>
      <c r="C2727" s="2">
        <v>5230720000</v>
      </c>
      <c r="D2727" s="2">
        <v>5160070000</v>
      </c>
      <c r="E2727" s="2">
        <v>5045960000</v>
      </c>
      <c r="F2727" s="2">
        <v>5141360000</v>
      </c>
      <c r="G2727" s="2">
        <v>5167320000</v>
      </c>
      <c r="H2727" s="2">
        <v>5213210000</v>
      </c>
      <c r="I2727" s="2">
        <v>5235550000</v>
      </c>
      <c r="J2727" s="2">
        <v>5208980000</v>
      </c>
      <c r="K2727" s="2">
        <v>5166720000</v>
      </c>
      <c r="L2727" s="2">
        <v>5119020000</v>
      </c>
      <c r="M2727" s="2">
        <v>5073130000</v>
      </c>
      <c r="N2727" s="2">
        <v>5027240000</v>
      </c>
      <c r="O2727" s="2">
        <v>4992820000</v>
      </c>
      <c r="P2727" s="2">
        <v>4969270000</v>
      </c>
      <c r="Q2727" s="2">
        <v>4955390000</v>
      </c>
      <c r="R2727" s="2">
        <v>4960220000</v>
      </c>
      <c r="S2727" s="2">
        <v>4963840000</v>
      </c>
      <c r="T2727" s="2">
        <v>4963840000</v>
      </c>
      <c r="U2727" s="2">
        <v>4987390000</v>
      </c>
      <c r="V2727" s="2">
        <v>4991610000</v>
      </c>
      <c r="W2727" s="2">
        <v>5001880000</v>
      </c>
      <c r="X2727" s="2">
        <v>5027840000</v>
      </c>
      <c r="Y2727" s="2">
        <v>5059840000</v>
      </c>
      <c r="Z2727" s="2">
        <v>5093050000</v>
      </c>
      <c r="AA2727" s="2">
        <v>5120220000</v>
      </c>
      <c r="AB2727" s="2">
        <v>5111170000</v>
      </c>
      <c r="AC2727" s="2">
        <v>5141960000</v>
      </c>
      <c r="AD2727" s="2">
        <v>5173960000</v>
      </c>
      <c r="AE2727" s="2">
        <v>5207170000</v>
      </c>
      <c r="AF2727" s="2">
        <v>5237960000</v>
      </c>
    </row>
    <row r="2728" spans="1:32">
      <c r="A2728" t="s">
        <v>8356</v>
      </c>
      <c r="B2728" t="s">
        <v>19</v>
      </c>
      <c r="C2728" s="2">
        <v>27923400000</v>
      </c>
      <c r="D2728" s="2">
        <v>27546300000</v>
      </c>
      <c r="E2728" s="2">
        <v>26937100000</v>
      </c>
      <c r="F2728" s="2">
        <v>27446400000</v>
      </c>
      <c r="G2728" s="2">
        <v>27585000000</v>
      </c>
      <c r="H2728" s="2">
        <v>27830000000</v>
      </c>
      <c r="I2728" s="2">
        <v>27949200000</v>
      </c>
      <c r="J2728" s="2">
        <v>27807400000</v>
      </c>
      <c r="K2728" s="2">
        <v>27581800000</v>
      </c>
      <c r="L2728" s="2">
        <v>27327100000</v>
      </c>
      <c r="M2728" s="2">
        <v>27082200000</v>
      </c>
      <c r="N2728" s="2">
        <v>26837200000</v>
      </c>
      <c r="O2728" s="2">
        <v>26653500000</v>
      </c>
      <c r="P2728" s="2">
        <v>26527800000</v>
      </c>
      <c r="Q2728" s="2">
        <v>26453600000</v>
      </c>
      <c r="R2728" s="2">
        <v>26479400000</v>
      </c>
      <c r="S2728" s="2">
        <v>26498700000</v>
      </c>
      <c r="T2728" s="2">
        <v>26498700000</v>
      </c>
      <c r="U2728" s="2">
        <v>26624500000</v>
      </c>
      <c r="V2728" s="2">
        <v>26647000000</v>
      </c>
      <c r="W2728" s="2">
        <v>26701800000</v>
      </c>
      <c r="X2728" s="2">
        <v>26840400000</v>
      </c>
      <c r="Y2728" s="2">
        <v>27011300000</v>
      </c>
      <c r="Z2728" s="2">
        <v>27188500000</v>
      </c>
      <c r="AA2728" s="2">
        <v>27333600000</v>
      </c>
      <c r="AB2728" s="2">
        <v>27285200000</v>
      </c>
      <c r="AC2728" s="2">
        <v>27449600000</v>
      </c>
      <c r="AD2728" s="2">
        <v>27620500000</v>
      </c>
      <c r="AE2728" s="2">
        <v>27797700000</v>
      </c>
      <c r="AF2728" s="2">
        <v>27962100000</v>
      </c>
    </row>
    <row r="2729" spans="1:32">
      <c r="A2729" t="s">
        <v>8357</v>
      </c>
      <c r="B2729" t="s">
        <v>19</v>
      </c>
      <c r="C2729" s="2">
        <v>49111400000</v>
      </c>
      <c r="D2729" s="2">
        <v>48448100000</v>
      </c>
      <c r="E2729" s="2">
        <v>47376700000</v>
      </c>
      <c r="F2729" s="2">
        <v>48272400000</v>
      </c>
      <c r="G2729" s="2">
        <v>48516200000</v>
      </c>
      <c r="H2729" s="2">
        <v>48947000000</v>
      </c>
      <c r="I2729" s="2">
        <v>49156800000</v>
      </c>
      <c r="J2729" s="2">
        <v>48907300000</v>
      </c>
      <c r="K2729" s="2">
        <v>48510500000</v>
      </c>
      <c r="L2729" s="2">
        <v>48062600000</v>
      </c>
      <c r="M2729" s="2">
        <v>47631800000</v>
      </c>
      <c r="N2729" s="2">
        <v>47200900000</v>
      </c>
      <c r="O2729" s="2">
        <v>46877800000</v>
      </c>
      <c r="P2729" s="2">
        <v>46656700000</v>
      </c>
      <c r="Q2729" s="2">
        <v>46526300000</v>
      </c>
      <c r="R2729" s="2">
        <v>46571700000</v>
      </c>
      <c r="S2729" s="2">
        <v>46605700000</v>
      </c>
      <c r="T2729" s="2">
        <v>46605700000</v>
      </c>
      <c r="U2729" s="2">
        <v>46826800000</v>
      </c>
      <c r="V2729" s="2">
        <v>46866400000</v>
      </c>
      <c r="W2729" s="2">
        <v>46962800000</v>
      </c>
      <c r="X2729" s="2">
        <v>47206600000</v>
      </c>
      <c r="Y2729" s="2">
        <v>47507100000</v>
      </c>
      <c r="Z2729" s="2">
        <v>47818900000</v>
      </c>
      <c r="AA2729" s="2">
        <v>48074000000</v>
      </c>
      <c r="AB2729" s="2">
        <v>47988900000</v>
      </c>
      <c r="AC2729" s="2">
        <v>48278100000</v>
      </c>
      <c r="AD2729" s="2">
        <v>48578500000</v>
      </c>
      <c r="AE2729" s="2">
        <v>48890300000</v>
      </c>
      <c r="AF2729" s="2">
        <v>49179400000</v>
      </c>
    </row>
    <row r="2730" spans="1:32">
      <c r="A2730" t="s">
        <v>8358</v>
      </c>
      <c r="B2730" t="s">
        <v>19</v>
      </c>
      <c r="C2730" s="2">
        <v>1935310000</v>
      </c>
      <c r="D2730" s="2">
        <v>1909180000</v>
      </c>
      <c r="E2730" s="2">
        <v>1866950000</v>
      </c>
      <c r="F2730" s="2">
        <v>1902250000</v>
      </c>
      <c r="G2730" s="2">
        <v>1911860000</v>
      </c>
      <c r="H2730" s="2">
        <v>1928840000</v>
      </c>
      <c r="I2730" s="2">
        <v>1937100000</v>
      </c>
      <c r="J2730" s="2">
        <v>1927270000</v>
      </c>
      <c r="K2730" s="2">
        <v>1911630000</v>
      </c>
      <c r="L2730" s="2">
        <v>1893990000</v>
      </c>
      <c r="M2730" s="2">
        <v>1877010000</v>
      </c>
      <c r="N2730" s="2">
        <v>1860030000</v>
      </c>
      <c r="O2730" s="2">
        <v>1847290000</v>
      </c>
      <c r="P2730" s="2">
        <v>1838580000</v>
      </c>
      <c r="Q2730" s="2">
        <v>1833440000</v>
      </c>
      <c r="R2730" s="2">
        <v>1835230000</v>
      </c>
      <c r="S2730" s="2">
        <v>1836570000</v>
      </c>
      <c r="T2730" s="2">
        <v>1836570000</v>
      </c>
      <c r="U2730" s="2">
        <v>1845280000</v>
      </c>
      <c r="V2730" s="2">
        <v>1846850000</v>
      </c>
      <c r="W2730" s="2">
        <v>1850650000</v>
      </c>
      <c r="X2730" s="2">
        <v>1860250000</v>
      </c>
      <c r="Y2730" s="2">
        <v>1872090000</v>
      </c>
      <c r="Z2730" s="2">
        <v>1884380000</v>
      </c>
      <c r="AA2730" s="2">
        <v>1894430000</v>
      </c>
      <c r="AB2730" s="2">
        <v>1891080000</v>
      </c>
      <c r="AC2730" s="2">
        <v>1902470000</v>
      </c>
      <c r="AD2730" s="2">
        <v>1914310000</v>
      </c>
      <c r="AE2730" s="2">
        <v>1926600000</v>
      </c>
      <c r="AF2730" s="2">
        <v>1938000000</v>
      </c>
    </row>
    <row r="2731" spans="1:32">
      <c r="A2731" t="s">
        <v>8359</v>
      </c>
      <c r="B2731" t="s">
        <v>19</v>
      </c>
      <c r="C2731" s="2">
        <v>1823560000</v>
      </c>
      <c r="D2731" s="2">
        <v>1798930000</v>
      </c>
      <c r="E2731" s="2">
        <v>1759150000</v>
      </c>
      <c r="F2731" s="2">
        <v>1792410000</v>
      </c>
      <c r="G2731" s="2">
        <v>1801460000</v>
      </c>
      <c r="H2731" s="2">
        <v>1817460000</v>
      </c>
      <c r="I2731" s="2">
        <v>1825250000</v>
      </c>
      <c r="J2731" s="2">
        <v>1815980000</v>
      </c>
      <c r="K2731" s="2">
        <v>1801250000</v>
      </c>
      <c r="L2731" s="2">
        <v>1784620000</v>
      </c>
      <c r="M2731" s="2">
        <v>1768620000</v>
      </c>
      <c r="N2731" s="2">
        <v>1752620000</v>
      </c>
      <c r="O2731" s="2">
        <v>1740620000</v>
      </c>
      <c r="P2731" s="2">
        <v>1732420000</v>
      </c>
      <c r="Q2731" s="2">
        <v>1727570000</v>
      </c>
      <c r="R2731" s="2">
        <v>1729260000</v>
      </c>
      <c r="S2731" s="2">
        <v>1730520000</v>
      </c>
      <c r="T2731" s="2">
        <v>1730520000</v>
      </c>
      <c r="U2731" s="2">
        <v>1738730000</v>
      </c>
      <c r="V2731" s="2">
        <v>1740200000</v>
      </c>
      <c r="W2731" s="2">
        <v>1743780000</v>
      </c>
      <c r="X2731" s="2">
        <v>1752830000</v>
      </c>
      <c r="Y2731" s="2">
        <v>1763990000</v>
      </c>
      <c r="Z2731" s="2">
        <v>1775570000</v>
      </c>
      <c r="AA2731" s="2">
        <v>1785040000</v>
      </c>
      <c r="AB2731" s="2">
        <v>1781880000</v>
      </c>
      <c r="AC2731" s="2">
        <v>1792620000</v>
      </c>
      <c r="AD2731" s="2">
        <v>1803770000</v>
      </c>
      <c r="AE2731" s="2">
        <v>1815350000</v>
      </c>
      <c r="AF2731" s="2">
        <v>1826090000</v>
      </c>
    </row>
    <row r="2732" spans="1:32">
      <c r="A2732" t="s">
        <v>8360</v>
      </c>
      <c r="B2732" t="s">
        <v>19</v>
      </c>
      <c r="C2732" s="2">
        <v>1298580000</v>
      </c>
      <c r="D2732" s="2">
        <v>1281050000</v>
      </c>
      <c r="E2732" s="2">
        <v>1252710000</v>
      </c>
      <c r="F2732" s="2">
        <v>1276400000</v>
      </c>
      <c r="G2732" s="2">
        <v>1282840000</v>
      </c>
      <c r="H2732" s="2">
        <v>1294240000</v>
      </c>
      <c r="I2732" s="2">
        <v>1299780000</v>
      </c>
      <c r="J2732" s="2">
        <v>1293190000</v>
      </c>
      <c r="K2732" s="2">
        <v>1282690000</v>
      </c>
      <c r="L2732" s="2">
        <v>1270850000</v>
      </c>
      <c r="M2732" s="2">
        <v>1259460000</v>
      </c>
      <c r="N2732" s="2">
        <v>1248070000</v>
      </c>
      <c r="O2732" s="2">
        <v>1239520000</v>
      </c>
      <c r="P2732" s="2">
        <v>1233680000</v>
      </c>
      <c r="Q2732" s="2">
        <v>1230230000</v>
      </c>
      <c r="R2732" s="2">
        <v>1231430000</v>
      </c>
      <c r="S2732" s="2">
        <v>1232330000</v>
      </c>
      <c r="T2732" s="2">
        <v>1232330000</v>
      </c>
      <c r="U2732" s="2">
        <v>1238170000</v>
      </c>
      <c r="V2732" s="2">
        <v>1239220000</v>
      </c>
      <c r="W2732" s="2">
        <v>1241770000</v>
      </c>
      <c r="X2732" s="2">
        <v>1248220000</v>
      </c>
      <c r="Y2732" s="2">
        <v>1256160000</v>
      </c>
      <c r="Z2732" s="2">
        <v>1264410000</v>
      </c>
      <c r="AA2732" s="2">
        <v>1271150000</v>
      </c>
      <c r="AB2732" s="2">
        <v>1268900000</v>
      </c>
      <c r="AC2732" s="2">
        <v>1276550000</v>
      </c>
      <c r="AD2732" s="2">
        <v>1284490000</v>
      </c>
      <c r="AE2732" s="2">
        <v>1292740000</v>
      </c>
      <c r="AF2732" s="2">
        <v>1300380000</v>
      </c>
    </row>
    <row r="2733" spans="1:32">
      <c r="A2733" t="s">
        <v>8361</v>
      </c>
      <c r="B2733" t="s">
        <v>19</v>
      </c>
      <c r="C2733" s="2">
        <v>121282000</v>
      </c>
      <c r="D2733" s="2">
        <v>119644000</v>
      </c>
      <c r="E2733" s="2">
        <v>116998000</v>
      </c>
      <c r="F2733" s="2">
        <v>119210000</v>
      </c>
      <c r="G2733" s="2">
        <v>119812000</v>
      </c>
      <c r="H2733" s="2">
        <v>120876000</v>
      </c>
      <c r="I2733" s="2">
        <v>121394000</v>
      </c>
      <c r="J2733" s="2">
        <v>120778000</v>
      </c>
      <c r="K2733" s="2">
        <v>119798000</v>
      </c>
      <c r="L2733" s="2">
        <v>118692000</v>
      </c>
      <c r="M2733" s="2">
        <v>117628000</v>
      </c>
      <c r="N2733" s="2">
        <v>116564000</v>
      </c>
      <c r="O2733" s="2">
        <v>115766000</v>
      </c>
      <c r="P2733" s="2">
        <v>115220000</v>
      </c>
      <c r="Q2733" s="2">
        <v>114898000</v>
      </c>
      <c r="R2733" s="2">
        <v>115010000</v>
      </c>
      <c r="S2733" s="2">
        <v>115094000</v>
      </c>
      <c r="T2733" s="2">
        <v>115094000</v>
      </c>
      <c r="U2733" s="2">
        <v>115640000</v>
      </c>
      <c r="V2733" s="2">
        <v>115738000</v>
      </c>
      <c r="W2733" s="2">
        <v>115976000</v>
      </c>
      <c r="X2733" s="2">
        <v>116578000</v>
      </c>
      <c r="Y2733" s="2">
        <v>117320000</v>
      </c>
      <c r="Z2733" s="2">
        <v>118090000</v>
      </c>
      <c r="AA2733" s="2">
        <v>118720000</v>
      </c>
      <c r="AB2733" s="2">
        <v>118510000</v>
      </c>
      <c r="AC2733" s="2">
        <v>119224000</v>
      </c>
      <c r="AD2733" s="2">
        <v>119966000</v>
      </c>
      <c r="AE2733" s="2">
        <v>120736000</v>
      </c>
      <c r="AF2733" s="2">
        <v>121450000</v>
      </c>
    </row>
    <row r="2734" spans="1:32">
      <c r="A2734" t="s">
        <v>8362</v>
      </c>
      <c r="B2734" t="s">
        <v>19</v>
      </c>
      <c r="C2734" s="2">
        <v>814322000</v>
      </c>
      <c r="D2734" s="2">
        <v>803324000</v>
      </c>
      <c r="E2734" s="2">
        <v>785558000</v>
      </c>
      <c r="F2734" s="2">
        <v>800410000</v>
      </c>
      <c r="G2734" s="2">
        <v>804452000</v>
      </c>
      <c r="H2734" s="2">
        <v>811596000</v>
      </c>
      <c r="I2734" s="2">
        <v>815074000</v>
      </c>
      <c r="J2734" s="2">
        <v>810938000</v>
      </c>
      <c r="K2734" s="2">
        <v>804358000</v>
      </c>
      <c r="L2734" s="2">
        <v>796932000</v>
      </c>
      <c r="M2734" s="2">
        <v>789788000</v>
      </c>
      <c r="N2734" s="2">
        <v>782644000</v>
      </c>
      <c r="O2734" s="2">
        <v>777286000</v>
      </c>
      <c r="P2734" s="2">
        <v>773620000</v>
      </c>
      <c r="Q2734" s="2">
        <v>771458000</v>
      </c>
      <c r="R2734" s="2">
        <v>772210000</v>
      </c>
      <c r="S2734" s="2">
        <v>772774000</v>
      </c>
      <c r="T2734" s="2">
        <v>772774000</v>
      </c>
      <c r="U2734" s="2">
        <v>776440000</v>
      </c>
      <c r="V2734" s="2">
        <v>777098000</v>
      </c>
      <c r="W2734" s="2">
        <v>778696000</v>
      </c>
      <c r="X2734" s="2">
        <v>782738000</v>
      </c>
      <c r="Y2734" s="2">
        <v>787720000</v>
      </c>
      <c r="Z2734" s="2">
        <v>792890000</v>
      </c>
      <c r="AA2734" s="2">
        <v>797120000</v>
      </c>
      <c r="AB2734" s="2">
        <v>795710000</v>
      </c>
      <c r="AC2734" s="2">
        <v>800504000</v>
      </c>
      <c r="AD2734" s="2">
        <v>805486000</v>
      </c>
      <c r="AE2734" s="2">
        <v>810656000</v>
      </c>
      <c r="AF2734" s="2">
        <v>815450000</v>
      </c>
    </row>
    <row r="2735" spans="1:32">
      <c r="A2735" t="s">
        <v>8363</v>
      </c>
      <c r="B2735" t="s">
        <v>19</v>
      </c>
      <c r="C2735" s="2">
        <v>983250000</v>
      </c>
      <c r="D2735" s="2">
        <v>969971000</v>
      </c>
      <c r="E2735" s="2">
        <v>948520000</v>
      </c>
      <c r="F2735" s="2">
        <v>966452000</v>
      </c>
      <c r="G2735" s="2">
        <v>971333000</v>
      </c>
      <c r="H2735" s="2">
        <v>979959000</v>
      </c>
      <c r="I2735" s="2">
        <v>984158000</v>
      </c>
      <c r="J2735" s="2">
        <v>979164000</v>
      </c>
      <c r="K2735" s="2">
        <v>971220000</v>
      </c>
      <c r="L2735" s="2">
        <v>962253000</v>
      </c>
      <c r="M2735" s="2">
        <v>953627000</v>
      </c>
      <c r="N2735" s="2">
        <v>945001000</v>
      </c>
      <c r="O2735" s="2">
        <v>938532000</v>
      </c>
      <c r="P2735" s="2">
        <v>934105000</v>
      </c>
      <c r="Q2735" s="2">
        <v>931494000</v>
      </c>
      <c r="R2735" s="2">
        <v>932402000</v>
      </c>
      <c r="S2735" s="2">
        <v>933084000</v>
      </c>
      <c r="T2735" s="2">
        <v>933084000</v>
      </c>
      <c r="U2735" s="2">
        <v>937510000</v>
      </c>
      <c r="V2735" s="2">
        <v>938304000</v>
      </c>
      <c r="W2735" s="2">
        <v>940234000</v>
      </c>
      <c r="X2735" s="2">
        <v>945114000</v>
      </c>
      <c r="Y2735" s="2">
        <v>951130000</v>
      </c>
      <c r="Z2735" s="2">
        <v>957372000</v>
      </c>
      <c r="AA2735" s="2">
        <v>962480000</v>
      </c>
      <c r="AB2735" s="2">
        <v>960778000</v>
      </c>
      <c r="AC2735" s="2">
        <v>966566000</v>
      </c>
      <c r="AD2735" s="2">
        <v>972582000</v>
      </c>
      <c r="AE2735" s="2">
        <v>978824000</v>
      </c>
      <c r="AF2735" s="2">
        <v>984612000</v>
      </c>
    </row>
    <row r="2736" spans="1:32">
      <c r="A2736" t="s">
        <v>8364</v>
      </c>
      <c r="B2736" t="s">
        <v>19</v>
      </c>
      <c r="C2736" s="2">
        <v>69304000</v>
      </c>
      <c r="D2736" s="2">
        <v>68368000</v>
      </c>
      <c r="E2736" s="2">
        <v>66856000</v>
      </c>
      <c r="F2736" s="2">
        <v>68120000</v>
      </c>
      <c r="G2736" s="2">
        <v>68464000</v>
      </c>
      <c r="H2736" s="2">
        <v>69072000</v>
      </c>
      <c r="I2736" s="2">
        <v>69368000</v>
      </c>
      <c r="J2736" s="2">
        <v>69016000</v>
      </c>
      <c r="K2736" s="2">
        <v>68456000</v>
      </c>
      <c r="L2736" s="2">
        <v>67824000</v>
      </c>
      <c r="M2736" s="2">
        <v>67216000</v>
      </c>
      <c r="N2736" s="2">
        <v>66608000</v>
      </c>
      <c r="O2736" s="2">
        <v>66152000</v>
      </c>
      <c r="P2736" s="2">
        <v>65840000</v>
      </c>
      <c r="Q2736" s="2">
        <v>65656000</v>
      </c>
      <c r="R2736" s="2">
        <v>65720000</v>
      </c>
      <c r="S2736" s="2">
        <v>65768000</v>
      </c>
      <c r="T2736" s="2">
        <v>65768000</v>
      </c>
      <c r="U2736" s="2">
        <v>66080000</v>
      </c>
      <c r="V2736" s="2">
        <v>66136000</v>
      </c>
      <c r="W2736" s="2">
        <v>66272000</v>
      </c>
      <c r="X2736" s="2">
        <v>66616000</v>
      </c>
      <c r="Y2736" s="2">
        <v>67040000</v>
      </c>
      <c r="Z2736" s="2">
        <v>67480000</v>
      </c>
      <c r="AA2736" s="2">
        <v>67840000</v>
      </c>
      <c r="AB2736" s="2">
        <v>67720000</v>
      </c>
      <c r="AC2736" s="2">
        <v>68128000</v>
      </c>
      <c r="AD2736" s="2">
        <v>68552000</v>
      </c>
      <c r="AE2736" s="2">
        <v>68992000</v>
      </c>
      <c r="AF2736" s="2">
        <v>69400000</v>
      </c>
    </row>
    <row r="2737" spans="1:32">
      <c r="A2737" t="s">
        <v>8365</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8366</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8367</v>
      </c>
      <c r="B2739" t="s">
        <v>19</v>
      </c>
      <c r="C2739" s="2">
        <v>613461000</v>
      </c>
      <c r="D2739" s="2">
        <v>627348000</v>
      </c>
      <c r="E2739" s="2">
        <v>579165000</v>
      </c>
      <c r="F2739" s="2">
        <v>603377000</v>
      </c>
      <c r="G2739" s="2">
        <v>611046000</v>
      </c>
      <c r="H2739" s="2">
        <v>622518000</v>
      </c>
      <c r="I2739" s="2">
        <v>630971000</v>
      </c>
      <c r="J2739" s="2">
        <v>635198000</v>
      </c>
      <c r="K2739" s="2">
        <v>635801000</v>
      </c>
      <c r="L2739" s="2">
        <v>633990000</v>
      </c>
      <c r="M2739" s="2">
        <v>632179000</v>
      </c>
      <c r="N2739" s="2">
        <v>631575000</v>
      </c>
      <c r="O2739" s="2">
        <v>632782000</v>
      </c>
      <c r="P2739" s="2">
        <v>635198000</v>
      </c>
      <c r="Q2739" s="2">
        <v>638217000</v>
      </c>
      <c r="R2739" s="2">
        <v>644255000</v>
      </c>
      <c r="S2739" s="2">
        <v>649689000</v>
      </c>
      <c r="T2739" s="2">
        <v>655123000</v>
      </c>
      <c r="U2739" s="2">
        <v>664180000</v>
      </c>
      <c r="V2739" s="2">
        <v>670218000</v>
      </c>
      <c r="W2739" s="2">
        <v>678067000</v>
      </c>
      <c r="X2739" s="2">
        <v>687728000</v>
      </c>
      <c r="Y2739" s="2">
        <v>697993000</v>
      </c>
      <c r="Z2739" s="2">
        <v>708257000</v>
      </c>
      <c r="AA2739" s="2">
        <v>717314000</v>
      </c>
      <c r="AB2739" s="2">
        <v>722145000</v>
      </c>
      <c r="AC2739" s="2">
        <v>732409000</v>
      </c>
      <c r="AD2739" s="2">
        <v>742674000</v>
      </c>
      <c r="AE2739" s="2">
        <v>751731000</v>
      </c>
      <c r="AF2739" s="2">
        <v>761996000</v>
      </c>
    </row>
    <row r="2740" spans="1:32">
      <c r="A2740" t="s">
        <v>8368</v>
      </c>
      <c r="B2740" t="s">
        <v>19</v>
      </c>
      <c r="C2740" s="2">
        <v>3274870000</v>
      </c>
      <c r="D2740" s="2">
        <v>3349010000</v>
      </c>
      <c r="E2740" s="2">
        <v>3091790000</v>
      </c>
      <c r="F2740" s="2">
        <v>3221040000</v>
      </c>
      <c r="G2740" s="2">
        <v>3261980000</v>
      </c>
      <c r="H2740" s="2">
        <v>3323220000</v>
      </c>
      <c r="I2740" s="2">
        <v>3368350000</v>
      </c>
      <c r="J2740" s="2">
        <v>3390910000</v>
      </c>
      <c r="K2740" s="2">
        <v>3394130000</v>
      </c>
      <c r="L2740" s="2">
        <v>3384460000</v>
      </c>
      <c r="M2740" s="2">
        <v>3374800000</v>
      </c>
      <c r="N2740" s="2">
        <v>3371570000</v>
      </c>
      <c r="O2740" s="2">
        <v>3378020000</v>
      </c>
      <c r="P2740" s="2">
        <v>3390910000</v>
      </c>
      <c r="Q2740" s="2">
        <v>3407030000</v>
      </c>
      <c r="R2740" s="2">
        <v>3439260000</v>
      </c>
      <c r="S2740" s="2">
        <v>3468270000</v>
      </c>
      <c r="T2740" s="2">
        <v>3497280000</v>
      </c>
      <c r="U2740" s="2">
        <v>3545630000</v>
      </c>
      <c r="V2740" s="2">
        <v>3577860000</v>
      </c>
      <c r="W2740" s="2">
        <v>3619770000</v>
      </c>
      <c r="X2740" s="2">
        <v>3671340000</v>
      </c>
      <c r="Y2740" s="2">
        <v>3726130000</v>
      </c>
      <c r="Z2740" s="2">
        <v>3780930000</v>
      </c>
      <c r="AA2740" s="2">
        <v>3829280000</v>
      </c>
      <c r="AB2740" s="2">
        <v>3855070000</v>
      </c>
      <c r="AC2740" s="2">
        <v>3909860000</v>
      </c>
      <c r="AD2740" s="2">
        <v>3964660000</v>
      </c>
      <c r="AE2740" s="2">
        <v>4013010000</v>
      </c>
      <c r="AF2740" s="2">
        <v>4067800000</v>
      </c>
    </row>
    <row r="2741" spans="1:32">
      <c r="A2741" t="s">
        <v>8369</v>
      </c>
      <c r="B2741" t="s">
        <v>19</v>
      </c>
      <c r="C2741" s="2">
        <v>5759810000</v>
      </c>
      <c r="D2741" s="2">
        <v>5890190000</v>
      </c>
      <c r="E2741" s="2">
        <v>5437800000</v>
      </c>
      <c r="F2741" s="2">
        <v>5665130000</v>
      </c>
      <c r="G2741" s="2">
        <v>5737130000</v>
      </c>
      <c r="H2741" s="2">
        <v>5844840000</v>
      </c>
      <c r="I2741" s="2">
        <v>5924210000</v>
      </c>
      <c r="J2741" s="2">
        <v>5963890000</v>
      </c>
      <c r="K2741" s="2">
        <v>5969560000</v>
      </c>
      <c r="L2741" s="2">
        <v>5952550000</v>
      </c>
      <c r="M2741" s="2">
        <v>5935550000</v>
      </c>
      <c r="N2741" s="2">
        <v>5929880000</v>
      </c>
      <c r="O2741" s="2">
        <v>5941220000</v>
      </c>
      <c r="P2741" s="2">
        <v>5963890000</v>
      </c>
      <c r="Q2741" s="2">
        <v>5992240000</v>
      </c>
      <c r="R2741" s="2">
        <v>6048930000</v>
      </c>
      <c r="S2741" s="2">
        <v>6099950000</v>
      </c>
      <c r="T2741" s="2">
        <v>6150970000</v>
      </c>
      <c r="U2741" s="2">
        <v>6236010000</v>
      </c>
      <c r="V2741" s="2">
        <v>6292700000</v>
      </c>
      <c r="W2741" s="2">
        <v>6366400000</v>
      </c>
      <c r="X2741" s="2">
        <v>6457100000</v>
      </c>
      <c r="Y2741" s="2">
        <v>6553480000</v>
      </c>
      <c r="Z2741" s="2">
        <v>6649850000</v>
      </c>
      <c r="AA2741" s="2">
        <v>6734890000</v>
      </c>
      <c r="AB2741" s="2">
        <v>6780240000</v>
      </c>
      <c r="AC2741" s="2">
        <v>6876620000</v>
      </c>
      <c r="AD2741" s="2">
        <v>6972990000</v>
      </c>
      <c r="AE2741" s="2">
        <v>7058030000</v>
      </c>
      <c r="AF2741" s="2">
        <v>7154400000</v>
      </c>
    </row>
    <row r="2742" spans="1:32">
      <c r="A2742" t="s">
        <v>8370</v>
      </c>
      <c r="B2742" t="s">
        <v>19</v>
      </c>
      <c r="C2742" s="2">
        <v>226974000</v>
      </c>
      <c r="D2742" s="2">
        <v>232113000</v>
      </c>
      <c r="E2742" s="2">
        <v>214285000</v>
      </c>
      <c r="F2742" s="2">
        <v>223244000</v>
      </c>
      <c r="G2742" s="2">
        <v>226081000</v>
      </c>
      <c r="H2742" s="2">
        <v>230325000</v>
      </c>
      <c r="I2742" s="2">
        <v>233453000</v>
      </c>
      <c r="J2742" s="2">
        <v>235017000</v>
      </c>
      <c r="K2742" s="2">
        <v>235240000</v>
      </c>
      <c r="L2742" s="2">
        <v>234570000</v>
      </c>
      <c r="M2742" s="2">
        <v>233900000</v>
      </c>
      <c r="N2742" s="2">
        <v>233676000</v>
      </c>
      <c r="O2742" s="2">
        <v>234123000</v>
      </c>
      <c r="P2742" s="2">
        <v>235017000</v>
      </c>
      <c r="Q2742" s="2">
        <v>236134000</v>
      </c>
      <c r="R2742" s="2">
        <v>238368000</v>
      </c>
      <c r="S2742" s="2">
        <v>240378000</v>
      </c>
      <c r="T2742" s="2">
        <v>242389000</v>
      </c>
      <c r="U2742" s="2">
        <v>245740000</v>
      </c>
      <c r="V2742" s="2">
        <v>247974000</v>
      </c>
      <c r="W2742" s="2">
        <v>250878000</v>
      </c>
      <c r="X2742" s="2">
        <v>254453000</v>
      </c>
      <c r="Y2742" s="2">
        <v>258250000</v>
      </c>
      <c r="Z2742" s="2">
        <v>262048000</v>
      </c>
      <c r="AA2742" s="2">
        <v>265399000</v>
      </c>
      <c r="AB2742" s="2">
        <v>267186000</v>
      </c>
      <c r="AC2742" s="2">
        <v>270984000</v>
      </c>
      <c r="AD2742" s="2">
        <v>274782000</v>
      </c>
      <c r="AE2742" s="2">
        <v>278133000</v>
      </c>
      <c r="AF2742" s="2">
        <v>281931000</v>
      </c>
    </row>
    <row r="2743" spans="1:32">
      <c r="A2743" t="s">
        <v>8371</v>
      </c>
      <c r="B2743" t="s">
        <v>19</v>
      </c>
      <c r="C2743" s="2">
        <v>213868000</v>
      </c>
      <c r="D2743" s="2">
        <v>218709000</v>
      </c>
      <c r="E2743" s="2">
        <v>201912000</v>
      </c>
      <c r="F2743" s="2">
        <v>210353000</v>
      </c>
      <c r="G2743" s="2">
        <v>213026000</v>
      </c>
      <c r="H2743" s="2">
        <v>217025000</v>
      </c>
      <c r="I2743" s="2">
        <v>219972000</v>
      </c>
      <c r="J2743" s="2">
        <v>221446000</v>
      </c>
      <c r="K2743" s="2">
        <v>221656000</v>
      </c>
      <c r="L2743" s="2">
        <v>221025000</v>
      </c>
      <c r="M2743" s="2">
        <v>220393000</v>
      </c>
      <c r="N2743" s="2">
        <v>220183000</v>
      </c>
      <c r="O2743" s="2">
        <v>220604000</v>
      </c>
      <c r="P2743" s="2">
        <v>221446000</v>
      </c>
      <c r="Q2743" s="2">
        <v>222498000</v>
      </c>
      <c r="R2743" s="2">
        <v>224603000</v>
      </c>
      <c r="S2743" s="2">
        <v>226498000</v>
      </c>
      <c r="T2743" s="2">
        <v>228392000</v>
      </c>
      <c r="U2743" s="2">
        <v>231550000</v>
      </c>
      <c r="V2743" s="2">
        <v>233655000</v>
      </c>
      <c r="W2743" s="2">
        <v>236391000</v>
      </c>
      <c r="X2743" s="2">
        <v>239759000</v>
      </c>
      <c r="Y2743" s="2">
        <v>243338000</v>
      </c>
      <c r="Z2743" s="2">
        <v>246916000</v>
      </c>
      <c r="AA2743" s="2">
        <v>250074000</v>
      </c>
      <c r="AB2743" s="2">
        <v>251758000</v>
      </c>
      <c r="AC2743" s="2">
        <v>255336000</v>
      </c>
      <c r="AD2743" s="2">
        <v>258915000</v>
      </c>
      <c r="AE2743" s="2">
        <v>262072000</v>
      </c>
      <c r="AF2743" s="2">
        <v>265651000</v>
      </c>
    </row>
    <row r="2744" spans="1:32">
      <c r="A2744" t="s">
        <v>8372</v>
      </c>
      <c r="B2744" t="s">
        <v>19</v>
      </c>
      <c r="C2744" s="2">
        <v>152298000</v>
      </c>
      <c r="D2744" s="2">
        <v>155746000</v>
      </c>
      <c r="E2744" s="2">
        <v>143784000</v>
      </c>
      <c r="F2744" s="2">
        <v>149795000</v>
      </c>
      <c r="G2744" s="2">
        <v>151699000</v>
      </c>
      <c r="H2744" s="2">
        <v>154547000</v>
      </c>
      <c r="I2744" s="2">
        <v>156645000</v>
      </c>
      <c r="J2744" s="2">
        <v>157695000</v>
      </c>
      <c r="K2744" s="2">
        <v>157845000</v>
      </c>
      <c r="L2744" s="2">
        <v>157395000</v>
      </c>
      <c r="M2744" s="2">
        <v>156945000</v>
      </c>
      <c r="N2744" s="2">
        <v>156795000</v>
      </c>
      <c r="O2744" s="2">
        <v>157095000</v>
      </c>
      <c r="P2744" s="2">
        <v>157695000</v>
      </c>
      <c r="Q2744" s="2">
        <v>158444000</v>
      </c>
      <c r="R2744" s="2">
        <v>159943000</v>
      </c>
      <c r="S2744" s="2">
        <v>161292000</v>
      </c>
      <c r="T2744" s="2">
        <v>162641000</v>
      </c>
      <c r="U2744" s="2">
        <v>164890000</v>
      </c>
      <c r="V2744" s="2">
        <v>166389000</v>
      </c>
      <c r="W2744" s="2">
        <v>168338000</v>
      </c>
      <c r="X2744" s="2">
        <v>170736000</v>
      </c>
      <c r="Y2744" s="2">
        <v>173284000</v>
      </c>
      <c r="Z2744" s="2">
        <v>175833000</v>
      </c>
      <c r="AA2744" s="2">
        <v>178081000</v>
      </c>
      <c r="AB2744" s="2">
        <v>179280000</v>
      </c>
      <c r="AC2744" s="2">
        <v>181829000</v>
      </c>
      <c r="AD2744" s="2">
        <v>184377000</v>
      </c>
      <c r="AE2744" s="2">
        <v>186625000</v>
      </c>
      <c r="AF2744" s="2">
        <v>189174000</v>
      </c>
    </row>
    <row r="2745" spans="1:32">
      <c r="A2745" t="s">
        <v>8373</v>
      </c>
      <c r="B2745" t="s">
        <v>19</v>
      </c>
      <c r="C2745" s="2">
        <v>14224000</v>
      </c>
      <c r="D2745" s="2">
        <v>14546000</v>
      </c>
      <c r="E2745" s="2">
        <v>13428800</v>
      </c>
      <c r="F2745" s="2">
        <v>13990200</v>
      </c>
      <c r="G2745" s="2">
        <v>14168000</v>
      </c>
      <c r="H2745" s="2">
        <v>14434000</v>
      </c>
      <c r="I2745" s="2">
        <v>14630000</v>
      </c>
      <c r="J2745" s="2">
        <v>14728000</v>
      </c>
      <c r="K2745" s="2">
        <v>14742000</v>
      </c>
      <c r="L2745" s="2">
        <v>14700000</v>
      </c>
      <c r="M2745" s="2">
        <v>14658000</v>
      </c>
      <c r="N2745" s="2">
        <v>14644000</v>
      </c>
      <c r="O2745" s="2">
        <v>14672000</v>
      </c>
      <c r="P2745" s="2">
        <v>14728000</v>
      </c>
      <c r="Q2745" s="2">
        <v>14798000</v>
      </c>
      <c r="R2745" s="2">
        <v>14938000</v>
      </c>
      <c r="S2745" s="2">
        <v>15064000</v>
      </c>
      <c r="T2745" s="2">
        <v>15190000</v>
      </c>
      <c r="U2745" s="2">
        <v>15400000</v>
      </c>
      <c r="V2745" s="2">
        <v>15540000</v>
      </c>
      <c r="W2745" s="2">
        <v>15722000</v>
      </c>
      <c r="X2745" s="2">
        <v>15946000</v>
      </c>
      <c r="Y2745" s="2">
        <v>16184000</v>
      </c>
      <c r="Z2745" s="2">
        <v>16422000</v>
      </c>
      <c r="AA2745" s="2">
        <v>16632000</v>
      </c>
      <c r="AB2745" s="2">
        <v>16744000</v>
      </c>
      <c r="AC2745" s="2">
        <v>16982000</v>
      </c>
      <c r="AD2745" s="2">
        <v>17220000</v>
      </c>
      <c r="AE2745" s="2">
        <v>17430000</v>
      </c>
      <c r="AF2745" s="2">
        <v>17668000</v>
      </c>
    </row>
    <row r="2746" spans="1:32">
      <c r="A2746" t="s">
        <v>8374</v>
      </c>
      <c r="B2746" t="s">
        <v>19</v>
      </c>
      <c r="C2746" s="2">
        <v>95504000</v>
      </c>
      <c r="D2746" s="2">
        <v>97666000</v>
      </c>
      <c r="E2746" s="2">
        <v>90164800</v>
      </c>
      <c r="F2746" s="2">
        <v>93934200</v>
      </c>
      <c r="G2746" s="2">
        <v>95128000</v>
      </c>
      <c r="H2746" s="2">
        <v>96914000</v>
      </c>
      <c r="I2746" s="2">
        <v>98230000</v>
      </c>
      <c r="J2746" s="2">
        <v>98888000</v>
      </c>
      <c r="K2746" s="2">
        <v>98982000</v>
      </c>
      <c r="L2746" s="2">
        <v>98700000</v>
      </c>
      <c r="M2746" s="2">
        <v>98418000</v>
      </c>
      <c r="N2746" s="2">
        <v>98324000</v>
      </c>
      <c r="O2746" s="2">
        <v>98512000</v>
      </c>
      <c r="P2746" s="2">
        <v>98888000</v>
      </c>
      <c r="Q2746" s="2">
        <v>99358000</v>
      </c>
      <c r="R2746" s="2">
        <v>100298000</v>
      </c>
      <c r="S2746" s="2">
        <v>101144000</v>
      </c>
      <c r="T2746" s="2">
        <v>101990000</v>
      </c>
      <c r="U2746" s="2">
        <v>103400000</v>
      </c>
      <c r="V2746" s="2">
        <v>104340000</v>
      </c>
      <c r="W2746" s="2">
        <v>105562000</v>
      </c>
      <c r="X2746" s="2">
        <v>107066000</v>
      </c>
      <c r="Y2746" s="2">
        <v>108664000</v>
      </c>
      <c r="Z2746" s="2">
        <v>110262000</v>
      </c>
      <c r="AA2746" s="2">
        <v>111672000</v>
      </c>
      <c r="AB2746" s="2">
        <v>112424000</v>
      </c>
      <c r="AC2746" s="2">
        <v>114022000</v>
      </c>
      <c r="AD2746" s="2">
        <v>115620000</v>
      </c>
      <c r="AE2746" s="2">
        <v>117030000</v>
      </c>
      <c r="AF2746" s="2">
        <v>118628000</v>
      </c>
    </row>
    <row r="2747" spans="1:32">
      <c r="A2747" t="s">
        <v>8375</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8376</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8377</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8378</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8379</v>
      </c>
      <c r="B2751" t="s">
        <v>19</v>
      </c>
      <c r="C2751" s="2">
        <v>338128000</v>
      </c>
      <c r="D2751" s="2">
        <v>337705000</v>
      </c>
      <c r="E2751" s="2">
        <v>300209000</v>
      </c>
      <c r="F2751" s="2">
        <v>290488000</v>
      </c>
      <c r="G2751" s="2">
        <v>293990000</v>
      </c>
      <c r="H2751" s="2">
        <v>292239000</v>
      </c>
      <c r="I2751" s="2">
        <v>292360000</v>
      </c>
      <c r="J2751" s="2">
        <v>294775000</v>
      </c>
      <c r="K2751" s="2">
        <v>296224000</v>
      </c>
      <c r="L2751" s="2">
        <v>294534000</v>
      </c>
      <c r="M2751" s="2">
        <v>292601000</v>
      </c>
      <c r="N2751" s="2">
        <v>292420000</v>
      </c>
      <c r="O2751" s="2">
        <v>292601000</v>
      </c>
      <c r="P2751" s="2">
        <v>292964000</v>
      </c>
      <c r="Q2751" s="2">
        <v>291877000</v>
      </c>
      <c r="R2751" s="2">
        <v>288556000</v>
      </c>
      <c r="S2751" s="2">
        <v>288254000</v>
      </c>
      <c r="T2751" s="2">
        <v>287228000</v>
      </c>
      <c r="U2751" s="2">
        <v>287348000</v>
      </c>
      <c r="V2751" s="2">
        <v>287711000</v>
      </c>
      <c r="W2751" s="2">
        <v>289099000</v>
      </c>
      <c r="X2751" s="2">
        <v>290186000</v>
      </c>
      <c r="Y2751" s="2">
        <v>289945000</v>
      </c>
      <c r="Z2751" s="2">
        <v>289099000</v>
      </c>
      <c r="AA2751" s="2">
        <v>287288000</v>
      </c>
      <c r="AB2751" s="2">
        <v>285235000</v>
      </c>
      <c r="AC2751" s="2">
        <v>285296000</v>
      </c>
      <c r="AD2751" s="2">
        <v>284571000</v>
      </c>
      <c r="AE2751" s="2">
        <v>284209000</v>
      </c>
      <c r="AF2751" s="2">
        <v>285899000</v>
      </c>
    </row>
    <row r="2752" spans="1:32">
      <c r="A2752" t="s">
        <v>8380</v>
      </c>
      <c r="B2752" t="s">
        <v>19</v>
      </c>
      <c r="C2752" s="2">
        <v>1805050000</v>
      </c>
      <c r="D2752" s="2">
        <v>1802790000</v>
      </c>
      <c r="E2752" s="2">
        <v>1602620000</v>
      </c>
      <c r="F2752" s="2">
        <v>1550730000</v>
      </c>
      <c r="G2752" s="2">
        <v>1569420000</v>
      </c>
      <c r="H2752" s="2">
        <v>1560080000</v>
      </c>
      <c r="I2752" s="2">
        <v>1560720000</v>
      </c>
      <c r="J2752" s="2">
        <v>1573620000</v>
      </c>
      <c r="K2752" s="2">
        <v>1581350000</v>
      </c>
      <c r="L2752" s="2">
        <v>1572330000</v>
      </c>
      <c r="M2752" s="2">
        <v>1562010000</v>
      </c>
      <c r="N2752" s="2">
        <v>1561040000</v>
      </c>
      <c r="O2752" s="2">
        <v>1562010000</v>
      </c>
      <c r="P2752" s="2">
        <v>1563950000</v>
      </c>
      <c r="Q2752" s="2">
        <v>1558140000</v>
      </c>
      <c r="R2752" s="2">
        <v>1540420000</v>
      </c>
      <c r="S2752" s="2">
        <v>1538800000</v>
      </c>
      <c r="T2752" s="2">
        <v>1533320000</v>
      </c>
      <c r="U2752" s="2">
        <v>1533970000</v>
      </c>
      <c r="V2752" s="2">
        <v>1535900000</v>
      </c>
      <c r="W2752" s="2">
        <v>1543320000</v>
      </c>
      <c r="X2752" s="2">
        <v>1549120000</v>
      </c>
      <c r="Y2752" s="2">
        <v>1547830000</v>
      </c>
      <c r="Z2752" s="2">
        <v>1543320000</v>
      </c>
      <c r="AA2752" s="2">
        <v>1533650000</v>
      </c>
      <c r="AB2752" s="2">
        <v>1522690000</v>
      </c>
      <c r="AC2752" s="2">
        <v>1523010000</v>
      </c>
      <c r="AD2752" s="2">
        <v>1519140000</v>
      </c>
      <c r="AE2752" s="2">
        <v>1517210000</v>
      </c>
      <c r="AF2752" s="2">
        <v>1526230000</v>
      </c>
    </row>
    <row r="2753" spans="1:32">
      <c r="A2753" t="s">
        <v>8381</v>
      </c>
      <c r="B2753" t="s">
        <v>19</v>
      </c>
      <c r="C2753" s="2">
        <v>3174700000</v>
      </c>
      <c r="D2753" s="2">
        <v>3170730000</v>
      </c>
      <c r="E2753" s="2">
        <v>2818680000</v>
      </c>
      <c r="F2753" s="2">
        <v>2727400000</v>
      </c>
      <c r="G2753" s="2">
        <v>2760280000</v>
      </c>
      <c r="H2753" s="2">
        <v>2743840000</v>
      </c>
      <c r="I2753" s="2">
        <v>2744980000</v>
      </c>
      <c r="J2753" s="2">
        <v>2767650000</v>
      </c>
      <c r="K2753" s="2">
        <v>2781260000</v>
      </c>
      <c r="L2753" s="2">
        <v>2765390000</v>
      </c>
      <c r="M2753" s="2">
        <v>2747250000</v>
      </c>
      <c r="N2753" s="2">
        <v>2745550000</v>
      </c>
      <c r="O2753" s="2">
        <v>2747250000</v>
      </c>
      <c r="P2753" s="2">
        <v>2750650000</v>
      </c>
      <c r="Q2753" s="2">
        <v>2740440000</v>
      </c>
      <c r="R2753" s="2">
        <v>2709260000</v>
      </c>
      <c r="S2753" s="2">
        <v>2706430000</v>
      </c>
      <c r="T2753" s="2">
        <v>2696790000</v>
      </c>
      <c r="U2753" s="2">
        <v>2697920000</v>
      </c>
      <c r="V2753" s="2">
        <v>2701330000</v>
      </c>
      <c r="W2753" s="2">
        <v>2714370000</v>
      </c>
      <c r="X2753" s="2">
        <v>2724570000</v>
      </c>
      <c r="Y2753" s="2">
        <v>2722300000</v>
      </c>
      <c r="Z2753" s="2">
        <v>2714370000</v>
      </c>
      <c r="AA2753" s="2">
        <v>2697360000</v>
      </c>
      <c r="AB2753" s="2">
        <v>2678080000</v>
      </c>
      <c r="AC2753" s="2">
        <v>2678650000</v>
      </c>
      <c r="AD2753" s="2">
        <v>2671850000</v>
      </c>
      <c r="AE2753" s="2">
        <v>2668450000</v>
      </c>
      <c r="AF2753" s="2">
        <v>2684320000</v>
      </c>
    </row>
    <row r="2754" spans="1:32">
      <c r="A2754" t="s">
        <v>8382</v>
      </c>
      <c r="B2754" t="s">
        <v>19</v>
      </c>
      <c r="C2754" s="2">
        <v>125104000</v>
      </c>
      <c r="D2754" s="2">
        <v>124948000</v>
      </c>
      <c r="E2754" s="2">
        <v>111074000</v>
      </c>
      <c r="F2754" s="2">
        <v>107478000</v>
      </c>
      <c r="G2754" s="2">
        <v>108773000</v>
      </c>
      <c r="H2754" s="2">
        <v>108126000</v>
      </c>
      <c r="I2754" s="2">
        <v>108170000</v>
      </c>
      <c r="J2754" s="2">
        <v>109064000</v>
      </c>
      <c r="K2754" s="2">
        <v>109600000</v>
      </c>
      <c r="L2754" s="2">
        <v>108975000</v>
      </c>
      <c r="M2754" s="2">
        <v>108260000</v>
      </c>
      <c r="N2754" s="2">
        <v>108193000</v>
      </c>
      <c r="O2754" s="2">
        <v>108260000</v>
      </c>
      <c r="P2754" s="2">
        <v>108394000</v>
      </c>
      <c r="Q2754" s="2">
        <v>107992000</v>
      </c>
      <c r="R2754" s="2">
        <v>106763000</v>
      </c>
      <c r="S2754" s="2">
        <v>106651000</v>
      </c>
      <c r="T2754" s="2">
        <v>106271000</v>
      </c>
      <c r="U2754" s="2">
        <v>106316000</v>
      </c>
      <c r="V2754" s="2">
        <v>106450000</v>
      </c>
      <c r="W2754" s="2">
        <v>106964000</v>
      </c>
      <c r="X2754" s="2">
        <v>107366000</v>
      </c>
      <c r="Y2754" s="2">
        <v>107277000</v>
      </c>
      <c r="Z2754" s="2">
        <v>106964000</v>
      </c>
      <c r="AA2754" s="2">
        <v>106294000</v>
      </c>
      <c r="AB2754" s="2">
        <v>105534000</v>
      </c>
      <c r="AC2754" s="2">
        <v>105557000</v>
      </c>
      <c r="AD2754" s="2">
        <v>105288000</v>
      </c>
      <c r="AE2754" s="2">
        <v>105154000</v>
      </c>
      <c r="AF2754" s="2">
        <v>105780000</v>
      </c>
    </row>
    <row r="2755" spans="1:32">
      <c r="A2755" t="s">
        <v>8383</v>
      </c>
      <c r="B2755" t="s">
        <v>19</v>
      </c>
      <c r="C2755" s="2">
        <v>117880000</v>
      </c>
      <c r="D2755" s="2">
        <v>117733000</v>
      </c>
      <c r="E2755" s="2">
        <v>104661000</v>
      </c>
      <c r="F2755" s="2">
        <v>101272000</v>
      </c>
      <c r="G2755" s="2">
        <v>102492000</v>
      </c>
      <c r="H2755" s="2">
        <v>101882000</v>
      </c>
      <c r="I2755" s="2">
        <v>101924000</v>
      </c>
      <c r="J2755" s="2">
        <v>102766000</v>
      </c>
      <c r="K2755" s="2">
        <v>103271000</v>
      </c>
      <c r="L2755" s="2">
        <v>102682000</v>
      </c>
      <c r="M2755" s="2">
        <v>102008000</v>
      </c>
      <c r="N2755" s="2">
        <v>101945000</v>
      </c>
      <c r="O2755" s="2">
        <v>102008000</v>
      </c>
      <c r="P2755" s="2">
        <v>102135000</v>
      </c>
      <c r="Q2755" s="2">
        <v>101756000</v>
      </c>
      <c r="R2755" s="2">
        <v>100598000</v>
      </c>
      <c r="S2755" s="2">
        <v>100493000</v>
      </c>
      <c r="T2755" s="2">
        <v>100135000</v>
      </c>
      <c r="U2755" s="2">
        <v>100177000</v>
      </c>
      <c r="V2755" s="2">
        <v>100303000</v>
      </c>
      <c r="W2755" s="2">
        <v>100787000</v>
      </c>
      <c r="X2755" s="2">
        <v>101166000</v>
      </c>
      <c r="Y2755" s="2">
        <v>101082000</v>
      </c>
      <c r="Z2755" s="2">
        <v>100787000</v>
      </c>
      <c r="AA2755" s="2">
        <v>100156000</v>
      </c>
      <c r="AB2755" s="2">
        <v>99440200</v>
      </c>
      <c r="AC2755" s="2">
        <v>99461300</v>
      </c>
      <c r="AD2755" s="2">
        <v>99208700</v>
      </c>
      <c r="AE2755" s="2">
        <v>99082400</v>
      </c>
      <c r="AF2755" s="2">
        <v>99671800</v>
      </c>
    </row>
    <row r="2756" spans="1:32">
      <c r="A2756" t="s">
        <v>8384</v>
      </c>
      <c r="B2756" t="s">
        <v>19</v>
      </c>
      <c r="C2756" s="2">
        <v>83944000</v>
      </c>
      <c r="D2756" s="2">
        <v>83839100</v>
      </c>
      <c r="E2756" s="2">
        <v>74530300</v>
      </c>
      <c r="F2756" s="2">
        <v>72116900</v>
      </c>
      <c r="G2756" s="2">
        <v>72986300</v>
      </c>
      <c r="H2756" s="2">
        <v>72551600</v>
      </c>
      <c r="I2756" s="2">
        <v>72581600</v>
      </c>
      <c r="J2756" s="2">
        <v>73181200</v>
      </c>
      <c r="K2756" s="2">
        <v>73540900</v>
      </c>
      <c r="L2756" s="2">
        <v>73121200</v>
      </c>
      <c r="M2756" s="2">
        <v>72641500</v>
      </c>
      <c r="N2756" s="2">
        <v>72596600</v>
      </c>
      <c r="O2756" s="2">
        <v>72641500</v>
      </c>
      <c r="P2756" s="2">
        <v>72731500</v>
      </c>
      <c r="Q2756" s="2">
        <v>72461700</v>
      </c>
      <c r="R2756" s="2">
        <v>71637200</v>
      </c>
      <c r="S2756" s="2">
        <v>71562300</v>
      </c>
      <c r="T2756" s="2">
        <v>71307400</v>
      </c>
      <c r="U2756" s="2">
        <v>71337400</v>
      </c>
      <c r="V2756" s="2">
        <v>71427400</v>
      </c>
      <c r="W2756" s="2">
        <v>71772100</v>
      </c>
      <c r="X2756" s="2">
        <v>72041900</v>
      </c>
      <c r="Y2756" s="2">
        <v>71982000</v>
      </c>
      <c r="Z2756" s="2">
        <v>71772100</v>
      </c>
      <c r="AA2756" s="2">
        <v>71322400</v>
      </c>
      <c r="AB2756" s="2">
        <v>70812800</v>
      </c>
      <c r="AC2756" s="2">
        <v>70827800</v>
      </c>
      <c r="AD2756" s="2">
        <v>70647900</v>
      </c>
      <c r="AE2756" s="2">
        <v>70557900</v>
      </c>
      <c r="AF2756" s="2">
        <v>70977700</v>
      </c>
    </row>
    <row r="2757" spans="1:32">
      <c r="A2757" t="s">
        <v>8385</v>
      </c>
      <c r="B2757" t="s">
        <v>19</v>
      </c>
      <c r="C2757" s="2">
        <v>7840000</v>
      </c>
      <c r="D2757" s="2">
        <v>7830200</v>
      </c>
      <c r="E2757" s="2">
        <v>6960800</v>
      </c>
      <c r="F2757" s="2">
        <v>6735400</v>
      </c>
      <c r="G2757" s="2">
        <v>6816600</v>
      </c>
      <c r="H2757" s="2">
        <v>6776000</v>
      </c>
      <c r="I2757" s="2">
        <v>6778800</v>
      </c>
      <c r="J2757" s="2">
        <v>6834800</v>
      </c>
      <c r="K2757" s="2">
        <v>6868400</v>
      </c>
      <c r="L2757" s="2">
        <v>6829200</v>
      </c>
      <c r="M2757" s="2">
        <v>6784400</v>
      </c>
      <c r="N2757" s="2">
        <v>6780200</v>
      </c>
      <c r="O2757" s="2">
        <v>6784400</v>
      </c>
      <c r="P2757" s="2">
        <v>6792800</v>
      </c>
      <c r="Q2757" s="2">
        <v>6767600</v>
      </c>
      <c r="R2757" s="2">
        <v>6690600</v>
      </c>
      <c r="S2757" s="2">
        <v>6683600</v>
      </c>
      <c r="T2757" s="2">
        <v>6659800</v>
      </c>
      <c r="U2757" s="2">
        <v>6662600</v>
      </c>
      <c r="V2757" s="2">
        <v>6671000</v>
      </c>
      <c r="W2757" s="2">
        <v>6703200</v>
      </c>
      <c r="X2757" s="2">
        <v>6728400</v>
      </c>
      <c r="Y2757" s="2">
        <v>6722800</v>
      </c>
      <c r="Z2757" s="2">
        <v>6703200</v>
      </c>
      <c r="AA2757" s="2">
        <v>6661200</v>
      </c>
      <c r="AB2757" s="2">
        <v>6613600</v>
      </c>
      <c r="AC2757" s="2">
        <v>6615000</v>
      </c>
      <c r="AD2757" s="2">
        <v>6598200</v>
      </c>
      <c r="AE2757" s="2">
        <v>6589800</v>
      </c>
      <c r="AF2757" s="2">
        <v>6629000</v>
      </c>
    </row>
    <row r="2758" spans="1:32">
      <c r="A2758" t="s">
        <v>8386</v>
      </c>
      <c r="B2758" t="s">
        <v>19</v>
      </c>
      <c r="C2758" s="2">
        <v>52640000</v>
      </c>
      <c r="D2758" s="2">
        <v>52574200</v>
      </c>
      <c r="E2758" s="2">
        <v>46736800</v>
      </c>
      <c r="F2758" s="2">
        <v>45223400</v>
      </c>
      <c r="G2758" s="2">
        <v>45768600</v>
      </c>
      <c r="H2758" s="2">
        <v>45496000</v>
      </c>
      <c r="I2758" s="2">
        <v>45514800</v>
      </c>
      <c r="J2758" s="2">
        <v>45890800</v>
      </c>
      <c r="K2758" s="2">
        <v>46116400</v>
      </c>
      <c r="L2758" s="2">
        <v>45853200</v>
      </c>
      <c r="M2758" s="2">
        <v>45552400</v>
      </c>
      <c r="N2758" s="2">
        <v>45524200</v>
      </c>
      <c r="O2758" s="2">
        <v>45552400</v>
      </c>
      <c r="P2758" s="2">
        <v>45608800</v>
      </c>
      <c r="Q2758" s="2">
        <v>45439600</v>
      </c>
      <c r="R2758" s="2">
        <v>44922600</v>
      </c>
      <c r="S2758" s="2">
        <v>44875600</v>
      </c>
      <c r="T2758" s="2">
        <v>44715800</v>
      </c>
      <c r="U2758" s="2">
        <v>44734600</v>
      </c>
      <c r="V2758" s="2">
        <v>44791000</v>
      </c>
      <c r="W2758" s="2">
        <v>45007200</v>
      </c>
      <c r="X2758" s="2">
        <v>45176400</v>
      </c>
      <c r="Y2758" s="2">
        <v>45138800</v>
      </c>
      <c r="Z2758" s="2">
        <v>45007200</v>
      </c>
      <c r="AA2758" s="2">
        <v>44725200</v>
      </c>
      <c r="AB2758" s="2">
        <v>44405600</v>
      </c>
      <c r="AC2758" s="2">
        <v>44415000</v>
      </c>
      <c r="AD2758" s="2">
        <v>44302200</v>
      </c>
      <c r="AE2758" s="2">
        <v>44245800</v>
      </c>
      <c r="AF2758" s="2">
        <v>44509000</v>
      </c>
    </row>
    <row r="2759" spans="1:32">
      <c r="A2759" t="s">
        <v>8387</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8388</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8389</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8390</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8391</v>
      </c>
      <c r="B2763" t="s">
        <v>19</v>
      </c>
      <c r="C2763" s="2">
        <v>3416300000</v>
      </c>
      <c r="D2763" s="2">
        <v>3465210000</v>
      </c>
      <c r="E2763" s="2">
        <v>3285280000</v>
      </c>
      <c r="F2763" s="2">
        <v>3244220000</v>
      </c>
      <c r="G2763" s="2">
        <v>3166930000</v>
      </c>
      <c r="H2763" s="2">
        <v>3137340000</v>
      </c>
      <c r="I2763" s="2">
        <v>3101720000</v>
      </c>
      <c r="J2763" s="2">
        <v>3058850000</v>
      </c>
      <c r="K2763" s="2">
        <v>3008130000</v>
      </c>
      <c r="L2763" s="2">
        <v>2955600000</v>
      </c>
      <c r="M2763" s="2">
        <v>2909110000</v>
      </c>
      <c r="N2763" s="2">
        <v>2866840000</v>
      </c>
      <c r="O2763" s="2">
        <v>2824580000</v>
      </c>
      <c r="P2763" s="2">
        <v>2789560000</v>
      </c>
      <c r="Q2763" s="2">
        <v>2758160000</v>
      </c>
      <c r="R2763" s="2">
        <v>2731590000</v>
      </c>
      <c r="S2763" s="2">
        <v>2705630000</v>
      </c>
      <c r="T2763" s="2">
        <v>2670000000</v>
      </c>
      <c r="U2763" s="2">
        <v>2653700000</v>
      </c>
      <c r="V2763" s="2">
        <v>2623510000</v>
      </c>
      <c r="W2763" s="2">
        <v>2598150000</v>
      </c>
      <c r="X2763" s="2">
        <v>2583660000</v>
      </c>
      <c r="Y2763" s="2">
        <v>2574000000</v>
      </c>
      <c r="Z2763" s="2">
        <v>2559510000</v>
      </c>
      <c r="AA2763" s="2">
        <v>2540190000</v>
      </c>
      <c r="AB2763" s="2">
        <v>2529320000</v>
      </c>
      <c r="AC2763" s="2">
        <v>2527510000</v>
      </c>
      <c r="AD2763" s="2">
        <v>2518450000</v>
      </c>
      <c r="AE2763" s="2">
        <v>2513020000</v>
      </c>
      <c r="AF2763" s="2">
        <v>2514830000</v>
      </c>
    </row>
    <row r="2764" spans="1:32">
      <c r="A2764" t="s">
        <v>8392</v>
      </c>
      <c r="B2764" t="s">
        <v>19</v>
      </c>
      <c r="C2764" s="2">
        <v>18237400000</v>
      </c>
      <c r="D2764" s="2">
        <v>18498500000</v>
      </c>
      <c r="E2764" s="2">
        <v>17538000000</v>
      </c>
      <c r="F2764" s="2">
        <v>17318800000</v>
      </c>
      <c r="G2764" s="2">
        <v>16906200000</v>
      </c>
      <c r="H2764" s="2">
        <v>16748300000</v>
      </c>
      <c r="I2764" s="2">
        <v>16558100000</v>
      </c>
      <c r="J2764" s="2">
        <v>16329200000</v>
      </c>
      <c r="K2764" s="2">
        <v>16058500000</v>
      </c>
      <c r="L2764" s="2">
        <v>15778100000</v>
      </c>
      <c r="M2764" s="2">
        <v>15529900000</v>
      </c>
      <c r="N2764" s="2">
        <v>15304200000</v>
      </c>
      <c r="O2764" s="2">
        <v>15078600000</v>
      </c>
      <c r="P2764" s="2">
        <v>14891600000</v>
      </c>
      <c r="Q2764" s="2">
        <v>14724000000</v>
      </c>
      <c r="R2764" s="2">
        <v>14582200000</v>
      </c>
      <c r="S2764" s="2">
        <v>14443600000</v>
      </c>
      <c r="T2764" s="2">
        <v>14253400000</v>
      </c>
      <c r="U2764" s="2">
        <v>14166400000</v>
      </c>
      <c r="V2764" s="2">
        <v>14005200000</v>
      </c>
      <c r="W2764" s="2">
        <v>13869900000</v>
      </c>
      <c r="X2764" s="2">
        <v>13792500000</v>
      </c>
      <c r="Y2764" s="2">
        <v>13740900000</v>
      </c>
      <c r="Z2764" s="2">
        <v>13663600000</v>
      </c>
      <c r="AA2764" s="2">
        <v>13560400000</v>
      </c>
      <c r="AB2764" s="2">
        <v>13502400000</v>
      </c>
      <c r="AC2764" s="2">
        <v>13492700000</v>
      </c>
      <c r="AD2764" s="2">
        <v>13444400000</v>
      </c>
      <c r="AE2764" s="2">
        <v>13415400000</v>
      </c>
      <c r="AF2764" s="2">
        <v>13425000000</v>
      </c>
    </row>
    <row r="2765" spans="1:32">
      <c r="A2765" t="s">
        <v>8393</v>
      </c>
      <c r="B2765" t="s">
        <v>19</v>
      </c>
      <c r="C2765" s="2">
        <v>32075800000</v>
      </c>
      <c r="D2765" s="2">
        <v>32535000000</v>
      </c>
      <c r="E2765" s="2">
        <v>30845600000</v>
      </c>
      <c r="F2765" s="2">
        <v>30460100000</v>
      </c>
      <c r="G2765" s="2">
        <v>29734400000</v>
      </c>
      <c r="H2765" s="2">
        <v>29456600000</v>
      </c>
      <c r="I2765" s="2">
        <v>29122200000</v>
      </c>
      <c r="J2765" s="2">
        <v>28719700000</v>
      </c>
      <c r="K2765" s="2">
        <v>28243500000</v>
      </c>
      <c r="L2765" s="2">
        <v>27750200000</v>
      </c>
      <c r="M2765" s="2">
        <v>27313700000</v>
      </c>
      <c r="N2765" s="2">
        <v>26916900000</v>
      </c>
      <c r="O2765" s="2">
        <v>26520000000</v>
      </c>
      <c r="P2765" s="2">
        <v>26191200000</v>
      </c>
      <c r="Q2765" s="2">
        <v>25896400000</v>
      </c>
      <c r="R2765" s="2">
        <v>25647000000</v>
      </c>
      <c r="S2765" s="2">
        <v>25403200000</v>
      </c>
      <c r="T2765" s="2">
        <v>25068800000</v>
      </c>
      <c r="U2765" s="2">
        <v>24915700000</v>
      </c>
      <c r="V2765" s="2">
        <v>24632200000</v>
      </c>
      <c r="W2765" s="2">
        <v>24394100000</v>
      </c>
      <c r="X2765" s="2">
        <v>24258100000</v>
      </c>
      <c r="Y2765" s="2">
        <v>24167400000</v>
      </c>
      <c r="Z2765" s="2">
        <v>24031300000</v>
      </c>
      <c r="AA2765" s="2">
        <v>23849900000</v>
      </c>
      <c r="AB2765" s="2">
        <v>23747900000</v>
      </c>
      <c r="AC2765" s="2">
        <v>23730900000</v>
      </c>
      <c r="AD2765" s="2">
        <v>23645800000</v>
      </c>
      <c r="AE2765" s="2">
        <v>23594800000</v>
      </c>
      <c r="AF2765" s="2">
        <v>23611800000</v>
      </c>
    </row>
    <row r="2766" spans="1:32">
      <c r="A2766" t="s">
        <v>8394</v>
      </c>
      <c r="B2766" t="s">
        <v>19</v>
      </c>
      <c r="C2766" s="2">
        <v>1264000000</v>
      </c>
      <c r="D2766" s="2">
        <v>1282090000</v>
      </c>
      <c r="E2766" s="2">
        <v>1215520000</v>
      </c>
      <c r="F2766" s="2">
        <v>1200330000</v>
      </c>
      <c r="G2766" s="2">
        <v>1171730000</v>
      </c>
      <c r="H2766" s="2">
        <v>1160790000</v>
      </c>
      <c r="I2766" s="2">
        <v>1147610000</v>
      </c>
      <c r="J2766" s="2">
        <v>1131740000</v>
      </c>
      <c r="K2766" s="2">
        <v>1112980000</v>
      </c>
      <c r="L2766" s="2">
        <v>1093540000</v>
      </c>
      <c r="M2766" s="2">
        <v>1076340000</v>
      </c>
      <c r="N2766" s="2">
        <v>1060700000</v>
      </c>
      <c r="O2766" s="2">
        <v>1045070000</v>
      </c>
      <c r="P2766" s="2">
        <v>1032110000</v>
      </c>
      <c r="Q2766" s="2">
        <v>1020490000</v>
      </c>
      <c r="R2766" s="2">
        <v>1010660000</v>
      </c>
      <c r="S2766" s="2">
        <v>1001060000</v>
      </c>
      <c r="T2766" s="2">
        <v>987875000</v>
      </c>
      <c r="U2766" s="2">
        <v>981843000</v>
      </c>
      <c r="V2766" s="2">
        <v>970673000</v>
      </c>
      <c r="W2766" s="2">
        <v>961290000</v>
      </c>
      <c r="X2766" s="2">
        <v>955929000</v>
      </c>
      <c r="Y2766" s="2">
        <v>952354000</v>
      </c>
      <c r="Z2766" s="2">
        <v>946993000</v>
      </c>
      <c r="AA2766" s="2">
        <v>939844000</v>
      </c>
      <c r="AB2766" s="2">
        <v>935823000</v>
      </c>
      <c r="AC2766" s="2">
        <v>935152000</v>
      </c>
      <c r="AD2766" s="2">
        <v>931801000</v>
      </c>
      <c r="AE2766" s="2">
        <v>929791000</v>
      </c>
      <c r="AF2766" s="2">
        <v>930461000</v>
      </c>
    </row>
    <row r="2767" spans="1:32">
      <c r="A2767" t="s">
        <v>8395</v>
      </c>
      <c r="B2767" t="s">
        <v>19</v>
      </c>
      <c r="C2767" s="2">
        <v>1191010000</v>
      </c>
      <c r="D2767" s="2">
        <v>1208060000</v>
      </c>
      <c r="E2767" s="2">
        <v>1145330000</v>
      </c>
      <c r="F2767" s="2">
        <v>1131020000</v>
      </c>
      <c r="G2767" s="2">
        <v>1104070000</v>
      </c>
      <c r="H2767" s="2">
        <v>1093760000</v>
      </c>
      <c r="I2767" s="2">
        <v>1081340000</v>
      </c>
      <c r="J2767" s="2">
        <v>1066390000</v>
      </c>
      <c r="K2767" s="2">
        <v>1048710000</v>
      </c>
      <c r="L2767" s="2">
        <v>1030400000</v>
      </c>
      <c r="M2767" s="2">
        <v>1014190000</v>
      </c>
      <c r="N2767" s="2">
        <v>999454000</v>
      </c>
      <c r="O2767" s="2">
        <v>984719000</v>
      </c>
      <c r="P2767" s="2">
        <v>972510000</v>
      </c>
      <c r="Q2767" s="2">
        <v>961564000</v>
      </c>
      <c r="R2767" s="2">
        <v>952302000</v>
      </c>
      <c r="S2767" s="2">
        <v>943251000</v>
      </c>
      <c r="T2767" s="2">
        <v>930831000</v>
      </c>
      <c r="U2767" s="2">
        <v>925148000</v>
      </c>
      <c r="V2767" s="2">
        <v>914623000</v>
      </c>
      <c r="W2767" s="2">
        <v>905782000</v>
      </c>
      <c r="X2767" s="2">
        <v>900730000</v>
      </c>
      <c r="Y2767" s="2">
        <v>897362000</v>
      </c>
      <c r="Z2767" s="2">
        <v>892310000</v>
      </c>
      <c r="AA2767" s="2">
        <v>885574000</v>
      </c>
      <c r="AB2767" s="2">
        <v>881785000</v>
      </c>
      <c r="AC2767" s="2">
        <v>881153000</v>
      </c>
      <c r="AD2767" s="2">
        <v>877996000</v>
      </c>
      <c r="AE2767" s="2">
        <v>876101000</v>
      </c>
      <c r="AF2767" s="2">
        <v>876733000</v>
      </c>
    </row>
    <row r="2768" spans="1:32">
      <c r="A2768" t="s">
        <v>8396</v>
      </c>
      <c r="B2768" t="s">
        <v>19</v>
      </c>
      <c r="C2768" s="2">
        <v>848134000</v>
      </c>
      <c r="D2768" s="2">
        <v>860276000</v>
      </c>
      <c r="E2768" s="2">
        <v>815606000</v>
      </c>
      <c r="F2768" s="2">
        <v>805413000</v>
      </c>
      <c r="G2768" s="2">
        <v>786226000</v>
      </c>
      <c r="H2768" s="2">
        <v>778880000</v>
      </c>
      <c r="I2768" s="2">
        <v>770036000</v>
      </c>
      <c r="J2768" s="2">
        <v>759393000</v>
      </c>
      <c r="K2768" s="2">
        <v>746802000</v>
      </c>
      <c r="L2768" s="2">
        <v>733760000</v>
      </c>
      <c r="M2768" s="2">
        <v>722218000</v>
      </c>
      <c r="N2768" s="2">
        <v>711725000</v>
      </c>
      <c r="O2768" s="2">
        <v>701232000</v>
      </c>
      <c r="P2768" s="2">
        <v>692538000</v>
      </c>
      <c r="Q2768" s="2">
        <v>684743000</v>
      </c>
      <c r="R2768" s="2">
        <v>678148000</v>
      </c>
      <c r="S2768" s="2">
        <v>671702000</v>
      </c>
      <c r="T2768" s="2">
        <v>662858000</v>
      </c>
      <c r="U2768" s="2">
        <v>658810000</v>
      </c>
      <c r="V2768" s="2">
        <v>651316000</v>
      </c>
      <c r="W2768" s="2">
        <v>645020000</v>
      </c>
      <c r="X2768" s="2">
        <v>641422000</v>
      </c>
      <c r="Y2768" s="2">
        <v>639024000</v>
      </c>
      <c r="Z2768" s="2">
        <v>635426000</v>
      </c>
      <c r="AA2768" s="2">
        <v>630629000</v>
      </c>
      <c r="AB2768" s="2">
        <v>627931000</v>
      </c>
      <c r="AC2768" s="2">
        <v>627481000</v>
      </c>
      <c r="AD2768" s="2">
        <v>625233000</v>
      </c>
      <c r="AE2768" s="2">
        <v>623884000</v>
      </c>
      <c r="AF2768" s="2">
        <v>624334000</v>
      </c>
    </row>
    <row r="2769" spans="1:32">
      <c r="A2769" t="s">
        <v>8397</v>
      </c>
      <c r="B2769" t="s">
        <v>19</v>
      </c>
      <c r="C2769" s="2">
        <v>79212000</v>
      </c>
      <c r="D2769" s="2">
        <v>80346000</v>
      </c>
      <c r="E2769" s="2">
        <v>76174000</v>
      </c>
      <c r="F2769" s="2">
        <v>75222000</v>
      </c>
      <c r="G2769" s="2">
        <v>73430000</v>
      </c>
      <c r="H2769" s="2">
        <v>72744000</v>
      </c>
      <c r="I2769" s="2">
        <v>71918000</v>
      </c>
      <c r="J2769" s="2">
        <v>70924000</v>
      </c>
      <c r="K2769" s="2">
        <v>69748000</v>
      </c>
      <c r="L2769" s="2">
        <v>68530000</v>
      </c>
      <c r="M2769" s="2">
        <v>67452000</v>
      </c>
      <c r="N2769" s="2">
        <v>66472000</v>
      </c>
      <c r="O2769" s="2">
        <v>65492000</v>
      </c>
      <c r="P2769" s="2">
        <v>64680000</v>
      </c>
      <c r="Q2769" s="2">
        <v>63952000</v>
      </c>
      <c r="R2769" s="2">
        <v>63336000</v>
      </c>
      <c r="S2769" s="2">
        <v>62734000</v>
      </c>
      <c r="T2769" s="2">
        <v>61908000</v>
      </c>
      <c r="U2769" s="2">
        <v>61530000</v>
      </c>
      <c r="V2769" s="2">
        <v>60830000</v>
      </c>
      <c r="W2769" s="2">
        <v>60242000</v>
      </c>
      <c r="X2769" s="2">
        <v>59906000</v>
      </c>
      <c r="Y2769" s="2">
        <v>59682000</v>
      </c>
      <c r="Z2769" s="2">
        <v>59346000</v>
      </c>
      <c r="AA2769" s="2">
        <v>58898000</v>
      </c>
      <c r="AB2769" s="2">
        <v>58646000</v>
      </c>
      <c r="AC2769" s="2">
        <v>58604000</v>
      </c>
      <c r="AD2769" s="2">
        <v>58394000</v>
      </c>
      <c r="AE2769" s="2">
        <v>58268000</v>
      </c>
      <c r="AF2769" s="2">
        <v>58310000</v>
      </c>
    </row>
    <row r="2770" spans="1:32">
      <c r="A2770" t="s">
        <v>8398</v>
      </c>
      <c r="B2770" t="s">
        <v>19</v>
      </c>
      <c r="C2770" s="2">
        <v>531852000</v>
      </c>
      <c r="D2770" s="2">
        <v>539466000</v>
      </c>
      <c r="E2770" s="2">
        <v>511454000</v>
      </c>
      <c r="F2770" s="2">
        <v>505062000</v>
      </c>
      <c r="G2770" s="2">
        <v>493030000</v>
      </c>
      <c r="H2770" s="2">
        <v>488424000</v>
      </c>
      <c r="I2770" s="2">
        <v>482878000</v>
      </c>
      <c r="J2770" s="2">
        <v>476204000</v>
      </c>
      <c r="K2770" s="2">
        <v>468308000</v>
      </c>
      <c r="L2770" s="2">
        <v>460130000</v>
      </c>
      <c r="M2770" s="2">
        <v>452892000</v>
      </c>
      <c r="N2770" s="2">
        <v>446312000</v>
      </c>
      <c r="O2770" s="2">
        <v>439732000</v>
      </c>
      <c r="P2770" s="2">
        <v>434280000</v>
      </c>
      <c r="Q2770" s="2">
        <v>429392000</v>
      </c>
      <c r="R2770" s="2">
        <v>425256000</v>
      </c>
      <c r="S2770" s="2">
        <v>421214000</v>
      </c>
      <c r="T2770" s="2">
        <v>415668000</v>
      </c>
      <c r="U2770" s="2">
        <v>413130000</v>
      </c>
      <c r="V2770" s="2">
        <v>408430000</v>
      </c>
      <c r="W2770" s="2">
        <v>404482000</v>
      </c>
      <c r="X2770" s="2">
        <v>402226000</v>
      </c>
      <c r="Y2770" s="2">
        <v>400722000</v>
      </c>
      <c r="Z2770" s="2">
        <v>398466000</v>
      </c>
      <c r="AA2770" s="2">
        <v>395458000</v>
      </c>
      <c r="AB2770" s="2">
        <v>393766000</v>
      </c>
      <c r="AC2770" s="2">
        <v>393484000</v>
      </c>
      <c r="AD2770" s="2">
        <v>392074000</v>
      </c>
      <c r="AE2770" s="2">
        <v>391228000</v>
      </c>
      <c r="AF2770" s="2">
        <v>391510000</v>
      </c>
    </row>
    <row r="2771" spans="1:32">
      <c r="A2771" t="s">
        <v>8399</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8400</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8401</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8402</v>
      </c>
      <c r="B2774" t="s">
        <v>19</v>
      </c>
      <c r="C2774" s="2">
        <v>47520500000000</v>
      </c>
      <c r="D2774" s="2">
        <v>48638300000000</v>
      </c>
      <c r="E2774" s="2">
        <v>45882800000000</v>
      </c>
      <c r="F2774" s="2">
        <v>34831500000000</v>
      </c>
      <c r="G2774" s="2">
        <v>33868100000000</v>
      </c>
      <c r="H2774" s="2">
        <v>33771000000000</v>
      </c>
      <c r="I2774" s="2">
        <v>32755300000000</v>
      </c>
      <c r="J2774" s="2">
        <v>33362000000000</v>
      </c>
      <c r="K2774" s="2">
        <v>34031400000000</v>
      </c>
      <c r="L2774" s="2">
        <v>34950200000000</v>
      </c>
      <c r="M2774" s="2">
        <v>32210100000000</v>
      </c>
      <c r="N2774" s="2">
        <v>29577100000000</v>
      </c>
      <c r="O2774" s="2">
        <v>27097700000000</v>
      </c>
      <c r="P2774" s="2">
        <v>24888000000000</v>
      </c>
      <c r="Q2774" s="2">
        <v>22623700000000</v>
      </c>
      <c r="R2774" s="2">
        <v>22446700000000</v>
      </c>
      <c r="S2774" s="2">
        <v>21976500000000</v>
      </c>
      <c r="T2774" s="2">
        <v>21895800000000</v>
      </c>
      <c r="U2774" s="2">
        <v>21641200000000</v>
      </c>
      <c r="V2774" s="2">
        <v>21355500000000</v>
      </c>
      <c r="W2774" s="2">
        <v>21394500000000</v>
      </c>
      <c r="X2774" s="2">
        <v>21210600000000</v>
      </c>
      <c r="Y2774" s="2">
        <v>20897100000000</v>
      </c>
      <c r="Z2774" s="2">
        <v>20555900000000</v>
      </c>
      <c r="AA2774" s="2">
        <v>20412600000000</v>
      </c>
      <c r="AB2774" s="2">
        <v>18723700000000</v>
      </c>
      <c r="AC2774" s="2">
        <v>18692800000000</v>
      </c>
      <c r="AD2774" s="2">
        <v>19650200000000</v>
      </c>
      <c r="AE2774" s="2">
        <v>19864500000000</v>
      </c>
      <c r="AF2774" s="2">
        <v>19948100000000</v>
      </c>
    </row>
    <row r="2775" spans="1:32">
      <c r="A2775" t="s">
        <v>8403</v>
      </c>
      <c r="B2775" t="s">
        <v>19</v>
      </c>
      <c r="C2775" s="2">
        <v>5407630000</v>
      </c>
      <c r="D2775" s="2">
        <v>5534830000</v>
      </c>
      <c r="E2775" s="2">
        <v>5221260000</v>
      </c>
      <c r="F2775" s="2">
        <v>3963680000</v>
      </c>
      <c r="G2775" s="2">
        <v>3854050000</v>
      </c>
      <c r="H2775" s="2">
        <v>3843000000</v>
      </c>
      <c r="I2775" s="2">
        <v>3727420000</v>
      </c>
      <c r="J2775" s="2">
        <v>3796450000</v>
      </c>
      <c r="K2775" s="2">
        <v>3872630000</v>
      </c>
      <c r="L2775" s="2">
        <v>3977180000</v>
      </c>
      <c r="M2775" s="2">
        <v>3895200000</v>
      </c>
      <c r="N2775" s="2">
        <v>3816150000</v>
      </c>
      <c r="O2775" s="2">
        <v>3749890000</v>
      </c>
      <c r="P2775" s="2">
        <v>3699700000</v>
      </c>
      <c r="Q2775" s="2">
        <v>3641420000</v>
      </c>
      <c r="R2775" s="2">
        <v>3612920000</v>
      </c>
      <c r="S2775" s="2">
        <v>3537250000</v>
      </c>
      <c r="T2775" s="2">
        <v>3519270000</v>
      </c>
      <c r="U2775" s="2">
        <v>3468560000</v>
      </c>
      <c r="V2775" s="2">
        <v>3422760000</v>
      </c>
      <c r="W2775" s="2">
        <v>3419380000</v>
      </c>
      <c r="X2775" s="2">
        <v>3389990000</v>
      </c>
      <c r="Y2775" s="2">
        <v>3335200000</v>
      </c>
      <c r="Z2775" s="2">
        <v>3280750000</v>
      </c>
      <c r="AA2775" s="2">
        <v>3253320000</v>
      </c>
      <c r="AB2775" s="2">
        <v>3000950000</v>
      </c>
      <c r="AC2775" s="2">
        <v>2987580000</v>
      </c>
      <c r="AD2775" s="2">
        <v>3123050000</v>
      </c>
      <c r="AE2775" s="2">
        <v>3152710000</v>
      </c>
      <c r="AF2775" s="2">
        <v>3165980000</v>
      </c>
    </row>
    <row r="2776" spans="1:32">
      <c r="A2776" t="s">
        <v>8404</v>
      </c>
      <c r="B2776" t="s">
        <v>19</v>
      </c>
      <c r="C2776" s="2">
        <v>28867900000</v>
      </c>
      <c r="D2776" s="2">
        <v>29546900000</v>
      </c>
      <c r="E2776" s="2">
        <v>27873000000</v>
      </c>
      <c r="F2776" s="2">
        <v>21159500000</v>
      </c>
      <c r="G2776" s="2">
        <v>20574300000</v>
      </c>
      <c r="H2776" s="2">
        <v>20515300000</v>
      </c>
      <c r="I2776" s="2">
        <v>19898300000</v>
      </c>
      <c r="J2776" s="2">
        <v>20266800000</v>
      </c>
      <c r="K2776" s="2">
        <v>20673500000</v>
      </c>
      <c r="L2776" s="2">
        <v>21231600000</v>
      </c>
      <c r="M2776" s="2">
        <v>20794000000</v>
      </c>
      <c r="N2776" s="2">
        <v>20372000000</v>
      </c>
      <c r="O2776" s="2">
        <v>20018200000</v>
      </c>
      <c r="P2776" s="2">
        <v>19750300000</v>
      </c>
      <c r="Q2776" s="2">
        <v>19439200000</v>
      </c>
      <c r="R2776" s="2">
        <v>19287100000</v>
      </c>
      <c r="S2776" s="2">
        <v>18883100000</v>
      </c>
      <c r="T2776" s="2">
        <v>18787100000</v>
      </c>
      <c r="U2776" s="2">
        <v>18516400000</v>
      </c>
      <c r="V2776" s="2">
        <v>18271900000</v>
      </c>
      <c r="W2776" s="2">
        <v>18253900000</v>
      </c>
      <c r="X2776" s="2">
        <v>18097000000</v>
      </c>
      <c r="Y2776" s="2">
        <v>17804500000</v>
      </c>
      <c r="Z2776" s="2">
        <v>17513800000</v>
      </c>
      <c r="AA2776" s="2">
        <v>17367400000</v>
      </c>
      <c r="AB2776" s="2">
        <v>16020100000</v>
      </c>
      <c r="AC2776" s="2">
        <v>15948800000</v>
      </c>
      <c r="AD2776" s="2">
        <v>16672000000</v>
      </c>
      <c r="AE2776" s="2">
        <v>16830300000</v>
      </c>
      <c r="AF2776" s="2">
        <v>16901100000</v>
      </c>
    </row>
    <row r="2777" spans="1:32">
      <c r="A2777" t="s">
        <v>8405</v>
      </c>
      <c r="B2777" t="s">
        <v>19</v>
      </c>
      <c r="C2777" s="2">
        <v>50772500000</v>
      </c>
      <c r="D2777" s="2">
        <v>51966700000</v>
      </c>
      <c r="E2777" s="2">
        <v>49022600000</v>
      </c>
      <c r="F2777" s="2">
        <v>37215100000</v>
      </c>
      <c r="G2777" s="2">
        <v>36185800000</v>
      </c>
      <c r="H2777" s="2">
        <v>36082100000</v>
      </c>
      <c r="I2777" s="2">
        <v>34996900000</v>
      </c>
      <c r="J2777" s="2">
        <v>35645000000</v>
      </c>
      <c r="K2777" s="2">
        <v>36360200000</v>
      </c>
      <c r="L2777" s="2">
        <v>37341900000</v>
      </c>
      <c r="M2777" s="2">
        <v>36572200000</v>
      </c>
      <c r="N2777" s="2">
        <v>35830000000</v>
      </c>
      <c r="O2777" s="2">
        <v>35207800000</v>
      </c>
      <c r="P2777" s="2">
        <v>34736700000</v>
      </c>
      <c r="Q2777" s="2">
        <v>34189400000</v>
      </c>
      <c r="R2777" s="2">
        <v>33921900000</v>
      </c>
      <c r="S2777" s="2">
        <v>33211400000</v>
      </c>
      <c r="T2777" s="2">
        <v>33042500000</v>
      </c>
      <c r="U2777" s="2">
        <v>32566400000</v>
      </c>
      <c r="V2777" s="2">
        <v>32136400000</v>
      </c>
      <c r="W2777" s="2">
        <v>32104700000</v>
      </c>
      <c r="X2777" s="2">
        <v>31828700000</v>
      </c>
      <c r="Y2777" s="2">
        <v>31314300000</v>
      </c>
      <c r="Z2777" s="2">
        <v>30803100000</v>
      </c>
      <c r="AA2777" s="2">
        <v>30545500000</v>
      </c>
      <c r="AB2777" s="2">
        <v>28176000000</v>
      </c>
      <c r="AC2777" s="2">
        <v>28050500000</v>
      </c>
      <c r="AD2777" s="2">
        <v>29322400000</v>
      </c>
      <c r="AE2777" s="2">
        <v>29600900000</v>
      </c>
      <c r="AF2777" s="2">
        <v>29725500000</v>
      </c>
    </row>
    <row r="2778" spans="1:32">
      <c r="A2778" t="s">
        <v>8406</v>
      </c>
      <c r="B2778" t="s">
        <v>19</v>
      </c>
      <c r="C2778" s="2">
        <v>2000770000</v>
      </c>
      <c r="D2778" s="2">
        <v>2047830000</v>
      </c>
      <c r="E2778" s="2">
        <v>1931820000</v>
      </c>
      <c r="F2778" s="2">
        <v>1466520000</v>
      </c>
      <c r="G2778" s="2">
        <v>1425960000</v>
      </c>
      <c r="H2778" s="2">
        <v>1421870000</v>
      </c>
      <c r="I2778" s="2">
        <v>1379110000</v>
      </c>
      <c r="J2778" s="2">
        <v>1404650000</v>
      </c>
      <c r="K2778" s="2">
        <v>1432830000</v>
      </c>
      <c r="L2778" s="2">
        <v>1471520000</v>
      </c>
      <c r="M2778" s="2">
        <v>1441190000</v>
      </c>
      <c r="N2778" s="2">
        <v>1411940000</v>
      </c>
      <c r="O2778" s="2">
        <v>1387420000</v>
      </c>
      <c r="P2778" s="2">
        <v>1368850000</v>
      </c>
      <c r="Q2778" s="2">
        <v>1347290000</v>
      </c>
      <c r="R2778" s="2">
        <v>1336750000</v>
      </c>
      <c r="S2778" s="2">
        <v>1308750000</v>
      </c>
      <c r="T2778" s="2">
        <v>1302090000</v>
      </c>
      <c r="U2778" s="2">
        <v>1283330000</v>
      </c>
      <c r="V2778" s="2">
        <v>1266390000</v>
      </c>
      <c r="W2778" s="2">
        <v>1265140000</v>
      </c>
      <c r="X2778" s="2">
        <v>1254260000</v>
      </c>
      <c r="Y2778" s="2">
        <v>1233990000</v>
      </c>
      <c r="Z2778" s="2">
        <v>1213840000</v>
      </c>
      <c r="AA2778" s="2">
        <v>1203700000</v>
      </c>
      <c r="AB2778" s="2">
        <v>1110320000</v>
      </c>
      <c r="AC2778" s="2">
        <v>1105370000</v>
      </c>
      <c r="AD2778" s="2">
        <v>1155500000</v>
      </c>
      <c r="AE2778" s="2">
        <v>1166470000</v>
      </c>
      <c r="AF2778" s="2">
        <v>1171380000</v>
      </c>
    </row>
    <row r="2779" spans="1:32">
      <c r="A2779" t="s">
        <v>8407</v>
      </c>
      <c r="B2779" t="s">
        <v>19</v>
      </c>
      <c r="C2779" s="2">
        <v>1885240000</v>
      </c>
      <c r="D2779" s="2">
        <v>1929580000</v>
      </c>
      <c r="E2779" s="2">
        <v>1820270000</v>
      </c>
      <c r="F2779" s="2">
        <v>1381840000</v>
      </c>
      <c r="G2779" s="2">
        <v>1343620000</v>
      </c>
      <c r="H2779" s="2">
        <v>1339770000</v>
      </c>
      <c r="I2779" s="2">
        <v>1299470000</v>
      </c>
      <c r="J2779" s="2">
        <v>1323540000</v>
      </c>
      <c r="K2779" s="2">
        <v>1350100000</v>
      </c>
      <c r="L2779" s="2">
        <v>1386550000</v>
      </c>
      <c r="M2779" s="2">
        <v>1357970000</v>
      </c>
      <c r="N2779" s="2">
        <v>1330410000</v>
      </c>
      <c r="O2779" s="2">
        <v>1307310000</v>
      </c>
      <c r="P2779" s="2">
        <v>1289810000</v>
      </c>
      <c r="Q2779" s="2">
        <v>1269490000</v>
      </c>
      <c r="R2779" s="2">
        <v>1259560000</v>
      </c>
      <c r="S2779" s="2">
        <v>1233170000</v>
      </c>
      <c r="T2779" s="2">
        <v>1226910000</v>
      </c>
      <c r="U2779" s="2">
        <v>1209230000</v>
      </c>
      <c r="V2779" s="2">
        <v>1193260000</v>
      </c>
      <c r="W2779" s="2">
        <v>1192080000</v>
      </c>
      <c r="X2779" s="2">
        <v>1181840000</v>
      </c>
      <c r="Y2779" s="2">
        <v>1162730000</v>
      </c>
      <c r="Z2779" s="2">
        <v>1143750000</v>
      </c>
      <c r="AA2779" s="2">
        <v>1134190000</v>
      </c>
      <c r="AB2779" s="2">
        <v>1046210000</v>
      </c>
      <c r="AC2779" s="2">
        <v>1041550000</v>
      </c>
      <c r="AD2779" s="2">
        <v>1088780000</v>
      </c>
      <c r="AE2779" s="2">
        <v>1099110000</v>
      </c>
      <c r="AF2779" s="2">
        <v>1103740000</v>
      </c>
    </row>
    <row r="2780" spans="1:32">
      <c r="A2780" t="s">
        <v>8408</v>
      </c>
      <c r="B2780" t="s">
        <v>19</v>
      </c>
      <c r="C2780" s="2">
        <v>1342500000</v>
      </c>
      <c r="D2780" s="2">
        <v>1374080000</v>
      </c>
      <c r="E2780" s="2">
        <v>1296240000</v>
      </c>
      <c r="F2780" s="2">
        <v>984027000</v>
      </c>
      <c r="G2780" s="2">
        <v>956810000</v>
      </c>
      <c r="H2780" s="2">
        <v>954067000</v>
      </c>
      <c r="I2780" s="2">
        <v>925373000</v>
      </c>
      <c r="J2780" s="2">
        <v>942510000</v>
      </c>
      <c r="K2780" s="2">
        <v>961422000</v>
      </c>
      <c r="L2780" s="2">
        <v>987380000</v>
      </c>
      <c r="M2780" s="2">
        <v>967026000</v>
      </c>
      <c r="N2780" s="2">
        <v>947402000</v>
      </c>
      <c r="O2780" s="2">
        <v>930950000</v>
      </c>
      <c r="P2780" s="2">
        <v>918492000</v>
      </c>
      <c r="Q2780" s="2">
        <v>904022000</v>
      </c>
      <c r="R2780" s="2">
        <v>896948000</v>
      </c>
      <c r="S2780" s="2">
        <v>878161000</v>
      </c>
      <c r="T2780" s="2">
        <v>873697000</v>
      </c>
      <c r="U2780" s="2">
        <v>861108000</v>
      </c>
      <c r="V2780" s="2">
        <v>849738000</v>
      </c>
      <c r="W2780" s="2">
        <v>848899000</v>
      </c>
      <c r="X2780" s="2">
        <v>841601000</v>
      </c>
      <c r="Y2780" s="2">
        <v>827999000</v>
      </c>
      <c r="Z2780" s="2">
        <v>814482000</v>
      </c>
      <c r="AA2780" s="2">
        <v>807672000</v>
      </c>
      <c r="AB2780" s="2">
        <v>745019000</v>
      </c>
      <c r="AC2780" s="2">
        <v>741700000</v>
      </c>
      <c r="AD2780" s="2">
        <v>775332000</v>
      </c>
      <c r="AE2780" s="2">
        <v>782695000</v>
      </c>
      <c r="AF2780" s="2">
        <v>785989000</v>
      </c>
    </row>
    <row r="2781" spans="1:32">
      <c r="A2781" t="s">
        <v>8409</v>
      </c>
      <c r="B2781" t="s">
        <v>19</v>
      </c>
      <c r="C2781" s="2">
        <v>125384000</v>
      </c>
      <c r="D2781" s="2">
        <v>128333000</v>
      </c>
      <c r="E2781" s="2">
        <v>121063000</v>
      </c>
      <c r="F2781" s="2">
        <v>91903800</v>
      </c>
      <c r="G2781" s="2">
        <v>89361800</v>
      </c>
      <c r="H2781" s="2">
        <v>89105700</v>
      </c>
      <c r="I2781" s="2">
        <v>86425700</v>
      </c>
      <c r="J2781" s="2">
        <v>88026300</v>
      </c>
      <c r="K2781" s="2">
        <v>89792600</v>
      </c>
      <c r="L2781" s="2">
        <v>92216900</v>
      </c>
      <c r="M2781" s="2">
        <v>90316000</v>
      </c>
      <c r="N2781" s="2">
        <v>88483200</v>
      </c>
      <c r="O2781" s="2">
        <v>86946700</v>
      </c>
      <c r="P2781" s="2">
        <v>85783200</v>
      </c>
      <c r="Q2781" s="2">
        <v>84431700</v>
      </c>
      <c r="R2781" s="2">
        <v>83771000</v>
      </c>
      <c r="S2781" s="2">
        <v>82016400</v>
      </c>
      <c r="T2781" s="2">
        <v>81599500</v>
      </c>
      <c r="U2781" s="2">
        <v>80423700</v>
      </c>
      <c r="V2781" s="2">
        <v>79361700</v>
      </c>
      <c r="W2781" s="2">
        <v>79283400</v>
      </c>
      <c r="X2781" s="2">
        <v>78601900</v>
      </c>
      <c r="Y2781" s="2">
        <v>77331500</v>
      </c>
      <c r="Z2781" s="2">
        <v>76069000</v>
      </c>
      <c r="AA2781" s="2">
        <v>75433000</v>
      </c>
      <c r="AB2781" s="2">
        <v>69581500</v>
      </c>
      <c r="AC2781" s="2">
        <v>69271500</v>
      </c>
      <c r="AD2781" s="2">
        <v>72412600</v>
      </c>
      <c r="AE2781" s="2">
        <v>73100300</v>
      </c>
      <c r="AF2781" s="2">
        <v>73407900</v>
      </c>
    </row>
    <row r="2782" spans="1:32">
      <c r="A2782" t="s">
        <v>8410</v>
      </c>
      <c r="B2782" t="s">
        <v>19</v>
      </c>
      <c r="C2782" s="2">
        <v>841864000</v>
      </c>
      <c r="D2782" s="2">
        <v>861666000</v>
      </c>
      <c r="E2782" s="2">
        <v>812850000</v>
      </c>
      <c r="F2782" s="2">
        <v>617068000</v>
      </c>
      <c r="G2782" s="2">
        <v>600001000</v>
      </c>
      <c r="H2782" s="2">
        <v>598281000</v>
      </c>
      <c r="I2782" s="2">
        <v>580287000</v>
      </c>
      <c r="J2782" s="2">
        <v>591034000</v>
      </c>
      <c r="K2782" s="2">
        <v>602893000</v>
      </c>
      <c r="L2782" s="2">
        <v>619171000</v>
      </c>
      <c r="M2782" s="2">
        <v>606408000</v>
      </c>
      <c r="N2782" s="2">
        <v>594101000</v>
      </c>
      <c r="O2782" s="2">
        <v>583785000</v>
      </c>
      <c r="P2782" s="2">
        <v>575973000</v>
      </c>
      <c r="Q2782" s="2">
        <v>566899000</v>
      </c>
      <c r="R2782" s="2">
        <v>562462000</v>
      </c>
      <c r="S2782" s="2">
        <v>550681000</v>
      </c>
      <c r="T2782" s="2">
        <v>547882000</v>
      </c>
      <c r="U2782" s="2">
        <v>539988000</v>
      </c>
      <c r="V2782" s="2">
        <v>532857000</v>
      </c>
      <c r="W2782" s="2">
        <v>532332000</v>
      </c>
      <c r="X2782" s="2">
        <v>527755000</v>
      </c>
      <c r="Y2782" s="2">
        <v>519226000</v>
      </c>
      <c r="Z2782" s="2">
        <v>510749000</v>
      </c>
      <c r="AA2782" s="2">
        <v>506479000</v>
      </c>
      <c r="AB2782" s="2">
        <v>467190000</v>
      </c>
      <c r="AC2782" s="2">
        <v>465109000</v>
      </c>
      <c r="AD2782" s="2">
        <v>486199000</v>
      </c>
      <c r="AE2782" s="2">
        <v>490816000</v>
      </c>
      <c r="AF2782" s="2">
        <v>492882000</v>
      </c>
    </row>
    <row r="2783" spans="1:32">
      <c r="A2783" t="s">
        <v>8411</v>
      </c>
      <c r="B2783" t="s">
        <v>19</v>
      </c>
      <c r="C2783" s="2">
        <v>1016510000</v>
      </c>
      <c r="D2783" s="2">
        <v>1040420000</v>
      </c>
      <c r="E2783" s="2">
        <v>981473000</v>
      </c>
      <c r="F2783" s="2">
        <v>745077000</v>
      </c>
      <c r="G2783" s="2">
        <v>724469000</v>
      </c>
      <c r="H2783" s="2">
        <v>722392000</v>
      </c>
      <c r="I2783" s="2">
        <v>700666000</v>
      </c>
      <c r="J2783" s="2">
        <v>713642000</v>
      </c>
      <c r="K2783" s="2">
        <v>727962000</v>
      </c>
      <c r="L2783" s="2">
        <v>747616000</v>
      </c>
      <c r="M2783" s="2">
        <v>732205000</v>
      </c>
      <c r="N2783" s="2">
        <v>717346000</v>
      </c>
      <c r="O2783" s="2">
        <v>704889000</v>
      </c>
      <c r="P2783" s="2">
        <v>695456000</v>
      </c>
      <c r="Q2783" s="2">
        <v>684500000</v>
      </c>
      <c r="R2783" s="2">
        <v>679143000</v>
      </c>
      <c r="S2783" s="2">
        <v>664918000</v>
      </c>
      <c r="T2783" s="2">
        <v>661539000</v>
      </c>
      <c r="U2783" s="2">
        <v>652006000</v>
      </c>
      <c r="V2783" s="2">
        <v>643397000</v>
      </c>
      <c r="W2783" s="2">
        <v>642762000</v>
      </c>
      <c r="X2783" s="2">
        <v>637237000</v>
      </c>
      <c r="Y2783" s="2">
        <v>626937000</v>
      </c>
      <c r="Z2783" s="2">
        <v>616702000</v>
      </c>
      <c r="AA2783" s="2">
        <v>611546000</v>
      </c>
      <c r="AB2783" s="2">
        <v>564107000</v>
      </c>
      <c r="AC2783" s="2">
        <v>561594000</v>
      </c>
      <c r="AD2783" s="2">
        <v>587059000</v>
      </c>
      <c r="AE2783" s="2">
        <v>592634000</v>
      </c>
      <c r="AF2783" s="2">
        <v>595128000</v>
      </c>
    </row>
    <row r="2784" spans="1:32">
      <c r="A2784" t="s">
        <v>8412</v>
      </c>
      <c r="B2784" t="s">
        <v>19</v>
      </c>
      <c r="C2784" s="2">
        <v>71648000</v>
      </c>
      <c r="D2784" s="2">
        <v>73333300</v>
      </c>
      <c r="E2784" s="2">
        <v>69178700</v>
      </c>
      <c r="F2784" s="2">
        <v>52516500</v>
      </c>
      <c r="G2784" s="2">
        <v>51063900</v>
      </c>
      <c r="H2784" s="2">
        <v>50917500</v>
      </c>
      <c r="I2784" s="2">
        <v>49386100</v>
      </c>
      <c r="J2784" s="2">
        <v>50300700</v>
      </c>
      <c r="K2784" s="2">
        <v>51310100</v>
      </c>
      <c r="L2784" s="2">
        <v>52695400</v>
      </c>
      <c r="M2784" s="2">
        <v>51609200</v>
      </c>
      <c r="N2784" s="2">
        <v>50561800</v>
      </c>
      <c r="O2784" s="2">
        <v>49683800</v>
      </c>
      <c r="P2784" s="2">
        <v>49018900</v>
      </c>
      <c r="Q2784" s="2">
        <v>48246700</v>
      </c>
      <c r="R2784" s="2">
        <v>47869100</v>
      </c>
      <c r="S2784" s="2">
        <v>46866500</v>
      </c>
      <c r="T2784" s="2">
        <v>46628300</v>
      </c>
      <c r="U2784" s="2">
        <v>45956400</v>
      </c>
      <c r="V2784" s="2">
        <v>45349600</v>
      </c>
      <c r="W2784" s="2">
        <v>45304800</v>
      </c>
      <c r="X2784" s="2">
        <v>44915400</v>
      </c>
      <c r="Y2784" s="2">
        <v>44189400</v>
      </c>
      <c r="Z2784" s="2">
        <v>43468000</v>
      </c>
      <c r="AA2784" s="2">
        <v>43104600</v>
      </c>
      <c r="AB2784" s="2">
        <v>39760800</v>
      </c>
      <c r="AC2784" s="2">
        <v>39583700</v>
      </c>
      <c r="AD2784" s="2">
        <v>41378600</v>
      </c>
      <c r="AE2784" s="2">
        <v>41771600</v>
      </c>
      <c r="AF2784" s="2">
        <v>41947400</v>
      </c>
    </row>
    <row r="2785" spans="1:32">
      <c r="A2785" t="s">
        <v>8413</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8414</v>
      </c>
      <c r="B2786" t="s">
        <v>19</v>
      </c>
      <c r="C2786" s="2">
        <v>107724000000000</v>
      </c>
      <c r="D2786" s="2">
        <v>115717000000000</v>
      </c>
      <c r="E2786" s="2">
        <v>107584000000000</v>
      </c>
      <c r="F2786" s="2">
        <v>109268000000000</v>
      </c>
      <c r="G2786" s="2">
        <v>113199000000000</v>
      </c>
      <c r="H2786" s="2">
        <v>118880000000000</v>
      </c>
      <c r="I2786" s="2">
        <v>123061000000000</v>
      </c>
      <c r="J2786" s="2">
        <v>125943000000000</v>
      </c>
      <c r="K2786" s="2">
        <v>126782000000000</v>
      </c>
      <c r="L2786" s="2">
        <v>127349000000000</v>
      </c>
      <c r="M2786" s="2">
        <v>128216000000000</v>
      </c>
      <c r="N2786" s="2">
        <v>129341000000000</v>
      </c>
      <c r="O2786" s="2">
        <v>130610000000000</v>
      </c>
      <c r="P2786" s="2">
        <v>132403000000000</v>
      </c>
      <c r="Q2786" s="2">
        <v>134208000000000</v>
      </c>
      <c r="R2786" s="2">
        <v>136060000000000</v>
      </c>
      <c r="S2786" s="2">
        <v>137984000000000</v>
      </c>
      <c r="T2786" s="2">
        <v>139344000000000</v>
      </c>
      <c r="U2786" s="2">
        <v>141683000000000</v>
      </c>
      <c r="V2786" s="2">
        <v>143755000000000</v>
      </c>
      <c r="W2786" s="2">
        <v>145872000000000</v>
      </c>
      <c r="X2786" s="2">
        <v>147980000000000</v>
      </c>
      <c r="Y2786" s="2">
        <v>150296000000000</v>
      </c>
      <c r="Z2786" s="2">
        <v>152268000000000</v>
      </c>
      <c r="AA2786" s="2">
        <v>154007000000000</v>
      </c>
      <c r="AB2786" s="2">
        <v>156238000000000</v>
      </c>
      <c r="AC2786" s="2">
        <v>158926000000000</v>
      </c>
      <c r="AD2786" s="2">
        <v>160835000000000</v>
      </c>
      <c r="AE2786" s="2">
        <v>163310000000000</v>
      </c>
      <c r="AF2786" s="2">
        <v>166793000000000</v>
      </c>
    </row>
    <row r="2787" spans="1:32">
      <c r="A2787" t="s">
        <v>8415</v>
      </c>
      <c r="B2787" t="s">
        <v>19</v>
      </c>
      <c r="C2787" s="2">
        <v>12258500000</v>
      </c>
      <c r="D2787" s="2">
        <v>13168100000</v>
      </c>
      <c r="E2787" s="2">
        <v>12242600000</v>
      </c>
      <c r="F2787" s="2">
        <v>12434200000</v>
      </c>
      <c r="G2787" s="2">
        <v>12881500000</v>
      </c>
      <c r="H2787" s="2">
        <v>13528000000</v>
      </c>
      <c r="I2787" s="2">
        <v>14003800000</v>
      </c>
      <c r="J2787" s="2">
        <v>14331700000</v>
      </c>
      <c r="K2787" s="2">
        <v>14427300000</v>
      </c>
      <c r="L2787" s="2">
        <v>14491800000</v>
      </c>
      <c r="M2787" s="2">
        <v>14590400000</v>
      </c>
      <c r="N2787" s="2">
        <v>14718400000</v>
      </c>
      <c r="O2787" s="2">
        <v>14862800000</v>
      </c>
      <c r="P2787" s="2">
        <v>15066800000</v>
      </c>
      <c r="Q2787" s="2">
        <v>15272300000</v>
      </c>
      <c r="R2787" s="2">
        <v>15483000000</v>
      </c>
      <c r="S2787" s="2">
        <v>15702000000</v>
      </c>
      <c r="T2787" s="2">
        <v>15856700000</v>
      </c>
      <c r="U2787" s="2">
        <v>16122900000</v>
      </c>
      <c r="V2787" s="2">
        <v>16358600000</v>
      </c>
      <c r="W2787" s="2">
        <v>16599600000</v>
      </c>
      <c r="X2787" s="2">
        <v>16839500000</v>
      </c>
      <c r="Y2787" s="2">
        <v>17103100000</v>
      </c>
      <c r="Z2787" s="2">
        <v>17327500000</v>
      </c>
      <c r="AA2787" s="2">
        <v>17525400000</v>
      </c>
      <c r="AB2787" s="2">
        <v>17779300000</v>
      </c>
      <c r="AC2787" s="2">
        <v>18085100000</v>
      </c>
      <c r="AD2787" s="2">
        <v>18302400000</v>
      </c>
      <c r="AE2787" s="2">
        <v>18583900000</v>
      </c>
      <c r="AF2787" s="2">
        <v>18980300000</v>
      </c>
    </row>
    <row r="2788" spans="1:32">
      <c r="A2788" t="s">
        <v>8416</v>
      </c>
      <c r="B2788" t="s">
        <v>19</v>
      </c>
      <c r="C2788" s="2">
        <v>65440400000</v>
      </c>
      <c r="D2788" s="2">
        <v>70296100000</v>
      </c>
      <c r="E2788" s="2">
        <v>65355200000</v>
      </c>
      <c r="F2788" s="2">
        <v>66378300000</v>
      </c>
      <c r="G2788" s="2">
        <v>68766100000</v>
      </c>
      <c r="H2788" s="2">
        <v>72217500000</v>
      </c>
      <c r="I2788" s="2">
        <v>74757500000</v>
      </c>
      <c r="J2788" s="2">
        <v>76507900000</v>
      </c>
      <c r="K2788" s="2">
        <v>77017900000</v>
      </c>
      <c r="L2788" s="2">
        <v>77362300000</v>
      </c>
      <c r="M2788" s="2">
        <v>77888900000</v>
      </c>
      <c r="N2788" s="2">
        <v>78572100000</v>
      </c>
      <c r="O2788" s="2">
        <v>79342900000</v>
      </c>
      <c r="P2788" s="2">
        <v>80432100000</v>
      </c>
      <c r="Q2788" s="2">
        <v>81529200000</v>
      </c>
      <c r="R2788" s="2">
        <v>82654000000</v>
      </c>
      <c r="S2788" s="2">
        <v>83822700000</v>
      </c>
      <c r="T2788" s="2">
        <v>84648900000</v>
      </c>
      <c r="U2788" s="2">
        <v>86069800000</v>
      </c>
      <c r="V2788" s="2">
        <v>87328300000</v>
      </c>
      <c r="W2788" s="2">
        <v>88614600000</v>
      </c>
      <c r="X2788" s="2">
        <v>89895100000</v>
      </c>
      <c r="Y2788" s="2">
        <v>91302200000</v>
      </c>
      <c r="Z2788" s="2">
        <v>92500200000</v>
      </c>
      <c r="AA2788" s="2">
        <v>93556600000</v>
      </c>
      <c r="AB2788" s="2">
        <v>94912000000</v>
      </c>
      <c r="AC2788" s="2">
        <v>96544800000</v>
      </c>
      <c r="AD2788" s="2">
        <v>97704500000</v>
      </c>
      <c r="AE2788" s="2">
        <v>99207600000</v>
      </c>
      <c r="AF2788" s="2">
        <v>101324000000</v>
      </c>
    </row>
    <row r="2789" spans="1:32">
      <c r="A2789" t="s">
        <v>8417</v>
      </c>
      <c r="B2789" t="s">
        <v>19</v>
      </c>
      <c r="C2789" s="2">
        <v>115096000000</v>
      </c>
      <c r="D2789" s="2">
        <v>123636000000</v>
      </c>
      <c r="E2789" s="2">
        <v>114946000000</v>
      </c>
      <c r="F2789" s="2">
        <v>116745000000</v>
      </c>
      <c r="G2789" s="2">
        <v>120945000000</v>
      </c>
      <c r="H2789" s="2">
        <v>127015000000</v>
      </c>
      <c r="I2789" s="2">
        <v>131483000000</v>
      </c>
      <c r="J2789" s="2">
        <v>134561000000</v>
      </c>
      <c r="K2789" s="2">
        <v>135458000000</v>
      </c>
      <c r="L2789" s="2">
        <v>136064000000</v>
      </c>
      <c r="M2789" s="2">
        <v>136990000000</v>
      </c>
      <c r="N2789" s="2">
        <v>138192000000</v>
      </c>
      <c r="O2789" s="2">
        <v>139547000000</v>
      </c>
      <c r="P2789" s="2">
        <v>141463000000</v>
      </c>
      <c r="Q2789" s="2">
        <v>143393000000</v>
      </c>
      <c r="R2789" s="2">
        <v>145371000000</v>
      </c>
      <c r="S2789" s="2">
        <v>147426000000</v>
      </c>
      <c r="T2789" s="2">
        <v>148879000000</v>
      </c>
      <c r="U2789" s="2">
        <v>151379000000</v>
      </c>
      <c r="V2789" s="2">
        <v>153592000000</v>
      </c>
      <c r="W2789" s="2">
        <v>155854000000</v>
      </c>
      <c r="X2789" s="2">
        <v>158106000000</v>
      </c>
      <c r="Y2789" s="2">
        <v>160581000000</v>
      </c>
      <c r="Z2789" s="2">
        <v>162688000000</v>
      </c>
      <c r="AA2789" s="2">
        <v>164546000000</v>
      </c>
      <c r="AB2789" s="2">
        <v>166930000000</v>
      </c>
      <c r="AC2789" s="2">
        <v>169802000000</v>
      </c>
      <c r="AD2789" s="2">
        <v>171842000000</v>
      </c>
      <c r="AE2789" s="2">
        <v>174485000000</v>
      </c>
      <c r="AF2789" s="2">
        <v>178207000000</v>
      </c>
    </row>
    <row r="2790" spans="1:32">
      <c r="A2790" t="s">
        <v>8418</v>
      </c>
      <c r="B2790" t="s">
        <v>19</v>
      </c>
      <c r="C2790" s="2">
        <v>4535530000</v>
      </c>
      <c r="D2790" s="2">
        <v>4872080000</v>
      </c>
      <c r="E2790" s="2">
        <v>4529630000</v>
      </c>
      <c r="F2790" s="2">
        <v>4600540000</v>
      </c>
      <c r="G2790" s="2">
        <v>4766030000</v>
      </c>
      <c r="H2790" s="2">
        <v>5005240000</v>
      </c>
      <c r="I2790" s="2">
        <v>5181280000</v>
      </c>
      <c r="J2790" s="2">
        <v>5302600000</v>
      </c>
      <c r="K2790" s="2">
        <v>5337940000</v>
      </c>
      <c r="L2790" s="2">
        <v>5361820000</v>
      </c>
      <c r="M2790" s="2">
        <v>5398310000</v>
      </c>
      <c r="N2790" s="2">
        <v>5445660000</v>
      </c>
      <c r="O2790" s="2">
        <v>5499090000</v>
      </c>
      <c r="P2790" s="2">
        <v>5574580000</v>
      </c>
      <c r="Q2790" s="2">
        <v>5650620000</v>
      </c>
      <c r="R2790" s="2">
        <v>5728570000</v>
      </c>
      <c r="S2790" s="2">
        <v>5809570000</v>
      </c>
      <c r="T2790" s="2">
        <v>5866830000</v>
      </c>
      <c r="U2790" s="2">
        <v>5965320000</v>
      </c>
      <c r="V2790" s="2">
        <v>6052540000</v>
      </c>
      <c r="W2790" s="2">
        <v>6141690000</v>
      </c>
      <c r="X2790" s="2">
        <v>6230440000</v>
      </c>
      <c r="Y2790" s="2">
        <v>6327960000</v>
      </c>
      <c r="Z2790" s="2">
        <v>6410990000</v>
      </c>
      <c r="AA2790" s="2">
        <v>6484210000</v>
      </c>
      <c r="AB2790" s="2">
        <v>6578150000</v>
      </c>
      <c r="AC2790" s="2">
        <v>6691310000</v>
      </c>
      <c r="AD2790" s="2">
        <v>6771690000</v>
      </c>
      <c r="AE2790" s="2">
        <v>6875870000</v>
      </c>
      <c r="AF2790" s="2">
        <v>7022520000</v>
      </c>
    </row>
    <row r="2791" spans="1:32">
      <c r="A2791" t="s">
        <v>8419</v>
      </c>
      <c r="B2791" t="s">
        <v>19</v>
      </c>
      <c r="C2791" s="2">
        <v>4273630000</v>
      </c>
      <c r="D2791" s="2">
        <v>4590740000</v>
      </c>
      <c r="E2791" s="2">
        <v>4268070000</v>
      </c>
      <c r="F2791" s="2">
        <v>4334880000</v>
      </c>
      <c r="G2791" s="2">
        <v>4490820000</v>
      </c>
      <c r="H2791" s="2">
        <v>4716220000</v>
      </c>
      <c r="I2791" s="2">
        <v>4882090000</v>
      </c>
      <c r="J2791" s="2">
        <v>4996410000</v>
      </c>
      <c r="K2791" s="2">
        <v>5029710000</v>
      </c>
      <c r="L2791" s="2">
        <v>5052200000</v>
      </c>
      <c r="M2791" s="2">
        <v>5086590000</v>
      </c>
      <c r="N2791" s="2">
        <v>5131210000</v>
      </c>
      <c r="O2791" s="2">
        <v>5181550000</v>
      </c>
      <c r="P2791" s="2">
        <v>5252680000</v>
      </c>
      <c r="Q2791" s="2">
        <v>5324330000</v>
      </c>
      <c r="R2791" s="2">
        <v>5397780000</v>
      </c>
      <c r="S2791" s="2">
        <v>5474100000</v>
      </c>
      <c r="T2791" s="2">
        <v>5528060000</v>
      </c>
      <c r="U2791" s="2">
        <v>5620850000</v>
      </c>
      <c r="V2791" s="2">
        <v>5703040000</v>
      </c>
      <c r="W2791" s="2">
        <v>5787040000</v>
      </c>
      <c r="X2791" s="2">
        <v>5870670000</v>
      </c>
      <c r="Y2791" s="2">
        <v>5962560000</v>
      </c>
      <c r="Z2791" s="2">
        <v>6040790000</v>
      </c>
      <c r="AA2791" s="2">
        <v>6109790000</v>
      </c>
      <c r="AB2791" s="2">
        <v>6198300000</v>
      </c>
      <c r="AC2791" s="2">
        <v>6304930000</v>
      </c>
      <c r="AD2791" s="2">
        <v>6380670000</v>
      </c>
      <c r="AE2791" s="2">
        <v>6478830000</v>
      </c>
      <c r="AF2791" s="2">
        <v>6617010000</v>
      </c>
    </row>
    <row r="2792" spans="1:32">
      <c r="A2792" t="s">
        <v>8420</v>
      </c>
      <c r="B2792" t="s">
        <v>19</v>
      </c>
      <c r="C2792" s="2">
        <v>3043310000</v>
      </c>
      <c r="D2792" s="2">
        <v>3269130000</v>
      </c>
      <c r="E2792" s="2">
        <v>3039350000</v>
      </c>
      <c r="F2792" s="2">
        <v>3086930000</v>
      </c>
      <c r="G2792" s="2">
        <v>3197980000</v>
      </c>
      <c r="H2792" s="2">
        <v>3358490000</v>
      </c>
      <c r="I2792" s="2">
        <v>3476610000</v>
      </c>
      <c r="J2792" s="2">
        <v>3558010000</v>
      </c>
      <c r="K2792" s="2">
        <v>3581730000</v>
      </c>
      <c r="L2792" s="2">
        <v>3597750000</v>
      </c>
      <c r="M2792" s="2">
        <v>3622240000</v>
      </c>
      <c r="N2792" s="2">
        <v>3654000000</v>
      </c>
      <c r="O2792" s="2">
        <v>3689850000</v>
      </c>
      <c r="P2792" s="2">
        <v>3740510000</v>
      </c>
      <c r="Q2792" s="2">
        <v>3791530000</v>
      </c>
      <c r="R2792" s="2">
        <v>3843830000</v>
      </c>
      <c r="S2792" s="2">
        <v>3898180000</v>
      </c>
      <c r="T2792" s="2">
        <v>3936610000</v>
      </c>
      <c r="U2792" s="2">
        <v>4002690000</v>
      </c>
      <c r="V2792" s="2">
        <v>4061210000</v>
      </c>
      <c r="W2792" s="2">
        <v>4121030000</v>
      </c>
      <c r="X2792" s="2">
        <v>4180580000</v>
      </c>
      <c r="Y2792" s="2">
        <v>4246020000</v>
      </c>
      <c r="Z2792" s="2">
        <v>4301730000</v>
      </c>
      <c r="AA2792" s="2">
        <v>4350860000</v>
      </c>
      <c r="AB2792" s="2">
        <v>4413890000</v>
      </c>
      <c r="AC2792" s="2">
        <v>4489830000</v>
      </c>
      <c r="AD2792" s="2">
        <v>4543760000</v>
      </c>
      <c r="AE2792" s="2">
        <v>4613660000</v>
      </c>
      <c r="AF2792" s="2">
        <v>4712060000</v>
      </c>
    </row>
    <row r="2793" spans="1:32">
      <c r="A2793" t="s">
        <v>8421</v>
      </c>
      <c r="B2793" t="s">
        <v>19</v>
      </c>
      <c r="C2793" s="2">
        <v>284232000</v>
      </c>
      <c r="D2793" s="2">
        <v>305323000</v>
      </c>
      <c r="E2793" s="2">
        <v>283862000</v>
      </c>
      <c r="F2793" s="2">
        <v>288306000</v>
      </c>
      <c r="G2793" s="2">
        <v>298677000</v>
      </c>
      <c r="H2793" s="2">
        <v>313668000</v>
      </c>
      <c r="I2793" s="2">
        <v>324700000</v>
      </c>
      <c r="J2793" s="2">
        <v>332303000</v>
      </c>
      <c r="K2793" s="2">
        <v>334517000</v>
      </c>
      <c r="L2793" s="2">
        <v>336014000</v>
      </c>
      <c r="M2793" s="2">
        <v>338301000</v>
      </c>
      <c r="N2793" s="2">
        <v>341268000</v>
      </c>
      <c r="O2793" s="2">
        <v>344616000</v>
      </c>
      <c r="P2793" s="2">
        <v>349347000</v>
      </c>
      <c r="Q2793" s="2">
        <v>354112000</v>
      </c>
      <c r="R2793" s="2">
        <v>358997000</v>
      </c>
      <c r="S2793" s="2">
        <v>364073000</v>
      </c>
      <c r="T2793" s="2">
        <v>367662000</v>
      </c>
      <c r="U2793" s="2">
        <v>373834000</v>
      </c>
      <c r="V2793" s="2">
        <v>379300000</v>
      </c>
      <c r="W2793" s="2">
        <v>384886000</v>
      </c>
      <c r="X2793" s="2">
        <v>390448000</v>
      </c>
      <c r="Y2793" s="2">
        <v>396560000</v>
      </c>
      <c r="Z2793" s="2">
        <v>401763000</v>
      </c>
      <c r="AA2793" s="2">
        <v>406352000</v>
      </c>
      <c r="AB2793" s="2">
        <v>412238000</v>
      </c>
      <c r="AC2793" s="2">
        <v>419330000</v>
      </c>
      <c r="AD2793" s="2">
        <v>424367000</v>
      </c>
      <c r="AE2793" s="2">
        <v>430896000</v>
      </c>
      <c r="AF2793" s="2">
        <v>440086000</v>
      </c>
    </row>
    <row r="2794" spans="1:32">
      <c r="A2794" t="s">
        <v>8422</v>
      </c>
      <c r="B2794" t="s">
        <v>19</v>
      </c>
      <c r="C2794" s="2">
        <v>1908420000</v>
      </c>
      <c r="D2794" s="2">
        <v>2050020000</v>
      </c>
      <c r="E2794" s="2">
        <v>1905930000</v>
      </c>
      <c r="F2794" s="2">
        <v>1935770000</v>
      </c>
      <c r="G2794" s="2">
        <v>2005400000</v>
      </c>
      <c r="H2794" s="2">
        <v>2106050000</v>
      </c>
      <c r="I2794" s="2">
        <v>2180130000</v>
      </c>
      <c r="J2794" s="2">
        <v>2231170000</v>
      </c>
      <c r="K2794" s="2">
        <v>2246050000</v>
      </c>
      <c r="L2794" s="2">
        <v>2256090000</v>
      </c>
      <c r="M2794" s="2">
        <v>2271450000</v>
      </c>
      <c r="N2794" s="2">
        <v>2291370000</v>
      </c>
      <c r="O2794" s="2">
        <v>2313850000</v>
      </c>
      <c r="P2794" s="2">
        <v>2345620000</v>
      </c>
      <c r="Q2794" s="2">
        <v>2377610000</v>
      </c>
      <c r="R2794" s="2">
        <v>2410410000</v>
      </c>
      <c r="S2794" s="2">
        <v>2444490000</v>
      </c>
      <c r="T2794" s="2">
        <v>2468590000</v>
      </c>
      <c r="U2794" s="2">
        <v>2510030000</v>
      </c>
      <c r="V2794" s="2">
        <v>2546730000</v>
      </c>
      <c r="W2794" s="2">
        <v>2584240000</v>
      </c>
      <c r="X2794" s="2">
        <v>2621580000</v>
      </c>
      <c r="Y2794" s="2">
        <v>2662610000</v>
      </c>
      <c r="Z2794" s="2">
        <v>2697550000</v>
      </c>
      <c r="AA2794" s="2">
        <v>2728360000</v>
      </c>
      <c r="AB2794" s="2">
        <v>2767890000</v>
      </c>
      <c r="AC2794" s="2">
        <v>2815500000</v>
      </c>
      <c r="AD2794" s="2">
        <v>2849320000</v>
      </c>
      <c r="AE2794" s="2">
        <v>2893160000</v>
      </c>
      <c r="AF2794" s="2">
        <v>2954860000</v>
      </c>
    </row>
    <row r="2795" spans="1:32">
      <c r="A2795" t="s">
        <v>8423</v>
      </c>
      <c r="B2795" t="s">
        <v>19</v>
      </c>
      <c r="C2795" s="2">
        <v>2304310000</v>
      </c>
      <c r="D2795" s="2">
        <v>2475290000</v>
      </c>
      <c r="E2795" s="2">
        <v>2301310000</v>
      </c>
      <c r="F2795" s="2">
        <v>2337340000</v>
      </c>
      <c r="G2795" s="2">
        <v>2421420000</v>
      </c>
      <c r="H2795" s="2">
        <v>2542950000</v>
      </c>
      <c r="I2795" s="2">
        <v>2632390000</v>
      </c>
      <c r="J2795" s="2">
        <v>2694020000</v>
      </c>
      <c r="K2795" s="2">
        <v>2711980000</v>
      </c>
      <c r="L2795" s="2">
        <v>2724110000</v>
      </c>
      <c r="M2795" s="2">
        <v>2742650000</v>
      </c>
      <c r="N2795" s="2">
        <v>2766710000</v>
      </c>
      <c r="O2795" s="2">
        <v>2793850000</v>
      </c>
      <c r="P2795" s="2">
        <v>2832210000</v>
      </c>
      <c r="Q2795" s="2">
        <v>2870840000</v>
      </c>
      <c r="R2795" s="2">
        <v>2910440000</v>
      </c>
      <c r="S2795" s="2">
        <v>2951590000</v>
      </c>
      <c r="T2795" s="2">
        <v>2980690000</v>
      </c>
      <c r="U2795" s="2">
        <v>3030720000</v>
      </c>
      <c r="V2795" s="2">
        <v>3075040000</v>
      </c>
      <c r="W2795" s="2">
        <v>3120330000</v>
      </c>
      <c r="X2795" s="2">
        <v>3165420000</v>
      </c>
      <c r="Y2795" s="2">
        <v>3214970000</v>
      </c>
      <c r="Z2795" s="2">
        <v>3257150000</v>
      </c>
      <c r="AA2795" s="2">
        <v>3294350000</v>
      </c>
      <c r="AB2795" s="2">
        <v>3342080000</v>
      </c>
      <c r="AC2795" s="2">
        <v>3399570000</v>
      </c>
      <c r="AD2795" s="2">
        <v>3440410000</v>
      </c>
      <c r="AE2795" s="2">
        <v>3493330000</v>
      </c>
      <c r="AF2795" s="2">
        <v>3567840000</v>
      </c>
    </row>
    <row r="2796" spans="1:32">
      <c r="A2796" t="s">
        <v>8424</v>
      </c>
      <c r="B2796" t="s">
        <v>19</v>
      </c>
      <c r="C2796" s="2">
        <v>162418000</v>
      </c>
      <c r="D2796" s="2">
        <v>174470000</v>
      </c>
      <c r="E2796" s="2">
        <v>162207000</v>
      </c>
      <c r="F2796" s="2">
        <v>164746000</v>
      </c>
      <c r="G2796" s="2">
        <v>170673000</v>
      </c>
      <c r="H2796" s="2">
        <v>179239000</v>
      </c>
      <c r="I2796" s="2">
        <v>185543000</v>
      </c>
      <c r="J2796" s="2">
        <v>189887000</v>
      </c>
      <c r="K2796" s="2">
        <v>191153000</v>
      </c>
      <c r="L2796" s="2">
        <v>192008000</v>
      </c>
      <c r="M2796" s="2">
        <v>193315000</v>
      </c>
      <c r="N2796" s="2">
        <v>195010000</v>
      </c>
      <c r="O2796" s="2">
        <v>196924000</v>
      </c>
      <c r="P2796" s="2">
        <v>199627000</v>
      </c>
      <c r="Q2796" s="2">
        <v>202350000</v>
      </c>
      <c r="R2796" s="2">
        <v>205141000</v>
      </c>
      <c r="S2796" s="2">
        <v>208042000</v>
      </c>
      <c r="T2796" s="2">
        <v>210093000</v>
      </c>
      <c r="U2796" s="2">
        <v>213619000</v>
      </c>
      <c r="V2796" s="2">
        <v>216743000</v>
      </c>
      <c r="W2796" s="2">
        <v>219935000</v>
      </c>
      <c r="X2796" s="2">
        <v>223113000</v>
      </c>
      <c r="Y2796" s="2">
        <v>226606000</v>
      </c>
      <c r="Z2796" s="2">
        <v>229579000</v>
      </c>
      <c r="AA2796" s="2">
        <v>232201000</v>
      </c>
      <c r="AB2796" s="2">
        <v>235565000</v>
      </c>
      <c r="AC2796" s="2">
        <v>239617000</v>
      </c>
      <c r="AD2796" s="2">
        <v>242496000</v>
      </c>
      <c r="AE2796" s="2">
        <v>246226000</v>
      </c>
      <c r="AF2796" s="2">
        <v>251478000</v>
      </c>
    </row>
    <row r="2797" spans="1:32">
      <c r="A2797" t="s">
        <v>8425</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8426</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8427</v>
      </c>
      <c r="B2799" t="s">
        <v>19</v>
      </c>
      <c r="C2799" s="2">
        <v>477787000</v>
      </c>
      <c r="D2799" s="2">
        <v>487931000</v>
      </c>
      <c r="E2799" s="2">
        <v>473017000</v>
      </c>
      <c r="F2799" s="2">
        <v>476579000</v>
      </c>
      <c r="G2799" s="2">
        <v>484308000</v>
      </c>
      <c r="H2799" s="2">
        <v>496626000</v>
      </c>
      <c r="I2799" s="2">
        <v>505381000</v>
      </c>
      <c r="J2799" s="2">
        <v>510513000</v>
      </c>
      <c r="K2799" s="2">
        <v>513592000</v>
      </c>
      <c r="L2799" s="2">
        <v>514981000</v>
      </c>
      <c r="M2799" s="2">
        <v>517034000</v>
      </c>
      <c r="N2799" s="2">
        <v>521140000</v>
      </c>
      <c r="O2799" s="2">
        <v>525849000</v>
      </c>
      <c r="P2799" s="2">
        <v>531223000</v>
      </c>
      <c r="Q2799" s="2">
        <v>538408000</v>
      </c>
      <c r="R2799" s="2">
        <v>545171000</v>
      </c>
      <c r="S2799" s="2">
        <v>551209000</v>
      </c>
      <c r="T2799" s="2">
        <v>556764000</v>
      </c>
      <c r="U2799" s="2">
        <v>563587000</v>
      </c>
      <c r="V2799" s="2">
        <v>569021000</v>
      </c>
      <c r="W2799" s="2">
        <v>576146000</v>
      </c>
      <c r="X2799" s="2">
        <v>583814000</v>
      </c>
      <c r="Y2799" s="2">
        <v>592750000</v>
      </c>
      <c r="Z2799" s="2">
        <v>600479000</v>
      </c>
      <c r="AA2799" s="2">
        <v>606819000</v>
      </c>
      <c r="AB2799" s="2">
        <v>612253000</v>
      </c>
      <c r="AC2799" s="2">
        <v>620706000</v>
      </c>
      <c r="AD2799" s="2">
        <v>627952000</v>
      </c>
      <c r="AE2799" s="2">
        <v>635801000</v>
      </c>
      <c r="AF2799" s="2">
        <v>646670000</v>
      </c>
    </row>
    <row r="2800" spans="1:32">
      <c r="A2800" t="s">
        <v>8428</v>
      </c>
      <c r="B2800" t="s">
        <v>19</v>
      </c>
      <c r="C2800" s="2">
        <v>2550600000</v>
      </c>
      <c r="D2800" s="2">
        <v>2604750000</v>
      </c>
      <c r="E2800" s="2">
        <v>2525130000</v>
      </c>
      <c r="F2800" s="2">
        <v>2544150000</v>
      </c>
      <c r="G2800" s="2">
        <v>2585410000</v>
      </c>
      <c r="H2800" s="2">
        <v>2651160000</v>
      </c>
      <c r="I2800" s="2">
        <v>2697900000</v>
      </c>
      <c r="J2800" s="2">
        <v>2725300000</v>
      </c>
      <c r="K2800" s="2">
        <v>2741740000</v>
      </c>
      <c r="L2800" s="2">
        <v>2749150000</v>
      </c>
      <c r="M2800" s="2">
        <v>2760110000</v>
      </c>
      <c r="N2800" s="2">
        <v>2782030000</v>
      </c>
      <c r="O2800" s="2">
        <v>2807170000</v>
      </c>
      <c r="P2800" s="2">
        <v>2835860000</v>
      </c>
      <c r="Q2800" s="2">
        <v>2874220000</v>
      </c>
      <c r="R2800" s="2">
        <v>2910320000</v>
      </c>
      <c r="S2800" s="2">
        <v>2942550000</v>
      </c>
      <c r="T2800" s="2">
        <v>2972200000</v>
      </c>
      <c r="U2800" s="2">
        <v>3008630000</v>
      </c>
      <c r="V2800" s="2">
        <v>3037640000</v>
      </c>
      <c r="W2800" s="2">
        <v>3075670000</v>
      </c>
      <c r="X2800" s="2">
        <v>3116610000</v>
      </c>
      <c r="Y2800" s="2">
        <v>3164310000</v>
      </c>
      <c r="Z2800" s="2">
        <v>3205570000</v>
      </c>
      <c r="AA2800" s="2">
        <v>3239420000</v>
      </c>
      <c r="AB2800" s="2">
        <v>3268430000</v>
      </c>
      <c r="AC2800" s="2">
        <v>3313550000</v>
      </c>
      <c r="AD2800" s="2">
        <v>3352230000</v>
      </c>
      <c r="AE2800" s="2">
        <v>3394130000</v>
      </c>
      <c r="AF2800" s="2">
        <v>3452150000</v>
      </c>
    </row>
    <row r="2801" spans="1:32">
      <c r="A2801" t="s">
        <v>8429</v>
      </c>
      <c r="B2801" t="s">
        <v>19</v>
      </c>
      <c r="C2801" s="2">
        <v>4485960000</v>
      </c>
      <c r="D2801" s="2">
        <v>4581200000</v>
      </c>
      <c r="E2801" s="2">
        <v>4441170000</v>
      </c>
      <c r="F2801" s="2">
        <v>4474620000</v>
      </c>
      <c r="G2801" s="2">
        <v>4547190000</v>
      </c>
      <c r="H2801" s="2">
        <v>4662830000</v>
      </c>
      <c r="I2801" s="2">
        <v>4745040000</v>
      </c>
      <c r="J2801" s="2">
        <v>4793220000</v>
      </c>
      <c r="K2801" s="2">
        <v>4822140000</v>
      </c>
      <c r="L2801" s="2">
        <v>4835180000</v>
      </c>
      <c r="M2801" s="2">
        <v>4854450000</v>
      </c>
      <c r="N2801" s="2">
        <v>4893000000</v>
      </c>
      <c r="O2801" s="2">
        <v>4937220000</v>
      </c>
      <c r="P2801" s="2">
        <v>4987670000</v>
      </c>
      <c r="Q2801" s="2">
        <v>5055140000</v>
      </c>
      <c r="R2801" s="2">
        <v>5118630000</v>
      </c>
      <c r="S2801" s="2">
        <v>5175320000</v>
      </c>
      <c r="T2801" s="2">
        <v>5227480000</v>
      </c>
      <c r="U2801" s="2">
        <v>5291540000</v>
      </c>
      <c r="V2801" s="2">
        <v>5342560000</v>
      </c>
      <c r="W2801" s="2">
        <v>5409460000</v>
      </c>
      <c r="X2801" s="2">
        <v>5481450000</v>
      </c>
      <c r="Y2801" s="2">
        <v>5565360000</v>
      </c>
      <c r="Z2801" s="2">
        <v>5637920000</v>
      </c>
      <c r="AA2801" s="2">
        <v>5697450000</v>
      </c>
      <c r="AB2801" s="2">
        <v>5748470000</v>
      </c>
      <c r="AC2801" s="2">
        <v>5827830000</v>
      </c>
      <c r="AD2801" s="2">
        <v>5895860000</v>
      </c>
      <c r="AE2801" s="2">
        <v>5969560000</v>
      </c>
      <c r="AF2801" s="2">
        <v>6071610000</v>
      </c>
    </row>
    <row r="2802" spans="1:32">
      <c r="A2802" t="s">
        <v>8430</v>
      </c>
      <c r="B2802" t="s">
        <v>19</v>
      </c>
      <c r="C2802" s="2">
        <v>176776000</v>
      </c>
      <c r="D2802" s="2">
        <v>180530000</v>
      </c>
      <c r="E2802" s="2">
        <v>175012000</v>
      </c>
      <c r="F2802" s="2">
        <v>176330000</v>
      </c>
      <c r="G2802" s="2">
        <v>179189000</v>
      </c>
      <c r="H2802" s="2">
        <v>183747000</v>
      </c>
      <c r="I2802" s="2">
        <v>186986000</v>
      </c>
      <c r="J2802" s="2">
        <v>188885000</v>
      </c>
      <c r="K2802" s="2">
        <v>190024000</v>
      </c>
      <c r="L2802" s="2">
        <v>190538000</v>
      </c>
      <c r="M2802" s="2">
        <v>191297000</v>
      </c>
      <c r="N2802" s="2">
        <v>192817000</v>
      </c>
      <c r="O2802" s="2">
        <v>194559000</v>
      </c>
      <c r="P2802" s="2">
        <v>196547000</v>
      </c>
      <c r="Q2802" s="2">
        <v>199206000</v>
      </c>
      <c r="R2802" s="2">
        <v>201708000</v>
      </c>
      <c r="S2802" s="2">
        <v>203942000</v>
      </c>
      <c r="T2802" s="2">
        <v>205997000</v>
      </c>
      <c r="U2802" s="2">
        <v>208522000</v>
      </c>
      <c r="V2802" s="2">
        <v>210532000</v>
      </c>
      <c r="W2802" s="2">
        <v>213168000</v>
      </c>
      <c r="X2802" s="2">
        <v>216005000</v>
      </c>
      <c r="Y2802" s="2">
        <v>219312000</v>
      </c>
      <c r="Z2802" s="2">
        <v>222171000</v>
      </c>
      <c r="AA2802" s="2">
        <v>224517000</v>
      </c>
      <c r="AB2802" s="2">
        <v>226528000</v>
      </c>
      <c r="AC2802" s="2">
        <v>229655000</v>
      </c>
      <c r="AD2802" s="2">
        <v>232336000</v>
      </c>
      <c r="AE2802" s="2">
        <v>235240000</v>
      </c>
      <c r="AF2802" s="2">
        <v>239261000</v>
      </c>
    </row>
    <row r="2803" spans="1:32">
      <c r="A2803" t="s">
        <v>8431</v>
      </c>
      <c r="B2803" t="s">
        <v>19</v>
      </c>
      <c r="C2803" s="2">
        <v>166569000</v>
      </c>
      <c r="D2803" s="2">
        <v>170105000</v>
      </c>
      <c r="E2803" s="2">
        <v>164906000</v>
      </c>
      <c r="F2803" s="2">
        <v>166148000</v>
      </c>
      <c r="G2803" s="2">
        <v>168842000</v>
      </c>
      <c r="H2803" s="2">
        <v>173136000</v>
      </c>
      <c r="I2803" s="2">
        <v>176189000</v>
      </c>
      <c r="J2803" s="2">
        <v>177978000</v>
      </c>
      <c r="K2803" s="2">
        <v>179051000</v>
      </c>
      <c r="L2803" s="2">
        <v>179535000</v>
      </c>
      <c r="M2803" s="2">
        <v>180251000</v>
      </c>
      <c r="N2803" s="2">
        <v>181683000</v>
      </c>
      <c r="O2803" s="2">
        <v>183324000</v>
      </c>
      <c r="P2803" s="2">
        <v>185198000</v>
      </c>
      <c r="Q2803" s="2">
        <v>187703000</v>
      </c>
      <c r="R2803" s="2">
        <v>190060000</v>
      </c>
      <c r="S2803" s="2">
        <v>192165000</v>
      </c>
      <c r="T2803" s="2">
        <v>194102000</v>
      </c>
      <c r="U2803" s="2">
        <v>196481000</v>
      </c>
      <c r="V2803" s="2">
        <v>198375000</v>
      </c>
      <c r="W2803" s="2">
        <v>200859000</v>
      </c>
      <c r="X2803" s="2">
        <v>203532000</v>
      </c>
      <c r="Y2803" s="2">
        <v>206648000</v>
      </c>
      <c r="Z2803" s="2">
        <v>209342000</v>
      </c>
      <c r="AA2803" s="2">
        <v>211553000</v>
      </c>
      <c r="AB2803" s="2">
        <v>213447000</v>
      </c>
      <c r="AC2803" s="2">
        <v>216394000</v>
      </c>
      <c r="AD2803" s="2">
        <v>218920000</v>
      </c>
      <c r="AE2803" s="2">
        <v>221657000</v>
      </c>
      <c r="AF2803" s="2">
        <v>225446000</v>
      </c>
    </row>
    <row r="2804" spans="1:32">
      <c r="A2804" t="s">
        <v>8432</v>
      </c>
      <c r="B2804" t="s">
        <v>19</v>
      </c>
      <c r="C2804" s="2">
        <v>118616000</v>
      </c>
      <c r="D2804" s="2">
        <v>121134000</v>
      </c>
      <c r="E2804" s="2">
        <v>117432000</v>
      </c>
      <c r="F2804" s="2">
        <v>118316000</v>
      </c>
      <c r="G2804" s="2">
        <v>120235000</v>
      </c>
      <c r="H2804" s="2">
        <v>123293000</v>
      </c>
      <c r="I2804" s="2">
        <v>125466000</v>
      </c>
      <c r="J2804" s="2">
        <v>126740000</v>
      </c>
      <c r="K2804" s="2">
        <v>127505000</v>
      </c>
      <c r="L2804" s="2">
        <v>127850000</v>
      </c>
      <c r="M2804" s="2">
        <v>128359000</v>
      </c>
      <c r="N2804" s="2">
        <v>129379000</v>
      </c>
      <c r="O2804" s="2">
        <v>130548000</v>
      </c>
      <c r="P2804" s="2">
        <v>131882000</v>
      </c>
      <c r="Q2804" s="2">
        <v>133666000</v>
      </c>
      <c r="R2804" s="2">
        <v>135345000</v>
      </c>
      <c r="S2804" s="2">
        <v>136844000</v>
      </c>
      <c r="T2804" s="2">
        <v>138223000</v>
      </c>
      <c r="U2804" s="2">
        <v>139917000</v>
      </c>
      <c r="V2804" s="2">
        <v>141266000</v>
      </c>
      <c r="W2804" s="2">
        <v>143035000</v>
      </c>
      <c r="X2804" s="2">
        <v>144938000</v>
      </c>
      <c r="Y2804" s="2">
        <v>147157000</v>
      </c>
      <c r="Z2804" s="2">
        <v>149076000</v>
      </c>
      <c r="AA2804" s="2">
        <v>150650000</v>
      </c>
      <c r="AB2804" s="2">
        <v>151999000</v>
      </c>
      <c r="AC2804" s="2">
        <v>154097000</v>
      </c>
      <c r="AD2804" s="2">
        <v>155896000</v>
      </c>
      <c r="AE2804" s="2">
        <v>157845000</v>
      </c>
      <c r="AF2804" s="2">
        <v>160543000</v>
      </c>
    </row>
    <row r="2805" spans="1:32">
      <c r="A2805" t="s">
        <v>8433</v>
      </c>
      <c r="B2805" t="s">
        <v>19</v>
      </c>
      <c r="C2805" s="2">
        <v>11078200</v>
      </c>
      <c r="D2805" s="2">
        <v>11313400</v>
      </c>
      <c r="E2805" s="2">
        <v>10967600</v>
      </c>
      <c r="F2805" s="2">
        <v>11050200</v>
      </c>
      <c r="G2805" s="2">
        <v>11229400</v>
      </c>
      <c r="H2805" s="2">
        <v>11515000</v>
      </c>
      <c r="I2805" s="2">
        <v>11718000</v>
      </c>
      <c r="J2805" s="2">
        <v>11837000</v>
      </c>
      <c r="K2805" s="2">
        <v>11908400</v>
      </c>
      <c r="L2805" s="2">
        <v>11940600</v>
      </c>
      <c r="M2805" s="2">
        <v>11988200</v>
      </c>
      <c r="N2805" s="2">
        <v>12083400</v>
      </c>
      <c r="O2805" s="2">
        <v>12192600</v>
      </c>
      <c r="P2805" s="2">
        <v>12317200</v>
      </c>
      <c r="Q2805" s="2">
        <v>12483800</v>
      </c>
      <c r="R2805" s="2">
        <v>12640600</v>
      </c>
      <c r="S2805" s="2">
        <v>12780600</v>
      </c>
      <c r="T2805" s="2">
        <v>12909400</v>
      </c>
      <c r="U2805" s="2">
        <v>13067600</v>
      </c>
      <c r="V2805" s="2">
        <v>13193600</v>
      </c>
      <c r="W2805" s="2">
        <v>13358800</v>
      </c>
      <c r="X2805" s="2">
        <v>13536600</v>
      </c>
      <c r="Y2805" s="2">
        <v>13743800</v>
      </c>
      <c r="Z2805" s="2">
        <v>13923000</v>
      </c>
      <c r="AA2805" s="2">
        <v>14070000</v>
      </c>
      <c r="AB2805" s="2">
        <v>14196000</v>
      </c>
      <c r="AC2805" s="2">
        <v>14392000</v>
      </c>
      <c r="AD2805" s="2">
        <v>14560000</v>
      </c>
      <c r="AE2805" s="2">
        <v>14742000</v>
      </c>
      <c r="AF2805" s="2">
        <v>14994000</v>
      </c>
    </row>
    <row r="2806" spans="1:32">
      <c r="A2806" t="s">
        <v>8434</v>
      </c>
      <c r="B2806" t="s">
        <v>19</v>
      </c>
      <c r="C2806" s="2">
        <v>74382200</v>
      </c>
      <c r="D2806" s="2">
        <v>75961400</v>
      </c>
      <c r="E2806" s="2">
        <v>73639600</v>
      </c>
      <c r="F2806" s="2">
        <v>74194200</v>
      </c>
      <c r="G2806" s="2">
        <v>75397400</v>
      </c>
      <c r="H2806" s="2">
        <v>77315000</v>
      </c>
      <c r="I2806" s="2">
        <v>78678000</v>
      </c>
      <c r="J2806" s="2">
        <v>79477000</v>
      </c>
      <c r="K2806" s="2">
        <v>79956400</v>
      </c>
      <c r="L2806" s="2">
        <v>80172600</v>
      </c>
      <c r="M2806" s="2">
        <v>80492200</v>
      </c>
      <c r="N2806" s="2">
        <v>81131400</v>
      </c>
      <c r="O2806" s="2">
        <v>81864600</v>
      </c>
      <c r="P2806" s="2">
        <v>82701200</v>
      </c>
      <c r="Q2806" s="2">
        <v>83819800</v>
      </c>
      <c r="R2806" s="2">
        <v>84872600</v>
      </c>
      <c r="S2806" s="2">
        <v>85812600</v>
      </c>
      <c r="T2806" s="2">
        <v>86677400</v>
      </c>
      <c r="U2806" s="2">
        <v>87739600</v>
      </c>
      <c r="V2806" s="2">
        <v>88585600</v>
      </c>
      <c r="W2806" s="2">
        <v>89694800</v>
      </c>
      <c r="X2806" s="2">
        <v>90888600</v>
      </c>
      <c r="Y2806" s="2">
        <v>92279800</v>
      </c>
      <c r="Z2806" s="2">
        <v>93483000</v>
      </c>
      <c r="AA2806" s="2">
        <v>94470000</v>
      </c>
      <c r="AB2806" s="2">
        <v>95316000</v>
      </c>
      <c r="AC2806" s="2">
        <v>96632000</v>
      </c>
      <c r="AD2806" s="2">
        <v>97760000</v>
      </c>
      <c r="AE2806" s="2">
        <v>98982000</v>
      </c>
      <c r="AF2806" s="2">
        <v>100674000</v>
      </c>
    </row>
    <row r="2807" spans="1:32">
      <c r="A2807" t="s">
        <v>8435</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8436</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8437</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8438</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8439</v>
      </c>
      <c r="B2811" t="s">
        <v>19</v>
      </c>
      <c r="C2811" s="2">
        <v>682898000</v>
      </c>
      <c r="D2811" s="2">
        <v>628556000</v>
      </c>
      <c r="E2811" s="2">
        <v>567934000</v>
      </c>
      <c r="F2811" s="2">
        <v>567934000</v>
      </c>
      <c r="G2811" s="2">
        <v>557549000</v>
      </c>
      <c r="H2811" s="2">
        <v>557066000</v>
      </c>
      <c r="I2811" s="2">
        <v>548733000</v>
      </c>
      <c r="J2811" s="2">
        <v>537865000</v>
      </c>
      <c r="K2811" s="2">
        <v>525849000</v>
      </c>
      <c r="L2811" s="2">
        <v>512022000</v>
      </c>
      <c r="M2811" s="2">
        <v>497893000</v>
      </c>
      <c r="N2811" s="2">
        <v>484549000</v>
      </c>
      <c r="O2811" s="2">
        <v>475674000</v>
      </c>
      <c r="P2811" s="2">
        <v>468488000</v>
      </c>
      <c r="Q2811" s="2">
        <v>462873000</v>
      </c>
      <c r="R2811" s="2">
        <v>459130000</v>
      </c>
      <c r="S2811" s="2">
        <v>456714000</v>
      </c>
      <c r="T2811" s="2">
        <v>453575000</v>
      </c>
      <c r="U2811" s="2">
        <v>457620000</v>
      </c>
      <c r="V2811" s="2">
        <v>458224000</v>
      </c>
      <c r="W2811" s="2">
        <v>457741000</v>
      </c>
      <c r="X2811" s="2">
        <v>459673000</v>
      </c>
      <c r="Y2811" s="2">
        <v>457801000</v>
      </c>
      <c r="Z2811" s="2">
        <v>457982000</v>
      </c>
      <c r="AA2811" s="2">
        <v>458888000</v>
      </c>
      <c r="AB2811" s="2">
        <v>461967000</v>
      </c>
      <c r="AC2811" s="2">
        <v>462813000</v>
      </c>
      <c r="AD2811" s="2">
        <v>461364000</v>
      </c>
      <c r="AE2811" s="2">
        <v>461605000</v>
      </c>
      <c r="AF2811" s="2">
        <v>461907000</v>
      </c>
    </row>
    <row r="2812" spans="1:32">
      <c r="A2812" t="s">
        <v>8440</v>
      </c>
      <c r="B2812" t="s">
        <v>19</v>
      </c>
      <c r="C2812" s="2">
        <v>3645550000</v>
      </c>
      <c r="D2812" s="2">
        <v>3355460000</v>
      </c>
      <c r="E2812" s="2">
        <v>3031840000</v>
      </c>
      <c r="F2812" s="2">
        <v>3031840000</v>
      </c>
      <c r="G2812" s="2">
        <v>2976400000</v>
      </c>
      <c r="H2812" s="2">
        <v>2973820000</v>
      </c>
      <c r="I2812" s="2">
        <v>2929340000</v>
      </c>
      <c r="J2812" s="2">
        <v>2871320000</v>
      </c>
      <c r="K2812" s="2">
        <v>2807170000</v>
      </c>
      <c r="L2812" s="2">
        <v>2733360000</v>
      </c>
      <c r="M2812" s="2">
        <v>2657930000</v>
      </c>
      <c r="N2812" s="2">
        <v>2586700000</v>
      </c>
      <c r="O2812" s="2">
        <v>2539320000</v>
      </c>
      <c r="P2812" s="2">
        <v>2500960000</v>
      </c>
      <c r="Q2812" s="2">
        <v>2470980000</v>
      </c>
      <c r="R2812" s="2">
        <v>2451000000</v>
      </c>
      <c r="S2812" s="2">
        <v>2438100000</v>
      </c>
      <c r="T2812" s="2">
        <v>2421340000</v>
      </c>
      <c r="U2812" s="2">
        <v>2442940000</v>
      </c>
      <c r="V2812" s="2">
        <v>2446160000</v>
      </c>
      <c r="W2812" s="2">
        <v>2443580000</v>
      </c>
      <c r="X2812" s="2">
        <v>2453900000</v>
      </c>
      <c r="Y2812" s="2">
        <v>2443910000</v>
      </c>
      <c r="Z2812" s="2">
        <v>2444870000</v>
      </c>
      <c r="AA2812" s="2">
        <v>2449710000</v>
      </c>
      <c r="AB2812" s="2">
        <v>2466150000</v>
      </c>
      <c r="AC2812" s="2">
        <v>2470660000</v>
      </c>
      <c r="AD2812" s="2">
        <v>2462920000</v>
      </c>
      <c r="AE2812" s="2">
        <v>2464210000</v>
      </c>
      <c r="AF2812" s="2">
        <v>2465820000</v>
      </c>
    </row>
    <row r="2813" spans="1:32">
      <c r="A2813" t="s">
        <v>8441</v>
      </c>
      <c r="B2813" t="s">
        <v>19</v>
      </c>
      <c r="C2813" s="2">
        <v>6411750000</v>
      </c>
      <c r="D2813" s="2">
        <v>5901530000</v>
      </c>
      <c r="E2813" s="2">
        <v>5332360000</v>
      </c>
      <c r="F2813" s="2">
        <v>5332360000</v>
      </c>
      <c r="G2813" s="2">
        <v>5234850000</v>
      </c>
      <c r="H2813" s="2">
        <v>5230310000</v>
      </c>
      <c r="I2813" s="2">
        <v>5152080000</v>
      </c>
      <c r="J2813" s="2">
        <v>5050030000</v>
      </c>
      <c r="K2813" s="2">
        <v>4937220000</v>
      </c>
      <c r="L2813" s="2">
        <v>4807400000</v>
      </c>
      <c r="M2813" s="2">
        <v>4674740000</v>
      </c>
      <c r="N2813" s="2">
        <v>4549450000</v>
      </c>
      <c r="O2813" s="2">
        <v>4466120000</v>
      </c>
      <c r="P2813" s="2">
        <v>4398650000</v>
      </c>
      <c r="Q2813" s="2">
        <v>4345930000</v>
      </c>
      <c r="R2813" s="2">
        <v>4310780000</v>
      </c>
      <c r="S2813" s="2">
        <v>4288110000</v>
      </c>
      <c r="T2813" s="2">
        <v>4258630000</v>
      </c>
      <c r="U2813" s="2">
        <v>4296610000</v>
      </c>
      <c r="V2813" s="2">
        <v>4302280000</v>
      </c>
      <c r="W2813" s="2">
        <v>4297740000</v>
      </c>
      <c r="X2813" s="2">
        <v>4315890000</v>
      </c>
      <c r="Y2813" s="2">
        <v>4298310000</v>
      </c>
      <c r="Z2813" s="2">
        <v>4300010000</v>
      </c>
      <c r="AA2813" s="2">
        <v>4308520000</v>
      </c>
      <c r="AB2813" s="2">
        <v>4337430000</v>
      </c>
      <c r="AC2813" s="2">
        <v>4345370000</v>
      </c>
      <c r="AD2813" s="2">
        <v>4331760000</v>
      </c>
      <c r="AE2813" s="2">
        <v>4334030000</v>
      </c>
      <c r="AF2813" s="2">
        <v>4336860000</v>
      </c>
    </row>
    <row r="2814" spans="1:32">
      <c r="A2814" t="s">
        <v>8442</v>
      </c>
      <c r="B2814" t="s">
        <v>19</v>
      </c>
      <c r="C2814" s="2">
        <v>252665000</v>
      </c>
      <c r="D2814" s="2">
        <v>232559000</v>
      </c>
      <c r="E2814" s="2">
        <v>210130000</v>
      </c>
      <c r="F2814" s="2">
        <v>210130000</v>
      </c>
      <c r="G2814" s="2">
        <v>206288000</v>
      </c>
      <c r="H2814" s="2">
        <v>206109000</v>
      </c>
      <c r="I2814" s="2">
        <v>203026000</v>
      </c>
      <c r="J2814" s="2">
        <v>199005000</v>
      </c>
      <c r="K2814" s="2">
        <v>194559000</v>
      </c>
      <c r="L2814" s="2">
        <v>189443000</v>
      </c>
      <c r="M2814" s="2">
        <v>184216000</v>
      </c>
      <c r="N2814" s="2">
        <v>179278000</v>
      </c>
      <c r="O2814" s="2">
        <v>175995000</v>
      </c>
      <c r="P2814" s="2">
        <v>173336000</v>
      </c>
      <c r="Q2814" s="2">
        <v>171258000</v>
      </c>
      <c r="R2814" s="2">
        <v>169873000</v>
      </c>
      <c r="S2814" s="2">
        <v>168980000</v>
      </c>
      <c r="T2814" s="2">
        <v>167818000</v>
      </c>
      <c r="U2814" s="2">
        <v>169315000</v>
      </c>
      <c r="V2814" s="2">
        <v>169538000</v>
      </c>
      <c r="W2814" s="2">
        <v>169360000</v>
      </c>
      <c r="X2814" s="2">
        <v>170074000</v>
      </c>
      <c r="Y2814" s="2">
        <v>169382000</v>
      </c>
      <c r="Z2814" s="2">
        <v>169449000</v>
      </c>
      <c r="AA2814" s="2">
        <v>169784000</v>
      </c>
      <c r="AB2814" s="2">
        <v>170923000</v>
      </c>
      <c r="AC2814" s="2">
        <v>171236000</v>
      </c>
      <c r="AD2814" s="2">
        <v>170700000</v>
      </c>
      <c r="AE2814" s="2">
        <v>170789000</v>
      </c>
      <c r="AF2814" s="2">
        <v>170901000</v>
      </c>
    </row>
    <row r="2815" spans="1:32">
      <c r="A2815" t="s">
        <v>8443</v>
      </c>
      <c r="B2815" t="s">
        <v>19</v>
      </c>
      <c r="C2815" s="2">
        <v>238076000</v>
      </c>
      <c r="D2815" s="2">
        <v>219131000</v>
      </c>
      <c r="E2815" s="2">
        <v>197996000</v>
      </c>
      <c r="F2815" s="2">
        <v>197996000</v>
      </c>
      <c r="G2815" s="2">
        <v>194376000</v>
      </c>
      <c r="H2815" s="2">
        <v>194207000</v>
      </c>
      <c r="I2815" s="2">
        <v>191302000</v>
      </c>
      <c r="J2815" s="2">
        <v>187513000</v>
      </c>
      <c r="K2815" s="2">
        <v>183324000</v>
      </c>
      <c r="L2815" s="2">
        <v>178504000</v>
      </c>
      <c r="M2815" s="2">
        <v>173578000</v>
      </c>
      <c r="N2815" s="2">
        <v>168926000</v>
      </c>
      <c r="O2815" s="2">
        <v>165832000</v>
      </c>
      <c r="P2815" s="2">
        <v>163327000</v>
      </c>
      <c r="Q2815" s="2">
        <v>161369000</v>
      </c>
      <c r="R2815" s="2">
        <v>160064000</v>
      </c>
      <c r="S2815" s="2">
        <v>159222000</v>
      </c>
      <c r="T2815" s="2">
        <v>158128000</v>
      </c>
      <c r="U2815" s="2">
        <v>159538000</v>
      </c>
      <c r="V2815" s="2">
        <v>159748000</v>
      </c>
      <c r="W2815" s="2">
        <v>159580000</v>
      </c>
      <c r="X2815" s="2">
        <v>160254000</v>
      </c>
      <c r="Y2815" s="2">
        <v>159601000</v>
      </c>
      <c r="Z2815" s="2">
        <v>159664000</v>
      </c>
      <c r="AA2815" s="2">
        <v>159980000</v>
      </c>
      <c r="AB2815" s="2">
        <v>161054000</v>
      </c>
      <c r="AC2815" s="2">
        <v>161348000</v>
      </c>
      <c r="AD2815" s="2">
        <v>160843000</v>
      </c>
      <c r="AE2815" s="2">
        <v>160927000</v>
      </c>
      <c r="AF2815" s="2">
        <v>161032000</v>
      </c>
    </row>
    <row r="2816" spans="1:32">
      <c r="A2816" t="s">
        <v>8444</v>
      </c>
      <c r="B2816" t="s">
        <v>19</v>
      </c>
      <c r="C2816" s="2">
        <v>169537000</v>
      </c>
      <c r="D2816" s="2">
        <v>156046000</v>
      </c>
      <c r="E2816" s="2">
        <v>140996000</v>
      </c>
      <c r="F2816" s="2">
        <v>140996000</v>
      </c>
      <c r="G2816" s="2">
        <v>138418000</v>
      </c>
      <c r="H2816" s="2">
        <v>138298000</v>
      </c>
      <c r="I2816" s="2">
        <v>136229000</v>
      </c>
      <c r="J2816" s="2">
        <v>133531000</v>
      </c>
      <c r="K2816" s="2">
        <v>130548000</v>
      </c>
      <c r="L2816" s="2">
        <v>127115000</v>
      </c>
      <c r="M2816" s="2">
        <v>123608000</v>
      </c>
      <c r="N2816" s="2">
        <v>120295000</v>
      </c>
      <c r="O2816" s="2">
        <v>118091000</v>
      </c>
      <c r="P2816" s="2">
        <v>116307000</v>
      </c>
      <c r="Q2816" s="2">
        <v>114913000</v>
      </c>
      <c r="R2816" s="2">
        <v>113984000</v>
      </c>
      <c r="S2816" s="2">
        <v>113384000</v>
      </c>
      <c r="T2816" s="2">
        <v>112605000</v>
      </c>
      <c r="U2816" s="2">
        <v>113609000</v>
      </c>
      <c r="V2816" s="2">
        <v>113759000</v>
      </c>
      <c r="W2816" s="2">
        <v>113639000</v>
      </c>
      <c r="X2816" s="2">
        <v>114119000</v>
      </c>
      <c r="Y2816" s="2">
        <v>113654000</v>
      </c>
      <c r="Z2816" s="2">
        <v>113699000</v>
      </c>
      <c r="AA2816" s="2">
        <v>113924000</v>
      </c>
      <c r="AB2816" s="2">
        <v>114688000</v>
      </c>
      <c r="AC2816" s="2">
        <v>114898000</v>
      </c>
      <c r="AD2816" s="2">
        <v>114539000</v>
      </c>
      <c r="AE2816" s="2">
        <v>114599000</v>
      </c>
      <c r="AF2816" s="2">
        <v>114674000</v>
      </c>
    </row>
    <row r="2817" spans="1:32">
      <c r="A2817" t="s">
        <v>8445</v>
      </c>
      <c r="B2817" t="s">
        <v>19</v>
      </c>
      <c r="C2817" s="2">
        <v>15834000</v>
      </c>
      <c r="D2817" s="2">
        <v>14574000</v>
      </c>
      <c r="E2817" s="2">
        <v>13168400</v>
      </c>
      <c r="F2817" s="2">
        <v>13168400</v>
      </c>
      <c r="G2817" s="2">
        <v>12927600</v>
      </c>
      <c r="H2817" s="2">
        <v>12916400</v>
      </c>
      <c r="I2817" s="2">
        <v>12723200</v>
      </c>
      <c r="J2817" s="2">
        <v>12471200</v>
      </c>
      <c r="K2817" s="2">
        <v>12192600</v>
      </c>
      <c r="L2817" s="2">
        <v>11872000</v>
      </c>
      <c r="M2817" s="2">
        <v>11544400</v>
      </c>
      <c r="N2817" s="2">
        <v>11235000</v>
      </c>
      <c r="O2817" s="2">
        <v>11029200</v>
      </c>
      <c r="P2817" s="2">
        <v>10862600</v>
      </c>
      <c r="Q2817" s="2">
        <v>10732400</v>
      </c>
      <c r="R2817" s="2">
        <v>10645600</v>
      </c>
      <c r="S2817" s="2">
        <v>10589600</v>
      </c>
      <c r="T2817" s="2">
        <v>10516800</v>
      </c>
      <c r="U2817" s="2">
        <v>10610600</v>
      </c>
      <c r="V2817" s="2">
        <v>10624600</v>
      </c>
      <c r="W2817" s="2">
        <v>10613400</v>
      </c>
      <c r="X2817" s="2">
        <v>10658200</v>
      </c>
      <c r="Y2817" s="2">
        <v>10614800</v>
      </c>
      <c r="Z2817" s="2">
        <v>10619000</v>
      </c>
      <c r="AA2817" s="2">
        <v>10640000</v>
      </c>
      <c r="AB2817" s="2">
        <v>10711400</v>
      </c>
      <c r="AC2817" s="2">
        <v>10731000</v>
      </c>
      <c r="AD2817" s="2">
        <v>10697400</v>
      </c>
      <c r="AE2817" s="2">
        <v>10703000</v>
      </c>
      <c r="AF2817" s="2">
        <v>10710000</v>
      </c>
    </row>
    <row r="2818" spans="1:32">
      <c r="A2818" t="s">
        <v>8446</v>
      </c>
      <c r="B2818" t="s">
        <v>19</v>
      </c>
      <c r="C2818" s="2">
        <v>106314000</v>
      </c>
      <c r="D2818" s="2">
        <v>97854000</v>
      </c>
      <c r="E2818" s="2">
        <v>88416400</v>
      </c>
      <c r="F2818" s="2">
        <v>88416400</v>
      </c>
      <c r="G2818" s="2">
        <v>86799600</v>
      </c>
      <c r="H2818" s="2">
        <v>86724400</v>
      </c>
      <c r="I2818" s="2">
        <v>85427200</v>
      </c>
      <c r="J2818" s="2">
        <v>83735200</v>
      </c>
      <c r="K2818" s="2">
        <v>81864600</v>
      </c>
      <c r="L2818" s="2">
        <v>79712000</v>
      </c>
      <c r="M2818" s="2">
        <v>77512400</v>
      </c>
      <c r="N2818" s="2">
        <v>75435000</v>
      </c>
      <c r="O2818" s="2">
        <v>74053200</v>
      </c>
      <c r="P2818" s="2">
        <v>72934600</v>
      </c>
      <c r="Q2818" s="2">
        <v>72060400</v>
      </c>
      <c r="R2818" s="2">
        <v>71477600</v>
      </c>
      <c r="S2818" s="2">
        <v>71101600</v>
      </c>
      <c r="T2818" s="2">
        <v>70612800</v>
      </c>
      <c r="U2818" s="2">
        <v>71242600</v>
      </c>
      <c r="V2818" s="2">
        <v>71336600</v>
      </c>
      <c r="W2818" s="2">
        <v>71261400</v>
      </c>
      <c r="X2818" s="2">
        <v>71562200</v>
      </c>
      <c r="Y2818" s="2">
        <v>71270800</v>
      </c>
      <c r="Z2818" s="2">
        <v>71299000</v>
      </c>
      <c r="AA2818" s="2">
        <v>71440000</v>
      </c>
      <c r="AB2818" s="2">
        <v>71919400</v>
      </c>
      <c r="AC2818" s="2">
        <v>72051000</v>
      </c>
      <c r="AD2818" s="2">
        <v>71825400</v>
      </c>
      <c r="AE2818" s="2">
        <v>71863000</v>
      </c>
      <c r="AF2818" s="2">
        <v>71910000</v>
      </c>
    </row>
    <row r="2819" spans="1:32">
      <c r="A2819" t="s">
        <v>8447</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8448</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8449</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8450</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8451</v>
      </c>
      <c r="B2823" t="s">
        <v>19</v>
      </c>
      <c r="C2823" s="2">
        <v>555677000</v>
      </c>
      <c r="D2823" s="2">
        <v>608630000</v>
      </c>
      <c r="E2823" s="2">
        <v>611649000</v>
      </c>
      <c r="F2823" s="2">
        <v>653312000</v>
      </c>
      <c r="G2823" s="2">
        <v>705238000</v>
      </c>
      <c r="H2823" s="2">
        <v>759580000</v>
      </c>
      <c r="I2823" s="2">
        <v>810300000</v>
      </c>
      <c r="J2823" s="2">
        <v>848339000</v>
      </c>
      <c r="K2823" s="2">
        <v>855585000</v>
      </c>
      <c r="L2823" s="2">
        <v>860415000</v>
      </c>
      <c r="M2823" s="2">
        <v>862226000</v>
      </c>
      <c r="N2823" s="2">
        <v>859812000</v>
      </c>
      <c r="O2823" s="2">
        <v>1013180000</v>
      </c>
      <c r="P2823" s="2">
        <v>1025250000</v>
      </c>
      <c r="Q2823" s="2">
        <v>1042760000</v>
      </c>
      <c r="R2823" s="2">
        <v>1062690000</v>
      </c>
      <c r="S2823" s="2">
        <v>1076580000</v>
      </c>
      <c r="T2823" s="2">
        <v>1084430000</v>
      </c>
      <c r="U2823" s="2">
        <v>1104960000</v>
      </c>
      <c r="V2823" s="2">
        <v>1116430000</v>
      </c>
      <c r="W2823" s="2">
        <v>1128500000</v>
      </c>
      <c r="X2823" s="2">
        <v>1138770000</v>
      </c>
      <c r="Y2823" s="2">
        <v>1144810000</v>
      </c>
      <c r="Z2823" s="2">
        <v>1146010000</v>
      </c>
      <c r="AA2823" s="2">
        <v>1153860000</v>
      </c>
      <c r="AB2823" s="2">
        <v>1159900000</v>
      </c>
      <c r="AC2823" s="2">
        <v>1164730000</v>
      </c>
      <c r="AD2823" s="2">
        <v>1167150000</v>
      </c>
      <c r="AE2823" s="2">
        <v>1166540000</v>
      </c>
      <c r="AF2823" s="2">
        <v>1162320000</v>
      </c>
    </row>
    <row r="2824" spans="1:32">
      <c r="A2824" t="s">
        <v>8452</v>
      </c>
      <c r="B2824" t="s">
        <v>19</v>
      </c>
      <c r="C2824" s="2">
        <v>2966400000</v>
      </c>
      <c r="D2824" s="2">
        <v>3249090000</v>
      </c>
      <c r="E2824" s="2">
        <v>3265200000</v>
      </c>
      <c r="F2824" s="2">
        <v>3487610000</v>
      </c>
      <c r="G2824" s="2">
        <v>3764810000</v>
      </c>
      <c r="H2824" s="2">
        <v>4054910000</v>
      </c>
      <c r="I2824" s="2">
        <v>4325670000</v>
      </c>
      <c r="J2824" s="2">
        <v>4528740000</v>
      </c>
      <c r="K2824" s="2">
        <v>4567420000</v>
      </c>
      <c r="L2824" s="2">
        <v>4593200000</v>
      </c>
      <c r="M2824" s="2">
        <v>4602870000</v>
      </c>
      <c r="N2824" s="2">
        <v>4589980000</v>
      </c>
      <c r="O2824" s="2">
        <v>5408700000</v>
      </c>
      <c r="P2824" s="2">
        <v>5473170000</v>
      </c>
      <c r="Q2824" s="2">
        <v>5566650000</v>
      </c>
      <c r="R2824" s="2">
        <v>5673020000</v>
      </c>
      <c r="S2824" s="2">
        <v>5747150000</v>
      </c>
      <c r="T2824" s="2">
        <v>5789060000</v>
      </c>
      <c r="U2824" s="2">
        <v>5898650000</v>
      </c>
      <c r="V2824" s="2">
        <v>5959890000</v>
      </c>
      <c r="W2824" s="2">
        <v>6024360000</v>
      </c>
      <c r="X2824" s="2">
        <v>6079150000</v>
      </c>
      <c r="Y2824" s="2">
        <v>6111390000</v>
      </c>
      <c r="Z2824" s="2">
        <v>6117830000</v>
      </c>
      <c r="AA2824" s="2">
        <v>6159740000</v>
      </c>
      <c r="AB2824" s="2">
        <v>6191970000</v>
      </c>
      <c r="AC2824" s="2">
        <v>6217760000</v>
      </c>
      <c r="AD2824" s="2">
        <v>6230650000</v>
      </c>
      <c r="AE2824" s="2">
        <v>6227430000</v>
      </c>
      <c r="AF2824" s="2">
        <v>6204860000</v>
      </c>
    </row>
    <row r="2825" spans="1:32">
      <c r="A2825" t="s">
        <v>8453</v>
      </c>
      <c r="B2825" t="s">
        <v>19</v>
      </c>
      <c r="C2825" s="2">
        <v>5217270000</v>
      </c>
      <c r="D2825" s="2">
        <v>5714450000</v>
      </c>
      <c r="E2825" s="2">
        <v>5742800000</v>
      </c>
      <c r="F2825" s="2">
        <v>6133970000</v>
      </c>
      <c r="G2825" s="2">
        <v>6621510000</v>
      </c>
      <c r="H2825" s="2">
        <v>7131730000</v>
      </c>
      <c r="I2825" s="2">
        <v>7607930000</v>
      </c>
      <c r="J2825" s="2">
        <v>7965090000</v>
      </c>
      <c r="K2825" s="2">
        <v>8033110000</v>
      </c>
      <c r="L2825" s="2">
        <v>8078470000</v>
      </c>
      <c r="M2825" s="2">
        <v>8095470000</v>
      </c>
      <c r="N2825" s="2">
        <v>8072800000</v>
      </c>
      <c r="O2825" s="2">
        <v>9512760000</v>
      </c>
      <c r="P2825" s="2">
        <v>9626140000</v>
      </c>
      <c r="Q2825" s="2">
        <v>9790550000</v>
      </c>
      <c r="R2825" s="2">
        <v>9977640000</v>
      </c>
      <c r="S2825" s="2">
        <v>10108000000</v>
      </c>
      <c r="T2825" s="2">
        <v>10181700000</v>
      </c>
      <c r="U2825" s="2">
        <v>10374500000</v>
      </c>
      <c r="V2825" s="2">
        <v>10482200000</v>
      </c>
      <c r="W2825" s="2">
        <v>10595600000</v>
      </c>
      <c r="X2825" s="2">
        <v>10691900000</v>
      </c>
      <c r="Y2825" s="2">
        <v>10748600000</v>
      </c>
      <c r="Z2825" s="2">
        <v>10760000000</v>
      </c>
      <c r="AA2825" s="2">
        <v>10833700000</v>
      </c>
      <c r="AB2825" s="2">
        <v>10890400000</v>
      </c>
      <c r="AC2825" s="2">
        <v>10935700000</v>
      </c>
      <c r="AD2825" s="2">
        <v>10958400000</v>
      </c>
      <c r="AE2825" s="2">
        <v>10952700000</v>
      </c>
      <c r="AF2825" s="2">
        <v>10913000000</v>
      </c>
    </row>
    <row r="2826" spans="1:32">
      <c r="A2826" t="s">
        <v>8454</v>
      </c>
      <c r="B2826" t="s">
        <v>19</v>
      </c>
      <c r="C2826" s="2">
        <v>205595000</v>
      </c>
      <c r="D2826" s="2">
        <v>225187000</v>
      </c>
      <c r="E2826" s="2">
        <v>226304000</v>
      </c>
      <c r="F2826" s="2">
        <v>241719000</v>
      </c>
      <c r="G2826" s="2">
        <v>260931000</v>
      </c>
      <c r="H2826" s="2">
        <v>281037000</v>
      </c>
      <c r="I2826" s="2">
        <v>299803000</v>
      </c>
      <c r="J2826" s="2">
        <v>313877000</v>
      </c>
      <c r="K2826" s="2">
        <v>316558000</v>
      </c>
      <c r="L2826" s="2">
        <v>318345000</v>
      </c>
      <c r="M2826" s="2">
        <v>319015000</v>
      </c>
      <c r="N2826" s="2">
        <v>318122000</v>
      </c>
      <c r="O2826" s="2">
        <v>374866000</v>
      </c>
      <c r="P2826" s="2">
        <v>379334000</v>
      </c>
      <c r="Q2826" s="2">
        <v>385812000</v>
      </c>
      <c r="R2826" s="2">
        <v>393185000</v>
      </c>
      <c r="S2826" s="2">
        <v>398323000</v>
      </c>
      <c r="T2826" s="2">
        <v>401227000</v>
      </c>
      <c r="U2826" s="2">
        <v>408823000</v>
      </c>
      <c r="V2826" s="2">
        <v>413067000</v>
      </c>
      <c r="W2826" s="2">
        <v>417535000</v>
      </c>
      <c r="X2826" s="2">
        <v>421333000</v>
      </c>
      <c r="Y2826" s="2">
        <v>423567000</v>
      </c>
      <c r="Z2826" s="2">
        <v>424014000</v>
      </c>
      <c r="AA2826" s="2">
        <v>426918000</v>
      </c>
      <c r="AB2826" s="2">
        <v>429152000</v>
      </c>
      <c r="AC2826" s="2">
        <v>430939000</v>
      </c>
      <c r="AD2826" s="2">
        <v>431833000</v>
      </c>
      <c r="AE2826" s="2">
        <v>431610000</v>
      </c>
      <c r="AF2826" s="2">
        <v>430046000</v>
      </c>
    </row>
    <row r="2827" spans="1:32">
      <c r="A2827" t="s">
        <v>8455</v>
      </c>
      <c r="B2827" t="s">
        <v>19</v>
      </c>
      <c r="C2827" s="2">
        <v>193723000</v>
      </c>
      <c r="D2827" s="2">
        <v>212184000</v>
      </c>
      <c r="E2827" s="2">
        <v>213237000</v>
      </c>
      <c r="F2827" s="2">
        <v>227761000</v>
      </c>
      <c r="G2827" s="2">
        <v>245864000</v>
      </c>
      <c r="H2827" s="2">
        <v>264809000</v>
      </c>
      <c r="I2827" s="2">
        <v>282491000</v>
      </c>
      <c r="J2827" s="2">
        <v>295752000</v>
      </c>
      <c r="K2827" s="2">
        <v>298278000</v>
      </c>
      <c r="L2827" s="2">
        <v>299962000</v>
      </c>
      <c r="M2827" s="2">
        <v>300594000</v>
      </c>
      <c r="N2827" s="2">
        <v>299752000</v>
      </c>
      <c r="O2827" s="2">
        <v>353219000</v>
      </c>
      <c r="P2827" s="2">
        <v>357429000</v>
      </c>
      <c r="Q2827" s="2">
        <v>363534000</v>
      </c>
      <c r="R2827" s="2">
        <v>370481000</v>
      </c>
      <c r="S2827" s="2">
        <v>375322000</v>
      </c>
      <c r="T2827" s="2">
        <v>378059000</v>
      </c>
      <c r="U2827" s="2">
        <v>385216000</v>
      </c>
      <c r="V2827" s="2">
        <v>389215000</v>
      </c>
      <c r="W2827" s="2">
        <v>393425000</v>
      </c>
      <c r="X2827" s="2">
        <v>397004000</v>
      </c>
      <c r="Y2827" s="2">
        <v>399109000</v>
      </c>
      <c r="Z2827" s="2">
        <v>399530000</v>
      </c>
      <c r="AA2827" s="2">
        <v>402266000</v>
      </c>
      <c r="AB2827" s="2">
        <v>404371000</v>
      </c>
      <c r="AC2827" s="2">
        <v>406055000</v>
      </c>
      <c r="AD2827" s="2">
        <v>406897000</v>
      </c>
      <c r="AE2827" s="2">
        <v>406687000</v>
      </c>
      <c r="AF2827" s="2">
        <v>405213000</v>
      </c>
    </row>
    <row r="2828" spans="1:32">
      <c r="A2828" t="s">
        <v>8456</v>
      </c>
      <c r="B2828" t="s">
        <v>19</v>
      </c>
      <c r="C2828" s="2">
        <v>137953000</v>
      </c>
      <c r="D2828" s="2">
        <v>151099000</v>
      </c>
      <c r="E2828" s="2">
        <v>151849000</v>
      </c>
      <c r="F2828" s="2">
        <v>162192000</v>
      </c>
      <c r="G2828" s="2">
        <v>175083000</v>
      </c>
      <c r="H2828" s="2">
        <v>188574000</v>
      </c>
      <c r="I2828" s="2">
        <v>201166000</v>
      </c>
      <c r="J2828" s="2">
        <v>210610000</v>
      </c>
      <c r="K2828" s="2">
        <v>212408000</v>
      </c>
      <c r="L2828" s="2">
        <v>213608000</v>
      </c>
      <c r="M2828" s="2">
        <v>214057000</v>
      </c>
      <c r="N2828" s="2">
        <v>213458000</v>
      </c>
      <c r="O2828" s="2">
        <v>251532000</v>
      </c>
      <c r="P2828" s="2">
        <v>254531000</v>
      </c>
      <c r="Q2828" s="2">
        <v>258878000</v>
      </c>
      <c r="R2828" s="2">
        <v>263825000</v>
      </c>
      <c r="S2828" s="2">
        <v>267272000</v>
      </c>
      <c r="T2828" s="2">
        <v>269221000</v>
      </c>
      <c r="U2828" s="2">
        <v>274318000</v>
      </c>
      <c r="V2828" s="2">
        <v>277166000</v>
      </c>
      <c r="W2828" s="2">
        <v>280164000</v>
      </c>
      <c r="X2828" s="2">
        <v>282712000</v>
      </c>
      <c r="Y2828" s="2">
        <v>284211000</v>
      </c>
      <c r="Z2828" s="2">
        <v>284511000</v>
      </c>
      <c r="AA2828" s="2">
        <v>286459000</v>
      </c>
      <c r="AB2828" s="2">
        <v>287958000</v>
      </c>
      <c r="AC2828" s="2">
        <v>289158000</v>
      </c>
      <c r="AD2828" s="2">
        <v>289757000</v>
      </c>
      <c r="AE2828" s="2">
        <v>289607000</v>
      </c>
      <c r="AF2828" s="2">
        <v>288558000</v>
      </c>
    </row>
    <row r="2829" spans="1:32">
      <c r="A2829" t="s">
        <v>8457</v>
      </c>
      <c r="B2829" t="s">
        <v>19</v>
      </c>
      <c r="C2829" s="2">
        <v>12884200</v>
      </c>
      <c r="D2829" s="2">
        <v>14112000</v>
      </c>
      <c r="E2829" s="2">
        <v>14182000</v>
      </c>
      <c r="F2829" s="2">
        <v>15148000</v>
      </c>
      <c r="G2829" s="2">
        <v>16352000</v>
      </c>
      <c r="H2829" s="2">
        <v>17612000</v>
      </c>
      <c r="I2829" s="2">
        <v>18788000</v>
      </c>
      <c r="J2829" s="2">
        <v>19670000</v>
      </c>
      <c r="K2829" s="2">
        <v>19838000</v>
      </c>
      <c r="L2829" s="2">
        <v>19950000</v>
      </c>
      <c r="M2829" s="2">
        <v>19992000</v>
      </c>
      <c r="N2829" s="2">
        <v>19936000</v>
      </c>
      <c r="O2829" s="2">
        <v>23492000</v>
      </c>
      <c r="P2829" s="2">
        <v>23772000</v>
      </c>
      <c r="Q2829" s="2">
        <v>24178000</v>
      </c>
      <c r="R2829" s="2">
        <v>24640000</v>
      </c>
      <c r="S2829" s="2">
        <v>24962000</v>
      </c>
      <c r="T2829" s="2">
        <v>25144000</v>
      </c>
      <c r="U2829" s="2">
        <v>25620000</v>
      </c>
      <c r="V2829" s="2">
        <v>25886000</v>
      </c>
      <c r="W2829" s="2">
        <v>26166000</v>
      </c>
      <c r="X2829" s="2">
        <v>26404000</v>
      </c>
      <c r="Y2829" s="2">
        <v>26544000</v>
      </c>
      <c r="Z2829" s="2">
        <v>26572000</v>
      </c>
      <c r="AA2829" s="2">
        <v>26754000</v>
      </c>
      <c r="AB2829" s="2">
        <v>26894000</v>
      </c>
      <c r="AC2829" s="2">
        <v>27006000</v>
      </c>
      <c r="AD2829" s="2">
        <v>27062000</v>
      </c>
      <c r="AE2829" s="2">
        <v>27048000</v>
      </c>
      <c r="AF2829" s="2">
        <v>26950000</v>
      </c>
    </row>
    <row r="2830" spans="1:32">
      <c r="A2830" t="s">
        <v>8458</v>
      </c>
      <c r="B2830" t="s">
        <v>19</v>
      </c>
      <c r="C2830" s="2">
        <v>86508200</v>
      </c>
      <c r="D2830" s="2">
        <v>94752000</v>
      </c>
      <c r="E2830" s="2">
        <v>95222000</v>
      </c>
      <c r="F2830" s="2">
        <v>101708000</v>
      </c>
      <c r="G2830" s="2">
        <v>109792000</v>
      </c>
      <c r="H2830" s="2">
        <v>118252000</v>
      </c>
      <c r="I2830" s="2">
        <v>126148000</v>
      </c>
      <c r="J2830" s="2">
        <v>132070000</v>
      </c>
      <c r="K2830" s="2">
        <v>133198000</v>
      </c>
      <c r="L2830" s="2">
        <v>133950000</v>
      </c>
      <c r="M2830" s="2">
        <v>134232000</v>
      </c>
      <c r="N2830" s="2">
        <v>133856000</v>
      </c>
      <c r="O2830" s="2">
        <v>157732000</v>
      </c>
      <c r="P2830" s="2">
        <v>159612000</v>
      </c>
      <c r="Q2830" s="2">
        <v>162338000</v>
      </c>
      <c r="R2830" s="2">
        <v>165440000</v>
      </c>
      <c r="S2830" s="2">
        <v>167602000</v>
      </c>
      <c r="T2830" s="2">
        <v>168824000</v>
      </c>
      <c r="U2830" s="2">
        <v>172020000</v>
      </c>
      <c r="V2830" s="2">
        <v>173806000</v>
      </c>
      <c r="W2830" s="2">
        <v>175686000</v>
      </c>
      <c r="X2830" s="2">
        <v>177284000</v>
      </c>
      <c r="Y2830" s="2">
        <v>178224000</v>
      </c>
      <c r="Z2830" s="2">
        <v>178412000</v>
      </c>
      <c r="AA2830" s="2">
        <v>179634000</v>
      </c>
      <c r="AB2830" s="2">
        <v>180574000</v>
      </c>
      <c r="AC2830" s="2">
        <v>181326000</v>
      </c>
      <c r="AD2830" s="2">
        <v>181702000</v>
      </c>
      <c r="AE2830" s="2">
        <v>181608000</v>
      </c>
      <c r="AF2830" s="2">
        <v>180950000</v>
      </c>
    </row>
    <row r="2831" spans="1:32">
      <c r="A2831" t="s">
        <v>8459</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8460</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8461</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8462</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18797000000000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8463</v>
      </c>
      <c r="B2835" t="s">
        <v>19</v>
      </c>
      <c r="C2835" s="2">
        <v>1887020000</v>
      </c>
      <c r="D2835" s="2">
        <v>1617990000</v>
      </c>
      <c r="E2835" s="2">
        <v>1675640000</v>
      </c>
      <c r="F2835" s="2">
        <v>1767880000</v>
      </c>
      <c r="G2835" s="2">
        <v>1880430000</v>
      </c>
      <c r="H2835" s="2">
        <v>2021530000</v>
      </c>
      <c r="I2835" s="2">
        <v>2106630000</v>
      </c>
      <c r="J2835" s="2">
        <v>2142870000</v>
      </c>
      <c r="K2835" s="2">
        <v>2169770000</v>
      </c>
      <c r="L2835" s="2">
        <v>2176360000</v>
      </c>
      <c r="M2835" s="2">
        <v>2195570000</v>
      </c>
      <c r="N2835" s="2">
        <v>2239500000</v>
      </c>
      <c r="O2835" s="2">
        <v>2204910000</v>
      </c>
      <c r="P2835" s="2">
        <v>2179650000</v>
      </c>
      <c r="Q2835" s="2">
        <v>2163730000</v>
      </c>
      <c r="R2835" s="2">
        <v>2152750000</v>
      </c>
      <c r="S2835" s="2">
        <v>2156590000</v>
      </c>
      <c r="T2835" s="2">
        <v>2148360000</v>
      </c>
      <c r="U2835" s="2">
        <v>2139020000</v>
      </c>
      <c r="V2835" s="2">
        <v>2128590000</v>
      </c>
      <c r="W2835" s="2">
        <v>2126400000</v>
      </c>
      <c r="X2835" s="2">
        <v>2128590000</v>
      </c>
      <c r="Y2835" s="2">
        <v>2123100000</v>
      </c>
      <c r="Z2835" s="2">
        <v>2111570000</v>
      </c>
      <c r="AA2835" s="2">
        <v>2094550000</v>
      </c>
      <c r="AB2835" s="2">
        <v>2084120000</v>
      </c>
      <c r="AC2835" s="2">
        <v>2081920000</v>
      </c>
      <c r="AD2835" s="2">
        <v>2072040000</v>
      </c>
      <c r="AE2835" s="2">
        <v>2064360000</v>
      </c>
      <c r="AF2835" s="2">
        <v>2072590000</v>
      </c>
    </row>
    <row r="2836" spans="1:32">
      <c r="A2836" t="s">
        <v>8464</v>
      </c>
      <c r="B2836" t="s">
        <v>19</v>
      </c>
      <c r="C2836" s="2">
        <v>10073600000</v>
      </c>
      <c r="D2836" s="2">
        <v>8637420000</v>
      </c>
      <c r="E2836" s="2">
        <v>8945170000</v>
      </c>
      <c r="F2836" s="2">
        <v>9437570000</v>
      </c>
      <c r="G2836" s="2">
        <v>10038400000</v>
      </c>
      <c r="H2836" s="2">
        <v>10791700000</v>
      </c>
      <c r="I2836" s="2">
        <v>11245900000</v>
      </c>
      <c r="J2836" s="2">
        <v>11439400000</v>
      </c>
      <c r="K2836" s="2">
        <v>11583000000</v>
      </c>
      <c r="L2836" s="2">
        <v>11618200000</v>
      </c>
      <c r="M2836" s="2">
        <v>11720800000</v>
      </c>
      <c r="N2836" s="2">
        <v>11955200000</v>
      </c>
      <c r="O2836" s="2">
        <v>11770600000</v>
      </c>
      <c r="P2836" s="2">
        <v>11635800000</v>
      </c>
      <c r="Q2836" s="2">
        <v>11550800000</v>
      </c>
      <c r="R2836" s="2">
        <v>11492100000</v>
      </c>
      <c r="S2836" s="2">
        <v>11512700000</v>
      </c>
      <c r="T2836" s="2">
        <v>11468700000</v>
      </c>
      <c r="U2836" s="2">
        <v>11418900000</v>
      </c>
      <c r="V2836" s="2">
        <v>11363200000</v>
      </c>
      <c r="W2836" s="2">
        <v>11351500000</v>
      </c>
      <c r="X2836" s="2">
        <v>11363200000</v>
      </c>
      <c r="Y2836" s="2">
        <v>11333900000</v>
      </c>
      <c r="Z2836" s="2">
        <v>11272300000</v>
      </c>
      <c r="AA2836" s="2">
        <v>11181500000</v>
      </c>
      <c r="AB2836" s="2">
        <v>11125800000</v>
      </c>
      <c r="AC2836" s="2">
        <v>11114100000</v>
      </c>
      <c r="AD2836" s="2">
        <v>11061300000</v>
      </c>
      <c r="AE2836" s="2">
        <v>11020300000</v>
      </c>
      <c r="AF2836" s="2">
        <v>11064200000</v>
      </c>
    </row>
    <row r="2837" spans="1:32">
      <c r="A2837" t="s">
        <v>8465</v>
      </c>
      <c r="B2837" t="s">
        <v>19</v>
      </c>
      <c r="C2837" s="2">
        <v>17717300000</v>
      </c>
      <c r="D2837" s="2">
        <v>15191400000</v>
      </c>
      <c r="E2837" s="2">
        <v>15732700000</v>
      </c>
      <c r="F2837" s="2">
        <v>16598700000</v>
      </c>
      <c r="G2837" s="2">
        <v>17655400000</v>
      </c>
      <c r="H2837" s="2">
        <v>18980200000</v>
      </c>
      <c r="I2837" s="2">
        <v>19779200000</v>
      </c>
      <c r="J2837" s="2">
        <v>20119400000</v>
      </c>
      <c r="K2837" s="2">
        <v>20372000000</v>
      </c>
      <c r="L2837" s="2">
        <v>20433900000</v>
      </c>
      <c r="M2837" s="2">
        <v>20614300000</v>
      </c>
      <c r="N2837" s="2">
        <v>21026700000</v>
      </c>
      <c r="O2837" s="2">
        <v>20701900000</v>
      </c>
      <c r="P2837" s="2">
        <v>20464800000</v>
      </c>
      <c r="Q2837" s="2">
        <v>20315300000</v>
      </c>
      <c r="R2837" s="2">
        <v>20212200000</v>
      </c>
      <c r="S2837" s="2">
        <v>20248300000</v>
      </c>
      <c r="T2837" s="2">
        <v>20171000000</v>
      </c>
      <c r="U2837" s="2">
        <v>20083400000</v>
      </c>
      <c r="V2837" s="2">
        <v>19985400000</v>
      </c>
      <c r="W2837" s="2">
        <v>19964800000</v>
      </c>
      <c r="X2837" s="2">
        <v>19985400000</v>
      </c>
      <c r="Y2837" s="2">
        <v>19933900000</v>
      </c>
      <c r="Z2837" s="2">
        <v>19825600000</v>
      </c>
      <c r="AA2837" s="2">
        <v>19665800000</v>
      </c>
      <c r="AB2837" s="2">
        <v>19567900000</v>
      </c>
      <c r="AC2837" s="2">
        <v>19547300000</v>
      </c>
      <c r="AD2837" s="2">
        <v>19454500000</v>
      </c>
      <c r="AE2837" s="2">
        <v>19382300000</v>
      </c>
      <c r="AF2837" s="2">
        <v>19459600000</v>
      </c>
    </row>
    <row r="2838" spans="1:32">
      <c r="A2838" t="s">
        <v>8466</v>
      </c>
      <c r="B2838" t="s">
        <v>19</v>
      </c>
      <c r="C2838" s="2">
        <v>698178000</v>
      </c>
      <c r="D2838" s="2">
        <v>598641000</v>
      </c>
      <c r="E2838" s="2">
        <v>619971000</v>
      </c>
      <c r="F2838" s="2">
        <v>654097000</v>
      </c>
      <c r="G2838" s="2">
        <v>695740000</v>
      </c>
      <c r="H2838" s="2">
        <v>747946000</v>
      </c>
      <c r="I2838" s="2">
        <v>779432000</v>
      </c>
      <c r="J2838" s="2">
        <v>792839000</v>
      </c>
      <c r="K2838" s="2">
        <v>802793000</v>
      </c>
      <c r="L2838" s="2">
        <v>805230000</v>
      </c>
      <c r="M2838" s="2">
        <v>812340000</v>
      </c>
      <c r="N2838" s="2">
        <v>828591000</v>
      </c>
      <c r="O2838" s="2">
        <v>815794000</v>
      </c>
      <c r="P2838" s="2">
        <v>806449000</v>
      </c>
      <c r="Q2838" s="2">
        <v>800559000</v>
      </c>
      <c r="R2838" s="2">
        <v>796496000</v>
      </c>
      <c r="S2838" s="2">
        <v>797918000</v>
      </c>
      <c r="T2838" s="2">
        <v>794871000</v>
      </c>
      <c r="U2838" s="2">
        <v>791417000</v>
      </c>
      <c r="V2838" s="2">
        <v>787558000</v>
      </c>
      <c r="W2838" s="2">
        <v>786745000</v>
      </c>
      <c r="X2838" s="2">
        <v>787558000</v>
      </c>
      <c r="Y2838" s="2">
        <v>785527000</v>
      </c>
      <c r="Z2838" s="2">
        <v>781261000</v>
      </c>
      <c r="AA2838" s="2">
        <v>774963000</v>
      </c>
      <c r="AB2838" s="2">
        <v>771104000</v>
      </c>
      <c r="AC2838" s="2">
        <v>770291000</v>
      </c>
      <c r="AD2838" s="2">
        <v>766635000</v>
      </c>
      <c r="AE2838" s="2">
        <v>763791000</v>
      </c>
      <c r="AF2838" s="2">
        <v>766838000</v>
      </c>
    </row>
    <row r="2839" spans="1:32">
      <c r="A2839" t="s">
        <v>8467</v>
      </c>
      <c r="B2839" t="s">
        <v>19</v>
      </c>
      <c r="C2839" s="2">
        <v>657862000</v>
      </c>
      <c r="D2839" s="2">
        <v>564073000</v>
      </c>
      <c r="E2839" s="2">
        <v>584171000</v>
      </c>
      <c r="F2839" s="2">
        <v>616327000</v>
      </c>
      <c r="G2839" s="2">
        <v>655565000</v>
      </c>
      <c r="H2839" s="2">
        <v>704757000</v>
      </c>
      <c r="I2839" s="2">
        <v>734425000</v>
      </c>
      <c r="J2839" s="2">
        <v>747058000</v>
      </c>
      <c r="K2839" s="2">
        <v>756436000</v>
      </c>
      <c r="L2839" s="2">
        <v>758733000</v>
      </c>
      <c r="M2839" s="2">
        <v>765432000</v>
      </c>
      <c r="N2839" s="2">
        <v>780745000</v>
      </c>
      <c r="O2839" s="2">
        <v>768686000</v>
      </c>
      <c r="P2839" s="2">
        <v>759882000</v>
      </c>
      <c r="Q2839" s="2">
        <v>754331000</v>
      </c>
      <c r="R2839" s="2">
        <v>750503000</v>
      </c>
      <c r="S2839" s="2">
        <v>751843000</v>
      </c>
      <c r="T2839" s="2">
        <v>748972000</v>
      </c>
      <c r="U2839" s="2">
        <v>745718000</v>
      </c>
      <c r="V2839" s="2">
        <v>742081000</v>
      </c>
      <c r="W2839" s="2">
        <v>741316000</v>
      </c>
      <c r="X2839" s="2">
        <v>742081000</v>
      </c>
      <c r="Y2839" s="2">
        <v>740167000</v>
      </c>
      <c r="Z2839" s="2">
        <v>736148000</v>
      </c>
      <c r="AA2839" s="2">
        <v>730214000</v>
      </c>
      <c r="AB2839" s="2">
        <v>726577000</v>
      </c>
      <c r="AC2839" s="2">
        <v>725812000</v>
      </c>
      <c r="AD2839" s="2">
        <v>722366000</v>
      </c>
      <c r="AE2839" s="2">
        <v>719687000</v>
      </c>
      <c r="AF2839" s="2">
        <v>722558000</v>
      </c>
    </row>
    <row r="2840" spans="1:32">
      <c r="A2840" t="s">
        <v>8468</v>
      </c>
      <c r="B2840" t="s">
        <v>19</v>
      </c>
      <c r="C2840" s="2">
        <v>468473000</v>
      </c>
      <c r="D2840" s="2">
        <v>401685000</v>
      </c>
      <c r="E2840" s="2">
        <v>415996000</v>
      </c>
      <c r="F2840" s="2">
        <v>438895000</v>
      </c>
      <c r="G2840" s="2">
        <v>466837000</v>
      </c>
      <c r="H2840" s="2">
        <v>501867000</v>
      </c>
      <c r="I2840" s="2">
        <v>522994000</v>
      </c>
      <c r="J2840" s="2">
        <v>531990000</v>
      </c>
      <c r="K2840" s="2">
        <v>538669000</v>
      </c>
      <c r="L2840" s="2">
        <v>540305000</v>
      </c>
      <c r="M2840" s="2">
        <v>545075000</v>
      </c>
      <c r="N2840" s="2">
        <v>555979000</v>
      </c>
      <c r="O2840" s="2">
        <v>547392000</v>
      </c>
      <c r="P2840" s="2">
        <v>541123000</v>
      </c>
      <c r="Q2840" s="2">
        <v>537170000</v>
      </c>
      <c r="R2840" s="2">
        <v>534444000</v>
      </c>
      <c r="S2840" s="2">
        <v>535398000</v>
      </c>
      <c r="T2840" s="2">
        <v>533353000</v>
      </c>
      <c r="U2840" s="2">
        <v>531036000</v>
      </c>
      <c r="V2840" s="2">
        <v>528446000</v>
      </c>
      <c r="W2840" s="2">
        <v>527901000</v>
      </c>
      <c r="X2840" s="2">
        <v>528446000</v>
      </c>
      <c r="Y2840" s="2">
        <v>527083000</v>
      </c>
      <c r="Z2840" s="2">
        <v>524221000</v>
      </c>
      <c r="AA2840" s="2">
        <v>519996000</v>
      </c>
      <c r="AB2840" s="2">
        <v>517406000</v>
      </c>
      <c r="AC2840" s="2">
        <v>516861000</v>
      </c>
      <c r="AD2840" s="2">
        <v>514407000</v>
      </c>
      <c r="AE2840" s="2">
        <v>512499000</v>
      </c>
      <c r="AF2840" s="2">
        <v>514543000</v>
      </c>
    </row>
    <row r="2841" spans="1:32">
      <c r="A2841" t="s">
        <v>8469</v>
      </c>
      <c r="B2841" t="s">
        <v>19</v>
      </c>
      <c r="C2841" s="2">
        <v>43753300</v>
      </c>
      <c r="D2841" s="2">
        <v>37515600</v>
      </c>
      <c r="E2841" s="2">
        <v>38852200</v>
      </c>
      <c r="F2841" s="2">
        <v>40990900</v>
      </c>
      <c r="G2841" s="2">
        <v>43600600</v>
      </c>
      <c r="H2841" s="2">
        <v>46872200</v>
      </c>
      <c r="I2841" s="2">
        <v>48845300</v>
      </c>
      <c r="J2841" s="2">
        <v>49685500</v>
      </c>
      <c r="K2841" s="2">
        <v>50309300</v>
      </c>
      <c r="L2841" s="2">
        <v>50462100</v>
      </c>
      <c r="M2841" s="2">
        <v>50907600</v>
      </c>
      <c r="N2841" s="2">
        <v>51926000</v>
      </c>
      <c r="O2841" s="2">
        <v>51124000</v>
      </c>
      <c r="P2841" s="2">
        <v>50538500</v>
      </c>
      <c r="Q2841" s="2">
        <v>50169300</v>
      </c>
      <c r="R2841" s="2">
        <v>49914700</v>
      </c>
      <c r="S2841" s="2">
        <v>50003800</v>
      </c>
      <c r="T2841" s="2">
        <v>49812800</v>
      </c>
      <c r="U2841" s="2">
        <v>49596400</v>
      </c>
      <c r="V2841" s="2">
        <v>49354600</v>
      </c>
      <c r="W2841" s="2">
        <v>49303600</v>
      </c>
      <c r="X2841" s="2">
        <v>49354600</v>
      </c>
      <c r="Y2841" s="2">
        <v>49227300</v>
      </c>
      <c r="Z2841" s="2">
        <v>48959900</v>
      </c>
      <c r="AA2841" s="2">
        <v>48565300</v>
      </c>
      <c r="AB2841" s="2">
        <v>48323400</v>
      </c>
      <c r="AC2841" s="2">
        <v>48272500</v>
      </c>
      <c r="AD2841" s="2">
        <v>48043400</v>
      </c>
      <c r="AE2841" s="2">
        <v>47865100</v>
      </c>
      <c r="AF2841" s="2">
        <v>48056100</v>
      </c>
    </row>
    <row r="2842" spans="1:32">
      <c r="A2842" t="s">
        <v>8470</v>
      </c>
      <c r="B2842" t="s">
        <v>19</v>
      </c>
      <c r="C2842" s="2">
        <v>293772000</v>
      </c>
      <c r="D2842" s="2">
        <v>251890000</v>
      </c>
      <c r="E2842" s="2">
        <v>260865000</v>
      </c>
      <c r="F2842" s="2">
        <v>275225000</v>
      </c>
      <c r="G2842" s="2">
        <v>292747000</v>
      </c>
      <c r="H2842" s="2">
        <v>314713000</v>
      </c>
      <c r="I2842" s="2">
        <v>327962000</v>
      </c>
      <c r="J2842" s="2">
        <v>333603000</v>
      </c>
      <c r="K2842" s="2">
        <v>337791000</v>
      </c>
      <c r="L2842" s="2">
        <v>338817000</v>
      </c>
      <c r="M2842" s="2">
        <v>341808000</v>
      </c>
      <c r="N2842" s="2">
        <v>348646000</v>
      </c>
      <c r="O2842" s="2">
        <v>343261000</v>
      </c>
      <c r="P2842" s="2">
        <v>339330000</v>
      </c>
      <c r="Q2842" s="2">
        <v>336851000</v>
      </c>
      <c r="R2842" s="2">
        <v>335141000</v>
      </c>
      <c r="S2842" s="2">
        <v>335740000</v>
      </c>
      <c r="T2842" s="2">
        <v>334458000</v>
      </c>
      <c r="U2842" s="2">
        <v>333005000</v>
      </c>
      <c r="V2842" s="2">
        <v>331381000</v>
      </c>
      <c r="W2842" s="2">
        <v>331039000</v>
      </c>
      <c r="X2842" s="2">
        <v>331381000</v>
      </c>
      <c r="Y2842" s="2">
        <v>330526000</v>
      </c>
      <c r="Z2842" s="2">
        <v>328731000</v>
      </c>
      <c r="AA2842" s="2">
        <v>326081000</v>
      </c>
      <c r="AB2842" s="2">
        <v>324457000</v>
      </c>
      <c r="AC2842" s="2">
        <v>324115000</v>
      </c>
      <c r="AD2842" s="2">
        <v>322577000</v>
      </c>
      <c r="AE2842" s="2">
        <v>321380000</v>
      </c>
      <c r="AF2842" s="2">
        <v>322662000</v>
      </c>
    </row>
    <row r="2843" spans="1:32">
      <c r="A2843" t="s">
        <v>8471</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8472</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8473</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8474</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8475</v>
      </c>
      <c r="B2847" t="s">
        <v>19</v>
      </c>
      <c r="C2847" s="2">
        <v>1135750000</v>
      </c>
      <c r="D2847" s="2">
        <v>1153260000</v>
      </c>
      <c r="E2847" s="2">
        <v>1084420000</v>
      </c>
      <c r="F2847" s="2">
        <v>1103750000</v>
      </c>
      <c r="G2847" s="2">
        <v>1118240000</v>
      </c>
      <c r="H2847" s="2">
        <v>1143600000</v>
      </c>
      <c r="I2847" s="2">
        <v>1159300000</v>
      </c>
      <c r="J2847" s="2">
        <v>1164730000</v>
      </c>
      <c r="K2847" s="2">
        <v>1160500000</v>
      </c>
      <c r="L2847" s="2">
        <v>1151450000</v>
      </c>
      <c r="M2847" s="2">
        <v>1143600000</v>
      </c>
      <c r="N2847" s="2">
        <v>1139370000</v>
      </c>
      <c r="O2847" s="2">
        <v>1139970000</v>
      </c>
      <c r="P2847" s="2">
        <v>1145410000</v>
      </c>
      <c r="Q2847" s="2">
        <v>1153260000</v>
      </c>
      <c r="R2847" s="2">
        <v>1161110000</v>
      </c>
      <c r="S2847" s="2">
        <v>1170160000</v>
      </c>
      <c r="T2847" s="2">
        <v>1178620000</v>
      </c>
      <c r="U2847" s="2">
        <v>1190690000</v>
      </c>
      <c r="V2847" s="2">
        <v>1194920000</v>
      </c>
      <c r="W2847" s="2">
        <v>1206390000</v>
      </c>
      <c r="X2847" s="2">
        <v>1222090000</v>
      </c>
      <c r="Y2847" s="2">
        <v>1235980000</v>
      </c>
      <c r="Z2847" s="2">
        <v>1247450000</v>
      </c>
      <c r="AA2847" s="2">
        <v>1260730000</v>
      </c>
      <c r="AB2847" s="2">
        <v>1270400000</v>
      </c>
      <c r="AC2847" s="2">
        <v>1285490000</v>
      </c>
      <c r="AD2847" s="2">
        <v>1295150000</v>
      </c>
      <c r="AE2847" s="2">
        <v>1306620000</v>
      </c>
      <c r="AF2847" s="2">
        <v>1322930000</v>
      </c>
    </row>
    <row r="2848" spans="1:32">
      <c r="A2848" t="s">
        <v>8476</v>
      </c>
      <c r="B2848" t="s">
        <v>19</v>
      </c>
      <c r="C2848" s="2">
        <v>6063030000</v>
      </c>
      <c r="D2848" s="2">
        <v>6156500000</v>
      </c>
      <c r="E2848" s="2">
        <v>5789050000</v>
      </c>
      <c r="F2848" s="2">
        <v>5892190000</v>
      </c>
      <c r="G2848" s="2">
        <v>5969550000</v>
      </c>
      <c r="H2848" s="2">
        <v>6104930000</v>
      </c>
      <c r="I2848" s="2">
        <v>6188740000</v>
      </c>
      <c r="J2848" s="2">
        <v>6217750000</v>
      </c>
      <c r="K2848" s="2">
        <v>6195180000</v>
      </c>
      <c r="L2848" s="2">
        <v>6146830000</v>
      </c>
      <c r="M2848" s="2">
        <v>6104930000</v>
      </c>
      <c r="N2848" s="2">
        <v>6082370000</v>
      </c>
      <c r="O2848" s="2">
        <v>6085590000</v>
      </c>
      <c r="P2848" s="2">
        <v>6114600000</v>
      </c>
      <c r="Q2848" s="2">
        <v>6156500000</v>
      </c>
      <c r="R2848" s="2">
        <v>6198410000</v>
      </c>
      <c r="S2848" s="2">
        <v>6246760000</v>
      </c>
      <c r="T2848" s="2">
        <v>6291880000</v>
      </c>
      <c r="U2848" s="2">
        <v>6356350000</v>
      </c>
      <c r="V2848" s="2">
        <v>6378910000</v>
      </c>
      <c r="W2848" s="2">
        <v>6440150000</v>
      </c>
      <c r="X2848" s="2">
        <v>6523960000</v>
      </c>
      <c r="Y2848" s="2">
        <v>6598100000</v>
      </c>
      <c r="Z2848" s="2">
        <v>6659340000</v>
      </c>
      <c r="AA2848" s="2">
        <v>6730250000</v>
      </c>
      <c r="AB2848" s="2">
        <v>6781820000</v>
      </c>
      <c r="AC2848" s="2">
        <v>6862410000</v>
      </c>
      <c r="AD2848" s="2">
        <v>6913980000</v>
      </c>
      <c r="AE2848" s="2">
        <v>6975220000</v>
      </c>
      <c r="AF2848" s="2">
        <v>7062250000</v>
      </c>
    </row>
    <row r="2849" spans="1:32">
      <c r="A2849" t="s">
        <v>8477</v>
      </c>
      <c r="B2849" t="s">
        <v>19</v>
      </c>
      <c r="C2849" s="2">
        <v>10663600000</v>
      </c>
      <c r="D2849" s="2">
        <v>10828000000</v>
      </c>
      <c r="E2849" s="2">
        <v>10181700000</v>
      </c>
      <c r="F2849" s="2">
        <v>10363100000</v>
      </c>
      <c r="G2849" s="2">
        <v>10499200000</v>
      </c>
      <c r="H2849" s="2">
        <v>10737300000</v>
      </c>
      <c r="I2849" s="2">
        <v>10884700000</v>
      </c>
      <c r="J2849" s="2">
        <v>10935700000</v>
      </c>
      <c r="K2849" s="2">
        <v>10896000000</v>
      </c>
      <c r="L2849" s="2">
        <v>10811000000</v>
      </c>
      <c r="M2849" s="2">
        <v>10737300000</v>
      </c>
      <c r="N2849" s="2">
        <v>10697600000</v>
      </c>
      <c r="O2849" s="2">
        <v>10703300000</v>
      </c>
      <c r="P2849" s="2">
        <v>10754300000</v>
      </c>
      <c r="Q2849" s="2">
        <v>10828000000</v>
      </c>
      <c r="R2849" s="2">
        <v>10901700000</v>
      </c>
      <c r="S2849" s="2">
        <v>10986700000</v>
      </c>
      <c r="T2849" s="2">
        <v>11066100000</v>
      </c>
      <c r="U2849" s="2">
        <v>11179500000</v>
      </c>
      <c r="V2849" s="2">
        <v>11219100000</v>
      </c>
      <c r="W2849" s="2">
        <v>11326900000</v>
      </c>
      <c r="X2849" s="2">
        <v>11474300000</v>
      </c>
      <c r="Y2849" s="2">
        <v>11604600000</v>
      </c>
      <c r="Z2849" s="2">
        <v>11712400000</v>
      </c>
      <c r="AA2849" s="2">
        <v>11837100000</v>
      </c>
      <c r="AB2849" s="2">
        <v>11927800000</v>
      </c>
      <c r="AC2849" s="2">
        <v>12069500000</v>
      </c>
      <c r="AD2849" s="2">
        <v>12160200000</v>
      </c>
      <c r="AE2849" s="2">
        <v>12267900000</v>
      </c>
      <c r="AF2849" s="2">
        <v>12421000000</v>
      </c>
    </row>
    <row r="2850" spans="1:32">
      <c r="A2850" t="s">
        <v>8478</v>
      </c>
      <c r="B2850" t="s">
        <v>19</v>
      </c>
      <c r="C2850" s="2">
        <v>420215000</v>
      </c>
      <c r="D2850" s="2">
        <v>426694000</v>
      </c>
      <c r="E2850" s="2">
        <v>401226000</v>
      </c>
      <c r="F2850" s="2">
        <v>408375000</v>
      </c>
      <c r="G2850" s="2">
        <v>413737000</v>
      </c>
      <c r="H2850" s="2">
        <v>423120000</v>
      </c>
      <c r="I2850" s="2">
        <v>428928000</v>
      </c>
      <c r="J2850" s="2">
        <v>430939000</v>
      </c>
      <c r="K2850" s="2">
        <v>429375000</v>
      </c>
      <c r="L2850" s="2">
        <v>426024000</v>
      </c>
      <c r="M2850" s="2">
        <v>423120000</v>
      </c>
      <c r="N2850" s="2">
        <v>421556000</v>
      </c>
      <c r="O2850" s="2">
        <v>421779000</v>
      </c>
      <c r="P2850" s="2">
        <v>423790000</v>
      </c>
      <c r="Q2850" s="2">
        <v>426694000</v>
      </c>
      <c r="R2850" s="2">
        <v>429598000</v>
      </c>
      <c r="S2850" s="2">
        <v>432949000</v>
      </c>
      <c r="T2850" s="2">
        <v>436077000</v>
      </c>
      <c r="U2850" s="2">
        <v>440545000</v>
      </c>
      <c r="V2850" s="2">
        <v>442109000</v>
      </c>
      <c r="W2850" s="2">
        <v>446353000</v>
      </c>
      <c r="X2850" s="2">
        <v>452162000</v>
      </c>
      <c r="Y2850" s="2">
        <v>457300000</v>
      </c>
      <c r="Z2850" s="2">
        <v>461544000</v>
      </c>
      <c r="AA2850" s="2">
        <v>466459000</v>
      </c>
      <c r="AB2850" s="2">
        <v>470034000</v>
      </c>
      <c r="AC2850" s="2">
        <v>475619000</v>
      </c>
      <c r="AD2850" s="2">
        <v>479193000</v>
      </c>
      <c r="AE2850" s="2">
        <v>483438000</v>
      </c>
      <c r="AF2850" s="2">
        <v>489469000</v>
      </c>
    </row>
    <row r="2851" spans="1:32">
      <c r="A2851" t="s">
        <v>8479</v>
      </c>
      <c r="B2851" t="s">
        <v>19</v>
      </c>
      <c r="C2851" s="2">
        <v>395950000</v>
      </c>
      <c r="D2851" s="2">
        <v>402055000</v>
      </c>
      <c r="E2851" s="2">
        <v>378058000</v>
      </c>
      <c r="F2851" s="2">
        <v>384794000</v>
      </c>
      <c r="G2851" s="2">
        <v>389846000</v>
      </c>
      <c r="H2851" s="2">
        <v>398687000</v>
      </c>
      <c r="I2851" s="2">
        <v>404160000</v>
      </c>
      <c r="J2851" s="2">
        <v>406054000</v>
      </c>
      <c r="K2851" s="2">
        <v>404581000</v>
      </c>
      <c r="L2851" s="2">
        <v>401423000</v>
      </c>
      <c r="M2851" s="2">
        <v>398687000</v>
      </c>
      <c r="N2851" s="2">
        <v>397213000</v>
      </c>
      <c r="O2851" s="2">
        <v>397424000</v>
      </c>
      <c r="P2851" s="2">
        <v>399318000</v>
      </c>
      <c r="Q2851" s="2">
        <v>402055000</v>
      </c>
      <c r="R2851" s="2">
        <v>404791000</v>
      </c>
      <c r="S2851" s="2">
        <v>407949000</v>
      </c>
      <c r="T2851" s="2">
        <v>410896000</v>
      </c>
      <c r="U2851" s="2">
        <v>415106000</v>
      </c>
      <c r="V2851" s="2">
        <v>416579000</v>
      </c>
      <c r="W2851" s="2">
        <v>420579000</v>
      </c>
      <c r="X2851" s="2">
        <v>426052000</v>
      </c>
      <c r="Y2851" s="2">
        <v>430893000</v>
      </c>
      <c r="Z2851" s="2">
        <v>434893000</v>
      </c>
      <c r="AA2851" s="2">
        <v>439524000</v>
      </c>
      <c r="AB2851" s="2">
        <v>442892000</v>
      </c>
      <c r="AC2851" s="2">
        <v>448154000</v>
      </c>
      <c r="AD2851" s="2">
        <v>451522000</v>
      </c>
      <c r="AE2851" s="2">
        <v>455522000</v>
      </c>
      <c r="AF2851" s="2">
        <v>461205000</v>
      </c>
    </row>
    <row r="2852" spans="1:32">
      <c r="A2852" t="s">
        <v>8480</v>
      </c>
      <c r="B2852" t="s">
        <v>19</v>
      </c>
      <c r="C2852" s="2">
        <v>281962000</v>
      </c>
      <c r="D2852" s="2">
        <v>286309000</v>
      </c>
      <c r="E2852" s="2">
        <v>269220000</v>
      </c>
      <c r="F2852" s="2">
        <v>274017000</v>
      </c>
      <c r="G2852" s="2">
        <v>277615000</v>
      </c>
      <c r="H2852" s="2">
        <v>283911000</v>
      </c>
      <c r="I2852" s="2">
        <v>287808000</v>
      </c>
      <c r="J2852" s="2">
        <v>289157000</v>
      </c>
      <c r="K2852" s="2">
        <v>288108000</v>
      </c>
      <c r="L2852" s="2">
        <v>285859000</v>
      </c>
      <c r="M2852" s="2">
        <v>283911000</v>
      </c>
      <c r="N2852" s="2">
        <v>282861000</v>
      </c>
      <c r="O2852" s="2">
        <v>283011000</v>
      </c>
      <c r="P2852" s="2">
        <v>284360000</v>
      </c>
      <c r="Q2852" s="2">
        <v>286309000</v>
      </c>
      <c r="R2852" s="2">
        <v>288258000</v>
      </c>
      <c r="S2852" s="2">
        <v>290506000</v>
      </c>
      <c r="T2852" s="2">
        <v>292605000</v>
      </c>
      <c r="U2852" s="2">
        <v>295603000</v>
      </c>
      <c r="V2852" s="2">
        <v>296652000</v>
      </c>
      <c r="W2852" s="2">
        <v>299500000</v>
      </c>
      <c r="X2852" s="2">
        <v>303398000</v>
      </c>
      <c r="Y2852" s="2">
        <v>306845000</v>
      </c>
      <c r="Z2852" s="2">
        <v>309693000</v>
      </c>
      <c r="AA2852" s="2">
        <v>312991000</v>
      </c>
      <c r="AB2852" s="2">
        <v>315390000</v>
      </c>
      <c r="AC2852" s="2">
        <v>319137000</v>
      </c>
      <c r="AD2852" s="2">
        <v>321535000</v>
      </c>
      <c r="AE2852" s="2">
        <v>324384000</v>
      </c>
      <c r="AF2852" s="2">
        <v>328431000</v>
      </c>
    </row>
    <row r="2853" spans="1:32">
      <c r="A2853" t="s">
        <v>8481</v>
      </c>
      <c r="B2853" t="s">
        <v>19</v>
      </c>
      <c r="C2853" s="2">
        <v>26334000</v>
      </c>
      <c r="D2853" s="2">
        <v>26740000</v>
      </c>
      <c r="E2853" s="2">
        <v>25144000</v>
      </c>
      <c r="F2853" s="2">
        <v>25592000</v>
      </c>
      <c r="G2853" s="2">
        <v>25928000</v>
      </c>
      <c r="H2853" s="2">
        <v>26516000</v>
      </c>
      <c r="I2853" s="2">
        <v>26880000</v>
      </c>
      <c r="J2853" s="2">
        <v>27006000</v>
      </c>
      <c r="K2853" s="2">
        <v>26908000</v>
      </c>
      <c r="L2853" s="2">
        <v>26698000</v>
      </c>
      <c r="M2853" s="2">
        <v>26516000</v>
      </c>
      <c r="N2853" s="2">
        <v>26418000</v>
      </c>
      <c r="O2853" s="2">
        <v>26432000</v>
      </c>
      <c r="P2853" s="2">
        <v>26558000</v>
      </c>
      <c r="Q2853" s="2">
        <v>26740000</v>
      </c>
      <c r="R2853" s="2">
        <v>26922000</v>
      </c>
      <c r="S2853" s="2">
        <v>27132000</v>
      </c>
      <c r="T2853" s="2">
        <v>27328000</v>
      </c>
      <c r="U2853" s="2">
        <v>27608000</v>
      </c>
      <c r="V2853" s="2">
        <v>27706000</v>
      </c>
      <c r="W2853" s="2">
        <v>27972000</v>
      </c>
      <c r="X2853" s="2">
        <v>28336000</v>
      </c>
      <c r="Y2853" s="2">
        <v>28658000</v>
      </c>
      <c r="Z2853" s="2">
        <v>28924000</v>
      </c>
      <c r="AA2853" s="2">
        <v>29232000</v>
      </c>
      <c r="AB2853" s="2">
        <v>29456000</v>
      </c>
      <c r="AC2853" s="2">
        <v>29806000</v>
      </c>
      <c r="AD2853" s="2">
        <v>30030000</v>
      </c>
      <c r="AE2853" s="2">
        <v>30296000</v>
      </c>
      <c r="AF2853" s="2">
        <v>30674000</v>
      </c>
    </row>
    <row r="2854" spans="1:32">
      <c r="A2854" t="s">
        <v>8482</v>
      </c>
      <c r="B2854" t="s">
        <v>19</v>
      </c>
      <c r="C2854" s="2">
        <v>176814000</v>
      </c>
      <c r="D2854" s="2">
        <v>179540000</v>
      </c>
      <c r="E2854" s="2">
        <v>168824000</v>
      </c>
      <c r="F2854" s="2">
        <v>171832000</v>
      </c>
      <c r="G2854" s="2">
        <v>174088000</v>
      </c>
      <c r="H2854" s="2">
        <v>178036000</v>
      </c>
      <c r="I2854" s="2">
        <v>180480000</v>
      </c>
      <c r="J2854" s="2">
        <v>181326000</v>
      </c>
      <c r="K2854" s="2">
        <v>180668000</v>
      </c>
      <c r="L2854" s="2">
        <v>179258000</v>
      </c>
      <c r="M2854" s="2">
        <v>178036000</v>
      </c>
      <c r="N2854" s="2">
        <v>177378000</v>
      </c>
      <c r="O2854" s="2">
        <v>177472000</v>
      </c>
      <c r="P2854" s="2">
        <v>178318000</v>
      </c>
      <c r="Q2854" s="2">
        <v>179540000</v>
      </c>
      <c r="R2854" s="2">
        <v>180762000</v>
      </c>
      <c r="S2854" s="2">
        <v>182172000</v>
      </c>
      <c r="T2854" s="2">
        <v>183488000</v>
      </c>
      <c r="U2854" s="2">
        <v>185368000</v>
      </c>
      <c r="V2854" s="2">
        <v>186026000</v>
      </c>
      <c r="W2854" s="2">
        <v>187812000</v>
      </c>
      <c r="X2854" s="2">
        <v>190256000</v>
      </c>
      <c r="Y2854" s="2">
        <v>192418000</v>
      </c>
      <c r="Z2854" s="2">
        <v>194204000</v>
      </c>
      <c r="AA2854" s="2">
        <v>196272000</v>
      </c>
      <c r="AB2854" s="2">
        <v>197776000</v>
      </c>
      <c r="AC2854" s="2">
        <v>200126000</v>
      </c>
      <c r="AD2854" s="2">
        <v>201630000</v>
      </c>
      <c r="AE2854" s="2">
        <v>203416000</v>
      </c>
      <c r="AF2854" s="2">
        <v>205954000</v>
      </c>
    </row>
    <row r="2855" spans="1:32">
      <c r="A2855" t="s">
        <v>8483</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8484</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8485</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8486</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8487</v>
      </c>
      <c r="B2859" t="s">
        <v>19</v>
      </c>
      <c r="C2859" s="2">
        <v>627952000</v>
      </c>
      <c r="D2859" s="2">
        <v>619499000</v>
      </c>
      <c r="E2859" s="2">
        <v>601264000</v>
      </c>
      <c r="F2859" s="2">
        <v>607423000</v>
      </c>
      <c r="G2859" s="2">
        <v>620103000</v>
      </c>
      <c r="H2859" s="2">
        <v>641236000</v>
      </c>
      <c r="I2859" s="2">
        <v>656934000</v>
      </c>
      <c r="J2859" s="2">
        <v>662972000</v>
      </c>
      <c r="K2859" s="2">
        <v>663576000</v>
      </c>
      <c r="L2859" s="2">
        <v>661161000</v>
      </c>
      <c r="M2859" s="2">
        <v>659953000</v>
      </c>
      <c r="N2859" s="2">
        <v>665388000</v>
      </c>
      <c r="O2859" s="2">
        <v>671426000</v>
      </c>
      <c r="P2859" s="2">
        <v>677464000</v>
      </c>
      <c r="Q2859" s="2">
        <v>686521000</v>
      </c>
      <c r="R2859" s="2">
        <v>698597000</v>
      </c>
      <c r="S2859" s="2">
        <v>710673000</v>
      </c>
      <c r="T2859" s="2">
        <v>722145000</v>
      </c>
      <c r="U2859" s="2">
        <v>733617000</v>
      </c>
      <c r="V2859" s="2">
        <v>740863000</v>
      </c>
      <c r="W2859" s="2">
        <v>751731000</v>
      </c>
      <c r="X2859" s="2">
        <v>762599000</v>
      </c>
      <c r="Y2859" s="2">
        <v>772864000</v>
      </c>
      <c r="Z2859" s="2">
        <v>780110000</v>
      </c>
      <c r="AA2859" s="2">
        <v>783732000</v>
      </c>
      <c r="AB2859" s="2">
        <v>784336000</v>
      </c>
      <c r="AC2859" s="2">
        <v>792186000</v>
      </c>
      <c r="AD2859" s="2">
        <v>796412000</v>
      </c>
      <c r="AE2859" s="2">
        <v>798827000</v>
      </c>
      <c r="AF2859" s="2">
        <v>808488000</v>
      </c>
    </row>
    <row r="2860" spans="1:32">
      <c r="A2860" t="s">
        <v>8488</v>
      </c>
      <c r="B2860" t="s">
        <v>19</v>
      </c>
      <c r="C2860" s="2">
        <v>3352230000</v>
      </c>
      <c r="D2860" s="2">
        <v>3307110000</v>
      </c>
      <c r="E2860" s="2">
        <v>3209760000</v>
      </c>
      <c r="F2860" s="2">
        <v>3242640000</v>
      </c>
      <c r="G2860" s="2">
        <v>3310330000</v>
      </c>
      <c r="H2860" s="2">
        <v>3423140000</v>
      </c>
      <c r="I2860" s="2">
        <v>3506950000</v>
      </c>
      <c r="J2860" s="2">
        <v>3539180000</v>
      </c>
      <c r="K2860" s="2">
        <v>3542410000</v>
      </c>
      <c r="L2860" s="2">
        <v>3529510000</v>
      </c>
      <c r="M2860" s="2">
        <v>3523070000</v>
      </c>
      <c r="N2860" s="2">
        <v>3552080000</v>
      </c>
      <c r="O2860" s="2">
        <v>3584310000</v>
      </c>
      <c r="P2860" s="2">
        <v>3616540000</v>
      </c>
      <c r="Q2860" s="2">
        <v>3664890000</v>
      </c>
      <c r="R2860" s="2">
        <v>3729360000</v>
      </c>
      <c r="S2860" s="2">
        <v>3793820000</v>
      </c>
      <c r="T2860" s="2">
        <v>3855070000</v>
      </c>
      <c r="U2860" s="2">
        <v>3916310000</v>
      </c>
      <c r="V2860" s="2">
        <v>3954990000</v>
      </c>
      <c r="W2860" s="2">
        <v>4013010000</v>
      </c>
      <c r="X2860" s="2">
        <v>4071030000</v>
      </c>
      <c r="Y2860" s="2">
        <v>4125820000</v>
      </c>
      <c r="Z2860" s="2">
        <v>4164500000</v>
      </c>
      <c r="AA2860" s="2">
        <v>4183840000</v>
      </c>
      <c r="AB2860" s="2">
        <v>4187070000</v>
      </c>
      <c r="AC2860" s="2">
        <v>4228970000</v>
      </c>
      <c r="AD2860" s="2">
        <v>4251530000</v>
      </c>
      <c r="AE2860" s="2">
        <v>4264430000</v>
      </c>
      <c r="AF2860" s="2">
        <v>4316000000</v>
      </c>
    </row>
    <row r="2861" spans="1:32">
      <c r="A2861" t="s">
        <v>8489</v>
      </c>
      <c r="B2861" t="s">
        <v>19</v>
      </c>
      <c r="C2861" s="2">
        <v>5895860000</v>
      </c>
      <c r="D2861" s="2">
        <v>5816500000</v>
      </c>
      <c r="E2861" s="2">
        <v>5645290000</v>
      </c>
      <c r="F2861" s="2">
        <v>5703110000</v>
      </c>
      <c r="G2861" s="2">
        <v>5822170000</v>
      </c>
      <c r="H2861" s="2">
        <v>6020580000</v>
      </c>
      <c r="I2861" s="2">
        <v>6167980000</v>
      </c>
      <c r="J2861" s="2">
        <v>6224670000</v>
      </c>
      <c r="K2861" s="2">
        <v>6230340000</v>
      </c>
      <c r="L2861" s="2">
        <v>6207660000</v>
      </c>
      <c r="M2861" s="2">
        <v>6196330000</v>
      </c>
      <c r="N2861" s="2">
        <v>6247350000</v>
      </c>
      <c r="O2861" s="2">
        <v>6304040000</v>
      </c>
      <c r="P2861" s="2">
        <v>6360730000</v>
      </c>
      <c r="Q2861" s="2">
        <v>6445770000</v>
      </c>
      <c r="R2861" s="2">
        <v>6559150000</v>
      </c>
      <c r="S2861" s="2">
        <v>6672530000</v>
      </c>
      <c r="T2861" s="2">
        <v>6780240000</v>
      </c>
      <c r="U2861" s="2">
        <v>6887960000</v>
      </c>
      <c r="V2861" s="2">
        <v>6955990000</v>
      </c>
      <c r="W2861" s="2">
        <v>7058030000</v>
      </c>
      <c r="X2861" s="2">
        <v>7160070000</v>
      </c>
      <c r="Y2861" s="2">
        <v>7256450000</v>
      </c>
      <c r="Z2861" s="2">
        <v>7324480000</v>
      </c>
      <c r="AA2861" s="2">
        <v>7358490000</v>
      </c>
      <c r="AB2861" s="2">
        <v>7364160000</v>
      </c>
      <c r="AC2861" s="2">
        <v>7437860000</v>
      </c>
      <c r="AD2861" s="2">
        <v>7477540000</v>
      </c>
      <c r="AE2861" s="2">
        <v>7500220000</v>
      </c>
      <c r="AF2861" s="2">
        <v>7590920000</v>
      </c>
    </row>
    <row r="2862" spans="1:32">
      <c r="A2862" t="s">
        <v>8490</v>
      </c>
      <c r="B2862" t="s">
        <v>19</v>
      </c>
      <c r="C2862" s="2">
        <v>232336000</v>
      </c>
      <c r="D2862" s="2">
        <v>229208000</v>
      </c>
      <c r="E2862" s="2">
        <v>222462000</v>
      </c>
      <c r="F2862" s="2">
        <v>224740000</v>
      </c>
      <c r="G2862" s="2">
        <v>229432000</v>
      </c>
      <c r="H2862" s="2">
        <v>237251000</v>
      </c>
      <c r="I2862" s="2">
        <v>243059000</v>
      </c>
      <c r="J2862" s="2">
        <v>245293000</v>
      </c>
      <c r="K2862" s="2">
        <v>245517000</v>
      </c>
      <c r="L2862" s="2">
        <v>244623000</v>
      </c>
      <c r="M2862" s="2">
        <v>244176000</v>
      </c>
      <c r="N2862" s="2">
        <v>246187000</v>
      </c>
      <c r="O2862" s="2">
        <v>248421000</v>
      </c>
      <c r="P2862" s="2">
        <v>250655000</v>
      </c>
      <c r="Q2862" s="2">
        <v>254006000</v>
      </c>
      <c r="R2862" s="2">
        <v>258474000</v>
      </c>
      <c r="S2862" s="2">
        <v>262942000</v>
      </c>
      <c r="T2862" s="2">
        <v>267186000</v>
      </c>
      <c r="U2862" s="2">
        <v>271431000</v>
      </c>
      <c r="V2862" s="2">
        <v>274112000</v>
      </c>
      <c r="W2862" s="2">
        <v>278133000</v>
      </c>
      <c r="X2862" s="2">
        <v>282154000</v>
      </c>
      <c r="Y2862" s="2">
        <v>285952000</v>
      </c>
      <c r="Z2862" s="2">
        <v>288633000</v>
      </c>
      <c r="AA2862" s="2">
        <v>289973000</v>
      </c>
      <c r="AB2862" s="2">
        <v>290197000</v>
      </c>
      <c r="AC2862" s="2">
        <v>293101000</v>
      </c>
      <c r="AD2862" s="2">
        <v>294665000</v>
      </c>
      <c r="AE2862" s="2">
        <v>295558000</v>
      </c>
      <c r="AF2862" s="2">
        <v>299133000</v>
      </c>
    </row>
    <row r="2863" spans="1:32">
      <c r="A2863" t="s">
        <v>8491</v>
      </c>
      <c r="B2863" t="s">
        <v>19</v>
      </c>
      <c r="C2863" s="2">
        <v>218920000</v>
      </c>
      <c r="D2863" s="2">
        <v>215973000</v>
      </c>
      <c r="E2863" s="2">
        <v>209616000</v>
      </c>
      <c r="F2863" s="2">
        <v>211763000</v>
      </c>
      <c r="G2863" s="2">
        <v>216183000</v>
      </c>
      <c r="H2863" s="2">
        <v>223551000</v>
      </c>
      <c r="I2863" s="2">
        <v>229024000</v>
      </c>
      <c r="J2863" s="2">
        <v>231129000</v>
      </c>
      <c r="K2863" s="2">
        <v>231339000</v>
      </c>
      <c r="L2863" s="2">
        <v>230497000</v>
      </c>
      <c r="M2863" s="2">
        <v>230076000</v>
      </c>
      <c r="N2863" s="2">
        <v>231971000</v>
      </c>
      <c r="O2863" s="2">
        <v>234076000</v>
      </c>
      <c r="P2863" s="2">
        <v>236181000</v>
      </c>
      <c r="Q2863" s="2">
        <v>239338000</v>
      </c>
      <c r="R2863" s="2">
        <v>243548000</v>
      </c>
      <c r="S2863" s="2">
        <v>247758000</v>
      </c>
      <c r="T2863" s="2">
        <v>251758000</v>
      </c>
      <c r="U2863" s="2">
        <v>255757000</v>
      </c>
      <c r="V2863" s="2">
        <v>258283000</v>
      </c>
      <c r="W2863" s="2">
        <v>262072000</v>
      </c>
      <c r="X2863" s="2">
        <v>265861000</v>
      </c>
      <c r="Y2863" s="2">
        <v>269440000</v>
      </c>
      <c r="Z2863" s="2">
        <v>271966000</v>
      </c>
      <c r="AA2863" s="2">
        <v>273229000</v>
      </c>
      <c r="AB2863" s="2">
        <v>273439000</v>
      </c>
      <c r="AC2863" s="2">
        <v>276176000</v>
      </c>
      <c r="AD2863" s="2">
        <v>277649000</v>
      </c>
      <c r="AE2863" s="2">
        <v>278491000</v>
      </c>
      <c r="AF2863" s="2">
        <v>281859000</v>
      </c>
    </row>
    <row r="2864" spans="1:32">
      <c r="A2864" t="s">
        <v>8492</v>
      </c>
      <c r="B2864" t="s">
        <v>19</v>
      </c>
      <c r="C2864" s="2">
        <v>155896000</v>
      </c>
      <c r="D2864" s="2">
        <v>153797000</v>
      </c>
      <c r="E2864" s="2">
        <v>149270000</v>
      </c>
      <c r="F2864" s="2">
        <v>150799000</v>
      </c>
      <c r="G2864" s="2">
        <v>153947000</v>
      </c>
      <c r="H2864" s="2">
        <v>159194000</v>
      </c>
      <c r="I2864" s="2">
        <v>163091000</v>
      </c>
      <c r="J2864" s="2">
        <v>164590000</v>
      </c>
      <c r="K2864" s="2">
        <v>164740000</v>
      </c>
      <c r="L2864" s="2">
        <v>164140000</v>
      </c>
      <c r="M2864" s="2">
        <v>163841000</v>
      </c>
      <c r="N2864" s="2">
        <v>165190000</v>
      </c>
      <c r="O2864" s="2">
        <v>166689000</v>
      </c>
      <c r="P2864" s="2">
        <v>168188000</v>
      </c>
      <c r="Q2864" s="2">
        <v>170436000</v>
      </c>
      <c r="R2864" s="2">
        <v>173434000</v>
      </c>
      <c r="S2864" s="2">
        <v>176432000</v>
      </c>
      <c r="T2864" s="2">
        <v>179280000</v>
      </c>
      <c r="U2864" s="2">
        <v>182128000</v>
      </c>
      <c r="V2864" s="2">
        <v>183927000</v>
      </c>
      <c r="W2864" s="2">
        <v>186625000</v>
      </c>
      <c r="X2864" s="2">
        <v>189324000</v>
      </c>
      <c r="Y2864" s="2">
        <v>191872000</v>
      </c>
      <c r="Z2864" s="2">
        <v>193671000</v>
      </c>
      <c r="AA2864" s="2">
        <v>194570000</v>
      </c>
      <c r="AB2864" s="2">
        <v>194720000</v>
      </c>
      <c r="AC2864" s="2">
        <v>196669000</v>
      </c>
      <c r="AD2864" s="2">
        <v>197718000</v>
      </c>
      <c r="AE2864" s="2">
        <v>198318000</v>
      </c>
      <c r="AF2864" s="2">
        <v>200716000</v>
      </c>
    </row>
    <row r="2865" spans="1:32">
      <c r="A2865" t="s">
        <v>8493</v>
      </c>
      <c r="B2865" t="s">
        <v>19</v>
      </c>
      <c r="C2865" s="2">
        <v>14560000</v>
      </c>
      <c r="D2865" s="2">
        <v>14364000</v>
      </c>
      <c r="E2865" s="2">
        <v>13941200</v>
      </c>
      <c r="F2865" s="2">
        <v>14084000</v>
      </c>
      <c r="G2865" s="2">
        <v>14378000</v>
      </c>
      <c r="H2865" s="2">
        <v>14868000</v>
      </c>
      <c r="I2865" s="2">
        <v>15232000</v>
      </c>
      <c r="J2865" s="2">
        <v>15372000</v>
      </c>
      <c r="K2865" s="2">
        <v>15386000</v>
      </c>
      <c r="L2865" s="2">
        <v>15330000</v>
      </c>
      <c r="M2865" s="2">
        <v>15302000</v>
      </c>
      <c r="N2865" s="2">
        <v>15428000</v>
      </c>
      <c r="O2865" s="2">
        <v>15568000</v>
      </c>
      <c r="P2865" s="2">
        <v>15708000</v>
      </c>
      <c r="Q2865" s="2">
        <v>15918000</v>
      </c>
      <c r="R2865" s="2">
        <v>16198000</v>
      </c>
      <c r="S2865" s="2">
        <v>16478000</v>
      </c>
      <c r="T2865" s="2">
        <v>16744000</v>
      </c>
      <c r="U2865" s="2">
        <v>17010000</v>
      </c>
      <c r="V2865" s="2">
        <v>17178000</v>
      </c>
      <c r="W2865" s="2">
        <v>17430000</v>
      </c>
      <c r="X2865" s="2">
        <v>17682000</v>
      </c>
      <c r="Y2865" s="2">
        <v>17920000</v>
      </c>
      <c r="Z2865" s="2">
        <v>18088000</v>
      </c>
      <c r="AA2865" s="2">
        <v>18172000</v>
      </c>
      <c r="AB2865" s="2">
        <v>18186000</v>
      </c>
      <c r="AC2865" s="2">
        <v>18368000</v>
      </c>
      <c r="AD2865" s="2">
        <v>18466000</v>
      </c>
      <c r="AE2865" s="2">
        <v>18522000</v>
      </c>
      <c r="AF2865" s="2">
        <v>18746000</v>
      </c>
    </row>
    <row r="2866" spans="1:32">
      <c r="A2866" t="s">
        <v>8494</v>
      </c>
      <c r="B2866" t="s">
        <v>19</v>
      </c>
      <c r="C2866" s="2">
        <v>97760000</v>
      </c>
      <c r="D2866" s="2">
        <v>96444000</v>
      </c>
      <c r="E2866" s="2">
        <v>93605200</v>
      </c>
      <c r="F2866" s="2">
        <v>94564000</v>
      </c>
      <c r="G2866" s="2">
        <v>96538000</v>
      </c>
      <c r="H2866" s="2">
        <v>99828000</v>
      </c>
      <c r="I2866" s="2">
        <v>102272000</v>
      </c>
      <c r="J2866" s="2">
        <v>103212000</v>
      </c>
      <c r="K2866" s="2">
        <v>103306000</v>
      </c>
      <c r="L2866" s="2">
        <v>102930000</v>
      </c>
      <c r="M2866" s="2">
        <v>102742000</v>
      </c>
      <c r="N2866" s="2">
        <v>103588000</v>
      </c>
      <c r="O2866" s="2">
        <v>104528000</v>
      </c>
      <c r="P2866" s="2">
        <v>105468000</v>
      </c>
      <c r="Q2866" s="2">
        <v>106878000</v>
      </c>
      <c r="R2866" s="2">
        <v>108758000</v>
      </c>
      <c r="S2866" s="2">
        <v>110638000</v>
      </c>
      <c r="T2866" s="2">
        <v>112424000</v>
      </c>
      <c r="U2866" s="2">
        <v>114210000</v>
      </c>
      <c r="V2866" s="2">
        <v>115338000</v>
      </c>
      <c r="W2866" s="2">
        <v>117030000</v>
      </c>
      <c r="X2866" s="2">
        <v>118722000</v>
      </c>
      <c r="Y2866" s="2">
        <v>120320000</v>
      </c>
      <c r="Z2866" s="2">
        <v>121448000</v>
      </c>
      <c r="AA2866" s="2">
        <v>122012000</v>
      </c>
      <c r="AB2866" s="2">
        <v>122106000</v>
      </c>
      <c r="AC2866" s="2">
        <v>123328000</v>
      </c>
      <c r="AD2866" s="2">
        <v>123986000</v>
      </c>
      <c r="AE2866" s="2">
        <v>124362000</v>
      </c>
      <c r="AF2866" s="2">
        <v>125866000</v>
      </c>
    </row>
    <row r="2867" spans="1:32">
      <c r="A2867" t="s">
        <v>8495</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8496</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8497</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8498</v>
      </c>
      <c r="B2870" t="s">
        <v>19</v>
      </c>
      <c r="C2870" s="2">
        <v>1215600000000</v>
      </c>
      <c r="D2870" s="2">
        <v>1090910000000</v>
      </c>
      <c r="E2870" s="2">
        <v>1145030000000</v>
      </c>
      <c r="F2870" s="2">
        <v>1258580000000</v>
      </c>
      <c r="G2870" s="2">
        <v>1331810000000</v>
      </c>
      <c r="H2870" s="2">
        <v>1394420000000</v>
      </c>
      <c r="I2870" s="2">
        <v>1427840000000</v>
      </c>
      <c r="J2870" s="2">
        <v>1430500000000</v>
      </c>
      <c r="K2870" s="2">
        <v>1414050000000</v>
      </c>
      <c r="L2870" s="2">
        <v>1391230000000</v>
      </c>
      <c r="M2870" s="2">
        <v>1370010000000</v>
      </c>
      <c r="N2870" s="2">
        <v>1354090000000</v>
      </c>
      <c r="O2870" s="2">
        <v>1338700000000</v>
      </c>
      <c r="P2870" s="2">
        <v>1329150000000</v>
      </c>
      <c r="Q2870" s="2">
        <v>1321720000000</v>
      </c>
      <c r="R2870" s="2">
        <v>1330740000000</v>
      </c>
      <c r="S2870" s="2">
        <v>1339230000000</v>
      </c>
      <c r="T2870" s="2">
        <v>1338700000000</v>
      </c>
      <c r="U2870" s="2">
        <v>1363110000000</v>
      </c>
      <c r="V2870" s="2">
        <v>1364170000000</v>
      </c>
      <c r="W2870" s="2">
        <v>1371070000000</v>
      </c>
      <c r="X2870" s="2">
        <v>1387520000000</v>
      </c>
      <c r="Y2870" s="2">
        <v>1410870000000</v>
      </c>
      <c r="Z2870" s="2">
        <v>1434210000000</v>
      </c>
      <c r="AA2870" s="2">
        <v>1447480000000</v>
      </c>
      <c r="AB2870" s="2">
        <v>1432620000000</v>
      </c>
      <c r="AC2870" s="2">
        <v>1452250000000</v>
      </c>
      <c r="AD2870" s="2">
        <v>1472420000000</v>
      </c>
      <c r="AE2870" s="2">
        <v>1492050000000</v>
      </c>
      <c r="AF2870" s="2">
        <v>1505310000000</v>
      </c>
    </row>
    <row r="2871" spans="1:32">
      <c r="A2871" t="s">
        <v>8499</v>
      </c>
      <c r="B2871" t="s">
        <v>19</v>
      </c>
      <c r="C2871" s="2">
        <v>138331000</v>
      </c>
      <c r="D2871" s="2">
        <v>124141000</v>
      </c>
      <c r="E2871" s="2">
        <v>130300000</v>
      </c>
      <c r="F2871" s="2">
        <v>143221000</v>
      </c>
      <c r="G2871" s="2">
        <v>151554000</v>
      </c>
      <c r="H2871" s="2">
        <v>158679000</v>
      </c>
      <c r="I2871" s="2">
        <v>162483000</v>
      </c>
      <c r="J2871" s="2">
        <v>162784000</v>
      </c>
      <c r="K2871" s="2">
        <v>160913000</v>
      </c>
      <c r="L2871" s="2">
        <v>158316000</v>
      </c>
      <c r="M2871" s="2">
        <v>155901000</v>
      </c>
      <c r="N2871" s="2">
        <v>154090000</v>
      </c>
      <c r="O2871" s="2">
        <v>152339000</v>
      </c>
      <c r="P2871" s="2">
        <v>151252000</v>
      </c>
      <c r="Q2871" s="2">
        <v>150407000</v>
      </c>
      <c r="R2871" s="2">
        <v>151433000</v>
      </c>
      <c r="S2871" s="2">
        <v>152399000</v>
      </c>
      <c r="T2871" s="2">
        <v>152339000</v>
      </c>
      <c r="U2871" s="2">
        <v>155116000</v>
      </c>
      <c r="V2871" s="2">
        <v>155237000</v>
      </c>
      <c r="W2871" s="2">
        <v>156022000</v>
      </c>
      <c r="X2871" s="2">
        <v>157894000</v>
      </c>
      <c r="Y2871" s="2">
        <v>160550000</v>
      </c>
      <c r="Z2871" s="2">
        <v>163207000</v>
      </c>
      <c r="AA2871" s="2">
        <v>164717000</v>
      </c>
      <c r="AB2871" s="2">
        <v>163026000</v>
      </c>
      <c r="AC2871" s="2">
        <v>165260000</v>
      </c>
      <c r="AD2871" s="2">
        <v>167554000</v>
      </c>
      <c r="AE2871" s="2">
        <v>169789000</v>
      </c>
      <c r="AF2871" s="2">
        <v>171298000</v>
      </c>
    </row>
    <row r="2872" spans="1:32">
      <c r="A2872" t="s">
        <v>8500</v>
      </c>
      <c r="B2872" t="s">
        <v>19</v>
      </c>
      <c r="C2872" s="2">
        <v>738458000</v>
      </c>
      <c r="D2872" s="2">
        <v>662710000</v>
      </c>
      <c r="E2872" s="2">
        <v>695588000</v>
      </c>
      <c r="F2872" s="2">
        <v>764567000</v>
      </c>
      <c r="G2872" s="2">
        <v>809048000</v>
      </c>
      <c r="H2872" s="2">
        <v>847083000</v>
      </c>
      <c r="I2872" s="2">
        <v>867390000</v>
      </c>
      <c r="J2872" s="2">
        <v>869002000</v>
      </c>
      <c r="K2872" s="2">
        <v>859009000</v>
      </c>
      <c r="L2872" s="2">
        <v>845149000</v>
      </c>
      <c r="M2872" s="2">
        <v>832256000</v>
      </c>
      <c r="N2872" s="2">
        <v>822586000</v>
      </c>
      <c r="O2872" s="2">
        <v>813239000</v>
      </c>
      <c r="P2872" s="2">
        <v>807437000</v>
      </c>
      <c r="Q2872" s="2">
        <v>802924000</v>
      </c>
      <c r="R2872" s="2">
        <v>808404000</v>
      </c>
      <c r="S2872" s="2">
        <v>813561000</v>
      </c>
      <c r="T2872" s="2">
        <v>813239000</v>
      </c>
      <c r="U2872" s="2">
        <v>828066000</v>
      </c>
      <c r="V2872" s="2">
        <v>828710000</v>
      </c>
      <c r="W2872" s="2">
        <v>832901000</v>
      </c>
      <c r="X2872" s="2">
        <v>842893000</v>
      </c>
      <c r="Y2872" s="2">
        <v>857075000</v>
      </c>
      <c r="Z2872" s="2">
        <v>871258000</v>
      </c>
      <c r="AA2872" s="2">
        <v>879316000</v>
      </c>
      <c r="AB2872" s="2">
        <v>870291000</v>
      </c>
      <c r="AC2872" s="2">
        <v>882217000</v>
      </c>
      <c r="AD2872" s="2">
        <v>894466000</v>
      </c>
      <c r="AE2872" s="2">
        <v>906392000</v>
      </c>
      <c r="AF2872" s="2">
        <v>914450000</v>
      </c>
    </row>
    <row r="2873" spans="1:32">
      <c r="A2873" t="s">
        <v>8501</v>
      </c>
      <c r="B2873" t="s">
        <v>19</v>
      </c>
      <c r="C2873" s="2">
        <v>1298790000</v>
      </c>
      <c r="D2873" s="2">
        <v>1165570000</v>
      </c>
      <c r="E2873" s="2">
        <v>1223390000</v>
      </c>
      <c r="F2873" s="2">
        <v>1344710000</v>
      </c>
      <c r="G2873" s="2">
        <v>1422940000</v>
      </c>
      <c r="H2873" s="2">
        <v>1489840000</v>
      </c>
      <c r="I2873" s="2">
        <v>1525550000</v>
      </c>
      <c r="J2873" s="2">
        <v>1528390000</v>
      </c>
      <c r="K2873" s="2">
        <v>1510820000</v>
      </c>
      <c r="L2873" s="2">
        <v>1486440000</v>
      </c>
      <c r="M2873" s="2">
        <v>1463760000</v>
      </c>
      <c r="N2873" s="2">
        <v>1446750000</v>
      </c>
      <c r="O2873" s="2">
        <v>1430310000</v>
      </c>
      <c r="P2873" s="2">
        <v>1420110000</v>
      </c>
      <c r="Q2873" s="2">
        <v>1412170000</v>
      </c>
      <c r="R2873" s="2">
        <v>1421810000</v>
      </c>
      <c r="S2873" s="2">
        <v>1430880000</v>
      </c>
      <c r="T2873" s="2">
        <v>1430310000</v>
      </c>
      <c r="U2873" s="2">
        <v>1456390000</v>
      </c>
      <c r="V2873" s="2">
        <v>1457530000</v>
      </c>
      <c r="W2873" s="2">
        <v>1464900000</v>
      </c>
      <c r="X2873" s="2">
        <v>1482470000</v>
      </c>
      <c r="Y2873" s="2">
        <v>1507410000</v>
      </c>
      <c r="Z2873" s="2">
        <v>1532360000</v>
      </c>
      <c r="AA2873" s="2">
        <v>1546530000</v>
      </c>
      <c r="AB2873" s="2">
        <v>1530660000</v>
      </c>
      <c r="AC2873" s="2">
        <v>1551630000</v>
      </c>
      <c r="AD2873" s="2">
        <v>1573180000</v>
      </c>
      <c r="AE2873" s="2">
        <v>1594150000</v>
      </c>
      <c r="AF2873" s="2">
        <v>1608320000</v>
      </c>
    </row>
    <row r="2874" spans="1:32">
      <c r="A2874" t="s">
        <v>8502</v>
      </c>
      <c r="B2874" t="s">
        <v>19</v>
      </c>
      <c r="C2874" s="2">
        <v>51180900</v>
      </c>
      <c r="D2874" s="2">
        <v>45931000</v>
      </c>
      <c r="E2874" s="2">
        <v>48209700</v>
      </c>
      <c r="F2874" s="2">
        <v>52990500</v>
      </c>
      <c r="G2874" s="2">
        <v>56073400</v>
      </c>
      <c r="H2874" s="2">
        <v>58709500</v>
      </c>
      <c r="I2874" s="2">
        <v>60116900</v>
      </c>
      <c r="J2874" s="2">
        <v>60228600</v>
      </c>
      <c r="K2874" s="2">
        <v>59536100</v>
      </c>
      <c r="L2874" s="2">
        <v>58575500</v>
      </c>
      <c r="M2874" s="2">
        <v>57681900</v>
      </c>
      <c r="N2874" s="2">
        <v>57011700</v>
      </c>
      <c r="O2874" s="2">
        <v>56363800</v>
      </c>
      <c r="P2874" s="2">
        <v>55961700</v>
      </c>
      <c r="Q2874" s="2">
        <v>55648900</v>
      </c>
      <c r="R2874" s="2">
        <v>56028700</v>
      </c>
      <c r="S2874" s="2">
        <v>56386200</v>
      </c>
      <c r="T2874" s="2">
        <v>56363800</v>
      </c>
      <c r="U2874" s="2">
        <v>57391500</v>
      </c>
      <c r="V2874" s="2">
        <v>57436100</v>
      </c>
      <c r="W2874" s="2">
        <v>57726600</v>
      </c>
      <c r="X2874" s="2">
        <v>58419100</v>
      </c>
      <c r="Y2874" s="2">
        <v>59402100</v>
      </c>
      <c r="Z2874" s="2">
        <v>60385000</v>
      </c>
      <c r="AA2874" s="2">
        <v>60943500</v>
      </c>
      <c r="AB2874" s="2">
        <v>60318000</v>
      </c>
      <c r="AC2874" s="2">
        <v>61144600</v>
      </c>
      <c r="AD2874" s="2">
        <v>61993500</v>
      </c>
      <c r="AE2874" s="2">
        <v>62820100</v>
      </c>
      <c r="AF2874" s="2">
        <v>63378600</v>
      </c>
    </row>
    <row r="2875" spans="1:32">
      <c r="A2875" t="s">
        <v>8503</v>
      </c>
      <c r="B2875" t="s">
        <v>19</v>
      </c>
      <c r="C2875" s="2">
        <v>48225600</v>
      </c>
      <c r="D2875" s="2">
        <v>43278800</v>
      </c>
      <c r="E2875" s="2">
        <v>45425900</v>
      </c>
      <c r="F2875" s="2">
        <v>49930600</v>
      </c>
      <c r="G2875" s="2">
        <v>52835500</v>
      </c>
      <c r="H2875" s="2">
        <v>55319400</v>
      </c>
      <c r="I2875" s="2">
        <v>56645600</v>
      </c>
      <c r="J2875" s="2">
        <v>56750800</v>
      </c>
      <c r="K2875" s="2">
        <v>56098300</v>
      </c>
      <c r="L2875" s="2">
        <v>55193100</v>
      </c>
      <c r="M2875" s="2">
        <v>54351100</v>
      </c>
      <c r="N2875" s="2">
        <v>53719600</v>
      </c>
      <c r="O2875" s="2">
        <v>53109200</v>
      </c>
      <c r="P2875" s="2">
        <v>52730300</v>
      </c>
      <c r="Q2875" s="2">
        <v>52435600</v>
      </c>
      <c r="R2875" s="2">
        <v>52793400</v>
      </c>
      <c r="S2875" s="2">
        <v>53130200</v>
      </c>
      <c r="T2875" s="2">
        <v>53109200</v>
      </c>
      <c r="U2875" s="2">
        <v>54077500</v>
      </c>
      <c r="V2875" s="2">
        <v>54119600</v>
      </c>
      <c r="W2875" s="2">
        <v>54393200</v>
      </c>
      <c r="X2875" s="2">
        <v>55045800</v>
      </c>
      <c r="Y2875" s="2">
        <v>55972000</v>
      </c>
      <c r="Z2875" s="2">
        <v>56898200</v>
      </c>
      <c r="AA2875" s="2">
        <v>57424400</v>
      </c>
      <c r="AB2875" s="2">
        <v>56835000</v>
      </c>
      <c r="AC2875" s="2">
        <v>57613900</v>
      </c>
      <c r="AD2875" s="2">
        <v>58413800</v>
      </c>
      <c r="AE2875" s="2">
        <v>59192600</v>
      </c>
      <c r="AF2875" s="2">
        <v>59718900</v>
      </c>
    </row>
    <row r="2876" spans="1:32">
      <c r="A2876" t="s">
        <v>8504</v>
      </c>
      <c r="B2876" t="s">
        <v>19</v>
      </c>
      <c r="C2876" s="2">
        <v>34342100</v>
      </c>
      <c r="D2876" s="2">
        <v>30819400</v>
      </c>
      <c r="E2876" s="2">
        <v>32348400</v>
      </c>
      <c r="F2876" s="2">
        <v>35556300</v>
      </c>
      <c r="G2876" s="2">
        <v>37624900</v>
      </c>
      <c r="H2876" s="2">
        <v>39393700</v>
      </c>
      <c r="I2876" s="2">
        <v>40338100</v>
      </c>
      <c r="J2876" s="2">
        <v>40413000</v>
      </c>
      <c r="K2876" s="2">
        <v>39948400</v>
      </c>
      <c r="L2876" s="2">
        <v>39303800</v>
      </c>
      <c r="M2876" s="2">
        <v>38704200</v>
      </c>
      <c r="N2876" s="2">
        <v>38254500</v>
      </c>
      <c r="O2876" s="2">
        <v>37819800</v>
      </c>
      <c r="P2876" s="2">
        <v>37550000</v>
      </c>
      <c r="Q2876" s="2">
        <v>37340100</v>
      </c>
      <c r="R2876" s="2">
        <v>37594900</v>
      </c>
      <c r="S2876" s="2">
        <v>37834800</v>
      </c>
      <c r="T2876" s="2">
        <v>37819800</v>
      </c>
      <c r="U2876" s="2">
        <v>38509300</v>
      </c>
      <c r="V2876" s="2">
        <v>38539300</v>
      </c>
      <c r="W2876" s="2">
        <v>38734200</v>
      </c>
      <c r="X2876" s="2">
        <v>39198800</v>
      </c>
      <c r="Y2876" s="2">
        <v>39858400</v>
      </c>
      <c r="Z2876" s="2">
        <v>40518000</v>
      </c>
      <c r="AA2876" s="2">
        <v>40892700</v>
      </c>
      <c r="AB2876" s="2">
        <v>40473000</v>
      </c>
      <c r="AC2876" s="2">
        <v>41027600</v>
      </c>
      <c r="AD2876" s="2">
        <v>41597200</v>
      </c>
      <c r="AE2876" s="2">
        <v>42151900</v>
      </c>
      <c r="AF2876" s="2">
        <v>42526600</v>
      </c>
    </row>
    <row r="2877" spans="1:32">
      <c r="A2877" t="s">
        <v>8505</v>
      </c>
      <c r="B2877" t="s">
        <v>19</v>
      </c>
      <c r="C2877" s="2">
        <v>3207400</v>
      </c>
      <c r="D2877" s="2">
        <v>2878400</v>
      </c>
      <c r="E2877" s="2">
        <v>3021200</v>
      </c>
      <c r="F2877" s="2">
        <v>3320800</v>
      </c>
      <c r="G2877" s="2">
        <v>3514000</v>
      </c>
      <c r="H2877" s="2">
        <v>3679200</v>
      </c>
      <c r="I2877" s="2">
        <v>3767400</v>
      </c>
      <c r="J2877" s="2">
        <v>3774400</v>
      </c>
      <c r="K2877" s="2">
        <v>3731000</v>
      </c>
      <c r="L2877" s="2">
        <v>3670800</v>
      </c>
      <c r="M2877" s="2">
        <v>3614800</v>
      </c>
      <c r="N2877" s="2">
        <v>3572800</v>
      </c>
      <c r="O2877" s="2">
        <v>3532200</v>
      </c>
      <c r="P2877" s="2">
        <v>3507000</v>
      </c>
      <c r="Q2877" s="2">
        <v>3487400</v>
      </c>
      <c r="R2877" s="2">
        <v>3511200</v>
      </c>
      <c r="S2877" s="2">
        <v>3533600</v>
      </c>
      <c r="T2877" s="2">
        <v>3532200</v>
      </c>
      <c r="U2877" s="2">
        <v>3596600</v>
      </c>
      <c r="V2877" s="2">
        <v>3599400</v>
      </c>
      <c r="W2877" s="2">
        <v>3617600</v>
      </c>
      <c r="X2877" s="2">
        <v>3661000</v>
      </c>
      <c r="Y2877" s="2">
        <v>3722600</v>
      </c>
      <c r="Z2877" s="2">
        <v>3784200</v>
      </c>
      <c r="AA2877" s="2">
        <v>3819200</v>
      </c>
      <c r="AB2877" s="2">
        <v>3780000</v>
      </c>
      <c r="AC2877" s="2">
        <v>3831800</v>
      </c>
      <c r="AD2877" s="2">
        <v>3885000</v>
      </c>
      <c r="AE2877" s="2">
        <v>3936800</v>
      </c>
      <c r="AF2877" s="2">
        <v>3971800</v>
      </c>
    </row>
    <row r="2878" spans="1:32">
      <c r="A2878" t="s">
        <v>8506</v>
      </c>
      <c r="B2878" t="s">
        <v>19</v>
      </c>
      <c r="C2878" s="2">
        <v>21535400</v>
      </c>
      <c r="D2878" s="2">
        <v>19326400</v>
      </c>
      <c r="E2878" s="2">
        <v>20285200</v>
      </c>
      <c r="F2878" s="2">
        <v>22296800</v>
      </c>
      <c r="G2878" s="2">
        <v>23594000</v>
      </c>
      <c r="H2878" s="2">
        <v>24703200</v>
      </c>
      <c r="I2878" s="2">
        <v>25295400</v>
      </c>
      <c r="J2878" s="2">
        <v>25342400</v>
      </c>
      <c r="K2878" s="2">
        <v>25051000</v>
      </c>
      <c r="L2878" s="2">
        <v>24646800</v>
      </c>
      <c r="M2878" s="2">
        <v>24270800</v>
      </c>
      <c r="N2878" s="2">
        <v>23988800</v>
      </c>
      <c r="O2878" s="2">
        <v>23716200</v>
      </c>
      <c r="P2878" s="2">
        <v>23547000</v>
      </c>
      <c r="Q2878" s="2">
        <v>23415400</v>
      </c>
      <c r="R2878" s="2">
        <v>23575200</v>
      </c>
      <c r="S2878" s="2">
        <v>23725600</v>
      </c>
      <c r="T2878" s="2">
        <v>23716200</v>
      </c>
      <c r="U2878" s="2">
        <v>24148600</v>
      </c>
      <c r="V2878" s="2">
        <v>24167400</v>
      </c>
      <c r="W2878" s="2">
        <v>24289600</v>
      </c>
      <c r="X2878" s="2">
        <v>24581000</v>
      </c>
      <c r="Y2878" s="2">
        <v>24994600</v>
      </c>
      <c r="Z2878" s="2">
        <v>25408200</v>
      </c>
      <c r="AA2878" s="2">
        <v>25643200</v>
      </c>
      <c r="AB2878" s="2">
        <v>25380000</v>
      </c>
      <c r="AC2878" s="2">
        <v>25727800</v>
      </c>
      <c r="AD2878" s="2">
        <v>26085000</v>
      </c>
      <c r="AE2878" s="2">
        <v>26432800</v>
      </c>
      <c r="AF2878" s="2">
        <v>26667800</v>
      </c>
    </row>
    <row r="2879" spans="1:32">
      <c r="A2879" t="s">
        <v>8507</v>
      </c>
      <c r="B2879" t="s">
        <v>19</v>
      </c>
      <c r="C2879" s="2">
        <v>26002800</v>
      </c>
      <c r="D2879" s="2">
        <v>23335600</v>
      </c>
      <c r="E2879" s="2">
        <v>24493300</v>
      </c>
      <c r="F2879" s="2">
        <v>26922200</v>
      </c>
      <c r="G2879" s="2">
        <v>28488500</v>
      </c>
      <c r="H2879" s="2">
        <v>29827800</v>
      </c>
      <c r="I2879" s="2">
        <v>30542800</v>
      </c>
      <c r="J2879" s="2">
        <v>30599600</v>
      </c>
      <c r="K2879" s="2">
        <v>30247800</v>
      </c>
      <c r="L2879" s="2">
        <v>29759700</v>
      </c>
      <c r="M2879" s="2">
        <v>29305700</v>
      </c>
      <c r="N2879" s="2">
        <v>28965200</v>
      </c>
      <c r="O2879" s="2">
        <v>28636000</v>
      </c>
      <c r="P2879" s="2">
        <v>28431800</v>
      </c>
      <c r="Q2879" s="2">
        <v>28272800</v>
      </c>
      <c r="R2879" s="2">
        <v>28465800</v>
      </c>
      <c r="S2879" s="2">
        <v>28647400</v>
      </c>
      <c r="T2879" s="2">
        <v>28636000</v>
      </c>
      <c r="U2879" s="2">
        <v>29158200</v>
      </c>
      <c r="V2879" s="2">
        <v>29180800</v>
      </c>
      <c r="W2879" s="2">
        <v>29328400</v>
      </c>
      <c r="X2879" s="2">
        <v>29680200</v>
      </c>
      <c r="Y2879" s="2">
        <v>30179600</v>
      </c>
      <c r="Z2879" s="2">
        <v>30679000</v>
      </c>
      <c r="AA2879" s="2">
        <v>30962800</v>
      </c>
      <c r="AB2879" s="2">
        <v>30645000</v>
      </c>
      <c r="AC2879" s="2">
        <v>31065000</v>
      </c>
      <c r="AD2879" s="2">
        <v>31496200</v>
      </c>
      <c r="AE2879" s="2">
        <v>31916200</v>
      </c>
      <c r="AF2879" s="2">
        <v>32199900</v>
      </c>
    </row>
    <row r="2880" spans="1:32">
      <c r="A2880" t="s">
        <v>8508</v>
      </c>
      <c r="B2880" t="s">
        <v>19</v>
      </c>
      <c r="C2880" s="2">
        <v>1832800</v>
      </c>
      <c r="D2880" s="2">
        <v>1644800</v>
      </c>
      <c r="E2880" s="2">
        <v>1726400</v>
      </c>
      <c r="F2880" s="2">
        <v>1897600</v>
      </c>
      <c r="G2880" s="2">
        <v>2008000</v>
      </c>
      <c r="H2880" s="2">
        <v>2102400</v>
      </c>
      <c r="I2880" s="2">
        <v>2152800</v>
      </c>
      <c r="J2880" s="2">
        <v>2156800</v>
      </c>
      <c r="K2880" s="2">
        <v>2132000</v>
      </c>
      <c r="L2880" s="2">
        <v>2097600</v>
      </c>
      <c r="M2880" s="2">
        <v>2065600</v>
      </c>
      <c r="N2880" s="2">
        <v>2041600</v>
      </c>
      <c r="O2880" s="2">
        <v>2018400</v>
      </c>
      <c r="P2880" s="2">
        <v>2004000</v>
      </c>
      <c r="Q2880" s="2">
        <v>1992800</v>
      </c>
      <c r="R2880" s="2">
        <v>2006400</v>
      </c>
      <c r="S2880" s="2">
        <v>2019200</v>
      </c>
      <c r="T2880" s="2">
        <v>2018400</v>
      </c>
      <c r="U2880" s="2">
        <v>2055200</v>
      </c>
      <c r="V2880" s="2">
        <v>2056800</v>
      </c>
      <c r="W2880" s="2">
        <v>2067200</v>
      </c>
      <c r="X2880" s="2">
        <v>2092000</v>
      </c>
      <c r="Y2880" s="2">
        <v>2127200</v>
      </c>
      <c r="Z2880" s="2">
        <v>2162400</v>
      </c>
      <c r="AA2880" s="2">
        <v>2182400</v>
      </c>
      <c r="AB2880" s="2">
        <v>2160000</v>
      </c>
      <c r="AC2880" s="2">
        <v>2189600</v>
      </c>
      <c r="AD2880" s="2">
        <v>2220000</v>
      </c>
      <c r="AE2880" s="2">
        <v>2249600</v>
      </c>
      <c r="AF2880" s="2">
        <v>2269600</v>
      </c>
    </row>
    <row r="2881" spans="1:32">
      <c r="A2881" t="s">
        <v>8509</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8510</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8511</v>
      </c>
      <c r="B2883" t="s">
        <v>19</v>
      </c>
      <c r="C2883" s="2">
        <v>188506000</v>
      </c>
      <c r="D2883" s="2">
        <v>191223000</v>
      </c>
      <c r="E2883" s="2">
        <v>185850000</v>
      </c>
      <c r="F2883" s="2">
        <v>187601000</v>
      </c>
      <c r="G2883" s="2">
        <v>190559000</v>
      </c>
      <c r="H2883" s="2">
        <v>193337000</v>
      </c>
      <c r="I2883" s="2">
        <v>195269000</v>
      </c>
      <c r="J2883" s="2">
        <v>196054000</v>
      </c>
      <c r="K2883" s="2">
        <v>195631000</v>
      </c>
      <c r="L2883" s="2">
        <v>194665000</v>
      </c>
      <c r="M2883" s="2">
        <v>192793000</v>
      </c>
      <c r="N2883" s="2">
        <v>192793000</v>
      </c>
      <c r="O2883" s="2">
        <v>195148000</v>
      </c>
      <c r="P2883" s="2">
        <v>197805000</v>
      </c>
      <c r="Q2883" s="2">
        <v>200824000</v>
      </c>
      <c r="R2883" s="2">
        <v>204507000</v>
      </c>
      <c r="S2883" s="2">
        <v>208371000</v>
      </c>
      <c r="T2883" s="2">
        <v>212175000</v>
      </c>
      <c r="U2883" s="2">
        <v>217006000</v>
      </c>
      <c r="V2883" s="2">
        <v>221172000</v>
      </c>
      <c r="W2883" s="2">
        <v>225700000</v>
      </c>
      <c r="X2883" s="2">
        <v>230350000</v>
      </c>
      <c r="Y2883" s="2">
        <v>235542000</v>
      </c>
      <c r="Z2883" s="2">
        <v>240675000</v>
      </c>
      <c r="AA2883" s="2">
        <v>245324000</v>
      </c>
      <c r="AB2883" s="2">
        <v>249309000</v>
      </c>
      <c r="AC2883" s="2">
        <v>254683000</v>
      </c>
      <c r="AD2883" s="2">
        <v>260057000</v>
      </c>
      <c r="AE2883" s="2">
        <v>265370000</v>
      </c>
      <c r="AF2883" s="2">
        <v>271408000</v>
      </c>
    </row>
    <row r="2884" spans="1:32">
      <c r="A2884" t="s">
        <v>8512</v>
      </c>
      <c r="B2884" t="s">
        <v>19</v>
      </c>
      <c r="C2884" s="2">
        <v>1006310000</v>
      </c>
      <c r="D2884" s="2">
        <v>1020820000</v>
      </c>
      <c r="E2884" s="2">
        <v>992132000</v>
      </c>
      <c r="F2884" s="2">
        <v>1001480000</v>
      </c>
      <c r="G2884" s="2">
        <v>1017270000</v>
      </c>
      <c r="H2884" s="2">
        <v>1032100000</v>
      </c>
      <c r="I2884" s="2">
        <v>1042420000</v>
      </c>
      <c r="J2884" s="2">
        <v>1046610000</v>
      </c>
      <c r="K2884" s="2">
        <v>1044350000</v>
      </c>
      <c r="L2884" s="2">
        <v>1039190000</v>
      </c>
      <c r="M2884" s="2">
        <v>1029200000</v>
      </c>
      <c r="N2884" s="2">
        <v>1029200000</v>
      </c>
      <c r="O2884" s="2">
        <v>1041770000</v>
      </c>
      <c r="P2884" s="2">
        <v>1055950000</v>
      </c>
      <c r="Q2884" s="2">
        <v>1072070000</v>
      </c>
      <c r="R2884" s="2">
        <v>1091730000</v>
      </c>
      <c r="S2884" s="2">
        <v>1112360000</v>
      </c>
      <c r="T2884" s="2">
        <v>1132670000</v>
      </c>
      <c r="U2884" s="2">
        <v>1158450000</v>
      </c>
      <c r="V2884" s="2">
        <v>1180690000</v>
      </c>
      <c r="W2884" s="2">
        <v>1204870000</v>
      </c>
      <c r="X2884" s="2">
        <v>1229690000</v>
      </c>
      <c r="Y2884" s="2">
        <v>1257410000</v>
      </c>
      <c r="Z2884" s="2">
        <v>1284810000</v>
      </c>
      <c r="AA2884" s="2">
        <v>1309630000</v>
      </c>
      <c r="AB2884" s="2">
        <v>1330900000</v>
      </c>
      <c r="AC2884" s="2">
        <v>1359590000</v>
      </c>
      <c r="AD2884" s="2">
        <v>1388280000</v>
      </c>
      <c r="AE2884" s="2">
        <v>1416640000</v>
      </c>
      <c r="AF2884" s="2">
        <v>1448870000</v>
      </c>
    </row>
    <row r="2885" spans="1:32">
      <c r="A2885" t="s">
        <v>8513</v>
      </c>
      <c r="B2885" t="s">
        <v>19</v>
      </c>
      <c r="C2885" s="2">
        <v>1769890000</v>
      </c>
      <c r="D2885" s="2">
        <v>1795400000</v>
      </c>
      <c r="E2885" s="2">
        <v>1744950000</v>
      </c>
      <c r="F2885" s="2">
        <v>1761390000</v>
      </c>
      <c r="G2885" s="2">
        <v>1789170000</v>
      </c>
      <c r="H2885" s="2">
        <v>1815250000</v>
      </c>
      <c r="I2885" s="2">
        <v>1833390000</v>
      </c>
      <c r="J2885" s="2">
        <v>1840760000</v>
      </c>
      <c r="K2885" s="2">
        <v>1836790000</v>
      </c>
      <c r="L2885" s="2">
        <v>1827720000</v>
      </c>
      <c r="M2885" s="2">
        <v>1810140000</v>
      </c>
      <c r="N2885" s="2">
        <v>1810140000</v>
      </c>
      <c r="O2885" s="2">
        <v>1832250000</v>
      </c>
      <c r="P2885" s="2">
        <v>1857200000</v>
      </c>
      <c r="Q2885" s="2">
        <v>1885540000</v>
      </c>
      <c r="R2885" s="2">
        <v>1920120000</v>
      </c>
      <c r="S2885" s="2">
        <v>1956410000</v>
      </c>
      <c r="T2885" s="2">
        <v>1992120000</v>
      </c>
      <c r="U2885" s="2">
        <v>2037470000</v>
      </c>
      <c r="V2885" s="2">
        <v>2076590000</v>
      </c>
      <c r="W2885" s="2">
        <v>2119110000</v>
      </c>
      <c r="X2885" s="2">
        <v>2162760000</v>
      </c>
      <c r="Y2885" s="2">
        <v>2211520000</v>
      </c>
      <c r="Z2885" s="2">
        <v>2259700000</v>
      </c>
      <c r="AA2885" s="2">
        <v>2303360000</v>
      </c>
      <c r="AB2885" s="2">
        <v>2340770000</v>
      </c>
      <c r="AC2885" s="2">
        <v>2391230000</v>
      </c>
      <c r="AD2885" s="2">
        <v>2441680000</v>
      </c>
      <c r="AE2885" s="2">
        <v>2491570000</v>
      </c>
      <c r="AF2885" s="2">
        <v>2548260000</v>
      </c>
    </row>
    <row r="2886" spans="1:32">
      <c r="A2886" t="s">
        <v>8514</v>
      </c>
      <c r="B2886" t="s">
        <v>19</v>
      </c>
      <c r="C2886" s="2">
        <v>69745500</v>
      </c>
      <c r="D2886" s="2">
        <v>70750800</v>
      </c>
      <c r="E2886" s="2">
        <v>68762500</v>
      </c>
      <c r="F2886" s="2">
        <v>69410400</v>
      </c>
      <c r="G2886" s="2">
        <v>70505000</v>
      </c>
      <c r="H2886" s="2">
        <v>71532700</v>
      </c>
      <c r="I2886" s="2">
        <v>72247600</v>
      </c>
      <c r="J2886" s="2">
        <v>72538000</v>
      </c>
      <c r="K2886" s="2">
        <v>72381600</v>
      </c>
      <c r="L2886" s="2">
        <v>72024200</v>
      </c>
      <c r="M2886" s="2">
        <v>71331600</v>
      </c>
      <c r="N2886" s="2">
        <v>71331600</v>
      </c>
      <c r="O2886" s="2">
        <v>72202900</v>
      </c>
      <c r="P2886" s="2">
        <v>73185800</v>
      </c>
      <c r="Q2886" s="2">
        <v>74302800</v>
      </c>
      <c r="R2886" s="2">
        <v>75665600</v>
      </c>
      <c r="S2886" s="2">
        <v>77095300</v>
      </c>
      <c r="T2886" s="2">
        <v>78502800</v>
      </c>
      <c r="U2886" s="2">
        <v>80290000</v>
      </c>
      <c r="V2886" s="2">
        <v>81831400</v>
      </c>
      <c r="W2886" s="2">
        <v>83506900</v>
      </c>
      <c r="X2886" s="2">
        <v>85227100</v>
      </c>
      <c r="Y2886" s="2">
        <v>87148300</v>
      </c>
      <c r="Z2886" s="2">
        <v>89047200</v>
      </c>
      <c r="AA2886" s="2">
        <v>90767400</v>
      </c>
      <c r="AB2886" s="2">
        <v>92241900</v>
      </c>
      <c r="AC2886" s="2">
        <v>94230100</v>
      </c>
      <c r="AD2886" s="2">
        <v>96218400</v>
      </c>
      <c r="AE2886" s="2">
        <v>98184300</v>
      </c>
      <c r="AF2886" s="2">
        <v>100418000</v>
      </c>
    </row>
    <row r="2887" spans="1:32">
      <c r="A2887" t="s">
        <v>8515</v>
      </c>
      <c r="B2887" t="s">
        <v>19</v>
      </c>
      <c r="C2887" s="2">
        <v>65718100</v>
      </c>
      <c r="D2887" s="2">
        <v>66665300</v>
      </c>
      <c r="E2887" s="2">
        <v>64791900</v>
      </c>
      <c r="F2887" s="2">
        <v>65402300</v>
      </c>
      <c r="G2887" s="2">
        <v>66433800</v>
      </c>
      <c r="H2887" s="2">
        <v>67402100</v>
      </c>
      <c r="I2887" s="2">
        <v>68075700</v>
      </c>
      <c r="J2887" s="2">
        <v>68349300</v>
      </c>
      <c r="K2887" s="2">
        <v>68202000</v>
      </c>
      <c r="L2887" s="2">
        <v>67865200</v>
      </c>
      <c r="M2887" s="2">
        <v>67212600</v>
      </c>
      <c r="N2887" s="2">
        <v>67212600</v>
      </c>
      <c r="O2887" s="2">
        <v>68033600</v>
      </c>
      <c r="P2887" s="2">
        <v>68959800</v>
      </c>
      <c r="Q2887" s="2">
        <v>70012300</v>
      </c>
      <c r="R2887" s="2">
        <v>71296300</v>
      </c>
      <c r="S2887" s="2">
        <v>72643500</v>
      </c>
      <c r="T2887" s="2">
        <v>73969700</v>
      </c>
      <c r="U2887" s="2">
        <v>75653700</v>
      </c>
      <c r="V2887" s="2">
        <v>77106100</v>
      </c>
      <c r="W2887" s="2">
        <v>78684900</v>
      </c>
      <c r="X2887" s="2">
        <v>80305700</v>
      </c>
      <c r="Y2887" s="2">
        <v>82116000</v>
      </c>
      <c r="Z2887" s="2">
        <v>83905300</v>
      </c>
      <c r="AA2887" s="2">
        <v>85526100</v>
      </c>
      <c r="AB2887" s="2">
        <v>86915400</v>
      </c>
      <c r="AC2887" s="2">
        <v>88788900</v>
      </c>
      <c r="AD2887" s="2">
        <v>90662300</v>
      </c>
      <c r="AE2887" s="2">
        <v>92514700</v>
      </c>
      <c r="AF2887" s="2">
        <v>94619700</v>
      </c>
    </row>
    <row r="2888" spans="1:32">
      <c r="A2888" t="s">
        <v>8516</v>
      </c>
      <c r="B2888" t="s">
        <v>19</v>
      </c>
      <c r="C2888" s="2">
        <v>46798800</v>
      </c>
      <c r="D2888" s="2">
        <v>47473300</v>
      </c>
      <c r="E2888" s="2">
        <v>46139200</v>
      </c>
      <c r="F2888" s="2">
        <v>46573900</v>
      </c>
      <c r="G2888" s="2">
        <v>47308400</v>
      </c>
      <c r="H2888" s="2">
        <v>47998000</v>
      </c>
      <c r="I2888" s="2">
        <v>48477700</v>
      </c>
      <c r="J2888" s="2">
        <v>48672500</v>
      </c>
      <c r="K2888" s="2">
        <v>48567600</v>
      </c>
      <c r="L2888" s="2">
        <v>48327800</v>
      </c>
      <c r="M2888" s="2">
        <v>47863100</v>
      </c>
      <c r="N2888" s="2">
        <v>47863100</v>
      </c>
      <c r="O2888" s="2">
        <v>48447700</v>
      </c>
      <c r="P2888" s="2">
        <v>49107200</v>
      </c>
      <c r="Q2888" s="2">
        <v>49856700</v>
      </c>
      <c r="R2888" s="2">
        <v>50771100</v>
      </c>
      <c r="S2888" s="2">
        <v>51730500</v>
      </c>
      <c r="T2888" s="2">
        <v>52674900</v>
      </c>
      <c r="U2888" s="2">
        <v>53874100</v>
      </c>
      <c r="V2888" s="2">
        <v>54908400</v>
      </c>
      <c r="W2888" s="2">
        <v>56032600</v>
      </c>
      <c r="X2888" s="2">
        <v>57186800</v>
      </c>
      <c r="Y2888" s="2">
        <v>58476000</v>
      </c>
      <c r="Z2888" s="2">
        <v>59750100</v>
      </c>
      <c r="AA2888" s="2">
        <v>60904400</v>
      </c>
      <c r="AB2888" s="2">
        <v>61893700</v>
      </c>
      <c r="AC2888" s="2">
        <v>63227800</v>
      </c>
      <c r="AD2888" s="2">
        <v>64561900</v>
      </c>
      <c r="AE2888" s="2">
        <v>65881000</v>
      </c>
      <c r="AF2888" s="2">
        <v>67380000</v>
      </c>
    </row>
    <row r="2889" spans="1:32">
      <c r="A2889" t="s">
        <v>8517</v>
      </c>
      <c r="B2889" t="s">
        <v>19</v>
      </c>
      <c r="C2889" s="2">
        <v>4370800</v>
      </c>
      <c r="D2889" s="2">
        <v>4433800</v>
      </c>
      <c r="E2889" s="2">
        <v>4309200</v>
      </c>
      <c r="F2889" s="2">
        <v>4349800</v>
      </c>
      <c r="G2889" s="2">
        <v>4418400</v>
      </c>
      <c r="H2889" s="2">
        <v>4482800</v>
      </c>
      <c r="I2889" s="2">
        <v>4527600</v>
      </c>
      <c r="J2889" s="2">
        <v>4545800</v>
      </c>
      <c r="K2889" s="2">
        <v>4536000</v>
      </c>
      <c r="L2889" s="2">
        <v>4513600</v>
      </c>
      <c r="M2889" s="2">
        <v>4470200</v>
      </c>
      <c r="N2889" s="2">
        <v>4470200</v>
      </c>
      <c r="O2889" s="2">
        <v>4524800</v>
      </c>
      <c r="P2889" s="2">
        <v>4586400</v>
      </c>
      <c r="Q2889" s="2">
        <v>4656400</v>
      </c>
      <c r="R2889" s="2">
        <v>4741800</v>
      </c>
      <c r="S2889" s="2">
        <v>4831400</v>
      </c>
      <c r="T2889" s="2">
        <v>4919600</v>
      </c>
      <c r="U2889" s="2">
        <v>5031600</v>
      </c>
      <c r="V2889" s="2">
        <v>5128200</v>
      </c>
      <c r="W2889" s="2">
        <v>5233200</v>
      </c>
      <c r="X2889" s="2">
        <v>5341000</v>
      </c>
      <c r="Y2889" s="2">
        <v>5461400</v>
      </c>
      <c r="Z2889" s="2">
        <v>5580400</v>
      </c>
      <c r="AA2889" s="2">
        <v>5688200</v>
      </c>
      <c r="AB2889" s="2">
        <v>5780600</v>
      </c>
      <c r="AC2889" s="2">
        <v>5905200</v>
      </c>
      <c r="AD2889" s="2">
        <v>6029800</v>
      </c>
      <c r="AE2889" s="2">
        <v>6153000</v>
      </c>
      <c r="AF2889" s="2">
        <v>6293000</v>
      </c>
    </row>
    <row r="2890" spans="1:32">
      <c r="A2890" t="s">
        <v>8518</v>
      </c>
      <c r="B2890" t="s">
        <v>19</v>
      </c>
      <c r="C2890" s="2">
        <v>29346800</v>
      </c>
      <c r="D2890" s="2">
        <v>29769800</v>
      </c>
      <c r="E2890" s="2">
        <v>28933200</v>
      </c>
      <c r="F2890" s="2">
        <v>29205800</v>
      </c>
      <c r="G2890" s="2">
        <v>29666400</v>
      </c>
      <c r="H2890" s="2">
        <v>30098800</v>
      </c>
      <c r="I2890" s="2">
        <v>30399600</v>
      </c>
      <c r="J2890" s="2">
        <v>30521800</v>
      </c>
      <c r="K2890" s="2">
        <v>30456000</v>
      </c>
      <c r="L2890" s="2">
        <v>30305600</v>
      </c>
      <c r="M2890" s="2">
        <v>30014200</v>
      </c>
      <c r="N2890" s="2">
        <v>30014200</v>
      </c>
      <c r="O2890" s="2">
        <v>30380800</v>
      </c>
      <c r="P2890" s="2">
        <v>30794400</v>
      </c>
      <c r="Q2890" s="2">
        <v>31264400</v>
      </c>
      <c r="R2890" s="2">
        <v>31837800</v>
      </c>
      <c r="S2890" s="2">
        <v>32439400</v>
      </c>
      <c r="T2890" s="2">
        <v>33031600</v>
      </c>
      <c r="U2890" s="2">
        <v>33783600</v>
      </c>
      <c r="V2890" s="2">
        <v>34432200</v>
      </c>
      <c r="W2890" s="2">
        <v>35137200</v>
      </c>
      <c r="X2890" s="2">
        <v>35861000</v>
      </c>
      <c r="Y2890" s="2">
        <v>36669400</v>
      </c>
      <c r="Z2890" s="2">
        <v>37468400</v>
      </c>
      <c r="AA2890" s="2">
        <v>38192200</v>
      </c>
      <c r="AB2890" s="2">
        <v>38812600</v>
      </c>
      <c r="AC2890" s="2">
        <v>39649200</v>
      </c>
      <c r="AD2890" s="2">
        <v>40485800</v>
      </c>
      <c r="AE2890" s="2">
        <v>41313000</v>
      </c>
      <c r="AF2890" s="2">
        <v>42253000</v>
      </c>
    </row>
    <row r="2891" spans="1:32">
      <c r="A2891" t="s">
        <v>8519</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8520</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8521</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8522</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8523</v>
      </c>
      <c r="B2895" t="s">
        <v>19</v>
      </c>
      <c r="C2895" s="2">
        <v>308904000</v>
      </c>
      <c r="D2895" s="2">
        <v>298156000</v>
      </c>
      <c r="E2895" s="2">
        <v>295077000</v>
      </c>
      <c r="F2895" s="2">
        <v>302202000</v>
      </c>
      <c r="G2895" s="2">
        <v>308240000</v>
      </c>
      <c r="H2895" s="2">
        <v>322308000</v>
      </c>
      <c r="I2895" s="2">
        <v>333418000</v>
      </c>
      <c r="J2895" s="2">
        <v>336679000</v>
      </c>
      <c r="K2895" s="2">
        <v>336135000</v>
      </c>
      <c r="L2895" s="2">
        <v>334867000</v>
      </c>
      <c r="M2895" s="2">
        <v>334686000</v>
      </c>
      <c r="N2895" s="2">
        <v>337283000</v>
      </c>
      <c r="O2895" s="2">
        <v>339638000</v>
      </c>
      <c r="P2895" s="2">
        <v>342717000</v>
      </c>
      <c r="Q2895" s="2">
        <v>346702000</v>
      </c>
      <c r="R2895" s="2">
        <v>352257000</v>
      </c>
      <c r="S2895" s="2">
        <v>357087000</v>
      </c>
      <c r="T2895" s="2">
        <v>360589000</v>
      </c>
      <c r="U2895" s="2">
        <v>366869000</v>
      </c>
      <c r="V2895" s="2">
        <v>369646000</v>
      </c>
      <c r="W2895" s="2">
        <v>373752000</v>
      </c>
      <c r="X2895" s="2">
        <v>379066000</v>
      </c>
      <c r="Y2895" s="2">
        <v>384198000</v>
      </c>
      <c r="Z2895" s="2">
        <v>388545000</v>
      </c>
      <c r="AA2895" s="2">
        <v>391745000</v>
      </c>
      <c r="AB2895" s="2">
        <v>393436000</v>
      </c>
      <c r="AC2895" s="2">
        <v>399112000</v>
      </c>
      <c r="AD2895" s="2">
        <v>404486000</v>
      </c>
      <c r="AE2895" s="2">
        <v>408712000</v>
      </c>
      <c r="AF2895" s="2">
        <v>413482000</v>
      </c>
    </row>
    <row r="2896" spans="1:32">
      <c r="A2896" t="s">
        <v>8524</v>
      </c>
      <c r="B2896" t="s">
        <v>19</v>
      </c>
      <c r="C2896" s="2">
        <v>1649040000</v>
      </c>
      <c r="D2896" s="2">
        <v>1591670000</v>
      </c>
      <c r="E2896" s="2">
        <v>1575230000</v>
      </c>
      <c r="F2896" s="2">
        <v>1613260000</v>
      </c>
      <c r="G2896" s="2">
        <v>1645490000</v>
      </c>
      <c r="H2896" s="2">
        <v>1720600000</v>
      </c>
      <c r="I2896" s="2">
        <v>1779910000</v>
      </c>
      <c r="J2896" s="2">
        <v>1797310000</v>
      </c>
      <c r="K2896" s="2">
        <v>1794410000</v>
      </c>
      <c r="L2896" s="2">
        <v>1787640000</v>
      </c>
      <c r="M2896" s="2">
        <v>1786680000</v>
      </c>
      <c r="N2896" s="2">
        <v>1800540000</v>
      </c>
      <c r="O2896" s="2">
        <v>1813110000</v>
      </c>
      <c r="P2896" s="2">
        <v>1829550000</v>
      </c>
      <c r="Q2896" s="2">
        <v>1850820000</v>
      </c>
      <c r="R2896" s="2">
        <v>1880470000</v>
      </c>
      <c r="S2896" s="2">
        <v>1906260000</v>
      </c>
      <c r="T2896" s="2">
        <v>1924950000</v>
      </c>
      <c r="U2896" s="2">
        <v>1958480000</v>
      </c>
      <c r="V2896" s="2">
        <v>1973300000</v>
      </c>
      <c r="W2896" s="2">
        <v>1995220000</v>
      </c>
      <c r="X2896" s="2">
        <v>2023590000</v>
      </c>
      <c r="Y2896" s="2">
        <v>2050990000</v>
      </c>
      <c r="Z2896" s="2">
        <v>2074190000</v>
      </c>
      <c r="AA2896" s="2">
        <v>2091280000</v>
      </c>
      <c r="AB2896" s="2">
        <v>2100300000</v>
      </c>
      <c r="AC2896" s="2">
        <v>2130600000</v>
      </c>
      <c r="AD2896" s="2">
        <v>2159290000</v>
      </c>
      <c r="AE2896" s="2">
        <v>2181850000</v>
      </c>
      <c r="AF2896" s="2">
        <v>2207320000</v>
      </c>
    </row>
    <row r="2897" spans="1:32">
      <c r="A2897" t="s">
        <v>8525</v>
      </c>
      <c r="B2897" t="s">
        <v>19</v>
      </c>
      <c r="C2897" s="2">
        <v>2900310000</v>
      </c>
      <c r="D2897" s="2">
        <v>2799400000</v>
      </c>
      <c r="E2897" s="2">
        <v>2770490000</v>
      </c>
      <c r="F2897" s="2">
        <v>2837380000</v>
      </c>
      <c r="G2897" s="2">
        <v>2894080000</v>
      </c>
      <c r="H2897" s="2">
        <v>3026170000</v>
      </c>
      <c r="I2897" s="2">
        <v>3130480000</v>
      </c>
      <c r="J2897" s="2">
        <v>3161090000</v>
      </c>
      <c r="K2897" s="2">
        <v>3155990000</v>
      </c>
      <c r="L2897" s="2">
        <v>3144080000</v>
      </c>
      <c r="M2897" s="2">
        <v>3142380000</v>
      </c>
      <c r="N2897" s="2">
        <v>3166760000</v>
      </c>
      <c r="O2897" s="2">
        <v>3188870000</v>
      </c>
      <c r="P2897" s="2">
        <v>3217780000</v>
      </c>
      <c r="Q2897" s="2">
        <v>3255200000</v>
      </c>
      <c r="R2897" s="2">
        <v>3307350000</v>
      </c>
      <c r="S2897" s="2">
        <v>3352710000</v>
      </c>
      <c r="T2897" s="2">
        <v>3385590000</v>
      </c>
      <c r="U2897" s="2">
        <v>3444550000</v>
      </c>
      <c r="V2897" s="2">
        <v>3470620000</v>
      </c>
      <c r="W2897" s="2">
        <v>3509170000</v>
      </c>
      <c r="X2897" s="2">
        <v>3559060000</v>
      </c>
      <c r="Y2897" s="2">
        <v>3607250000</v>
      </c>
      <c r="Z2897" s="2">
        <v>3648070000</v>
      </c>
      <c r="AA2897" s="2">
        <v>3678110000</v>
      </c>
      <c r="AB2897" s="2">
        <v>3693990000</v>
      </c>
      <c r="AC2897" s="2">
        <v>3747280000</v>
      </c>
      <c r="AD2897" s="2">
        <v>3797730000</v>
      </c>
      <c r="AE2897" s="2">
        <v>3837410000</v>
      </c>
      <c r="AF2897" s="2">
        <v>3882200000</v>
      </c>
    </row>
    <row r="2898" spans="1:32">
      <c r="A2898" t="s">
        <v>8526</v>
      </c>
      <c r="B2898" t="s">
        <v>19</v>
      </c>
      <c r="C2898" s="2">
        <v>114291000</v>
      </c>
      <c r="D2898" s="2">
        <v>110315000</v>
      </c>
      <c r="E2898" s="2">
        <v>109176000</v>
      </c>
      <c r="F2898" s="2">
        <v>111812000</v>
      </c>
      <c r="G2898" s="2">
        <v>114046000</v>
      </c>
      <c r="H2898" s="2">
        <v>119251000</v>
      </c>
      <c r="I2898" s="2">
        <v>123361000</v>
      </c>
      <c r="J2898" s="2">
        <v>124568000</v>
      </c>
      <c r="K2898" s="2">
        <v>124367000</v>
      </c>
      <c r="L2898" s="2">
        <v>123898000</v>
      </c>
      <c r="M2898" s="2">
        <v>123831000</v>
      </c>
      <c r="N2898" s="2">
        <v>124791000</v>
      </c>
      <c r="O2898" s="2">
        <v>125663000</v>
      </c>
      <c r="P2898" s="2">
        <v>126802000</v>
      </c>
      <c r="Q2898" s="2">
        <v>128276000</v>
      </c>
      <c r="R2898" s="2">
        <v>130332000</v>
      </c>
      <c r="S2898" s="2">
        <v>132119000</v>
      </c>
      <c r="T2898" s="2">
        <v>133414000</v>
      </c>
      <c r="U2898" s="2">
        <v>135738000</v>
      </c>
      <c r="V2898" s="2">
        <v>136765000</v>
      </c>
      <c r="W2898" s="2">
        <v>138285000</v>
      </c>
      <c r="X2898" s="2">
        <v>140251000</v>
      </c>
      <c r="Y2898" s="2">
        <v>142149000</v>
      </c>
      <c r="Z2898" s="2">
        <v>143758000</v>
      </c>
      <c r="AA2898" s="2">
        <v>144942000</v>
      </c>
      <c r="AB2898" s="2">
        <v>145567000</v>
      </c>
      <c r="AC2898" s="2">
        <v>147667000</v>
      </c>
      <c r="AD2898" s="2">
        <v>149656000</v>
      </c>
      <c r="AE2898" s="2">
        <v>151219000</v>
      </c>
      <c r="AF2898" s="2">
        <v>152984000</v>
      </c>
    </row>
    <row r="2899" spans="1:32">
      <c r="A2899" t="s">
        <v>8527</v>
      </c>
      <c r="B2899" t="s">
        <v>19</v>
      </c>
      <c r="C2899" s="2">
        <v>107692000</v>
      </c>
      <c r="D2899" s="2">
        <v>103945000</v>
      </c>
      <c r="E2899" s="2">
        <v>102871000</v>
      </c>
      <c r="F2899" s="2">
        <v>105355000</v>
      </c>
      <c r="G2899" s="2">
        <v>107460000</v>
      </c>
      <c r="H2899" s="2">
        <v>112365000</v>
      </c>
      <c r="I2899" s="2">
        <v>116238000</v>
      </c>
      <c r="J2899" s="2">
        <v>117375000</v>
      </c>
      <c r="K2899" s="2">
        <v>117185000</v>
      </c>
      <c r="L2899" s="2">
        <v>116743000</v>
      </c>
      <c r="M2899" s="2">
        <v>116680000</v>
      </c>
      <c r="N2899" s="2">
        <v>117585000</v>
      </c>
      <c r="O2899" s="2">
        <v>118406000</v>
      </c>
      <c r="P2899" s="2">
        <v>119480000</v>
      </c>
      <c r="Q2899" s="2">
        <v>120869000</v>
      </c>
      <c r="R2899" s="2">
        <v>122806000</v>
      </c>
      <c r="S2899" s="2">
        <v>124490000</v>
      </c>
      <c r="T2899" s="2">
        <v>125711000</v>
      </c>
      <c r="U2899" s="2">
        <v>127900000</v>
      </c>
      <c r="V2899" s="2">
        <v>128868000</v>
      </c>
      <c r="W2899" s="2">
        <v>130300000</v>
      </c>
      <c r="X2899" s="2">
        <v>132152000</v>
      </c>
      <c r="Y2899" s="2">
        <v>133941000</v>
      </c>
      <c r="Z2899" s="2">
        <v>135457000</v>
      </c>
      <c r="AA2899" s="2">
        <v>136572000</v>
      </c>
      <c r="AB2899" s="2">
        <v>137162000</v>
      </c>
      <c r="AC2899" s="2">
        <v>139141000</v>
      </c>
      <c r="AD2899" s="2">
        <v>141014000</v>
      </c>
      <c r="AE2899" s="2">
        <v>142487000</v>
      </c>
      <c r="AF2899" s="2">
        <v>144150000</v>
      </c>
    </row>
    <row r="2900" spans="1:32">
      <c r="A2900" t="s">
        <v>8528</v>
      </c>
      <c r="B2900" t="s">
        <v>19</v>
      </c>
      <c r="C2900" s="2">
        <v>76688800</v>
      </c>
      <c r="D2900" s="2">
        <v>74020600</v>
      </c>
      <c r="E2900" s="2">
        <v>73256100</v>
      </c>
      <c r="F2900" s="2">
        <v>75025000</v>
      </c>
      <c r="G2900" s="2">
        <v>76524000</v>
      </c>
      <c r="H2900" s="2">
        <v>80016600</v>
      </c>
      <c r="I2900" s="2">
        <v>82774800</v>
      </c>
      <c r="J2900" s="2">
        <v>83584200</v>
      </c>
      <c r="K2900" s="2">
        <v>83449300</v>
      </c>
      <c r="L2900" s="2">
        <v>83134500</v>
      </c>
      <c r="M2900" s="2">
        <v>83089600</v>
      </c>
      <c r="N2900" s="2">
        <v>83734100</v>
      </c>
      <c r="O2900" s="2">
        <v>84318800</v>
      </c>
      <c r="P2900" s="2">
        <v>85083200</v>
      </c>
      <c r="Q2900" s="2">
        <v>86072600</v>
      </c>
      <c r="R2900" s="2">
        <v>87451700</v>
      </c>
      <c r="S2900" s="2">
        <v>88650900</v>
      </c>
      <c r="T2900" s="2">
        <v>89520300</v>
      </c>
      <c r="U2900" s="2">
        <v>91079200</v>
      </c>
      <c r="V2900" s="2">
        <v>91768800</v>
      </c>
      <c r="W2900" s="2">
        <v>92788100</v>
      </c>
      <c r="X2900" s="2">
        <v>94107200</v>
      </c>
      <c r="Y2900" s="2">
        <v>95381400</v>
      </c>
      <c r="Z2900" s="2">
        <v>96460700</v>
      </c>
      <c r="AA2900" s="2">
        <v>97255100</v>
      </c>
      <c r="AB2900" s="2">
        <v>97674800</v>
      </c>
      <c r="AC2900" s="2">
        <v>99083900</v>
      </c>
      <c r="AD2900" s="2">
        <v>100418000</v>
      </c>
      <c r="AE2900" s="2">
        <v>101467000</v>
      </c>
      <c r="AF2900" s="2">
        <v>102652000</v>
      </c>
    </row>
    <row r="2901" spans="1:32">
      <c r="A2901" t="s">
        <v>8529</v>
      </c>
      <c r="B2901" t="s">
        <v>19</v>
      </c>
      <c r="C2901" s="2">
        <v>7162400</v>
      </c>
      <c r="D2901" s="2">
        <v>6913200</v>
      </c>
      <c r="E2901" s="2">
        <v>6841800</v>
      </c>
      <c r="F2901" s="2">
        <v>7007000</v>
      </c>
      <c r="G2901" s="2">
        <v>7147000</v>
      </c>
      <c r="H2901" s="2">
        <v>7473200</v>
      </c>
      <c r="I2901" s="2">
        <v>7730800</v>
      </c>
      <c r="J2901" s="2">
        <v>7806400</v>
      </c>
      <c r="K2901" s="2">
        <v>7793800</v>
      </c>
      <c r="L2901" s="2">
        <v>7764400</v>
      </c>
      <c r="M2901" s="2">
        <v>7760200</v>
      </c>
      <c r="N2901" s="2">
        <v>7820400</v>
      </c>
      <c r="O2901" s="2">
        <v>7875000</v>
      </c>
      <c r="P2901" s="2">
        <v>7946400</v>
      </c>
      <c r="Q2901" s="2">
        <v>8038800</v>
      </c>
      <c r="R2901" s="2">
        <v>8167600</v>
      </c>
      <c r="S2901" s="2">
        <v>8279600</v>
      </c>
      <c r="T2901" s="2">
        <v>8360800</v>
      </c>
      <c r="U2901" s="2">
        <v>8506400</v>
      </c>
      <c r="V2901" s="2">
        <v>8570800</v>
      </c>
      <c r="W2901" s="2">
        <v>8666000</v>
      </c>
      <c r="X2901" s="2">
        <v>8789200</v>
      </c>
      <c r="Y2901" s="2">
        <v>8908200</v>
      </c>
      <c r="Z2901" s="2">
        <v>9009000</v>
      </c>
      <c r="AA2901" s="2">
        <v>9083200</v>
      </c>
      <c r="AB2901" s="2">
        <v>9122400</v>
      </c>
      <c r="AC2901" s="2">
        <v>9254000</v>
      </c>
      <c r="AD2901" s="2">
        <v>9378600</v>
      </c>
      <c r="AE2901" s="2">
        <v>9476600</v>
      </c>
      <c r="AF2901" s="2">
        <v>9587200</v>
      </c>
    </row>
    <row r="2902" spans="1:32">
      <c r="A2902" t="s">
        <v>8530</v>
      </c>
      <c r="B2902" t="s">
        <v>19</v>
      </c>
      <c r="C2902" s="2">
        <v>48090400</v>
      </c>
      <c r="D2902" s="2">
        <v>46417200</v>
      </c>
      <c r="E2902" s="2">
        <v>45937800</v>
      </c>
      <c r="F2902" s="2">
        <v>47047000</v>
      </c>
      <c r="G2902" s="2">
        <v>47987000</v>
      </c>
      <c r="H2902" s="2">
        <v>50177200</v>
      </c>
      <c r="I2902" s="2">
        <v>51906800</v>
      </c>
      <c r="J2902" s="2">
        <v>52414400</v>
      </c>
      <c r="K2902" s="2">
        <v>52329800</v>
      </c>
      <c r="L2902" s="2">
        <v>52132400</v>
      </c>
      <c r="M2902" s="2">
        <v>52104200</v>
      </c>
      <c r="N2902" s="2">
        <v>52508400</v>
      </c>
      <c r="O2902" s="2">
        <v>52875000</v>
      </c>
      <c r="P2902" s="2">
        <v>53354400</v>
      </c>
      <c r="Q2902" s="2">
        <v>53974800</v>
      </c>
      <c r="R2902" s="2">
        <v>54839600</v>
      </c>
      <c r="S2902" s="2">
        <v>55591600</v>
      </c>
      <c r="T2902" s="2">
        <v>56136800</v>
      </c>
      <c r="U2902" s="2">
        <v>57114400</v>
      </c>
      <c r="V2902" s="2">
        <v>57546800</v>
      </c>
      <c r="W2902" s="2">
        <v>58186000</v>
      </c>
      <c r="X2902" s="2">
        <v>59013200</v>
      </c>
      <c r="Y2902" s="2">
        <v>59812200</v>
      </c>
      <c r="Z2902" s="2">
        <v>60489000</v>
      </c>
      <c r="AA2902" s="2">
        <v>60987200</v>
      </c>
      <c r="AB2902" s="2">
        <v>61250400</v>
      </c>
      <c r="AC2902" s="2">
        <v>62134000</v>
      </c>
      <c r="AD2902" s="2">
        <v>62970600</v>
      </c>
      <c r="AE2902" s="2">
        <v>63628600</v>
      </c>
      <c r="AF2902" s="2">
        <v>64371200</v>
      </c>
    </row>
    <row r="2903" spans="1:32">
      <c r="A2903" t="s">
        <v>8531</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8532</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8533</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8534</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8535</v>
      </c>
      <c r="B2907" t="s">
        <v>19</v>
      </c>
      <c r="C2907" s="2">
        <v>564311000</v>
      </c>
      <c r="D2907" s="2">
        <v>564674000</v>
      </c>
      <c r="E2907" s="2">
        <v>581278000</v>
      </c>
      <c r="F2907" s="2">
        <v>603800000</v>
      </c>
      <c r="G2907" s="2">
        <v>605008000</v>
      </c>
      <c r="H2907" s="2">
        <v>610442000</v>
      </c>
      <c r="I2907" s="2">
        <v>624329000</v>
      </c>
      <c r="J2907" s="2">
        <v>630367000</v>
      </c>
      <c r="K2907" s="2">
        <v>628556000</v>
      </c>
      <c r="L2907" s="2">
        <v>625537000</v>
      </c>
      <c r="M2907" s="2">
        <v>624933000</v>
      </c>
      <c r="N2907" s="2">
        <v>630367000</v>
      </c>
      <c r="O2907" s="2">
        <v>635198000</v>
      </c>
      <c r="P2907" s="2">
        <v>640632000</v>
      </c>
      <c r="Q2907" s="2">
        <v>647274000</v>
      </c>
      <c r="R2907" s="2">
        <v>656934000</v>
      </c>
      <c r="S2907" s="2">
        <v>662369000</v>
      </c>
      <c r="T2907" s="2">
        <v>666595000</v>
      </c>
      <c r="U2907" s="2">
        <v>674445000</v>
      </c>
      <c r="V2907" s="2">
        <v>679879000</v>
      </c>
      <c r="W2907" s="2">
        <v>688332000</v>
      </c>
      <c r="X2907" s="2">
        <v>697993000</v>
      </c>
      <c r="Y2907" s="2">
        <v>707050000</v>
      </c>
      <c r="Z2907" s="2">
        <v>714899000</v>
      </c>
      <c r="AA2907" s="2">
        <v>721541000</v>
      </c>
      <c r="AB2907" s="2">
        <v>725768000</v>
      </c>
      <c r="AC2907" s="2">
        <v>736032000</v>
      </c>
      <c r="AD2907" s="2">
        <v>745693000</v>
      </c>
      <c r="AE2907" s="2">
        <v>754750000</v>
      </c>
      <c r="AF2907" s="2">
        <v>764411000</v>
      </c>
    </row>
    <row r="2908" spans="1:32">
      <c r="A2908" t="s">
        <v>8536</v>
      </c>
      <c r="B2908" t="s">
        <v>19</v>
      </c>
      <c r="C2908" s="2">
        <v>3012500000</v>
      </c>
      <c r="D2908" s="2">
        <v>3014430000</v>
      </c>
      <c r="E2908" s="2">
        <v>3103070000</v>
      </c>
      <c r="F2908" s="2">
        <v>3223300000</v>
      </c>
      <c r="G2908" s="2">
        <v>3229750000</v>
      </c>
      <c r="H2908" s="2">
        <v>3258760000</v>
      </c>
      <c r="I2908" s="2">
        <v>3332890000</v>
      </c>
      <c r="J2908" s="2">
        <v>3365130000</v>
      </c>
      <c r="K2908" s="2">
        <v>3355460000</v>
      </c>
      <c r="L2908" s="2">
        <v>3339340000</v>
      </c>
      <c r="M2908" s="2">
        <v>3336120000</v>
      </c>
      <c r="N2908" s="2">
        <v>3365130000</v>
      </c>
      <c r="O2908" s="2">
        <v>3390910000</v>
      </c>
      <c r="P2908" s="2">
        <v>3419920000</v>
      </c>
      <c r="Q2908" s="2">
        <v>3455380000</v>
      </c>
      <c r="R2908" s="2">
        <v>3506950000</v>
      </c>
      <c r="S2908" s="2">
        <v>3535960000</v>
      </c>
      <c r="T2908" s="2">
        <v>3558520000</v>
      </c>
      <c r="U2908" s="2">
        <v>3600430000</v>
      </c>
      <c r="V2908" s="2">
        <v>3629440000</v>
      </c>
      <c r="W2908" s="2">
        <v>3674560000</v>
      </c>
      <c r="X2908" s="2">
        <v>3726130000</v>
      </c>
      <c r="Y2908" s="2">
        <v>3774480000</v>
      </c>
      <c r="Z2908" s="2">
        <v>3816390000</v>
      </c>
      <c r="AA2908" s="2">
        <v>3851840000</v>
      </c>
      <c r="AB2908" s="2">
        <v>3874410000</v>
      </c>
      <c r="AC2908" s="2">
        <v>3929200000</v>
      </c>
      <c r="AD2908" s="2">
        <v>3980780000</v>
      </c>
      <c r="AE2908" s="2">
        <v>4029130000</v>
      </c>
      <c r="AF2908" s="2">
        <v>4080700000</v>
      </c>
    </row>
    <row r="2909" spans="1:32">
      <c r="A2909" t="s">
        <v>8537</v>
      </c>
      <c r="B2909" t="s">
        <v>19</v>
      </c>
      <c r="C2909" s="2">
        <v>5298340000</v>
      </c>
      <c r="D2909" s="2">
        <v>5301740000</v>
      </c>
      <c r="E2909" s="2">
        <v>5457640000</v>
      </c>
      <c r="F2909" s="2">
        <v>5669100000</v>
      </c>
      <c r="G2909" s="2">
        <v>5680440000</v>
      </c>
      <c r="H2909" s="2">
        <v>5731460000</v>
      </c>
      <c r="I2909" s="2">
        <v>5861850000</v>
      </c>
      <c r="J2909" s="2">
        <v>5918540000</v>
      </c>
      <c r="K2909" s="2">
        <v>5901530000</v>
      </c>
      <c r="L2909" s="2">
        <v>5873190000</v>
      </c>
      <c r="M2909" s="2">
        <v>5867520000</v>
      </c>
      <c r="N2909" s="2">
        <v>5918540000</v>
      </c>
      <c r="O2909" s="2">
        <v>5963890000</v>
      </c>
      <c r="P2909" s="2">
        <v>6014920000</v>
      </c>
      <c r="Q2909" s="2">
        <v>6077280000</v>
      </c>
      <c r="R2909" s="2">
        <v>6167980000</v>
      </c>
      <c r="S2909" s="2">
        <v>6219000000</v>
      </c>
      <c r="T2909" s="2">
        <v>6258690000</v>
      </c>
      <c r="U2909" s="2">
        <v>6332380000</v>
      </c>
      <c r="V2909" s="2">
        <v>6383410000</v>
      </c>
      <c r="W2909" s="2">
        <v>6462770000</v>
      </c>
      <c r="X2909" s="2">
        <v>6553480000</v>
      </c>
      <c r="Y2909" s="2">
        <v>6638520000</v>
      </c>
      <c r="Z2909" s="2">
        <v>6712210000</v>
      </c>
      <c r="AA2909" s="2">
        <v>6774570000</v>
      </c>
      <c r="AB2909" s="2">
        <v>6814260000</v>
      </c>
      <c r="AC2909" s="2">
        <v>6910630000</v>
      </c>
      <c r="AD2909" s="2">
        <v>7001340000</v>
      </c>
      <c r="AE2909" s="2">
        <v>7086380000</v>
      </c>
      <c r="AF2909" s="2">
        <v>7177080000</v>
      </c>
    </row>
    <row r="2910" spans="1:32">
      <c r="A2910" t="s">
        <v>8538</v>
      </c>
      <c r="B2910" t="s">
        <v>19</v>
      </c>
      <c r="C2910" s="2">
        <v>208790000</v>
      </c>
      <c r="D2910" s="2">
        <v>208924000</v>
      </c>
      <c r="E2910" s="2">
        <v>215067000</v>
      </c>
      <c r="F2910" s="2">
        <v>223400000</v>
      </c>
      <c r="G2910" s="2">
        <v>223847000</v>
      </c>
      <c r="H2910" s="2">
        <v>225857000</v>
      </c>
      <c r="I2910" s="2">
        <v>230996000</v>
      </c>
      <c r="J2910" s="2">
        <v>233230000</v>
      </c>
      <c r="K2910" s="2">
        <v>232559000</v>
      </c>
      <c r="L2910" s="2">
        <v>231442000</v>
      </c>
      <c r="M2910" s="2">
        <v>231219000</v>
      </c>
      <c r="N2910" s="2">
        <v>233230000</v>
      </c>
      <c r="O2910" s="2">
        <v>235017000</v>
      </c>
      <c r="P2910" s="2">
        <v>237027000</v>
      </c>
      <c r="Q2910" s="2">
        <v>239485000</v>
      </c>
      <c r="R2910" s="2">
        <v>243059000</v>
      </c>
      <c r="S2910" s="2">
        <v>245070000</v>
      </c>
      <c r="T2910" s="2">
        <v>246634000</v>
      </c>
      <c r="U2910" s="2">
        <v>249538000</v>
      </c>
      <c r="V2910" s="2">
        <v>251548000</v>
      </c>
      <c r="W2910" s="2">
        <v>254676000</v>
      </c>
      <c r="X2910" s="2">
        <v>258250000</v>
      </c>
      <c r="Y2910" s="2">
        <v>261601000</v>
      </c>
      <c r="Z2910" s="2">
        <v>264506000</v>
      </c>
      <c r="AA2910" s="2">
        <v>266963000</v>
      </c>
      <c r="AB2910" s="2">
        <v>268527000</v>
      </c>
      <c r="AC2910" s="2">
        <v>272325000</v>
      </c>
      <c r="AD2910" s="2">
        <v>275899000</v>
      </c>
      <c r="AE2910" s="2">
        <v>279250000</v>
      </c>
      <c r="AF2910" s="2">
        <v>282824000</v>
      </c>
    </row>
    <row r="2911" spans="1:32">
      <c r="A2911" t="s">
        <v>8539</v>
      </c>
      <c r="B2911" t="s">
        <v>19</v>
      </c>
      <c r="C2911" s="2">
        <v>196733000</v>
      </c>
      <c r="D2911" s="2">
        <v>196860000</v>
      </c>
      <c r="E2911" s="2">
        <v>202648000</v>
      </c>
      <c r="F2911" s="2">
        <v>210500000</v>
      </c>
      <c r="G2911" s="2">
        <v>210921000</v>
      </c>
      <c r="H2911" s="2">
        <v>212816000</v>
      </c>
      <c r="I2911" s="2">
        <v>217657000</v>
      </c>
      <c r="J2911" s="2">
        <v>219762000</v>
      </c>
      <c r="K2911" s="2">
        <v>219131000</v>
      </c>
      <c r="L2911" s="2">
        <v>218078000</v>
      </c>
      <c r="M2911" s="2">
        <v>217868000</v>
      </c>
      <c r="N2911" s="2">
        <v>219762000</v>
      </c>
      <c r="O2911" s="2">
        <v>221446000</v>
      </c>
      <c r="P2911" s="2">
        <v>223341000</v>
      </c>
      <c r="Q2911" s="2">
        <v>225656000</v>
      </c>
      <c r="R2911" s="2">
        <v>229024000</v>
      </c>
      <c r="S2911" s="2">
        <v>230919000</v>
      </c>
      <c r="T2911" s="2">
        <v>232392000</v>
      </c>
      <c r="U2911" s="2">
        <v>235129000</v>
      </c>
      <c r="V2911" s="2">
        <v>237023000</v>
      </c>
      <c r="W2911" s="2">
        <v>239970000</v>
      </c>
      <c r="X2911" s="2">
        <v>243338000</v>
      </c>
      <c r="Y2911" s="2">
        <v>246496000</v>
      </c>
      <c r="Z2911" s="2">
        <v>249232000</v>
      </c>
      <c r="AA2911" s="2">
        <v>251548000</v>
      </c>
      <c r="AB2911" s="2">
        <v>253021000</v>
      </c>
      <c r="AC2911" s="2">
        <v>256600000</v>
      </c>
      <c r="AD2911" s="2">
        <v>259968000</v>
      </c>
      <c r="AE2911" s="2">
        <v>263125000</v>
      </c>
      <c r="AF2911" s="2">
        <v>266493000</v>
      </c>
    </row>
    <row r="2912" spans="1:32">
      <c r="A2912" t="s">
        <v>8540</v>
      </c>
      <c r="B2912" t="s">
        <v>19</v>
      </c>
      <c r="C2912" s="2">
        <v>140097000</v>
      </c>
      <c r="D2912" s="2">
        <v>140186000</v>
      </c>
      <c r="E2912" s="2">
        <v>144309000</v>
      </c>
      <c r="F2912" s="2">
        <v>149900000</v>
      </c>
      <c r="G2912" s="2">
        <v>150200000</v>
      </c>
      <c r="H2912" s="2">
        <v>151549000</v>
      </c>
      <c r="I2912" s="2">
        <v>154997000</v>
      </c>
      <c r="J2912" s="2">
        <v>156496000</v>
      </c>
      <c r="K2912" s="2">
        <v>156046000</v>
      </c>
      <c r="L2912" s="2">
        <v>155296000</v>
      </c>
      <c r="M2912" s="2">
        <v>155147000</v>
      </c>
      <c r="N2912" s="2">
        <v>156496000</v>
      </c>
      <c r="O2912" s="2">
        <v>157695000</v>
      </c>
      <c r="P2912" s="2">
        <v>159044000</v>
      </c>
      <c r="Q2912" s="2">
        <v>160693000</v>
      </c>
      <c r="R2912" s="2">
        <v>163091000</v>
      </c>
      <c r="S2912" s="2">
        <v>164440000</v>
      </c>
      <c r="T2912" s="2">
        <v>165490000</v>
      </c>
      <c r="U2912" s="2">
        <v>167438000</v>
      </c>
      <c r="V2912" s="2">
        <v>168787000</v>
      </c>
      <c r="W2912" s="2">
        <v>170886000</v>
      </c>
      <c r="X2912" s="2">
        <v>173284000</v>
      </c>
      <c r="Y2912" s="2">
        <v>175533000</v>
      </c>
      <c r="Z2912" s="2">
        <v>177482000</v>
      </c>
      <c r="AA2912" s="2">
        <v>179131000</v>
      </c>
      <c r="AB2912" s="2">
        <v>180180000</v>
      </c>
      <c r="AC2912" s="2">
        <v>182728000</v>
      </c>
      <c r="AD2912" s="2">
        <v>185127000</v>
      </c>
      <c r="AE2912" s="2">
        <v>187375000</v>
      </c>
      <c r="AF2912" s="2">
        <v>189773000</v>
      </c>
    </row>
    <row r="2913" spans="1:32">
      <c r="A2913" t="s">
        <v>8541</v>
      </c>
      <c r="B2913" t="s">
        <v>19</v>
      </c>
      <c r="C2913" s="2">
        <v>13084400</v>
      </c>
      <c r="D2913" s="2">
        <v>13092800</v>
      </c>
      <c r="E2913" s="2">
        <v>13477800</v>
      </c>
      <c r="F2913" s="2">
        <v>14000000</v>
      </c>
      <c r="G2913" s="2">
        <v>14028000</v>
      </c>
      <c r="H2913" s="2">
        <v>14154000</v>
      </c>
      <c r="I2913" s="2">
        <v>14476000</v>
      </c>
      <c r="J2913" s="2">
        <v>14616000</v>
      </c>
      <c r="K2913" s="2">
        <v>14574000</v>
      </c>
      <c r="L2913" s="2">
        <v>14504000</v>
      </c>
      <c r="M2913" s="2">
        <v>14490000</v>
      </c>
      <c r="N2913" s="2">
        <v>14616000</v>
      </c>
      <c r="O2913" s="2">
        <v>14728000</v>
      </c>
      <c r="P2913" s="2">
        <v>14854000</v>
      </c>
      <c r="Q2913" s="2">
        <v>15008000</v>
      </c>
      <c r="R2913" s="2">
        <v>15232000</v>
      </c>
      <c r="S2913" s="2">
        <v>15358000</v>
      </c>
      <c r="T2913" s="2">
        <v>15456000</v>
      </c>
      <c r="U2913" s="2">
        <v>15638000</v>
      </c>
      <c r="V2913" s="2">
        <v>15764000</v>
      </c>
      <c r="W2913" s="2">
        <v>15960000</v>
      </c>
      <c r="X2913" s="2">
        <v>16184000</v>
      </c>
      <c r="Y2913" s="2">
        <v>16394000</v>
      </c>
      <c r="Z2913" s="2">
        <v>16576000</v>
      </c>
      <c r="AA2913" s="2">
        <v>16730000</v>
      </c>
      <c r="AB2913" s="2">
        <v>16828000</v>
      </c>
      <c r="AC2913" s="2">
        <v>17066000</v>
      </c>
      <c r="AD2913" s="2">
        <v>17290000</v>
      </c>
      <c r="AE2913" s="2">
        <v>17500000</v>
      </c>
      <c r="AF2913" s="2">
        <v>17724000</v>
      </c>
    </row>
    <row r="2914" spans="1:32">
      <c r="A2914" t="s">
        <v>8542</v>
      </c>
      <c r="B2914" t="s">
        <v>19</v>
      </c>
      <c r="C2914" s="2">
        <v>87852400</v>
      </c>
      <c r="D2914" s="2">
        <v>87908800</v>
      </c>
      <c r="E2914" s="2">
        <v>90493800</v>
      </c>
      <c r="F2914" s="2">
        <v>94000000</v>
      </c>
      <c r="G2914" s="2">
        <v>94188000</v>
      </c>
      <c r="H2914" s="2">
        <v>95034000</v>
      </c>
      <c r="I2914" s="2">
        <v>97196000</v>
      </c>
      <c r="J2914" s="2">
        <v>98136000</v>
      </c>
      <c r="K2914" s="2">
        <v>97854000</v>
      </c>
      <c r="L2914" s="2">
        <v>97384000</v>
      </c>
      <c r="M2914" s="2">
        <v>97290000</v>
      </c>
      <c r="N2914" s="2">
        <v>98136000</v>
      </c>
      <c r="O2914" s="2">
        <v>98888000</v>
      </c>
      <c r="P2914" s="2">
        <v>99734000</v>
      </c>
      <c r="Q2914" s="2">
        <v>100768000</v>
      </c>
      <c r="R2914" s="2">
        <v>102272000</v>
      </c>
      <c r="S2914" s="2">
        <v>103118000</v>
      </c>
      <c r="T2914" s="2">
        <v>103776000</v>
      </c>
      <c r="U2914" s="2">
        <v>104998000</v>
      </c>
      <c r="V2914" s="2">
        <v>105844000</v>
      </c>
      <c r="W2914" s="2">
        <v>107160000</v>
      </c>
      <c r="X2914" s="2">
        <v>108664000</v>
      </c>
      <c r="Y2914" s="2">
        <v>110074000</v>
      </c>
      <c r="Z2914" s="2">
        <v>111296000</v>
      </c>
      <c r="AA2914" s="2">
        <v>112330000</v>
      </c>
      <c r="AB2914" s="2">
        <v>112988000</v>
      </c>
      <c r="AC2914" s="2">
        <v>114586000</v>
      </c>
      <c r="AD2914" s="2">
        <v>116090000</v>
      </c>
      <c r="AE2914" s="2">
        <v>117500000</v>
      </c>
      <c r="AF2914" s="2">
        <v>119004000</v>
      </c>
    </row>
    <row r="2915" spans="1:32">
      <c r="A2915" t="s">
        <v>8543</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8544</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8545</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8546</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8547</v>
      </c>
      <c r="B2919" t="s">
        <v>19</v>
      </c>
      <c r="C2919" s="2">
        <v>319471000</v>
      </c>
      <c r="D2919" s="2">
        <v>319652000</v>
      </c>
      <c r="E2919" s="2">
        <v>329011000</v>
      </c>
      <c r="F2919" s="2">
        <v>341751000</v>
      </c>
      <c r="G2919" s="2">
        <v>342294000</v>
      </c>
      <c r="H2919" s="2">
        <v>345615000</v>
      </c>
      <c r="I2919" s="2">
        <v>353163000</v>
      </c>
      <c r="J2919" s="2">
        <v>356725000</v>
      </c>
      <c r="K2919" s="2">
        <v>355699000</v>
      </c>
      <c r="L2919" s="2">
        <v>354008000</v>
      </c>
      <c r="M2919" s="2">
        <v>353766000</v>
      </c>
      <c r="N2919" s="2">
        <v>356544000</v>
      </c>
      <c r="O2919" s="2">
        <v>359563000</v>
      </c>
      <c r="P2919" s="2">
        <v>362582000</v>
      </c>
      <c r="Q2919" s="2">
        <v>366325000</v>
      </c>
      <c r="R2919" s="2">
        <v>371579000</v>
      </c>
      <c r="S2919" s="2">
        <v>374658000</v>
      </c>
      <c r="T2919" s="2">
        <v>377254000</v>
      </c>
      <c r="U2919" s="2">
        <v>381722000</v>
      </c>
      <c r="V2919" s="2">
        <v>384862000</v>
      </c>
      <c r="W2919" s="2">
        <v>389451000</v>
      </c>
      <c r="X2919" s="2">
        <v>395066000</v>
      </c>
      <c r="Y2919" s="2">
        <v>400259000</v>
      </c>
      <c r="Z2919" s="2">
        <v>404486000</v>
      </c>
      <c r="AA2919" s="2">
        <v>408229000</v>
      </c>
      <c r="AB2919" s="2">
        <v>410644000</v>
      </c>
      <c r="AC2919" s="2">
        <v>416622000</v>
      </c>
      <c r="AD2919" s="2">
        <v>422056000</v>
      </c>
      <c r="AE2919" s="2">
        <v>427188000</v>
      </c>
      <c r="AF2919" s="2">
        <v>432743000</v>
      </c>
    </row>
    <row r="2920" spans="1:32">
      <c r="A2920" t="s">
        <v>8548</v>
      </c>
      <c r="B2920" t="s">
        <v>19</v>
      </c>
      <c r="C2920" s="2">
        <v>1705450000</v>
      </c>
      <c r="D2920" s="2">
        <v>1706420000</v>
      </c>
      <c r="E2920" s="2">
        <v>1756380000</v>
      </c>
      <c r="F2920" s="2">
        <v>1824390000</v>
      </c>
      <c r="G2920" s="2">
        <v>1827290000</v>
      </c>
      <c r="H2920" s="2">
        <v>1845020000</v>
      </c>
      <c r="I2920" s="2">
        <v>1885310000</v>
      </c>
      <c r="J2920" s="2">
        <v>1904330000</v>
      </c>
      <c r="K2920" s="2">
        <v>1898850000</v>
      </c>
      <c r="L2920" s="2">
        <v>1889820000</v>
      </c>
      <c r="M2920" s="2">
        <v>1888530000</v>
      </c>
      <c r="N2920" s="2">
        <v>1903360000</v>
      </c>
      <c r="O2920" s="2">
        <v>1919480000</v>
      </c>
      <c r="P2920" s="2">
        <v>1935590000</v>
      </c>
      <c r="Q2920" s="2">
        <v>1955580000</v>
      </c>
      <c r="R2920" s="2">
        <v>1983620000</v>
      </c>
      <c r="S2920" s="2">
        <v>2000060000</v>
      </c>
      <c r="T2920" s="2">
        <v>2013920000</v>
      </c>
      <c r="U2920" s="2">
        <v>2037770000</v>
      </c>
      <c r="V2920" s="2">
        <v>2054530000</v>
      </c>
      <c r="W2920" s="2">
        <v>2079030000</v>
      </c>
      <c r="X2920" s="2">
        <v>2109010000</v>
      </c>
      <c r="Y2920" s="2">
        <v>2136730000</v>
      </c>
      <c r="Z2920" s="2">
        <v>2159290000</v>
      </c>
      <c r="AA2920" s="2">
        <v>2179270000</v>
      </c>
      <c r="AB2920" s="2">
        <v>2192170000</v>
      </c>
      <c r="AC2920" s="2">
        <v>2224080000</v>
      </c>
      <c r="AD2920" s="2">
        <v>2253090000</v>
      </c>
      <c r="AE2920" s="2">
        <v>2280480000</v>
      </c>
      <c r="AF2920" s="2">
        <v>2310140000</v>
      </c>
    </row>
    <row r="2921" spans="1:32">
      <c r="A2921" t="s">
        <v>8549</v>
      </c>
      <c r="B2921" t="s">
        <v>19</v>
      </c>
      <c r="C2921" s="2">
        <v>2999520000</v>
      </c>
      <c r="D2921" s="2">
        <v>3001220000</v>
      </c>
      <c r="E2921" s="2">
        <v>3089090000</v>
      </c>
      <c r="F2921" s="2">
        <v>3208710000</v>
      </c>
      <c r="G2921" s="2">
        <v>3213810000</v>
      </c>
      <c r="H2921" s="2">
        <v>3244990000</v>
      </c>
      <c r="I2921" s="2">
        <v>3315860000</v>
      </c>
      <c r="J2921" s="2">
        <v>3349300000</v>
      </c>
      <c r="K2921" s="2">
        <v>3339670000</v>
      </c>
      <c r="L2921" s="2">
        <v>3323790000</v>
      </c>
      <c r="M2921" s="2">
        <v>3321530000</v>
      </c>
      <c r="N2921" s="2">
        <v>3347600000</v>
      </c>
      <c r="O2921" s="2">
        <v>3375950000</v>
      </c>
      <c r="P2921" s="2">
        <v>3404290000</v>
      </c>
      <c r="Q2921" s="2">
        <v>3439440000</v>
      </c>
      <c r="R2921" s="2">
        <v>3488760000</v>
      </c>
      <c r="S2921" s="2">
        <v>3517680000</v>
      </c>
      <c r="T2921" s="2">
        <v>3542050000</v>
      </c>
      <c r="U2921" s="2">
        <v>3584010000</v>
      </c>
      <c r="V2921" s="2">
        <v>3613480000</v>
      </c>
      <c r="W2921" s="2">
        <v>3656570000</v>
      </c>
      <c r="X2921" s="2">
        <v>3709290000</v>
      </c>
      <c r="Y2921" s="2">
        <v>3758050000</v>
      </c>
      <c r="Z2921" s="2">
        <v>3797730000</v>
      </c>
      <c r="AA2921" s="2">
        <v>3832880000</v>
      </c>
      <c r="AB2921" s="2">
        <v>3855550000</v>
      </c>
      <c r="AC2921" s="2">
        <v>3911680000</v>
      </c>
      <c r="AD2921" s="2">
        <v>3962700000</v>
      </c>
      <c r="AE2921" s="2">
        <v>4010890000</v>
      </c>
      <c r="AF2921" s="2">
        <v>4063040000</v>
      </c>
    </row>
    <row r="2922" spans="1:32">
      <c r="A2922" t="s">
        <v>8550</v>
      </c>
      <c r="B2922" t="s">
        <v>19</v>
      </c>
      <c r="C2922" s="2">
        <v>118201000</v>
      </c>
      <c r="D2922" s="2">
        <v>118268000</v>
      </c>
      <c r="E2922" s="2">
        <v>121731000</v>
      </c>
      <c r="F2922" s="2">
        <v>126444000</v>
      </c>
      <c r="G2922" s="2">
        <v>126645000</v>
      </c>
      <c r="H2922" s="2">
        <v>127874000</v>
      </c>
      <c r="I2922" s="2">
        <v>130667000</v>
      </c>
      <c r="J2922" s="2">
        <v>131985000</v>
      </c>
      <c r="K2922" s="2">
        <v>131605000</v>
      </c>
      <c r="L2922" s="2">
        <v>130979000</v>
      </c>
      <c r="M2922" s="2">
        <v>130890000</v>
      </c>
      <c r="N2922" s="2">
        <v>131918000</v>
      </c>
      <c r="O2922" s="2">
        <v>133035000</v>
      </c>
      <c r="P2922" s="2">
        <v>134152000</v>
      </c>
      <c r="Q2922" s="2">
        <v>135537000</v>
      </c>
      <c r="R2922" s="2">
        <v>137480000</v>
      </c>
      <c r="S2922" s="2">
        <v>138620000</v>
      </c>
      <c r="T2922" s="2">
        <v>139580000</v>
      </c>
      <c r="U2922" s="2">
        <v>141233000</v>
      </c>
      <c r="V2922" s="2">
        <v>142395000</v>
      </c>
      <c r="W2922" s="2">
        <v>144093000</v>
      </c>
      <c r="X2922" s="2">
        <v>146171000</v>
      </c>
      <c r="Y2922" s="2">
        <v>148092000</v>
      </c>
      <c r="Z2922" s="2">
        <v>149656000</v>
      </c>
      <c r="AA2922" s="2">
        <v>151041000</v>
      </c>
      <c r="AB2922" s="2">
        <v>151934000</v>
      </c>
      <c r="AC2922" s="2">
        <v>154146000</v>
      </c>
      <c r="AD2922" s="2">
        <v>156157000</v>
      </c>
      <c r="AE2922" s="2">
        <v>158056000</v>
      </c>
      <c r="AF2922" s="2">
        <v>160111000</v>
      </c>
    </row>
    <row r="2923" spans="1:32">
      <c r="A2923" t="s">
        <v>8551</v>
      </c>
      <c r="B2923" t="s">
        <v>19</v>
      </c>
      <c r="C2923" s="2">
        <v>111376000</v>
      </c>
      <c r="D2923" s="2">
        <v>111439000</v>
      </c>
      <c r="E2923" s="2">
        <v>114701000</v>
      </c>
      <c r="F2923" s="2">
        <v>119143000</v>
      </c>
      <c r="G2923" s="2">
        <v>119332000</v>
      </c>
      <c r="H2923" s="2">
        <v>120490000</v>
      </c>
      <c r="I2923" s="2">
        <v>123121000</v>
      </c>
      <c r="J2923" s="2">
        <v>124363000</v>
      </c>
      <c r="K2923" s="2">
        <v>124006000</v>
      </c>
      <c r="L2923" s="2">
        <v>123416000</v>
      </c>
      <c r="M2923" s="2">
        <v>123332000</v>
      </c>
      <c r="N2923" s="2">
        <v>124300000</v>
      </c>
      <c r="O2923" s="2">
        <v>125353000</v>
      </c>
      <c r="P2923" s="2">
        <v>126405000</v>
      </c>
      <c r="Q2923" s="2">
        <v>127710000</v>
      </c>
      <c r="R2923" s="2">
        <v>129542000</v>
      </c>
      <c r="S2923" s="2">
        <v>130615000</v>
      </c>
      <c r="T2923" s="2">
        <v>131520000</v>
      </c>
      <c r="U2923" s="2">
        <v>133078000</v>
      </c>
      <c r="V2923" s="2">
        <v>134173000</v>
      </c>
      <c r="W2923" s="2">
        <v>135772000</v>
      </c>
      <c r="X2923" s="2">
        <v>137730000</v>
      </c>
      <c r="Y2923" s="2">
        <v>139540000</v>
      </c>
      <c r="Z2923" s="2">
        <v>141014000</v>
      </c>
      <c r="AA2923" s="2">
        <v>142319000</v>
      </c>
      <c r="AB2923" s="2">
        <v>143161000</v>
      </c>
      <c r="AC2923" s="2">
        <v>145245000</v>
      </c>
      <c r="AD2923" s="2">
        <v>147140000</v>
      </c>
      <c r="AE2923" s="2">
        <v>148929000</v>
      </c>
      <c r="AF2923" s="2">
        <v>150865000</v>
      </c>
    </row>
    <row r="2924" spans="1:32">
      <c r="A2924" t="s">
        <v>8552</v>
      </c>
      <c r="B2924" t="s">
        <v>19</v>
      </c>
      <c r="C2924" s="2">
        <v>79312100</v>
      </c>
      <c r="D2924" s="2">
        <v>79357100</v>
      </c>
      <c r="E2924" s="2">
        <v>81680500</v>
      </c>
      <c r="F2924" s="2">
        <v>84843400</v>
      </c>
      <c r="G2924" s="2">
        <v>84978300</v>
      </c>
      <c r="H2924" s="2">
        <v>85802800</v>
      </c>
      <c r="I2924" s="2">
        <v>87676500</v>
      </c>
      <c r="J2924" s="2">
        <v>88560900</v>
      </c>
      <c r="K2924" s="2">
        <v>88306100</v>
      </c>
      <c r="L2924" s="2">
        <v>87886400</v>
      </c>
      <c r="M2924" s="2">
        <v>87826400</v>
      </c>
      <c r="N2924" s="2">
        <v>88516000</v>
      </c>
      <c r="O2924" s="2">
        <v>89265400</v>
      </c>
      <c r="P2924" s="2">
        <v>90015000</v>
      </c>
      <c r="Q2924" s="2">
        <v>90944300</v>
      </c>
      <c r="R2924" s="2">
        <v>92248500</v>
      </c>
      <c r="S2924" s="2">
        <v>93013000</v>
      </c>
      <c r="T2924" s="2">
        <v>93657500</v>
      </c>
      <c r="U2924" s="2">
        <v>94766800</v>
      </c>
      <c r="V2924" s="2">
        <v>95546300</v>
      </c>
      <c r="W2924" s="2">
        <v>96685500</v>
      </c>
      <c r="X2924" s="2">
        <v>98079600</v>
      </c>
      <c r="Y2924" s="2">
        <v>99368700</v>
      </c>
      <c r="Z2924" s="2">
        <v>100418000</v>
      </c>
      <c r="AA2924" s="2">
        <v>101347000</v>
      </c>
      <c r="AB2924" s="2">
        <v>101947000</v>
      </c>
      <c r="AC2924" s="2">
        <v>103431000</v>
      </c>
      <c r="AD2924" s="2">
        <v>104780000</v>
      </c>
      <c r="AE2924" s="2">
        <v>106054000</v>
      </c>
      <c r="AF2924" s="2">
        <v>107433000</v>
      </c>
    </row>
    <row r="2925" spans="1:32">
      <c r="A2925" t="s">
        <v>8553</v>
      </c>
      <c r="B2925" t="s">
        <v>19</v>
      </c>
      <c r="C2925" s="2">
        <v>7407400</v>
      </c>
      <c r="D2925" s="2">
        <v>7411600</v>
      </c>
      <c r="E2925" s="2">
        <v>7628600</v>
      </c>
      <c r="F2925" s="2">
        <v>7924000</v>
      </c>
      <c r="G2925" s="2">
        <v>7936600</v>
      </c>
      <c r="H2925" s="2">
        <v>8013600</v>
      </c>
      <c r="I2925" s="2">
        <v>8188600</v>
      </c>
      <c r="J2925" s="2">
        <v>8271200</v>
      </c>
      <c r="K2925" s="2">
        <v>8247400</v>
      </c>
      <c r="L2925" s="2">
        <v>8208200</v>
      </c>
      <c r="M2925" s="2">
        <v>8202600</v>
      </c>
      <c r="N2925" s="2">
        <v>8267000</v>
      </c>
      <c r="O2925" s="2">
        <v>8337000</v>
      </c>
      <c r="P2925" s="2">
        <v>8407000</v>
      </c>
      <c r="Q2925" s="2">
        <v>8493800</v>
      </c>
      <c r="R2925" s="2">
        <v>8615600</v>
      </c>
      <c r="S2925" s="2">
        <v>8687000</v>
      </c>
      <c r="T2925" s="2">
        <v>8747200</v>
      </c>
      <c r="U2925" s="2">
        <v>8850800</v>
      </c>
      <c r="V2925" s="2">
        <v>8923600</v>
      </c>
      <c r="W2925" s="2">
        <v>9030000</v>
      </c>
      <c r="X2925" s="2">
        <v>9160200</v>
      </c>
      <c r="Y2925" s="2">
        <v>9280600</v>
      </c>
      <c r="Z2925" s="2">
        <v>9378600</v>
      </c>
      <c r="AA2925" s="2">
        <v>9465400</v>
      </c>
      <c r="AB2925" s="2">
        <v>9521400</v>
      </c>
      <c r="AC2925" s="2">
        <v>9660000</v>
      </c>
      <c r="AD2925" s="2">
        <v>9786000</v>
      </c>
      <c r="AE2925" s="2">
        <v>9905000</v>
      </c>
      <c r="AF2925" s="2">
        <v>10033800</v>
      </c>
    </row>
    <row r="2926" spans="1:32">
      <c r="A2926" t="s">
        <v>8554</v>
      </c>
      <c r="B2926" t="s">
        <v>19</v>
      </c>
      <c r="C2926" s="2">
        <v>49735400</v>
      </c>
      <c r="D2926" s="2">
        <v>49763600</v>
      </c>
      <c r="E2926" s="2">
        <v>51220600</v>
      </c>
      <c r="F2926" s="2">
        <v>53204000</v>
      </c>
      <c r="G2926" s="2">
        <v>53288600</v>
      </c>
      <c r="H2926" s="2">
        <v>53805600</v>
      </c>
      <c r="I2926" s="2">
        <v>54980600</v>
      </c>
      <c r="J2926" s="2">
        <v>55535200</v>
      </c>
      <c r="K2926" s="2">
        <v>55375400</v>
      </c>
      <c r="L2926" s="2">
        <v>55112200</v>
      </c>
      <c r="M2926" s="2">
        <v>55074600</v>
      </c>
      <c r="N2926" s="2">
        <v>55507000</v>
      </c>
      <c r="O2926" s="2">
        <v>55977000</v>
      </c>
      <c r="P2926" s="2">
        <v>56447000</v>
      </c>
      <c r="Q2926" s="2">
        <v>57029800</v>
      </c>
      <c r="R2926" s="2">
        <v>57847600</v>
      </c>
      <c r="S2926" s="2">
        <v>58327000</v>
      </c>
      <c r="T2926" s="2">
        <v>58731200</v>
      </c>
      <c r="U2926" s="2">
        <v>59426800</v>
      </c>
      <c r="V2926" s="2">
        <v>59915600</v>
      </c>
      <c r="W2926" s="2">
        <v>60630000</v>
      </c>
      <c r="X2926" s="2">
        <v>61504200</v>
      </c>
      <c r="Y2926" s="2">
        <v>62312600</v>
      </c>
      <c r="Z2926" s="2">
        <v>62970600</v>
      </c>
      <c r="AA2926" s="2">
        <v>63553400</v>
      </c>
      <c r="AB2926" s="2">
        <v>63929400</v>
      </c>
      <c r="AC2926" s="2">
        <v>64860000</v>
      </c>
      <c r="AD2926" s="2">
        <v>65706000</v>
      </c>
      <c r="AE2926" s="2">
        <v>66505000</v>
      </c>
      <c r="AF2926" s="2">
        <v>67369800</v>
      </c>
    </row>
    <row r="2927" spans="1:32">
      <c r="A2927" t="s">
        <v>8555</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8556</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8557</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8558</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8559</v>
      </c>
      <c r="B2931" t="s">
        <v>19</v>
      </c>
      <c r="C2931" s="2">
        <v>1916460000</v>
      </c>
      <c r="D2931" s="2">
        <v>1959330000</v>
      </c>
      <c r="E2931" s="2">
        <v>1808980000</v>
      </c>
      <c r="F2931" s="2">
        <v>1884460000</v>
      </c>
      <c r="G2931" s="2">
        <v>1907400000</v>
      </c>
      <c r="H2931" s="2">
        <v>1944240000</v>
      </c>
      <c r="I2931" s="2">
        <v>1970200000</v>
      </c>
      <c r="J2931" s="2">
        <v>1984090000</v>
      </c>
      <c r="K2931" s="2">
        <v>1985290000</v>
      </c>
      <c r="L2931" s="2">
        <v>1980460000</v>
      </c>
      <c r="M2931" s="2">
        <v>1973820000</v>
      </c>
      <c r="N2931" s="2">
        <v>1972610000</v>
      </c>
      <c r="O2931" s="2">
        <v>1976240000</v>
      </c>
      <c r="P2931" s="2">
        <v>1983480000</v>
      </c>
      <c r="Q2931" s="2">
        <v>1993750000</v>
      </c>
      <c r="R2931" s="2">
        <v>2011260000</v>
      </c>
      <c r="S2931" s="2">
        <v>2029980000</v>
      </c>
      <c r="T2931" s="2">
        <v>2046280000</v>
      </c>
      <c r="U2931" s="2">
        <v>2073450000</v>
      </c>
      <c r="V2931" s="2">
        <v>2092770000</v>
      </c>
      <c r="W2931" s="2">
        <v>2117530000</v>
      </c>
      <c r="X2931" s="2">
        <v>2147720000</v>
      </c>
      <c r="Y2931" s="2">
        <v>2180320000</v>
      </c>
      <c r="Z2931" s="2">
        <v>2212930000</v>
      </c>
      <c r="AA2931" s="2">
        <v>2240100000</v>
      </c>
      <c r="AB2931" s="2">
        <v>2254590000</v>
      </c>
      <c r="AC2931" s="2">
        <v>2287190000</v>
      </c>
      <c r="AD2931" s="2">
        <v>2318590000</v>
      </c>
      <c r="AE2931" s="2">
        <v>2346970000</v>
      </c>
      <c r="AF2931" s="2">
        <v>2379580000</v>
      </c>
    </row>
    <row r="2932" spans="1:32">
      <c r="A2932" t="s">
        <v>8560</v>
      </c>
      <c r="B2932" t="s">
        <v>19</v>
      </c>
      <c r="C2932" s="2">
        <v>10230800000</v>
      </c>
      <c r="D2932" s="2">
        <v>10459600000</v>
      </c>
      <c r="E2932" s="2">
        <v>9657010000</v>
      </c>
      <c r="F2932" s="2">
        <v>10059900000</v>
      </c>
      <c r="G2932" s="2">
        <v>10182400000</v>
      </c>
      <c r="H2932" s="2">
        <v>10379000000</v>
      </c>
      <c r="I2932" s="2">
        <v>10517600000</v>
      </c>
      <c r="J2932" s="2">
        <v>10591800000</v>
      </c>
      <c r="K2932" s="2">
        <v>10598200000</v>
      </c>
      <c r="L2932" s="2">
        <v>10572400000</v>
      </c>
      <c r="M2932" s="2">
        <v>10537000000</v>
      </c>
      <c r="N2932" s="2">
        <v>10530500000</v>
      </c>
      <c r="O2932" s="2">
        <v>10549900000</v>
      </c>
      <c r="P2932" s="2">
        <v>10588500000</v>
      </c>
      <c r="Q2932" s="2">
        <v>10643300000</v>
      </c>
      <c r="R2932" s="2">
        <v>10736800000</v>
      </c>
      <c r="S2932" s="2">
        <v>10836700000</v>
      </c>
      <c r="T2932" s="2">
        <v>10923800000</v>
      </c>
      <c r="U2932" s="2">
        <v>11068800000</v>
      </c>
      <c r="V2932" s="2">
        <v>11172000000</v>
      </c>
      <c r="W2932" s="2">
        <v>11304100000</v>
      </c>
      <c r="X2932" s="2">
        <v>11465300000</v>
      </c>
      <c r="Y2932" s="2">
        <v>11639300000</v>
      </c>
      <c r="Z2932" s="2">
        <v>11813400000</v>
      </c>
      <c r="AA2932" s="2">
        <v>11958400000</v>
      </c>
      <c r="AB2932" s="2">
        <v>12035800000</v>
      </c>
      <c r="AC2932" s="2">
        <v>12209900000</v>
      </c>
      <c r="AD2932" s="2">
        <v>12377500000</v>
      </c>
      <c r="AE2932" s="2">
        <v>12529000000</v>
      </c>
      <c r="AF2932" s="2">
        <v>12703000000</v>
      </c>
    </row>
    <row r="2933" spans="1:32">
      <c r="A2933" t="s">
        <v>8561</v>
      </c>
      <c r="B2933" t="s">
        <v>19</v>
      </c>
      <c r="C2933" s="2">
        <v>17993700000</v>
      </c>
      <c r="D2933" s="2">
        <v>18396200000</v>
      </c>
      <c r="E2933" s="2">
        <v>16984600000</v>
      </c>
      <c r="F2933" s="2">
        <v>17693300000</v>
      </c>
      <c r="G2933" s="2">
        <v>17908700000</v>
      </c>
      <c r="H2933" s="2">
        <v>18254500000</v>
      </c>
      <c r="I2933" s="2">
        <v>18498300000</v>
      </c>
      <c r="J2933" s="2">
        <v>18628700000</v>
      </c>
      <c r="K2933" s="2">
        <v>18640000000</v>
      </c>
      <c r="L2933" s="2">
        <v>18594600000</v>
      </c>
      <c r="M2933" s="2">
        <v>18532300000</v>
      </c>
      <c r="N2933" s="2">
        <v>18520900000</v>
      </c>
      <c r="O2933" s="2">
        <v>18555000000</v>
      </c>
      <c r="P2933" s="2">
        <v>18623000000</v>
      </c>
      <c r="Q2933" s="2">
        <v>18719400000</v>
      </c>
      <c r="R2933" s="2">
        <v>18883800000</v>
      </c>
      <c r="S2933" s="2">
        <v>19059500000</v>
      </c>
      <c r="T2933" s="2">
        <v>19212600000</v>
      </c>
      <c r="U2933" s="2">
        <v>19467700000</v>
      </c>
      <c r="V2933" s="2">
        <v>19649100000</v>
      </c>
      <c r="W2933" s="2">
        <v>19881500000</v>
      </c>
      <c r="X2933" s="2">
        <v>20165000000</v>
      </c>
      <c r="Y2933" s="2">
        <v>20471100000</v>
      </c>
      <c r="Z2933" s="2">
        <v>20777300000</v>
      </c>
      <c r="AA2933" s="2">
        <v>21032400000</v>
      </c>
      <c r="AB2933" s="2">
        <v>21168400000</v>
      </c>
      <c r="AC2933" s="2">
        <v>21474600000</v>
      </c>
      <c r="AD2933" s="2">
        <v>21769300000</v>
      </c>
      <c r="AE2933" s="2">
        <v>22035800000</v>
      </c>
      <c r="AF2933" s="2">
        <v>22341900000</v>
      </c>
    </row>
    <row r="2934" spans="1:32">
      <c r="A2934" t="s">
        <v>8562</v>
      </c>
      <c r="B2934" t="s">
        <v>19</v>
      </c>
      <c r="C2934" s="2">
        <v>709072000</v>
      </c>
      <c r="D2934" s="2">
        <v>724933000</v>
      </c>
      <c r="E2934" s="2">
        <v>669306000</v>
      </c>
      <c r="F2934" s="2">
        <v>697231000</v>
      </c>
      <c r="G2934" s="2">
        <v>705721000</v>
      </c>
      <c r="H2934" s="2">
        <v>719348000</v>
      </c>
      <c r="I2934" s="2">
        <v>728954000</v>
      </c>
      <c r="J2934" s="2">
        <v>734092000</v>
      </c>
      <c r="K2934" s="2">
        <v>734539000</v>
      </c>
      <c r="L2934" s="2">
        <v>732752000</v>
      </c>
      <c r="M2934" s="2">
        <v>730295000</v>
      </c>
      <c r="N2934" s="2">
        <v>729848000</v>
      </c>
      <c r="O2934" s="2">
        <v>731188000</v>
      </c>
      <c r="P2934" s="2">
        <v>733869000</v>
      </c>
      <c r="Q2934" s="2">
        <v>737667000</v>
      </c>
      <c r="R2934" s="2">
        <v>744145000</v>
      </c>
      <c r="S2934" s="2">
        <v>751071000</v>
      </c>
      <c r="T2934" s="2">
        <v>757103000</v>
      </c>
      <c r="U2934" s="2">
        <v>767156000</v>
      </c>
      <c r="V2934" s="2">
        <v>774304000</v>
      </c>
      <c r="W2934" s="2">
        <v>783464000</v>
      </c>
      <c r="X2934" s="2">
        <v>794634000</v>
      </c>
      <c r="Y2934" s="2">
        <v>806697000</v>
      </c>
      <c r="Z2934" s="2">
        <v>818761000</v>
      </c>
      <c r="AA2934" s="2">
        <v>828814000</v>
      </c>
      <c r="AB2934" s="2">
        <v>834176000</v>
      </c>
      <c r="AC2934" s="2">
        <v>846239000</v>
      </c>
      <c r="AD2934" s="2">
        <v>857856000</v>
      </c>
      <c r="AE2934" s="2">
        <v>868356000</v>
      </c>
      <c r="AF2934" s="2">
        <v>880419000</v>
      </c>
    </row>
    <row r="2935" spans="1:32">
      <c r="A2935" t="s">
        <v>8563</v>
      </c>
      <c r="B2935" t="s">
        <v>19</v>
      </c>
      <c r="C2935" s="2">
        <v>668127000</v>
      </c>
      <c r="D2935" s="2">
        <v>683072000</v>
      </c>
      <c r="E2935" s="2">
        <v>630658000</v>
      </c>
      <c r="F2935" s="2">
        <v>656970000</v>
      </c>
      <c r="G2935" s="2">
        <v>664970000</v>
      </c>
      <c r="H2935" s="2">
        <v>677810000</v>
      </c>
      <c r="I2935" s="2">
        <v>686862000</v>
      </c>
      <c r="J2935" s="2">
        <v>691703000</v>
      </c>
      <c r="K2935" s="2">
        <v>692124000</v>
      </c>
      <c r="L2935" s="2">
        <v>690440000</v>
      </c>
      <c r="M2935" s="2">
        <v>688124000</v>
      </c>
      <c r="N2935" s="2">
        <v>687704000</v>
      </c>
      <c r="O2935" s="2">
        <v>688966000</v>
      </c>
      <c r="P2935" s="2">
        <v>691492000</v>
      </c>
      <c r="Q2935" s="2">
        <v>695071000</v>
      </c>
      <c r="R2935" s="2">
        <v>701176000</v>
      </c>
      <c r="S2935" s="2">
        <v>707701000</v>
      </c>
      <c r="T2935" s="2">
        <v>713384000</v>
      </c>
      <c r="U2935" s="2">
        <v>722857000</v>
      </c>
      <c r="V2935" s="2">
        <v>729593000</v>
      </c>
      <c r="W2935" s="2">
        <v>738224000</v>
      </c>
      <c r="X2935" s="2">
        <v>748749000</v>
      </c>
      <c r="Y2935" s="2">
        <v>760116000</v>
      </c>
      <c r="Z2935" s="2">
        <v>771483000</v>
      </c>
      <c r="AA2935" s="2">
        <v>780955000</v>
      </c>
      <c r="AB2935" s="2">
        <v>786007000</v>
      </c>
      <c r="AC2935" s="2">
        <v>797374000</v>
      </c>
      <c r="AD2935" s="2">
        <v>808320000</v>
      </c>
      <c r="AE2935" s="2">
        <v>818214000</v>
      </c>
      <c r="AF2935" s="2">
        <v>829581000</v>
      </c>
    </row>
    <row r="2936" spans="1:32">
      <c r="A2936" t="s">
        <v>8564</v>
      </c>
      <c r="B2936" t="s">
        <v>19</v>
      </c>
      <c r="C2936" s="2">
        <v>475783000</v>
      </c>
      <c r="D2936" s="2">
        <v>486426000</v>
      </c>
      <c r="E2936" s="2">
        <v>449100000</v>
      </c>
      <c r="F2936" s="2">
        <v>467838000</v>
      </c>
      <c r="G2936" s="2">
        <v>473534000</v>
      </c>
      <c r="H2936" s="2">
        <v>482678000</v>
      </c>
      <c r="I2936" s="2">
        <v>489124000</v>
      </c>
      <c r="J2936" s="2">
        <v>492571000</v>
      </c>
      <c r="K2936" s="2">
        <v>492871000</v>
      </c>
      <c r="L2936" s="2">
        <v>491672000</v>
      </c>
      <c r="M2936" s="2">
        <v>490023000</v>
      </c>
      <c r="N2936" s="2">
        <v>489723000</v>
      </c>
      <c r="O2936" s="2">
        <v>490623000</v>
      </c>
      <c r="P2936" s="2">
        <v>492422000</v>
      </c>
      <c r="Q2936" s="2">
        <v>494970000</v>
      </c>
      <c r="R2936" s="2">
        <v>499317000</v>
      </c>
      <c r="S2936" s="2">
        <v>503964000</v>
      </c>
      <c r="T2936" s="2">
        <v>508011000</v>
      </c>
      <c r="U2936" s="2">
        <v>514757000</v>
      </c>
      <c r="V2936" s="2">
        <v>519553000</v>
      </c>
      <c r="W2936" s="2">
        <v>525699000</v>
      </c>
      <c r="X2936" s="2">
        <v>533194000</v>
      </c>
      <c r="Y2936" s="2">
        <v>541289000</v>
      </c>
      <c r="Z2936" s="2">
        <v>549384000</v>
      </c>
      <c r="AA2936" s="2">
        <v>556129000</v>
      </c>
      <c r="AB2936" s="2">
        <v>559727000</v>
      </c>
      <c r="AC2936" s="2">
        <v>567821000</v>
      </c>
      <c r="AD2936" s="2">
        <v>575616000</v>
      </c>
      <c r="AE2936" s="2">
        <v>582661000</v>
      </c>
      <c r="AF2936" s="2">
        <v>590756000</v>
      </c>
    </row>
    <row r="2937" spans="1:32">
      <c r="A2937" t="s">
        <v>8565</v>
      </c>
      <c r="B2937" t="s">
        <v>19</v>
      </c>
      <c r="C2937" s="2">
        <v>44436000</v>
      </c>
      <c r="D2937" s="2">
        <v>45430000</v>
      </c>
      <c r="E2937" s="2">
        <v>41944000</v>
      </c>
      <c r="F2937" s="2">
        <v>43694000</v>
      </c>
      <c r="G2937" s="2">
        <v>44226000</v>
      </c>
      <c r="H2937" s="2">
        <v>45080000</v>
      </c>
      <c r="I2937" s="2">
        <v>45682000</v>
      </c>
      <c r="J2937" s="2">
        <v>46004000</v>
      </c>
      <c r="K2937" s="2">
        <v>46032000</v>
      </c>
      <c r="L2937" s="2">
        <v>45920000</v>
      </c>
      <c r="M2937" s="2">
        <v>45766000</v>
      </c>
      <c r="N2937" s="2">
        <v>45738000</v>
      </c>
      <c r="O2937" s="2">
        <v>45822000</v>
      </c>
      <c r="P2937" s="2">
        <v>45990000</v>
      </c>
      <c r="Q2937" s="2">
        <v>46228000</v>
      </c>
      <c r="R2937" s="2">
        <v>46634000</v>
      </c>
      <c r="S2937" s="2">
        <v>47068000</v>
      </c>
      <c r="T2937" s="2">
        <v>47446000</v>
      </c>
      <c r="U2937" s="2">
        <v>48076000</v>
      </c>
      <c r="V2937" s="2">
        <v>48524000</v>
      </c>
      <c r="W2937" s="2">
        <v>49098000</v>
      </c>
      <c r="X2937" s="2">
        <v>49798000</v>
      </c>
      <c r="Y2937" s="2">
        <v>50554000</v>
      </c>
      <c r="Z2937" s="2">
        <v>51310000</v>
      </c>
      <c r="AA2937" s="2">
        <v>51940000</v>
      </c>
      <c r="AB2937" s="2">
        <v>52276000</v>
      </c>
      <c r="AC2937" s="2">
        <v>53032000</v>
      </c>
      <c r="AD2937" s="2">
        <v>53760000</v>
      </c>
      <c r="AE2937" s="2">
        <v>54418000</v>
      </c>
      <c r="AF2937" s="2">
        <v>55174000</v>
      </c>
    </row>
    <row r="2938" spans="1:32">
      <c r="A2938" t="s">
        <v>8566</v>
      </c>
      <c r="B2938" t="s">
        <v>19</v>
      </c>
      <c r="C2938" s="2">
        <v>298356000</v>
      </c>
      <c r="D2938" s="2">
        <v>305030000</v>
      </c>
      <c r="E2938" s="2">
        <v>281624000</v>
      </c>
      <c r="F2938" s="2">
        <v>293374000</v>
      </c>
      <c r="G2938" s="2">
        <v>296946000</v>
      </c>
      <c r="H2938" s="2">
        <v>302680000</v>
      </c>
      <c r="I2938" s="2">
        <v>306722000</v>
      </c>
      <c r="J2938" s="2">
        <v>308884000</v>
      </c>
      <c r="K2938" s="2">
        <v>309072000</v>
      </c>
      <c r="L2938" s="2">
        <v>308320000</v>
      </c>
      <c r="M2938" s="2">
        <v>307286000</v>
      </c>
      <c r="N2938" s="2">
        <v>307098000</v>
      </c>
      <c r="O2938" s="2">
        <v>307662000</v>
      </c>
      <c r="P2938" s="2">
        <v>308790000</v>
      </c>
      <c r="Q2938" s="2">
        <v>310388000</v>
      </c>
      <c r="R2938" s="2">
        <v>313114000</v>
      </c>
      <c r="S2938" s="2">
        <v>316028000</v>
      </c>
      <c r="T2938" s="2">
        <v>318566000</v>
      </c>
      <c r="U2938" s="2">
        <v>322796000</v>
      </c>
      <c r="V2938" s="2">
        <v>325804000</v>
      </c>
      <c r="W2938" s="2">
        <v>329658000</v>
      </c>
      <c r="X2938" s="2">
        <v>334358000</v>
      </c>
      <c r="Y2938" s="2">
        <v>339434000</v>
      </c>
      <c r="Z2938" s="2">
        <v>344510000</v>
      </c>
      <c r="AA2938" s="2">
        <v>348740000</v>
      </c>
      <c r="AB2938" s="2">
        <v>350996000</v>
      </c>
      <c r="AC2938" s="2">
        <v>356072000</v>
      </c>
      <c r="AD2938" s="2">
        <v>360960000</v>
      </c>
      <c r="AE2938" s="2">
        <v>365378000</v>
      </c>
      <c r="AF2938" s="2">
        <v>370454000</v>
      </c>
    </row>
    <row r="2939" spans="1:32">
      <c r="A2939" t="s">
        <v>8567</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8568</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8569</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8570</v>
      </c>
      <c r="B2942" t="s">
        <v>19</v>
      </c>
      <c r="C2942" s="2">
        <v>55659900000000</v>
      </c>
      <c r="D2942" s="2">
        <v>51036300000000</v>
      </c>
      <c r="E2942" s="2">
        <v>45281100000000</v>
      </c>
      <c r="F2942" s="2">
        <v>44107700000000</v>
      </c>
      <c r="G2942" s="2">
        <v>41641400000000</v>
      </c>
      <c r="H2942" s="2">
        <v>38872400000000</v>
      </c>
      <c r="I2942" s="2">
        <v>36215600000000</v>
      </c>
      <c r="J2942" s="2">
        <v>34172400000000</v>
      </c>
      <c r="K2942" s="2">
        <v>34095800000000</v>
      </c>
      <c r="L2942" s="2">
        <v>33514100000000</v>
      </c>
      <c r="M2942" s="2">
        <v>32782500000000</v>
      </c>
      <c r="N2942" s="2">
        <v>32421700000000</v>
      </c>
      <c r="O2942" s="2">
        <v>32398200000000</v>
      </c>
      <c r="P2942" s="2">
        <v>32369400000000</v>
      </c>
      <c r="Q2942" s="2">
        <v>31908900000000</v>
      </c>
      <c r="R2942" s="2">
        <v>31359800000000</v>
      </c>
      <c r="S2942" s="2">
        <v>31497700000000</v>
      </c>
      <c r="T2942" s="2">
        <v>32228400000000</v>
      </c>
      <c r="U2942" s="2">
        <v>32592100000000</v>
      </c>
      <c r="V2942" s="2">
        <v>33570100000000</v>
      </c>
      <c r="W2942" s="2">
        <v>34365400000000</v>
      </c>
      <c r="X2942" s="2">
        <v>35221700000000</v>
      </c>
      <c r="Y2942" s="2">
        <v>35893200000000</v>
      </c>
      <c r="Z2942" s="2">
        <v>36370400000000</v>
      </c>
      <c r="AA2942" s="2">
        <v>36677800000000</v>
      </c>
      <c r="AB2942" s="2">
        <v>36680500000000</v>
      </c>
      <c r="AC2942" s="2">
        <v>36718400000000</v>
      </c>
      <c r="AD2942" s="2">
        <v>36894300000000</v>
      </c>
      <c r="AE2942" s="2">
        <v>36899700000000</v>
      </c>
      <c r="AF2942" s="2">
        <v>37038900000000</v>
      </c>
    </row>
    <row r="2943" spans="1:32">
      <c r="A2943" t="s">
        <v>8571</v>
      </c>
      <c r="B2943" t="s">
        <v>19</v>
      </c>
      <c r="C2943" s="2">
        <v>6333860000</v>
      </c>
      <c r="D2943" s="2">
        <v>5807710000</v>
      </c>
      <c r="E2943" s="2">
        <v>5152800000</v>
      </c>
      <c r="F2943" s="2">
        <v>5019260000</v>
      </c>
      <c r="G2943" s="2">
        <v>4738620000</v>
      </c>
      <c r="H2943" s="2">
        <v>4423520000</v>
      </c>
      <c r="I2943" s="2">
        <v>4121180000</v>
      </c>
      <c r="J2943" s="2">
        <v>3888670000</v>
      </c>
      <c r="K2943" s="2">
        <v>3879960000</v>
      </c>
      <c r="L2943" s="2">
        <v>3813760000</v>
      </c>
      <c r="M2943" s="2">
        <v>3730510000</v>
      </c>
      <c r="N2943" s="2">
        <v>3689440000</v>
      </c>
      <c r="O2943" s="2">
        <v>3686770000</v>
      </c>
      <c r="P2943" s="2">
        <v>3683500000</v>
      </c>
      <c r="Q2943" s="2">
        <v>3631100000</v>
      </c>
      <c r="R2943" s="2">
        <v>3568610000</v>
      </c>
      <c r="S2943" s="2">
        <v>3584300000</v>
      </c>
      <c r="T2943" s="2">
        <v>3667460000</v>
      </c>
      <c r="U2943" s="2">
        <v>3708840000</v>
      </c>
      <c r="V2943" s="2">
        <v>3820130000</v>
      </c>
      <c r="W2943" s="2">
        <v>3910640000</v>
      </c>
      <c r="X2943" s="2">
        <v>4008080000</v>
      </c>
      <c r="Y2943" s="2">
        <v>4084490000</v>
      </c>
      <c r="Z2943" s="2">
        <v>4138790000</v>
      </c>
      <c r="AA2943" s="2">
        <v>4173780000</v>
      </c>
      <c r="AB2943" s="2">
        <v>4174080000</v>
      </c>
      <c r="AC2943" s="2">
        <v>4178400000</v>
      </c>
      <c r="AD2943" s="2">
        <v>4198420000</v>
      </c>
      <c r="AE2943" s="2">
        <v>4199030000</v>
      </c>
      <c r="AF2943" s="2">
        <v>4214860000</v>
      </c>
    </row>
    <row r="2944" spans="1:32">
      <c r="A2944" t="s">
        <v>8572</v>
      </c>
      <c r="B2944" t="s">
        <v>19</v>
      </c>
      <c r="C2944" s="2">
        <v>33812400000</v>
      </c>
      <c r="D2944" s="2">
        <v>31003600000</v>
      </c>
      <c r="E2944" s="2">
        <v>27507500000</v>
      </c>
      <c r="F2944" s="2">
        <v>26794600000</v>
      </c>
      <c r="G2944" s="2">
        <v>25296400000</v>
      </c>
      <c r="H2944" s="2">
        <v>23614300000</v>
      </c>
      <c r="I2944" s="2">
        <v>22000300000</v>
      </c>
      <c r="J2944" s="2">
        <v>20759100000</v>
      </c>
      <c r="K2944" s="2">
        <v>20712600000</v>
      </c>
      <c r="L2944" s="2">
        <v>20359200000</v>
      </c>
      <c r="M2944" s="2">
        <v>19914800000</v>
      </c>
      <c r="N2944" s="2">
        <v>19695600000</v>
      </c>
      <c r="O2944" s="2">
        <v>19681300000</v>
      </c>
      <c r="P2944" s="2">
        <v>19663800000</v>
      </c>
      <c r="Q2944" s="2">
        <v>19384100000</v>
      </c>
      <c r="R2944" s="2">
        <v>19050500000</v>
      </c>
      <c r="S2944" s="2">
        <v>19134300000</v>
      </c>
      <c r="T2944" s="2">
        <v>19578200000</v>
      </c>
      <c r="U2944" s="2">
        <v>19799100000</v>
      </c>
      <c r="V2944" s="2">
        <v>20393200000</v>
      </c>
      <c r="W2944" s="2">
        <v>20876400000</v>
      </c>
      <c r="X2944" s="2">
        <v>21396500000</v>
      </c>
      <c r="Y2944" s="2">
        <v>21804500000</v>
      </c>
      <c r="Z2944" s="2">
        <v>22094300000</v>
      </c>
      <c r="AA2944" s="2">
        <v>22281100000</v>
      </c>
      <c r="AB2944" s="2">
        <v>22282700000</v>
      </c>
      <c r="AC2944" s="2">
        <v>22305800000</v>
      </c>
      <c r="AD2944" s="2">
        <v>22412700000</v>
      </c>
      <c r="AE2944" s="2">
        <v>22415900000</v>
      </c>
      <c r="AF2944" s="2">
        <v>22500500000</v>
      </c>
    </row>
    <row r="2945" spans="1:32">
      <c r="A2945" t="s">
        <v>8573</v>
      </c>
      <c r="B2945" t="s">
        <v>19</v>
      </c>
      <c r="C2945" s="2">
        <v>59468900000</v>
      </c>
      <c r="D2945" s="2">
        <v>54528800000</v>
      </c>
      <c r="E2945" s="2">
        <v>48379800000</v>
      </c>
      <c r="F2945" s="2">
        <v>47126000000</v>
      </c>
      <c r="G2945" s="2">
        <v>44491000000</v>
      </c>
      <c r="H2945" s="2">
        <v>41532600000</v>
      </c>
      <c r="I2945" s="2">
        <v>38693900000</v>
      </c>
      <c r="J2945" s="2">
        <v>36510900000</v>
      </c>
      <c r="K2945" s="2">
        <v>36429100000</v>
      </c>
      <c r="L2945" s="2">
        <v>35807500000</v>
      </c>
      <c r="M2945" s="2">
        <v>35025900000</v>
      </c>
      <c r="N2945" s="2">
        <v>34640300000</v>
      </c>
      <c r="O2945" s="2">
        <v>34615300000</v>
      </c>
      <c r="P2945" s="2">
        <v>34584500000</v>
      </c>
      <c r="Q2945" s="2">
        <v>34092500000</v>
      </c>
      <c r="R2945" s="2">
        <v>33505800000</v>
      </c>
      <c r="S2945" s="2">
        <v>33653100000</v>
      </c>
      <c r="T2945" s="2">
        <v>34433900000</v>
      </c>
      <c r="U2945" s="2">
        <v>34822500000</v>
      </c>
      <c r="V2945" s="2">
        <v>35867300000</v>
      </c>
      <c r="W2945" s="2">
        <v>36717100000</v>
      </c>
      <c r="X2945" s="2">
        <v>37632000000</v>
      </c>
      <c r="Y2945" s="2">
        <v>38349400000</v>
      </c>
      <c r="Z2945" s="2">
        <v>38859300000</v>
      </c>
      <c r="AA2945" s="2">
        <v>39187700000</v>
      </c>
      <c r="AB2945" s="2">
        <v>39190600000</v>
      </c>
      <c r="AC2945" s="2">
        <v>39231100000</v>
      </c>
      <c r="AD2945" s="2">
        <v>39419100000</v>
      </c>
      <c r="AE2945" s="2">
        <v>39424900000</v>
      </c>
      <c r="AF2945" s="2">
        <v>39573500000</v>
      </c>
    </row>
    <row r="2946" spans="1:32">
      <c r="A2946" t="s">
        <v>8574</v>
      </c>
      <c r="B2946" t="s">
        <v>19</v>
      </c>
      <c r="C2946" s="2">
        <v>2343470000</v>
      </c>
      <c r="D2946" s="2">
        <v>2148790000</v>
      </c>
      <c r="E2946" s="2">
        <v>1906480000</v>
      </c>
      <c r="F2946" s="2">
        <v>1857080000</v>
      </c>
      <c r="G2946" s="2">
        <v>1753240000</v>
      </c>
      <c r="H2946" s="2">
        <v>1636660000</v>
      </c>
      <c r="I2946" s="2">
        <v>1524800000</v>
      </c>
      <c r="J2946" s="2">
        <v>1438770000</v>
      </c>
      <c r="K2946" s="2">
        <v>1435550000</v>
      </c>
      <c r="L2946" s="2">
        <v>1411050000</v>
      </c>
      <c r="M2946" s="2">
        <v>1380250000</v>
      </c>
      <c r="N2946" s="2">
        <v>1365060000</v>
      </c>
      <c r="O2946" s="2">
        <v>1364070000</v>
      </c>
      <c r="P2946" s="2">
        <v>1362860000</v>
      </c>
      <c r="Q2946" s="2">
        <v>1343470000</v>
      </c>
      <c r="R2946" s="2">
        <v>1320350000</v>
      </c>
      <c r="S2946" s="2">
        <v>1326150000</v>
      </c>
      <c r="T2946" s="2">
        <v>1356920000</v>
      </c>
      <c r="U2946" s="2">
        <v>1372230000</v>
      </c>
      <c r="V2946" s="2">
        <v>1413410000</v>
      </c>
      <c r="W2946" s="2">
        <v>1446900000</v>
      </c>
      <c r="X2946" s="2">
        <v>1482950000</v>
      </c>
      <c r="Y2946" s="2">
        <v>1511220000</v>
      </c>
      <c r="Z2946" s="2">
        <v>1531310000</v>
      </c>
      <c r="AA2946" s="2">
        <v>1544260000</v>
      </c>
      <c r="AB2946" s="2">
        <v>1544370000</v>
      </c>
      <c r="AC2946" s="2">
        <v>1545970000</v>
      </c>
      <c r="AD2946" s="2">
        <v>1553370000</v>
      </c>
      <c r="AE2946" s="2">
        <v>1553600000</v>
      </c>
      <c r="AF2946" s="2">
        <v>1559460000</v>
      </c>
    </row>
    <row r="2947" spans="1:32">
      <c r="A2947" t="s">
        <v>8575</v>
      </c>
      <c r="B2947" t="s">
        <v>19</v>
      </c>
      <c r="C2947" s="2">
        <v>2208140000</v>
      </c>
      <c r="D2947" s="2">
        <v>2024710000</v>
      </c>
      <c r="E2947" s="2">
        <v>1796400000</v>
      </c>
      <c r="F2947" s="2">
        <v>1749840000</v>
      </c>
      <c r="G2947" s="2">
        <v>1652000000</v>
      </c>
      <c r="H2947" s="2">
        <v>1542150000</v>
      </c>
      <c r="I2947" s="2">
        <v>1436750000</v>
      </c>
      <c r="J2947" s="2">
        <v>1355690000</v>
      </c>
      <c r="K2947" s="2">
        <v>1352650000</v>
      </c>
      <c r="L2947" s="2">
        <v>1329570000</v>
      </c>
      <c r="M2947" s="2">
        <v>1300550000</v>
      </c>
      <c r="N2947" s="2">
        <v>1286230000</v>
      </c>
      <c r="O2947" s="2">
        <v>1285300000</v>
      </c>
      <c r="P2947" s="2">
        <v>1284160000</v>
      </c>
      <c r="Q2947" s="2">
        <v>1265890000</v>
      </c>
      <c r="R2947" s="2">
        <v>1244110000</v>
      </c>
      <c r="S2947" s="2">
        <v>1249580000</v>
      </c>
      <c r="T2947" s="2">
        <v>1278570000</v>
      </c>
      <c r="U2947" s="2">
        <v>1293000000</v>
      </c>
      <c r="V2947" s="2">
        <v>1331790000</v>
      </c>
      <c r="W2947" s="2">
        <v>1363350000</v>
      </c>
      <c r="X2947" s="2">
        <v>1397320000</v>
      </c>
      <c r="Y2947" s="2">
        <v>1423960000</v>
      </c>
      <c r="Z2947" s="2">
        <v>1442890000</v>
      </c>
      <c r="AA2947" s="2">
        <v>1455080000</v>
      </c>
      <c r="AB2947" s="2">
        <v>1455190000</v>
      </c>
      <c r="AC2947" s="2">
        <v>1456700000</v>
      </c>
      <c r="AD2947" s="2">
        <v>1463670000</v>
      </c>
      <c r="AE2947" s="2">
        <v>1463890000</v>
      </c>
      <c r="AF2947" s="2">
        <v>1469410000</v>
      </c>
    </row>
    <row r="2948" spans="1:32">
      <c r="A2948" t="s">
        <v>8576</v>
      </c>
      <c r="B2948" t="s">
        <v>19</v>
      </c>
      <c r="C2948" s="2">
        <v>1572450000</v>
      </c>
      <c r="D2948" s="2">
        <v>1441830000</v>
      </c>
      <c r="E2948" s="2">
        <v>1279240000</v>
      </c>
      <c r="F2948" s="2">
        <v>1246090000</v>
      </c>
      <c r="G2948" s="2">
        <v>1176410000</v>
      </c>
      <c r="H2948" s="2">
        <v>1098190000</v>
      </c>
      <c r="I2948" s="2">
        <v>1023130000</v>
      </c>
      <c r="J2948" s="2">
        <v>965405000</v>
      </c>
      <c r="K2948" s="2">
        <v>963242000</v>
      </c>
      <c r="L2948" s="2">
        <v>946807000</v>
      </c>
      <c r="M2948" s="2">
        <v>926141000</v>
      </c>
      <c r="N2948" s="2">
        <v>915945000</v>
      </c>
      <c r="O2948" s="2">
        <v>915282000</v>
      </c>
      <c r="P2948" s="2">
        <v>914469000</v>
      </c>
      <c r="Q2948" s="2">
        <v>901460000</v>
      </c>
      <c r="R2948" s="2">
        <v>885947000</v>
      </c>
      <c r="S2948" s="2">
        <v>889841000</v>
      </c>
      <c r="T2948" s="2">
        <v>910487000</v>
      </c>
      <c r="U2948" s="2">
        <v>920761000</v>
      </c>
      <c r="V2948" s="2">
        <v>948389000</v>
      </c>
      <c r="W2948" s="2">
        <v>970859000</v>
      </c>
      <c r="X2948" s="2">
        <v>995049000</v>
      </c>
      <c r="Y2948" s="2">
        <v>1014020000</v>
      </c>
      <c r="Z2948" s="2">
        <v>1027500000</v>
      </c>
      <c r="AA2948" s="2">
        <v>1036190000</v>
      </c>
      <c r="AB2948" s="2">
        <v>1036260000</v>
      </c>
      <c r="AC2948" s="2">
        <v>1037330000</v>
      </c>
      <c r="AD2948" s="2">
        <v>1042300000</v>
      </c>
      <c r="AE2948" s="2">
        <v>1042460000</v>
      </c>
      <c r="AF2948" s="2">
        <v>1046390000</v>
      </c>
    </row>
    <row r="2949" spans="1:32">
      <c r="A2949" t="s">
        <v>8577</v>
      </c>
      <c r="B2949" t="s">
        <v>19</v>
      </c>
      <c r="C2949" s="2">
        <v>146860000</v>
      </c>
      <c r="D2949" s="2">
        <v>134660000</v>
      </c>
      <c r="E2949" s="2">
        <v>119475000</v>
      </c>
      <c r="F2949" s="2">
        <v>116379000</v>
      </c>
      <c r="G2949" s="2">
        <v>109872000</v>
      </c>
      <c r="H2949" s="2">
        <v>102566000</v>
      </c>
      <c r="I2949" s="2">
        <v>95555700</v>
      </c>
      <c r="J2949" s="2">
        <v>90164600</v>
      </c>
      <c r="K2949" s="2">
        <v>89962600</v>
      </c>
      <c r="L2949" s="2">
        <v>88427600</v>
      </c>
      <c r="M2949" s="2">
        <v>86497500</v>
      </c>
      <c r="N2949" s="2">
        <v>85545300</v>
      </c>
      <c r="O2949" s="2">
        <v>85483400</v>
      </c>
      <c r="P2949" s="2">
        <v>85407400</v>
      </c>
      <c r="Q2949" s="2">
        <v>84192400</v>
      </c>
      <c r="R2949" s="2">
        <v>82743600</v>
      </c>
      <c r="S2949" s="2">
        <v>83107300</v>
      </c>
      <c r="T2949" s="2">
        <v>85035500</v>
      </c>
      <c r="U2949" s="2">
        <v>85995000</v>
      </c>
      <c r="V2949" s="2">
        <v>88575300</v>
      </c>
      <c r="W2949" s="2">
        <v>90674000</v>
      </c>
      <c r="X2949" s="2">
        <v>92933200</v>
      </c>
      <c r="Y2949" s="2">
        <v>94704900</v>
      </c>
      <c r="Z2949" s="2">
        <v>95964000</v>
      </c>
      <c r="AA2949" s="2">
        <v>96775200</v>
      </c>
      <c r="AB2949" s="2">
        <v>96782300</v>
      </c>
      <c r="AC2949" s="2">
        <v>96882400</v>
      </c>
      <c r="AD2949" s="2">
        <v>97346500</v>
      </c>
      <c r="AE2949" s="2">
        <v>97360800</v>
      </c>
      <c r="AF2949" s="2">
        <v>97727900</v>
      </c>
    </row>
    <row r="2950" spans="1:32">
      <c r="A2950" t="s">
        <v>8578</v>
      </c>
      <c r="B2950" t="s">
        <v>19</v>
      </c>
      <c r="C2950" s="2">
        <v>986060000</v>
      </c>
      <c r="D2950" s="2">
        <v>904148000</v>
      </c>
      <c r="E2950" s="2">
        <v>802191000</v>
      </c>
      <c r="F2950" s="2">
        <v>781402000</v>
      </c>
      <c r="G2950" s="2">
        <v>737711000</v>
      </c>
      <c r="H2950" s="2">
        <v>688656000</v>
      </c>
      <c r="I2950" s="2">
        <v>641588000</v>
      </c>
      <c r="J2950" s="2">
        <v>605391000</v>
      </c>
      <c r="K2950" s="2">
        <v>604034000</v>
      </c>
      <c r="L2950" s="2">
        <v>593728000</v>
      </c>
      <c r="M2950" s="2">
        <v>580769000</v>
      </c>
      <c r="N2950" s="2">
        <v>574375000</v>
      </c>
      <c r="O2950" s="2">
        <v>573960000</v>
      </c>
      <c r="P2950" s="2">
        <v>573450000</v>
      </c>
      <c r="Q2950" s="2">
        <v>565292000</v>
      </c>
      <c r="R2950" s="2">
        <v>555564000</v>
      </c>
      <c r="S2950" s="2">
        <v>558006000</v>
      </c>
      <c r="T2950" s="2">
        <v>570952000</v>
      </c>
      <c r="U2950" s="2">
        <v>577395000</v>
      </c>
      <c r="V2950" s="2">
        <v>594720000</v>
      </c>
      <c r="W2950" s="2">
        <v>608811000</v>
      </c>
      <c r="X2950" s="2">
        <v>623980000</v>
      </c>
      <c r="Y2950" s="2">
        <v>635876000</v>
      </c>
      <c r="Z2950" s="2">
        <v>644330000</v>
      </c>
      <c r="AA2950" s="2">
        <v>649777000</v>
      </c>
      <c r="AB2950" s="2">
        <v>649824000</v>
      </c>
      <c r="AC2950" s="2">
        <v>650496000</v>
      </c>
      <c r="AD2950" s="2">
        <v>653612000</v>
      </c>
      <c r="AE2950" s="2">
        <v>653708000</v>
      </c>
      <c r="AF2950" s="2">
        <v>656173000</v>
      </c>
    </row>
    <row r="2951" spans="1:32">
      <c r="A2951" t="s">
        <v>8579</v>
      </c>
      <c r="B2951" t="s">
        <v>19</v>
      </c>
      <c r="C2951" s="2">
        <v>1190620000</v>
      </c>
      <c r="D2951" s="2">
        <v>1091710000</v>
      </c>
      <c r="E2951" s="2">
        <v>968603000</v>
      </c>
      <c r="F2951" s="2">
        <v>943502000</v>
      </c>
      <c r="G2951" s="2">
        <v>890747000</v>
      </c>
      <c r="H2951" s="2">
        <v>831516000</v>
      </c>
      <c r="I2951" s="2">
        <v>774684000</v>
      </c>
      <c r="J2951" s="2">
        <v>730977000</v>
      </c>
      <c r="K2951" s="2">
        <v>729339000</v>
      </c>
      <c r="L2951" s="2">
        <v>716895000</v>
      </c>
      <c r="M2951" s="2">
        <v>701247000</v>
      </c>
      <c r="N2951" s="2">
        <v>693528000</v>
      </c>
      <c r="O2951" s="2">
        <v>693026000</v>
      </c>
      <c r="P2951" s="2">
        <v>692410000</v>
      </c>
      <c r="Q2951" s="2">
        <v>682560000</v>
      </c>
      <c r="R2951" s="2">
        <v>670814000</v>
      </c>
      <c r="S2951" s="2">
        <v>673762000</v>
      </c>
      <c r="T2951" s="2">
        <v>689395000</v>
      </c>
      <c r="U2951" s="2">
        <v>697174000</v>
      </c>
      <c r="V2951" s="2">
        <v>718093000</v>
      </c>
      <c r="W2951" s="2">
        <v>735107000</v>
      </c>
      <c r="X2951" s="2">
        <v>753423000</v>
      </c>
      <c r="Y2951" s="2">
        <v>767786000</v>
      </c>
      <c r="Z2951" s="2">
        <v>777994000</v>
      </c>
      <c r="AA2951" s="2">
        <v>784571000</v>
      </c>
      <c r="AB2951" s="2">
        <v>784628000</v>
      </c>
      <c r="AC2951" s="2">
        <v>785440000</v>
      </c>
      <c r="AD2951" s="2">
        <v>789202000</v>
      </c>
      <c r="AE2951" s="2">
        <v>789318000</v>
      </c>
      <c r="AF2951" s="2">
        <v>792294000</v>
      </c>
    </row>
    <row r="2952" spans="1:32">
      <c r="A2952" t="s">
        <v>8580</v>
      </c>
      <c r="B2952" t="s">
        <v>19</v>
      </c>
      <c r="C2952" s="2">
        <v>83920000</v>
      </c>
      <c r="D2952" s="2">
        <v>76948800</v>
      </c>
      <c r="E2952" s="2">
        <v>68271600</v>
      </c>
      <c r="F2952" s="2">
        <v>66502300</v>
      </c>
      <c r="G2952" s="2">
        <v>62783900</v>
      </c>
      <c r="H2952" s="2">
        <v>58609000</v>
      </c>
      <c r="I2952" s="2">
        <v>54603300</v>
      </c>
      <c r="J2952" s="2">
        <v>51522600</v>
      </c>
      <c r="K2952" s="2">
        <v>51407200</v>
      </c>
      <c r="L2952" s="2">
        <v>50530100</v>
      </c>
      <c r="M2952" s="2">
        <v>49427100</v>
      </c>
      <c r="N2952" s="2">
        <v>48883000</v>
      </c>
      <c r="O2952" s="2">
        <v>48847600</v>
      </c>
      <c r="P2952" s="2">
        <v>48804200</v>
      </c>
      <c r="Q2952" s="2">
        <v>48109900</v>
      </c>
      <c r="R2952" s="2">
        <v>47282000</v>
      </c>
      <c r="S2952" s="2">
        <v>47489900</v>
      </c>
      <c r="T2952" s="2">
        <v>48591700</v>
      </c>
      <c r="U2952" s="2">
        <v>49140000</v>
      </c>
      <c r="V2952" s="2">
        <v>50614500</v>
      </c>
      <c r="W2952" s="2">
        <v>51813700</v>
      </c>
      <c r="X2952" s="2">
        <v>53104700</v>
      </c>
      <c r="Y2952" s="2">
        <v>54117100</v>
      </c>
      <c r="Z2952" s="2">
        <v>54836600</v>
      </c>
      <c r="AA2952" s="2">
        <v>55300100</v>
      </c>
      <c r="AB2952" s="2">
        <v>55304200</v>
      </c>
      <c r="AC2952" s="2">
        <v>55361400</v>
      </c>
      <c r="AD2952" s="2">
        <v>55626600</v>
      </c>
      <c r="AE2952" s="2">
        <v>55634700</v>
      </c>
      <c r="AF2952" s="2">
        <v>55844500</v>
      </c>
    </row>
    <row r="2953" spans="1:32">
      <c r="A2953" t="s">
        <v>8581</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8582</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8583</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8584</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8585</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8586</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8587</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8588</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8589</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8590</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8591</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8592</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8593</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8594</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8595</v>
      </c>
      <c r="B2967" t="s">
        <v>19</v>
      </c>
      <c r="C2967" s="2">
        <v>1356740000</v>
      </c>
      <c r="D2967" s="2">
        <v>1298770000</v>
      </c>
      <c r="E2967" s="2">
        <v>1208810000</v>
      </c>
      <c r="F2967" s="2">
        <v>1186470000</v>
      </c>
      <c r="G2967" s="2">
        <v>1190090000</v>
      </c>
      <c r="H2967" s="2">
        <v>1188880000</v>
      </c>
      <c r="I2967" s="2">
        <v>1179220000</v>
      </c>
      <c r="J2967" s="2">
        <v>1175600000</v>
      </c>
      <c r="K2967" s="2">
        <v>1185260000</v>
      </c>
      <c r="L2967" s="2">
        <v>1188880000</v>
      </c>
      <c r="M2967" s="2">
        <v>1182240000</v>
      </c>
      <c r="N2967" s="2">
        <v>1174390000</v>
      </c>
      <c r="O2967" s="2">
        <v>1170770000</v>
      </c>
      <c r="P2967" s="2">
        <v>1167150000</v>
      </c>
      <c r="Q2967" s="2">
        <v>1165940000</v>
      </c>
      <c r="R2967" s="2">
        <v>1168960000</v>
      </c>
      <c r="S2967" s="2">
        <v>1174390000</v>
      </c>
      <c r="T2967" s="2">
        <v>1180430000</v>
      </c>
      <c r="U2967" s="2">
        <v>1185260000</v>
      </c>
      <c r="V2967" s="2">
        <v>1190090000</v>
      </c>
      <c r="W2967" s="2">
        <v>1196730000</v>
      </c>
      <c r="X2967" s="2">
        <v>1199750000</v>
      </c>
      <c r="Y2967" s="2">
        <v>1202770000</v>
      </c>
      <c r="Z2967" s="2">
        <v>1205790000</v>
      </c>
      <c r="AA2967" s="2">
        <v>1210020000</v>
      </c>
      <c r="AB2967" s="2">
        <v>1202170000</v>
      </c>
      <c r="AC2967" s="2">
        <v>1195520000</v>
      </c>
      <c r="AD2967" s="2">
        <v>1188880000</v>
      </c>
      <c r="AE2967" s="2">
        <v>1183450000</v>
      </c>
      <c r="AF2967" s="2">
        <v>1182840000</v>
      </c>
    </row>
    <row r="2968" spans="1:32">
      <c r="A2968" t="s">
        <v>8596</v>
      </c>
      <c r="B2968" t="s">
        <v>19</v>
      </c>
      <c r="C2968" s="2">
        <v>7242760000</v>
      </c>
      <c r="D2968" s="2">
        <v>6933320000</v>
      </c>
      <c r="E2968" s="2">
        <v>6453050000</v>
      </c>
      <c r="F2968" s="2">
        <v>6333780000</v>
      </c>
      <c r="G2968" s="2">
        <v>6353120000</v>
      </c>
      <c r="H2968" s="2">
        <v>6346680000</v>
      </c>
      <c r="I2968" s="2">
        <v>6295100000</v>
      </c>
      <c r="J2968" s="2">
        <v>6275770000</v>
      </c>
      <c r="K2968" s="2">
        <v>6327340000</v>
      </c>
      <c r="L2968" s="2">
        <v>6346680000</v>
      </c>
      <c r="M2968" s="2">
        <v>6311220000</v>
      </c>
      <c r="N2968" s="2">
        <v>6269320000</v>
      </c>
      <c r="O2968" s="2">
        <v>6249980000</v>
      </c>
      <c r="P2968" s="2">
        <v>6230640000</v>
      </c>
      <c r="Q2968" s="2">
        <v>6224190000</v>
      </c>
      <c r="R2968" s="2">
        <v>6240310000</v>
      </c>
      <c r="S2968" s="2">
        <v>6269320000</v>
      </c>
      <c r="T2968" s="2">
        <v>6301550000</v>
      </c>
      <c r="U2968" s="2">
        <v>6327340000</v>
      </c>
      <c r="V2968" s="2">
        <v>6353120000</v>
      </c>
      <c r="W2968" s="2">
        <v>6388580000</v>
      </c>
      <c r="X2968" s="2">
        <v>6404700000</v>
      </c>
      <c r="Y2968" s="2">
        <v>6420810000</v>
      </c>
      <c r="Z2968" s="2">
        <v>6436930000</v>
      </c>
      <c r="AA2968" s="2">
        <v>6459490000</v>
      </c>
      <c r="AB2968" s="2">
        <v>6417590000</v>
      </c>
      <c r="AC2968" s="2">
        <v>6382130000</v>
      </c>
      <c r="AD2968" s="2">
        <v>6346680000</v>
      </c>
      <c r="AE2968" s="2">
        <v>6317670000</v>
      </c>
      <c r="AF2968" s="2">
        <v>6314440000</v>
      </c>
    </row>
    <row r="2969" spans="1:32">
      <c r="A2969" t="s">
        <v>8597</v>
      </c>
      <c r="B2969" t="s">
        <v>19</v>
      </c>
      <c r="C2969" s="2">
        <v>12738500000</v>
      </c>
      <c r="D2969" s="2">
        <v>12194200000</v>
      </c>
      <c r="E2969" s="2">
        <v>11349500000</v>
      </c>
      <c r="F2969" s="2">
        <v>11139800000</v>
      </c>
      <c r="G2969" s="2">
        <v>11173800000</v>
      </c>
      <c r="H2969" s="2">
        <v>11162500000</v>
      </c>
      <c r="I2969" s="2">
        <v>11071800000</v>
      </c>
      <c r="J2969" s="2">
        <v>11037700000</v>
      </c>
      <c r="K2969" s="2">
        <v>11128400000</v>
      </c>
      <c r="L2969" s="2">
        <v>11162500000</v>
      </c>
      <c r="M2969" s="2">
        <v>11100100000</v>
      </c>
      <c r="N2969" s="2">
        <v>11026400000</v>
      </c>
      <c r="O2969" s="2">
        <v>10992400000</v>
      </c>
      <c r="P2969" s="2">
        <v>10958400000</v>
      </c>
      <c r="Q2969" s="2">
        <v>10947000000</v>
      </c>
      <c r="R2969" s="2">
        <v>10975400000</v>
      </c>
      <c r="S2969" s="2">
        <v>11026400000</v>
      </c>
      <c r="T2969" s="2">
        <v>11083100000</v>
      </c>
      <c r="U2969" s="2">
        <v>11128400000</v>
      </c>
      <c r="V2969" s="2">
        <v>11173800000</v>
      </c>
      <c r="W2969" s="2">
        <v>11236200000</v>
      </c>
      <c r="X2969" s="2">
        <v>11264500000</v>
      </c>
      <c r="Y2969" s="2">
        <v>11292800000</v>
      </c>
      <c r="Z2969" s="2">
        <v>11321200000</v>
      </c>
      <c r="AA2969" s="2">
        <v>11360900000</v>
      </c>
      <c r="AB2969" s="2">
        <v>11287200000</v>
      </c>
      <c r="AC2969" s="2">
        <v>11224800000</v>
      </c>
      <c r="AD2969" s="2">
        <v>11162500000</v>
      </c>
      <c r="AE2969" s="2">
        <v>11111400000</v>
      </c>
      <c r="AF2969" s="2">
        <v>11105800000</v>
      </c>
    </row>
    <row r="2970" spans="1:32">
      <c r="A2970" t="s">
        <v>8598</v>
      </c>
      <c r="B2970" t="s">
        <v>19</v>
      </c>
      <c r="C2970" s="2">
        <v>501980000</v>
      </c>
      <c r="D2970" s="2">
        <v>480533000</v>
      </c>
      <c r="E2970" s="2">
        <v>447247000</v>
      </c>
      <c r="F2970" s="2">
        <v>438981000</v>
      </c>
      <c r="G2970" s="2">
        <v>440321000</v>
      </c>
      <c r="H2970" s="2">
        <v>439875000</v>
      </c>
      <c r="I2970" s="2">
        <v>436300000</v>
      </c>
      <c r="J2970" s="2">
        <v>434960000</v>
      </c>
      <c r="K2970" s="2">
        <v>438534000</v>
      </c>
      <c r="L2970" s="2">
        <v>439875000</v>
      </c>
      <c r="M2970" s="2">
        <v>437417000</v>
      </c>
      <c r="N2970" s="2">
        <v>434513000</v>
      </c>
      <c r="O2970" s="2">
        <v>433173000</v>
      </c>
      <c r="P2970" s="2">
        <v>431832000</v>
      </c>
      <c r="Q2970" s="2">
        <v>431385000</v>
      </c>
      <c r="R2970" s="2">
        <v>432502000</v>
      </c>
      <c r="S2970" s="2">
        <v>434513000</v>
      </c>
      <c r="T2970" s="2">
        <v>436747000</v>
      </c>
      <c r="U2970" s="2">
        <v>438534000</v>
      </c>
      <c r="V2970" s="2">
        <v>440321000</v>
      </c>
      <c r="W2970" s="2">
        <v>442779000</v>
      </c>
      <c r="X2970" s="2">
        <v>443896000</v>
      </c>
      <c r="Y2970" s="2">
        <v>445013000</v>
      </c>
      <c r="Z2970" s="2">
        <v>446130000</v>
      </c>
      <c r="AA2970" s="2">
        <v>447694000</v>
      </c>
      <c r="AB2970" s="2">
        <v>444789000</v>
      </c>
      <c r="AC2970" s="2">
        <v>442332000</v>
      </c>
      <c r="AD2970" s="2">
        <v>439875000</v>
      </c>
      <c r="AE2970" s="2">
        <v>437864000</v>
      </c>
      <c r="AF2970" s="2">
        <v>437641000</v>
      </c>
    </row>
    <row r="2971" spans="1:32">
      <c r="A2971" t="s">
        <v>8599</v>
      </c>
      <c r="B2971" t="s">
        <v>19</v>
      </c>
      <c r="C2971" s="2">
        <v>472994000</v>
      </c>
      <c r="D2971" s="2">
        <v>452786000</v>
      </c>
      <c r="E2971" s="2">
        <v>421421000</v>
      </c>
      <c r="F2971" s="2">
        <v>413633000</v>
      </c>
      <c r="G2971" s="2">
        <v>414896000</v>
      </c>
      <c r="H2971" s="2">
        <v>414475000</v>
      </c>
      <c r="I2971" s="2">
        <v>411107000</v>
      </c>
      <c r="J2971" s="2">
        <v>409844000</v>
      </c>
      <c r="K2971" s="2">
        <v>413212000</v>
      </c>
      <c r="L2971" s="2">
        <v>414475000</v>
      </c>
      <c r="M2971" s="2">
        <v>412159000</v>
      </c>
      <c r="N2971" s="2">
        <v>409423000</v>
      </c>
      <c r="O2971" s="2">
        <v>408160000</v>
      </c>
      <c r="P2971" s="2">
        <v>406897000</v>
      </c>
      <c r="Q2971" s="2">
        <v>406476000</v>
      </c>
      <c r="R2971" s="2">
        <v>407528000</v>
      </c>
      <c r="S2971" s="2">
        <v>409423000</v>
      </c>
      <c r="T2971" s="2">
        <v>411528000</v>
      </c>
      <c r="U2971" s="2">
        <v>413212000</v>
      </c>
      <c r="V2971" s="2">
        <v>414896000</v>
      </c>
      <c r="W2971" s="2">
        <v>417211000</v>
      </c>
      <c r="X2971" s="2">
        <v>418264000</v>
      </c>
      <c r="Y2971" s="2">
        <v>419316000</v>
      </c>
      <c r="Z2971" s="2">
        <v>420369000</v>
      </c>
      <c r="AA2971" s="2">
        <v>421842000</v>
      </c>
      <c r="AB2971" s="2">
        <v>419106000</v>
      </c>
      <c r="AC2971" s="2">
        <v>416790000</v>
      </c>
      <c r="AD2971" s="2">
        <v>414475000</v>
      </c>
      <c r="AE2971" s="2">
        <v>412580000</v>
      </c>
      <c r="AF2971" s="2">
        <v>412370000</v>
      </c>
    </row>
    <row r="2972" spans="1:32">
      <c r="A2972" t="s">
        <v>8600</v>
      </c>
      <c r="B2972" t="s">
        <v>19</v>
      </c>
      <c r="C2972" s="2">
        <v>336825000</v>
      </c>
      <c r="D2972" s="2">
        <v>322435000</v>
      </c>
      <c r="E2972" s="2">
        <v>300100000</v>
      </c>
      <c r="F2972" s="2">
        <v>294554000</v>
      </c>
      <c r="G2972" s="2">
        <v>295453000</v>
      </c>
      <c r="H2972" s="2">
        <v>295153000</v>
      </c>
      <c r="I2972" s="2">
        <v>292755000</v>
      </c>
      <c r="J2972" s="2">
        <v>291855000</v>
      </c>
      <c r="K2972" s="2">
        <v>294254000</v>
      </c>
      <c r="L2972" s="2">
        <v>295153000</v>
      </c>
      <c r="M2972" s="2">
        <v>293504000</v>
      </c>
      <c r="N2972" s="2">
        <v>291556000</v>
      </c>
      <c r="O2972" s="2">
        <v>290656000</v>
      </c>
      <c r="P2972" s="2">
        <v>289757000</v>
      </c>
      <c r="Q2972" s="2">
        <v>289457000</v>
      </c>
      <c r="R2972" s="2">
        <v>290206000</v>
      </c>
      <c r="S2972" s="2">
        <v>291556000</v>
      </c>
      <c r="T2972" s="2">
        <v>293054000</v>
      </c>
      <c r="U2972" s="2">
        <v>294254000</v>
      </c>
      <c r="V2972" s="2">
        <v>295453000</v>
      </c>
      <c r="W2972" s="2">
        <v>297102000</v>
      </c>
      <c r="X2972" s="2">
        <v>297851000</v>
      </c>
      <c r="Y2972" s="2">
        <v>298601000</v>
      </c>
      <c r="Z2972" s="2">
        <v>299350000</v>
      </c>
      <c r="AA2972" s="2">
        <v>300400000</v>
      </c>
      <c r="AB2972" s="2">
        <v>298451000</v>
      </c>
      <c r="AC2972" s="2">
        <v>296802000</v>
      </c>
      <c r="AD2972" s="2">
        <v>295153000</v>
      </c>
      <c r="AE2972" s="2">
        <v>293804000</v>
      </c>
      <c r="AF2972" s="2">
        <v>293654000</v>
      </c>
    </row>
    <row r="2973" spans="1:32">
      <c r="A2973" t="s">
        <v>8601</v>
      </c>
      <c r="B2973" t="s">
        <v>19</v>
      </c>
      <c r="C2973" s="2">
        <v>31458000</v>
      </c>
      <c r="D2973" s="2">
        <v>30114000</v>
      </c>
      <c r="E2973" s="2">
        <v>28028000</v>
      </c>
      <c r="F2973" s="2">
        <v>27510000</v>
      </c>
      <c r="G2973" s="2">
        <v>27594000</v>
      </c>
      <c r="H2973" s="2">
        <v>27566000</v>
      </c>
      <c r="I2973" s="2">
        <v>27342000</v>
      </c>
      <c r="J2973" s="2">
        <v>27258000</v>
      </c>
      <c r="K2973" s="2">
        <v>27482000</v>
      </c>
      <c r="L2973" s="2">
        <v>27566000</v>
      </c>
      <c r="M2973" s="2">
        <v>27412000</v>
      </c>
      <c r="N2973" s="2">
        <v>27230000</v>
      </c>
      <c r="O2973" s="2">
        <v>27146000</v>
      </c>
      <c r="P2973" s="2">
        <v>27062000</v>
      </c>
      <c r="Q2973" s="2">
        <v>27034000</v>
      </c>
      <c r="R2973" s="2">
        <v>27104000</v>
      </c>
      <c r="S2973" s="2">
        <v>27230000</v>
      </c>
      <c r="T2973" s="2">
        <v>27370000</v>
      </c>
      <c r="U2973" s="2">
        <v>27482000</v>
      </c>
      <c r="V2973" s="2">
        <v>27594000</v>
      </c>
      <c r="W2973" s="2">
        <v>27748000</v>
      </c>
      <c r="X2973" s="2">
        <v>27818000</v>
      </c>
      <c r="Y2973" s="2">
        <v>27888000</v>
      </c>
      <c r="Z2973" s="2">
        <v>27958000</v>
      </c>
      <c r="AA2973" s="2">
        <v>28056000</v>
      </c>
      <c r="AB2973" s="2">
        <v>27874000</v>
      </c>
      <c r="AC2973" s="2">
        <v>27720000</v>
      </c>
      <c r="AD2973" s="2">
        <v>27566000</v>
      </c>
      <c r="AE2973" s="2">
        <v>27440000</v>
      </c>
      <c r="AF2973" s="2">
        <v>27426000</v>
      </c>
    </row>
    <row r="2974" spans="1:32">
      <c r="A2974" t="s">
        <v>8602</v>
      </c>
      <c r="B2974" t="s">
        <v>19</v>
      </c>
      <c r="C2974" s="2">
        <v>211218000</v>
      </c>
      <c r="D2974" s="2">
        <v>202194000</v>
      </c>
      <c r="E2974" s="2">
        <v>188188000</v>
      </c>
      <c r="F2974" s="2">
        <v>184710000</v>
      </c>
      <c r="G2974" s="2">
        <v>185274000</v>
      </c>
      <c r="H2974" s="2">
        <v>185086000</v>
      </c>
      <c r="I2974" s="2">
        <v>183582000</v>
      </c>
      <c r="J2974" s="2">
        <v>183018000</v>
      </c>
      <c r="K2974" s="2">
        <v>184522000</v>
      </c>
      <c r="L2974" s="2">
        <v>185086000</v>
      </c>
      <c r="M2974" s="2">
        <v>184052000</v>
      </c>
      <c r="N2974" s="2">
        <v>182830000</v>
      </c>
      <c r="O2974" s="2">
        <v>182266000</v>
      </c>
      <c r="P2974" s="2">
        <v>181702000</v>
      </c>
      <c r="Q2974" s="2">
        <v>181514000</v>
      </c>
      <c r="R2974" s="2">
        <v>181984000</v>
      </c>
      <c r="S2974" s="2">
        <v>182830000</v>
      </c>
      <c r="T2974" s="2">
        <v>183770000</v>
      </c>
      <c r="U2974" s="2">
        <v>184522000</v>
      </c>
      <c r="V2974" s="2">
        <v>185274000</v>
      </c>
      <c r="W2974" s="2">
        <v>186308000</v>
      </c>
      <c r="X2974" s="2">
        <v>186778000</v>
      </c>
      <c r="Y2974" s="2">
        <v>187248000</v>
      </c>
      <c r="Z2974" s="2">
        <v>187718000</v>
      </c>
      <c r="AA2974" s="2">
        <v>188376000</v>
      </c>
      <c r="AB2974" s="2">
        <v>187154000</v>
      </c>
      <c r="AC2974" s="2">
        <v>186120000</v>
      </c>
      <c r="AD2974" s="2">
        <v>185086000</v>
      </c>
      <c r="AE2974" s="2">
        <v>184240000</v>
      </c>
      <c r="AF2974" s="2">
        <v>184146000</v>
      </c>
    </row>
    <row r="2975" spans="1:32">
      <c r="A2975" t="s">
        <v>8603</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8604</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8605</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8606</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8607</v>
      </c>
      <c r="B2979" t="s">
        <v>19</v>
      </c>
      <c r="C2979" s="2">
        <v>1908160000</v>
      </c>
      <c r="D2979" s="2">
        <v>1877540000</v>
      </c>
      <c r="E2979" s="2">
        <v>1947520000</v>
      </c>
      <c r="F2979" s="2">
        <v>1963930000</v>
      </c>
      <c r="G2979" s="2">
        <v>1986890000</v>
      </c>
      <c r="H2979" s="2">
        <v>2013130000</v>
      </c>
      <c r="I2979" s="2">
        <v>2038280000</v>
      </c>
      <c r="J2979" s="2">
        <v>2059060000</v>
      </c>
      <c r="K2979" s="2">
        <v>2078740000</v>
      </c>
      <c r="L2979" s="2">
        <v>2096240000</v>
      </c>
      <c r="M2979" s="2">
        <v>2113740000</v>
      </c>
      <c r="N2979" s="2">
        <v>2131230000</v>
      </c>
      <c r="O2979" s="2">
        <v>2152010000</v>
      </c>
      <c r="P2979" s="2">
        <v>2169500000</v>
      </c>
      <c r="Q2979" s="2">
        <v>2185910000</v>
      </c>
      <c r="R2979" s="2">
        <v>2201220000</v>
      </c>
      <c r="S2979" s="2">
        <v>2219800000</v>
      </c>
      <c r="T2979" s="2">
        <v>2238390000</v>
      </c>
      <c r="U2979" s="2">
        <v>2255890000</v>
      </c>
      <c r="V2979" s="2">
        <v>2274480000</v>
      </c>
      <c r="W2979" s="2">
        <v>2293070000</v>
      </c>
      <c r="X2979" s="2">
        <v>2311660000</v>
      </c>
      <c r="Y2979" s="2">
        <v>2330250000</v>
      </c>
      <c r="Z2979" s="2">
        <v>2347740000</v>
      </c>
      <c r="AA2979" s="2">
        <v>2365240000</v>
      </c>
      <c r="AB2979" s="2">
        <v>2382740000</v>
      </c>
      <c r="AC2979" s="2">
        <v>2400230000</v>
      </c>
      <c r="AD2979" s="2">
        <v>2416640000</v>
      </c>
      <c r="AE2979" s="2">
        <v>2434130000</v>
      </c>
      <c r="AF2979" s="2">
        <v>2451630000</v>
      </c>
    </row>
    <row r="2980" spans="1:32">
      <c r="A2980" t="s">
        <v>8608</v>
      </c>
      <c r="B2980" t="s">
        <v>19</v>
      </c>
      <c r="C2980" s="2">
        <v>50598200000</v>
      </c>
      <c r="D2980" s="2">
        <v>49786300000</v>
      </c>
      <c r="E2980" s="2">
        <v>51642100000</v>
      </c>
      <c r="F2980" s="2">
        <v>52077000000</v>
      </c>
      <c r="G2980" s="2">
        <v>52685900000</v>
      </c>
      <c r="H2980" s="2">
        <v>53381800000</v>
      </c>
      <c r="I2980" s="2">
        <v>54048700000</v>
      </c>
      <c r="J2980" s="2">
        <v>54599700000</v>
      </c>
      <c r="K2980" s="2">
        <v>55121600000</v>
      </c>
      <c r="L2980" s="2">
        <v>55585500000</v>
      </c>
      <c r="M2980" s="2">
        <v>56049500000</v>
      </c>
      <c r="N2980" s="2">
        <v>56513400000</v>
      </c>
      <c r="O2980" s="2">
        <v>57064300000</v>
      </c>
      <c r="P2980" s="2">
        <v>57528300000</v>
      </c>
      <c r="Q2980" s="2">
        <v>57963200000</v>
      </c>
      <c r="R2980" s="2">
        <v>58369100000</v>
      </c>
      <c r="S2980" s="2">
        <v>58862100000</v>
      </c>
      <c r="T2980" s="2">
        <v>59355000000</v>
      </c>
      <c r="U2980" s="2">
        <v>59819000000</v>
      </c>
      <c r="V2980" s="2">
        <v>60311900000</v>
      </c>
      <c r="W2980" s="2">
        <v>60804800000</v>
      </c>
      <c r="X2980" s="2">
        <v>61297800000</v>
      </c>
      <c r="Y2980" s="2">
        <v>61790700000</v>
      </c>
      <c r="Z2980" s="2">
        <v>62254600000</v>
      </c>
      <c r="AA2980" s="2">
        <v>62718600000</v>
      </c>
      <c r="AB2980" s="2">
        <v>63182500000</v>
      </c>
      <c r="AC2980" s="2">
        <v>63646400000</v>
      </c>
      <c r="AD2980" s="2">
        <v>64081400000</v>
      </c>
      <c r="AE2980" s="2">
        <v>64545300000</v>
      </c>
      <c r="AF2980" s="2">
        <v>65009300000</v>
      </c>
    </row>
    <row r="2981" spans="1:32">
      <c r="A2981" t="s">
        <v>8609</v>
      </c>
      <c r="B2981" t="s">
        <v>19</v>
      </c>
      <c r="C2981" s="2">
        <v>20626800000</v>
      </c>
      <c r="D2981" s="2">
        <v>20295800000</v>
      </c>
      <c r="E2981" s="2">
        <v>21052300000</v>
      </c>
      <c r="F2981" s="2">
        <v>21229600000</v>
      </c>
      <c r="G2981" s="2">
        <v>21477800000</v>
      </c>
      <c r="H2981" s="2">
        <v>21761500000</v>
      </c>
      <c r="I2981" s="2">
        <v>22033400000</v>
      </c>
      <c r="J2981" s="2">
        <v>22258000000</v>
      </c>
      <c r="K2981" s="2">
        <v>22470800000</v>
      </c>
      <c r="L2981" s="2">
        <v>22659900000</v>
      </c>
      <c r="M2981" s="2">
        <v>22849000000</v>
      </c>
      <c r="N2981" s="2">
        <v>23038200000</v>
      </c>
      <c r="O2981" s="2">
        <v>23262700000</v>
      </c>
      <c r="P2981" s="2">
        <v>23451900000</v>
      </c>
      <c r="Q2981" s="2">
        <v>23629200000</v>
      </c>
      <c r="R2981" s="2">
        <v>23794700000</v>
      </c>
      <c r="S2981" s="2">
        <v>23995600000</v>
      </c>
      <c r="T2981" s="2">
        <v>24196600000</v>
      </c>
      <c r="U2981" s="2">
        <v>24385700000</v>
      </c>
      <c r="V2981" s="2">
        <v>24586600000</v>
      </c>
      <c r="W2981" s="2">
        <v>24787600000</v>
      </c>
      <c r="X2981" s="2">
        <v>24988500000</v>
      </c>
      <c r="Y2981" s="2">
        <v>25189500000</v>
      </c>
      <c r="Z2981" s="2">
        <v>25378600000</v>
      </c>
      <c r="AA2981" s="2">
        <v>25567700000</v>
      </c>
      <c r="AB2981" s="2">
        <v>25756900000</v>
      </c>
      <c r="AC2981" s="2">
        <v>25946000000</v>
      </c>
      <c r="AD2981" s="2">
        <v>26123300000</v>
      </c>
      <c r="AE2981" s="2">
        <v>26312400000</v>
      </c>
      <c r="AF2981" s="2">
        <v>26501600000</v>
      </c>
    </row>
    <row r="2982" spans="1:32">
      <c r="A2982" t="s">
        <v>8610</v>
      </c>
      <c r="B2982" t="s">
        <v>19</v>
      </c>
      <c r="C2982" s="2">
        <v>27754400000</v>
      </c>
      <c r="D2982" s="2">
        <v>27309100000</v>
      </c>
      <c r="E2982" s="2">
        <v>28327000000</v>
      </c>
      <c r="F2982" s="2">
        <v>28565600000</v>
      </c>
      <c r="G2982" s="2">
        <v>28899600000</v>
      </c>
      <c r="H2982" s="2">
        <v>29281300000</v>
      </c>
      <c r="I2982" s="2">
        <v>29647100000</v>
      </c>
      <c r="J2982" s="2">
        <v>29949300000</v>
      </c>
      <c r="K2982" s="2">
        <v>30235600000</v>
      </c>
      <c r="L2982" s="2">
        <v>30490100000</v>
      </c>
      <c r="M2982" s="2">
        <v>30744600000</v>
      </c>
      <c r="N2982" s="2">
        <v>30999000000</v>
      </c>
      <c r="O2982" s="2">
        <v>31301200000</v>
      </c>
      <c r="P2982" s="2">
        <v>31555700000</v>
      </c>
      <c r="Q2982" s="2">
        <v>31794300000</v>
      </c>
      <c r="R2982" s="2">
        <v>32017000000</v>
      </c>
      <c r="S2982" s="2">
        <v>32287400000</v>
      </c>
      <c r="T2982" s="2">
        <v>32557700000</v>
      </c>
      <c r="U2982" s="2">
        <v>32812200000</v>
      </c>
      <c r="V2982" s="2">
        <v>33082600000</v>
      </c>
      <c r="W2982" s="2">
        <v>33353000000</v>
      </c>
      <c r="X2982" s="2">
        <v>33623400000</v>
      </c>
      <c r="Y2982" s="2">
        <v>33893800000</v>
      </c>
      <c r="Z2982" s="2">
        <v>34148200000</v>
      </c>
      <c r="AA2982" s="2">
        <v>34402700000</v>
      </c>
      <c r="AB2982" s="2">
        <v>34657200000</v>
      </c>
      <c r="AC2982" s="2">
        <v>34911700000</v>
      </c>
      <c r="AD2982" s="2">
        <v>35150300000</v>
      </c>
      <c r="AE2982" s="2">
        <v>35404800000</v>
      </c>
      <c r="AF2982" s="2">
        <v>35659200000</v>
      </c>
    </row>
    <row r="2983" spans="1:32">
      <c r="A2983" t="s">
        <v>8611</v>
      </c>
      <c r="B2983" t="s">
        <v>19</v>
      </c>
      <c r="C2983" s="2">
        <v>23887700000</v>
      </c>
      <c r="D2983" s="2">
        <v>23504400000</v>
      </c>
      <c r="E2983" s="2">
        <v>24380500000</v>
      </c>
      <c r="F2983" s="2">
        <v>24585800000</v>
      </c>
      <c r="G2983" s="2">
        <v>24873300000</v>
      </c>
      <c r="H2983" s="2">
        <v>25201800000</v>
      </c>
      <c r="I2983" s="2">
        <v>25516700000</v>
      </c>
      <c r="J2983" s="2">
        <v>25776800000</v>
      </c>
      <c r="K2983" s="2">
        <v>26023200000</v>
      </c>
      <c r="L2983" s="2">
        <v>26242200000</v>
      </c>
      <c r="M2983" s="2">
        <v>26461200000</v>
      </c>
      <c r="N2983" s="2">
        <v>26680300000</v>
      </c>
      <c r="O2983" s="2">
        <v>26940300000</v>
      </c>
      <c r="P2983" s="2">
        <v>27159400000</v>
      </c>
      <c r="Q2983" s="2">
        <v>27364700000</v>
      </c>
      <c r="R2983" s="2">
        <v>27556400000</v>
      </c>
      <c r="S2983" s="2">
        <v>27789100000</v>
      </c>
      <c r="T2983" s="2">
        <v>28021800000</v>
      </c>
      <c r="U2983" s="2">
        <v>28240800000</v>
      </c>
      <c r="V2983" s="2">
        <v>28473500000</v>
      </c>
      <c r="W2983" s="2">
        <v>28706300000</v>
      </c>
      <c r="X2983" s="2">
        <v>28939000000</v>
      </c>
      <c r="Y2983" s="2">
        <v>29171700000</v>
      </c>
      <c r="Z2983" s="2">
        <v>29390700000</v>
      </c>
      <c r="AA2983" s="2">
        <v>29609700000</v>
      </c>
      <c r="AB2983" s="2">
        <v>29828800000</v>
      </c>
      <c r="AC2983" s="2">
        <v>30047800000</v>
      </c>
      <c r="AD2983" s="2">
        <v>30253100000</v>
      </c>
      <c r="AE2983" s="2">
        <v>30472200000</v>
      </c>
      <c r="AF2983" s="2">
        <v>30691200000</v>
      </c>
    </row>
    <row r="2984" spans="1:32">
      <c r="A2984" t="s">
        <v>8612</v>
      </c>
      <c r="B2984" t="s">
        <v>19</v>
      </c>
      <c r="C2984" s="2">
        <v>3500820000</v>
      </c>
      <c r="D2984" s="2">
        <v>3444650000</v>
      </c>
      <c r="E2984" s="2">
        <v>3573040000</v>
      </c>
      <c r="F2984" s="2">
        <v>3603140000</v>
      </c>
      <c r="G2984" s="2">
        <v>3645270000</v>
      </c>
      <c r="H2984" s="2">
        <v>3693410000</v>
      </c>
      <c r="I2984" s="2">
        <v>3739560000</v>
      </c>
      <c r="J2984" s="2">
        <v>3777670000</v>
      </c>
      <c r="K2984" s="2">
        <v>3813790000</v>
      </c>
      <c r="L2984" s="2">
        <v>3845890000</v>
      </c>
      <c r="M2984" s="2">
        <v>3877980000</v>
      </c>
      <c r="N2984" s="2">
        <v>3910080000</v>
      </c>
      <c r="O2984" s="2">
        <v>3948200000</v>
      </c>
      <c r="P2984" s="2">
        <v>3980300000</v>
      </c>
      <c r="Q2984" s="2">
        <v>4010390000</v>
      </c>
      <c r="R2984" s="2">
        <v>4038480000</v>
      </c>
      <c r="S2984" s="2">
        <v>4072590000</v>
      </c>
      <c r="T2984" s="2">
        <v>4106690000</v>
      </c>
      <c r="U2984" s="2">
        <v>4138790000</v>
      </c>
      <c r="V2984" s="2">
        <v>4172900000</v>
      </c>
      <c r="W2984" s="2">
        <v>4207000000</v>
      </c>
      <c r="X2984" s="2">
        <v>4241110000</v>
      </c>
      <c r="Y2984" s="2">
        <v>4275210000</v>
      </c>
      <c r="Z2984" s="2">
        <v>4307310000</v>
      </c>
      <c r="AA2984" s="2">
        <v>4339410000</v>
      </c>
      <c r="AB2984" s="2">
        <v>4371510000</v>
      </c>
      <c r="AC2984" s="2">
        <v>4403610000</v>
      </c>
      <c r="AD2984" s="2">
        <v>4433700000</v>
      </c>
      <c r="AE2984" s="2">
        <v>4465800000</v>
      </c>
      <c r="AF2984" s="2">
        <v>4497900000</v>
      </c>
    </row>
    <row r="2985" spans="1:32">
      <c r="A2985" t="s">
        <v>8613</v>
      </c>
      <c r="B2985" t="s">
        <v>19</v>
      </c>
      <c r="C2985" s="2">
        <v>886286000</v>
      </c>
      <c r="D2985" s="2">
        <v>872064000</v>
      </c>
      <c r="E2985" s="2">
        <v>904570000</v>
      </c>
      <c r="F2985" s="2">
        <v>912188000</v>
      </c>
      <c r="G2985" s="2">
        <v>922854000</v>
      </c>
      <c r="H2985" s="2">
        <v>935044000</v>
      </c>
      <c r="I2985" s="2">
        <v>946726000</v>
      </c>
      <c r="J2985" s="2">
        <v>956376000</v>
      </c>
      <c r="K2985" s="2">
        <v>965518000</v>
      </c>
      <c r="L2985" s="2">
        <v>973644000</v>
      </c>
      <c r="M2985" s="2">
        <v>981771000</v>
      </c>
      <c r="N2985" s="2">
        <v>989897000</v>
      </c>
      <c r="O2985" s="2">
        <v>999547000</v>
      </c>
      <c r="P2985" s="2">
        <v>1007670000</v>
      </c>
      <c r="Q2985" s="2">
        <v>1015290000</v>
      </c>
      <c r="R2985" s="2">
        <v>1022400000</v>
      </c>
      <c r="S2985" s="2">
        <v>1031040000</v>
      </c>
      <c r="T2985" s="2">
        <v>1039670000</v>
      </c>
      <c r="U2985" s="2">
        <v>1047800000</v>
      </c>
      <c r="V2985" s="2">
        <v>1056430000</v>
      </c>
      <c r="W2985" s="2">
        <v>1065070000</v>
      </c>
      <c r="X2985" s="2">
        <v>1073700000</v>
      </c>
      <c r="Y2985" s="2">
        <v>1082330000</v>
      </c>
      <c r="Z2985" s="2">
        <v>1090460000</v>
      </c>
      <c r="AA2985" s="2">
        <v>1098590000</v>
      </c>
      <c r="AB2985" s="2">
        <v>1106710000</v>
      </c>
      <c r="AC2985" s="2">
        <v>1114840000</v>
      </c>
      <c r="AD2985" s="2">
        <v>1122460000</v>
      </c>
      <c r="AE2985" s="2">
        <v>1130590000</v>
      </c>
      <c r="AF2985" s="2">
        <v>1138710000</v>
      </c>
    </row>
    <row r="2986" spans="1:32">
      <c r="A2986" t="s">
        <v>8614</v>
      </c>
      <c r="B2986" t="s">
        <v>19</v>
      </c>
      <c r="C2986" s="2">
        <v>8383850000</v>
      </c>
      <c r="D2986" s="2">
        <v>8249330000</v>
      </c>
      <c r="E2986" s="2">
        <v>8556810000</v>
      </c>
      <c r="F2986" s="2">
        <v>8628880000</v>
      </c>
      <c r="G2986" s="2">
        <v>8729780000</v>
      </c>
      <c r="H2986" s="2">
        <v>8845080000</v>
      </c>
      <c r="I2986" s="2">
        <v>8955590000</v>
      </c>
      <c r="J2986" s="2">
        <v>9046870000</v>
      </c>
      <c r="K2986" s="2">
        <v>9133350000</v>
      </c>
      <c r="L2986" s="2">
        <v>9210230000</v>
      </c>
      <c r="M2986" s="2">
        <v>9287100000</v>
      </c>
      <c r="N2986" s="2">
        <v>9363970000</v>
      </c>
      <c r="O2986" s="2">
        <v>9455260000</v>
      </c>
      <c r="P2986" s="2">
        <v>9532130000</v>
      </c>
      <c r="Q2986" s="2">
        <v>9604200000</v>
      </c>
      <c r="R2986" s="2">
        <v>9671460000</v>
      </c>
      <c r="S2986" s="2">
        <v>9753140000</v>
      </c>
      <c r="T2986" s="2">
        <v>9834810000</v>
      </c>
      <c r="U2986" s="2">
        <v>9911680000</v>
      </c>
      <c r="V2986" s="2">
        <v>9993360000</v>
      </c>
      <c r="W2986" s="2">
        <v>10075000000</v>
      </c>
      <c r="X2986" s="2">
        <v>10156700000</v>
      </c>
      <c r="Y2986" s="2">
        <v>10238400000</v>
      </c>
      <c r="Z2986" s="2">
        <v>10315300000</v>
      </c>
      <c r="AA2986" s="2">
        <v>10392100000</v>
      </c>
      <c r="AB2986" s="2">
        <v>10469000000</v>
      </c>
      <c r="AC2986" s="2">
        <v>10545900000</v>
      </c>
      <c r="AD2986" s="2">
        <v>10617900000</v>
      </c>
      <c r="AE2986" s="2">
        <v>10694800000</v>
      </c>
      <c r="AF2986" s="2">
        <v>10771700000</v>
      </c>
    </row>
    <row r="2987" spans="1:32">
      <c r="A2987" t="s">
        <v>8615</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8616</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8617</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8618</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8619</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8620</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8621</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8622</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8623</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8624</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8625</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8626</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8627</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8628</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8629</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8630</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8631</v>
      </c>
      <c r="B3003" t="s">
        <v>19</v>
      </c>
      <c r="C3003" s="2">
        <v>64101000</v>
      </c>
      <c r="D3003" s="2">
        <v>67851100</v>
      </c>
      <c r="E3003" s="2">
        <v>71180300</v>
      </c>
      <c r="F3003" s="2">
        <v>73344500</v>
      </c>
      <c r="G3003" s="2">
        <v>73261200</v>
      </c>
      <c r="H3003" s="2">
        <v>73001400</v>
      </c>
      <c r="I3003" s="2">
        <v>72605000</v>
      </c>
      <c r="J3003" s="2">
        <v>73181300</v>
      </c>
      <c r="K3003" s="2">
        <v>73071000</v>
      </c>
      <c r="L3003" s="2">
        <v>72616700</v>
      </c>
      <c r="M3003" s="2">
        <v>71699700</v>
      </c>
      <c r="N3003" s="2">
        <v>71308700</v>
      </c>
      <c r="O3003" s="2">
        <v>71230400</v>
      </c>
      <c r="P3003" s="2">
        <v>71203400</v>
      </c>
      <c r="Q3003" s="2">
        <v>70508300</v>
      </c>
      <c r="R3003" s="2">
        <v>69908700</v>
      </c>
      <c r="S3003" s="2">
        <v>70343800</v>
      </c>
      <c r="T3003" s="2">
        <v>70962200</v>
      </c>
      <c r="U3003" s="2">
        <v>71624000</v>
      </c>
      <c r="V3003" s="2">
        <v>72036500</v>
      </c>
      <c r="W3003" s="2">
        <v>72430600</v>
      </c>
      <c r="X3003" s="2">
        <v>73175400</v>
      </c>
      <c r="Y3003" s="2">
        <v>74062200</v>
      </c>
      <c r="Z3003" s="2">
        <v>74588800</v>
      </c>
      <c r="AA3003" s="2">
        <v>74514900</v>
      </c>
      <c r="AB3003" s="2">
        <v>74230800</v>
      </c>
      <c r="AC3003" s="2">
        <v>73500100</v>
      </c>
      <c r="AD3003" s="2">
        <v>73379400</v>
      </c>
      <c r="AE3003" s="2">
        <v>73484100</v>
      </c>
      <c r="AF3003" s="2">
        <v>73540600</v>
      </c>
    </row>
    <row r="3004" spans="1:32">
      <c r="A3004" t="s">
        <v>8632</v>
      </c>
      <c r="B3004" t="s">
        <v>19</v>
      </c>
      <c r="C3004" s="2">
        <v>1699750000</v>
      </c>
      <c r="D3004" s="2">
        <v>1799190000</v>
      </c>
      <c r="E3004" s="2">
        <v>1887470000</v>
      </c>
      <c r="F3004" s="2">
        <v>1944860000</v>
      </c>
      <c r="G3004" s="2">
        <v>1942650000</v>
      </c>
      <c r="H3004" s="2">
        <v>1935760000</v>
      </c>
      <c r="I3004" s="2">
        <v>1925250000</v>
      </c>
      <c r="J3004" s="2">
        <v>1940530000</v>
      </c>
      <c r="K3004" s="2">
        <v>1937610000</v>
      </c>
      <c r="L3004" s="2">
        <v>1925560000</v>
      </c>
      <c r="M3004" s="2">
        <v>1901250000</v>
      </c>
      <c r="N3004" s="2">
        <v>1890880000</v>
      </c>
      <c r="O3004" s="2">
        <v>1888800000</v>
      </c>
      <c r="P3004" s="2">
        <v>1888090000</v>
      </c>
      <c r="Q3004" s="2">
        <v>1869650000</v>
      </c>
      <c r="R3004" s="2">
        <v>1853750000</v>
      </c>
      <c r="S3004" s="2">
        <v>1865290000</v>
      </c>
      <c r="T3004" s="2">
        <v>1881690000</v>
      </c>
      <c r="U3004" s="2">
        <v>1899240000</v>
      </c>
      <c r="V3004" s="2">
        <v>1910180000</v>
      </c>
      <c r="W3004" s="2">
        <v>1920630000</v>
      </c>
      <c r="X3004" s="2">
        <v>1940380000</v>
      </c>
      <c r="Y3004" s="2">
        <v>1963890000</v>
      </c>
      <c r="Z3004" s="2">
        <v>1977850000</v>
      </c>
      <c r="AA3004" s="2">
        <v>1975900000</v>
      </c>
      <c r="AB3004" s="2">
        <v>1968360000</v>
      </c>
      <c r="AC3004" s="2">
        <v>1948990000</v>
      </c>
      <c r="AD3004" s="2">
        <v>1945790000</v>
      </c>
      <c r="AE3004" s="2">
        <v>1948560000</v>
      </c>
      <c r="AF3004" s="2">
        <v>1950060000</v>
      </c>
    </row>
    <row r="3005" spans="1:32">
      <c r="A3005" t="s">
        <v>8633</v>
      </c>
      <c r="B3005" t="s">
        <v>19</v>
      </c>
      <c r="C3005" s="2">
        <v>692918000</v>
      </c>
      <c r="D3005" s="2">
        <v>733456000</v>
      </c>
      <c r="E3005" s="2">
        <v>769444000</v>
      </c>
      <c r="F3005" s="2">
        <v>792839000</v>
      </c>
      <c r="G3005" s="2">
        <v>791937000</v>
      </c>
      <c r="H3005" s="2">
        <v>789129000</v>
      </c>
      <c r="I3005" s="2">
        <v>784844000</v>
      </c>
      <c r="J3005" s="2">
        <v>791074000</v>
      </c>
      <c r="K3005" s="2">
        <v>789882000</v>
      </c>
      <c r="L3005" s="2">
        <v>784971000</v>
      </c>
      <c r="M3005" s="2">
        <v>775059000</v>
      </c>
      <c r="N3005" s="2">
        <v>770831000</v>
      </c>
      <c r="O3005" s="2">
        <v>769985000</v>
      </c>
      <c r="P3005" s="2">
        <v>769694000</v>
      </c>
      <c r="Q3005" s="2">
        <v>762180000</v>
      </c>
      <c r="R3005" s="2">
        <v>755698000</v>
      </c>
      <c r="S3005" s="2">
        <v>760401000</v>
      </c>
      <c r="T3005" s="2">
        <v>767086000</v>
      </c>
      <c r="U3005" s="2">
        <v>774240000</v>
      </c>
      <c r="V3005" s="2">
        <v>778699000</v>
      </c>
      <c r="W3005" s="2">
        <v>782960000</v>
      </c>
      <c r="X3005" s="2">
        <v>791011000</v>
      </c>
      <c r="Y3005" s="2">
        <v>800597000</v>
      </c>
      <c r="Z3005" s="2">
        <v>806288000</v>
      </c>
      <c r="AA3005" s="2">
        <v>805490000</v>
      </c>
      <c r="AB3005" s="2">
        <v>802419000</v>
      </c>
      <c r="AC3005" s="2">
        <v>794520000</v>
      </c>
      <c r="AD3005" s="2">
        <v>793216000</v>
      </c>
      <c r="AE3005" s="2">
        <v>794347000</v>
      </c>
      <c r="AF3005" s="2">
        <v>794959000</v>
      </c>
    </row>
    <row r="3006" spans="1:32">
      <c r="A3006" t="s">
        <v>8634</v>
      </c>
      <c r="B3006" t="s">
        <v>19</v>
      </c>
      <c r="C3006" s="2">
        <v>932357000</v>
      </c>
      <c r="D3006" s="2">
        <v>986903000</v>
      </c>
      <c r="E3006" s="2">
        <v>1035330000</v>
      </c>
      <c r="F3006" s="2">
        <v>1066810000</v>
      </c>
      <c r="G3006" s="2">
        <v>1065590000</v>
      </c>
      <c r="H3006" s="2">
        <v>1061810000</v>
      </c>
      <c r="I3006" s="2">
        <v>1056050000</v>
      </c>
      <c r="J3006" s="2">
        <v>1064430000</v>
      </c>
      <c r="K3006" s="2">
        <v>1062830000</v>
      </c>
      <c r="L3006" s="2">
        <v>1056220000</v>
      </c>
      <c r="M3006" s="2">
        <v>1042880000</v>
      </c>
      <c r="N3006" s="2">
        <v>1037190000</v>
      </c>
      <c r="O3006" s="2">
        <v>1036050000</v>
      </c>
      <c r="P3006" s="2">
        <v>1035660000</v>
      </c>
      <c r="Q3006" s="2">
        <v>1025550000</v>
      </c>
      <c r="R3006" s="2">
        <v>1016830000</v>
      </c>
      <c r="S3006" s="2">
        <v>1023160000</v>
      </c>
      <c r="T3006" s="2">
        <v>1032150000</v>
      </c>
      <c r="U3006" s="2">
        <v>1041780000</v>
      </c>
      <c r="V3006" s="2">
        <v>1047780000</v>
      </c>
      <c r="W3006" s="2">
        <v>1053510000</v>
      </c>
      <c r="X3006" s="2">
        <v>1064350000</v>
      </c>
      <c r="Y3006" s="2">
        <v>1077240000</v>
      </c>
      <c r="Z3006" s="2">
        <v>1084900000</v>
      </c>
      <c r="AA3006" s="2">
        <v>1083830000</v>
      </c>
      <c r="AB3006" s="2">
        <v>1079700000</v>
      </c>
      <c r="AC3006" s="2">
        <v>1069070000</v>
      </c>
      <c r="AD3006" s="2">
        <v>1067310000</v>
      </c>
      <c r="AE3006" s="2">
        <v>1068840000</v>
      </c>
      <c r="AF3006" s="2">
        <v>1069660000</v>
      </c>
    </row>
    <row r="3007" spans="1:32">
      <c r="A3007" t="s">
        <v>8635</v>
      </c>
      <c r="B3007" t="s">
        <v>19</v>
      </c>
      <c r="C3007" s="2">
        <v>802461000</v>
      </c>
      <c r="D3007" s="2">
        <v>849407000</v>
      </c>
      <c r="E3007" s="2">
        <v>891085000</v>
      </c>
      <c r="F3007" s="2">
        <v>918178000</v>
      </c>
      <c r="G3007" s="2">
        <v>917135000</v>
      </c>
      <c r="H3007" s="2">
        <v>913883000</v>
      </c>
      <c r="I3007" s="2">
        <v>908920000</v>
      </c>
      <c r="J3007" s="2">
        <v>916134000</v>
      </c>
      <c r="K3007" s="2">
        <v>914754000</v>
      </c>
      <c r="L3007" s="2">
        <v>909067000</v>
      </c>
      <c r="M3007" s="2">
        <v>897588000</v>
      </c>
      <c r="N3007" s="2">
        <v>892692000</v>
      </c>
      <c r="O3007" s="2">
        <v>891712000</v>
      </c>
      <c r="P3007" s="2">
        <v>891374000</v>
      </c>
      <c r="Q3007" s="2">
        <v>882673000</v>
      </c>
      <c r="R3007" s="2">
        <v>875166000</v>
      </c>
      <c r="S3007" s="2">
        <v>880613000</v>
      </c>
      <c r="T3007" s="2">
        <v>888355000</v>
      </c>
      <c r="U3007" s="2">
        <v>896639000</v>
      </c>
      <c r="V3007" s="2">
        <v>901804000</v>
      </c>
      <c r="W3007" s="2">
        <v>906738000</v>
      </c>
      <c r="X3007" s="2">
        <v>916061000</v>
      </c>
      <c r="Y3007" s="2">
        <v>927163000</v>
      </c>
      <c r="Z3007" s="2">
        <v>933754000</v>
      </c>
      <c r="AA3007" s="2">
        <v>932830000</v>
      </c>
      <c r="AB3007" s="2">
        <v>929274000</v>
      </c>
      <c r="AC3007" s="2">
        <v>920125000</v>
      </c>
      <c r="AD3007" s="2">
        <v>918615000</v>
      </c>
      <c r="AE3007" s="2">
        <v>919925000</v>
      </c>
      <c r="AF3007" s="2">
        <v>920633000</v>
      </c>
    </row>
    <row r="3008" spans="1:32">
      <c r="A3008" t="s">
        <v>8636</v>
      </c>
      <c r="B3008" t="s">
        <v>19</v>
      </c>
      <c r="C3008" s="2">
        <v>117603000</v>
      </c>
      <c r="D3008" s="2">
        <v>124484000</v>
      </c>
      <c r="E3008" s="2">
        <v>130592000</v>
      </c>
      <c r="F3008" s="2">
        <v>134562000</v>
      </c>
      <c r="G3008" s="2">
        <v>134409000</v>
      </c>
      <c r="H3008" s="2">
        <v>133933000</v>
      </c>
      <c r="I3008" s="2">
        <v>133205000</v>
      </c>
      <c r="J3008" s="2">
        <v>134263000</v>
      </c>
      <c r="K3008" s="2">
        <v>134060000</v>
      </c>
      <c r="L3008" s="2">
        <v>133227000</v>
      </c>
      <c r="M3008" s="2">
        <v>131545000</v>
      </c>
      <c r="N3008" s="2">
        <v>130827000</v>
      </c>
      <c r="O3008" s="2">
        <v>130683000</v>
      </c>
      <c r="P3008" s="2">
        <v>130634000</v>
      </c>
      <c r="Q3008" s="2">
        <v>129359000</v>
      </c>
      <c r="R3008" s="2">
        <v>128259000</v>
      </c>
      <c r="S3008" s="2">
        <v>129057000</v>
      </c>
      <c r="T3008" s="2">
        <v>130191000</v>
      </c>
      <c r="U3008" s="2">
        <v>131406000</v>
      </c>
      <c r="V3008" s="2">
        <v>132162000</v>
      </c>
      <c r="W3008" s="2">
        <v>132886000</v>
      </c>
      <c r="X3008" s="2">
        <v>134252000</v>
      </c>
      <c r="Y3008" s="2">
        <v>135879000</v>
      </c>
      <c r="Z3008" s="2">
        <v>136845000</v>
      </c>
      <c r="AA3008" s="2">
        <v>136709000</v>
      </c>
      <c r="AB3008" s="2">
        <v>136188000</v>
      </c>
      <c r="AC3008" s="2">
        <v>134848000</v>
      </c>
      <c r="AD3008" s="2">
        <v>134626000</v>
      </c>
      <c r="AE3008" s="2">
        <v>134818000</v>
      </c>
      <c r="AF3008" s="2">
        <v>134922000</v>
      </c>
    </row>
    <row r="3009" spans="1:32">
      <c r="A3009" t="s">
        <v>8637</v>
      </c>
      <c r="B3009" t="s">
        <v>19</v>
      </c>
      <c r="C3009" s="2">
        <v>29773100</v>
      </c>
      <c r="D3009" s="2">
        <v>31514900</v>
      </c>
      <c r="E3009" s="2">
        <v>33061200</v>
      </c>
      <c r="F3009" s="2">
        <v>34066500</v>
      </c>
      <c r="G3009" s="2">
        <v>34027800</v>
      </c>
      <c r="H3009" s="2">
        <v>33907100</v>
      </c>
      <c r="I3009" s="2">
        <v>33723000</v>
      </c>
      <c r="J3009" s="2">
        <v>33990600</v>
      </c>
      <c r="K3009" s="2">
        <v>33939400</v>
      </c>
      <c r="L3009" s="2">
        <v>33728400</v>
      </c>
      <c r="M3009" s="2">
        <v>33302500</v>
      </c>
      <c r="N3009" s="2">
        <v>33120900</v>
      </c>
      <c r="O3009" s="2">
        <v>33084500</v>
      </c>
      <c r="P3009" s="2">
        <v>33072000</v>
      </c>
      <c r="Q3009" s="2">
        <v>32749100</v>
      </c>
      <c r="R3009" s="2">
        <v>32470600</v>
      </c>
      <c r="S3009" s="2">
        <v>32672700</v>
      </c>
      <c r="T3009" s="2">
        <v>32960000</v>
      </c>
      <c r="U3009" s="2">
        <v>33267300</v>
      </c>
      <c r="V3009" s="2">
        <v>33458900</v>
      </c>
      <c r="W3009" s="2">
        <v>33642000</v>
      </c>
      <c r="X3009" s="2">
        <v>33987900</v>
      </c>
      <c r="Y3009" s="2">
        <v>34399800</v>
      </c>
      <c r="Z3009" s="2">
        <v>34644400</v>
      </c>
      <c r="AA3009" s="2">
        <v>34610100</v>
      </c>
      <c r="AB3009" s="2">
        <v>34478100</v>
      </c>
      <c r="AC3009" s="2">
        <v>34138700</v>
      </c>
      <c r="AD3009" s="2">
        <v>34082700</v>
      </c>
      <c r="AE3009" s="2">
        <v>34131300</v>
      </c>
      <c r="AF3009" s="2">
        <v>34157600</v>
      </c>
    </row>
    <row r="3010" spans="1:32">
      <c r="A3010" t="s">
        <v>8638</v>
      </c>
      <c r="B3010" t="s">
        <v>19</v>
      </c>
      <c r="C3010" s="2">
        <v>281640000</v>
      </c>
      <c r="D3010" s="2">
        <v>298117000</v>
      </c>
      <c r="E3010" s="2">
        <v>312744000</v>
      </c>
      <c r="F3010" s="2">
        <v>322253000</v>
      </c>
      <c r="G3010" s="2">
        <v>321887000</v>
      </c>
      <c r="H3010" s="2">
        <v>320746000</v>
      </c>
      <c r="I3010" s="2">
        <v>319004000</v>
      </c>
      <c r="J3010" s="2">
        <v>321536000</v>
      </c>
      <c r="K3010" s="2">
        <v>321051000</v>
      </c>
      <c r="L3010" s="2">
        <v>319055000</v>
      </c>
      <c r="M3010" s="2">
        <v>315026000</v>
      </c>
      <c r="N3010" s="2">
        <v>313308000</v>
      </c>
      <c r="O3010" s="2">
        <v>312964000</v>
      </c>
      <c r="P3010" s="2">
        <v>312846000</v>
      </c>
      <c r="Q3010" s="2">
        <v>309792000</v>
      </c>
      <c r="R3010" s="2">
        <v>307157000</v>
      </c>
      <c r="S3010" s="2">
        <v>309069000</v>
      </c>
      <c r="T3010" s="2">
        <v>311786000</v>
      </c>
      <c r="U3010" s="2">
        <v>314694000</v>
      </c>
      <c r="V3010" s="2">
        <v>316506000</v>
      </c>
      <c r="W3010" s="2">
        <v>318238000</v>
      </c>
      <c r="X3010" s="2">
        <v>321510000</v>
      </c>
      <c r="Y3010" s="2">
        <v>325406000</v>
      </c>
      <c r="Z3010" s="2">
        <v>327720000</v>
      </c>
      <c r="AA3010" s="2">
        <v>327395000</v>
      </c>
      <c r="AB3010" s="2">
        <v>326147000</v>
      </c>
      <c r="AC3010" s="2">
        <v>322937000</v>
      </c>
      <c r="AD3010" s="2">
        <v>322406000</v>
      </c>
      <c r="AE3010" s="2">
        <v>322866000</v>
      </c>
      <c r="AF3010" s="2">
        <v>323115000</v>
      </c>
    </row>
    <row r="3011" spans="1:32">
      <c r="A3011" t="s">
        <v>8639</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8640</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8641</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8642</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8643</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8644</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8645</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8646</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8647</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8648</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8649</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8650</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8651</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8652</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8653</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8654</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8655</v>
      </c>
      <c r="B3027" t="s">
        <v>19</v>
      </c>
      <c r="C3027" s="2">
        <v>521600000</v>
      </c>
      <c r="D3027" s="2">
        <v>517116000</v>
      </c>
      <c r="E3027" s="2">
        <v>574306000</v>
      </c>
      <c r="F3027" s="2">
        <v>581305000</v>
      </c>
      <c r="G3027" s="2">
        <v>587975000</v>
      </c>
      <c r="H3027" s="2">
        <v>598035000</v>
      </c>
      <c r="I3027" s="2">
        <v>609736000</v>
      </c>
      <c r="J3027" s="2">
        <v>620999000</v>
      </c>
      <c r="K3027" s="2">
        <v>630512000</v>
      </c>
      <c r="L3027" s="2">
        <v>640026000</v>
      </c>
      <c r="M3027" s="2">
        <v>651289000</v>
      </c>
      <c r="N3027" s="2">
        <v>661239000</v>
      </c>
      <c r="O3027" s="2">
        <v>669987000</v>
      </c>
      <c r="P3027" s="2">
        <v>678626000</v>
      </c>
      <c r="Q3027" s="2">
        <v>688249000</v>
      </c>
      <c r="R3027" s="2">
        <v>698200000</v>
      </c>
      <c r="S3027" s="2">
        <v>707713000</v>
      </c>
      <c r="T3027" s="2">
        <v>717664000</v>
      </c>
      <c r="U3027" s="2">
        <v>728162000</v>
      </c>
      <c r="V3027" s="2">
        <v>738550000</v>
      </c>
      <c r="W3027" s="2">
        <v>749048000</v>
      </c>
      <c r="X3027" s="2">
        <v>760201000</v>
      </c>
      <c r="Y3027" s="2">
        <v>771355000</v>
      </c>
      <c r="Z3027" s="2">
        <v>782509000</v>
      </c>
      <c r="AA3027" s="2">
        <v>793553000</v>
      </c>
      <c r="AB3027" s="2">
        <v>804160000</v>
      </c>
      <c r="AC3027" s="2">
        <v>815314000</v>
      </c>
      <c r="AD3027" s="2">
        <v>826686000</v>
      </c>
      <c r="AE3027" s="2">
        <v>837730000</v>
      </c>
      <c r="AF3027" s="2">
        <v>849103000</v>
      </c>
    </row>
    <row r="3028" spans="1:32">
      <c r="A3028" t="s">
        <v>8656</v>
      </c>
      <c r="B3028" t="s">
        <v>19</v>
      </c>
      <c r="C3028" s="2">
        <v>13831100000</v>
      </c>
      <c r="D3028" s="2">
        <v>13712300000</v>
      </c>
      <c r="E3028" s="2">
        <v>15228800000</v>
      </c>
      <c r="F3028" s="2">
        <v>15414300000</v>
      </c>
      <c r="G3028" s="2">
        <v>15591200000</v>
      </c>
      <c r="H3028" s="2">
        <v>15858000000</v>
      </c>
      <c r="I3028" s="2">
        <v>16168200000</v>
      </c>
      <c r="J3028" s="2">
        <v>16466900000</v>
      </c>
      <c r="K3028" s="2">
        <v>16719200000</v>
      </c>
      <c r="L3028" s="2">
        <v>16971400000</v>
      </c>
      <c r="M3028" s="2">
        <v>17270100000</v>
      </c>
      <c r="N3028" s="2">
        <v>17533900000</v>
      </c>
      <c r="O3028" s="2">
        <v>17765900000</v>
      </c>
      <c r="P3028" s="2">
        <v>17995000000</v>
      </c>
      <c r="Q3028" s="2">
        <v>18250100000</v>
      </c>
      <c r="R3028" s="2">
        <v>18514000000</v>
      </c>
      <c r="S3028" s="2">
        <v>18766300000</v>
      </c>
      <c r="T3028" s="2">
        <v>19030100000</v>
      </c>
      <c r="U3028" s="2">
        <v>19308500000</v>
      </c>
      <c r="V3028" s="2">
        <v>19584000000</v>
      </c>
      <c r="W3028" s="2">
        <v>19862300000</v>
      </c>
      <c r="X3028" s="2">
        <v>20158100000</v>
      </c>
      <c r="Y3028" s="2">
        <v>20453800000</v>
      </c>
      <c r="Z3028" s="2">
        <v>20749600000</v>
      </c>
      <c r="AA3028" s="2">
        <v>21042500000</v>
      </c>
      <c r="AB3028" s="2">
        <v>21323700000</v>
      </c>
      <c r="AC3028" s="2">
        <v>21619500000</v>
      </c>
      <c r="AD3028" s="2">
        <v>21921100000</v>
      </c>
      <c r="AE3028" s="2">
        <v>22213900000</v>
      </c>
      <c r="AF3028" s="2">
        <v>22515500000</v>
      </c>
    </row>
    <row r="3029" spans="1:32">
      <c r="A3029" t="s">
        <v>8657</v>
      </c>
      <c r="B3029" t="s">
        <v>19</v>
      </c>
      <c r="C3029" s="2">
        <v>5638380000</v>
      </c>
      <c r="D3029" s="2">
        <v>5589910000</v>
      </c>
      <c r="E3029" s="2">
        <v>6208130000</v>
      </c>
      <c r="F3029" s="2">
        <v>6283780000</v>
      </c>
      <c r="G3029" s="2">
        <v>6355880000</v>
      </c>
      <c r="H3029" s="2">
        <v>6464630000</v>
      </c>
      <c r="I3029" s="2">
        <v>6591110000</v>
      </c>
      <c r="J3029" s="2">
        <v>6712860000</v>
      </c>
      <c r="K3029" s="2">
        <v>6815700000</v>
      </c>
      <c r="L3029" s="2">
        <v>6918540000</v>
      </c>
      <c r="M3029" s="2">
        <v>7040290000</v>
      </c>
      <c r="N3029" s="2">
        <v>7147860000</v>
      </c>
      <c r="O3029" s="2">
        <v>7242420000</v>
      </c>
      <c r="P3029" s="2">
        <v>7335800000</v>
      </c>
      <c r="Q3029" s="2">
        <v>7439820000</v>
      </c>
      <c r="R3029" s="2">
        <v>7547390000</v>
      </c>
      <c r="S3029" s="2">
        <v>7650230000</v>
      </c>
      <c r="T3029" s="2">
        <v>7757790000</v>
      </c>
      <c r="U3029" s="2">
        <v>7871270000</v>
      </c>
      <c r="V3029" s="2">
        <v>7983570000</v>
      </c>
      <c r="W3029" s="2">
        <v>8097040000</v>
      </c>
      <c r="X3029" s="2">
        <v>8217610000</v>
      </c>
      <c r="Y3029" s="2">
        <v>8338180000</v>
      </c>
      <c r="Z3029" s="2">
        <v>8458750000</v>
      </c>
      <c r="AA3029" s="2">
        <v>8578140000</v>
      </c>
      <c r="AB3029" s="2">
        <v>8692800000</v>
      </c>
      <c r="AC3029" s="2">
        <v>8813360000</v>
      </c>
      <c r="AD3029" s="2">
        <v>8936300000</v>
      </c>
      <c r="AE3029" s="2">
        <v>9055690000</v>
      </c>
      <c r="AF3029" s="2">
        <v>9178620000</v>
      </c>
    </row>
    <row r="3030" spans="1:32">
      <c r="A3030" t="s">
        <v>8658</v>
      </c>
      <c r="B3030" t="s">
        <v>19</v>
      </c>
      <c r="C3030" s="2">
        <v>7586730000</v>
      </c>
      <c r="D3030" s="2">
        <v>7521520000</v>
      </c>
      <c r="E3030" s="2">
        <v>8353360000</v>
      </c>
      <c r="F3030" s="2">
        <v>8455150000</v>
      </c>
      <c r="G3030" s="2">
        <v>8552170000</v>
      </c>
      <c r="H3030" s="2">
        <v>8698500000</v>
      </c>
      <c r="I3030" s="2">
        <v>8868680000</v>
      </c>
      <c r="J3030" s="2">
        <v>9032510000</v>
      </c>
      <c r="K3030" s="2">
        <v>9170880000</v>
      </c>
      <c r="L3030" s="2">
        <v>9309260000</v>
      </c>
      <c r="M3030" s="2">
        <v>9473080000</v>
      </c>
      <c r="N3030" s="2">
        <v>9617810000</v>
      </c>
      <c r="O3030" s="2">
        <v>9745050000</v>
      </c>
      <c r="P3030" s="2">
        <v>9870710000</v>
      </c>
      <c r="Q3030" s="2">
        <v>10010700000</v>
      </c>
      <c r="R3030" s="2">
        <v>10155400000</v>
      </c>
      <c r="S3030" s="2">
        <v>10293800000</v>
      </c>
      <c r="T3030" s="2">
        <v>10438500000</v>
      </c>
      <c r="U3030" s="2">
        <v>10591200000</v>
      </c>
      <c r="V3030" s="2">
        <v>10742300000</v>
      </c>
      <c r="W3030" s="2">
        <v>10895000000</v>
      </c>
      <c r="X3030" s="2">
        <v>11057200000</v>
      </c>
      <c r="Y3030" s="2">
        <v>11219500000</v>
      </c>
      <c r="Z3030" s="2">
        <v>11381700000</v>
      </c>
      <c r="AA3030" s="2">
        <v>11542300000</v>
      </c>
      <c r="AB3030" s="2">
        <v>11696600000</v>
      </c>
      <c r="AC3030" s="2">
        <v>11858800000</v>
      </c>
      <c r="AD3030" s="2">
        <v>12024300000</v>
      </c>
      <c r="AE3030" s="2">
        <v>12184900000</v>
      </c>
      <c r="AF3030" s="2">
        <v>12350300000</v>
      </c>
    </row>
    <row r="3031" spans="1:32">
      <c r="A3031" t="s">
        <v>8659</v>
      </c>
      <c r="B3031" t="s">
        <v>19</v>
      </c>
      <c r="C3031" s="2">
        <v>6529750000</v>
      </c>
      <c r="D3031" s="2">
        <v>6473620000</v>
      </c>
      <c r="E3031" s="2">
        <v>7189570000</v>
      </c>
      <c r="F3031" s="2">
        <v>7277180000</v>
      </c>
      <c r="G3031" s="2">
        <v>7360680000</v>
      </c>
      <c r="H3031" s="2">
        <v>7486620000</v>
      </c>
      <c r="I3031" s="2">
        <v>7633100000</v>
      </c>
      <c r="J3031" s="2">
        <v>7774100000</v>
      </c>
      <c r="K3031" s="2">
        <v>7893190000</v>
      </c>
      <c r="L3031" s="2">
        <v>8012290000</v>
      </c>
      <c r="M3031" s="2">
        <v>8153290000</v>
      </c>
      <c r="N3031" s="2">
        <v>8277860000</v>
      </c>
      <c r="O3031" s="2">
        <v>8387370000</v>
      </c>
      <c r="P3031" s="2">
        <v>8495520000</v>
      </c>
      <c r="Q3031" s="2">
        <v>8615980000</v>
      </c>
      <c r="R3031" s="2">
        <v>8740550000</v>
      </c>
      <c r="S3031" s="2">
        <v>8859650000</v>
      </c>
      <c r="T3031" s="2">
        <v>8984220000</v>
      </c>
      <c r="U3031" s="2">
        <v>9115640000</v>
      </c>
      <c r="V3031" s="2">
        <v>9245690000</v>
      </c>
      <c r="W3031" s="2">
        <v>9377100000</v>
      </c>
      <c r="X3031" s="2">
        <v>9516730000</v>
      </c>
      <c r="Y3031" s="2">
        <v>9656360000</v>
      </c>
      <c r="Z3031" s="2">
        <v>9795990000</v>
      </c>
      <c r="AA3031" s="2">
        <v>9934250000</v>
      </c>
      <c r="AB3031" s="2">
        <v>10067000000</v>
      </c>
      <c r="AC3031" s="2">
        <v>10206700000</v>
      </c>
      <c r="AD3031" s="2">
        <v>10349000000</v>
      </c>
      <c r="AE3031" s="2">
        <v>10487300000</v>
      </c>
      <c r="AF3031" s="2">
        <v>10629700000</v>
      </c>
    </row>
    <row r="3032" spans="1:32">
      <c r="A3032" t="s">
        <v>8660</v>
      </c>
      <c r="B3032" t="s">
        <v>19</v>
      </c>
      <c r="C3032" s="2">
        <v>956957000</v>
      </c>
      <c r="D3032" s="2">
        <v>948732000</v>
      </c>
      <c r="E3032" s="2">
        <v>1053660000</v>
      </c>
      <c r="F3032" s="2">
        <v>1066500000</v>
      </c>
      <c r="G3032" s="2">
        <v>1078730000</v>
      </c>
      <c r="H3032" s="2">
        <v>1097190000</v>
      </c>
      <c r="I3032" s="2">
        <v>1118660000</v>
      </c>
      <c r="J3032" s="2">
        <v>1139320000</v>
      </c>
      <c r="K3032" s="2">
        <v>1156770000</v>
      </c>
      <c r="L3032" s="2">
        <v>1174230000</v>
      </c>
      <c r="M3032" s="2">
        <v>1194890000</v>
      </c>
      <c r="N3032" s="2">
        <v>1213150000</v>
      </c>
      <c r="O3032" s="2">
        <v>1229200000</v>
      </c>
      <c r="P3032" s="2">
        <v>1245050000</v>
      </c>
      <c r="Q3032" s="2">
        <v>1262700000</v>
      </c>
      <c r="R3032" s="2">
        <v>1280960000</v>
      </c>
      <c r="S3032" s="2">
        <v>1298410000</v>
      </c>
      <c r="T3032" s="2">
        <v>1316670000</v>
      </c>
      <c r="U3032" s="2">
        <v>1335930000</v>
      </c>
      <c r="V3032" s="2">
        <v>1354990000</v>
      </c>
      <c r="W3032" s="2">
        <v>1374250000</v>
      </c>
      <c r="X3032" s="2">
        <v>1394710000</v>
      </c>
      <c r="Y3032" s="2">
        <v>1415170000</v>
      </c>
      <c r="Z3032" s="2">
        <v>1435640000</v>
      </c>
      <c r="AA3032" s="2">
        <v>1455900000</v>
      </c>
      <c r="AB3032" s="2">
        <v>1475360000</v>
      </c>
      <c r="AC3032" s="2">
        <v>1495820000</v>
      </c>
      <c r="AD3032" s="2">
        <v>1516690000</v>
      </c>
      <c r="AE3032" s="2">
        <v>1536950000</v>
      </c>
      <c r="AF3032" s="2">
        <v>1557810000</v>
      </c>
    </row>
    <row r="3033" spans="1:32">
      <c r="A3033" t="s">
        <v>8661</v>
      </c>
      <c r="B3033" t="s">
        <v>19</v>
      </c>
      <c r="C3033" s="2">
        <v>242268000</v>
      </c>
      <c r="D3033" s="2">
        <v>240186000</v>
      </c>
      <c r="E3033" s="2">
        <v>266749000</v>
      </c>
      <c r="F3033" s="2">
        <v>270000000</v>
      </c>
      <c r="G3033" s="2">
        <v>273098000</v>
      </c>
      <c r="H3033" s="2">
        <v>277771000</v>
      </c>
      <c r="I3033" s="2">
        <v>283205000</v>
      </c>
      <c r="J3033" s="2">
        <v>288436000</v>
      </c>
      <c r="K3033" s="2">
        <v>292855000</v>
      </c>
      <c r="L3033" s="2">
        <v>297274000</v>
      </c>
      <c r="M3033" s="2">
        <v>302505000</v>
      </c>
      <c r="N3033" s="2">
        <v>307127000</v>
      </c>
      <c r="O3033" s="2">
        <v>311190000</v>
      </c>
      <c r="P3033" s="2">
        <v>315203000</v>
      </c>
      <c r="Q3033" s="2">
        <v>319672000</v>
      </c>
      <c r="R3033" s="2">
        <v>324294000</v>
      </c>
      <c r="S3033" s="2">
        <v>328713000</v>
      </c>
      <c r="T3033" s="2">
        <v>333335000</v>
      </c>
      <c r="U3033" s="2">
        <v>338211000</v>
      </c>
      <c r="V3033" s="2">
        <v>343036000</v>
      </c>
      <c r="W3033" s="2">
        <v>347912000</v>
      </c>
      <c r="X3033" s="2">
        <v>353092000</v>
      </c>
      <c r="Y3033" s="2">
        <v>358273000</v>
      </c>
      <c r="Z3033" s="2">
        <v>363453000</v>
      </c>
      <c r="AA3033" s="2">
        <v>368583000</v>
      </c>
      <c r="AB3033" s="2">
        <v>373510000</v>
      </c>
      <c r="AC3033" s="2">
        <v>378690000</v>
      </c>
      <c r="AD3033" s="2">
        <v>383972000</v>
      </c>
      <c r="AE3033" s="2">
        <v>389102000</v>
      </c>
      <c r="AF3033" s="2">
        <v>394384000</v>
      </c>
    </row>
    <row r="3034" spans="1:32">
      <c r="A3034" t="s">
        <v>8662</v>
      </c>
      <c r="B3034" t="s">
        <v>19</v>
      </c>
      <c r="C3034" s="2">
        <v>2291750000</v>
      </c>
      <c r="D3034" s="2">
        <v>2272050000</v>
      </c>
      <c r="E3034" s="2">
        <v>2523320000</v>
      </c>
      <c r="F3034" s="2">
        <v>2554070000</v>
      </c>
      <c r="G3034" s="2">
        <v>2583380000</v>
      </c>
      <c r="H3034" s="2">
        <v>2627580000</v>
      </c>
      <c r="I3034" s="2">
        <v>2678990000</v>
      </c>
      <c r="J3034" s="2">
        <v>2728480000</v>
      </c>
      <c r="K3034" s="2">
        <v>2770270000</v>
      </c>
      <c r="L3034" s="2">
        <v>2812070000</v>
      </c>
      <c r="M3034" s="2">
        <v>2861560000</v>
      </c>
      <c r="N3034" s="2">
        <v>2905280000</v>
      </c>
      <c r="O3034" s="2">
        <v>2943720000</v>
      </c>
      <c r="P3034" s="2">
        <v>2981670000</v>
      </c>
      <c r="Q3034" s="2">
        <v>3023950000</v>
      </c>
      <c r="R3034" s="2">
        <v>3067670000</v>
      </c>
      <c r="S3034" s="2">
        <v>3109470000</v>
      </c>
      <c r="T3034" s="2">
        <v>3153190000</v>
      </c>
      <c r="U3034" s="2">
        <v>3199320000</v>
      </c>
      <c r="V3034" s="2">
        <v>3244960000</v>
      </c>
      <c r="W3034" s="2">
        <v>3291080000</v>
      </c>
      <c r="X3034" s="2">
        <v>3340090000</v>
      </c>
      <c r="Y3034" s="2">
        <v>3389090000</v>
      </c>
      <c r="Z3034" s="2">
        <v>3438100000</v>
      </c>
      <c r="AA3034" s="2">
        <v>3486630000</v>
      </c>
      <c r="AB3034" s="2">
        <v>3533230000</v>
      </c>
      <c r="AC3034" s="2">
        <v>3582240000</v>
      </c>
      <c r="AD3034" s="2">
        <v>3632200000</v>
      </c>
      <c r="AE3034" s="2">
        <v>3680730000</v>
      </c>
      <c r="AF3034" s="2">
        <v>3730690000</v>
      </c>
    </row>
    <row r="3035" spans="1:32">
      <c r="A3035" t="s">
        <v>8663</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8664</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8665</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8666</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8667</v>
      </c>
      <c r="B3039" t="s">
        <v>19</v>
      </c>
      <c r="C3039" s="2">
        <v>20175100</v>
      </c>
      <c r="D3039" s="2">
        <v>20175100</v>
      </c>
      <c r="E3039" s="2">
        <v>21082700</v>
      </c>
      <c r="F3039" s="2">
        <v>21137400</v>
      </c>
      <c r="G3039" s="2">
        <v>21235800</v>
      </c>
      <c r="H3039" s="2">
        <v>21520100</v>
      </c>
      <c r="I3039" s="2">
        <v>21891900</v>
      </c>
      <c r="J3039" s="2">
        <v>22263700</v>
      </c>
      <c r="K3039" s="2">
        <v>22591700</v>
      </c>
      <c r="L3039" s="2">
        <v>22854100</v>
      </c>
      <c r="M3039" s="2">
        <v>23116600</v>
      </c>
      <c r="N3039" s="2">
        <v>23488400</v>
      </c>
      <c r="O3039" s="2">
        <v>23903900</v>
      </c>
      <c r="P3039" s="2">
        <v>24330400</v>
      </c>
      <c r="Q3039" s="2">
        <v>24778700</v>
      </c>
      <c r="R3039" s="2">
        <v>25238000</v>
      </c>
      <c r="S3039" s="2">
        <v>25719100</v>
      </c>
      <c r="T3039" s="2">
        <v>26244000</v>
      </c>
      <c r="U3039" s="2">
        <v>26779800</v>
      </c>
      <c r="V3039" s="2">
        <v>27381200</v>
      </c>
      <c r="W3039" s="2">
        <v>28026400</v>
      </c>
      <c r="X3039" s="2">
        <v>28704400</v>
      </c>
      <c r="Y3039" s="2">
        <v>29404200</v>
      </c>
      <c r="Z3039" s="2">
        <v>30104100</v>
      </c>
      <c r="AA3039" s="2">
        <v>30782000</v>
      </c>
      <c r="AB3039" s="2">
        <v>31481900</v>
      </c>
      <c r="AC3039" s="2">
        <v>32236400</v>
      </c>
      <c r="AD3039" s="2">
        <v>32980000</v>
      </c>
      <c r="AE3039" s="2">
        <v>33679800</v>
      </c>
      <c r="AF3039" s="2">
        <v>34499900</v>
      </c>
    </row>
    <row r="3040" spans="1:32">
      <c r="A3040" t="s">
        <v>8668</v>
      </c>
      <c r="B3040" t="s">
        <v>19</v>
      </c>
      <c r="C3040" s="2">
        <v>534978000</v>
      </c>
      <c r="D3040" s="2">
        <v>534978000</v>
      </c>
      <c r="E3040" s="2">
        <v>559045000</v>
      </c>
      <c r="F3040" s="2">
        <v>560495000</v>
      </c>
      <c r="G3040" s="2">
        <v>563104000</v>
      </c>
      <c r="H3040" s="2">
        <v>570643000</v>
      </c>
      <c r="I3040" s="2">
        <v>580502000</v>
      </c>
      <c r="J3040" s="2">
        <v>590361000</v>
      </c>
      <c r="K3040" s="2">
        <v>599059000</v>
      </c>
      <c r="L3040" s="2">
        <v>606018000</v>
      </c>
      <c r="M3040" s="2">
        <v>612978000</v>
      </c>
      <c r="N3040" s="2">
        <v>622836000</v>
      </c>
      <c r="O3040" s="2">
        <v>633855000</v>
      </c>
      <c r="P3040" s="2">
        <v>645163000</v>
      </c>
      <c r="Q3040" s="2">
        <v>657052000</v>
      </c>
      <c r="R3040" s="2">
        <v>669230000</v>
      </c>
      <c r="S3040" s="2">
        <v>681988000</v>
      </c>
      <c r="T3040" s="2">
        <v>695906000</v>
      </c>
      <c r="U3040" s="2">
        <v>710114000</v>
      </c>
      <c r="V3040" s="2">
        <v>726062000</v>
      </c>
      <c r="W3040" s="2">
        <v>743170000</v>
      </c>
      <c r="X3040" s="2">
        <v>761148000</v>
      </c>
      <c r="Y3040" s="2">
        <v>779705000</v>
      </c>
      <c r="Z3040" s="2">
        <v>798263000</v>
      </c>
      <c r="AA3040" s="2">
        <v>816240000</v>
      </c>
      <c r="AB3040" s="2">
        <v>834798000</v>
      </c>
      <c r="AC3040" s="2">
        <v>854805000</v>
      </c>
      <c r="AD3040" s="2">
        <v>874522000</v>
      </c>
      <c r="AE3040" s="2">
        <v>893080000</v>
      </c>
      <c r="AF3040" s="2">
        <v>914827000</v>
      </c>
    </row>
    <row r="3041" spans="1:32">
      <c r="A3041" t="s">
        <v>8669</v>
      </c>
      <c r="B3041" t="s">
        <v>19</v>
      </c>
      <c r="C3041" s="2">
        <v>218088000</v>
      </c>
      <c r="D3041" s="2">
        <v>218088000</v>
      </c>
      <c r="E3041" s="2">
        <v>227899000</v>
      </c>
      <c r="F3041" s="2">
        <v>228490000</v>
      </c>
      <c r="G3041" s="2">
        <v>229554000</v>
      </c>
      <c r="H3041" s="2">
        <v>232627000</v>
      </c>
      <c r="I3041" s="2">
        <v>236646000</v>
      </c>
      <c r="J3041" s="2">
        <v>240665000</v>
      </c>
      <c r="K3041" s="2">
        <v>244212000</v>
      </c>
      <c r="L3041" s="2">
        <v>247048000</v>
      </c>
      <c r="M3041" s="2">
        <v>249885000</v>
      </c>
      <c r="N3041" s="2">
        <v>253904000</v>
      </c>
      <c r="O3041" s="2">
        <v>258396000</v>
      </c>
      <c r="P3041" s="2">
        <v>263006000</v>
      </c>
      <c r="Q3041" s="2">
        <v>267853000</v>
      </c>
      <c r="R3041" s="2">
        <v>272817000</v>
      </c>
      <c r="S3041" s="2">
        <v>278018000</v>
      </c>
      <c r="T3041" s="2">
        <v>283692000</v>
      </c>
      <c r="U3041" s="2">
        <v>289484000</v>
      </c>
      <c r="V3041" s="2">
        <v>295985000</v>
      </c>
      <c r="W3041" s="2">
        <v>302959000</v>
      </c>
      <c r="X3041" s="2">
        <v>310288000</v>
      </c>
      <c r="Y3041" s="2">
        <v>317853000</v>
      </c>
      <c r="Z3041" s="2">
        <v>325418000</v>
      </c>
      <c r="AA3041" s="2">
        <v>332747000</v>
      </c>
      <c r="AB3041" s="2">
        <v>340312000</v>
      </c>
      <c r="AC3041" s="2">
        <v>348468000</v>
      </c>
      <c r="AD3041" s="2">
        <v>356506000</v>
      </c>
      <c r="AE3041" s="2">
        <v>364071000</v>
      </c>
      <c r="AF3041" s="2">
        <v>372937000</v>
      </c>
    </row>
    <row r="3042" spans="1:32">
      <c r="A3042" t="s">
        <v>8670</v>
      </c>
      <c r="B3042" t="s">
        <v>19</v>
      </c>
      <c r="C3042" s="2">
        <v>293449000</v>
      </c>
      <c r="D3042" s="2">
        <v>293449000</v>
      </c>
      <c r="E3042" s="2">
        <v>306650000</v>
      </c>
      <c r="F3042" s="2">
        <v>307446000</v>
      </c>
      <c r="G3042" s="2">
        <v>308877000</v>
      </c>
      <c r="H3042" s="2">
        <v>313012000</v>
      </c>
      <c r="I3042" s="2">
        <v>318420000</v>
      </c>
      <c r="J3042" s="2">
        <v>323828000</v>
      </c>
      <c r="K3042" s="2">
        <v>328599000</v>
      </c>
      <c r="L3042" s="2">
        <v>332417000</v>
      </c>
      <c r="M3042" s="2">
        <v>336234000</v>
      </c>
      <c r="N3042" s="2">
        <v>341642000</v>
      </c>
      <c r="O3042" s="2">
        <v>347685000</v>
      </c>
      <c r="P3042" s="2">
        <v>353888000</v>
      </c>
      <c r="Q3042" s="2">
        <v>360410000</v>
      </c>
      <c r="R3042" s="2">
        <v>367090000</v>
      </c>
      <c r="S3042" s="2">
        <v>374088000</v>
      </c>
      <c r="T3042" s="2">
        <v>381722000</v>
      </c>
      <c r="U3042" s="2">
        <v>389516000</v>
      </c>
      <c r="V3042" s="2">
        <v>398264000</v>
      </c>
      <c r="W3042" s="2">
        <v>407648000</v>
      </c>
      <c r="X3042" s="2">
        <v>417509000</v>
      </c>
      <c r="Y3042" s="2">
        <v>427688000</v>
      </c>
      <c r="Z3042" s="2">
        <v>437867000</v>
      </c>
      <c r="AA3042" s="2">
        <v>447729000</v>
      </c>
      <c r="AB3042" s="2">
        <v>457908000</v>
      </c>
      <c r="AC3042" s="2">
        <v>468882000</v>
      </c>
      <c r="AD3042" s="2">
        <v>479698000</v>
      </c>
      <c r="AE3042" s="2">
        <v>489877000</v>
      </c>
      <c r="AF3042" s="2">
        <v>501806000</v>
      </c>
    </row>
    <row r="3043" spans="1:32">
      <c r="A3043" t="s">
        <v>8671</v>
      </c>
      <c r="B3043" t="s">
        <v>19</v>
      </c>
      <c r="C3043" s="2">
        <v>252566000</v>
      </c>
      <c r="D3043" s="2">
        <v>252566000</v>
      </c>
      <c r="E3043" s="2">
        <v>263928000</v>
      </c>
      <c r="F3043" s="2">
        <v>264612000</v>
      </c>
      <c r="G3043" s="2">
        <v>265844000</v>
      </c>
      <c r="H3043" s="2">
        <v>269403000</v>
      </c>
      <c r="I3043" s="2">
        <v>274058000</v>
      </c>
      <c r="J3043" s="2">
        <v>278712000</v>
      </c>
      <c r="K3043" s="2">
        <v>282819000</v>
      </c>
      <c r="L3043" s="2">
        <v>286104000</v>
      </c>
      <c r="M3043" s="2">
        <v>289390000</v>
      </c>
      <c r="N3043" s="2">
        <v>294044000</v>
      </c>
      <c r="O3043" s="2">
        <v>299246000</v>
      </c>
      <c r="P3043" s="2">
        <v>304585000</v>
      </c>
      <c r="Q3043" s="2">
        <v>310197000</v>
      </c>
      <c r="R3043" s="2">
        <v>315947000</v>
      </c>
      <c r="S3043" s="2">
        <v>321970000</v>
      </c>
      <c r="T3043" s="2">
        <v>328541000</v>
      </c>
      <c r="U3043" s="2">
        <v>335249000</v>
      </c>
      <c r="V3043" s="2">
        <v>342778000</v>
      </c>
      <c r="W3043" s="2">
        <v>350854000</v>
      </c>
      <c r="X3043" s="2">
        <v>359341000</v>
      </c>
      <c r="Y3043" s="2">
        <v>368103000</v>
      </c>
      <c r="Z3043" s="2">
        <v>376864000</v>
      </c>
      <c r="AA3043" s="2">
        <v>385351000</v>
      </c>
      <c r="AB3043" s="2">
        <v>394112000</v>
      </c>
      <c r="AC3043" s="2">
        <v>403558000</v>
      </c>
      <c r="AD3043" s="2">
        <v>412866000</v>
      </c>
      <c r="AE3043" s="2">
        <v>421627000</v>
      </c>
      <c r="AF3043" s="2">
        <v>431894000</v>
      </c>
    </row>
    <row r="3044" spans="1:32">
      <c r="A3044" t="s">
        <v>8672</v>
      </c>
      <c r="B3044" t="s">
        <v>19</v>
      </c>
      <c r="C3044" s="2">
        <v>37014400</v>
      </c>
      <c r="D3044" s="2">
        <v>37014400</v>
      </c>
      <c r="E3044" s="2">
        <v>38679500</v>
      </c>
      <c r="F3044" s="2">
        <v>38779800</v>
      </c>
      <c r="G3044" s="2">
        <v>38960400</v>
      </c>
      <c r="H3044" s="2">
        <v>39482000</v>
      </c>
      <c r="I3044" s="2">
        <v>40164100</v>
      </c>
      <c r="J3044" s="2">
        <v>40846200</v>
      </c>
      <c r="K3044" s="2">
        <v>41448100</v>
      </c>
      <c r="L3044" s="2">
        <v>41929600</v>
      </c>
      <c r="M3044" s="2">
        <v>42411100</v>
      </c>
      <c r="N3044" s="2">
        <v>43093200</v>
      </c>
      <c r="O3044" s="2">
        <v>43855500</v>
      </c>
      <c r="P3044" s="2">
        <v>44637900</v>
      </c>
      <c r="Q3044" s="2">
        <v>45460500</v>
      </c>
      <c r="R3044" s="2">
        <v>46303100</v>
      </c>
      <c r="S3044" s="2">
        <v>47185800</v>
      </c>
      <c r="T3044" s="2">
        <v>48148800</v>
      </c>
      <c r="U3044" s="2">
        <v>49131800</v>
      </c>
      <c r="V3044" s="2">
        <v>50235200</v>
      </c>
      <c r="W3044" s="2">
        <v>51418900</v>
      </c>
      <c r="X3044" s="2">
        <v>52662700</v>
      </c>
      <c r="Y3044" s="2">
        <v>53946700</v>
      </c>
      <c r="Z3044" s="2">
        <v>55230700</v>
      </c>
      <c r="AA3044" s="2">
        <v>56474500</v>
      </c>
      <c r="AB3044" s="2">
        <v>57758500</v>
      </c>
      <c r="AC3044" s="2">
        <v>59142800</v>
      </c>
      <c r="AD3044" s="2">
        <v>60507000</v>
      </c>
      <c r="AE3044" s="2">
        <v>61791000</v>
      </c>
      <c r="AF3044" s="2">
        <v>63295600</v>
      </c>
    </row>
    <row r="3045" spans="1:32">
      <c r="A3045" t="s">
        <v>8673</v>
      </c>
      <c r="B3045" t="s">
        <v>19</v>
      </c>
      <c r="C3045" s="2">
        <v>9370750</v>
      </c>
      <c r="D3045" s="2">
        <v>9370750</v>
      </c>
      <c r="E3045" s="2">
        <v>9792310</v>
      </c>
      <c r="F3045" s="2">
        <v>9817710</v>
      </c>
      <c r="G3045" s="2">
        <v>9863420</v>
      </c>
      <c r="H3045" s="2">
        <v>9995470</v>
      </c>
      <c r="I3045" s="2">
        <v>10168200</v>
      </c>
      <c r="J3045" s="2">
        <v>10340800</v>
      </c>
      <c r="K3045" s="2">
        <v>10493200</v>
      </c>
      <c r="L3045" s="2">
        <v>10615100</v>
      </c>
      <c r="M3045" s="2">
        <v>10737000</v>
      </c>
      <c r="N3045" s="2">
        <v>10909700</v>
      </c>
      <c r="O3045" s="2">
        <v>11102700</v>
      </c>
      <c r="P3045" s="2">
        <v>11300800</v>
      </c>
      <c r="Q3045" s="2">
        <v>11509000</v>
      </c>
      <c r="R3045" s="2">
        <v>11722300</v>
      </c>
      <c r="S3045" s="2">
        <v>11945800</v>
      </c>
      <c r="T3045" s="2">
        <v>12189600</v>
      </c>
      <c r="U3045" s="2">
        <v>12438500</v>
      </c>
      <c r="V3045" s="2">
        <v>12717800</v>
      </c>
      <c r="W3045" s="2">
        <v>13017500</v>
      </c>
      <c r="X3045" s="2">
        <v>13332400</v>
      </c>
      <c r="Y3045" s="2">
        <v>13657400</v>
      </c>
      <c r="Z3045" s="2">
        <v>13982500</v>
      </c>
      <c r="AA3045" s="2">
        <v>14297400</v>
      </c>
      <c r="AB3045" s="2">
        <v>14622400</v>
      </c>
      <c r="AC3045" s="2">
        <v>14972900</v>
      </c>
      <c r="AD3045" s="2">
        <v>15318300</v>
      </c>
      <c r="AE3045" s="2">
        <v>15643300</v>
      </c>
      <c r="AF3045" s="2">
        <v>16024200</v>
      </c>
    </row>
    <row r="3046" spans="1:32">
      <c r="A3046" t="s">
        <v>8674</v>
      </c>
      <c r="B3046" t="s">
        <v>19</v>
      </c>
      <c r="C3046" s="2">
        <v>88643000</v>
      </c>
      <c r="D3046" s="2">
        <v>88643000</v>
      </c>
      <c r="E3046" s="2">
        <v>92630800</v>
      </c>
      <c r="F3046" s="2">
        <v>92871000</v>
      </c>
      <c r="G3046" s="2">
        <v>93303400</v>
      </c>
      <c r="H3046" s="2">
        <v>94552600</v>
      </c>
      <c r="I3046" s="2">
        <v>96186100</v>
      </c>
      <c r="J3046" s="2">
        <v>97819600</v>
      </c>
      <c r="K3046" s="2">
        <v>99261000</v>
      </c>
      <c r="L3046" s="2">
        <v>100414000</v>
      </c>
      <c r="M3046" s="2">
        <v>101567000</v>
      </c>
      <c r="N3046" s="2">
        <v>103201000</v>
      </c>
      <c r="O3046" s="2">
        <v>105026000</v>
      </c>
      <c r="P3046" s="2">
        <v>106900000</v>
      </c>
      <c r="Q3046" s="2">
        <v>108870000</v>
      </c>
      <c r="R3046" s="2">
        <v>110888000</v>
      </c>
      <c r="S3046" s="2">
        <v>113002000</v>
      </c>
      <c r="T3046" s="2">
        <v>115308000</v>
      </c>
      <c r="U3046" s="2">
        <v>117662000</v>
      </c>
      <c r="V3046" s="2">
        <v>120305000</v>
      </c>
      <c r="W3046" s="2">
        <v>123139000</v>
      </c>
      <c r="X3046" s="2">
        <v>126118000</v>
      </c>
      <c r="Y3046" s="2">
        <v>129193000</v>
      </c>
      <c r="Z3046" s="2">
        <v>132268000</v>
      </c>
      <c r="AA3046" s="2">
        <v>135247000</v>
      </c>
      <c r="AB3046" s="2">
        <v>138322000</v>
      </c>
      <c r="AC3046" s="2">
        <v>141637000</v>
      </c>
      <c r="AD3046" s="2">
        <v>144904000</v>
      </c>
      <c r="AE3046" s="2">
        <v>147979000</v>
      </c>
      <c r="AF3046" s="2">
        <v>151582000</v>
      </c>
    </row>
    <row r="3047" spans="1:32">
      <c r="A3047" t="s">
        <v>8675</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8676</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8677</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8678</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8679</v>
      </c>
      <c r="B3051" t="s">
        <v>19</v>
      </c>
      <c r="C3051" s="2">
        <v>3373450000</v>
      </c>
      <c r="D3051" s="2">
        <v>3249880000</v>
      </c>
      <c r="E3051" s="2">
        <v>3234570000</v>
      </c>
      <c r="F3051" s="2">
        <v>3160220000</v>
      </c>
      <c r="G3051" s="2">
        <v>3230200000</v>
      </c>
      <c r="H3051" s="2">
        <v>3199580000</v>
      </c>
      <c r="I3051" s="2">
        <v>3193020000</v>
      </c>
      <c r="J3051" s="2">
        <v>3243320000</v>
      </c>
      <c r="K3051" s="2">
        <v>3306740000</v>
      </c>
      <c r="L3051" s="2">
        <v>3339550000</v>
      </c>
      <c r="M3051" s="2">
        <v>3361420000</v>
      </c>
      <c r="N3051" s="2">
        <v>3411720000</v>
      </c>
      <c r="O3051" s="2">
        <v>3477330000</v>
      </c>
      <c r="P3051" s="2">
        <v>3552780000</v>
      </c>
      <c r="Q3051" s="2">
        <v>3601990000</v>
      </c>
      <c r="R3051" s="2">
        <v>3605270000</v>
      </c>
      <c r="S3051" s="2">
        <v>3638070000</v>
      </c>
      <c r="T3051" s="2">
        <v>3666510000</v>
      </c>
      <c r="U3051" s="2">
        <v>3700400000</v>
      </c>
      <c r="V3051" s="2">
        <v>3745240000</v>
      </c>
      <c r="W3051" s="2">
        <v>3803190000</v>
      </c>
      <c r="X3051" s="2">
        <v>3853490000</v>
      </c>
      <c r="Y3051" s="2">
        <v>3891770000</v>
      </c>
      <c r="Z3051" s="2">
        <v>3911450000</v>
      </c>
      <c r="AA3051" s="2">
        <v>3904890000</v>
      </c>
      <c r="AB3051" s="2">
        <v>3905980000</v>
      </c>
      <c r="AC3051" s="2">
        <v>3926760000</v>
      </c>
      <c r="AD3051" s="2">
        <v>3935510000</v>
      </c>
      <c r="AE3051" s="2">
        <v>3955190000</v>
      </c>
      <c r="AF3051" s="2">
        <v>4013150000</v>
      </c>
    </row>
    <row r="3052" spans="1:32">
      <c r="A3052" t="s">
        <v>8680</v>
      </c>
      <c r="B3052" t="s">
        <v>19</v>
      </c>
      <c r="C3052" s="2">
        <v>89453000000</v>
      </c>
      <c r="D3052" s="2">
        <v>86176400000</v>
      </c>
      <c r="E3052" s="2">
        <v>85770500000</v>
      </c>
      <c r="F3052" s="2">
        <v>83798700000</v>
      </c>
      <c r="G3052" s="2">
        <v>85654500000</v>
      </c>
      <c r="H3052" s="2">
        <v>84842600000</v>
      </c>
      <c r="I3052" s="2">
        <v>84668600000</v>
      </c>
      <c r="J3052" s="2">
        <v>86002400000</v>
      </c>
      <c r="K3052" s="2">
        <v>87684200000</v>
      </c>
      <c r="L3052" s="2">
        <v>88554100000</v>
      </c>
      <c r="M3052" s="2">
        <v>89134000000</v>
      </c>
      <c r="N3052" s="2">
        <v>90467800000</v>
      </c>
      <c r="O3052" s="2">
        <v>92207600000</v>
      </c>
      <c r="P3052" s="2">
        <v>94208300000</v>
      </c>
      <c r="Q3052" s="2">
        <v>95513200000</v>
      </c>
      <c r="R3052" s="2">
        <v>95600100000</v>
      </c>
      <c r="S3052" s="2">
        <v>96470000000</v>
      </c>
      <c r="T3052" s="2">
        <v>97223900000</v>
      </c>
      <c r="U3052" s="2">
        <v>98122800000</v>
      </c>
      <c r="V3052" s="2">
        <v>99311600000</v>
      </c>
      <c r="W3052" s="2">
        <v>100848000000</v>
      </c>
      <c r="X3052" s="2">
        <v>102182000000</v>
      </c>
      <c r="Y3052" s="2">
        <v>103197000000</v>
      </c>
      <c r="Z3052" s="2">
        <v>103719000000</v>
      </c>
      <c r="AA3052" s="2">
        <v>103545000000</v>
      </c>
      <c r="AB3052" s="2">
        <v>103574000000</v>
      </c>
      <c r="AC3052" s="2">
        <v>104125000000</v>
      </c>
      <c r="AD3052" s="2">
        <v>104357000000</v>
      </c>
      <c r="AE3052" s="2">
        <v>104879000000</v>
      </c>
      <c r="AF3052" s="2">
        <v>106416000000</v>
      </c>
    </row>
    <row r="3053" spans="1:32">
      <c r="A3053" t="s">
        <v>8681</v>
      </c>
      <c r="B3053" t="s">
        <v>19</v>
      </c>
      <c r="C3053" s="2">
        <v>36466200000</v>
      </c>
      <c r="D3053" s="2">
        <v>35130500000</v>
      </c>
      <c r="E3053" s="2">
        <v>34965000000</v>
      </c>
      <c r="F3053" s="2">
        <v>34161200000</v>
      </c>
      <c r="G3053" s="2">
        <v>34917800000</v>
      </c>
      <c r="H3053" s="2">
        <v>34586800000</v>
      </c>
      <c r="I3053" s="2">
        <v>34515900000</v>
      </c>
      <c r="J3053" s="2">
        <v>35059600000</v>
      </c>
      <c r="K3053" s="2">
        <v>35745200000</v>
      </c>
      <c r="L3053" s="2">
        <v>36099800000</v>
      </c>
      <c r="M3053" s="2">
        <v>36336200000</v>
      </c>
      <c r="N3053" s="2">
        <v>36880000000</v>
      </c>
      <c r="O3053" s="2">
        <v>37589200000</v>
      </c>
      <c r="P3053" s="2">
        <v>38404800000</v>
      </c>
      <c r="Q3053" s="2">
        <v>38936700000</v>
      </c>
      <c r="R3053" s="2">
        <v>38972200000</v>
      </c>
      <c r="S3053" s="2">
        <v>39326800000</v>
      </c>
      <c r="T3053" s="2">
        <v>39634100000</v>
      </c>
      <c r="U3053" s="2">
        <v>40000600000</v>
      </c>
      <c r="V3053" s="2">
        <v>40485200000</v>
      </c>
      <c r="W3053" s="2">
        <v>41111700000</v>
      </c>
      <c r="X3053" s="2">
        <v>41655400000</v>
      </c>
      <c r="Y3053" s="2">
        <v>42069200000</v>
      </c>
      <c r="Z3053" s="2">
        <v>42281900000</v>
      </c>
      <c r="AA3053" s="2">
        <v>42211000000</v>
      </c>
      <c r="AB3053" s="2">
        <v>42222800000</v>
      </c>
      <c r="AC3053" s="2">
        <v>42447400000</v>
      </c>
      <c r="AD3053" s="2">
        <v>42542000000</v>
      </c>
      <c r="AE3053" s="2">
        <v>42754700000</v>
      </c>
      <c r="AF3053" s="2">
        <v>43381200000</v>
      </c>
    </row>
    <row r="3054" spans="1:32">
      <c r="A3054" t="s">
        <v>8682</v>
      </c>
      <c r="B3054" t="s">
        <v>19</v>
      </c>
      <c r="C3054" s="2">
        <v>49067200000</v>
      </c>
      <c r="D3054" s="2">
        <v>47270000000</v>
      </c>
      <c r="E3054" s="2">
        <v>47047300000</v>
      </c>
      <c r="F3054" s="2">
        <v>45965700000</v>
      </c>
      <c r="G3054" s="2">
        <v>46983700000</v>
      </c>
      <c r="H3054" s="2">
        <v>46538300000</v>
      </c>
      <c r="I3054" s="2">
        <v>46442900000</v>
      </c>
      <c r="J3054" s="2">
        <v>47174500000</v>
      </c>
      <c r="K3054" s="2">
        <v>48097000000</v>
      </c>
      <c r="L3054" s="2">
        <v>48574200000</v>
      </c>
      <c r="M3054" s="2">
        <v>48892300000</v>
      </c>
      <c r="N3054" s="2">
        <v>49623900000</v>
      </c>
      <c r="O3054" s="2">
        <v>50578200000</v>
      </c>
      <c r="P3054" s="2">
        <v>51675700000</v>
      </c>
      <c r="Q3054" s="2">
        <v>52391400000</v>
      </c>
      <c r="R3054" s="2">
        <v>52439100000</v>
      </c>
      <c r="S3054" s="2">
        <v>52916300000</v>
      </c>
      <c r="T3054" s="2">
        <v>53329800000</v>
      </c>
      <c r="U3054" s="2">
        <v>53822900000</v>
      </c>
      <c r="V3054" s="2">
        <v>54475000000</v>
      </c>
      <c r="W3054" s="2">
        <v>55317900000</v>
      </c>
      <c r="X3054" s="2">
        <v>56049600000</v>
      </c>
      <c r="Y3054" s="2">
        <v>56606300000</v>
      </c>
      <c r="Z3054" s="2">
        <v>56892500000</v>
      </c>
      <c r="AA3054" s="2">
        <v>56797100000</v>
      </c>
      <c r="AB3054" s="2">
        <v>56813000000</v>
      </c>
      <c r="AC3054" s="2">
        <v>57115200000</v>
      </c>
      <c r="AD3054" s="2">
        <v>57242500000</v>
      </c>
      <c r="AE3054" s="2">
        <v>57528700000</v>
      </c>
      <c r="AF3054" s="2">
        <v>58371700000</v>
      </c>
    </row>
    <row r="3055" spans="1:32">
      <c r="A3055" t="s">
        <v>8683</v>
      </c>
      <c r="B3055" t="s">
        <v>19</v>
      </c>
      <c r="C3055" s="2">
        <v>42231200000</v>
      </c>
      <c r="D3055" s="2">
        <v>40684300000</v>
      </c>
      <c r="E3055" s="2">
        <v>40492700000</v>
      </c>
      <c r="F3055" s="2">
        <v>39561800000</v>
      </c>
      <c r="G3055" s="2">
        <v>40437900000</v>
      </c>
      <c r="H3055" s="2">
        <v>40054600000</v>
      </c>
      <c r="I3055" s="2">
        <v>39972500000</v>
      </c>
      <c r="J3055" s="2">
        <v>40602200000</v>
      </c>
      <c r="K3055" s="2">
        <v>41396100000</v>
      </c>
      <c r="L3055" s="2">
        <v>41806800000</v>
      </c>
      <c r="M3055" s="2">
        <v>42080600000</v>
      </c>
      <c r="N3055" s="2">
        <v>42710300000</v>
      </c>
      <c r="O3055" s="2">
        <v>43531700000</v>
      </c>
      <c r="P3055" s="2">
        <v>44476200000</v>
      </c>
      <c r="Q3055" s="2">
        <v>45092200000</v>
      </c>
      <c r="R3055" s="2">
        <v>45133300000</v>
      </c>
      <c r="S3055" s="2">
        <v>45544000000</v>
      </c>
      <c r="T3055" s="2">
        <v>45899900000</v>
      </c>
      <c r="U3055" s="2">
        <v>46324300000</v>
      </c>
      <c r="V3055" s="2">
        <v>46885500000</v>
      </c>
      <c r="W3055" s="2">
        <v>47611000000</v>
      </c>
      <c r="X3055" s="2">
        <v>48240700000</v>
      </c>
      <c r="Y3055" s="2">
        <v>48719900000</v>
      </c>
      <c r="Z3055" s="2">
        <v>48966300000</v>
      </c>
      <c r="AA3055" s="2">
        <v>48884100000</v>
      </c>
      <c r="AB3055" s="2">
        <v>48897800000</v>
      </c>
      <c r="AC3055" s="2">
        <v>49157900000</v>
      </c>
      <c r="AD3055" s="2">
        <v>49267400000</v>
      </c>
      <c r="AE3055" s="2">
        <v>49513800000</v>
      </c>
      <c r="AF3055" s="2">
        <v>50239400000</v>
      </c>
    </row>
    <row r="3056" spans="1:32">
      <c r="A3056" t="s">
        <v>8684</v>
      </c>
      <c r="B3056" t="s">
        <v>19</v>
      </c>
      <c r="C3056" s="2">
        <v>6189130000</v>
      </c>
      <c r="D3056" s="2">
        <v>5962430000</v>
      </c>
      <c r="E3056" s="2">
        <v>5934340000</v>
      </c>
      <c r="F3056" s="2">
        <v>5797920000</v>
      </c>
      <c r="G3056" s="2">
        <v>5926310000</v>
      </c>
      <c r="H3056" s="2">
        <v>5870140000</v>
      </c>
      <c r="I3056" s="2">
        <v>5858100000</v>
      </c>
      <c r="J3056" s="2">
        <v>5950390000</v>
      </c>
      <c r="K3056" s="2">
        <v>6066750000</v>
      </c>
      <c r="L3056" s="2">
        <v>6126930000</v>
      </c>
      <c r="M3056" s="2">
        <v>6167060000</v>
      </c>
      <c r="N3056" s="2">
        <v>6259340000</v>
      </c>
      <c r="O3056" s="2">
        <v>6379720000</v>
      </c>
      <c r="P3056" s="2">
        <v>6518140000</v>
      </c>
      <c r="Q3056" s="2">
        <v>6608420000</v>
      </c>
      <c r="R3056" s="2">
        <v>6614440000</v>
      </c>
      <c r="S3056" s="2">
        <v>6674630000</v>
      </c>
      <c r="T3056" s="2">
        <v>6726790000</v>
      </c>
      <c r="U3056" s="2">
        <v>6788980000</v>
      </c>
      <c r="V3056" s="2">
        <v>6871240000</v>
      </c>
      <c r="W3056" s="2">
        <v>6977560000</v>
      </c>
      <c r="X3056" s="2">
        <v>7069850000</v>
      </c>
      <c r="Y3056" s="2">
        <v>7140070000</v>
      </c>
      <c r="Z3056" s="2">
        <v>7176180000</v>
      </c>
      <c r="AA3056" s="2">
        <v>7164140000</v>
      </c>
      <c r="AB3056" s="2">
        <v>7166150000</v>
      </c>
      <c r="AC3056" s="2">
        <v>7204260000</v>
      </c>
      <c r="AD3056" s="2">
        <v>7220310000</v>
      </c>
      <c r="AE3056" s="2">
        <v>7256430000</v>
      </c>
      <c r="AF3056" s="2">
        <v>7362750000</v>
      </c>
    </row>
    <row r="3057" spans="1:32">
      <c r="A3057" t="s">
        <v>8685</v>
      </c>
      <c r="B3057" t="s">
        <v>19</v>
      </c>
      <c r="C3057" s="2">
        <v>1566870000</v>
      </c>
      <c r="D3057" s="2">
        <v>1509480000</v>
      </c>
      <c r="E3057" s="2">
        <v>1502370000</v>
      </c>
      <c r="F3057" s="2">
        <v>1467830000</v>
      </c>
      <c r="G3057" s="2">
        <v>1500340000</v>
      </c>
      <c r="H3057" s="2">
        <v>1486120000</v>
      </c>
      <c r="I3057" s="2">
        <v>1483070000</v>
      </c>
      <c r="J3057" s="2">
        <v>1506430000</v>
      </c>
      <c r="K3057" s="2">
        <v>1535890000</v>
      </c>
      <c r="L3057" s="2">
        <v>1551130000</v>
      </c>
      <c r="M3057" s="2">
        <v>1561280000</v>
      </c>
      <c r="N3057" s="2">
        <v>1584650000</v>
      </c>
      <c r="O3057" s="2">
        <v>1615120000</v>
      </c>
      <c r="P3057" s="2">
        <v>1650170000</v>
      </c>
      <c r="Q3057" s="2">
        <v>1673020000</v>
      </c>
      <c r="R3057" s="2">
        <v>1674550000</v>
      </c>
      <c r="S3057" s="2">
        <v>1689780000</v>
      </c>
      <c r="T3057" s="2">
        <v>1702990000</v>
      </c>
      <c r="U3057" s="2">
        <v>1718730000</v>
      </c>
      <c r="V3057" s="2">
        <v>1739560000</v>
      </c>
      <c r="W3057" s="2">
        <v>1766480000</v>
      </c>
      <c r="X3057" s="2">
        <v>1789840000</v>
      </c>
      <c r="Y3057" s="2">
        <v>1807620000</v>
      </c>
      <c r="Z3057" s="2">
        <v>1816760000</v>
      </c>
      <c r="AA3057" s="2">
        <v>1813710000</v>
      </c>
      <c r="AB3057" s="2">
        <v>1814220000</v>
      </c>
      <c r="AC3057" s="2">
        <v>1823870000</v>
      </c>
      <c r="AD3057" s="2">
        <v>1827930000</v>
      </c>
      <c r="AE3057" s="2">
        <v>1837070000</v>
      </c>
      <c r="AF3057" s="2">
        <v>1863990000</v>
      </c>
    </row>
    <row r="3058" spans="1:32">
      <c r="A3058" t="s">
        <v>8686</v>
      </c>
      <c r="B3058" t="s">
        <v>19</v>
      </c>
      <c r="C3058" s="2">
        <v>14821900000</v>
      </c>
      <c r="D3058" s="2">
        <v>14279000000</v>
      </c>
      <c r="E3058" s="2">
        <v>14211700000</v>
      </c>
      <c r="F3058" s="2">
        <v>13885000000</v>
      </c>
      <c r="G3058" s="2">
        <v>14192500000</v>
      </c>
      <c r="H3058" s="2">
        <v>14058000000</v>
      </c>
      <c r="I3058" s="2">
        <v>14029100000</v>
      </c>
      <c r="J3058" s="2">
        <v>14250100000</v>
      </c>
      <c r="K3058" s="2">
        <v>14528800000</v>
      </c>
      <c r="L3058" s="2">
        <v>14672900000</v>
      </c>
      <c r="M3058" s="2">
        <v>14769000000</v>
      </c>
      <c r="N3058" s="2">
        <v>14990000000</v>
      </c>
      <c r="O3058" s="2">
        <v>15278300000</v>
      </c>
      <c r="P3058" s="2">
        <v>15609800000</v>
      </c>
      <c r="Q3058" s="2">
        <v>15826000000</v>
      </c>
      <c r="R3058" s="2">
        <v>15840400000</v>
      </c>
      <c r="S3058" s="2">
        <v>15984600000</v>
      </c>
      <c r="T3058" s="2">
        <v>16109500000</v>
      </c>
      <c r="U3058" s="2">
        <v>16258400000</v>
      </c>
      <c r="V3058" s="2">
        <v>16455400000</v>
      </c>
      <c r="W3058" s="2">
        <v>16710100000</v>
      </c>
      <c r="X3058" s="2">
        <v>16931100000</v>
      </c>
      <c r="Y3058" s="2">
        <v>17099200000</v>
      </c>
      <c r="Z3058" s="2">
        <v>17185700000</v>
      </c>
      <c r="AA3058" s="2">
        <v>17156900000</v>
      </c>
      <c r="AB3058" s="2">
        <v>17161700000</v>
      </c>
      <c r="AC3058" s="2">
        <v>17253000000</v>
      </c>
      <c r="AD3058" s="2">
        <v>17291400000</v>
      </c>
      <c r="AE3058" s="2">
        <v>17377900000</v>
      </c>
      <c r="AF3058" s="2">
        <v>17632500000</v>
      </c>
    </row>
    <row r="3059" spans="1:32">
      <c r="A3059" t="s">
        <v>8687</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8688</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8689</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8690</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8691</v>
      </c>
      <c r="B3063" t="s">
        <v>19</v>
      </c>
      <c r="C3063" s="2">
        <v>9960690000</v>
      </c>
      <c r="D3063" s="2">
        <v>9960690000</v>
      </c>
      <c r="E3063" s="2">
        <v>10626600000</v>
      </c>
      <c r="F3063" s="2">
        <v>10331400000</v>
      </c>
      <c r="G3063" s="2">
        <v>10283300000</v>
      </c>
      <c r="H3063" s="2">
        <v>10292000000</v>
      </c>
      <c r="I3063" s="2">
        <v>10313900000</v>
      </c>
      <c r="J3063" s="2">
        <v>10336900000</v>
      </c>
      <c r="K3063" s="2">
        <v>10350000000</v>
      </c>
      <c r="L3063" s="2">
        <v>10357600000</v>
      </c>
      <c r="M3063" s="2">
        <v>10395900000</v>
      </c>
      <c r="N3063" s="2">
        <v>10445100000</v>
      </c>
      <c r="O3063" s="2">
        <v>10507400000</v>
      </c>
      <c r="P3063" s="2">
        <v>10572000000</v>
      </c>
      <c r="Q3063" s="2">
        <v>10636500000</v>
      </c>
      <c r="R3063" s="2">
        <v>10681300000</v>
      </c>
      <c r="S3063" s="2">
        <v>10737100000</v>
      </c>
      <c r="T3063" s="2">
        <v>10779700000</v>
      </c>
      <c r="U3063" s="2">
        <v>10831100000</v>
      </c>
      <c r="V3063" s="2">
        <v>10892400000</v>
      </c>
      <c r="W3063" s="2">
        <v>10945900000</v>
      </c>
      <c r="X3063" s="2">
        <v>11000600000</v>
      </c>
      <c r="Y3063" s="2">
        <v>11055300000</v>
      </c>
      <c r="Z3063" s="2">
        <v>11077200000</v>
      </c>
      <c r="AA3063" s="2">
        <v>11099000000</v>
      </c>
      <c r="AB3063" s="2">
        <v>11142800000</v>
      </c>
      <c r="AC3063" s="2">
        <v>11219300000</v>
      </c>
      <c r="AD3063" s="2">
        <v>11241200000</v>
      </c>
      <c r="AE3063" s="2">
        <v>11284900000</v>
      </c>
      <c r="AF3063" s="2">
        <v>11372400000</v>
      </c>
    </row>
    <row r="3064" spans="1:32">
      <c r="A3064" t="s">
        <v>8692</v>
      </c>
      <c r="B3064" t="s">
        <v>19</v>
      </c>
      <c r="C3064" s="2">
        <v>264125000000</v>
      </c>
      <c r="D3064" s="2">
        <v>264125000000</v>
      </c>
      <c r="E3064" s="2">
        <v>281784000000</v>
      </c>
      <c r="F3064" s="2">
        <v>273955000000</v>
      </c>
      <c r="G3064" s="2">
        <v>272679000000</v>
      </c>
      <c r="H3064" s="2">
        <v>272911000000</v>
      </c>
      <c r="I3064" s="2">
        <v>273491000000</v>
      </c>
      <c r="J3064" s="2">
        <v>274100000000</v>
      </c>
      <c r="K3064" s="2">
        <v>274448000000</v>
      </c>
      <c r="L3064" s="2">
        <v>274651000000</v>
      </c>
      <c r="M3064" s="2">
        <v>275666000000</v>
      </c>
      <c r="N3064" s="2">
        <v>276971000000</v>
      </c>
      <c r="O3064" s="2">
        <v>278624000000</v>
      </c>
      <c r="P3064" s="2">
        <v>280334000000</v>
      </c>
      <c r="Q3064" s="2">
        <v>282045000000</v>
      </c>
      <c r="R3064" s="2">
        <v>283234000000</v>
      </c>
      <c r="S3064" s="2">
        <v>284713000000</v>
      </c>
      <c r="T3064" s="2">
        <v>285844000000</v>
      </c>
      <c r="U3064" s="2">
        <v>287206000000</v>
      </c>
      <c r="V3064" s="2">
        <v>288830000000</v>
      </c>
      <c r="W3064" s="2">
        <v>290251000000</v>
      </c>
      <c r="X3064" s="2">
        <v>291701000000</v>
      </c>
      <c r="Y3064" s="2">
        <v>293151000000</v>
      </c>
      <c r="Z3064" s="2">
        <v>293730000000</v>
      </c>
      <c r="AA3064" s="2">
        <v>294310000000</v>
      </c>
      <c r="AB3064" s="2">
        <v>295470000000</v>
      </c>
      <c r="AC3064" s="2">
        <v>297500000000</v>
      </c>
      <c r="AD3064" s="2">
        <v>298080000000</v>
      </c>
      <c r="AE3064" s="2">
        <v>299240000000</v>
      </c>
      <c r="AF3064" s="2">
        <v>301559000000</v>
      </c>
    </row>
    <row r="3065" spans="1:32">
      <c r="A3065" t="s">
        <v>8693</v>
      </c>
      <c r="B3065" t="s">
        <v>19</v>
      </c>
      <c r="C3065" s="2">
        <v>107673000000</v>
      </c>
      <c r="D3065" s="2">
        <v>107673000000</v>
      </c>
      <c r="E3065" s="2">
        <v>114872000000</v>
      </c>
      <c r="F3065" s="2">
        <v>111680000000</v>
      </c>
      <c r="G3065" s="2">
        <v>111160000000</v>
      </c>
      <c r="H3065" s="2">
        <v>111255000000</v>
      </c>
      <c r="I3065" s="2">
        <v>111491000000</v>
      </c>
      <c r="J3065" s="2">
        <v>111739000000</v>
      </c>
      <c r="K3065" s="2">
        <v>111881000000</v>
      </c>
      <c r="L3065" s="2">
        <v>111964000000</v>
      </c>
      <c r="M3065" s="2">
        <v>112377000000</v>
      </c>
      <c r="N3065" s="2">
        <v>112909000000</v>
      </c>
      <c r="O3065" s="2">
        <v>113583000000</v>
      </c>
      <c r="P3065" s="2">
        <v>114281000000</v>
      </c>
      <c r="Q3065" s="2">
        <v>114978000000</v>
      </c>
      <c r="R3065" s="2">
        <v>115463000000</v>
      </c>
      <c r="S3065" s="2">
        <v>116065000000</v>
      </c>
      <c r="T3065" s="2">
        <v>116526000000</v>
      </c>
      <c r="U3065" s="2">
        <v>117082000000</v>
      </c>
      <c r="V3065" s="2">
        <v>117744000000</v>
      </c>
      <c r="W3065" s="2">
        <v>118323000000</v>
      </c>
      <c r="X3065" s="2">
        <v>118914000000</v>
      </c>
      <c r="Y3065" s="2">
        <v>119505000000</v>
      </c>
      <c r="Z3065" s="2">
        <v>119742000000</v>
      </c>
      <c r="AA3065" s="2">
        <v>119978000000</v>
      </c>
      <c r="AB3065" s="2">
        <v>120451000000</v>
      </c>
      <c r="AC3065" s="2">
        <v>121278000000</v>
      </c>
      <c r="AD3065" s="2">
        <v>121515000000</v>
      </c>
      <c r="AE3065" s="2">
        <v>121988000000</v>
      </c>
      <c r="AF3065" s="2">
        <v>122933000000</v>
      </c>
    </row>
    <row r="3066" spans="1:32">
      <c r="A3066" t="s">
        <v>8694</v>
      </c>
      <c r="B3066" t="s">
        <v>19</v>
      </c>
      <c r="C3066" s="2">
        <v>144880000000</v>
      </c>
      <c r="D3066" s="2">
        <v>144880000000</v>
      </c>
      <c r="E3066" s="2">
        <v>154566000000</v>
      </c>
      <c r="F3066" s="2">
        <v>150271000000</v>
      </c>
      <c r="G3066" s="2">
        <v>149572000000</v>
      </c>
      <c r="H3066" s="2">
        <v>149699000000</v>
      </c>
      <c r="I3066" s="2">
        <v>150017000000</v>
      </c>
      <c r="J3066" s="2">
        <v>150351000000</v>
      </c>
      <c r="K3066" s="2">
        <v>150542000000</v>
      </c>
      <c r="L3066" s="2">
        <v>150653000000</v>
      </c>
      <c r="M3066" s="2">
        <v>151210000000</v>
      </c>
      <c r="N3066" s="2">
        <v>151926000000</v>
      </c>
      <c r="O3066" s="2">
        <v>152832000000</v>
      </c>
      <c r="P3066" s="2">
        <v>153771000000</v>
      </c>
      <c r="Q3066" s="2">
        <v>154709000000</v>
      </c>
      <c r="R3066" s="2">
        <v>155361000000</v>
      </c>
      <c r="S3066" s="2">
        <v>156172000000</v>
      </c>
      <c r="T3066" s="2">
        <v>156792000000</v>
      </c>
      <c r="U3066" s="2">
        <v>157540000000</v>
      </c>
      <c r="V3066" s="2">
        <v>158431000000</v>
      </c>
      <c r="W3066" s="2">
        <v>159210000000</v>
      </c>
      <c r="X3066" s="2">
        <v>160005000000</v>
      </c>
      <c r="Y3066" s="2">
        <v>160801000000</v>
      </c>
      <c r="Z3066" s="2">
        <v>161119000000</v>
      </c>
      <c r="AA3066" s="2">
        <v>161437000000</v>
      </c>
      <c r="AB3066" s="2">
        <v>162073000000</v>
      </c>
      <c r="AC3066" s="2">
        <v>163186000000</v>
      </c>
      <c r="AD3066" s="2">
        <v>163504000000</v>
      </c>
      <c r="AE3066" s="2">
        <v>164141000000</v>
      </c>
      <c r="AF3066" s="2">
        <v>165413000000</v>
      </c>
    </row>
    <row r="3067" spans="1:32">
      <c r="A3067" t="s">
        <v>8695</v>
      </c>
      <c r="B3067" t="s">
        <v>19</v>
      </c>
      <c r="C3067" s="2">
        <v>124695000000</v>
      </c>
      <c r="D3067" s="2">
        <v>124695000000</v>
      </c>
      <c r="E3067" s="2">
        <v>133032000000</v>
      </c>
      <c r="F3067" s="2">
        <v>129336000000</v>
      </c>
      <c r="G3067" s="2">
        <v>128733000000</v>
      </c>
      <c r="H3067" s="2">
        <v>128843000000</v>
      </c>
      <c r="I3067" s="2">
        <v>129117000000</v>
      </c>
      <c r="J3067" s="2">
        <v>129404000000</v>
      </c>
      <c r="K3067" s="2">
        <v>129568000000</v>
      </c>
      <c r="L3067" s="2">
        <v>129664000000</v>
      </c>
      <c r="M3067" s="2">
        <v>130143000000</v>
      </c>
      <c r="N3067" s="2">
        <v>130759000000</v>
      </c>
      <c r="O3067" s="2">
        <v>131540000000</v>
      </c>
      <c r="P3067" s="2">
        <v>132347000000</v>
      </c>
      <c r="Q3067" s="2">
        <v>133155000000</v>
      </c>
      <c r="R3067" s="2">
        <v>133716000000</v>
      </c>
      <c r="S3067" s="2">
        <v>134414000000</v>
      </c>
      <c r="T3067" s="2">
        <v>134948000000</v>
      </c>
      <c r="U3067" s="2">
        <v>135592000000</v>
      </c>
      <c r="V3067" s="2">
        <v>136358000000</v>
      </c>
      <c r="W3067" s="2">
        <v>137029000000</v>
      </c>
      <c r="X3067" s="2">
        <v>137713000000</v>
      </c>
      <c r="Y3067" s="2">
        <v>138398000000</v>
      </c>
      <c r="Z3067" s="2">
        <v>138672000000</v>
      </c>
      <c r="AA3067" s="2">
        <v>138945000000</v>
      </c>
      <c r="AB3067" s="2">
        <v>139493000000</v>
      </c>
      <c r="AC3067" s="2">
        <v>140451000000</v>
      </c>
      <c r="AD3067" s="2">
        <v>140725000000</v>
      </c>
      <c r="AE3067" s="2">
        <v>141273000000</v>
      </c>
      <c r="AF3067" s="2">
        <v>142368000000</v>
      </c>
    </row>
    <row r="3068" spans="1:32">
      <c r="A3068" t="s">
        <v>8696</v>
      </c>
      <c r="B3068" t="s">
        <v>19</v>
      </c>
      <c r="C3068" s="2">
        <v>18274500000</v>
      </c>
      <c r="D3068" s="2">
        <v>18274500000</v>
      </c>
      <c r="E3068" s="2">
        <v>19496300000</v>
      </c>
      <c r="F3068" s="2">
        <v>18954600000</v>
      </c>
      <c r="G3068" s="2">
        <v>18866300000</v>
      </c>
      <c r="H3068" s="2">
        <v>18882400000</v>
      </c>
      <c r="I3068" s="2">
        <v>18922500000</v>
      </c>
      <c r="J3068" s="2">
        <v>18964600000</v>
      </c>
      <c r="K3068" s="2">
        <v>18988700000</v>
      </c>
      <c r="L3068" s="2">
        <v>19002700000</v>
      </c>
      <c r="M3068" s="2">
        <v>19072900000</v>
      </c>
      <c r="N3068" s="2">
        <v>19163200000</v>
      </c>
      <c r="O3068" s="2">
        <v>19277600000</v>
      </c>
      <c r="P3068" s="2">
        <v>19395900000</v>
      </c>
      <c r="Q3068" s="2">
        <v>19514300000</v>
      </c>
      <c r="R3068" s="2">
        <v>19596600000</v>
      </c>
      <c r="S3068" s="2">
        <v>19698900000</v>
      </c>
      <c r="T3068" s="2">
        <v>19777100000</v>
      </c>
      <c r="U3068" s="2">
        <v>19871400000</v>
      </c>
      <c r="V3068" s="2">
        <v>19983800000</v>
      </c>
      <c r="W3068" s="2">
        <v>20082100000</v>
      </c>
      <c r="X3068" s="2">
        <v>20182400000</v>
      </c>
      <c r="Y3068" s="2">
        <v>20282700000</v>
      </c>
      <c r="Z3068" s="2">
        <v>20322800000</v>
      </c>
      <c r="AA3068" s="2">
        <v>20362900000</v>
      </c>
      <c r="AB3068" s="2">
        <v>20443200000</v>
      </c>
      <c r="AC3068" s="2">
        <v>20583600000</v>
      </c>
      <c r="AD3068" s="2">
        <v>20623700000</v>
      </c>
      <c r="AE3068" s="2">
        <v>20704000000</v>
      </c>
      <c r="AF3068" s="2">
        <v>20864500000</v>
      </c>
    </row>
    <row r="3069" spans="1:32">
      <c r="A3069" t="s">
        <v>8697</v>
      </c>
      <c r="B3069" t="s">
        <v>19</v>
      </c>
      <c r="C3069" s="2">
        <v>4626460000</v>
      </c>
      <c r="D3069" s="2">
        <v>4626460000</v>
      </c>
      <c r="E3069" s="2">
        <v>4935770000</v>
      </c>
      <c r="F3069" s="2">
        <v>4798640000</v>
      </c>
      <c r="G3069" s="2">
        <v>4776290000</v>
      </c>
      <c r="H3069" s="2">
        <v>4780350000</v>
      </c>
      <c r="I3069" s="2">
        <v>4790510000</v>
      </c>
      <c r="J3069" s="2">
        <v>4801180000</v>
      </c>
      <c r="K3069" s="2">
        <v>4807270000</v>
      </c>
      <c r="L3069" s="2">
        <v>4810830000</v>
      </c>
      <c r="M3069" s="2">
        <v>4828610000</v>
      </c>
      <c r="N3069" s="2">
        <v>4851460000</v>
      </c>
      <c r="O3069" s="2">
        <v>4880410000</v>
      </c>
      <c r="P3069" s="2">
        <v>4910380000</v>
      </c>
      <c r="Q3069" s="2">
        <v>4940340000</v>
      </c>
      <c r="R3069" s="2">
        <v>4961170000</v>
      </c>
      <c r="S3069" s="2">
        <v>4987070000</v>
      </c>
      <c r="T3069" s="2">
        <v>5006880000</v>
      </c>
      <c r="U3069" s="2">
        <v>5030750000</v>
      </c>
      <c r="V3069" s="2">
        <v>5059190000</v>
      </c>
      <c r="W3069" s="2">
        <v>5084080000</v>
      </c>
      <c r="X3069" s="2">
        <v>5109470000</v>
      </c>
      <c r="Y3069" s="2">
        <v>5134870000</v>
      </c>
      <c r="Z3069" s="2">
        <v>5145030000</v>
      </c>
      <c r="AA3069" s="2">
        <v>5155180000</v>
      </c>
      <c r="AB3069" s="2">
        <v>5175500000</v>
      </c>
      <c r="AC3069" s="2">
        <v>5211050000</v>
      </c>
      <c r="AD3069" s="2">
        <v>5221210000</v>
      </c>
      <c r="AE3069" s="2">
        <v>5241530000</v>
      </c>
      <c r="AF3069" s="2">
        <v>5282160000</v>
      </c>
    </row>
    <row r="3070" spans="1:32">
      <c r="A3070" t="s">
        <v>8698</v>
      </c>
      <c r="B3070" t="s">
        <v>19</v>
      </c>
      <c r="C3070" s="2">
        <v>43764200000</v>
      </c>
      <c r="D3070" s="2">
        <v>43764200000</v>
      </c>
      <c r="E3070" s="2">
        <v>46690100000</v>
      </c>
      <c r="F3070" s="2">
        <v>45392900000</v>
      </c>
      <c r="G3070" s="2">
        <v>45181500000</v>
      </c>
      <c r="H3070" s="2">
        <v>45220000000</v>
      </c>
      <c r="I3070" s="2">
        <v>45316000000</v>
      </c>
      <c r="J3070" s="2">
        <v>45416900000</v>
      </c>
      <c r="K3070" s="2">
        <v>45474600000</v>
      </c>
      <c r="L3070" s="2">
        <v>45508200000</v>
      </c>
      <c r="M3070" s="2">
        <v>45676400000</v>
      </c>
      <c r="N3070" s="2">
        <v>45892600000</v>
      </c>
      <c r="O3070" s="2">
        <v>46166400000</v>
      </c>
      <c r="P3070" s="2">
        <v>46449900000</v>
      </c>
      <c r="Q3070" s="2">
        <v>46733400000</v>
      </c>
      <c r="R3070" s="2">
        <v>46930400000</v>
      </c>
      <c r="S3070" s="2">
        <v>47175400000</v>
      </c>
      <c r="T3070" s="2">
        <v>47362800000</v>
      </c>
      <c r="U3070" s="2">
        <v>47588600000</v>
      </c>
      <c r="V3070" s="2">
        <v>47857600000</v>
      </c>
      <c r="W3070" s="2">
        <v>48093000000</v>
      </c>
      <c r="X3070" s="2">
        <v>48333300000</v>
      </c>
      <c r="Y3070" s="2">
        <v>48573500000</v>
      </c>
      <c r="Z3070" s="2">
        <v>48669600000</v>
      </c>
      <c r="AA3070" s="2">
        <v>48765700000</v>
      </c>
      <c r="AB3070" s="2">
        <v>48957900000</v>
      </c>
      <c r="AC3070" s="2">
        <v>49294200000</v>
      </c>
      <c r="AD3070" s="2">
        <v>49390300000</v>
      </c>
      <c r="AE3070" s="2">
        <v>49582400000</v>
      </c>
      <c r="AF3070" s="2">
        <v>49966800000</v>
      </c>
    </row>
    <row r="3071" spans="1:32">
      <c r="A3071" t="s">
        <v>8699</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8700</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8701</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8702</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8703</v>
      </c>
      <c r="B3075" t="s">
        <v>19</v>
      </c>
      <c r="C3075" s="2">
        <v>10295300000</v>
      </c>
      <c r="D3075" s="2">
        <v>10277900000</v>
      </c>
      <c r="E3075" s="2">
        <v>10624600000</v>
      </c>
      <c r="F3075" s="2">
        <v>9494010000</v>
      </c>
      <c r="G3075" s="2">
        <v>9212720000</v>
      </c>
      <c r="H3075" s="2">
        <v>9033940000</v>
      </c>
      <c r="I3075" s="2">
        <v>8868220000</v>
      </c>
      <c r="J3075" s="2">
        <v>8807490000</v>
      </c>
      <c r="K3075" s="2">
        <v>8606090000</v>
      </c>
      <c r="L3075" s="2">
        <v>8496230000</v>
      </c>
      <c r="M3075" s="2">
        <v>8356010000</v>
      </c>
      <c r="N3075" s="2">
        <v>8233340000</v>
      </c>
      <c r="O3075" s="2">
        <v>8081130000</v>
      </c>
      <c r="P3075" s="2">
        <v>7940930000</v>
      </c>
      <c r="Q3075" s="2">
        <v>7915910000</v>
      </c>
      <c r="R3075" s="2">
        <v>7812800000</v>
      </c>
      <c r="S3075" s="2">
        <v>7712970000</v>
      </c>
      <c r="T3075" s="2">
        <v>7602110000</v>
      </c>
      <c r="U3075" s="2">
        <v>7526620000</v>
      </c>
      <c r="V3075" s="2">
        <v>7467280000</v>
      </c>
      <c r="W3075" s="2">
        <v>7499320000</v>
      </c>
      <c r="X3075" s="2">
        <v>7522130000</v>
      </c>
      <c r="Y3075" s="2">
        <v>7457850000</v>
      </c>
      <c r="Z3075" s="2">
        <v>7331270000</v>
      </c>
      <c r="AA3075" s="2">
        <v>7238210000</v>
      </c>
      <c r="AB3075" s="2">
        <v>7228370000</v>
      </c>
      <c r="AC3075" s="2">
        <v>7223540000</v>
      </c>
      <c r="AD3075" s="2">
        <v>7374360000</v>
      </c>
      <c r="AE3075" s="2">
        <v>7395600000</v>
      </c>
      <c r="AF3075" s="2">
        <v>7357340000</v>
      </c>
    </row>
    <row r="3076" spans="1:32">
      <c r="A3076" t="s">
        <v>8704</v>
      </c>
      <c r="B3076" t="s">
        <v>19</v>
      </c>
      <c r="C3076" s="2">
        <v>272998000000</v>
      </c>
      <c r="D3076" s="2">
        <v>272536000000</v>
      </c>
      <c r="E3076" s="2">
        <v>281730000000</v>
      </c>
      <c r="F3076" s="2">
        <v>251750000000</v>
      </c>
      <c r="G3076" s="2">
        <v>244292000000</v>
      </c>
      <c r="H3076" s="2">
        <v>239551000000</v>
      </c>
      <c r="I3076" s="2">
        <v>235157000000</v>
      </c>
      <c r="J3076" s="2">
        <v>233546000000</v>
      </c>
      <c r="K3076" s="2">
        <v>228206000000</v>
      </c>
      <c r="L3076" s="2">
        <v>225293000000</v>
      </c>
      <c r="M3076" s="2">
        <v>221575000000</v>
      </c>
      <c r="N3076" s="2">
        <v>218322000000</v>
      </c>
      <c r="O3076" s="2">
        <v>214286000000</v>
      </c>
      <c r="P3076" s="2">
        <v>210568000000</v>
      </c>
      <c r="Q3076" s="2">
        <v>209904000000</v>
      </c>
      <c r="R3076" s="2">
        <v>207170000000</v>
      </c>
      <c r="S3076" s="2">
        <v>204523000000</v>
      </c>
      <c r="T3076" s="2">
        <v>201584000000</v>
      </c>
      <c r="U3076" s="2">
        <v>199582000000</v>
      </c>
      <c r="V3076" s="2">
        <v>198008000000</v>
      </c>
      <c r="W3076" s="2">
        <v>198858000000</v>
      </c>
      <c r="X3076" s="2">
        <v>199463000000</v>
      </c>
      <c r="Y3076" s="2">
        <v>197758000000</v>
      </c>
      <c r="Z3076" s="2">
        <v>194402000000</v>
      </c>
      <c r="AA3076" s="2">
        <v>191934000000</v>
      </c>
      <c r="AB3076" s="2">
        <v>191673000000</v>
      </c>
      <c r="AC3076" s="2">
        <v>191545000000</v>
      </c>
      <c r="AD3076" s="2">
        <v>195544000000</v>
      </c>
      <c r="AE3076" s="2">
        <v>196107000000</v>
      </c>
      <c r="AF3076" s="2">
        <v>195093000000</v>
      </c>
    </row>
    <row r="3077" spans="1:32">
      <c r="A3077" t="s">
        <v>8705</v>
      </c>
      <c r="B3077" t="s">
        <v>19</v>
      </c>
      <c r="C3077" s="2">
        <v>111290000000</v>
      </c>
      <c r="D3077" s="2">
        <v>111102000000</v>
      </c>
      <c r="E3077" s="2">
        <v>114850000000</v>
      </c>
      <c r="F3077" s="2">
        <v>102628000000</v>
      </c>
      <c r="G3077" s="2">
        <v>99587500000</v>
      </c>
      <c r="H3077" s="2">
        <v>97655000000</v>
      </c>
      <c r="I3077" s="2">
        <v>95863600000</v>
      </c>
      <c r="J3077" s="2">
        <v>95207100000</v>
      </c>
      <c r="K3077" s="2">
        <v>93030000000</v>
      </c>
      <c r="L3077" s="2">
        <v>91842400000</v>
      </c>
      <c r="M3077" s="2">
        <v>90326700000</v>
      </c>
      <c r="N3077" s="2">
        <v>89000600000</v>
      </c>
      <c r="O3077" s="2">
        <v>87355300000</v>
      </c>
      <c r="P3077" s="2">
        <v>85839800000</v>
      </c>
      <c r="Q3077" s="2">
        <v>85569300000</v>
      </c>
      <c r="R3077" s="2">
        <v>84454700000</v>
      </c>
      <c r="S3077" s="2">
        <v>83375600000</v>
      </c>
      <c r="T3077" s="2">
        <v>82177200000</v>
      </c>
      <c r="U3077" s="2">
        <v>81361200000</v>
      </c>
      <c r="V3077" s="2">
        <v>80719700000</v>
      </c>
      <c r="W3077" s="2">
        <v>81066000000</v>
      </c>
      <c r="X3077" s="2">
        <v>81312600000</v>
      </c>
      <c r="Y3077" s="2">
        <v>80617800000</v>
      </c>
      <c r="Z3077" s="2">
        <v>79249400000</v>
      </c>
      <c r="AA3077" s="2">
        <v>78243500000</v>
      </c>
      <c r="AB3077" s="2">
        <v>78137100000</v>
      </c>
      <c r="AC3077" s="2">
        <v>78084900000</v>
      </c>
      <c r="AD3077" s="2">
        <v>79715300000</v>
      </c>
      <c r="AE3077" s="2">
        <v>79944800000</v>
      </c>
      <c r="AF3077" s="2">
        <v>79531200000</v>
      </c>
    </row>
    <row r="3078" spans="1:32">
      <c r="A3078" t="s">
        <v>8706</v>
      </c>
      <c r="B3078" t="s">
        <v>19</v>
      </c>
      <c r="C3078" s="2">
        <v>149747000000</v>
      </c>
      <c r="D3078" s="2">
        <v>149493000000</v>
      </c>
      <c r="E3078" s="2">
        <v>154536000000</v>
      </c>
      <c r="F3078" s="2">
        <v>138092000000</v>
      </c>
      <c r="G3078" s="2">
        <v>134000000000</v>
      </c>
      <c r="H3078" s="2">
        <v>131400000000</v>
      </c>
      <c r="I3078" s="2">
        <v>128989000000</v>
      </c>
      <c r="J3078" s="2">
        <v>128106000000</v>
      </c>
      <c r="K3078" s="2">
        <v>125177000000</v>
      </c>
      <c r="L3078" s="2">
        <v>123579000000</v>
      </c>
      <c r="M3078" s="2">
        <v>121539000000</v>
      </c>
      <c r="N3078" s="2">
        <v>119755000000</v>
      </c>
      <c r="O3078" s="2">
        <v>117541000000</v>
      </c>
      <c r="P3078" s="2">
        <v>115502000000</v>
      </c>
      <c r="Q3078" s="2">
        <v>115138000000</v>
      </c>
      <c r="R3078" s="2">
        <v>113638000000</v>
      </c>
      <c r="S3078" s="2">
        <v>112186000000</v>
      </c>
      <c r="T3078" s="2">
        <v>110574000000</v>
      </c>
      <c r="U3078" s="2">
        <v>109476000000</v>
      </c>
      <c r="V3078" s="2">
        <v>108613000000</v>
      </c>
      <c r="W3078" s="2">
        <v>109079000000</v>
      </c>
      <c r="X3078" s="2">
        <v>109410000000</v>
      </c>
      <c r="Y3078" s="2">
        <v>108475000000</v>
      </c>
      <c r="Z3078" s="2">
        <v>106634000000</v>
      </c>
      <c r="AA3078" s="2">
        <v>105281000000</v>
      </c>
      <c r="AB3078" s="2">
        <v>105138000000</v>
      </c>
      <c r="AC3078" s="2">
        <v>105067000000</v>
      </c>
      <c r="AD3078" s="2">
        <v>107261000000</v>
      </c>
      <c r="AE3078" s="2">
        <v>107570000000</v>
      </c>
      <c r="AF3078" s="2">
        <v>107013000000</v>
      </c>
    </row>
    <row r="3079" spans="1:32">
      <c r="A3079" t="s">
        <v>8707</v>
      </c>
      <c r="B3079" t="s">
        <v>19</v>
      </c>
      <c r="C3079" s="2">
        <v>128884000000</v>
      </c>
      <c r="D3079" s="2">
        <v>128666000000</v>
      </c>
      <c r="E3079" s="2">
        <v>133006000000</v>
      </c>
      <c r="F3079" s="2">
        <v>118853000000</v>
      </c>
      <c r="G3079" s="2">
        <v>115331000000</v>
      </c>
      <c r="H3079" s="2">
        <v>113093000000</v>
      </c>
      <c r="I3079" s="2">
        <v>111019000000</v>
      </c>
      <c r="J3079" s="2">
        <v>110258000000</v>
      </c>
      <c r="K3079" s="2">
        <v>107737000000</v>
      </c>
      <c r="L3079" s="2">
        <v>106362000000</v>
      </c>
      <c r="M3079" s="2">
        <v>104606000000</v>
      </c>
      <c r="N3079" s="2">
        <v>103071000000</v>
      </c>
      <c r="O3079" s="2">
        <v>101165000000</v>
      </c>
      <c r="P3079" s="2">
        <v>99410200000</v>
      </c>
      <c r="Q3079" s="2">
        <v>99096900000</v>
      </c>
      <c r="R3079" s="2">
        <v>97806100000</v>
      </c>
      <c r="S3079" s="2">
        <v>96556400000</v>
      </c>
      <c r="T3079" s="2">
        <v>95168600000</v>
      </c>
      <c r="U3079" s="2">
        <v>94223500000</v>
      </c>
      <c r="V3079" s="2">
        <v>93480700000</v>
      </c>
      <c r="W3079" s="2">
        <v>93881700000</v>
      </c>
      <c r="X3079" s="2">
        <v>94167300000</v>
      </c>
      <c r="Y3079" s="2">
        <v>93362700000</v>
      </c>
      <c r="Z3079" s="2">
        <v>91778000000</v>
      </c>
      <c r="AA3079" s="2">
        <v>90613000000</v>
      </c>
      <c r="AB3079" s="2">
        <v>90489800000</v>
      </c>
      <c r="AC3079" s="2">
        <v>90429300000</v>
      </c>
      <c r="AD3079" s="2">
        <v>92317400000</v>
      </c>
      <c r="AE3079" s="2">
        <v>92583200000</v>
      </c>
      <c r="AF3079" s="2">
        <v>92104300000</v>
      </c>
    </row>
    <row r="3080" spans="1:32">
      <c r="A3080" t="s">
        <v>8708</v>
      </c>
      <c r="B3080" t="s">
        <v>19</v>
      </c>
      <c r="C3080" s="2">
        <v>18888400000</v>
      </c>
      <c r="D3080" s="2">
        <v>18856400000</v>
      </c>
      <c r="E3080" s="2">
        <v>19492500000</v>
      </c>
      <c r="F3080" s="2">
        <v>17418300000</v>
      </c>
      <c r="G3080" s="2">
        <v>16902200000</v>
      </c>
      <c r="H3080" s="2">
        <v>16574200000</v>
      </c>
      <c r="I3080" s="2">
        <v>16270200000</v>
      </c>
      <c r="J3080" s="2">
        <v>16158700000</v>
      </c>
      <c r="K3080" s="2">
        <v>15789300000</v>
      </c>
      <c r="L3080" s="2">
        <v>15587700000</v>
      </c>
      <c r="M3080" s="2">
        <v>15330400000</v>
      </c>
      <c r="N3080" s="2">
        <v>15105400000</v>
      </c>
      <c r="O3080" s="2">
        <v>14826100000</v>
      </c>
      <c r="P3080" s="2">
        <v>14568900000</v>
      </c>
      <c r="Q3080" s="2">
        <v>14523000000</v>
      </c>
      <c r="R3080" s="2">
        <v>14333800000</v>
      </c>
      <c r="S3080" s="2">
        <v>14150700000</v>
      </c>
      <c r="T3080" s="2">
        <v>13947300000</v>
      </c>
      <c r="U3080" s="2">
        <v>13808800000</v>
      </c>
      <c r="V3080" s="2">
        <v>13699900000</v>
      </c>
      <c r="W3080" s="2">
        <v>13758700000</v>
      </c>
      <c r="X3080" s="2">
        <v>13800500000</v>
      </c>
      <c r="Y3080" s="2">
        <v>13682600000</v>
      </c>
      <c r="Z3080" s="2">
        <v>13450400000</v>
      </c>
      <c r="AA3080" s="2">
        <v>13279600000</v>
      </c>
      <c r="AB3080" s="2">
        <v>13261600000</v>
      </c>
      <c r="AC3080" s="2">
        <v>13252700000</v>
      </c>
      <c r="AD3080" s="2">
        <v>13529400000</v>
      </c>
      <c r="AE3080" s="2">
        <v>13568400000</v>
      </c>
      <c r="AF3080" s="2">
        <v>13498200000</v>
      </c>
    </row>
    <row r="3081" spans="1:32">
      <c r="A3081" t="s">
        <v>8709</v>
      </c>
      <c r="B3081" t="s">
        <v>19</v>
      </c>
      <c r="C3081" s="2">
        <v>4781880000</v>
      </c>
      <c r="D3081" s="2">
        <v>4773780000</v>
      </c>
      <c r="E3081" s="2">
        <v>4934830000</v>
      </c>
      <c r="F3081" s="2">
        <v>4409700000</v>
      </c>
      <c r="G3081" s="2">
        <v>4279050000</v>
      </c>
      <c r="H3081" s="2">
        <v>4196010000</v>
      </c>
      <c r="I3081" s="2">
        <v>4119040000</v>
      </c>
      <c r="J3081" s="2">
        <v>4090830000</v>
      </c>
      <c r="K3081" s="2">
        <v>3997290000</v>
      </c>
      <c r="L3081" s="2">
        <v>3946260000</v>
      </c>
      <c r="M3081" s="2">
        <v>3881130000</v>
      </c>
      <c r="N3081" s="2">
        <v>3824150000</v>
      </c>
      <c r="O3081" s="2">
        <v>3753460000</v>
      </c>
      <c r="P3081" s="2">
        <v>3688340000</v>
      </c>
      <c r="Q3081" s="2">
        <v>3676720000</v>
      </c>
      <c r="R3081" s="2">
        <v>3628830000</v>
      </c>
      <c r="S3081" s="2">
        <v>3582460000</v>
      </c>
      <c r="T3081" s="2">
        <v>3530970000</v>
      </c>
      <c r="U3081" s="2">
        <v>3495900000</v>
      </c>
      <c r="V3081" s="2">
        <v>3468340000</v>
      </c>
      <c r="W3081" s="2">
        <v>3483220000</v>
      </c>
      <c r="X3081" s="2">
        <v>3493820000</v>
      </c>
      <c r="Y3081" s="2">
        <v>3463960000</v>
      </c>
      <c r="Z3081" s="2">
        <v>3405170000</v>
      </c>
      <c r="AA3081" s="2">
        <v>3361940000</v>
      </c>
      <c r="AB3081" s="2">
        <v>3357370000</v>
      </c>
      <c r="AC3081" s="2">
        <v>3355130000</v>
      </c>
      <c r="AD3081" s="2">
        <v>3425180000</v>
      </c>
      <c r="AE3081" s="2">
        <v>3435050000</v>
      </c>
      <c r="AF3081" s="2">
        <v>3417280000</v>
      </c>
    </row>
    <row r="3082" spans="1:32">
      <c r="A3082" t="s">
        <v>8710</v>
      </c>
      <c r="B3082" t="s">
        <v>19</v>
      </c>
      <c r="C3082" s="2">
        <v>45234400000</v>
      </c>
      <c r="D3082" s="2">
        <v>45157700000</v>
      </c>
      <c r="E3082" s="2">
        <v>46681200000</v>
      </c>
      <c r="F3082" s="2">
        <v>41713700000</v>
      </c>
      <c r="G3082" s="2">
        <v>40477800000</v>
      </c>
      <c r="H3082" s="2">
        <v>39692300000</v>
      </c>
      <c r="I3082" s="2">
        <v>38964200000</v>
      </c>
      <c r="J3082" s="2">
        <v>38697400000</v>
      </c>
      <c r="K3082" s="2">
        <v>37812500000</v>
      </c>
      <c r="L3082" s="2">
        <v>37329800000</v>
      </c>
      <c r="M3082" s="2">
        <v>36713700000</v>
      </c>
      <c r="N3082" s="2">
        <v>36174700000</v>
      </c>
      <c r="O3082" s="2">
        <v>35506000000</v>
      </c>
      <c r="P3082" s="2">
        <v>34890000000</v>
      </c>
      <c r="Q3082" s="2">
        <v>34780100000</v>
      </c>
      <c r="R3082" s="2">
        <v>34327000000</v>
      </c>
      <c r="S3082" s="2">
        <v>33888400000</v>
      </c>
      <c r="T3082" s="2">
        <v>33401300000</v>
      </c>
      <c r="U3082" s="2">
        <v>33069600000</v>
      </c>
      <c r="V3082" s="2">
        <v>32808900000</v>
      </c>
      <c r="W3082" s="2">
        <v>32949700000</v>
      </c>
      <c r="X3082" s="2">
        <v>33049900000</v>
      </c>
      <c r="Y3082" s="2">
        <v>32767500000</v>
      </c>
      <c r="Z3082" s="2">
        <v>32211300000</v>
      </c>
      <c r="AA3082" s="2">
        <v>31802400000</v>
      </c>
      <c r="AB3082" s="2">
        <v>31759200000</v>
      </c>
      <c r="AC3082" s="2">
        <v>31738000000</v>
      </c>
      <c r="AD3082" s="2">
        <v>32400700000</v>
      </c>
      <c r="AE3082" s="2">
        <v>32494000000</v>
      </c>
      <c r="AF3082" s="2">
        <v>32325900000</v>
      </c>
    </row>
    <row r="3083" spans="1:32">
      <c r="A3083" t="s">
        <v>8711</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8712</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8713</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8714</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8715</v>
      </c>
      <c r="B3087" t="s">
        <v>19</v>
      </c>
      <c r="C3087">
        <v>76545</v>
      </c>
      <c r="D3087">
        <v>76545</v>
      </c>
      <c r="E3087">
        <v>76391.899999999994</v>
      </c>
      <c r="F3087">
        <v>76238.8</v>
      </c>
      <c r="G3087">
        <v>76096.7</v>
      </c>
      <c r="H3087">
        <v>75954.5</v>
      </c>
      <c r="I3087">
        <v>75812.399999999994</v>
      </c>
      <c r="J3087">
        <v>75670.2</v>
      </c>
      <c r="K3087">
        <v>75517.100000000006</v>
      </c>
      <c r="L3087">
        <v>75375</v>
      </c>
      <c r="M3087">
        <v>75243.7</v>
      </c>
      <c r="N3087">
        <v>75101.600000000006</v>
      </c>
      <c r="O3087">
        <v>75123.399999999994</v>
      </c>
      <c r="P3087">
        <v>75145.3</v>
      </c>
      <c r="Q3087">
        <v>75167.199999999997</v>
      </c>
      <c r="R3087">
        <v>75189.100000000006</v>
      </c>
      <c r="S3087">
        <v>75210.899999999994</v>
      </c>
      <c r="T3087">
        <v>75232.800000000003</v>
      </c>
      <c r="U3087">
        <v>75254.7</v>
      </c>
      <c r="V3087">
        <v>75276.5</v>
      </c>
      <c r="W3087">
        <v>75298.399999999994</v>
      </c>
      <c r="X3087">
        <v>75320.3</v>
      </c>
      <c r="Y3087">
        <v>75342.100000000006</v>
      </c>
      <c r="Z3087">
        <v>75364</v>
      </c>
      <c r="AA3087">
        <v>75385.899999999994</v>
      </c>
      <c r="AB3087">
        <v>75396.800000000003</v>
      </c>
      <c r="AC3087">
        <v>75418.7</v>
      </c>
      <c r="AD3087">
        <v>75440.600000000006</v>
      </c>
      <c r="AE3087">
        <v>75462.399999999994</v>
      </c>
      <c r="AF3087">
        <v>75484.3</v>
      </c>
    </row>
    <row r="3088" spans="1:32">
      <c r="A3088" t="s">
        <v>8716</v>
      </c>
      <c r="B3088" t="s">
        <v>19</v>
      </c>
      <c r="C3088" s="2">
        <v>2029730</v>
      </c>
      <c r="D3088" s="2">
        <v>2029730</v>
      </c>
      <c r="E3088" s="2">
        <v>2025670</v>
      </c>
      <c r="F3088" s="2">
        <v>2021610</v>
      </c>
      <c r="G3088" s="2">
        <v>2017840</v>
      </c>
      <c r="H3088" s="2">
        <v>2014070</v>
      </c>
      <c r="I3088" s="2">
        <v>2010300</v>
      </c>
      <c r="J3088" s="2">
        <v>2006530</v>
      </c>
      <c r="K3088" s="2">
        <v>2002470</v>
      </c>
      <c r="L3088" s="2">
        <v>1998700</v>
      </c>
      <c r="M3088" s="2">
        <v>1995220</v>
      </c>
      <c r="N3088" s="2">
        <v>1991450</v>
      </c>
      <c r="O3088" s="2">
        <v>1992030</v>
      </c>
      <c r="P3088" s="2">
        <v>1992610</v>
      </c>
      <c r="Q3088" s="2">
        <v>1993190</v>
      </c>
      <c r="R3088" s="2">
        <v>1993770</v>
      </c>
      <c r="S3088" s="2">
        <v>1994350</v>
      </c>
      <c r="T3088" s="2">
        <v>1994930</v>
      </c>
      <c r="U3088" s="2">
        <v>1995510</v>
      </c>
      <c r="V3088" s="2">
        <v>1996090</v>
      </c>
      <c r="W3088" s="2">
        <v>1996670</v>
      </c>
      <c r="X3088" s="2">
        <v>1997250</v>
      </c>
      <c r="Y3088" s="2">
        <v>1997830</v>
      </c>
      <c r="Z3088" s="2">
        <v>1998410</v>
      </c>
      <c r="AA3088" s="2">
        <v>1998990</v>
      </c>
      <c r="AB3088" s="2">
        <v>1999280</v>
      </c>
      <c r="AC3088" s="2">
        <v>1999860</v>
      </c>
      <c r="AD3088" s="2">
        <v>2000440</v>
      </c>
      <c r="AE3088" s="2">
        <v>2001020</v>
      </c>
      <c r="AF3088" s="2">
        <v>2001600</v>
      </c>
    </row>
    <row r="3089" spans="1:32">
      <c r="A3089" t="s">
        <v>8717</v>
      </c>
      <c r="B3089" t="s">
        <v>19</v>
      </c>
      <c r="C3089">
        <v>827435</v>
      </c>
      <c r="D3089">
        <v>827435</v>
      </c>
      <c r="E3089">
        <v>825780</v>
      </c>
      <c r="F3089">
        <v>824125</v>
      </c>
      <c r="G3089">
        <v>822589</v>
      </c>
      <c r="H3089">
        <v>821052</v>
      </c>
      <c r="I3089">
        <v>819515</v>
      </c>
      <c r="J3089">
        <v>817979</v>
      </c>
      <c r="K3089">
        <v>816324</v>
      </c>
      <c r="L3089">
        <v>814787</v>
      </c>
      <c r="M3089">
        <v>813369</v>
      </c>
      <c r="N3089">
        <v>811832</v>
      </c>
      <c r="O3089">
        <v>812068</v>
      </c>
      <c r="P3089">
        <v>812305</v>
      </c>
      <c r="Q3089">
        <v>812541</v>
      </c>
      <c r="R3089">
        <v>812778</v>
      </c>
      <c r="S3089">
        <v>813014</v>
      </c>
      <c r="T3089">
        <v>813250</v>
      </c>
      <c r="U3089">
        <v>813487</v>
      </c>
      <c r="V3089">
        <v>813723</v>
      </c>
      <c r="W3089">
        <v>813960</v>
      </c>
      <c r="X3089">
        <v>814196</v>
      </c>
      <c r="Y3089">
        <v>814432</v>
      </c>
      <c r="Z3089">
        <v>814669</v>
      </c>
      <c r="AA3089">
        <v>814905</v>
      </c>
      <c r="AB3089">
        <v>815023</v>
      </c>
      <c r="AC3089">
        <v>815260</v>
      </c>
      <c r="AD3089">
        <v>815496</v>
      </c>
      <c r="AE3089">
        <v>815733</v>
      </c>
      <c r="AF3089">
        <v>815969</v>
      </c>
    </row>
    <row r="3090" spans="1:32">
      <c r="A3090" t="s">
        <v>8718</v>
      </c>
      <c r="B3090" t="s">
        <v>19</v>
      </c>
      <c r="C3090" s="2">
        <v>1113360</v>
      </c>
      <c r="D3090" s="2">
        <v>1113360</v>
      </c>
      <c r="E3090" s="2">
        <v>1111130</v>
      </c>
      <c r="F3090" s="2">
        <v>1108900</v>
      </c>
      <c r="G3090" s="2">
        <v>1106840</v>
      </c>
      <c r="H3090" s="2">
        <v>1104770</v>
      </c>
      <c r="I3090" s="2">
        <v>1102700</v>
      </c>
      <c r="J3090" s="2">
        <v>1100630</v>
      </c>
      <c r="K3090" s="2">
        <v>1098410</v>
      </c>
      <c r="L3090" s="2">
        <v>1096340</v>
      </c>
      <c r="M3090" s="2">
        <v>1094430</v>
      </c>
      <c r="N3090" s="2">
        <v>1092360</v>
      </c>
      <c r="O3090" s="2">
        <v>1092680</v>
      </c>
      <c r="P3090" s="2">
        <v>1093000</v>
      </c>
      <c r="Q3090" s="2">
        <v>1093320</v>
      </c>
      <c r="R3090" s="2">
        <v>1093630</v>
      </c>
      <c r="S3090" s="2">
        <v>1093950</v>
      </c>
      <c r="T3090" s="2">
        <v>1094270</v>
      </c>
      <c r="U3090" s="2">
        <v>1094590</v>
      </c>
      <c r="V3090" s="2">
        <v>1094910</v>
      </c>
      <c r="W3090" s="2">
        <v>1095230</v>
      </c>
      <c r="X3090" s="2">
        <v>1095540</v>
      </c>
      <c r="Y3090" s="2">
        <v>1095860</v>
      </c>
      <c r="Z3090" s="2">
        <v>1096180</v>
      </c>
      <c r="AA3090" s="2">
        <v>1096500</v>
      </c>
      <c r="AB3090" s="2">
        <v>1096660</v>
      </c>
      <c r="AC3090" s="2">
        <v>1096970</v>
      </c>
      <c r="AD3090" s="2">
        <v>1097290</v>
      </c>
      <c r="AE3090" s="2">
        <v>1097610</v>
      </c>
      <c r="AF3090" s="2">
        <v>1097930</v>
      </c>
    </row>
    <row r="3091" spans="1:32">
      <c r="A3091" t="s">
        <v>8719</v>
      </c>
      <c r="B3091" t="s">
        <v>19</v>
      </c>
      <c r="C3091">
        <v>958244</v>
      </c>
      <c r="D3091">
        <v>958244</v>
      </c>
      <c r="E3091">
        <v>956328</v>
      </c>
      <c r="F3091">
        <v>954411</v>
      </c>
      <c r="G3091">
        <v>952631</v>
      </c>
      <c r="H3091">
        <v>950852</v>
      </c>
      <c r="I3091">
        <v>949072</v>
      </c>
      <c r="J3091">
        <v>947293</v>
      </c>
      <c r="K3091">
        <v>945376</v>
      </c>
      <c r="L3091">
        <v>943597</v>
      </c>
      <c r="M3091">
        <v>941954</v>
      </c>
      <c r="N3091">
        <v>940174</v>
      </c>
      <c r="O3091">
        <v>940448</v>
      </c>
      <c r="P3091">
        <v>940722</v>
      </c>
      <c r="Q3091">
        <v>940996</v>
      </c>
      <c r="R3091">
        <v>941269</v>
      </c>
      <c r="S3091">
        <v>941543</v>
      </c>
      <c r="T3091">
        <v>941817</v>
      </c>
      <c r="U3091">
        <v>942091</v>
      </c>
      <c r="V3091">
        <v>942365</v>
      </c>
      <c r="W3091">
        <v>942638</v>
      </c>
      <c r="X3091">
        <v>942912</v>
      </c>
      <c r="Y3091">
        <v>943186</v>
      </c>
      <c r="Z3091">
        <v>943460</v>
      </c>
      <c r="AA3091">
        <v>943733</v>
      </c>
      <c r="AB3091">
        <v>943870</v>
      </c>
      <c r="AC3091">
        <v>944144</v>
      </c>
      <c r="AD3091">
        <v>944418</v>
      </c>
      <c r="AE3091">
        <v>944692</v>
      </c>
      <c r="AF3091">
        <v>944965</v>
      </c>
    </row>
    <row r="3092" spans="1:32">
      <c r="A3092" t="s">
        <v>8720</v>
      </c>
      <c r="B3092" t="s">
        <v>19</v>
      </c>
      <c r="C3092">
        <v>140434</v>
      </c>
      <c r="D3092">
        <v>140434</v>
      </c>
      <c r="E3092">
        <v>140153</v>
      </c>
      <c r="F3092">
        <v>139872</v>
      </c>
      <c r="G3092">
        <v>139611</v>
      </c>
      <c r="H3092">
        <v>139351</v>
      </c>
      <c r="I3092">
        <v>139090</v>
      </c>
      <c r="J3092">
        <v>138829</v>
      </c>
      <c r="K3092">
        <v>138548</v>
      </c>
      <c r="L3092">
        <v>138287</v>
      </c>
      <c r="M3092">
        <v>138047</v>
      </c>
      <c r="N3092">
        <v>137786</v>
      </c>
      <c r="O3092">
        <v>137826</v>
      </c>
      <c r="P3092">
        <v>137866</v>
      </c>
      <c r="Q3092">
        <v>137906</v>
      </c>
      <c r="R3092">
        <v>137946</v>
      </c>
      <c r="S3092">
        <v>137986</v>
      </c>
      <c r="T3092">
        <v>138027</v>
      </c>
      <c r="U3092">
        <v>138067</v>
      </c>
      <c r="V3092">
        <v>138107</v>
      </c>
      <c r="W3092">
        <v>138147</v>
      </c>
      <c r="X3092">
        <v>138187</v>
      </c>
      <c r="Y3092">
        <v>138227</v>
      </c>
      <c r="Z3092">
        <v>138267</v>
      </c>
      <c r="AA3092">
        <v>138307</v>
      </c>
      <c r="AB3092">
        <v>138327</v>
      </c>
      <c r="AC3092">
        <v>138368</v>
      </c>
      <c r="AD3092">
        <v>138408</v>
      </c>
      <c r="AE3092">
        <v>138448</v>
      </c>
      <c r="AF3092">
        <v>138488</v>
      </c>
    </row>
    <row r="3093" spans="1:32">
      <c r="A3093" t="s">
        <v>8721</v>
      </c>
      <c r="B3093" t="s">
        <v>19</v>
      </c>
      <c r="C3093">
        <v>35553</v>
      </c>
      <c r="D3093">
        <v>35553</v>
      </c>
      <c r="E3093">
        <v>35481.9</v>
      </c>
      <c r="F3093">
        <v>35410.800000000003</v>
      </c>
      <c r="G3093">
        <v>35344.800000000003</v>
      </c>
      <c r="H3093">
        <v>35278.699999999997</v>
      </c>
      <c r="I3093">
        <v>35212.699999999997</v>
      </c>
      <c r="J3093">
        <v>35146.699999999997</v>
      </c>
      <c r="K3093">
        <v>35075.599999999999</v>
      </c>
      <c r="L3093">
        <v>35009.5</v>
      </c>
      <c r="M3093">
        <v>34948.6</v>
      </c>
      <c r="N3093">
        <v>34882.6</v>
      </c>
      <c r="O3093">
        <v>34892.699999999997</v>
      </c>
      <c r="P3093">
        <v>34902.9</v>
      </c>
      <c r="Q3093">
        <v>34913</v>
      </c>
      <c r="R3093">
        <v>34923.199999999997</v>
      </c>
      <c r="S3093">
        <v>34933.4</v>
      </c>
      <c r="T3093">
        <v>34943.5</v>
      </c>
      <c r="U3093">
        <v>34953.699999999997</v>
      </c>
      <c r="V3093">
        <v>34963.800000000003</v>
      </c>
      <c r="W3093">
        <v>34974</v>
      </c>
      <c r="X3093">
        <v>34984.199999999997</v>
      </c>
      <c r="Y3093">
        <v>34994.300000000003</v>
      </c>
      <c r="Z3093">
        <v>35004.5</v>
      </c>
      <c r="AA3093">
        <v>35014.6</v>
      </c>
      <c r="AB3093">
        <v>35019.699999999997</v>
      </c>
      <c r="AC3093">
        <v>35029.9</v>
      </c>
      <c r="AD3093">
        <v>35040</v>
      </c>
      <c r="AE3093">
        <v>35050.199999999997</v>
      </c>
      <c r="AF3093">
        <v>35060.300000000003</v>
      </c>
    </row>
    <row r="3094" spans="1:32">
      <c r="A3094" t="s">
        <v>8722</v>
      </c>
      <c r="B3094" t="s">
        <v>19</v>
      </c>
      <c r="C3094">
        <v>336315</v>
      </c>
      <c r="D3094">
        <v>336315</v>
      </c>
      <c r="E3094">
        <v>335642</v>
      </c>
      <c r="F3094">
        <v>334970</v>
      </c>
      <c r="G3094">
        <v>334345</v>
      </c>
      <c r="H3094">
        <v>333721</v>
      </c>
      <c r="I3094">
        <v>333096</v>
      </c>
      <c r="J3094">
        <v>332471</v>
      </c>
      <c r="K3094">
        <v>331799</v>
      </c>
      <c r="L3094">
        <v>331174</v>
      </c>
      <c r="M3094">
        <v>330598</v>
      </c>
      <c r="N3094">
        <v>329973</v>
      </c>
      <c r="O3094">
        <v>330069</v>
      </c>
      <c r="P3094">
        <v>330165</v>
      </c>
      <c r="Q3094">
        <v>330261</v>
      </c>
      <c r="R3094">
        <v>330357</v>
      </c>
      <c r="S3094">
        <v>330454</v>
      </c>
      <c r="T3094">
        <v>330550</v>
      </c>
      <c r="U3094">
        <v>330646</v>
      </c>
      <c r="V3094">
        <v>330742</v>
      </c>
      <c r="W3094">
        <v>330838</v>
      </c>
      <c r="X3094">
        <v>330934</v>
      </c>
      <c r="Y3094">
        <v>331030</v>
      </c>
      <c r="Z3094">
        <v>331126</v>
      </c>
      <c r="AA3094">
        <v>331222</v>
      </c>
      <c r="AB3094">
        <v>331270</v>
      </c>
      <c r="AC3094">
        <v>331366</v>
      </c>
      <c r="AD3094">
        <v>331462</v>
      </c>
      <c r="AE3094">
        <v>331559</v>
      </c>
      <c r="AF3094">
        <v>331655</v>
      </c>
    </row>
    <row r="3095" spans="1:32">
      <c r="A3095" t="s">
        <v>8723</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8724</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8725</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8726</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8727</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8728</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8729</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8730</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8731</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8732</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8733</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8734</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8735</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8736</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8737</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8738</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8739</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8740</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8741</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8742</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8743</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8744</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8745</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8746</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8747</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8748</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8749</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8750</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8751</v>
      </c>
      <c r="B3123" t="s">
        <v>19</v>
      </c>
      <c r="C3123" s="2">
        <v>499620000</v>
      </c>
      <c r="D3123" s="2">
        <v>522146000</v>
      </c>
      <c r="E3123" s="2">
        <v>490872000</v>
      </c>
      <c r="F3123" s="2">
        <v>474798000</v>
      </c>
      <c r="G3123" s="2">
        <v>471517000</v>
      </c>
      <c r="H3123" s="2">
        <v>469986000</v>
      </c>
      <c r="I3123" s="2">
        <v>466050000</v>
      </c>
      <c r="J3123" s="2">
        <v>456099000</v>
      </c>
      <c r="K3123" s="2">
        <v>429417000</v>
      </c>
      <c r="L3123" s="2">
        <v>404814000</v>
      </c>
      <c r="M3123" s="2">
        <v>382288000</v>
      </c>
      <c r="N3123" s="2">
        <v>359433000</v>
      </c>
      <c r="O3123" s="2">
        <v>400986000</v>
      </c>
      <c r="P3123" s="2">
        <v>383490000</v>
      </c>
      <c r="Q3123" s="2">
        <v>367416000</v>
      </c>
      <c r="R3123" s="2">
        <v>350248000</v>
      </c>
      <c r="S3123" s="2">
        <v>332205000</v>
      </c>
      <c r="T3123" s="2">
        <v>315037000</v>
      </c>
      <c r="U3123" s="2">
        <v>308914000</v>
      </c>
      <c r="V3123" s="2">
        <v>304868000</v>
      </c>
      <c r="W3123" s="2">
        <v>300603000</v>
      </c>
      <c r="X3123" s="2">
        <v>294480000</v>
      </c>
      <c r="Y3123" s="2">
        <v>286497000</v>
      </c>
      <c r="Z3123" s="2">
        <v>277749000</v>
      </c>
      <c r="AA3123" s="2">
        <v>272719000</v>
      </c>
      <c r="AB3123" s="2">
        <v>267033000</v>
      </c>
      <c r="AC3123" s="2">
        <v>261346000</v>
      </c>
      <c r="AD3123" s="2">
        <v>255879000</v>
      </c>
      <c r="AE3123" s="2">
        <v>249755000</v>
      </c>
      <c r="AF3123" s="2">
        <v>243960000</v>
      </c>
    </row>
    <row r="3124" spans="1:32">
      <c r="A3124" t="s">
        <v>8752</v>
      </c>
      <c r="B3124" t="s">
        <v>19</v>
      </c>
      <c r="C3124" s="2">
        <v>13248300000</v>
      </c>
      <c r="D3124" s="2">
        <v>13845600000</v>
      </c>
      <c r="E3124" s="2">
        <v>13016300000</v>
      </c>
      <c r="F3124" s="2">
        <v>12590100000</v>
      </c>
      <c r="G3124" s="2">
        <v>12503100000</v>
      </c>
      <c r="H3124" s="2">
        <v>12462500000</v>
      </c>
      <c r="I3124" s="2">
        <v>12358100000</v>
      </c>
      <c r="J3124" s="2">
        <v>12094300000</v>
      </c>
      <c r="K3124" s="2">
        <v>11386800000</v>
      </c>
      <c r="L3124" s="2">
        <v>10734400000</v>
      </c>
      <c r="M3124" s="2">
        <v>10137000000</v>
      </c>
      <c r="N3124" s="2">
        <v>9531020000</v>
      </c>
      <c r="O3124" s="2">
        <v>10632900000</v>
      </c>
      <c r="P3124" s="2">
        <v>10168900000</v>
      </c>
      <c r="Q3124" s="2">
        <v>9742690000</v>
      </c>
      <c r="R3124" s="2">
        <v>9287450000</v>
      </c>
      <c r="S3124" s="2">
        <v>8809020000</v>
      </c>
      <c r="T3124" s="2">
        <v>8353780000</v>
      </c>
      <c r="U3124" s="2">
        <v>8191400000</v>
      </c>
      <c r="V3124" s="2">
        <v>8084110000</v>
      </c>
      <c r="W3124" s="2">
        <v>7971030000</v>
      </c>
      <c r="X3124" s="2">
        <v>7808650000</v>
      </c>
      <c r="Y3124" s="2">
        <v>7596980000</v>
      </c>
      <c r="Z3124" s="2">
        <v>7365010000</v>
      </c>
      <c r="AA3124" s="2">
        <v>7231630000</v>
      </c>
      <c r="AB3124" s="2">
        <v>7080850000</v>
      </c>
      <c r="AC3124" s="2">
        <v>6930070000</v>
      </c>
      <c r="AD3124" s="2">
        <v>6785090000</v>
      </c>
      <c r="AE3124" s="2">
        <v>6622710000</v>
      </c>
      <c r="AF3124" s="2">
        <v>6469030000</v>
      </c>
    </row>
    <row r="3125" spans="1:32">
      <c r="A3125" t="s">
        <v>8753</v>
      </c>
      <c r="B3125" t="s">
        <v>19</v>
      </c>
      <c r="C3125" s="2">
        <v>5400790000</v>
      </c>
      <c r="D3125" s="2">
        <v>5644290000</v>
      </c>
      <c r="E3125" s="2">
        <v>5306220000</v>
      </c>
      <c r="F3125" s="2">
        <v>5132460000</v>
      </c>
      <c r="G3125" s="2">
        <v>5097000000</v>
      </c>
      <c r="H3125" s="2">
        <v>5080450000</v>
      </c>
      <c r="I3125" s="2">
        <v>5037900000</v>
      </c>
      <c r="J3125" s="2">
        <v>4930330000</v>
      </c>
      <c r="K3125" s="2">
        <v>4641910000</v>
      </c>
      <c r="L3125" s="2">
        <v>4375950000</v>
      </c>
      <c r="M3125" s="2">
        <v>4132450000</v>
      </c>
      <c r="N3125" s="2">
        <v>3885400000</v>
      </c>
      <c r="O3125" s="2">
        <v>4334580000</v>
      </c>
      <c r="P3125" s="2">
        <v>4145450000</v>
      </c>
      <c r="Q3125" s="2">
        <v>3971690000</v>
      </c>
      <c r="R3125" s="2">
        <v>3786110000</v>
      </c>
      <c r="S3125" s="2">
        <v>3591070000</v>
      </c>
      <c r="T3125" s="2">
        <v>3405490000</v>
      </c>
      <c r="U3125" s="2">
        <v>3339290000</v>
      </c>
      <c r="V3125" s="2">
        <v>3295560000</v>
      </c>
      <c r="W3125" s="2">
        <v>3249460000</v>
      </c>
      <c r="X3125" s="2">
        <v>3183260000</v>
      </c>
      <c r="Y3125" s="2">
        <v>3096970000</v>
      </c>
      <c r="Z3125" s="2">
        <v>3002410000</v>
      </c>
      <c r="AA3125" s="2">
        <v>2948030000</v>
      </c>
      <c r="AB3125" s="2">
        <v>2886570000</v>
      </c>
      <c r="AC3125" s="2">
        <v>2825100000</v>
      </c>
      <c r="AD3125" s="2">
        <v>2766000000</v>
      </c>
      <c r="AE3125" s="2">
        <v>2699800000</v>
      </c>
      <c r="AF3125" s="2">
        <v>2637150000</v>
      </c>
    </row>
    <row r="3126" spans="1:32">
      <c r="A3126" t="s">
        <v>8754</v>
      </c>
      <c r="B3126" t="s">
        <v>19</v>
      </c>
      <c r="C3126" s="2">
        <v>7267040000</v>
      </c>
      <c r="D3126" s="2">
        <v>7594690000</v>
      </c>
      <c r="E3126" s="2">
        <v>7139800000</v>
      </c>
      <c r="F3126" s="2">
        <v>6905990000</v>
      </c>
      <c r="G3126" s="2">
        <v>6858280000</v>
      </c>
      <c r="H3126" s="2">
        <v>6836010000</v>
      </c>
      <c r="I3126" s="2">
        <v>6778750000</v>
      </c>
      <c r="J3126" s="2">
        <v>6634020000</v>
      </c>
      <c r="K3126" s="2">
        <v>6245930000</v>
      </c>
      <c r="L3126" s="2">
        <v>5888070000</v>
      </c>
      <c r="M3126" s="2">
        <v>5560420000</v>
      </c>
      <c r="N3126" s="2">
        <v>5228010000</v>
      </c>
      <c r="O3126" s="2">
        <v>5832400000</v>
      </c>
      <c r="P3126" s="2">
        <v>5577920000</v>
      </c>
      <c r="Q3126" s="2">
        <v>5344110000</v>
      </c>
      <c r="R3126" s="2">
        <v>5094400000</v>
      </c>
      <c r="S3126" s="2">
        <v>4831970000</v>
      </c>
      <c r="T3126" s="2">
        <v>4582260000</v>
      </c>
      <c r="U3126" s="2">
        <v>4493190000</v>
      </c>
      <c r="V3126" s="2">
        <v>4434340000</v>
      </c>
      <c r="W3126" s="2">
        <v>4372310000</v>
      </c>
      <c r="X3126" s="2">
        <v>4283240000</v>
      </c>
      <c r="Y3126" s="2">
        <v>4167140000</v>
      </c>
      <c r="Z3126" s="2">
        <v>4039900000</v>
      </c>
      <c r="AA3126" s="2">
        <v>3966730000</v>
      </c>
      <c r="AB3126" s="2">
        <v>3884030000</v>
      </c>
      <c r="AC3126" s="2">
        <v>3801320000</v>
      </c>
      <c r="AD3126" s="2">
        <v>3721790000</v>
      </c>
      <c r="AE3126" s="2">
        <v>3632720000</v>
      </c>
      <c r="AF3126" s="2">
        <v>3548430000</v>
      </c>
    </row>
    <row r="3127" spans="1:32">
      <c r="A3127" t="s">
        <v>8755</v>
      </c>
      <c r="B3127" t="s">
        <v>19</v>
      </c>
      <c r="C3127" s="2">
        <v>6254600000</v>
      </c>
      <c r="D3127" s="2">
        <v>6536590000</v>
      </c>
      <c r="E3127" s="2">
        <v>6145080000</v>
      </c>
      <c r="F3127" s="2">
        <v>5943850000</v>
      </c>
      <c r="G3127" s="2">
        <v>5902780000</v>
      </c>
      <c r="H3127" s="2">
        <v>5883620000</v>
      </c>
      <c r="I3127" s="2">
        <v>5834340000</v>
      </c>
      <c r="J3127" s="2">
        <v>5709770000</v>
      </c>
      <c r="K3127" s="2">
        <v>5375750000</v>
      </c>
      <c r="L3127" s="2">
        <v>5067740000</v>
      </c>
      <c r="M3127" s="2">
        <v>4785740000</v>
      </c>
      <c r="N3127" s="2">
        <v>4499640000</v>
      </c>
      <c r="O3127" s="2">
        <v>5019830000</v>
      </c>
      <c r="P3127" s="2">
        <v>4800800000</v>
      </c>
      <c r="Q3127" s="2">
        <v>4599570000</v>
      </c>
      <c r="R3127" s="2">
        <v>4384650000</v>
      </c>
      <c r="S3127" s="2">
        <v>4158780000</v>
      </c>
      <c r="T3127" s="2">
        <v>3943860000</v>
      </c>
      <c r="U3127" s="2">
        <v>3867200000</v>
      </c>
      <c r="V3127" s="2">
        <v>3816550000</v>
      </c>
      <c r="W3127" s="2">
        <v>3763160000</v>
      </c>
      <c r="X3127" s="2">
        <v>3686500000</v>
      </c>
      <c r="Y3127" s="2">
        <v>3586570000</v>
      </c>
      <c r="Z3127" s="2">
        <v>3477060000</v>
      </c>
      <c r="AA3127" s="2">
        <v>3414090000</v>
      </c>
      <c r="AB3127" s="2">
        <v>3342900000</v>
      </c>
      <c r="AC3127" s="2">
        <v>3271720000</v>
      </c>
      <c r="AD3127" s="2">
        <v>3203270000</v>
      </c>
      <c r="AE3127" s="2">
        <v>3126610000</v>
      </c>
      <c r="AF3127" s="2">
        <v>3054060000</v>
      </c>
    </row>
    <row r="3128" spans="1:32">
      <c r="A3128" t="s">
        <v>8756</v>
      </c>
      <c r="B3128" t="s">
        <v>19</v>
      </c>
      <c r="C3128" s="2">
        <v>916633000</v>
      </c>
      <c r="D3128" s="2">
        <v>957960000</v>
      </c>
      <c r="E3128" s="2">
        <v>900583000</v>
      </c>
      <c r="F3128" s="2">
        <v>871092000</v>
      </c>
      <c r="G3128" s="2">
        <v>865073000</v>
      </c>
      <c r="H3128" s="2">
        <v>862265000</v>
      </c>
      <c r="I3128" s="2">
        <v>855042000</v>
      </c>
      <c r="J3128" s="2">
        <v>836786000</v>
      </c>
      <c r="K3128" s="2">
        <v>787835000</v>
      </c>
      <c r="L3128" s="2">
        <v>742695000</v>
      </c>
      <c r="M3128" s="2">
        <v>701368000</v>
      </c>
      <c r="N3128" s="2">
        <v>659438000</v>
      </c>
      <c r="O3128" s="2">
        <v>735674000</v>
      </c>
      <c r="P3128" s="2">
        <v>703574000</v>
      </c>
      <c r="Q3128" s="2">
        <v>674083000</v>
      </c>
      <c r="R3128" s="2">
        <v>642586000</v>
      </c>
      <c r="S3128" s="2">
        <v>609484000</v>
      </c>
      <c r="T3128" s="2">
        <v>577986000</v>
      </c>
      <c r="U3128" s="2">
        <v>566752000</v>
      </c>
      <c r="V3128" s="2">
        <v>559329000</v>
      </c>
      <c r="W3128" s="2">
        <v>551504000</v>
      </c>
      <c r="X3128" s="2">
        <v>540270000</v>
      </c>
      <c r="Y3128" s="2">
        <v>525624000</v>
      </c>
      <c r="Z3128" s="2">
        <v>509575000</v>
      </c>
      <c r="AA3128" s="2">
        <v>500346000</v>
      </c>
      <c r="AB3128" s="2">
        <v>489914000</v>
      </c>
      <c r="AC3128" s="2">
        <v>479482000</v>
      </c>
      <c r="AD3128" s="2">
        <v>469451000</v>
      </c>
      <c r="AE3128" s="2">
        <v>458216000</v>
      </c>
      <c r="AF3128" s="2">
        <v>447583000</v>
      </c>
    </row>
    <row r="3129" spans="1:32">
      <c r="A3129" t="s">
        <v>8757</v>
      </c>
      <c r="B3129" t="s">
        <v>19</v>
      </c>
      <c r="C3129" s="2">
        <v>232060000</v>
      </c>
      <c r="D3129" s="2">
        <v>242522000</v>
      </c>
      <c r="E3129" s="2">
        <v>227996000</v>
      </c>
      <c r="F3129" s="2">
        <v>220530000</v>
      </c>
      <c r="G3129" s="2">
        <v>219006000</v>
      </c>
      <c r="H3129" s="2">
        <v>218295000</v>
      </c>
      <c r="I3129" s="2">
        <v>216467000</v>
      </c>
      <c r="J3129" s="2">
        <v>211845000</v>
      </c>
      <c r="K3129" s="2">
        <v>199452000</v>
      </c>
      <c r="L3129" s="2">
        <v>188025000</v>
      </c>
      <c r="M3129" s="2">
        <v>177562000</v>
      </c>
      <c r="N3129" s="2">
        <v>166947000</v>
      </c>
      <c r="O3129" s="2">
        <v>186247000</v>
      </c>
      <c r="P3129" s="2">
        <v>178121000</v>
      </c>
      <c r="Q3129" s="2">
        <v>170654000</v>
      </c>
      <c r="R3129" s="2">
        <v>162680000</v>
      </c>
      <c r="S3129" s="2">
        <v>154300000</v>
      </c>
      <c r="T3129" s="2">
        <v>146326000</v>
      </c>
      <c r="U3129" s="2">
        <v>143482000</v>
      </c>
      <c r="V3129" s="2">
        <v>141603000</v>
      </c>
      <c r="W3129" s="2">
        <v>139622000</v>
      </c>
      <c r="X3129" s="2">
        <v>136777000</v>
      </c>
      <c r="Y3129" s="2">
        <v>133070000</v>
      </c>
      <c r="Z3129" s="2">
        <v>129007000</v>
      </c>
      <c r="AA3129" s="2">
        <v>126670000</v>
      </c>
      <c r="AB3129" s="2">
        <v>124029000</v>
      </c>
      <c r="AC3129" s="2">
        <v>121388000</v>
      </c>
      <c r="AD3129" s="2">
        <v>118849000</v>
      </c>
      <c r="AE3129" s="2">
        <v>116004000</v>
      </c>
      <c r="AF3129" s="2">
        <v>113312000</v>
      </c>
    </row>
    <row r="3130" spans="1:32">
      <c r="A3130" t="s">
        <v>8758</v>
      </c>
      <c r="B3130" t="s">
        <v>19</v>
      </c>
      <c r="C3130" s="2">
        <v>2195180000</v>
      </c>
      <c r="D3130" s="2">
        <v>2294150000</v>
      </c>
      <c r="E3130" s="2">
        <v>2156740000</v>
      </c>
      <c r="F3130" s="2">
        <v>2086110000</v>
      </c>
      <c r="G3130" s="2">
        <v>2071700000</v>
      </c>
      <c r="H3130" s="2">
        <v>2064970000</v>
      </c>
      <c r="I3130" s="2">
        <v>2047680000</v>
      </c>
      <c r="J3130" s="2">
        <v>2003960000</v>
      </c>
      <c r="K3130" s="2">
        <v>1886730000</v>
      </c>
      <c r="L3130" s="2">
        <v>1778630000</v>
      </c>
      <c r="M3130" s="2">
        <v>1679650000</v>
      </c>
      <c r="N3130" s="2">
        <v>1579240000</v>
      </c>
      <c r="O3130" s="2">
        <v>1761810000</v>
      </c>
      <c r="P3130" s="2">
        <v>1684940000</v>
      </c>
      <c r="Q3130" s="2">
        <v>1614310000</v>
      </c>
      <c r="R3130" s="2">
        <v>1538880000</v>
      </c>
      <c r="S3130" s="2">
        <v>1459610000</v>
      </c>
      <c r="T3130" s="2">
        <v>1384180000</v>
      </c>
      <c r="U3130" s="2">
        <v>1357270000</v>
      </c>
      <c r="V3130" s="2">
        <v>1339490000</v>
      </c>
      <c r="W3130" s="2">
        <v>1320760000</v>
      </c>
      <c r="X3130" s="2">
        <v>1293850000</v>
      </c>
      <c r="Y3130" s="2">
        <v>1258780000</v>
      </c>
      <c r="Z3130" s="2">
        <v>1220340000</v>
      </c>
      <c r="AA3130" s="2">
        <v>1198240000</v>
      </c>
      <c r="AB3130" s="2">
        <v>1173260000</v>
      </c>
      <c r="AC3130" s="2">
        <v>1148280000</v>
      </c>
      <c r="AD3130" s="2">
        <v>1124250000</v>
      </c>
      <c r="AE3130" s="2">
        <v>1097350000</v>
      </c>
      <c r="AF3130" s="2">
        <v>1071880000</v>
      </c>
    </row>
    <row r="3131" spans="1:32">
      <c r="A3131" t="s">
        <v>8759</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8760</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8761</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8762</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8763</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8764</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8765</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8766</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8767</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8768</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8769</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8770</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8771</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8772</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8773</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8774</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8775</v>
      </c>
      <c r="B3147" t="s">
        <v>19</v>
      </c>
      <c r="C3147" s="2">
        <v>17353800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row>
    <row r="3148" spans="1:32">
      <c r="A3148" t="s">
        <v>8776</v>
      </c>
      <c r="B3148" t="s">
        <v>19</v>
      </c>
      <c r="C3148" s="2">
        <v>460168000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row>
    <row r="3149" spans="1:32">
      <c r="A3149" t="s">
        <v>8777</v>
      </c>
      <c r="B3149" t="s">
        <v>19</v>
      </c>
      <c r="C3149" s="2">
        <v>187591000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c r="A3150" t="s">
        <v>8778</v>
      </c>
      <c r="B3150" t="s">
        <v>19</v>
      </c>
      <c r="C3150" s="2">
        <v>252414000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c r="A3151" t="s">
        <v>8779</v>
      </c>
      <c r="B3151" t="s">
        <v>19</v>
      </c>
      <c r="C3151" s="2">
        <v>217248000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c r="A3152" t="s">
        <v>8780</v>
      </c>
      <c r="B3152" t="s">
        <v>19</v>
      </c>
      <c r="C3152" s="2">
        <v>31838400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c r="A3153" t="s">
        <v>8781</v>
      </c>
      <c r="B3153" t="s">
        <v>19</v>
      </c>
      <c r="C3153" s="2">
        <v>8060370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c r="A3154" t="s">
        <v>8782</v>
      </c>
      <c r="B3154" t="s">
        <v>19</v>
      </c>
      <c r="C3154" s="2">
        <v>76247400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row>
    <row r="3155" spans="1:32">
      <c r="A3155" t="s">
        <v>8783</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8784</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8785</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8786</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8787</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8788</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8789</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8790</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8791</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8792</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8793</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8794</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8795</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8796</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8797</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8798</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8799</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8800</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8801</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8802</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8803</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8804</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8805</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8806</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8807</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8808</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8809</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8810</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8811</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8812</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8813</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8814</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8815</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8816</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8817</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8818</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8819</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8820</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8821</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8822</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8823</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8824</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8825</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8826</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8827</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8828</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8829</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8830</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8831</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8832</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8833</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8834</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8835</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8836</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8837</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8838</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8839</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8840</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8841</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8842</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8843</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8844</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8845</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8846</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8847</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8848</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8849</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8850</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8851</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8852</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8853</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8854</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8855</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8856</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8857</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8858</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8859</v>
      </c>
      <c r="B3231" t="s">
        <v>19</v>
      </c>
      <c r="C3231" s="2">
        <v>62996500</v>
      </c>
      <c r="D3231" s="2">
        <v>63018400</v>
      </c>
      <c r="E3231" s="2">
        <v>65839600</v>
      </c>
      <c r="F3231" s="2">
        <v>66003700</v>
      </c>
      <c r="G3231" s="2">
        <v>66331700</v>
      </c>
      <c r="H3231" s="2">
        <v>67206500</v>
      </c>
      <c r="I3231" s="2">
        <v>68376600</v>
      </c>
      <c r="J3231" s="2">
        <v>69513800</v>
      </c>
      <c r="K3231" s="2">
        <v>70541700</v>
      </c>
      <c r="L3231" s="2">
        <v>71361800</v>
      </c>
      <c r="M3231" s="2">
        <v>72181900</v>
      </c>
      <c r="N3231" s="2">
        <v>73341000</v>
      </c>
      <c r="O3231" s="2">
        <v>74642300</v>
      </c>
      <c r="P3231" s="2">
        <v>75965400</v>
      </c>
      <c r="Q3231" s="2">
        <v>77387000</v>
      </c>
      <c r="R3231" s="2">
        <v>78808500</v>
      </c>
      <c r="S3231" s="2">
        <v>80306600</v>
      </c>
      <c r="T3231" s="2">
        <v>81957800</v>
      </c>
      <c r="U3231" s="2">
        <v>83641800</v>
      </c>
      <c r="V3231" s="2">
        <v>85500800</v>
      </c>
      <c r="W3231" s="2">
        <v>87534700</v>
      </c>
      <c r="X3231" s="2">
        <v>89656100</v>
      </c>
      <c r="Y3231" s="2">
        <v>91810300</v>
      </c>
      <c r="Z3231" s="2">
        <v>93997300</v>
      </c>
      <c r="AA3231" s="2">
        <v>96140500</v>
      </c>
      <c r="AB3231" s="2">
        <v>98327500</v>
      </c>
      <c r="AC3231" s="2">
        <v>100668000</v>
      </c>
      <c r="AD3231" s="2">
        <v>103008000</v>
      </c>
      <c r="AE3231" s="2">
        <v>105195000</v>
      </c>
      <c r="AF3231" s="2">
        <v>107753000</v>
      </c>
    </row>
    <row r="3232" spans="1:32">
      <c r="A3232" t="s">
        <v>8860</v>
      </c>
      <c r="B3232" t="s">
        <v>19</v>
      </c>
      <c r="C3232" s="2">
        <v>1670470000</v>
      </c>
      <c r="D3232" s="2">
        <v>1671050000</v>
      </c>
      <c r="E3232" s="2">
        <v>1745860000</v>
      </c>
      <c r="F3232" s="2">
        <v>1750200000</v>
      </c>
      <c r="G3232" s="2">
        <v>1758900000</v>
      </c>
      <c r="H3232" s="2">
        <v>1782100000</v>
      </c>
      <c r="I3232" s="2">
        <v>1813130000</v>
      </c>
      <c r="J3232" s="2">
        <v>1843280000</v>
      </c>
      <c r="K3232" s="2">
        <v>1870540000</v>
      </c>
      <c r="L3232" s="2">
        <v>1892290000</v>
      </c>
      <c r="M3232" s="2">
        <v>1914030000</v>
      </c>
      <c r="N3232" s="2">
        <v>1944770000</v>
      </c>
      <c r="O3232" s="2">
        <v>1979270000</v>
      </c>
      <c r="P3232" s="2">
        <v>2014360000</v>
      </c>
      <c r="Q3232" s="2">
        <v>2052050000</v>
      </c>
      <c r="R3232" s="2">
        <v>2089750000</v>
      </c>
      <c r="S3232" s="2">
        <v>2129470000</v>
      </c>
      <c r="T3232" s="2">
        <v>2173260000</v>
      </c>
      <c r="U3232" s="2">
        <v>2217910000</v>
      </c>
      <c r="V3232" s="2">
        <v>2267210000</v>
      </c>
      <c r="W3232" s="2">
        <v>2321140000</v>
      </c>
      <c r="X3232" s="2">
        <v>2377390000</v>
      </c>
      <c r="Y3232" s="2">
        <v>2434510000</v>
      </c>
      <c r="Z3232" s="2">
        <v>2492500000</v>
      </c>
      <c r="AA3232" s="2">
        <v>2549340000</v>
      </c>
      <c r="AB3232" s="2">
        <v>2607330000</v>
      </c>
      <c r="AC3232" s="2">
        <v>2669380000</v>
      </c>
      <c r="AD3232" s="2">
        <v>2731430000</v>
      </c>
      <c r="AE3232" s="2">
        <v>2789420000</v>
      </c>
      <c r="AF3232" s="2">
        <v>2857280000</v>
      </c>
    </row>
    <row r="3233" spans="1:32">
      <c r="A3233" t="s">
        <v>8861</v>
      </c>
      <c r="B3233" t="s">
        <v>19</v>
      </c>
      <c r="C3233" s="2">
        <v>680979000</v>
      </c>
      <c r="D3233" s="2">
        <v>681215000</v>
      </c>
      <c r="E3233" s="2">
        <v>711712000</v>
      </c>
      <c r="F3233" s="2">
        <v>713485000</v>
      </c>
      <c r="G3233" s="2">
        <v>717032000</v>
      </c>
      <c r="H3233" s="2">
        <v>726488000</v>
      </c>
      <c r="I3233" s="2">
        <v>739136000</v>
      </c>
      <c r="J3233" s="2">
        <v>751429000</v>
      </c>
      <c r="K3233" s="2">
        <v>762540000</v>
      </c>
      <c r="L3233" s="2">
        <v>771406000</v>
      </c>
      <c r="M3233" s="2">
        <v>780271000</v>
      </c>
      <c r="N3233" s="2">
        <v>792801000</v>
      </c>
      <c r="O3233" s="2">
        <v>806867000</v>
      </c>
      <c r="P3233" s="2">
        <v>821170000</v>
      </c>
      <c r="Q3233" s="2">
        <v>836537000</v>
      </c>
      <c r="R3233" s="2">
        <v>851903000</v>
      </c>
      <c r="S3233" s="2">
        <v>868098000</v>
      </c>
      <c r="T3233" s="2">
        <v>885946000</v>
      </c>
      <c r="U3233" s="2">
        <v>904150000</v>
      </c>
      <c r="V3233" s="2">
        <v>924245000</v>
      </c>
      <c r="W3233" s="2">
        <v>946231000</v>
      </c>
      <c r="X3233" s="2">
        <v>969163000</v>
      </c>
      <c r="Y3233" s="2">
        <v>992449000</v>
      </c>
      <c r="Z3233" s="2">
        <v>1016090000</v>
      </c>
      <c r="AA3233" s="2">
        <v>1039260000</v>
      </c>
      <c r="AB3233" s="2">
        <v>1062900000</v>
      </c>
      <c r="AC3233" s="2">
        <v>1088200000</v>
      </c>
      <c r="AD3233" s="2">
        <v>1113490000</v>
      </c>
      <c r="AE3233" s="2">
        <v>1137130000</v>
      </c>
      <c r="AF3233" s="2">
        <v>1164790000</v>
      </c>
    </row>
    <row r="3234" spans="1:32">
      <c r="A3234" t="s">
        <v>8862</v>
      </c>
      <c r="B3234" t="s">
        <v>19</v>
      </c>
      <c r="C3234" s="2">
        <v>916293000</v>
      </c>
      <c r="D3234" s="2">
        <v>916611000</v>
      </c>
      <c r="E3234" s="2">
        <v>957646000</v>
      </c>
      <c r="F3234" s="2">
        <v>960032000</v>
      </c>
      <c r="G3234" s="2">
        <v>964803000</v>
      </c>
      <c r="H3234" s="2">
        <v>977527000</v>
      </c>
      <c r="I3234" s="2">
        <v>994546000</v>
      </c>
      <c r="J3234" s="2">
        <v>1011090000</v>
      </c>
      <c r="K3234" s="2">
        <v>1026040000</v>
      </c>
      <c r="L3234" s="2">
        <v>1037970000</v>
      </c>
      <c r="M3234" s="2">
        <v>1049900000</v>
      </c>
      <c r="N3234" s="2">
        <v>1066760000</v>
      </c>
      <c r="O3234" s="2">
        <v>1085680000</v>
      </c>
      <c r="P3234" s="2">
        <v>1104930000</v>
      </c>
      <c r="Q3234" s="2">
        <v>1125600000</v>
      </c>
      <c r="R3234" s="2">
        <v>1146280000</v>
      </c>
      <c r="S3234" s="2">
        <v>1168070000</v>
      </c>
      <c r="T3234" s="2">
        <v>1192090000</v>
      </c>
      <c r="U3234" s="2">
        <v>1216580000</v>
      </c>
      <c r="V3234" s="2">
        <v>1243620000</v>
      </c>
      <c r="W3234" s="2">
        <v>1273200000</v>
      </c>
      <c r="X3234" s="2">
        <v>1304060000</v>
      </c>
      <c r="Y3234" s="2">
        <v>1335390000</v>
      </c>
      <c r="Z3234" s="2">
        <v>1367200000</v>
      </c>
      <c r="AA3234" s="2">
        <v>1398380000</v>
      </c>
      <c r="AB3234" s="2">
        <v>1430190000</v>
      </c>
      <c r="AC3234" s="2">
        <v>1464220000</v>
      </c>
      <c r="AD3234" s="2">
        <v>1498260000</v>
      </c>
      <c r="AE3234" s="2">
        <v>1530070000</v>
      </c>
      <c r="AF3234" s="2">
        <v>1567290000</v>
      </c>
    </row>
    <row r="3235" spans="1:32">
      <c r="A3235" t="s">
        <v>8863</v>
      </c>
      <c r="B3235" t="s">
        <v>19</v>
      </c>
      <c r="C3235" s="2">
        <v>788635000</v>
      </c>
      <c r="D3235" s="2">
        <v>788909000</v>
      </c>
      <c r="E3235" s="2">
        <v>824227000</v>
      </c>
      <c r="F3235" s="2">
        <v>826280000</v>
      </c>
      <c r="G3235" s="2">
        <v>830387000</v>
      </c>
      <c r="H3235" s="2">
        <v>841338000</v>
      </c>
      <c r="I3235" s="2">
        <v>855986000</v>
      </c>
      <c r="J3235" s="2">
        <v>870222000</v>
      </c>
      <c r="K3235" s="2">
        <v>883090000</v>
      </c>
      <c r="L3235" s="2">
        <v>893357000</v>
      </c>
      <c r="M3235" s="2">
        <v>903624000</v>
      </c>
      <c r="N3235" s="2">
        <v>918135000</v>
      </c>
      <c r="O3235" s="2">
        <v>934425000</v>
      </c>
      <c r="P3235" s="2">
        <v>950989000</v>
      </c>
      <c r="Q3235" s="2">
        <v>968785000</v>
      </c>
      <c r="R3235" s="2">
        <v>986581000</v>
      </c>
      <c r="S3235" s="2">
        <v>1005330000</v>
      </c>
      <c r="T3235" s="2">
        <v>1026010000</v>
      </c>
      <c r="U3235" s="2">
        <v>1047090000</v>
      </c>
      <c r="V3235" s="2">
        <v>1070360000</v>
      </c>
      <c r="W3235" s="2">
        <v>1095820000</v>
      </c>
      <c r="X3235" s="2">
        <v>1122380000</v>
      </c>
      <c r="Y3235" s="2">
        <v>1149350000</v>
      </c>
      <c r="Z3235" s="2">
        <v>1176720000</v>
      </c>
      <c r="AA3235" s="2">
        <v>1203550000</v>
      </c>
      <c r="AB3235" s="2">
        <v>1230930000</v>
      </c>
      <c r="AC3235" s="2">
        <v>1260230000</v>
      </c>
      <c r="AD3235" s="2">
        <v>1289520000</v>
      </c>
      <c r="AE3235" s="2">
        <v>1316900000</v>
      </c>
      <c r="AF3235" s="2">
        <v>1348930000</v>
      </c>
    </row>
    <row r="3236" spans="1:32">
      <c r="A3236" t="s">
        <v>8864</v>
      </c>
      <c r="B3236" t="s">
        <v>19</v>
      </c>
      <c r="C3236" s="2">
        <v>115577000</v>
      </c>
      <c r="D3236" s="2">
        <v>115617000</v>
      </c>
      <c r="E3236" s="2">
        <v>120793000</v>
      </c>
      <c r="F3236" s="2">
        <v>121094000</v>
      </c>
      <c r="G3236" s="2">
        <v>121696000</v>
      </c>
      <c r="H3236" s="2">
        <v>123301000</v>
      </c>
      <c r="I3236" s="2">
        <v>125448000</v>
      </c>
      <c r="J3236" s="2">
        <v>127534000</v>
      </c>
      <c r="K3236" s="2">
        <v>129420000</v>
      </c>
      <c r="L3236" s="2">
        <v>130925000</v>
      </c>
      <c r="M3236" s="2">
        <v>132429000</v>
      </c>
      <c r="N3236" s="2">
        <v>134556000</v>
      </c>
      <c r="O3236" s="2">
        <v>136943000</v>
      </c>
      <c r="P3236" s="2">
        <v>139371000</v>
      </c>
      <c r="Q3236" s="2">
        <v>141979000</v>
      </c>
      <c r="R3236" s="2">
        <v>144587000</v>
      </c>
      <c r="S3236" s="2">
        <v>147335000</v>
      </c>
      <c r="T3236" s="2">
        <v>150365000</v>
      </c>
      <c r="U3236" s="2">
        <v>153454000</v>
      </c>
      <c r="V3236" s="2">
        <v>156865000</v>
      </c>
      <c r="W3236" s="2">
        <v>160596000</v>
      </c>
      <c r="X3236" s="2">
        <v>164488000</v>
      </c>
      <c r="Y3236" s="2">
        <v>168441000</v>
      </c>
      <c r="Z3236" s="2">
        <v>172453000</v>
      </c>
      <c r="AA3236" s="2">
        <v>176385000</v>
      </c>
      <c r="AB3236" s="2">
        <v>180398000</v>
      </c>
      <c r="AC3236" s="2">
        <v>184691000</v>
      </c>
      <c r="AD3236" s="2">
        <v>188984000</v>
      </c>
      <c r="AE3236" s="2">
        <v>192996000</v>
      </c>
      <c r="AF3236" s="2">
        <v>197691000</v>
      </c>
    </row>
    <row r="3237" spans="1:32">
      <c r="A3237" t="s">
        <v>8865</v>
      </c>
      <c r="B3237" t="s">
        <v>19</v>
      </c>
      <c r="C3237" s="2">
        <v>29260100</v>
      </c>
      <c r="D3237" s="2">
        <v>29270300</v>
      </c>
      <c r="E3237" s="2">
        <v>30580700</v>
      </c>
      <c r="F3237" s="2">
        <v>30656800</v>
      </c>
      <c r="G3237" s="2">
        <v>30809200</v>
      </c>
      <c r="H3237" s="2">
        <v>31215500</v>
      </c>
      <c r="I3237" s="2">
        <v>31759000</v>
      </c>
      <c r="J3237" s="2">
        <v>32287200</v>
      </c>
      <c r="K3237" s="2">
        <v>32764600</v>
      </c>
      <c r="L3237" s="2">
        <v>33145600</v>
      </c>
      <c r="M3237" s="2">
        <v>33526500</v>
      </c>
      <c r="N3237" s="2">
        <v>34064900</v>
      </c>
      <c r="O3237" s="2">
        <v>34669300</v>
      </c>
      <c r="P3237" s="2">
        <v>35283800</v>
      </c>
      <c r="Q3237" s="2">
        <v>35944100</v>
      </c>
      <c r="R3237" s="2">
        <v>36604400</v>
      </c>
      <c r="S3237" s="2">
        <v>37300200</v>
      </c>
      <c r="T3237" s="2">
        <v>38067100</v>
      </c>
      <c r="U3237" s="2">
        <v>38849300</v>
      </c>
      <c r="V3237" s="2">
        <v>39712700</v>
      </c>
      <c r="W3237" s="2">
        <v>40657400</v>
      </c>
      <c r="X3237" s="2">
        <v>41642700</v>
      </c>
      <c r="Y3237" s="2">
        <v>42643300</v>
      </c>
      <c r="Z3237" s="2">
        <v>43659100</v>
      </c>
      <c r="AA3237" s="2">
        <v>44654600</v>
      </c>
      <c r="AB3237" s="2">
        <v>45670400</v>
      </c>
      <c r="AC3237" s="2">
        <v>46757300</v>
      </c>
      <c r="AD3237" s="2">
        <v>47844200</v>
      </c>
      <c r="AE3237" s="2">
        <v>48860000</v>
      </c>
      <c r="AF3237" s="2">
        <v>50048500</v>
      </c>
    </row>
    <row r="3238" spans="1:32">
      <c r="A3238" t="s">
        <v>8866</v>
      </c>
      <c r="B3238" t="s">
        <v>19</v>
      </c>
      <c r="C3238" s="2">
        <v>276787000</v>
      </c>
      <c r="D3238" s="2">
        <v>276883000</v>
      </c>
      <c r="E3238" s="2">
        <v>289279000</v>
      </c>
      <c r="F3238" s="2">
        <v>290000000</v>
      </c>
      <c r="G3238" s="2">
        <v>291441000</v>
      </c>
      <c r="H3238" s="2">
        <v>295285000</v>
      </c>
      <c r="I3238" s="2">
        <v>300425000</v>
      </c>
      <c r="J3238" s="2">
        <v>305422000</v>
      </c>
      <c r="K3238" s="2">
        <v>309938000</v>
      </c>
      <c r="L3238" s="2">
        <v>313542000</v>
      </c>
      <c r="M3238" s="2">
        <v>317145000</v>
      </c>
      <c r="N3238" s="2">
        <v>322238000</v>
      </c>
      <c r="O3238" s="2">
        <v>327955000</v>
      </c>
      <c r="P3238" s="2">
        <v>333769000</v>
      </c>
      <c r="Q3238" s="2">
        <v>340014000</v>
      </c>
      <c r="R3238" s="2">
        <v>346260000</v>
      </c>
      <c r="S3238" s="2">
        <v>352842000</v>
      </c>
      <c r="T3238" s="2">
        <v>360097000</v>
      </c>
      <c r="U3238" s="2">
        <v>367496000</v>
      </c>
      <c r="V3238" s="2">
        <v>375664000</v>
      </c>
      <c r="W3238" s="2">
        <v>384600000</v>
      </c>
      <c r="X3238" s="2">
        <v>393921000</v>
      </c>
      <c r="Y3238" s="2">
        <v>403386000</v>
      </c>
      <c r="Z3238" s="2">
        <v>412995000</v>
      </c>
      <c r="AA3238" s="2">
        <v>422412000</v>
      </c>
      <c r="AB3238" s="2">
        <v>432021000</v>
      </c>
      <c r="AC3238" s="2">
        <v>442302000</v>
      </c>
      <c r="AD3238" s="2">
        <v>452584000</v>
      </c>
      <c r="AE3238" s="2">
        <v>462193000</v>
      </c>
      <c r="AF3238" s="2">
        <v>473435000</v>
      </c>
    </row>
    <row r="3239" spans="1:32">
      <c r="A3239" t="s">
        <v>8867</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8868</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8869</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8870</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8871</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8872</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8873</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8874</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8875</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8876</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8877</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8878</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8879</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8880</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8881</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8882</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8883</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8884</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8885</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8886</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8887</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8888</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8889</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8890</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8891</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8892</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8893</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8894</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8895</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8896</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8897</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8898</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8899</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8900</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8901</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8902</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8903</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8904</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8905</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8906</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8907</v>
      </c>
      <c r="B3279" t="s">
        <v>19</v>
      </c>
      <c r="C3279" s="2">
        <v>1173820000</v>
      </c>
      <c r="D3279" s="2">
        <v>1178520000</v>
      </c>
      <c r="E3279" s="2">
        <v>1220150000</v>
      </c>
      <c r="F3279" s="2">
        <v>1215030000</v>
      </c>
      <c r="G3279" s="2">
        <v>1215030000</v>
      </c>
      <c r="H3279" s="2">
        <v>1218230000</v>
      </c>
      <c r="I3279" s="2">
        <v>1221010000</v>
      </c>
      <c r="J3279" s="2">
        <v>1223140000</v>
      </c>
      <c r="K3279" s="2">
        <v>1225060000</v>
      </c>
      <c r="L3279" s="2">
        <v>1225920000</v>
      </c>
      <c r="M3279" s="2">
        <v>1228050000</v>
      </c>
      <c r="N3279" s="2">
        <v>1233820000</v>
      </c>
      <c r="O3279" s="2">
        <v>1238090000</v>
      </c>
      <c r="P3279" s="2">
        <v>1242780000</v>
      </c>
      <c r="Q3279" s="2">
        <v>1247910000</v>
      </c>
      <c r="R3279" s="2">
        <v>1252390000</v>
      </c>
      <c r="S3279" s="2">
        <v>1260080000</v>
      </c>
      <c r="T3279" s="2">
        <v>1267340000</v>
      </c>
      <c r="U3279" s="2">
        <v>1274380000</v>
      </c>
      <c r="V3279" s="2">
        <v>1281430000</v>
      </c>
      <c r="W3279" s="2">
        <v>1287400000</v>
      </c>
      <c r="X3279" s="2">
        <v>1293810000</v>
      </c>
      <c r="Y3279" s="2">
        <v>1299790000</v>
      </c>
      <c r="Z3279" s="2">
        <v>1305340000</v>
      </c>
      <c r="AA3279" s="2">
        <v>1311100000</v>
      </c>
      <c r="AB3279" s="2">
        <v>1316440000</v>
      </c>
      <c r="AC3279" s="2">
        <v>1321780000</v>
      </c>
      <c r="AD3279" s="2">
        <v>1327120000</v>
      </c>
      <c r="AE3279" s="2">
        <v>1332240000</v>
      </c>
      <c r="AF3279" s="2">
        <v>1337580000</v>
      </c>
    </row>
    <row r="3280" spans="1:32">
      <c r="A3280" t="s">
        <v>8908</v>
      </c>
      <c r="B3280" t="s">
        <v>19</v>
      </c>
      <c r="C3280" s="2">
        <v>5421030000</v>
      </c>
      <c r="D3280" s="2">
        <v>5442720000</v>
      </c>
      <c r="E3280" s="2">
        <v>5634990000</v>
      </c>
      <c r="F3280" s="2">
        <v>5611330000</v>
      </c>
      <c r="G3280" s="2">
        <v>5611330000</v>
      </c>
      <c r="H3280" s="2">
        <v>5626120000</v>
      </c>
      <c r="I3280" s="2">
        <v>5638930000</v>
      </c>
      <c r="J3280" s="2">
        <v>5648790000</v>
      </c>
      <c r="K3280" s="2">
        <v>5657670000</v>
      </c>
      <c r="L3280" s="2">
        <v>5661610000</v>
      </c>
      <c r="M3280" s="2">
        <v>5671470000</v>
      </c>
      <c r="N3280" s="2">
        <v>5698090000</v>
      </c>
      <c r="O3280" s="2">
        <v>5717810000</v>
      </c>
      <c r="P3280" s="2">
        <v>5739510000</v>
      </c>
      <c r="Q3280" s="2">
        <v>5763170000</v>
      </c>
      <c r="R3280" s="2">
        <v>5783880000</v>
      </c>
      <c r="S3280" s="2">
        <v>5819370000</v>
      </c>
      <c r="T3280" s="2">
        <v>5852900000</v>
      </c>
      <c r="U3280" s="2">
        <v>5885430000</v>
      </c>
      <c r="V3280" s="2">
        <v>5917970000</v>
      </c>
      <c r="W3280" s="2">
        <v>5945580000</v>
      </c>
      <c r="X3280" s="2">
        <v>5975160000</v>
      </c>
      <c r="Y3280" s="2">
        <v>6002770000</v>
      </c>
      <c r="Z3280" s="2">
        <v>6028400000</v>
      </c>
      <c r="AA3280" s="2">
        <v>6055030000</v>
      </c>
      <c r="AB3280" s="2">
        <v>6079680000</v>
      </c>
      <c r="AC3280" s="2">
        <v>6104330000</v>
      </c>
      <c r="AD3280" s="2">
        <v>6128980000</v>
      </c>
      <c r="AE3280" s="2">
        <v>6152640000</v>
      </c>
      <c r="AF3280" s="2">
        <v>6177290000</v>
      </c>
    </row>
    <row r="3281" spans="1:32">
      <c r="A3281" t="s">
        <v>8909</v>
      </c>
      <c r="B3281" t="s">
        <v>19</v>
      </c>
      <c r="C3281" s="2">
        <v>18553600000</v>
      </c>
      <c r="D3281" s="2">
        <v>18627800000</v>
      </c>
      <c r="E3281" s="2">
        <v>19285800000</v>
      </c>
      <c r="F3281" s="2">
        <v>19204800000</v>
      </c>
      <c r="G3281" s="2">
        <v>19204800000</v>
      </c>
      <c r="H3281" s="2">
        <v>19255500000</v>
      </c>
      <c r="I3281" s="2">
        <v>19299300000</v>
      </c>
      <c r="J3281" s="2">
        <v>19333100000</v>
      </c>
      <c r="K3281" s="2">
        <v>19363500000</v>
      </c>
      <c r="L3281" s="2">
        <v>19377000000</v>
      </c>
      <c r="M3281" s="2">
        <v>19410700000</v>
      </c>
      <c r="N3281" s="2">
        <v>19501800000</v>
      </c>
      <c r="O3281" s="2">
        <v>19569300000</v>
      </c>
      <c r="P3281" s="2">
        <v>19643500000</v>
      </c>
      <c r="Q3281" s="2">
        <v>19724500000</v>
      </c>
      <c r="R3281" s="2">
        <v>19795400000</v>
      </c>
      <c r="S3281" s="2">
        <v>19916900000</v>
      </c>
      <c r="T3281" s="2">
        <v>20031600000</v>
      </c>
      <c r="U3281" s="2">
        <v>20143000000</v>
      </c>
      <c r="V3281" s="2">
        <v>20254300000</v>
      </c>
      <c r="W3281" s="2">
        <v>20348800000</v>
      </c>
      <c r="X3281" s="2">
        <v>20450100000</v>
      </c>
      <c r="Y3281" s="2">
        <v>20544600000</v>
      </c>
      <c r="Z3281" s="2">
        <v>20632300000</v>
      </c>
      <c r="AA3281" s="2">
        <v>20723400000</v>
      </c>
      <c r="AB3281" s="2">
        <v>20807800000</v>
      </c>
      <c r="AC3281" s="2">
        <v>20892100000</v>
      </c>
      <c r="AD3281" s="2">
        <v>20976500000</v>
      </c>
      <c r="AE3281" s="2">
        <v>21057500000</v>
      </c>
      <c r="AF3281" s="2">
        <v>21141900000</v>
      </c>
    </row>
    <row r="3282" spans="1:32">
      <c r="A3282" t="s">
        <v>8910</v>
      </c>
      <c r="B3282" t="s">
        <v>19</v>
      </c>
      <c r="C3282" s="2">
        <v>1464670000</v>
      </c>
      <c r="D3282" s="2">
        <v>1470530000</v>
      </c>
      <c r="E3282" s="2">
        <v>1522480000</v>
      </c>
      <c r="F3282" s="2">
        <v>1516080000</v>
      </c>
      <c r="G3282" s="2">
        <v>1516080000</v>
      </c>
      <c r="H3282" s="2">
        <v>1520080000</v>
      </c>
      <c r="I3282" s="2">
        <v>1523540000</v>
      </c>
      <c r="J3282" s="2">
        <v>1526210000</v>
      </c>
      <c r="K3282" s="2">
        <v>1528600000</v>
      </c>
      <c r="L3282" s="2">
        <v>1529670000</v>
      </c>
      <c r="M3282" s="2">
        <v>1532330000</v>
      </c>
      <c r="N3282" s="2">
        <v>1539530000</v>
      </c>
      <c r="O3282" s="2">
        <v>1544850000</v>
      </c>
      <c r="P3282" s="2">
        <v>1550710000</v>
      </c>
      <c r="Q3282" s="2">
        <v>1557110000</v>
      </c>
      <c r="R3282" s="2">
        <v>1562700000</v>
      </c>
      <c r="S3282" s="2">
        <v>1572290000</v>
      </c>
      <c r="T3282" s="2">
        <v>1581350000</v>
      </c>
      <c r="U3282" s="2">
        <v>1590140000</v>
      </c>
      <c r="V3282" s="2">
        <v>1598930000</v>
      </c>
      <c r="W3282" s="2">
        <v>1606390000</v>
      </c>
      <c r="X3282" s="2">
        <v>1614380000</v>
      </c>
      <c r="Y3282" s="2">
        <v>1621840000</v>
      </c>
      <c r="Z3282" s="2">
        <v>1628770000</v>
      </c>
      <c r="AA3282" s="2">
        <v>1635960000</v>
      </c>
      <c r="AB3282" s="2">
        <v>1642620000</v>
      </c>
      <c r="AC3282" s="2">
        <v>1649280000</v>
      </c>
      <c r="AD3282" s="2">
        <v>1655940000</v>
      </c>
      <c r="AE3282" s="2">
        <v>1662340000</v>
      </c>
      <c r="AF3282" s="2">
        <v>1669000000</v>
      </c>
    </row>
    <row r="3283" spans="1:32">
      <c r="A3283" t="s">
        <v>8911</v>
      </c>
      <c r="B3283" t="s">
        <v>19</v>
      </c>
      <c r="C3283" s="2">
        <v>1302480000</v>
      </c>
      <c r="D3283" s="2">
        <v>1307690000</v>
      </c>
      <c r="E3283" s="2">
        <v>1353880000</v>
      </c>
      <c r="F3283" s="2">
        <v>1348200000</v>
      </c>
      <c r="G3283" s="2">
        <v>1348200000</v>
      </c>
      <c r="H3283" s="2">
        <v>1351750000</v>
      </c>
      <c r="I3283" s="2">
        <v>1354830000</v>
      </c>
      <c r="J3283" s="2">
        <v>1357200000</v>
      </c>
      <c r="K3283" s="2">
        <v>1359330000</v>
      </c>
      <c r="L3283" s="2">
        <v>1360280000</v>
      </c>
      <c r="M3283" s="2">
        <v>1362650000</v>
      </c>
      <c r="N3283" s="2">
        <v>1369050000</v>
      </c>
      <c r="O3283" s="2">
        <v>1373780000</v>
      </c>
      <c r="P3283" s="2">
        <v>1378990000</v>
      </c>
      <c r="Q3283" s="2">
        <v>1384680000</v>
      </c>
      <c r="R3283" s="2">
        <v>1389660000</v>
      </c>
      <c r="S3283" s="2">
        <v>1398180000</v>
      </c>
      <c r="T3283" s="2">
        <v>1406240000</v>
      </c>
      <c r="U3283" s="2">
        <v>1414060000</v>
      </c>
      <c r="V3283" s="2">
        <v>1421870000</v>
      </c>
      <c r="W3283" s="2">
        <v>1428510000</v>
      </c>
      <c r="X3283" s="2">
        <v>1435610000</v>
      </c>
      <c r="Y3283" s="2">
        <v>1442250000</v>
      </c>
      <c r="Z3283" s="2">
        <v>1448410000</v>
      </c>
      <c r="AA3283" s="2">
        <v>1454800000</v>
      </c>
      <c r="AB3283" s="2">
        <v>1460730000</v>
      </c>
      <c r="AC3283" s="2">
        <v>1466650000</v>
      </c>
      <c r="AD3283" s="2">
        <v>1472570000</v>
      </c>
      <c r="AE3283" s="2">
        <v>1478260000</v>
      </c>
      <c r="AF3283" s="2">
        <v>1484180000</v>
      </c>
    </row>
    <row r="3284" spans="1:32">
      <c r="A3284" t="s">
        <v>8912</v>
      </c>
      <c r="B3284" t="s">
        <v>19</v>
      </c>
      <c r="C3284" s="2">
        <v>3944270000</v>
      </c>
      <c r="D3284" s="2">
        <v>3960050000</v>
      </c>
      <c r="E3284" s="2">
        <v>4099940000</v>
      </c>
      <c r="F3284" s="2">
        <v>4082720000</v>
      </c>
      <c r="G3284" s="2">
        <v>4082720000</v>
      </c>
      <c r="H3284" s="2">
        <v>4093480000</v>
      </c>
      <c r="I3284" s="2">
        <v>4102810000</v>
      </c>
      <c r="J3284" s="2">
        <v>4109980000</v>
      </c>
      <c r="K3284" s="2">
        <v>4116440000</v>
      </c>
      <c r="L3284" s="2">
        <v>4119310000</v>
      </c>
      <c r="M3284" s="2">
        <v>4126480000</v>
      </c>
      <c r="N3284" s="2">
        <v>4145850000</v>
      </c>
      <c r="O3284" s="2">
        <v>4160200000</v>
      </c>
      <c r="P3284" s="2">
        <v>4175990000</v>
      </c>
      <c r="Q3284" s="2">
        <v>4193200000</v>
      </c>
      <c r="R3284" s="2">
        <v>4208270000</v>
      </c>
      <c r="S3284" s="2">
        <v>4234090000</v>
      </c>
      <c r="T3284" s="2">
        <v>4258490000</v>
      </c>
      <c r="U3284" s="2">
        <v>4282160000</v>
      </c>
      <c r="V3284" s="2">
        <v>4305830000</v>
      </c>
      <c r="W3284" s="2">
        <v>4325920000</v>
      </c>
      <c r="X3284" s="2">
        <v>4347440000</v>
      </c>
      <c r="Y3284" s="2">
        <v>4367530000</v>
      </c>
      <c r="Z3284" s="2">
        <v>4386180000</v>
      </c>
      <c r="AA3284" s="2">
        <v>4405550000</v>
      </c>
      <c r="AB3284" s="2">
        <v>4423490000</v>
      </c>
      <c r="AC3284" s="2">
        <v>4441420000</v>
      </c>
      <c r="AD3284" s="2">
        <v>4459360000</v>
      </c>
      <c r="AE3284" s="2">
        <v>4476580000</v>
      </c>
      <c r="AF3284" s="2">
        <v>4494510000</v>
      </c>
    </row>
    <row r="3285" spans="1:32">
      <c r="A3285" t="s">
        <v>8913</v>
      </c>
      <c r="B3285" t="s">
        <v>19</v>
      </c>
      <c r="C3285" s="2">
        <v>304589000</v>
      </c>
      <c r="D3285" s="2">
        <v>305808000</v>
      </c>
      <c r="E3285" s="2">
        <v>316611000</v>
      </c>
      <c r="F3285" s="2">
        <v>315281000</v>
      </c>
      <c r="G3285" s="2">
        <v>315281000</v>
      </c>
      <c r="H3285" s="2">
        <v>316112000</v>
      </c>
      <c r="I3285" s="2">
        <v>316833000</v>
      </c>
      <c r="J3285" s="2">
        <v>317387000</v>
      </c>
      <c r="K3285" s="2">
        <v>317885000</v>
      </c>
      <c r="L3285" s="2">
        <v>318107000</v>
      </c>
      <c r="M3285" s="2">
        <v>318661000</v>
      </c>
      <c r="N3285" s="2">
        <v>320157000</v>
      </c>
      <c r="O3285" s="2">
        <v>321265000</v>
      </c>
      <c r="P3285" s="2">
        <v>322483000</v>
      </c>
      <c r="Q3285" s="2">
        <v>323813000</v>
      </c>
      <c r="R3285" s="2">
        <v>324976000</v>
      </c>
      <c r="S3285" s="2">
        <v>326971000</v>
      </c>
      <c r="T3285" s="2">
        <v>328854000</v>
      </c>
      <c r="U3285" s="2">
        <v>330683000</v>
      </c>
      <c r="V3285" s="2">
        <v>332511000</v>
      </c>
      <c r="W3285" s="2">
        <v>334062000</v>
      </c>
      <c r="X3285" s="2">
        <v>335724000</v>
      </c>
      <c r="Y3285" s="2">
        <v>337275000</v>
      </c>
      <c r="Z3285" s="2">
        <v>338716000</v>
      </c>
      <c r="AA3285" s="2">
        <v>340211000</v>
      </c>
      <c r="AB3285" s="2">
        <v>341596000</v>
      </c>
      <c r="AC3285" s="2">
        <v>342981000</v>
      </c>
      <c r="AD3285" s="2">
        <v>344366000</v>
      </c>
      <c r="AE3285" s="2">
        <v>345696000</v>
      </c>
      <c r="AF3285" s="2">
        <v>347081000</v>
      </c>
    </row>
    <row r="3286" spans="1:32">
      <c r="A3286" t="s">
        <v>8914</v>
      </c>
      <c r="B3286" t="s">
        <v>19</v>
      </c>
      <c r="C3286" s="2">
        <v>260055000</v>
      </c>
      <c r="D3286" s="2">
        <v>261096000</v>
      </c>
      <c r="E3286" s="2">
        <v>270320000</v>
      </c>
      <c r="F3286" s="2">
        <v>269184000</v>
      </c>
      <c r="G3286" s="2">
        <v>269184000</v>
      </c>
      <c r="H3286" s="2">
        <v>269894000</v>
      </c>
      <c r="I3286" s="2">
        <v>270509000</v>
      </c>
      <c r="J3286" s="2">
        <v>270982000</v>
      </c>
      <c r="K3286" s="2">
        <v>271407000</v>
      </c>
      <c r="L3286" s="2">
        <v>271597000</v>
      </c>
      <c r="M3286" s="2">
        <v>272070000</v>
      </c>
      <c r="N3286" s="2">
        <v>273347000</v>
      </c>
      <c r="O3286" s="2">
        <v>274293000</v>
      </c>
      <c r="P3286" s="2">
        <v>275333000</v>
      </c>
      <c r="Q3286" s="2">
        <v>276468000</v>
      </c>
      <c r="R3286" s="2">
        <v>277462000</v>
      </c>
      <c r="S3286" s="2">
        <v>279165000</v>
      </c>
      <c r="T3286" s="2">
        <v>280773000</v>
      </c>
      <c r="U3286" s="2">
        <v>282334000</v>
      </c>
      <c r="V3286" s="2">
        <v>283895000</v>
      </c>
      <c r="W3286" s="2">
        <v>285219000</v>
      </c>
      <c r="X3286" s="2">
        <v>286638000</v>
      </c>
      <c r="Y3286" s="2">
        <v>287962000</v>
      </c>
      <c r="Z3286" s="2">
        <v>289192000</v>
      </c>
      <c r="AA3286" s="2">
        <v>290469000</v>
      </c>
      <c r="AB3286" s="2">
        <v>291652000</v>
      </c>
      <c r="AC3286" s="2">
        <v>292834000</v>
      </c>
      <c r="AD3286" s="2">
        <v>294017000</v>
      </c>
      <c r="AE3286" s="2">
        <v>295152000</v>
      </c>
      <c r="AF3286" s="2">
        <v>296334000</v>
      </c>
    </row>
    <row r="3287" spans="1:32">
      <c r="A3287" t="s">
        <v>8915</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8916</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8917</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8918</v>
      </c>
      <c r="B3290" t="s">
        <v>19</v>
      </c>
      <c r="C3290" s="2">
        <v>2726200000000</v>
      </c>
      <c r="D3290" s="2">
        <v>2292450000000</v>
      </c>
      <c r="E3290" s="2">
        <v>2215870000000</v>
      </c>
      <c r="F3290" s="2">
        <v>2112080000000</v>
      </c>
      <c r="G3290" s="2">
        <v>1690690000000</v>
      </c>
      <c r="H3290" s="2">
        <v>1674990000000</v>
      </c>
      <c r="I3290" s="2">
        <v>1553710000000</v>
      </c>
      <c r="J3290" s="2">
        <v>1363810000000</v>
      </c>
      <c r="K3290" s="2">
        <v>1162000000000</v>
      </c>
      <c r="L3290" s="2">
        <v>1083920000000</v>
      </c>
      <c r="M3290" s="2">
        <v>942691000000</v>
      </c>
      <c r="N3290" s="2">
        <v>903645000000</v>
      </c>
      <c r="O3290" s="2">
        <v>874812000000</v>
      </c>
      <c r="P3290" s="2">
        <v>737844000000</v>
      </c>
      <c r="Q3290" s="2">
        <v>691913000000</v>
      </c>
      <c r="R3290" s="2">
        <v>639208000000</v>
      </c>
      <c r="S3290" s="2">
        <v>622793000000</v>
      </c>
      <c r="T3290" s="2">
        <v>620266000000</v>
      </c>
      <c r="U3290" s="2">
        <v>620417000000</v>
      </c>
      <c r="V3290" s="2">
        <v>610622000000</v>
      </c>
      <c r="W3290" s="2">
        <v>614569000000</v>
      </c>
      <c r="X3290" s="2">
        <v>606210000000</v>
      </c>
      <c r="Y3290" s="2">
        <v>592192000000</v>
      </c>
      <c r="Z3290" s="2">
        <v>578165000000</v>
      </c>
      <c r="AA3290" s="2">
        <v>573616000000</v>
      </c>
      <c r="AB3290" s="2">
        <v>568156000000</v>
      </c>
      <c r="AC3290" s="2">
        <v>570419000000</v>
      </c>
      <c r="AD3290" s="2">
        <v>571870000000</v>
      </c>
      <c r="AE3290" s="2">
        <v>575346000000</v>
      </c>
      <c r="AF3290" s="2">
        <v>571657000000</v>
      </c>
    </row>
    <row r="3291" spans="1:32">
      <c r="A3291" t="s">
        <v>8919</v>
      </c>
      <c r="B3291" t="s">
        <v>19</v>
      </c>
      <c r="C3291" s="2">
        <v>77564600</v>
      </c>
      <c r="D3291" s="2">
        <v>65223600</v>
      </c>
      <c r="E3291" s="2">
        <v>63044900</v>
      </c>
      <c r="F3291" s="2">
        <v>60091800</v>
      </c>
      <c r="G3291" s="2">
        <v>48102600</v>
      </c>
      <c r="H3291" s="2">
        <v>47655800</v>
      </c>
      <c r="I3291" s="2">
        <v>44205300</v>
      </c>
      <c r="J3291" s="2">
        <v>38802400</v>
      </c>
      <c r="K3291" s="2">
        <v>33060500</v>
      </c>
      <c r="L3291" s="2">
        <v>30839100</v>
      </c>
      <c r="M3291" s="2">
        <v>26821000</v>
      </c>
      <c r="N3291" s="2">
        <v>25710000</v>
      </c>
      <c r="O3291" s="2">
        <v>24889700</v>
      </c>
      <c r="P3291" s="2">
        <v>20992800</v>
      </c>
      <c r="Q3291" s="2">
        <v>19686000</v>
      </c>
      <c r="R3291" s="2">
        <v>18186400</v>
      </c>
      <c r="S3291" s="2">
        <v>17719400</v>
      </c>
      <c r="T3291" s="2">
        <v>17647500</v>
      </c>
      <c r="U3291" s="2">
        <v>17651800</v>
      </c>
      <c r="V3291" s="2">
        <v>17373100</v>
      </c>
      <c r="W3291" s="2">
        <v>17485400</v>
      </c>
      <c r="X3291" s="2">
        <v>17247600</v>
      </c>
      <c r="Y3291" s="2">
        <v>16848800</v>
      </c>
      <c r="Z3291" s="2">
        <v>16449700</v>
      </c>
      <c r="AA3291" s="2">
        <v>16320200</v>
      </c>
      <c r="AB3291" s="2">
        <v>16164900</v>
      </c>
      <c r="AC3291" s="2">
        <v>16229300</v>
      </c>
      <c r="AD3291" s="2">
        <v>16270600</v>
      </c>
      <c r="AE3291" s="2">
        <v>16369400</v>
      </c>
      <c r="AF3291" s="2">
        <v>16264500</v>
      </c>
    </row>
    <row r="3292" spans="1:32">
      <c r="A3292" t="s">
        <v>8920</v>
      </c>
      <c r="B3292" t="s">
        <v>19</v>
      </c>
      <c r="C3292" s="2">
        <v>358214000</v>
      </c>
      <c r="D3292" s="2">
        <v>301220000</v>
      </c>
      <c r="E3292" s="2">
        <v>291158000</v>
      </c>
      <c r="F3292" s="2">
        <v>277520000</v>
      </c>
      <c r="G3292" s="2">
        <v>222151000</v>
      </c>
      <c r="H3292" s="2">
        <v>220087000</v>
      </c>
      <c r="I3292" s="2">
        <v>204152000</v>
      </c>
      <c r="J3292" s="2">
        <v>179200000</v>
      </c>
      <c r="K3292" s="2">
        <v>152682000</v>
      </c>
      <c r="L3292" s="2">
        <v>142423000</v>
      </c>
      <c r="M3292" s="2">
        <v>123866000</v>
      </c>
      <c r="N3292" s="2">
        <v>118736000</v>
      </c>
      <c r="O3292" s="2">
        <v>114947000</v>
      </c>
      <c r="P3292" s="2">
        <v>96950200</v>
      </c>
      <c r="Q3292" s="2">
        <v>90915100</v>
      </c>
      <c r="R3292" s="2">
        <v>83989700</v>
      </c>
      <c r="S3292" s="2">
        <v>81832900</v>
      </c>
      <c r="T3292" s="2">
        <v>81500900</v>
      </c>
      <c r="U3292" s="2">
        <v>81520700</v>
      </c>
      <c r="V3292" s="2">
        <v>80233700</v>
      </c>
      <c r="W3292" s="2">
        <v>80752200</v>
      </c>
      <c r="X3292" s="2">
        <v>79653900</v>
      </c>
      <c r="Y3292" s="2">
        <v>77812100</v>
      </c>
      <c r="Z3292" s="2">
        <v>75969000</v>
      </c>
      <c r="AA3292" s="2">
        <v>75371200</v>
      </c>
      <c r="AB3292" s="2">
        <v>74653800</v>
      </c>
      <c r="AC3292" s="2">
        <v>74951100</v>
      </c>
      <c r="AD3292" s="2">
        <v>75141800</v>
      </c>
      <c r="AE3292" s="2">
        <v>75598400</v>
      </c>
      <c r="AF3292" s="2">
        <v>75113700</v>
      </c>
    </row>
    <row r="3293" spans="1:32">
      <c r="A3293" t="s">
        <v>8921</v>
      </c>
      <c r="B3293" t="s">
        <v>19</v>
      </c>
      <c r="C3293" s="2">
        <v>1225990000</v>
      </c>
      <c r="D3293" s="2">
        <v>1030930000</v>
      </c>
      <c r="E3293" s="2">
        <v>996493000</v>
      </c>
      <c r="F3293" s="2">
        <v>949817000</v>
      </c>
      <c r="G3293" s="2">
        <v>760314000</v>
      </c>
      <c r="H3293" s="2">
        <v>753253000</v>
      </c>
      <c r="I3293" s="2">
        <v>698712000</v>
      </c>
      <c r="J3293" s="2">
        <v>613314000</v>
      </c>
      <c r="K3293" s="2">
        <v>522557000</v>
      </c>
      <c r="L3293" s="2">
        <v>487446000</v>
      </c>
      <c r="M3293" s="2">
        <v>423935000</v>
      </c>
      <c r="N3293" s="2">
        <v>406375000</v>
      </c>
      <c r="O3293" s="2">
        <v>393409000</v>
      </c>
      <c r="P3293" s="2">
        <v>331814000</v>
      </c>
      <c r="Q3293" s="2">
        <v>311158000</v>
      </c>
      <c r="R3293" s="2">
        <v>287456000</v>
      </c>
      <c r="S3293" s="2">
        <v>280074000</v>
      </c>
      <c r="T3293" s="2">
        <v>278938000</v>
      </c>
      <c r="U3293" s="2">
        <v>279006000</v>
      </c>
      <c r="V3293" s="2">
        <v>274601000</v>
      </c>
      <c r="W3293" s="2">
        <v>276376000</v>
      </c>
      <c r="X3293" s="2">
        <v>272617000</v>
      </c>
      <c r="Y3293" s="2">
        <v>266313000</v>
      </c>
      <c r="Z3293" s="2">
        <v>260005000</v>
      </c>
      <c r="AA3293" s="2">
        <v>257959000</v>
      </c>
      <c r="AB3293" s="2">
        <v>255504000</v>
      </c>
      <c r="AC3293" s="2">
        <v>256521000</v>
      </c>
      <c r="AD3293" s="2">
        <v>257174000</v>
      </c>
      <c r="AE3293" s="2">
        <v>258737000</v>
      </c>
      <c r="AF3293" s="2">
        <v>257078000</v>
      </c>
    </row>
    <row r="3294" spans="1:32">
      <c r="A3294" t="s">
        <v>8922</v>
      </c>
      <c r="B3294" t="s">
        <v>19</v>
      </c>
      <c r="C3294" s="2">
        <v>96783100</v>
      </c>
      <c r="D3294" s="2">
        <v>81384300</v>
      </c>
      <c r="E3294" s="2">
        <v>78665900</v>
      </c>
      <c r="F3294" s="2">
        <v>74981100</v>
      </c>
      <c r="G3294" s="2">
        <v>60021300</v>
      </c>
      <c r="H3294" s="2">
        <v>59463800</v>
      </c>
      <c r="I3294" s="2">
        <v>55158200</v>
      </c>
      <c r="J3294" s="2">
        <v>48416700</v>
      </c>
      <c r="K3294" s="2">
        <v>41252100</v>
      </c>
      <c r="L3294" s="2">
        <v>38480300</v>
      </c>
      <c r="M3294" s="2">
        <v>33466500</v>
      </c>
      <c r="N3294" s="2">
        <v>32080300</v>
      </c>
      <c r="O3294" s="2">
        <v>31056700</v>
      </c>
      <c r="P3294" s="2">
        <v>26194300</v>
      </c>
      <c r="Q3294" s="2">
        <v>24563700</v>
      </c>
      <c r="R3294" s="2">
        <v>22692500</v>
      </c>
      <c r="S3294" s="2">
        <v>22109800</v>
      </c>
      <c r="T3294" s="2">
        <v>22020100</v>
      </c>
      <c r="U3294" s="2">
        <v>22025500</v>
      </c>
      <c r="V3294" s="2">
        <v>21677700</v>
      </c>
      <c r="W3294" s="2">
        <v>21817800</v>
      </c>
      <c r="X3294" s="2">
        <v>21521100</v>
      </c>
      <c r="Y3294" s="2">
        <v>21023500</v>
      </c>
      <c r="Z3294" s="2">
        <v>20525500</v>
      </c>
      <c r="AA3294" s="2">
        <v>20364000</v>
      </c>
      <c r="AB3294" s="2">
        <v>20170100</v>
      </c>
      <c r="AC3294" s="2">
        <v>20250500</v>
      </c>
      <c r="AD3294" s="2">
        <v>20302000</v>
      </c>
      <c r="AE3294" s="2">
        <v>20425400</v>
      </c>
      <c r="AF3294" s="2">
        <v>20294400</v>
      </c>
    </row>
    <row r="3295" spans="1:32">
      <c r="A3295" t="s">
        <v>8923</v>
      </c>
      <c r="B3295" t="s">
        <v>19</v>
      </c>
      <c r="C3295" s="2">
        <v>86065800</v>
      </c>
      <c r="D3295" s="2">
        <v>72372200</v>
      </c>
      <c r="E3295" s="2">
        <v>69954700</v>
      </c>
      <c r="F3295" s="2">
        <v>66678000</v>
      </c>
      <c r="G3295" s="2">
        <v>53374800</v>
      </c>
      <c r="H3295" s="2">
        <v>52879000</v>
      </c>
      <c r="I3295" s="2">
        <v>49050200</v>
      </c>
      <c r="J3295" s="2">
        <v>43055200</v>
      </c>
      <c r="K3295" s="2">
        <v>36684000</v>
      </c>
      <c r="L3295" s="2">
        <v>34219200</v>
      </c>
      <c r="M3295" s="2">
        <v>29760600</v>
      </c>
      <c r="N3295" s="2">
        <v>28527900</v>
      </c>
      <c r="O3295" s="2">
        <v>27617700</v>
      </c>
      <c r="P3295" s="2">
        <v>23293600</v>
      </c>
      <c r="Q3295" s="2">
        <v>21843600</v>
      </c>
      <c r="R3295" s="2">
        <v>20179700</v>
      </c>
      <c r="S3295" s="2">
        <v>19661500</v>
      </c>
      <c r="T3295" s="2">
        <v>19581700</v>
      </c>
      <c r="U3295" s="2">
        <v>19586500</v>
      </c>
      <c r="V3295" s="2">
        <v>19277200</v>
      </c>
      <c r="W3295" s="2">
        <v>19401800</v>
      </c>
      <c r="X3295" s="2">
        <v>19137900</v>
      </c>
      <c r="Y3295" s="2">
        <v>18695400</v>
      </c>
      <c r="Z3295" s="2">
        <v>18252600</v>
      </c>
      <c r="AA3295" s="2">
        <v>18109000</v>
      </c>
      <c r="AB3295" s="2">
        <v>17936600</v>
      </c>
      <c r="AC3295" s="2">
        <v>18008000</v>
      </c>
      <c r="AD3295" s="2">
        <v>18053900</v>
      </c>
      <c r="AE3295" s="2">
        <v>18163600</v>
      </c>
      <c r="AF3295" s="2">
        <v>18047100</v>
      </c>
    </row>
    <row r="3296" spans="1:32">
      <c r="A3296" t="s">
        <v>8924</v>
      </c>
      <c r="B3296" t="s">
        <v>19</v>
      </c>
      <c r="C3296" s="2">
        <v>260631000</v>
      </c>
      <c r="D3296" s="2">
        <v>219163000</v>
      </c>
      <c r="E3296" s="2">
        <v>211843000</v>
      </c>
      <c r="F3296" s="2">
        <v>201920000</v>
      </c>
      <c r="G3296" s="2">
        <v>161634000</v>
      </c>
      <c r="H3296" s="2">
        <v>160133000</v>
      </c>
      <c r="I3296" s="2">
        <v>148538000</v>
      </c>
      <c r="J3296" s="2">
        <v>130383000</v>
      </c>
      <c r="K3296" s="2">
        <v>111089000</v>
      </c>
      <c r="L3296" s="2">
        <v>103625000</v>
      </c>
      <c r="M3296" s="2">
        <v>90123500</v>
      </c>
      <c r="N3296" s="2">
        <v>86390600</v>
      </c>
      <c r="O3296" s="2">
        <v>83634000</v>
      </c>
      <c r="P3296" s="2">
        <v>70539700</v>
      </c>
      <c r="Q3296" s="2">
        <v>66148500</v>
      </c>
      <c r="R3296" s="2">
        <v>61109700</v>
      </c>
      <c r="S3296" s="2">
        <v>59540500</v>
      </c>
      <c r="T3296" s="2">
        <v>59298900</v>
      </c>
      <c r="U3296" s="2">
        <v>59313400</v>
      </c>
      <c r="V3296" s="2">
        <v>58376900</v>
      </c>
      <c r="W3296" s="2">
        <v>58754200</v>
      </c>
      <c r="X3296" s="2">
        <v>57955100</v>
      </c>
      <c r="Y3296" s="2">
        <v>56615000</v>
      </c>
      <c r="Z3296" s="2">
        <v>55274000</v>
      </c>
      <c r="AA3296" s="2">
        <v>54839100</v>
      </c>
      <c r="AB3296" s="2">
        <v>54317000</v>
      </c>
      <c r="AC3296" s="2">
        <v>54533400</v>
      </c>
      <c r="AD3296" s="2">
        <v>54672200</v>
      </c>
      <c r="AE3296" s="2">
        <v>55004400</v>
      </c>
      <c r="AF3296" s="2">
        <v>54651700</v>
      </c>
    </row>
    <row r="3297" spans="1:32">
      <c r="A3297" t="s">
        <v>8925</v>
      </c>
      <c r="B3297" t="s">
        <v>19</v>
      </c>
      <c r="C3297" s="2">
        <v>20126800</v>
      </c>
      <c r="D3297" s="2">
        <v>16924500</v>
      </c>
      <c r="E3297" s="2">
        <v>16359200</v>
      </c>
      <c r="F3297" s="2">
        <v>15592900</v>
      </c>
      <c r="G3297" s="2">
        <v>12481900</v>
      </c>
      <c r="H3297" s="2">
        <v>12366000</v>
      </c>
      <c r="I3297" s="2">
        <v>11470600</v>
      </c>
      <c r="J3297" s="2">
        <v>10068600</v>
      </c>
      <c r="K3297" s="2">
        <v>8578700</v>
      </c>
      <c r="L3297" s="2">
        <v>8002280</v>
      </c>
      <c r="M3297" s="2">
        <v>6959630</v>
      </c>
      <c r="N3297" s="2">
        <v>6671360</v>
      </c>
      <c r="O3297" s="2">
        <v>6458500</v>
      </c>
      <c r="P3297" s="2">
        <v>5447310</v>
      </c>
      <c r="Q3297" s="2">
        <v>5108210</v>
      </c>
      <c r="R3297" s="2">
        <v>4719100</v>
      </c>
      <c r="S3297" s="2">
        <v>4597910</v>
      </c>
      <c r="T3297" s="2">
        <v>4579260</v>
      </c>
      <c r="U3297" s="2">
        <v>4580370</v>
      </c>
      <c r="V3297" s="2">
        <v>4508060</v>
      </c>
      <c r="W3297" s="2">
        <v>4537190</v>
      </c>
      <c r="X3297" s="2">
        <v>4475480</v>
      </c>
      <c r="Y3297" s="2">
        <v>4372000</v>
      </c>
      <c r="Z3297" s="2">
        <v>4268440</v>
      </c>
      <c r="AA3297" s="2">
        <v>4234850</v>
      </c>
      <c r="AB3297" s="2">
        <v>4194540</v>
      </c>
      <c r="AC3297" s="2">
        <v>4211250</v>
      </c>
      <c r="AD3297" s="2">
        <v>4221960</v>
      </c>
      <c r="AE3297" s="2">
        <v>4247620</v>
      </c>
      <c r="AF3297" s="2">
        <v>4220390</v>
      </c>
    </row>
    <row r="3298" spans="1:32">
      <c r="A3298" t="s">
        <v>8926</v>
      </c>
      <c r="B3298" t="s">
        <v>19</v>
      </c>
      <c r="C3298" s="2">
        <v>17184100</v>
      </c>
      <c r="D3298" s="2">
        <v>14450000</v>
      </c>
      <c r="E3298" s="2">
        <v>13967300</v>
      </c>
      <c r="F3298" s="2">
        <v>13313100</v>
      </c>
      <c r="G3298" s="2">
        <v>10656900</v>
      </c>
      <c r="H3298" s="2">
        <v>10557900</v>
      </c>
      <c r="I3298" s="2">
        <v>9793490</v>
      </c>
      <c r="J3298" s="2">
        <v>8596500</v>
      </c>
      <c r="K3298" s="2">
        <v>7324410</v>
      </c>
      <c r="L3298" s="2">
        <v>6832280</v>
      </c>
      <c r="M3298" s="2">
        <v>5942070</v>
      </c>
      <c r="N3298" s="2">
        <v>5695950</v>
      </c>
      <c r="O3298" s="2">
        <v>5514200</v>
      </c>
      <c r="P3298" s="2">
        <v>4650860</v>
      </c>
      <c r="Q3298" s="2">
        <v>4361340</v>
      </c>
      <c r="R3298" s="2">
        <v>4029120</v>
      </c>
      <c r="S3298" s="2">
        <v>3925660</v>
      </c>
      <c r="T3298" s="2">
        <v>3909730</v>
      </c>
      <c r="U3298" s="2">
        <v>3910680</v>
      </c>
      <c r="V3298" s="2">
        <v>3848940</v>
      </c>
      <c r="W3298" s="2">
        <v>3873810</v>
      </c>
      <c r="X3298" s="2">
        <v>3821130</v>
      </c>
      <c r="Y3298" s="2">
        <v>3732770</v>
      </c>
      <c r="Z3298" s="2">
        <v>3644350</v>
      </c>
      <c r="AA3298" s="2">
        <v>3615680</v>
      </c>
      <c r="AB3298" s="2">
        <v>3581260</v>
      </c>
      <c r="AC3298" s="2">
        <v>3595520</v>
      </c>
      <c r="AD3298" s="2">
        <v>3604670</v>
      </c>
      <c r="AE3298" s="2">
        <v>3626580</v>
      </c>
      <c r="AF3298" s="2">
        <v>3603330</v>
      </c>
    </row>
    <row r="3299" spans="1:32">
      <c r="A3299" t="s">
        <v>8927</v>
      </c>
      <c r="B3299" t="s">
        <v>19</v>
      </c>
      <c r="C3299" s="2">
        <v>75748000</v>
      </c>
      <c r="D3299" s="2">
        <v>63696100</v>
      </c>
      <c r="E3299" s="2">
        <v>61568400</v>
      </c>
      <c r="F3299" s="2">
        <v>58684500</v>
      </c>
      <c r="G3299" s="2">
        <v>46976100</v>
      </c>
      <c r="H3299" s="2">
        <v>46539800</v>
      </c>
      <c r="I3299" s="2">
        <v>43170000</v>
      </c>
      <c r="J3299" s="2">
        <v>37893700</v>
      </c>
      <c r="K3299" s="2">
        <v>32286300</v>
      </c>
      <c r="L3299" s="2">
        <v>30116900</v>
      </c>
      <c r="M3299" s="2">
        <v>26192800</v>
      </c>
      <c r="N3299" s="2">
        <v>25107900</v>
      </c>
      <c r="O3299" s="2">
        <v>24306800</v>
      </c>
      <c r="P3299" s="2">
        <v>20501100</v>
      </c>
      <c r="Q3299" s="2">
        <v>19224900</v>
      </c>
      <c r="R3299" s="2">
        <v>17760500</v>
      </c>
      <c r="S3299" s="2">
        <v>17304400</v>
      </c>
      <c r="T3299" s="2">
        <v>17234200</v>
      </c>
      <c r="U3299" s="2">
        <v>17238400</v>
      </c>
      <c r="V3299" s="2">
        <v>16966300</v>
      </c>
      <c r="W3299" s="2">
        <v>17075900</v>
      </c>
      <c r="X3299" s="2">
        <v>16843700</v>
      </c>
      <c r="Y3299" s="2">
        <v>16454200</v>
      </c>
      <c r="Z3299" s="2">
        <v>16064400</v>
      </c>
      <c r="AA3299" s="2">
        <v>15938000</v>
      </c>
      <c r="AB3299" s="2">
        <v>15786300</v>
      </c>
      <c r="AC3299" s="2">
        <v>15849200</v>
      </c>
      <c r="AD3299" s="2">
        <v>15889500</v>
      </c>
      <c r="AE3299" s="2">
        <v>15986100</v>
      </c>
      <c r="AF3299" s="2">
        <v>15883600</v>
      </c>
    </row>
    <row r="3300" spans="1:32">
      <c r="A3300" t="s">
        <v>8928</v>
      </c>
      <c r="B3300" t="s">
        <v>19</v>
      </c>
      <c r="C3300" s="2">
        <v>24014100</v>
      </c>
      <c r="D3300" s="2">
        <v>20193300</v>
      </c>
      <c r="E3300" s="2">
        <v>19518800</v>
      </c>
      <c r="F3300" s="2">
        <v>18604500</v>
      </c>
      <c r="G3300" s="2">
        <v>14892700</v>
      </c>
      <c r="H3300" s="2">
        <v>14754300</v>
      </c>
      <c r="I3300" s="2">
        <v>13686000</v>
      </c>
      <c r="J3300" s="2">
        <v>12013300</v>
      </c>
      <c r="K3300" s="2">
        <v>10235600</v>
      </c>
      <c r="L3300" s="2">
        <v>9547850</v>
      </c>
      <c r="M3300" s="2">
        <v>8303820</v>
      </c>
      <c r="N3300" s="2">
        <v>7959880</v>
      </c>
      <c r="O3300" s="2">
        <v>7705900</v>
      </c>
      <c r="P3300" s="2">
        <v>6499400</v>
      </c>
      <c r="Q3300" s="2">
        <v>6094810</v>
      </c>
      <c r="R3300" s="2">
        <v>5630550</v>
      </c>
      <c r="S3300" s="2">
        <v>5485960</v>
      </c>
      <c r="T3300" s="2">
        <v>5463700</v>
      </c>
      <c r="U3300" s="2">
        <v>5465030</v>
      </c>
      <c r="V3300" s="2">
        <v>5378750</v>
      </c>
      <c r="W3300" s="2">
        <v>5413510</v>
      </c>
      <c r="X3300" s="2">
        <v>5339880</v>
      </c>
      <c r="Y3300" s="2">
        <v>5216410</v>
      </c>
      <c r="Z3300" s="2">
        <v>5092850</v>
      </c>
      <c r="AA3300" s="2">
        <v>5052780</v>
      </c>
      <c r="AB3300" s="2">
        <v>5004680</v>
      </c>
      <c r="AC3300" s="2">
        <v>5024610</v>
      </c>
      <c r="AD3300" s="2">
        <v>5037400</v>
      </c>
      <c r="AE3300" s="2">
        <v>5068010</v>
      </c>
      <c r="AF3300" s="2">
        <v>5035510</v>
      </c>
    </row>
    <row r="3301" spans="1:32">
      <c r="A3301" t="s">
        <v>8929</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8930</v>
      </c>
      <c r="B3302" t="s">
        <v>19</v>
      </c>
      <c r="C3302" s="2">
        <v>10100400000000</v>
      </c>
      <c r="D3302" s="2">
        <v>10527000000000</v>
      </c>
      <c r="E3302" s="2">
        <v>9841640000000</v>
      </c>
      <c r="F3302" s="2">
        <v>9942560000000</v>
      </c>
      <c r="G3302" s="2">
        <v>9793330000000</v>
      </c>
      <c r="H3302" s="2">
        <v>9655700000000</v>
      </c>
      <c r="I3302" s="2">
        <v>9539330000000</v>
      </c>
      <c r="J3302" s="2">
        <v>9554560000000</v>
      </c>
      <c r="K3302" s="2">
        <v>9484180000000</v>
      </c>
      <c r="L3302" s="2">
        <v>9391820000000</v>
      </c>
      <c r="M3302" s="2">
        <v>9221750000000</v>
      </c>
      <c r="N3302" s="2">
        <v>9120600000000</v>
      </c>
      <c r="O3302" s="2">
        <v>9072220000000</v>
      </c>
      <c r="P3302" s="2">
        <v>9027390000000</v>
      </c>
      <c r="Q3302" s="2">
        <v>8927040000000</v>
      </c>
      <c r="R3302" s="2">
        <v>8836920000000</v>
      </c>
      <c r="S3302" s="2">
        <v>8872340000000</v>
      </c>
      <c r="T3302" s="2">
        <v>8920890000000</v>
      </c>
      <c r="U3302" s="2">
        <v>8996560000000</v>
      </c>
      <c r="V3302" s="2">
        <v>9041090000000</v>
      </c>
      <c r="W3302" s="2">
        <v>9083840000000</v>
      </c>
      <c r="X3302" s="2">
        <v>9164060000000</v>
      </c>
      <c r="Y3302" s="2">
        <v>9262430000000</v>
      </c>
      <c r="Z3302" s="2">
        <v>9324710000000</v>
      </c>
      <c r="AA3302" s="2">
        <v>9304270000000</v>
      </c>
      <c r="AB3302" s="2">
        <v>9265300000000</v>
      </c>
      <c r="AC3302" s="2">
        <v>9166460000000</v>
      </c>
      <c r="AD3302" s="2">
        <v>9139660000000</v>
      </c>
      <c r="AE3302" s="2">
        <v>9142400000000</v>
      </c>
      <c r="AF3302" s="2">
        <v>9137120000000</v>
      </c>
    </row>
    <row r="3303" spans="1:32">
      <c r="A3303" t="s">
        <v>8931</v>
      </c>
      <c r="B3303" t="s">
        <v>19</v>
      </c>
      <c r="C3303" s="2">
        <v>287371000</v>
      </c>
      <c r="D3303" s="2">
        <v>299510000</v>
      </c>
      <c r="E3303" s="2">
        <v>280009000</v>
      </c>
      <c r="F3303" s="2">
        <v>282881000</v>
      </c>
      <c r="G3303" s="2">
        <v>278635000</v>
      </c>
      <c r="H3303" s="2">
        <v>274719000</v>
      </c>
      <c r="I3303" s="2">
        <v>271408000</v>
      </c>
      <c r="J3303" s="2">
        <v>271841000</v>
      </c>
      <c r="K3303" s="2">
        <v>269839000</v>
      </c>
      <c r="L3303" s="2">
        <v>267211000</v>
      </c>
      <c r="M3303" s="2">
        <v>262373000</v>
      </c>
      <c r="N3303" s="2">
        <v>259495000</v>
      </c>
      <c r="O3303" s="2">
        <v>258118000</v>
      </c>
      <c r="P3303" s="2">
        <v>256843000</v>
      </c>
      <c r="Q3303" s="2">
        <v>253988000</v>
      </c>
      <c r="R3303" s="2">
        <v>251424000</v>
      </c>
      <c r="S3303" s="2">
        <v>252431000</v>
      </c>
      <c r="T3303" s="2">
        <v>253813000</v>
      </c>
      <c r="U3303" s="2">
        <v>255966000</v>
      </c>
      <c r="V3303" s="2">
        <v>257233000</v>
      </c>
      <c r="W3303" s="2">
        <v>258449000</v>
      </c>
      <c r="X3303" s="2">
        <v>260731000</v>
      </c>
      <c r="Y3303" s="2">
        <v>263530000</v>
      </c>
      <c r="Z3303" s="2">
        <v>265302000</v>
      </c>
      <c r="AA3303" s="2">
        <v>264720000</v>
      </c>
      <c r="AB3303" s="2">
        <v>263612000</v>
      </c>
      <c r="AC3303" s="2">
        <v>260800000</v>
      </c>
      <c r="AD3303" s="2">
        <v>260037000</v>
      </c>
      <c r="AE3303" s="2">
        <v>260115000</v>
      </c>
      <c r="AF3303" s="2">
        <v>259965000</v>
      </c>
    </row>
    <row r="3304" spans="1:32">
      <c r="A3304" t="s">
        <v>8932</v>
      </c>
      <c r="B3304" t="s">
        <v>19</v>
      </c>
      <c r="C3304" s="2">
        <v>1327160000</v>
      </c>
      <c r="D3304" s="2">
        <v>1383220000</v>
      </c>
      <c r="E3304" s="2">
        <v>1293160000</v>
      </c>
      <c r="F3304" s="2">
        <v>1306420000</v>
      </c>
      <c r="G3304" s="2">
        <v>1286810000</v>
      </c>
      <c r="H3304" s="2">
        <v>1268730000</v>
      </c>
      <c r="I3304" s="2">
        <v>1253440000</v>
      </c>
      <c r="J3304" s="2">
        <v>1255440000</v>
      </c>
      <c r="K3304" s="2">
        <v>1246190000</v>
      </c>
      <c r="L3304" s="2">
        <v>1234050000</v>
      </c>
      <c r="M3304" s="2">
        <v>1211710000</v>
      </c>
      <c r="N3304" s="2">
        <v>1198420000</v>
      </c>
      <c r="O3304" s="2">
        <v>1192060000</v>
      </c>
      <c r="P3304" s="2">
        <v>1186170000</v>
      </c>
      <c r="Q3304" s="2">
        <v>1172980000</v>
      </c>
      <c r="R3304" s="2">
        <v>1161140000</v>
      </c>
      <c r="S3304" s="2">
        <v>1165790000</v>
      </c>
      <c r="T3304" s="2">
        <v>1172170000</v>
      </c>
      <c r="U3304" s="2">
        <v>1182120000</v>
      </c>
      <c r="V3304" s="2">
        <v>1187970000</v>
      </c>
      <c r="W3304" s="2">
        <v>1193580000</v>
      </c>
      <c r="X3304" s="2">
        <v>1204130000</v>
      </c>
      <c r="Y3304" s="2">
        <v>1217050000</v>
      </c>
      <c r="Z3304" s="2">
        <v>1225240000</v>
      </c>
      <c r="AA3304" s="2">
        <v>1222550000</v>
      </c>
      <c r="AB3304" s="2">
        <v>1217430000</v>
      </c>
      <c r="AC3304" s="2">
        <v>1204440000</v>
      </c>
      <c r="AD3304" s="2">
        <v>1200920000</v>
      </c>
      <c r="AE3304" s="2">
        <v>1201280000</v>
      </c>
      <c r="AF3304" s="2">
        <v>1200590000</v>
      </c>
    </row>
    <row r="3305" spans="1:32">
      <c r="A3305" t="s">
        <v>8933</v>
      </c>
      <c r="B3305" t="s">
        <v>19</v>
      </c>
      <c r="C3305" s="2">
        <v>4542210000</v>
      </c>
      <c r="D3305" s="2">
        <v>4734080000</v>
      </c>
      <c r="E3305" s="2">
        <v>4425850000</v>
      </c>
      <c r="F3305" s="2">
        <v>4471240000</v>
      </c>
      <c r="G3305" s="2">
        <v>4404130000</v>
      </c>
      <c r="H3305" s="2">
        <v>4342240000</v>
      </c>
      <c r="I3305" s="2">
        <v>4289900000</v>
      </c>
      <c r="J3305" s="2">
        <v>4296750000</v>
      </c>
      <c r="K3305" s="2">
        <v>4265100000</v>
      </c>
      <c r="L3305" s="2">
        <v>4223570000</v>
      </c>
      <c r="M3305" s="2">
        <v>4147080000</v>
      </c>
      <c r="N3305" s="2">
        <v>4101590000</v>
      </c>
      <c r="O3305" s="2">
        <v>4079840000</v>
      </c>
      <c r="P3305" s="2">
        <v>4059680000</v>
      </c>
      <c r="Q3305" s="2">
        <v>4014550000</v>
      </c>
      <c r="R3305" s="2">
        <v>3974020000</v>
      </c>
      <c r="S3305" s="2">
        <v>3989950000</v>
      </c>
      <c r="T3305" s="2">
        <v>4011790000</v>
      </c>
      <c r="U3305" s="2">
        <v>4045810000</v>
      </c>
      <c r="V3305" s="2">
        <v>4065840000</v>
      </c>
      <c r="W3305" s="2">
        <v>4085060000</v>
      </c>
      <c r="X3305" s="2">
        <v>4121140000</v>
      </c>
      <c r="Y3305" s="2">
        <v>4165380000</v>
      </c>
      <c r="Z3305" s="2">
        <v>4193390000</v>
      </c>
      <c r="AA3305" s="2">
        <v>4184200000</v>
      </c>
      <c r="AB3305" s="2">
        <v>4166670000</v>
      </c>
      <c r="AC3305" s="2">
        <v>4122220000</v>
      </c>
      <c r="AD3305" s="2">
        <v>4110170000</v>
      </c>
      <c r="AE3305" s="2">
        <v>4111400000</v>
      </c>
      <c r="AF3305" s="2">
        <v>4109030000</v>
      </c>
    </row>
    <row r="3306" spans="1:32">
      <c r="A3306" t="s">
        <v>8934</v>
      </c>
      <c r="B3306" t="s">
        <v>19</v>
      </c>
      <c r="C3306" s="2">
        <v>358574000</v>
      </c>
      <c r="D3306" s="2">
        <v>373721000</v>
      </c>
      <c r="E3306" s="2">
        <v>349389000</v>
      </c>
      <c r="F3306" s="2">
        <v>352971000</v>
      </c>
      <c r="G3306" s="2">
        <v>347674000</v>
      </c>
      <c r="H3306" s="2">
        <v>342788000</v>
      </c>
      <c r="I3306" s="2">
        <v>338656000</v>
      </c>
      <c r="J3306" s="2">
        <v>339197000</v>
      </c>
      <c r="K3306" s="2">
        <v>336698000</v>
      </c>
      <c r="L3306" s="2">
        <v>333420000</v>
      </c>
      <c r="M3306" s="2">
        <v>327382000</v>
      </c>
      <c r="N3306" s="2">
        <v>323791000</v>
      </c>
      <c r="O3306" s="2">
        <v>322074000</v>
      </c>
      <c r="P3306" s="2">
        <v>320482000</v>
      </c>
      <c r="Q3306" s="2">
        <v>316919000</v>
      </c>
      <c r="R3306" s="2">
        <v>313720000</v>
      </c>
      <c r="S3306" s="2">
        <v>314977000</v>
      </c>
      <c r="T3306" s="2">
        <v>316701000</v>
      </c>
      <c r="U3306" s="2">
        <v>319387000</v>
      </c>
      <c r="V3306" s="2">
        <v>320968000</v>
      </c>
      <c r="W3306" s="2">
        <v>322486000</v>
      </c>
      <c r="X3306" s="2">
        <v>325334000</v>
      </c>
      <c r="Y3306" s="2">
        <v>328826000</v>
      </c>
      <c r="Z3306" s="2">
        <v>331037000</v>
      </c>
      <c r="AA3306" s="2">
        <v>330312000</v>
      </c>
      <c r="AB3306" s="2">
        <v>328928000</v>
      </c>
      <c r="AC3306" s="2">
        <v>325419000</v>
      </c>
      <c r="AD3306" s="2">
        <v>324468000</v>
      </c>
      <c r="AE3306" s="2">
        <v>324565000</v>
      </c>
      <c r="AF3306" s="2">
        <v>324378000</v>
      </c>
    </row>
    <row r="3307" spans="1:32">
      <c r="A3307" t="s">
        <v>8935</v>
      </c>
      <c r="B3307" t="s">
        <v>19</v>
      </c>
      <c r="C3307" s="2">
        <v>318867000</v>
      </c>
      <c r="D3307" s="2">
        <v>332337000</v>
      </c>
      <c r="E3307" s="2">
        <v>310699000</v>
      </c>
      <c r="F3307" s="2">
        <v>313885000</v>
      </c>
      <c r="G3307" s="2">
        <v>309174000</v>
      </c>
      <c r="H3307" s="2">
        <v>304829000</v>
      </c>
      <c r="I3307" s="2">
        <v>301155000</v>
      </c>
      <c r="J3307" s="2">
        <v>301636000</v>
      </c>
      <c r="K3307" s="2">
        <v>299414000</v>
      </c>
      <c r="L3307" s="2">
        <v>296498000</v>
      </c>
      <c r="M3307" s="2">
        <v>291129000</v>
      </c>
      <c r="N3307" s="2">
        <v>287936000</v>
      </c>
      <c r="O3307" s="2">
        <v>286409000</v>
      </c>
      <c r="P3307" s="2">
        <v>284993000</v>
      </c>
      <c r="Q3307" s="2">
        <v>281825000</v>
      </c>
      <c r="R3307" s="2">
        <v>278980000</v>
      </c>
      <c r="S3307" s="2">
        <v>280098000</v>
      </c>
      <c r="T3307" s="2">
        <v>281631000</v>
      </c>
      <c r="U3307" s="2">
        <v>284020000</v>
      </c>
      <c r="V3307" s="2">
        <v>285426000</v>
      </c>
      <c r="W3307" s="2">
        <v>286775000</v>
      </c>
      <c r="X3307" s="2">
        <v>289308000</v>
      </c>
      <c r="Y3307" s="2">
        <v>292413000</v>
      </c>
      <c r="Z3307" s="2">
        <v>294380000</v>
      </c>
      <c r="AA3307" s="2">
        <v>293734000</v>
      </c>
      <c r="AB3307" s="2">
        <v>292504000</v>
      </c>
      <c r="AC3307" s="2">
        <v>289384000</v>
      </c>
      <c r="AD3307" s="2">
        <v>288538000</v>
      </c>
      <c r="AE3307" s="2">
        <v>288624000</v>
      </c>
      <c r="AF3307" s="2">
        <v>288457000</v>
      </c>
    </row>
    <row r="3308" spans="1:32">
      <c r="A3308" t="s">
        <v>8936</v>
      </c>
      <c r="B3308" t="s">
        <v>19</v>
      </c>
      <c r="C3308" s="2">
        <v>965620000</v>
      </c>
      <c r="D3308" s="2">
        <v>1006410000</v>
      </c>
      <c r="E3308" s="2">
        <v>940884000</v>
      </c>
      <c r="F3308" s="2">
        <v>950532000</v>
      </c>
      <c r="G3308" s="2">
        <v>936265000</v>
      </c>
      <c r="H3308" s="2">
        <v>923108000</v>
      </c>
      <c r="I3308" s="2">
        <v>911982000</v>
      </c>
      <c r="J3308" s="2">
        <v>913438000</v>
      </c>
      <c r="K3308" s="2">
        <v>906710000</v>
      </c>
      <c r="L3308" s="2">
        <v>897880000</v>
      </c>
      <c r="M3308" s="2">
        <v>881621000</v>
      </c>
      <c r="N3308" s="2">
        <v>871950000</v>
      </c>
      <c r="O3308" s="2">
        <v>867326000</v>
      </c>
      <c r="P3308" s="2">
        <v>863039000</v>
      </c>
      <c r="Q3308" s="2">
        <v>853446000</v>
      </c>
      <c r="R3308" s="2">
        <v>844830000</v>
      </c>
      <c r="S3308" s="2">
        <v>848216000</v>
      </c>
      <c r="T3308" s="2">
        <v>852858000</v>
      </c>
      <c r="U3308" s="2">
        <v>860092000</v>
      </c>
      <c r="V3308" s="2">
        <v>864349000</v>
      </c>
      <c r="W3308" s="2">
        <v>868436000</v>
      </c>
      <c r="X3308" s="2">
        <v>876105000</v>
      </c>
      <c r="Y3308" s="2">
        <v>885510000</v>
      </c>
      <c r="Z3308" s="2">
        <v>891464000</v>
      </c>
      <c r="AA3308" s="2">
        <v>889510000</v>
      </c>
      <c r="AB3308" s="2">
        <v>885785000</v>
      </c>
      <c r="AC3308" s="2">
        <v>876335000</v>
      </c>
      <c r="AD3308" s="2">
        <v>873773000</v>
      </c>
      <c r="AE3308" s="2">
        <v>874035000</v>
      </c>
      <c r="AF3308" s="2">
        <v>873530000</v>
      </c>
    </row>
    <row r="3309" spans="1:32">
      <c r="A3309" t="s">
        <v>8937</v>
      </c>
      <c r="B3309" t="s">
        <v>19</v>
      </c>
      <c r="C3309" s="2">
        <v>74568400</v>
      </c>
      <c r="D3309" s="2">
        <v>77718300</v>
      </c>
      <c r="E3309" s="2">
        <v>72658200</v>
      </c>
      <c r="F3309" s="2">
        <v>73403200</v>
      </c>
      <c r="G3309" s="2">
        <v>72301500</v>
      </c>
      <c r="H3309" s="2">
        <v>71285500</v>
      </c>
      <c r="I3309" s="2">
        <v>70426300</v>
      </c>
      <c r="J3309" s="2">
        <v>70538700</v>
      </c>
      <c r="K3309" s="2">
        <v>70019100</v>
      </c>
      <c r="L3309" s="2">
        <v>69337300</v>
      </c>
      <c r="M3309" s="2">
        <v>68081700</v>
      </c>
      <c r="N3309" s="2">
        <v>67334900</v>
      </c>
      <c r="O3309" s="2">
        <v>66977800</v>
      </c>
      <c r="P3309" s="2">
        <v>66646800</v>
      </c>
      <c r="Q3309" s="2">
        <v>65905900</v>
      </c>
      <c r="R3309" s="2">
        <v>65240600</v>
      </c>
      <c r="S3309" s="2">
        <v>65502000</v>
      </c>
      <c r="T3309" s="2">
        <v>65860500</v>
      </c>
      <c r="U3309" s="2">
        <v>66419200</v>
      </c>
      <c r="V3309" s="2">
        <v>66747900</v>
      </c>
      <c r="W3309" s="2">
        <v>67063500</v>
      </c>
      <c r="X3309" s="2">
        <v>67655700</v>
      </c>
      <c r="Y3309" s="2">
        <v>68382000</v>
      </c>
      <c r="Z3309" s="2">
        <v>68841800</v>
      </c>
      <c r="AA3309" s="2">
        <v>68690900</v>
      </c>
      <c r="AB3309" s="2">
        <v>68403200</v>
      </c>
      <c r="AC3309" s="2">
        <v>67673500</v>
      </c>
      <c r="AD3309" s="2">
        <v>67475700</v>
      </c>
      <c r="AE3309" s="2">
        <v>67495900</v>
      </c>
      <c r="AF3309" s="2">
        <v>67456900</v>
      </c>
    </row>
    <row r="3310" spans="1:32">
      <c r="A3310" t="s">
        <v>8938</v>
      </c>
      <c r="B3310" t="s">
        <v>19</v>
      </c>
      <c r="C3310" s="2">
        <v>63665800</v>
      </c>
      <c r="D3310" s="2">
        <v>66355200</v>
      </c>
      <c r="E3310" s="2">
        <v>62034900</v>
      </c>
      <c r="F3310" s="2">
        <v>62671000</v>
      </c>
      <c r="G3310" s="2">
        <v>61730300</v>
      </c>
      <c r="H3310" s="2">
        <v>60862900</v>
      </c>
      <c r="I3310" s="2">
        <v>60129300</v>
      </c>
      <c r="J3310" s="2">
        <v>60225300</v>
      </c>
      <c r="K3310" s="2">
        <v>59781700</v>
      </c>
      <c r="L3310" s="2">
        <v>59199500</v>
      </c>
      <c r="M3310" s="2">
        <v>58127500</v>
      </c>
      <c r="N3310" s="2">
        <v>57489900</v>
      </c>
      <c r="O3310" s="2">
        <v>57185000</v>
      </c>
      <c r="P3310" s="2">
        <v>56902400</v>
      </c>
      <c r="Q3310" s="2">
        <v>56269800</v>
      </c>
      <c r="R3310" s="2">
        <v>55701800</v>
      </c>
      <c r="S3310" s="2">
        <v>55925000</v>
      </c>
      <c r="T3310" s="2">
        <v>56231100</v>
      </c>
      <c r="U3310" s="2">
        <v>56708100</v>
      </c>
      <c r="V3310" s="2">
        <v>56988800</v>
      </c>
      <c r="W3310" s="2">
        <v>57258200</v>
      </c>
      <c r="X3310" s="2">
        <v>57763800</v>
      </c>
      <c r="Y3310" s="2">
        <v>58383900</v>
      </c>
      <c r="Z3310" s="2">
        <v>58776500</v>
      </c>
      <c r="AA3310" s="2">
        <v>58647700</v>
      </c>
      <c r="AB3310" s="2">
        <v>58402000</v>
      </c>
      <c r="AC3310" s="2">
        <v>57779000</v>
      </c>
      <c r="AD3310" s="2">
        <v>57610100</v>
      </c>
      <c r="AE3310" s="2">
        <v>57627400</v>
      </c>
      <c r="AF3310" s="2">
        <v>57594100</v>
      </c>
    </row>
    <row r="3311" spans="1:32">
      <c r="A3311" t="s">
        <v>8939</v>
      </c>
      <c r="B3311" t="s">
        <v>19</v>
      </c>
      <c r="C3311" s="2">
        <v>280641000</v>
      </c>
      <c r="D3311" s="2">
        <v>292496000</v>
      </c>
      <c r="E3311" s="2">
        <v>273452000</v>
      </c>
      <c r="F3311" s="2">
        <v>276256000</v>
      </c>
      <c r="G3311" s="2">
        <v>272109000</v>
      </c>
      <c r="H3311" s="2">
        <v>268286000</v>
      </c>
      <c r="I3311" s="2">
        <v>265052000</v>
      </c>
      <c r="J3311" s="2">
        <v>265475000</v>
      </c>
      <c r="K3311" s="2">
        <v>263520000</v>
      </c>
      <c r="L3311" s="2">
        <v>260954000</v>
      </c>
      <c r="M3311" s="2">
        <v>256228000</v>
      </c>
      <c r="N3311" s="2">
        <v>253417000</v>
      </c>
      <c r="O3311" s="2">
        <v>252073000</v>
      </c>
      <c r="P3311" s="2">
        <v>250828000</v>
      </c>
      <c r="Q3311" s="2">
        <v>248039000</v>
      </c>
      <c r="R3311" s="2">
        <v>245535000</v>
      </c>
      <c r="S3311" s="2">
        <v>246519000</v>
      </c>
      <c r="T3311" s="2">
        <v>247869000</v>
      </c>
      <c r="U3311" s="2">
        <v>249971000</v>
      </c>
      <c r="V3311" s="2">
        <v>251208000</v>
      </c>
      <c r="W3311" s="2">
        <v>252396000</v>
      </c>
      <c r="X3311" s="2">
        <v>254625000</v>
      </c>
      <c r="Y3311" s="2">
        <v>257358000</v>
      </c>
      <c r="Z3311" s="2">
        <v>259089000</v>
      </c>
      <c r="AA3311" s="2">
        <v>258521000</v>
      </c>
      <c r="AB3311" s="2">
        <v>257438000</v>
      </c>
      <c r="AC3311" s="2">
        <v>254692000</v>
      </c>
      <c r="AD3311" s="2">
        <v>253947000</v>
      </c>
      <c r="AE3311" s="2">
        <v>254023000</v>
      </c>
      <c r="AF3311" s="2">
        <v>253877000</v>
      </c>
    </row>
    <row r="3312" spans="1:32">
      <c r="A3312" t="s">
        <v>8940</v>
      </c>
      <c r="B3312" t="s">
        <v>19</v>
      </c>
      <c r="C3312" s="2">
        <v>88970600</v>
      </c>
      <c r="D3312" s="2">
        <v>92728900</v>
      </c>
      <c r="E3312" s="2">
        <v>86691400</v>
      </c>
      <c r="F3312" s="2">
        <v>87580400</v>
      </c>
      <c r="G3312" s="2">
        <v>86265800</v>
      </c>
      <c r="H3312" s="2">
        <v>85053600</v>
      </c>
      <c r="I3312" s="2">
        <v>84028500</v>
      </c>
      <c r="J3312" s="2">
        <v>84162600</v>
      </c>
      <c r="K3312" s="2">
        <v>83542700</v>
      </c>
      <c r="L3312" s="2">
        <v>82729100</v>
      </c>
      <c r="M3312" s="2">
        <v>81231000</v>
      </c>
      <c r="N3312" s="2">
        <v>80340000</v>
      </c>
      <c r="O3312" s="2">
        <v>79913900</v>
      </c>
      <c r="P3312" s="2">
        <v>79519000</v>
      </c>
      <c r="Q3312" s="2">
        <v>78635000</v>
      </c>
      <c r="R3312" s="2">
        <v>77841200</v>
      </c>
      <c r="S3312" s="2">
        <v>78153200</v>
      </c>
      <c r="T3312" s="2">
        <v>78580900</v>
      </c>
      <c r="U3312" s="2">
        <v>79247400</v>
      </c>
      <c r="V3312" s="2">
        <v>79639700</v>
      </c>
      <c r="W3312" s="2">
        <v>80016200</v>
      </c>
      <c r="X3312" s="2">
        <v>80722800</v>
      </c>
      <c r="Y3312" s="2">
        <v>81589400</v>
      </c>
      <c r="Z3312" s="2">
        <v>82138000</v>
      </c>
      <c r="AA3312" s="2">
        <v>81958000</v>
      </c>
      <c r="AB3312" s="2">
        <v>81614700</v>
      </c>
      <c r="AC3312" s="2">
        <v>80744000</v>
      </c>
      <c r="AD3312" s="2">
        <v>80508000</v>
      </c>
      <c r="AE3312" s="2">
        <v>80532100</v>
      </c>
      <c r="AF3312" s="2">
        <v>80485600</v>
      </c>
    </row>
    <row r="3313" spans="1:32">
      <c r="A3313" t="s">
        <v>8941</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8942</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8943</v>
      </c>
      <c r="B3315" t="s">
        <v>19</v>
      </c>
      <c r="C3315" s="2">
        <v>210404000</v>
      </c>
      <c r="D3315" s="2">
        <v>211258000</v>
      </c>
      <c r="E3315" s="2">
        <v>219051000</v>
      </c>
      <c r="F3315" s="2">
        <v>209892000</v>
      </c>
      <c r="G3315" s="2">
        <v>203167000</v>
      </c>
      <c r="H3315" s="2">
        <v>195587000</v>
      </c>
      <c r="I3315" s="2">
        <v>188179000</v>
      </c>
      <c r="J3315" s="2">
        <v>183226000</v>
      </c>
      <c r="K3315" s="2">
        <v>179724000</v>
      </c>
      <c r="L3315" s="2">
        <v>176287000</v>
      </c>
      <c r="M3315" s="2">
        <v>172871000</v>
      </c>
      <c r="N3315" s="2">
        <v>170202000</v>
      </c>
      <c r="O3315" s="2">
        <v>168153000</v>
      </c>
      <c r="P3315" s="2">
        <v>166231000</v>
      </c>
      <c r="Q3315" s="2">
        <v>165462000</v>
      </c>
      <c r="R3315" s="2">
        <v>165334000</v>
      </c>
      <c r="S3315" s="2">
        <v>165719000</v>
      </c>
      <c r="T3315" s="2">
        <v>166402000</v>
      </c>
      <c r="U3315" s="2">
        <v>167576000</v>
      </c>
      <c r="V3315" s="2">
        <v>168644000</v>
      </c>
      <c r="W3315" s="2">
        <v>169839000</v>
      </c>
      <c r="X3315" s="2">
        <v>170949000</v>
      </c>
      <c r="Y3315" s="2">
        <v>173255000</v>
      </c>
      <c r="Z3315" s="2">
        <v>175390000</v>
      </c>
      <c r="AA3315" s="2">
        <v>177397000</v>
      </c>
      <c r="AB3315" s="2">
        <v>179062000</v>
      </c>
      <c r="AC3315" s="2">
        <v>179746000</v>
      </c>
      <c r="AD3315" s="2">
        <v>179895000</v>
      </c>
      <c r="AE3315" s="2">
        <v>180578000</v>
      </c>
      <c r="AF3315" s="2">
        <v>182286000</v>
      </c>
    </row>
    <row r="3316" spans="1:32">
      <c r="A3316" t="s">
        <v>8944</v>
      </c>
      <c r="B3316" t="s">
        <v>19</v>
      </c>
      <c r="C3316" s="2">
        <v>971703000</v>
      </c>
      <c r="D3316" s="2">
        <v>975647000</v>
      </c>
      <c r="E3316" s="2">
        <v>1011640000</v>
      </c>
      <c r="F3316" s="2">
        <v>969337000</v>
      </c>
      <c r="G3316" s="2">
        <v>938278000</v>
      </c>
      <c r="H3316" s="2">
        <v>903275000</v>
      </c>
      <c r="I3316" s="2">
        <v>869060000</v>
      </c>
      <c r="J3316" s="2">
        <v>846185000</v>
      </c>
      <c r="K3316" s="2">
        <v>830015000</v>
      </c>
      <c r="L3316" s="2">
        <v>814140000</v>
      </c>
      <c r="M3316" s="2">
        <v>798364000</v>
      </c>
      <c r="N3316" s="2">
        <v>786039000</v>
      </c>
      <c r="O3316" s="2">
        <v>776574000</v>
      </c>
      <c r="P3316" s="2">
        <v>767700000</v>
      </c>
      <c r="Q3316" s="2">
        <v>764150000</v>
      </c>
      <c r="R3316" s="2">
        <v>763558000</v>
      </c>
      <c r="S3316" s="2">
        <v>765333000</v>
      </c>
      <c r="T3316" s="2">
        <v>768488000</v>
      </c>
      <c r="U3316" s="2">
        <v>773911000</v>
      </c>
      <c r="V3316" s="2">
        <v>778841000</v>
      </c>
      <c r="W3316" s="2">
        <v>784363000</v>
      </c>
      <c r="X3316" s="2">
        <v>789490000</v>
      </c>
      <c r="Y3316" s="2">
        <v>800139000</v>
      </c>
      <c r="Z3316" s="2">
        <v>809999000</v>
      </c>
      <c r="AA3316" s="2">
        <v>819267000</v>
      </c>
      <c r="AB3316" s="2">
        <v>826958000</v>
      </c>
      <c r="AC3316" s="2">
        <v>830113000</v>
      </c>
      <c r="AD3316" s="2">
        <v>830804000</v>
      </c>
      <c r="AE3316" s="2">
        <v>833959000</v>
      </c>
      <c r="AF3316" s="2">
        <v>841847000</v>
      </c>
    </row>
    <row r="3317" spans="1:32">
      <c r="A3317" t="s">
        <v>8945</v>
      </c>
      <c r="B3317" t="s">
        <v>19</v>
      </c>
      <c r="C3317" s="2">
        <v>3325670000</v>
      </c>
      <c r="D3317" s="2">
        <v>3339170000</v>
      </c>
      <c r="E3317" s="2">
        <v>3462340000</v>
      </c>
      <c r="F3317" s="2">
        <v>3317570000</v>
      </c>
      <c r="G3317" s="2">
        <v>3211270000</v>
      </c>
      <c r="H3317" s="2">
        <v>3091470000</v>
      </c>
      <c r="I3317" s="2">
        <v>2974370000</v>
      </c>
      <c r="J3317" s="2">
        <v>2896080000</v>
      </c>
      <c r="K3317" s="2">
        <v>2840740000</v>
      </c>
      <c r="L3317" s="2">
        <v>2786410000</v>
      </c>
      <c r="M3317" s="2">
        <v>2732410000</v>
      </c>
      <c r="N3317" s="2">
        <v>2690230000</v>
      </c>
      <c r="O3317" s="2">
        <v>2657830000</v>
      </c>
      <c r="P3317" s="2">
        <v>2627460000</v>
      </c>
      <c r="Q3317" s="2">
        <v>2615320000</v>
      </c>
      <c r="R3317" s="2">
        <v>2613290000</v>
      </c>
      <c r="S3317" s="2">
        <v>2619360000</v>
      </c>
      <c r="T3317" s="2">
        <v>2630160000</v>
      </c>
      <c r="U3317" s="2">
        <v>2648720000</v>
      </c>
      <c r="V3317" s="2">
        <v>2665600000</v>
      </c>
      <c r="W3317" s="2">
        <v>2684490000</v>
      </c>
      <c r="X3317" s="2">
        <v>2702040000</v>
      </c>
      <c r="Y3317" s="2">
        <v>2738490000</v>
      </c>
      <c r="Z3317" s="2">
        <v>2772230000</v>
      </c>
      <c r="AA3317" s="2">
        <v>2803960000</v>
      </c>
      <c r="AB3317" s="2">
        <v>2830280000</v>
      </c>
      <c r="AC3317" s="2">
        <v>2841080000</v>
      </c>
      <c r="AD3317" s="2">
        <v>2843440000</v>
      </c>
      <c r="AE3317" s="2">
        <v>2854240000</v>
      </c>
      <c r="AF3317" s="2">
        <v>2881230000</v>
      </c>
    </row>
    <row r="3318" spans="1:32">
      <c r="A3318" t="s">
        <v>8946</v>
      </c>
      <c r="B3318" t="s">
        <v>19</v>
      </c>
      <c r="C3318" s="2">
        <v>262537000</v>
      </c>
      <c r="D3318" s="2">
        <v>263603000</v>
      </c>
      <c r="E3318" s="2">
        <v>273326000</v>
      </c>
      <c r="F3318" s="2">
        <v>261898000</v>
      </c>
      <c r="G3318" s="2">
        <v>253506000</v>
      </c>
      <c r="H3318" s="2">
        <v>244049000</v>
      </c>
      <c r="I3318" s="2">
        <v>234805000</v>
      </c>
      <c r="J3318" s="2">
        <v>228624000</v>
      </c>
      <c r="K3318" s="2">
        <v>224256000</v>
      </c>
      <c r="L3318" s="2">
        <v>219966000</v>
      </c>
      <c r="M3318" s="2">
        <v>215704000</v>
      </c>
      <c r="N3318" s="2">
        <v>212374000</v>
      </c>
      <c r="O3318" s="2">
        <v>209817000</v>
      </c>
      <c r="P3318" s="2">
        <v>207419000</v>
      </c>
      <c r="Q3318" s="2">
        <v>206460000</v>
      </c>
      <c r="R3318" s="2">
        <v>206300000</v>
      </c>
      <c r="S3318" s="2">
        <v>206780000</v>
      </c>
      <c r="T3318" s="2">
        <v>207632000</v>
      </c>
      <c r="U3318" s="2">
        <v>209097000</v>
      </c>
      <c r="V3318" s="2">
        <v>210429000</v>
      </c>
      <c r="W3318" s="2">
        <v>211921000</v>
      </c>
      <c r="X3318" s="2">
        <v>213306000</v>
      </c>
      <c r="Y3318" s="2">
        <v>216184000</v>
      </c>
      <c r="Z3318" s="2">
        <v>218848000</v>
      </c>
      <c r="AA3318" s="2">
        <v>221352000</v>
      </c>
      <c r="AB3318" s="2">
        <v>223430000</v>
      </c>
      <c r="AC3318" s="2">
        <v>224282000</v>
      </c>
      <c r="AD3318" s="2">
        <v>224469000</v>
      </c>
      <c r="AE3318" s="2">
        <v>225321000</v>
      </c>
      <c r="AF3318" s="2">
        <v>227452000</v>
      </c>
    </row>
    <row r="3319" spans="1:32">
      <c r="A3319" t="s">
        <v>8947</v>
      </c>
      <c r="B3319" t="s">
        <v>19</v>
      </c>
      <c r="C3319" s="2">
        <v>233465000</v>
      </c>
      <c r="D3319" s="2">
        <v>234413000</v>
      </c>
      <c r="E3319" s="2">
        <v>243059000</v>
      </c>
      <c r="F3319" s="2">
        <v>232896000</v>
      </c>
      <c r="G3319" s="2">
        <v>225434000</v>
      </c>
      <c r="H3319" s="2">
        <v>217024000</v>
      </c>
      <c r="I3319" s="2">
        <v>208804000</v>
      </c>
      <c r="J3319" s="2">
        <v>203308000</v>
      </c>
      <c r="K3319" s="2">
        <v>199422000</v>
      </c>
      <c r="L3319" s="2">
        <v>195608000</v>
      </c>
      <c r="M3319" s="2">
        <v>191818000</v>
      </c>
      <c r="N3319" s="2">
        <v>188857000</v>
      </c>
      <c r="O3319" s="2">
        <v>186582000</v>
      </c>
      <c r="P3319" s="2">
        <v>184450000</v>
      </c>
      <c r="Q3319" s="2">
        <v>183598000</v>
      </c>
      <c r="R3319" s="2">
        <v>183455000</v>
      </c>
      <c r="S3319" s="2">
        <v>183882000</v>
      </c>
      <c r="T3319" s="2">
        <v>184640000</v>
      </c>
      <c r="U3319" s="2">
        <v>185943000</v>
      </c>
      <c r="V3319" s="2">
        <v>187127000</v>
      </c>
      <c r="W3319" s="2">
        <v>188454000</v>
      </c>
      <c r="X3319" s="2">
        <v>189686000</v>
      </c>
      <c r="Y3319" s="2">
        <v>192244000</v>
      </c>
      <c r="Z3319" s="2">
        <v>194613000</v>
      </c>
      <c r="AA3319" s="2">
        <v>196840000</v>
      </c>
      <c r="AB3319" s="2">
        <v>198688000</v>
      </c>
      <c r="AC3319" s="2">
        <v>199446000</v>
      </c>
      <c r="AD3319" s="2">
        <v>199612000</v>
      </c>
      <c r="AE3319" s="2">
        <v>200370000</v>
      </c>
      <c r="AF3319" s="2">
        <v>202265000</v>
      </c>
    </row>
    <row r="3320" spans="1:32">
      <c r="A3320" t="s">
        <v>8948</v>
      </c>
      <c r="B3320" t="s">
        <v>19</v>
      </c>
      <c r="C3320" s="2">
        <v>706998000</v>
      </c>
      <c r="D3320" s="2">
        <v>709867000</v>
      </c>
      <c r="E3320" s="2">
        <v>736052000</v>
      </c>
      <c r="F3320" s="2">
        <v>705276000</v>
      </c>
      <c r="G3320" s="2">
        <v>682678000</v>
      </c>
      <c r="H3320" s="2">
        <v>657210000</v>
      </c>
      <c r="I3320" s="2">
        <v>632316000</v>
      </c>
      <c r="J3320" s="2">
        <v>615673000</v>
      </c>
      <c r="K3320" s="2">
        <v>603907000</v>
      </c>
      <c r="L3320" s="2">
        <v>592357000</v>
      </c>
      <c r="M3320" s="2">
        <v>580879000</v>
      </c>
      <c r="N3320" s="2">
        <v>571911000</v>
      </c>
      <c r="O3320" s="2">
        <v>565024000</v>
      </c>
      <c r="P3320" s="2">
        <v>558568000</v>
      </c>
      <c r="Q3320" s="2">
        <v>555985000</v>
      </c>
      <c r="R3320" s="2">
        <v>555555000</v>
      </c>
      <c r="S3320" s="2">
        <v>556846000</v>
      </c>
      <c r="T3320" s="2">
        <v>559142000</v>
      </c>
      <c r="U3320" s="2">
        <v>563087000</v>
      </c>
      <c r="V3320" s="2">
        <v>566674000</v>
      </c>
      <c r="W3320" s="2">
        <v>570692000</v>
      </c>
      <c r="X3320" s="2">
        <v>574422000</v>
      </c>
      <c r="Y3320" s="2">
        <v>582170000</v>
      </c>
      <c r="Z3320" s="2">
        <v>589344000</v>
      </c>
      <c r="AA3320" s="2">
        <v>596088000</v>
      </c>
      <c r="AB3320" s="2">
        <v>601683000</v>
      </c>
      <c r="AC3320" s="2">
        <v>603979000</v>
      </c>
      <c r="AD3320" s="2">
        <v>604481000</v>
      </c>
      <c r="AE3320" s="2">
        <v>606777000</v>
      </c>
      <c r="AF3320" s="2">
        <v>612516000</v>
      </c>
    </row>
    <row r="3321" spans="1:32">
      <c r="A3321" t="s">
        <v>8949</v>
      </c>
      <c r="B3321" t="s">
        <v>19</v>
      </c>
      <c r="C3321" s="2">
        <v>54596700</v>
      </c>
      <c r="D3321" s="2">
        <v>54818300</v>
      </c>
      <c r="E3321" s="2">
        <v>56840400</v>
      </c>
      <c r="F3321" s="2">
        <v>54463700</v>
      </c>
      <c r="G3321" s="2">
        <v>52718600</v>
      </c>
      <c r="H3321" s="2">
        <v>50751900</v>
      </c>
      <c r="I3321" s="2">
        <v>48829600</v>
      </c>
      <c r="J3321" s="2">
        <v>47544300</v>
      </c>
      <c r="K3321" s="2">
        <v>46635700</v>
      </c>
      <c r="L3321" s="2">
        <v>45743800</v>
      </c>
      <c r="M3321" s="2">
        <v>44857400</v>
      </c>
      <c r="N3321" s="2">
        <v>44164900</v>
      </c>
      <c r="O3321" s="2">
        <v>43633000</v>
      </c>
      <c r="P3321" s="2">
        <v>43134400</v>
      </c>
      <c r="Q3321" s="2">
        <v>42935000</v>
      </c>
      <c r="R3321" s="2">
        <v>42901800</v>
      </c>
      <c r="S3321" s="2">
        <v>43001500</v>
      </c>
      <c r="T3321" s="2">
        <v>43178800</v>
      </c>
      <c r="U3321" s="2">
        <v>43483500</v>
      </c>
      <c r="V3321" s="2">
        <v>43760500</v>
      </c>
      <c r="W3321" s="2">
        <v>44070700</v>
      </c>
      <c r="X3321" s="2">
        <v>44358800</v>
      </c>
      <c r="Y3321" s="2">
        <v>44957100</v>
      </c>
      <c r="Z3321" s="2">
        <v>45511100</v>
      </c>
      <c r="AA3321" s="2">
        <v>46031900</v>
      </c>
      <c r="AB3321" s="2">
        <v>46464000</v>
      </c>
      <c r="AC3321" s="2">
        <v>46641300</v>
      </c>
      <c r="AD3321" s="2">
        <v>46680000</v>
      </c>
      <c r="AE3321" s="2">
        <v>46857300</v>
      </c>
      <c r="AF3321" s="2">
        <v>47300500</v>
      </c>
    </row>
    <row r="3322" spans="1:32">
      <c r="A3322" t="s">
        <v>8950</v>
      </c>
      <c r="B3322" t="s">
        <v>19</v>
      </c>
      <c r="C3322" s="2">
        <v>46614200</v>
      </c>
      <c r="D3322" s="2">
        <v>46803400</v>
      </c>
      <c r="E3322" s="2">
        <v>48529800</v>
      </c>
      <c r="F3322" s="2">
        <v>46500600</v>
      </c>
      <c r="G3322" s="2">
        <v>45010700</v>
      </c>
      <c r="H3322" s="2">
        <v>43331500</v>
      </c>
      <c r="I3322" s="2">
        <v>41690200</v>
      </c>
      <c r="J3322" s="2">
        <v>40592900</v>
      </c>
      <c r="K3322" s="2">
        <v>39817100</v>
      </c>
      <c r="L3322" s="2">
        <v>39055600</v>
      </c>
      <c r="M3322" s="2">
        <v>38298800</v>
      </c>
      <c r="N3322" s="2">
        <v>37707600</v>
      </c>
      <c r="O3322" s="2">
        <v>37253500</v>
      </c>
      <c r="P3322" s="2">
        <v>36827800</v>
      </c>
      <c r="Q3322" s="2">
        <v>36657500</v>
      </c>
      <c r="R3322" s="2">
        <v>36629100</v>
      </c>
      <c r="S3322" s="2">
        <v>36714300</v>
      </c>
      <c r="T3322" s="2">
        <v>36865600</v>
      </c>
      <c r="U3322" s="2">
        <v>37125800</v>
      </c>
      <c r="V3322" s="2">
        <v>37362300</v>
      </c>
      <c r="W3322" s="2">
        <v>37627200</v>
      </c>
      <c r="X3322" s="2">
        <v>37873100</v>
      </c>
      <c r="Y3322" s="2">
        <v>38384000</v>
      </c>
      <c r="Z3322" s="2">
        <v>38857000</v>
      </c>
      <c r="AA3322" s="2">
        <v>39301600</v>
      </c>
      <c r="AB3322" s="2">
        <v>39670500</v>
      </c>
      <c r="AC3322" s="2">
        <v>39821900</v>
      </c>
      <c r="AD3322" s="2">
        <v>39855000</v>
      </c>
      <c r="AE3322" s="2">
        <v>40006300</v>
      </c>
      <c r="AF3322" s="2">
        <v>40384700</v>
      </c>
    </row>
    <row r="3323" spans="1:32">
      <c r="A3323" t="s">
        <v>8951</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8952</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8953</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8954</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8955</v>
      </c>
      <c r="B3327" t="s">
        <v>19</v>
      </c>
      <c r="C3327" s="2">
        <v>25983000</v>
      </c>
      <c r="D3327" s="2">
        <v>26089700</v>
      </c>
      <c r="E3327" s="2">
        <v>40565000</v>
      </c>
      <c r="F3327" s="2">
        <v>32366600</v>
      </c>
      <c r="G3327" s="2">
        <v>30253000</v>
      </c>
      <c r="H3327" s="2">
        <v>27520200</v>
      </c>
      <c r="I3327" s="2">
        <v>25876200</v>
      </c>
      <c r="J3327" s="2">
        <v>25000800</v>
      </c>
      <c r="K3327" s="2">
        <v>25000800</v>
      </c>
      <c r="L3327" s="2">
        <v>25107600</v>
      </c>
      <c r="M3327" s="2">
        <v>25278400</v>
      </c>
      <c r="N3327" s="2">
        <v>25491900</v>
      </c>
      <c r="O3327" s="2">
        <v>25897600</v>
      </c>
      <c r="P3327" s="2">
        <v>26239200</v>
      </c>
      <c r="Q3327" s="2">
        <v>26516700</v>
      </c>
      <c r="R3327" s="2">
        <v>26538000</v>
      </c>
      <c r="S3327" s="2">
        <v>26644800</v>
      </c>
      <c r="T3327" s="2">
        <v>27029100</v>
      </c>
      <c r="U3327" s="2">
        <v>26901000</v>
      </c>
      <c r="V3327" s="2">
        <v>27285300</v>
      </c>
      <c r="W3327" s="2">
        <v>27520200</v>
      </c>
      <c r="X3327" s="2">
        <v>27648200</v>
      </c>
      <c r="Y3327" s="2">
        <v>27541500</v>
      </c>
      <c r="Z3327" s="2">
        <v>27562800</v>
      </c>
      <c r="AA3327" s="2">
        <v>27626900</v>
      </c>
      <c r="AB3327" s="2">
        <v>27626900</v>
      </c>
      <c r="AC3327" s="2">
        <v>27648200</v>
      </c>
      <c r="AD3327" s="2">
        <v>27584200</v>
      </c>
      <c r="AE3327" s="2">
        <v>27477400</v>
      </c>
      <c r="AF3327" s="2">
        <v>27520200</v>
      </c>
    </row>
    <row r="3328" spans="1:32">
      <c r="A3328" t="s">
        <v>8956</v>
      </c>
      <c r="B3328" t="s">
        <v>19</v>
      </c>
      <c r="C3328" s="2">
        <v>119996000</v>
      </c>
      <c r="D3328" s="2">
        <v>120489000</v>
      </c>
      <c r="E3328" s="2">
        <v>187340000</v>
      </c>
      <c r="F3328" s="2">
        <v>149478000</v>
      </c>
      <c r="G3328" s="2">
        <v>139716000</v>
      </c>
      <c r="H3328" s="2">
        <v>127095000</v>
      </c>
      <c r="I3328" s="2">
        <v>119503000</v>
      </c>
      <c r="J3328" s="2">
        <v>115461000</v>
      </c>
      <c r="K3328" s="2">
        <v>115461000</v>
      </c>
      <c r="L3328" s="2">
        <v>115954000</v>
      </c>
      <c r="M3328" s="2">
        <v>116742000</v>
      </c>
      <c r="N3328" s="2">
        <v>117728000</v>
      </c>
      <c r="O3328" s="2">
        <v>119602000</v>
      </c>
      <c r="P3328" s="2">
        <v>121179000</v>
      </c>
      <c r="Q3328" s="2">
        <v>122461000</v>
      </c>
      <c r="R3328" s="2">
        <v>122560000</v>
      </c>
      <c r="S3328" s="2">
        <v>123053000</v>
      </c>
      <c r="T3328" s="2">
        <v>124828000</v>
      </c>
      <c r="U3328" s="2">
        <v>124236000</v>
      </c>
      <c r="V3328" s="2">
        <v>126011000</v>
      </c>
      <c r="W3328" s="2">
        <v>127095000</v>
      </c>
      <c r="X3328" s="2">
        <v>127687000</v>
      </c>
      <c r="Y3328" s="2">
        <v>127194000</v>
      </c>
      <c r="Z3328" s="2">
        <v>127293000</v>
      </c>
      <c r="AA3328" s="2">
        <v>127588000</v>
      </c>
      <c r="AB3328" s="2">
        <v>127588000</v>
      </c>
      <c r="AC3328" s="2">
        <v>127687000</v>
      </c>
      <c r="AD3328" s="2">
        <v>127391000</v>
      </c>
      <c r="AE3328" s="2">
        <v>126898000</v>
      </c>
      <c r="AF3328" s="2">
        <v>127095000</v>
      </c>
    </row>
    <row r="3329" spans="1:32">
      <c r="A3329" t="s">
        <v>8957</v>
      </c>
      <c r="B3329" t="s">
        <v>19</v>
      </c>
      <c r="C3329" s="2">
        <v>410689000</v>
      </c>
      <c r="D3329" s="2">
        <v>412376000</v>
      </c>
      <c r="E3329" s="2">
        <v>641174000</v>
      </c>
      <c r="F3329" s="2">
        <v>511589000</v>
      </c>
      <c r="G3329" s="2">
        <v>478181000</v>
      </c>
      <c r="H3329" s="2">
        <v>434986000</v>
      </c>
      <c r="I3329" s="2">
        <v>409002000</v>
      </c>
      <c r="J3329" s="2">
        <v>395166000</v>
      </c>
      <c r="K3329" s="2">
        <v>395166000</v>
      </c>
      <c r="L3329" s="2">
        <v>396853000</v>
      </c>
      <c r="M3329" s="2">
        <v>399553000</v>
      </c>
      <c r="N3329" s="2">
        <v>402927000</v>
      </c>
      <c r="O3329" s="2">
        <v>409339000</v>
      </c>
      <c r="P3329" s="2">
        <v>414738000</v>
      </c>
      <c r="Q3329" s="2">
        <v>419125000</v>
      </c>
      <c r="R3329" s="2">
        <v>419463000</v>
      </c>
      <c r="S3329" s="2">
        <v>421150000</v>
      </c>
      <c r="T3329" s="2">
        <v>427224000</v>
      </c>
      <c r="U3329" s="2">
        <v>425200000</v>
      </c>
      <c r="V3329" s="2">
        <v>431274000</v>
      </c>
      <c r="W3329" s="2">
        <v>434986000</v>
      </c>
      <c r="X3329" s="2">
        <v>437011000</v>
      </c>
      <c r="Y3329" s="2">
        <v>435323000</v>
      </c>
      <c r="Z3329" s="2">
        <v>435661000</v>
      </c>
      <c r="AA3329" s="2">
        <v>436673000</v>
      </c>
      <c r="AB3329" s="2">
        <v>436673000</v>
      </c>
      <c r="AC3329" s="2">
        <v>437011000</v>
      </c>
      <c r="AD3329" s="2">
        <v>435998000</v>
      </c>
      <c r="AE3329" s="2">
        <v>434311000</v>
      </c>
      <c r="AF3329" s="2">
        <v>434986000</v>
      </c>
    </row>
    <row r="3330" spans="1:32">
      <c r="A3330" t="s">
        <v>8958</v>
      </c>
      <c r="B3330" t="s">
        <v>19</v>
      </c>
      <c r="C3330" s="2">
        <v>32420900</v>
      </c>
      <c r="D3330" s="2">
        <v>32554100</v>
      </c>
      <c r="E3330" s="2">
        <v>50616000</v>
      </c>
      <c r="F3330" s="2">
        <v>40386200</v>
      </c>
      <c r="G3330" s="2">
        <v>37748900</v>
      </c>
      <c r="H3330" s="2">
        <v>34339000</v>
      </c>
      <c r="I3330" s="2">
        <v>32287700</v>
      </c>
      <c r="J3330" s="2">
        <v>31195400</v>
      </c>
      <c r="K3330" s="2">
        <v>31195400</v>
      </c>
      <c r="L3330" s="2">
        <v>31328600</v>
      </c>
      <c r="M3330" s="2">
        <v>31541800</v>
      </c>
      <c r="N3330" s="2">
        <v>31808200</v>
      </c>
      <c r="O3330" s="2">
        <v>32314300</v>
      </c>
      <c r="P3330" s="2">
        <v>32740600</v>
      </c>
      <c r="Q3330" s="2">
        <v>33086900</v>
      </c>
      <c r="R3330" s="2">
        <v>33113500</v>
      </c>
      <c r="S3330" s="2">
        <v>33246700</v>
      </c>
      <c r="T3330" s="2">
        <v>33726200</v>
      </c>
      <c r="U3330" s="2">
        <v>33566400</v>
      </c>
      <c r="V3330" s="2">
        <v>34045900</v>
      </c>
      <c r="W3330" s="2">
        <v>34339000</v>
      </c>
      <c r="X3330" s="2">
        <v>34498800</v>
      </c>
      <c r="Y3330" s="2">
        <v>34365600</v>
      </c>
      <c r="Z3330" s="2">
        <v>34392200</v>
      </c>
      <c r="AA3330" s="2">
        <v>34472200</v>
      </c>
      <c r="AB3330" s="2">
        <v>34472200</v>
      </c>
      <c r="AC3330" s="2">
        <v>34498800</v>
      </c>
      <c r="AD3330" s="2">
        <v>34418900</v>
      </c>
      <c r="AE3330" s="2">
        <v>34285700</v>
      </c>
      <c r="AF3330" s="2">
        <v>34339000</v>
      </c>
    </row>
    <row r="3331" spans="1:32">
      <c r="A3331" t="s">
        <v>8959</v>
      </c>
      <c r="B3331" t="s">
        <v>19</v>
      </c>
      <c r="C3331" s="2">
        <v>28830700</v>
      </c>
      <c r="D3331" s="2">
        <v>28949200</v>
      </c>
      <c r="E3331" s="2">
        <v>45011000</v>
      </c>
      <c r="F3331" s="2">
        <v>35914000</v>
      </c>
      <c r="G3331" s="2">
        <v>33568700</v>
      </c>
      <c r="H3331" s="2">
        <v>30536400</v>
      </c>
      <c r="I3331" s="2">
        <v>28712300</v>
      </c>
      <c r="J3331" s="2">
        <v>27741000</v>
      </c>
      <c r="K3331" s="2">
        <v>27741000</v>
      </c>
      <c r="L3331" s="2">
        <v>27859400</v>
      </c>
      <c r="M3331" s="2">
        <v>28049000</v>
      </c>
      <c r="N3331" s="2">
        <v>28285900</v>
      </c>
      <c r="O3331" s="2">
        <v>28736000</v>
      </c>
      <c r="P3331" s="2">
        <v>29115000</v>
      </c>
      <c r="Q3331" s="2">
        <v>29423000</v>
      </c>
      <c r="R3331" s="2">
        <v>29446700</v>
      </c>
      <c r="S3331" s="2">
        <v>29565100</v>
      </c>
      <c r="T3331" s="2">
        <v>29991500</v>
      </c>
      <c r="U3331" s="2">
        <v>29849400</v>
      </c>
      <c r="V3331" s="2">
        <v>30275800</v>
      </c>
      <c r="W3331" s="2">
        <v>30536400</v>
      </c>
      <c r="X3331" s="2">
        <v>30678600</v>
      </c>
      <c r="Y3331" s="2">
        <v>30560100</v>
      </c>
      <c r="Z3331" s="2">
        <v>30583800</v>
      </c>
      <c r="AA3331" s="2">
        <v>30654900</v>
      </c>
      <c r="AB3331" s="2">
        <v>30654900</v>
      </c>
      <c r="AC3331" s="2">
        <v>30678600</v>
      </c>
      <c r="AD3331" s="2">
        <v>30607500</v>
      </c>
      <c r="AE3331" s="2">
        <v>30489000</v>
      </c>
      <c r="AF3331" s="2">
        <v>30536400</v>
      </c>
    </row>
    <row r="3332" spans="1:32">
      <c r="A3332" t="s">
        <v>8960</v>
      </c>
      <c r="B3332" t="s">
        <v>19</v>
      </c>
      <c r="C3332" s="2">
        <v>87307600</v>
      </c>
      <c r="D3332" s="2">
        <v>87666300</v>
      </c>
      <c r="E3332" s="2">
        <v>136306000</v>
      </c>
      <c r="F3332" s="2">
        <v>108758000</v>
      </c>
      <c r="G3332" s="2">
        <v>101656000</v>
      </c>
      <c r="H3332" s="2">
        <v>92472900</v>
      </c>
      <c r="I3332" s="2">
        <v>86948900</v>
      </c>
      <c r="J3332" s="2">
        <v>84007500</v>
      </c>
      <c r="K3332" s="2">
        <v>84007500</v>
      </c>
      <c r="L3332" s="2">
        <v>84366200</v>
      </c>
      <c r="M3332" s="2">
        <v>84940200</v>
      </c>
      <c r="N3332" s="2">
        <v>85657600</v>
      </c>
      <c r="O3332" s="2">
        <v>87020600</v>
      </c>
      <c r="P3332" s="2">
        <v>88168500</v>
      </c>
      <c r="Q3332" s="2">
        <v>89101100</v>
      </c>
      <c r="R3332" s="2">
        <v>89172800</v>
      </c>
      <c r="S3332" s="2">
        <v>89531500</v>
      </c>
      <c r="T3332" s="2">
        <v>90822800</v>
      </c>
      <c r="U3332" s="2">
        <v>90392400</v>
      </c>
      <c r="V3332" s="2">
        <v>91683700</v>
      </c>
      <c r="W3332" s="2">
        <v>92472900</v>
      </c>
      <c r="X3332" s="2">
        <v>92903300</v>
      </c>
      <c r="Y3332" s="2">
        <v>92544600</v>
      </c>
      <c r="Z3332" s="2">
        <v>92616300</v>
      </c>
      <c r="AA3332" s="2">
        <v>92831600</v>
      </c>
      <c r="AB3332" s="2">
        <v>92831600</v>
      </c>
      <c r="AC3332" s="2">
        <v>92903300</v>
      </c>
      <c r="AD3332" s="2">
        <v>92688100</v>
      </c>
      <c r="AE3332" s="2">
        <v>92329400</v>
      </c>
      <c r="AF3332" s="2">
        <v>92472900</v>
      </c>
    </row>
    <row r="3333" spans="1:32">
      <c r="A3333" t="s">
        <v>8961</v>
      </c>
      <c r="B3333" t="s">
        <v>19</v>
      </c>
      <c r="C3333" s="2">
        <v>6742180</v>
      </c>
      <c r="D3333" s="2">
        <v>6769880</v>
      </c>
      <c r="E3333" s="2">
        <v>10526000</v>
      </c>
      <c r="F3333" s="2">
        <v>8398640</v>
      </c>
      <c r="G3333" s="2">
        <v>7850180</v>
      </c>
      <c r="H3333" s="2">
        <v>7141060</v>
      </c>
      <c r="I3333" s="2">
        <v>6714480</v>
      </c>
      <c r="J3333" s="2">
        <v>6487340</v>
      </c>
      <c r="K3333" s="2">
        <v>6487340</v>
      </c>
      <c r="L3333" s="2">
        <v>6515040</v>
      </c>
      <c r="M3333" s="2">
        <v>6559360</v>
      </c>
      <c r="N3333" s="2">
        <v>6614760</v>
      </c>
      <c r="O3333" s="2">
        <v>6720020</v>
      </c>
      <c r="P3333" s="2">
        <v>6808660</v>
      </c>
      <c r="Q3333" s="2">
        <v>6880680</v>
      </c>
      <c r="R3333" s="2">
        <v>6886220</v>
      </c>
      <c r="S3333" s="2">
        <v>6913920</v>
      </c>
      <c r="T3333" s="2">
        <v>7013640</v>
      </c>
      <c r="U3333" s="2">
        <v>6980400</v>
      </c>
      <c r="V3333" s="2">
        <v>7080120</v>
      </c>
      <c r="W3333" s="2">
        <v>7141060</v>
      </c>
      <c r="X3333" s="2">
        <v>7174300</v>
      </c>
      <c r="Y3333" s="2">
        <v>7146600</v>
      </c>
      <c r="Z3333" s="2">
        <v>7152140</v>
      </c>
      <c r="AA3333" s="2">
        <v>7168760</v>
      </c>
      <c r="AB3333" s="2">
        <v>7168760</v>
      </c>
      <c r="AC3333" s="2">
        <v>7174300</v>
      </c>
      <c r="AD3333" s="2">
        <v>7157680</v>
      </c>
      <c r="AE3333" s="2">
        <v>7129980</v>
      </c>
      <c r="AF3333" s="2">
        <v>7141060</v>
      </c>
    </row>
    <row r="3334" spans="1:32">
      <c r="A3334" t="s">
        <v>8962</v>
      </c>
      <c r="B3334" t="s">
        <v>19</v>
      </c>
      <c r="C3334" s="2">
        <v>5756410</v>
      </c>
      <c r="D3334" s="2">
        <v>5780060</v>
      </c>
      <c r="E3334" s="2">
        <v>8987000</v>
      </c>
      <c r="F3334" s="2">
        <v>7170680</v>
      </c>
      <c r="G3334" s="2">
        <v>6702410</v>
      </c>
      <c r="H3334" s="2">
        <v>6096970</v>
      </c>
      <c r="I3334" s="2">
        <v>5732760</v>
      </c>
      <c r="J3334" s="2">
        <v>5538830</v>
      </c>
      <c r="K3334" s="2">
        <v>5538830</v>
      </c>
      <c r="L3334" s="2">
        <v>5562480</v>
      </c>
      <c r="M3334" s="2">
        <v>5600320</v>
      </c>
      <c r="N3334" s="2">
        <v>5647620</v>
      </c>
      <c r="O3334" s="2">
        <v>5737490</v>
      </c>
      <c r="P3334" s="2">
        <v>5813170</v>
      </c>
      <c r="Q3334" s="2">
        <v>5874660</v>
      </c>
      <c r="R3334" s="2">
        <v>5879390</v>
      </c>
      <c r="S3334" s="2">
        <v>5903040</v>
      </c>
      <c r="T3334" s="2">
        <v>5988180</v>
      </c>
      <c r="U3334" s="2">
        <v>5959800</v>
      </c>
      <c r="V3334" s="2">
        <v>6044940</v>
      </c>
      <c r="W3334" s="2">
        <v>6096970</v>
      </c>
      <c r="X3334" s="2">
        <v>6125350</v>
      </c>
      <c r="Y3334" s="2">
        <v>6101700</v>
      </c>
      <c r="Z3334" s="2">
        <v>6106430</v>
      </c>
      <c r="AA3334" s="2">
        <v>6120620</v>
      </c>
      <c r="AB3334" s="2">
        <v>6120620</v>
      </c>
      <c r="AC3334" s="2">
        <v>6125350</v>
      </c>
      <c r="AD3334" s="2">
        <v>6111160</v>
      </c>
      <c r="AE3334" s="2">
        <v>6087510</v>
      </c>
      <c r="AF3334" s="2">
        <v>6096970</v>
      </c>
    </row>
    <row r="3335" spans="1:32">
      <c r="A3335" t="s">
        <v>8963</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8964</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8965</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8966</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8967</v>
      </c>
      <c r="B3339" t="s">
        <v>19</v>
      </c>
      <c r="C3339" s="2">
        <v>10049400</v>
      </c>
      <c r="D3339" s="2">
        <v>10092100</v>
      </c>
      <c r="E3339" s="2">
        <v>16892100</v>
      </c>
      <c r="F3339" s="2">
        <v>13136700</v>
      </c>
      <c r="G3339" s="2">
        <v>12096900</v>
      </c>
      <c r="H3339" s="2">
        <v>10745500</v>
      </c>
      <c r="I3339" s="2">
        <v>9902130</v>
      </c>
      <c r="J3339" s="2">
        <v>9408940</v>
      </c>
      <c r="K3339" s="2">
        <v>9423890</v>
      </c>
      <c r="L3339" s="2">
        <v>9477260</v>
      </c>
      <c r="M3339" s="2">
        <v>9573340</v>
      </c>
      <c r="N3339" s="2">
        <v>9690760</v>
      </c>
      <c r="O3339" s="2">
        <v>9889320</v>
      </c>
      <c r="P3339" s="2">
        <v>10034500</v>
      </c>
      <c r="Q3339" s="2">
        <v>10143400</v>
      </c>
      <c r="R3339" s="2">
        <v>10134800</v>
      </c>
      <c r="S3339" s="2">
        <v>10162600</v>
      </c>
      <c r="T3339" s="2">
        <v>10309900</v>
      </c>
      <c r="U3339" s="2">
        <v>10216000</v>
      </c>
      <c r="V3339" s="2">
        <v>10380400</v>
      </c>
      <c r="W3339" s="2">
        <v>10472200</v>
      </c>
      <c r="X3339" s="2">
        <v>10502100</v>
      </c>
      <c r="Y3339" s="2">
        <v>10420900</v>
      </c>
      <c r="Z3339" s="2">
        <v>10395300</v>
      </c>
      <c r="AA3339" s="2">
        <v>10395300</v>
      </c>
      <c r="AB3339" s="2">
        <v>10371800</v>
      </c>
      <c r="AC3339" s="2">
        <v>10344100</v>
      </c>
      <c r="AD3339" s="2">
        <v>10284300</v>
      </c>
      <c r="AE3339" s="2">
        <v>10205300</v>
      </c>
      <c r="AF3339" s="2">
        <v>10196800</v>
      </c>
    </row>
    <row r="3340" spans="1:32">
      <c r="A3340" t="s">
        <v>8968</v>
      </c>
      <c r="B3340" t="s">
        <v>19</v>
      </c>
      <c r="C3340" s="2">
        <v>46411000</v>
      </c>
      <c r="D3340" s="2">
        <v>46608200</v>
      </c>
      <c r="E3340" s="2">
        <v>78012300</v>
      </c>
      <c r="F3340" s="2">
        <v>60668600</v>
      </c>
      <c r="G3340" s="2">
        <v>55866800</v>
      </c>
      <c r="H3340" s="2">
        <v>49625400</v>
      </c>
      <c r="I3340" s="2">
        <v>45730700</v>
      </c>
      <c r="J3340" s="2">
        <v>43453000</v>
      </c>
      <c r="K3340" s="2">
        <v>43522000</v>
      </c>
      <c r="L3340" s="2">
        <v>43768500</v>
      </c>
      <c r="M3340" s="2">
        <v>44212200</v>
      </c>
      <c r="N3340" s="2">
        <v>44754500</v>
      </c>
      <c r="O3340" s="2">
        <v>45671500</v>
      </c>
      <c r="P3340" s="2">
        <v>46342000</v>
      </c>
      <c r="Q3340" s="2">
        <v>46844900</v>
      </c>
      <c r="R3340" s="2">
        <v>46805400</v>
      </c>
      <c r="S3340" s="2">
        <v>46933600</v>
      </c>
      <c r="T3340" s="2">
        <v>47613900</v>
      </c>
      <c r="U3340" s="2">
        <v>47180100</v>
      </c>
      <c r="V3340" s="2">
        <v>47939300</v>
      </c>
      <c r="W3340" s="2">
        <v>48363300</v>
      </c>
      <c r="X3340" s="2">
        <v>48501300</v>
      </c>
      <c r="Y3340" s="2">
        <v>48126700</v>
      </c>
      <c r="Z3340" s="2">
        <v>48008300</v>
      </c>
      <c r="AA3340" s="2">
        <v>48008300</v>
      </c>
      <c r="AB3340" s="2">
        <v>47899900</v>
      </c>
      <c r="AC3340" s="2">
        <v>47771700</v>
      </c>
      <c r="AD3340" s="2">
        <v>47495600</v>
      </c>
      <c r="AE3340" s="2">
        <v>47130800</v>
      </c>
      <c r="AF3340" s="2">
        <v>47091400</v>
      </c>
    </row>
    <row r="3341" spans="1:32">
      <c r="A3341" t="s">
        <v>8969</v>
      </c>
      <c r="B3341" t="s">
        <v>19</v>
      </c>
      <c r="C3341" s="2">
        <v>158842000</v>
      </c>
      <c r="D3341" s="2">
        <v>159517000</v>
      </c>
      <c r="E3341" s="2">
        <v>266998000</v>
      </c>
      <c r="F3341" s="2">
        <v>207639000</v>
      </c>
      <c r="G3341" s="2">
        <v>191205000</v>
      </c>
      <c r="H3341" s="2">
        <v>169844000</v>
      </c>
      <c r="I3341" s="2">
        <v>156514000</v>
      </c>
      <c r="J3341" s="2">
        <v>148719000</v>
      </c>
      <c r="K3341" s="2">
        <v>148955000</v>
      </c>
      <c r="L3341" s="2">
        <v>149798000</v>
      </c>
      <c r="M3341" s="2">
        <v>151317000</v>
      </c>
      <c r="N3341" s="2">
        <v>153173000</v>
      </c>
      <c r="O3341" s="2">
        <v>156311000</v>
      </c>
      <c r="P3341" s="2">
        <v>158606000</v>
      </c>
      <c r="Q3341" s="2">
        <v>160327000</v>
      </c>
      <c r="R3341" s="2">
        <v>160192000</v>
      </c>
      <c r="S3341" s="2">
        <v>160631000</v>
      </c>
      <c r="T3341" s="2">
        <v>162959000</v>
      </c>
      <c r="U3341" s="2">
        <v>161475000</v>
      </c>
      <c r="V3341" s="2">
        <v>164073000</v>
      </c>
      <c r="W3341" s="2">
        <v>165524000</v>
      </c>
      <c r="X3341" s="2">
        <v>165997000</v>
      </c>
      <c r="Y3341" s="2">
        <v>164714000</v>
      </c>
      <c r="Z3341" s="2">
        <v>164309000</v>
      </c>
      <c r="AA3341" s="2">
        <v>164309000</v>
      </c>
      <c r="AB3341" s="2">
        <v>163938000</v>
      </c>
      <c r="AC3341" s="2">
        <v>163499000</v>
      </c>
      <c r="AD3341" s="2">
        <v>162554000</v>
      </c>
      <c r="AE3341" s="2">
        <v>161306000</v>
      </c>
      <c r="AF3341" s="2">
        <v>161171000</v>
      </c>
    </row>
    <row r="3342" spans="1:32">
      <c r="A3342" t="s">
        <v>8970</v>
      </c>
      <c r="B3342" t="s">
        <v>19</v>
      </c>
      <c r="C3342" s="2">
        <v>12539400</v>
      </c>
      <c r="D3342" s="2">
        <v>12592700</v>
      </c>
      <c r="E3342" s="2">
        <v>21077600</v>
      </c>
      <c r="F3342" s="2">
        <v>16391600</v>
      </c>
      <c r="G3342" s="2">
        <v>15094200</v>
      </c>
      <c r="H3342" s="2">
        <v>13407900</v>
      </c>
      <c r="I3342" s="2">
        <v>12355600</v>
      </c>
      <c r="J3342" s="2">
        <v>11740200</v>
      </c>
      <c r="K3342" s="2">
        <v>11758900</v>
      </c>
      <c r="L3342" s="2">
        <v>11825500</v>
      </c>
      <c r="M3342" s="2">
        <v>11945400</v>
      </c>
      <c r="N3342" s="2">
        <v>12091900</v>
      </c>
      <c r="O3342" s="2">
        <v>12339600</v>
      </c>
      <c r="P3342" s="2">
        <v>12520800</v>
      </c>
      <c r="Q3342" s="2">
        <v>12656700</v>
      </c>
      <c r="R3342" s="2">
        <v>12646000</v>
      </c>
      <c r="S3342" s="2">
        <v>12680600</v>
      </c>
      <c r="T3342" s="2">
        <v>12864500</v>
      </c>
      <c r="U3342" s="2">
        <v>12747200</v>
      </c>
      <c r="V3342" s="2">
        <v>12952400</v>
      </c>
      <c r="W3342" s="2">
        <v>13066900</v>
      </c>
      <c r="X3342" s="2">
        <v>13104200</v>
      </c>
      <c r="Y3342" s="2">
        <v>13003000</v>
      </c>
      <c r="Z3342" s="2">
        <v>12971000</v>
      </c>
      <c r="AA3342" s="2">
        <v>12971000</v>
      </c>
      <c r="AB3342" s="2">
        <v>12941700</v>
      </c>
      <c r="AC3342" s="2">
        <v>12907100</v>
      </c>
      <c r="AD3342" s="2">
        <v>12832500</v>
      </c>
      <c r="AE3342" s="2">
        <v>12733900</v>
      </c>
      <c r="AF3342" s="2">
        <v>12723300</v>
      </c>
    </row>
    <row r="3343" spans="1:32">
      <c r="A3343" t="s">
        <v>8971</v>
      </c>
      <c r="B3343" t="s">
        <v>19</v>
      </c>
      <c r="C3343" s="2">
        <v>11150900</v>
      </c>
      <c r="D3343" s="2">
        <v>11198300</v>
      </c>
      <c r="E3343" s="2">
        <v>18743500</v>
      </c>
      <c r="F3343" s="2">
        <v>14576500</v>
      </c>
      <c r="G3343" s="2">
        <v>13422800</v>
      </c>
      <c r="H3343" s="2">
        <v>11923200</v>
      </c>
      <c r="I3343" s="2">
        <v>10987400</v>
      </c>
      <c r="J3343" s="2">
        <v>10440200</v>
      </c>
      <c r="K3343" s="2">
        <v>10456800</v>
      </c>
      <c r="L3343" s="2">
        <v>10516000</v>
      </c>
      <c r="M3343" s="2">
        <v>10622600</v>
      </c>
      <c r="N3343" s="2">
        <v>10752900</v>
      </c>
      <c r="O3343" s="2">
        <v>10973200</v>
      </c>
      <c r="P3343" s="2">
        <v>11134300</v>
      </c>
      <c r="Q3343" s="2">
        <v>11255100</v>
      </c>
      <c r="R3343" s="2">
        <v>11245600</v>
      </c>
      <c r="S3343" s="2">
        <v>11276400</v>
      </c>
      <c r="T3343" s="2">
        <v>11439900</v>
      </c>
      <c r="U3343" s="2">
        <v>11335700</v>
      </c>
      <c r="V3343" s="2">
        <v>11518100</v>
      </c>
      <c r="W3343" s="2">
        <v>11619900</v>
      </c>
      <c r="X3343" s="2">
        <v>11653100</v>
      </c>
      <c r="Y3343" s="2">
        <v>11563100</v>
      </c>
      <c r="Z3343" s="2">
        <v>11534700</v>
      </c>
      <c r="AA3343" s="2">
        <v>11534700</v>
      </c>
      <c r="AB3343" s="2">
        <v>11508600</v>
      </c>
      <c r="AC3343" s="2">
        <v>11477800</v>
      </c>
      <c r="AD3343" s="2">
        <v>11411500</v>
      </c>
      <c r="AE3343" s="2">
        <v>11323800</v>
      </c>
      <c r="AF3343" s="2">
        <v>11314300</v>
      </c>
    </row>
    <row r="3344" spans="1:32">
      <c r="A3344" t="s">
        <v>8972</v>
      </c>
      <c r="B3344" t="s">
        <v>19</v>
      </c>
      <c r="C3344" s="2">
        <v>33768000</v>
      </c>
      <c r="D3344" s="2">
        <v>33911500</v>
      </c>
      <c r="E3344" s="2">
        <v>56760700</v>
      </c>
      <c r="F3344" s="2">
        <v>44141600</v>
      </c>
      <c r="G3344" s="2">
        <v>40647900</v>
      </c>
      <c r="H3344" s="2">
        <v>36106700</v>
      </c>
      <c r="I3344" s="2">
        <v>33273000</v>
      </c>
      <c r="J3344" s="2">
        <v>31615800</v>
      </c>
      <c r="K3344" s="2">
        <v>31666000</v>
      </c>
      <c r="L3344" s="2">
        <v>31845400</v>
      </c>
      <c r="M3344" s="2">
        <v>32168200</v>
      </c>
      <c r="N3344" s="2">
        <v>32562800</v>
      </c>
      <c r="O3344" s="2">
        <v>33230000</v>
      </c>
      <c r="P3344" s="2">
        <v>33717800</v>
      </c>
      <c r="Q3344" s="2">
        <v>34083700</v>
      </c>
      <c r="R3344" s="2">
        <v>34055000</v>
      </c>
      <c r="S3344" s="2">
        <v>34148200</v>
      </c>
      <c r="T3344" s="2">
        <v>34643200</v>
      </c>
      <c r="U3344" s="2">
        <v>34327600</v>
      </c>
      <c r="V3344" s="2">
        <v>34880000</v>
      </c>
      <c r="W3344" s="2">
        <v>35188500</v>
      </c>
      <c r="X3344" s="2">
        <v>35288900</v>
      </c>
      <c r="Y3344" s="2">
        <v>35016300</v>
      </c>
      <c r="Z3344" s="2">
        <v>34930200</v>
      </c>
      <c r="AA3344" s="2">
        <v>34930200</v>
      </c>
      <c r="AB3344" s="2">
        <v>34851300</v>
      </c>
      <c r="AC3344" s="2">
        <v>34758000</v>
      </c>
      <c r="AD3344" s="2">
        <v>34557200</v>
      </c>
      <c r="AE3344" s="2">
        <v>34291700</v>
      </c>
      <c r="AF3344" s="2">
        <v>34263000</v>
      </c>
    </row>
    <row r="3345" spans="1:32">
      <c r="A3345" t="s">
        <v>8973</v>
      </c>
      <c r="B3345" t="s">
        <v>19</v>
      </c>
      <c r="C3345" s="2">
        <v>2607680</v>
      </c>
      <c r="D3345" s="2">
        <v>2618760</v>
      </c>
      <c r="E3345" s="2">
        <v>4383250</v>
      </c>
      <c r="F3345" s="2">
        <v>3408760</v>
      </c>
      <c r="G3345" s="2">
        <v>3138960</v>
      </c>
      <c r="H3345" s="2">
        <v>2788280</v>
      </c>
      <c r="I3345" s="2">
        <v>2569450</v>
      </c>
      <c r="J3345" s="2">
        <v>2441480</v>
      </c>
      <c r="K3345" s="2">
        <v>2445360</v>
      </c>
      <c r="L3345" s="2">
        <v>2459210</v>
      </c>
      <c r="M3345" s="2">
        <v>2484140</v>
      </c>
      <c r="N3345" s="2">
        <v>2514610</v>
      </c>
      <c r="O3345" s="2">
        <v>2566130</v>
      </c>
      <c r="P3345" s="2">
        <v>2603800</v>
      </c>
      <c r="Q3345" s="2">
        <v>2632050</v>
      </c>
      <c r="R3345" s="2">
        <v>2629840</v>
      </c>
      <c r="S3345" s="2">
        <v>2637040</v>
      </c>
      <c r="T3345" s="2">
        <v>2675270</v>
      </c>
      <c r="U3345" s="2">
        <v>2650890</v>
      </c>
      <c r="V3345" s="2">
        <v>2693550</v>
      </c>
      <c r="W3345" s="2">
        <v>2717370</v>
      </c>
      <c r="X3345" s="2">
        <v>2725130</v>
      </c>
      <c r="Y3345" s="2">
        <v>2704070</v>
      </c>
      <c r="Z3345" s="2">
        <v>2697430</v>
      </c>
      <c r="AA3345" s="2">
        <v>2697430</v>
      </c>
      <c r="AB3345" s="2">
        <v>2691330</v>
      </c>
      <c r="AC3345" s="2">
        <v>2684130</v>
      </c>
      <c r="AD3345" s="2">
        <v>2668620</v>
      </c>
      <c r="AE3345" s="2">
        <v>2648120</v>
      </c>
      <c r="AF3345" s="2">
        <v>2645900</v>
      </c>
    </row>
    <row r="3346" spans="1:32">
      <c r="A3346" t="s">
        <v>8974</v>
      </c>
      <c r="B3346" t="s">
        <v>19</v>
      </c>
      <c r="C3346" s="2">
        <v>2226410</v>
      </c>
      <c r="D3346" s="2">
        <v>2235870</v>
      </c>
      <c r="E3346" s="2">
        <v>3742380</v>
      </c>
      <c r="F3346" s="2">
        <v>2910370</v>
      </c>
      <c r="G3346" s="2">
        <v>2680020</v>
      </c>
      <c r="H3346" s="2">
        <v>2380610</v>
      </c>
      <c r="I3346" s="2">
        <v>2193770</v>
      </c>
      <c r="J3346" s="2">
        <v>2084510</v>
      </c>
      <c r="K3346" s="2">
        <v>2087820</v>
      </c>
      <c r="L3346" s="2">
        <v>2099650</v>
      </c>
      <c r="M3346" s="2">
        <v>2120930</v>
      </c>
      <c r="N3346" s="2">
        <v>2146950</v>
      </c>
      <c r="O3346" s="2">
        <v>2190940</v>
      </c>
      <c r="P3346" s="2">
        <v>2223100</v>
      </c>
      <c r="Q3346" s="2">
        <v>2247220</v>
      </c>
      <c r="R3346" s="2">
        <v>2245330</v>
      </c>
      <c r="S3346" s="2">
        <v>2251480</v>
      </c>
      <c r="T3346" s="2">
        <v>2284120</v>
      </c>
      <c r="U3346" s="2">
        <v>2263300</v>
      </c>
      <c r="V3346" s="2">
        <v>2299730</v>
      </c>
      <c r="W3346" s="2">
        <v>2320060</v>
      </c>
      <c r="X3346" s="2">
        <v>2326690</v>
      </c>
      <c r="Y3346" s="2">
        <v>2308710</v>
      </c>
      <c r="Z3346" s="2">
        <v>2303040</v>
      </c>
      <c r="AA3346" s="2">
        <v>2303040</v>
      </c>
      <c r="AB3346" s="2">
        <v>2297830</v>
      </c>
      <c r="AC3346" s="2">
        <v>2291680</v>
      </c>
      <c r="AD3346" s="2">
        <v>2278440</v>
      </c>
      <c r="AE3346" s="2">
        <v>2260940</v>
      </c>
      <c r="AF3346" s="2">
        <v>2259050</v>
      </c>
    </row>
    <row r="3347" spans="1:32">
      <c r="A3347" t="s">
        <v>8975</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8976</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8977</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8978</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8979</v>
      </c>
      <c r="B3351" t="s">
        <v>19</v>
      </c>
      <c r="C3351" s="2">
        <v>13798500</v>
      </c>
      <c r="D3351" s="2">
        <v>13854000</v>
      </c>
      <c r="E3351" s="2">
        <v>11712600</v>
      </c>
      <c r="F3351" s="2">
        <v>10841500</v>
      </c>
      <c r="G3351" s="2">
        <v>11586600</v>
      </c>
      <c r="H3351" s="2">
        <v>12190900</v>
      </c>
      <c r="I3351" s="2">
        <v>13055500</v>
      </c>
      <c r="J3351" s="2">
        <v>13922300</v>
      </c>
      <c r="K3351" s="2">
        <v>14127300</v>
      </c>
      <c r="L3351" s="2">
        <v>14095300</v>
      </c>
      <c r="M3351" s="2">
        <v>14146500</v>
      </c>
      <c r="N3351" s="2">
        <v>14270300</v>
      </c>
      <c r="O3351" s="2">
        <v>14306600</v>
      </c>
      <c r="P3351" s="2">
        <v>14278900</v>
      </c>
      <c r="Q3351" s="2">
        <v>14091000</v>
      </c>
      <c r="R3351" s="2">
        <v>13723800</v>
      </c>
      <c r="S3351" s="2">
        <v>13783600</v>
      </c>
      <c r="T3351" s="2">
        <v>13839100</v>
      </c>
      <c r="U3351" s="2">
        <v>13924500</v>
      </c>
      <c r="V3351" s="2">
        <v>14120900</v>
      </c>
      <c r="W3351" s="2">
        <v>14392000</v>
      </c>
      <c r="X3351" s="2">
        <v>14635400</v>
      </c>
      <c r="Y3351" s="2">
        <v>14588500</v>
      </c>
      <c r="Z3351" s="2">
        <v>14633300</v>
      </c>
      <c r="AA3351" s="2">
        <v>14733600</v>
      </c>
      <c r="AB3351" s="2">
        <v>14889500</v>
      </c>
      <c r="AC3351" s="2">
        <v>15132900</v>
      </c>
      <c r="AD3351" s="2">
        <v>15310100</v>
      </c>
      <c r="AE3351" s="2">
        <v>15404000</v>
      </c>
      <c r="AF3351" s="2">
        <v>15602600</v>
      </c>
    </row>
    <row r="3352" spans="1:32">
      <c r="A3352" t="s">
        <v>8980</v>
      </c>
      <c r="B3352" t="s">
        <v>19</v>
      </c>
      <c r="C3352" s="2">
        <v>63725200</v>
      </c>
      <c r="D3352" s="2">
        <v>63981500</v>
      </c>
      <c r="E3352" s="2">
        <v>54092000</v>
      </c>
      <c r="F3352" s="2">
        <v>50069100</v>
      </c>
      <c r="G3352" s="2">
        <v>53510200</v>
      </c>
      <c r="H3352" s="2">
        <v>56300600</v>
      </c>
      <c r="I3352" s="2">
        <v>60293900</v>
      </c>
      <c r="J3352" s="2">
        <v>64297100</v>
      </c>
      <c r="K3352" s="2">
        <v>65243600</v>
      </c>
      <c r="L3352" s="2">
        <v>65095700</v>
      </c>
      <c r="M3352" s="2">
        <v>65332400</v>
      </c>
      <c r="N3352" s="2">
        <v>65904200</v>
      </c>
      <c r="O3352" s="2">
        <v>66071900</v>
      </c>
      <c r="P3352" s="2">
        <v>65943700</v>
      </c>
      <c r="Q3352" s="2">
        <v>65076000</v>
      </c>
      <c r="R3352" s="2">
        <v>63380100</v>
      </c>
      <c r="S3352" s="2">
        <v>63656200</v>
      </c>
      <c r="T3352" s="2">
        <v>63912500</v>
      </c>
      <c r="U3352" s="2">
        <v>64306900</v>
      </c>
      <c r="V3352" s="2">
        <v>65214000</v>
      </c>
      <c r="W3352" s="2">
        <v>66466300</v>
      </c>
      <c r="X3352" s="2">
        <v>67590300</v>
      </c>
      <c r="Y3352" s="2">
        <v>67373400</v>
      </c>
      <c r="Z3352" s="2">
        <v>67580400</v>
      </c>
      <c r="AA3352" s="2">
        <v>68043900</v>
      </c>
      <c r="AB3352" s="2">
        <v>68763600</v>
      </c>
      <c r="AC3352" s="2">
        <v>69887700</v>
      </c>
      <c r="AD3352" s="2">
        <v>70706100</v>
      </c>
      <c r="AE3352" s="2">
        <v>71139900</v>
      </c>
      <c r="AF3352" s="2">
        <v>72056900</v>
      </c>
    </row>
    <row r="3353" spans="1:32">
      <c r="A3353" t="s">
        <v>8981</v>
      </c>
      <c r="B3353" t="s">
        <v>19</v>
      </c>
      <c r="C3353" s="2">
        <v>218100000</v>
      </c>
      <c r="D3353" s="2">
        <v>218978000</v>
      </c>
      <c r="E3353" s="2">
        <v>185131000</v>
      </c>
      <c r="F3353" s="2">
        <v>171362000</v>
      </c>
      <c r="G3353" s="2">
        <v>183140000</v>
      </c>
      <c r="H3353" s="2">
        <v>192690000</v>
      </c>
      <c r="I3353" s="2">
        <v>206357000</v>
      </c>
      <c r="J3353" s="2">
        <v>220058000</v>
      </c>
      <c r="K3353" s="2">
        <v>223297000</v>
      </c>
      <c r="L3353" s="2">
        <v>222791000</v>
      </c>
      <c r="M3353" s="2">
        <v>223601000</v>
      </c>
      <c r="N3353" s="2">
        <v>225558000</v>
      </c>
      <c r="O3353" s="2">
        <v>226132000</v>
      </c>
      <c r="P3353" s="2">
        <v>225693000</v>
      </c>
      <c r="Q3353" s="2">
        <v>222724000</v>
      </c>
      <c r="R3353" s="2">
        <v>216919000</v>
      </c>
      <c r="S3353" s="2">
        <v>217864000</v>
      </c>
      <c r="T3353" s="2">
        <v>218742000</v>
      </c>
      <c r="U3353" s="2">
        <v>220091000</v>
      </c>
      <c r="V3353" s="2">
        <v>223196000</v>
      </c>
      <c r="W3353" s="2">
        <v>227482000</v>
      </c>
      <c r="X3353" s="2">
        <v>231329000</v>
      </c>
      <c r="Y3353" s="2">
        <v>230586000</v>
      </c>
      <c r="Z3353" s="2">
        <v>231295000</v>
      </c>
      <c r="AA3353" s="2">
        <v>232881000</v>
      </c>
      <c r="AB3353" s="2">
        <v>235345000</v>
      </c>
      <c r="AC3353" s="2">
        <v>239192000</v>
      </c>
      <c r="AD3353" s="2">
        <v>241993000</v>
      </c>
      <c r="AE3353" s="2">
        <v>243477000</v>
      </c>
      <c r="AF3353" s="2">
        <v>246616000</v>
      </c>
    </row>
    <row r="3354" spans="1:32">
      <c r="A3354" t="s">
        <v>8982</v>
      </c>
      <c r="B3354" t="s">
        <v>19</v>
      </c>
      <c r="C3354" s="2">
        <v>17217400</v>
      </c>
      <c r="D3354" s="2">
        <v>17286700</v>
      </c>
      <c r="E3354" s="2">
        <v>14614700</v>
      </c>
      <c r="F3354" s="2">
        <v>13527800</v>
      </c>
      <c r="G3354" s="2">
        <v>14457500</v>
      </c>
      <c r="H3354" s="2">
        <v>15211400</v>
      </c>
      <c r="I3354" s="2">
        <v>16290400</v>
      </c>
      <c r="J3354" s="2">
        <v>17371900</v>
      </c>
      <c r="K3354" s="2">
        <v>17627700</v>
      </c>
      <c r="L3354" s="2">
        <v>17587700</v>
      </c>
      <c r="M3354" s="2">
        <v>17651700</v>
      </c>
      <c r="N3354" s="2">
        <v>17806200</v>
      </c>
      <c r="O3354" s="2">
        <v>17851500</v>
      </c>
      <c r="P3354" s="2">
        <v>17816800</v>
      </c>
      <c r="Q3354" s="2">
        <v>17582400</v>
      </c>
      <c r="R3354" s="2">
        <v>17124200</v>
      </c>
      <c r="S3354" s="2">
        <v>17198800</v>
      </c>
      <c r="T3354" s="2">
        <v>17268000</v>
      </c>
      <c r="U3354" s="2">
        <v>17374600</v>
      </c>
      <c r="V3354" s="2">
        <v>17619700</v>
      </c>
      <c r="W3354" s="2">
        <v>17958000</v>
      </c>
      <c r="X3354" s="2">
        <v>18261700</v>
      </c>
      <c r="Y3354" s="2">
        <v>18203100</v>
      </c>
      <c r="Z3354" s="2">
        <v>18259100</v>
      </c>
      <c r="AA3354" s="2">
        <v>18384300</v>
      </c>
      <c r="AB3354" s="2">
        <v>18578700</v>
      </c>
      <c r="AC3354" s="2">
        <v>18882400</v>
      </c>
      <c r="AD3354" s="2">
        <v>19103500</v>
      </c>
      <c r="AE3354" s="2">
        <v>19220800</v>
      </c>
      <c r="AF3354" s="2">
        <v>19468500</v>
      </c>
    </row>
    <row r="3355" spans="1:32">
      <c r="A3355" t="s">
        <v>8983</v>
      </c>
      <c r="B3355" t="s">
        <v>19</v>
      </c>
      <c r="C3355" s="2">
        <v>15310800</v>
      </c>
      <c r="D3355" s="2">
        <v>15372400</v>
      </c>
      <c r="E3355" s="2">
        <v>12996300</v>
      </c>
      <c r="F3355" s="2">
        <v>12029800</v>
      </c>
      <c r="G3355" s="2">
        <v>12856600</v>
      </c>
      <c r="H3355" s="2">
        <v>13527000</v>
      </c>
      <c r="I3355" s="2">
        <v>14486400</v>
      </c>
      <c r="J3355" s="2">
        <v>15448200</v>
      </c>
      <c r="K3355" s="2">
        <v>15675700</v>
      </c>
      <c r="L3355" s="2">
        <v>15640100</v>
      </c>
      <c r="M3355" s="2">
        <v>15697000</v>
      </c>
      <c r="N3355" s="2">
        <v>15834400</v>
      </c>
      <c r="O3355" s="2">
        <v>15874700</v>
      </c>
      <c r="P3355" s="2">
        <v>15843900</v>
      </c>
      <c r="Q3355" s="2">
        <v>15635400</v>
      </c>
      <c r="R3355" s="2">
        <v>15227900</v>
      </c>
      <c r="S3355" s="2">
        <v>15294300</v>
      </c>
      <c r="T3355" s="2">
        <v>15355900</v>
      </c>
      <c r="U3355" s="2">
        <v>15450600</v>
      </c>
      <c r="V3355" s="2">
        <v>15668600</v>
      </c>
      <c r="W3355" s="2">
        <v>15969400</v>
      </c>
      <c r="X3355" s="2">
        <v>16239500</v>
      </c>
      <c r="Y3355" s="2">
        <v>16187400</v>
      </c>
      <c r="Z3355" s="2">
        <v>16237100</v>
      </c>
      <c r="AA3355" s="2">
        <v>16348500</v>
      </c>
      <c r="AB3355" s="2">
        <v>16521400</v>
      </c>
      <c r="AC3355" s="2">
        <v>16791500</v>
      </c>
      <c r="AD3355" s="2">
        <v>16988100</v>
      </c>
      <c r="AE3355" s="2">
        <v>17092300</v>
      </c>
      <c r="AF3355" s="2">
        <v>17312700</v>
      </c>
    </row>
    <row r="3356" spans="1:32">
      <c r="A3356" t="s">
        <v>8984</v>
      </c>
      <c r="B3356" t="s">
        <v>19</v>
      </c>
      <c r="C3356" s="2">
        <v>46365600</v>
      </c>
      <c r="D3356" s="2">
        <v>46552100</v>
      </c>
      <c r="E3356" s="2">
        <v>39356600</v>
      </c>
      <c r="F3356" s="2">
        <v>36429600</v>
      </c>
      <c r="G3356" s="2">
        <v>38933300</v>
      </c>
      <c r="H3356" s="2">
        <v>40963500</v>
      </c>
      <c r="I3356" s="2">
        <v>43869000</v>
      </c>
      <c r="J3356" s="2">
        <v>46781700</v>
      </c>
      <c r="K3356" s="2">
        <v>47470400</v>
      </c>
      <c r="L3356" s="2">
        <v>47362700</v>
      </c>
      <c r="M3356" s="2">
        <v>47534900</v>
      </c>
      <c r="N3356" s="2">
        <v>47951000</v>
      </c>
      <c r="O3356" s="2">
        <v>48073000</v>
      </c>
      <c r="P3356" s="2">
        <v>47979700</v>
      </c>
      <c r="Q3356" s="2">
        <v>47348400</v>
      </c>
      <c r="R3356" s="2">
        <v>46114500</v>
      </c>
      <c r="S3356" s="2">
        <v>46315300</v>
      </c>
      <c r="T3356" s="2">
        <v>46501900</v>
      </c>
      <c r="U3356" s="2">
        <v>46788800</v>
      </c>
      <c r="V3356" s="2">
        <v>47448800</v>
      </c>
      <c r="W3356" s="2">
        <v>48359900</v>
      </c>
      <c r="X3356" s="2">
        <v>49177800</v>
      </c>
      <c r="Y3356" s="2">
        <v>49019900</v>
      </c>
      <c r="Z3356" s="2">
        <v>49170600</v>
      </c>
      <c r="AA3356" s="2">
        <v>49507800</v>
      </c>
      <c r="AB3356" s="2">
        <v>50031500</v>
      </c>
      <c r="AC3356" s="2">
        <v>50849300</v>
      </c>
      <c r="AD3356" s="2">
        <v>51444800</v>
      </c>
      <c r="AE3356" s="2">
        <v>51760400</v>
      </c>
      <c r="AF3356" s="2">
        <v>52427600</v>
      </c>
    </row>
    <row r="3357" spans="1:32">
      <c r="A3357" t="s">
        <v>8985</v>
      </c>
      <c r="B3357" t="s">
        <v>19</v>
      </c>
      <c r="C3357" s="2">
        <v>3580500</v>
      </c>
      <c r="D3357" s="2">
        <v>3594910</v>
      </c>
      <c r="E3357" s="2">
        <v>3039240</v>
      </c>
      <c r="F3357" s="2">
        <v>2813210</v>
      </c>
      <c r="G3357" s="2">
        <v>3006560</v>
      </c>
      <c r="H3357" s="2">
        <v>3163340</v>
      </c>
      <c r="I3357" s="2">
        <v>3387710</v>
      </c>
      <c r="J3357" s="2">
        <v>3612630</v>
      </c>
      <c r="K3357" s="2">
        <v>3665820</v>
      </c>
      <c r="L3357" s="2">
        <v>3657510</v>
      </c>
      <c r="M3357" s="2">
        <v>3670800</v>
      </c>
      <c r="N3357" s="2">
        <v>3702940</v>
      </c>
      <c r="O3357" s="2">
        <v>3712350</v>
      </c>
      <c r="P3357" s="2">
        <v>3705150</v>
      </c>
      <c r="Q3357" s="2">
        <v>3656400</v>
      </c>
      <c r="R3357" s="2">
        <v>3561110</v>
      </c>
      <c r="S3357" s="2">
        <v>3576620</v>
      </c>
      <c r="T3357" s="2">
        <v>3591030</v>
      </c>
      <c r="U3357" s="2">
        <v>3613190</v>
      </c>
      <c r="V3357" s="2">
        <v>3664160</v>
      </c>
      <c r="W3357" s="2">
        <v>3734510</v>
      </c>
      <c r="X3357" s="2">
        <v>3797670</v>
      </c>
      <c r="Y3357" s="2">
        <v>3785480</v>
      </c>
      <c r="Z3357" s="2">
        <v>3797120</v>
      </c>
      <c r="AA3357" s="2">
        <v>3823150</v>
      </c>
      <c r="AB3357" s="2">
        <v>3863600</v>
      </c>
      <c r="AC3357" s="2">
        <v>3926750</v>
      </c>
      <c r="AD3357" s="2">
        <v>3972730</v>
      </c>
      <c r="AE3357" s="2">
        <v>3997110</v>
      </c>
      <c r="AF3357" s="2">
        <v>4048630</v>
      </c>
    </row>
    <row r="3358" spans="1:32">
      <c r="A3358" t="s">
        <v>8986</v>
      </c>
      <c r="B3358" t="s">
        <v>19</v>
      </c>
      <c r="C3358" s="2">
        <v>3057000</v>
      </c>
      <c r="D3358" s="2">
        <v>3069300</v>
      </c>
      <c r="E3358" s="2">
        <v>2594880</v>
      </c>
      <c r="F3358" s="2">
        <v>2401890</v>
      </c>
      <c r="G3358" s="2">
        <v>2566970</v>
      </c>
      <c r="H3358" s="2">
        <v>2700830</v>
      </c>
      <c r="I3358" s="2">
        <v>2892400</v>
      </c>
      <c r="J3358" s="2">
        <v>3084430</v>
      </c>
      <c r="K3358" s="2">
        <v>3129840</v>
      </c>
      <c r="L3358" s="2">
        <v>3122750</v>
      </c>
      <c r="M3358" s="2">
        <v>3134100</v>
      </c>
      <c r="N3358" s="2">
        <v>3161530</v>
      </c>
      <c r="O3358" s="2">
        <v>3169570</v>
      </c>
      <c r="P3358" s="2">
        <v>3163420</v>
      </c>
      <c r="Q3358" s="2">
        <v>3121800</v>
      </c>
      <c r="R3358" s="2">
        <v>3040440</v>
      </c>
      <c r="S3358" s="2">
        <v>3053690</v>
      </c>
      <c r="T3358" s="2">
        <v>3065990</v>
      </c>
      <c r="U3358" s="2">
        <v>3084910</v>
      </c>
      <c r="V3358" s="2">
        <v>3128420</v>
      </c>
      <c r="W3358" s="2">
        <v>3188490</v>
      </c>
      <c r="X3358" s="2">
        <v>3242420</v>
      </c>
      <c r="Y3358" s="2">
        <v>3232010</v>
      </c>
      <c r="Z3358" s="2">
        <v>3241940</v>
      </c>
      <c r="AA3358" s="2">
        <v>3264170</v>
      </c>
      <c r="AB3358" s="2">
        <v>3298700</v>
      </c>
      <c r="AC3358" s="2">
        <v>3352620</v>
      </c>
      <c r="AD3358" s="2">
        <v>3391880</v>
      </c>
      <c r="AE3358" s="2">
        <v>3412700</v>
      </c>
      <c r="AF3358" s="2">
        <v>3456680</v>
      </c>
    </row>
    <row r="3359" spans="1:32">
      <c r="A3359" t="s">
        <v>8987</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8988</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8989</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8990</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8991</v>
      </c>
      <c r="B3363" t="s">
        <v>19</v>
      </c>
      <c r="C3363" s="2">
        <v>8379880</v>
      </c>
      <c r="D3363" s="2">
        <v>8414040</v>
      </c>
      <c r="E3363" s="2">
        <v>29270800</v>
      </c>
      <c r="F3363" s="2">
        <v>23848000</v>
      </c>
      <c r="G3363" s="2">
        <v>22502900</v>
      </c>
      <c r="H3363" s="2">
        <v>20952900</v>
      </c>
      <c r="I3363" s="2">
        <v>20051900</v>
      </c>
      <c r="J3363" s="2">
        <v>19573700</v>
      </c>
      <c r="K3363" s="2">
        <v>19516000</v>
      </c>
      <c r="L3363" s="2">
        <v>19531000</v>
      </c>
      <c r="M3363" s="2">
        <v>19580100</v>
      </c>
      <c r="N3363" s="2">
        <v>19686800</v>
      </c>
      <c r="O3363" s="2">
        <v>19943000</v>
      </c>
      <c r="P3363" s="2">
        <v>20186400</v>
      </c>
      <c r="Q3363" s="2">
        <v>20395700</v>
      </c>
      <c r="R3363" s="2">
        <v>20449000</v>
      </c>
      <c r="S3363" s="2">
        <v>20543000</v>
      </c>
      <c r="T3363" s="2">
        <v>20824800</v>
      </c>
      <c r="U3363" s="2">
        <v>20756500</v>
      </c>
      <c r="V3363" s="2">
        <v>21049000</v>
      </c>
      <c r="W3363" s="2">
        <v>21224000</v>
      </c>
      <c r="X3363" s="2">
        <v>21332900</v>
      </c>
      <c r="Y3363" s="2">
        <v>21249700</v>
      </c>
      <c r="Z3363" s="2">
        <v>21260300</v>
      </c>
      <c r="AA3363" s="2">
        <v>21286000</v>
      </c>
      <c r="AB3363" s="2">
        <v>21234700</v>
      </c>
      <c r="AC3363" s="2">
        <v>21226200</v>
      </c>
      <c r="AD3363" s="2">
        <v>21145000</v>
      </c>
      <c r="AE3363" s="2">
        <v>21029800</v>
      </c>
      <c r="AF3363" s="2">
        <v>21040400</v>
      </c>
    </row>
    <row r="3364" spans="1:32">
      <c r="A3364" t="s">
        <v>8992</v>
      </c>
      <c r="B3364" t="s">
        <v>19</v>
      </c>
      <c r="C3364" s="2">
        <v>38700500</v>
      </c>
      <c r="D3364" s="2">
        <v>38858300</v>
      </c>
      <c r="E3364" s="2">
        <v>135181000</v>
      </c>
      <c r="F3364" s="2">
        <v>110136000</v>
      </c>
      <c r="G3364" s="2">
        <v>103924000</v>
      </c>
      <c r="H3364" s="2">
        <v>96766000</v>
      </c>
      <c r="I3364" s="2">
        <v>92605100</v>
      </c>
      <c r="J3364" s="2">
        <v>90396500</v>
      </c>
      <c r="K3364" s="2">
        <v>90130300</v>
      </c>
      <c r="L3364" s="2">
        <v>90199300</v>
      </c>
      <c r="M3364" s="2">
        <v>90426100</v>
      </c>
      <c r="N3364" s="2">
        <v>90919100</v>
      </c>
      <c r="O3364" s="2">
        <v>92102300</v>
      </c>
      <c r="P3364" s="2">
        <v>93226300</v>
      </c>
      <c r="Q3364" s="2">
        <v>94192600</v>
      </c>
      <c r="R3364" s="2">
        <v>94439100</v>
      </c>
      <c r="S3364" s="2">
        <v>94872900</v>
      </c>
      <c r="T3364" s="2">
        <v>96174400</v>
      </c>
      <c r="U3364" s="2">
        <v>95858900</v>
      </c>
      <c r="V3364" s="2">
        <v>97209700</v>
      </c>
      <c r="W3364" s="2">
        <v>98018300</v>
      </c>
      <c r="X3364" s="2">
        <v>98521100</v>
      </c>
      <c r="Y3364" s="2">
        <v>98136600</v>
      </c>
      <c r="Z3364" s="2">
        <v>98185900</v>
      </c>
      <c r="AA3364" s="2">
        <v>98304200</v>
      </c>
      <c r="AB3364" s="2">
        <v>98067600</v>
      </c>
      <c r="AC3364" s="2">
        <v>98028100</v>
      </c>
      <c r="AD3364" s="2">
        <v>97653400</v>
      </c>
      <c r="AE3364" s="2">
        <v>97121000</v>
      </c>
      <c r="AF3364" s="2">
        <v>97170300</v>
      </c>
    </row>
    <row r="3365" spans="1:32">
      <c r="A3365" t="s">
        <v>8993</v>
      </c>
      <c r="B3365" t="s">
        <v>19</v>
      </c>
      <c r="C3365" s="2">
        <v>132453000</v>
      </c>
      <c r="D3365" s="2">
        <v>132993000</v>
      </c>
      <c r="E3365" s="2">
        <v>462658000</v>
      </c>
      <c r="F3365" s="2">
        <v>376943000</v>
      </c>
      <c r="G3365" s="2">
        <v>355683000</v>
      </c>
      <c r="H3365" s="2">
        <v>331183000</v>
      </c>
      <c r="I3365" s="2">
        <v>316942000</v>
      </c>
      <c r="J3365" s="2">
        <v>309383000</v>
      </c>
      <c r="K3365" s="2">
        <v>308472000</v>
      </c>
      <c r="L3365" s="2">
        <v>308708000</v>
      </c>
      <c r="M3365" s="2">
        <v>309485000</v>
      </c>
      <c r="N3365" s="2">
        <v>311172000</v>
      </c>
      <c r="O3365" s="2">
        <v>315221000</v>
      </c>
      <c r="P3365" s="2">
        <v>319068000</v>
      </c>
      <c r="Q3365" s="2">
        <v>322376000</v>
      </c>
      <c r="R3365" s="2">
        <v>323219000</v>
      </c>
      <c r="S3365" s="2">
        <v>324704000</v>
      </c>
      <c r="T3365" s="2">
        <v>329158000</v>
      </c>
      <c r="U3365" s="2">
        <v>328079000</v>
      </c>
      <c r="V3365" s="2">
        <v>332702000</v>
      </c>
      <c r="W3365" s="2">
        <v>335469000</v>
      </c>
      <c r="X3365" s="2">
        <v>337190000</v>
      </c>
      <c r="Y3365" s="2">
        <v>335874000</v>
      </c>
      <c r="Z3365" s="2">
        <v>336043000</v>
      </c>
      <c r="AA3365" s="2">
        <v>336448000</v>
      </c>
      <c r="AB3365" s="2">
        <v>335638000</v>
      </c>
      <c r="AC3365" s="2">
        <v>335503000</v>
      </c>
      <c r="AD3365" s="2">
        <v>334220000</v>
      </c>
      <c r="AE3365" s="2">
        <v>332398000</v>
      </c>
      <c r="AF3365" s="2">
        <v>332567000</v>
      </c>
    </row>
    <row r="3366" spans="1:32">
      <c r="A3366" t="s">
        <v>8994</v>
      </c>
      <c r="B3366" t="s">
        <v>19</v>
      </c>
      <c r="C3366" s="2">
        <v>10456200</v>
      </c>
      <c r="D3366" s="2">
        <v>10498800</v>
      </c>
      <c r="E3366" s="2">
        <v>36523400</v>
      </c>
      <c r="F3366" s="2">
        <v>29756900</v>
      </c>
      <c r="G3366" s="2">
        <v>28078600</v>
      </c>
      <c r="H3366" s="2">
        <v>26144500</v>
      </c>
      <c r="I3366" s="2">
        <v>25020300</v>
      </c>
      <c r="J3366" s="2">
        <v>24423600</v>
      </c>
      <c r="K3366" s="2">
        <v>24351600</v>
      </c>
      <c r="L3366" s="2">
        <v>24370300</v>
      </c>
      <c r="M3366" s="2">
        <v>24431500</v>
      </c>
      <c r="N3366" s="2">
        <v>24564700</v>
      </c>
      <c r="O3366" s="2">
        <v>24884400</v>
      </c>
      <c r="P3366" s="2">
        <v>25188100</v>
      </c>
      <c r="Q3366" s="2">
        <v>25449200</v>
      </c>
      <c r="R3366" s="2">
        <v>25515800</v>
      </c>
      <c r="S3366" s="2">
        <v>25633000</v>
      </c>
      <c r="T3366" s="2">
        <v>25984700</v>
      </c>
      <c r="U3366" s="2">
        <v>25899400</v>
      </c>
      <c r="V3366" s="2">
        <v>26264400</v>
      </c>
      <c r="W3366" s="2">
        <v>26482800</v>
      </c>
      <c r="X3366" s="2">
        <v>26618700</v>
      </c>
      <c r="Y3366" s="2">
        <v>26514800</v>
      </c>
      <c r="Z3366" s="2">
        <v>26528100</v>
      </c>
      <c r="AA3366" s="2">
        <v>26560100</v>
      </c>
      <c r="AB3366" s="2">
        <v>26496100</v>
      </c>
      <c r="AC3366" s="2">
        <v>26485500</v>
      </c>
      <c r="AD3366" s="2">
        <v>26384300</v>
      </c>
      <c r="AE3366" s="2">
        <v>26240400</v>
      </c>
      <c r="AF3366" s="2">
        <v>26253700</v>
      </c>
    </row>
    <row r="3367" spans="1:32">
      <c r="A3367" t="s">
        <v>8995</v>
      </c>
      <c r="B3367" t="s">
        <v>19</v>
      </c>
      <c r="C3367" s="2">
        <v>9298320</v>
      </c>
      <c r="D3367" s="2">
        <v>9336230</v>
      </c>
      <c r="E3367" s="2">
        <v>32479000</v>
      </c>
      <c r="F3367" s="2">
        <v>26461700</v>
      </c>
      <c r="G3367" s="2">
        <v>24969300</v>
      </c>
      <c r="H3367" s="2">
        <v>23249400</v>
      </c>
      <c r="I3367" s="2">
        <v>22249600</v>
      </c>
      <c r="J3367" s="2">
        <v>21719000</v>
      </c>
      <c r="K3367" s="2">
        <v>21655000</v>
      </c>
      <c r="L3367" s="2">
        <v>21671600</v>
      </c>
      <c r="M3367" s="2">
        <v>21726100</v>
      </c>
      <c r="N3367" s="2">
        <v>21844500</v>
      </c>
      <c r="O3367" s="2">
        <v>22128800</v>
      </c>
      <c r="P3367" s="2">
        <v>22398900</v>
      </c>
      <c r="Q3367" s="2">
        <v>22631100</v>
      </c>
      <c r="R3367" s="2">
        <v>22690300</v>
      </c>
      <c r="S3367" s="2">
        <v>22794500</v>
      </c>
      <c r="T3367" s="2">
        <v>23107200</v>
      </c>
      <c r="U3367" s="2">
        <v>23031400</v>
      </c>
      <c r="V3367" s="2">
        <v>23356000</v>
      </c>
      <c r="W3367" s="2">
        <v>23550200</v>
      </c>
      <c r="X3367" s="2">
        <v>23671000</v>
      </c>
      <c r="Y3367" s="2">
        <v>23578700</v>
      </c>
      <c r="Z3367" s="2">
        <v>23590500</v>
      </c>
      <c r="AA3367" s="2">
        <v>23618900</v>
      </c>
      <c r="AB3367" s="2">
        <v>23562100</v>
      </c>
      <c r="AC3367" s="2">
        <v>23552600</v>
      </c>
      <c r="AD3367" s="2">
        <v>23462600</v>
      </c>
      <c r="AE3367" s="2">
        <v>23334600</v>
      </c>
      <c r="AF3367" s="2">
        <v>23346500</v>
      </c>
    </row>
    <row r="3368" spans="1:32">
      <c r="A3368" t="s">
        <v>8996</v>
      </c>
      <c r="B3368" t="s">
        <v>19</v>
      </c>
      <c r="C3368" s="2">
        <v>28158000</v>
      </c>
      <c r="D3368" s="2">
        <v>28272700</v>
      </c>
      <c r="E3368" s="2">
        <v>98355500</v>
      </c>
      <c r="F3368" s="2">
        <v>80133600</v>
      </c>
      <c r="G3368" s="2">
        <v>75614000</v>
      </c>
      <c r="H3368" s="2">
        <v>70405600</v>
      </c>
      <c r="I3368" s="2">
        <v>67378200</v>
      </c>
      <c r="J3368" s="2">
        <v>65771200</v>
      </c>
      <c r="K3368" s="2">
        <v>65577500</v>
      </c>
      <c r="L3368" s="2">
        <v>65627800</v>
      </c>
      <c r="M3368" s="2">
        <v>65792800</v>
      </c>
      <c r="N3368" s="2">
        <v>66151500</v>
      </c>
      <c r="O3368" s="2">
        <v>67012300</v>
      </c>
      <c r="P3368" s="2">
        <v>67830200</v>
      </c>
      <c r="Q3368" s="2">
        <v>68533200</v>
      </c>
      <c r="R3368" s="2">
        <v>68712600</v>
      </c>
      <c r="S3368" s="2">
        <v>69028200</v>
      </c>
      <c r="T3368" s="2">
        <v>69975200</v>
      </c>
      <c r="U3368" s="2">
        <v>69745600</v>
      </c>
      <c r="V3368" s="2">
        <v>70728500</v>
      </c>
      <c r="W3368" s="2">
        <v>71316700</v>
      </c>
      <c r="X3368" s="2">
        <v>71682600</v>
      </c>
      <c r="Y3368" s="2">
        <v>71402800</v>
      </c>
      <c r="Z3368" s="2">
        <v>71438700</v>
      </c>
      <c r="AA3368" s="2">
        <v>71524800</v>
      </c>
      <c r="AB3368" s="2">
        <v>71352600</v>
      </c>
      <c r="AC3368" s="2">
        <v>71323900</v>
      </c>
      <c r="AD3368" s="2">
        <v>71051300</v>
      </c>
      <c r="AE3368" s="2">
        <v>70663900</v>
      </c>
      <c r="AF3368" s="2">
        <v>70699800</v>
      </c>
    </row>
    <row r="3369" spans="1:32">
      <c r="A3369" t="s">
        <v>8997</v>
      </c>
      <c r="B3369" t="s">
        <v>19</v>
      </c>
      <c r="C3369" s="2">
        <v>2174450</v>
      </c>
      <c r="D3369" s="2">
        <v>2183310</v>
      </c>
      <c r="E3369" s="2">
        <v>7595340</v>
      </c>
      <c r="F3369" s="2">
        <v>6188180</v>
      </c>
      <c r="G3369" s="2">
        <v>5839160</v>
      </c>
      <c r="H3369" s="2">
        <v>5436960</v>
      </c>
      <c r="I3369" s="2">
        <v>5203170</v>
      </c>
      <c r="J3369" s="2">
        <v>5079070</v>
      </c>
      <c r="K3369" s="2">
        <v>5064110</v>
      </c>
      <c r="L3369" s="2">
        <v>5067990</v>
      </c>
      <c r="M3369" s="2">
        <v>5080730</v>
      </c>
      <c r="N3369" s="2">
        <v>5108430</v>
      </c>
      <c r="O3369" s="2">
        <v>5174910</v>
      </c>
      <c r="P3369" s="2">
        <v>5238070</v>
      </c>
      <c r="Q3369" s="2">
        <v>5292360</v>
      </c>
      <c r="R3369" s="2">
        <v>5306210</v>
      </c>
      <c r="S3369" s="2">
        <v>5330590</v>
      </c>
      <c r="T3369" s="2">
        <v>5403720</v>
      </c>
      <c r="U3369" s="2">
        <v>5385990</v>
      </c>
      <c r="V3369" s="2">
        <v>5461890</v>
      </c>
      <c r="W3369" s="2">
        <v>5507310</v>
      </c>
      <c r="X3369" s="2">
        <v>5535570</v>
      </c>
      <c r="Y3369" s="2">
        <v>5513960</v>
      </c>
      <c r="Z3369" s="2">
        <v>5516730</v>
      </c>
      <c r="AA3369" s="2">
        <v>5523380</v>
      </c>
      <c r="AB3369" s="2">
        <v>5510080</v>
      </c>
      <c r="AC3369" s="2">
        <v>5507870</v>
      </c>
      <c r="AD3369" s="2">
        <v>5486820</v>
      </c>
      <c r="AE3369" s="2">
        <v>5456900</v>
      </c>
      <c r="AF3369" s="2">
        <v>5459670</v>
      </c>
    </row>
    <row r="3370" spans="1:32">
      <c r="A3370" t="s">
        <v>8998</v>
      </c>
      <c r="B3370" t="s">
        <v>19</v>
      </c>
      <c r="C3370" s="2">
        <v>1856520</v>
      </c>
      <c r="D3370" s="2">
        <v>1864090</v>
      </c>
      <c r="E3370" s="2">
        <v>6484830</v>
      </c>
      <c r="F3370" s="2">
        <v>5283410</v>
      </c>
      <c r="G3370" s="2">
        <v>4985420</v>
      </c>
      <c r="H3370" s="2">
        <v>4642020</v>
      </c>
      <c r="I3370" s="2">
        <v>4442420</v>
      </c>
      <c r="J3370" s="2">
        <v>4336460</v>
      </c>
      <c r="K3370" s="2">
        <v>4323690</v>
      </c>
      <c r="L3370" s="2">
        <v>4327000</v>
      </c>
      <c r="M3370" s="2">
        <v>4337880</v>
      </c>
      <c r="N3370" s="2">
        <v>4361530</v>
      </c>
      <c r="O3370" s="2">
        <v>4418290</v>
      </c>
      <c r="P3370" s="2">
        <v>4472220</v>
      </c>
      <c r="Q3370" s="2">
        <v>4518570</v>
      </c>
      <c r="R3370" s="2">
        <v>4530390</v>
      </c>
      <c r="S3370" s="2">
        <v>4551210</v>
      </c>
      <c r="T3370" s="2">
        <v>4613640</v>
      </c>
      <c r="U3370" s="2">
        <v>4598510</v>
      </c>
      <c r="V3370" s="2">
        <v>4663310</v>
      </c>
      <c r="W3370" s="2">
        <v>4702090</v>
      </c>
      <c r="X3370" s="2">
        <v>4726220</v>
      </c>
      <c r="Y3370" s="2">
        <v>4707770</v>
      </c>
      <c r="Z3370" s="2">
        <v>4710130</v>
      </c>
      <c r="AA3370" s="2">
        <v>4715810</v>
      </c>
      <c r="AB3370" s="2">
        <v>4704460</v>
      </c>
      <c r="AC3370" s="2">
        <v>4702570</v>
      </c>
      <c r="AD3370" s="2">
        <v>4684590</v>
      </c>
      <c r="AE3370" s="2">
        <v>4659050</v>
      </c>
      <c r="AF3370" s="2">
        <v>4661420</v>
      </c>
    </row>
    <row r="3371" spans="1:32">
      <c r="A3371" t="s">
        <v>8999</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9000</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9001</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9002</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9003</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9004</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9005</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9006</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9007</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9008</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9009</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9010</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9011</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9012</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9013</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9014</v>
      </c>
      <c r="B3386" t="s">
        <v>19</v>
      </c>
      <c r="C3386" s="2">
        <v>66312800000</v>
      </c>
      <c r="D3386" s="2">
        <v>66583000000</v>
      </c>
      <c r="E3386" s="2">
        <v>18489900000000</v>
      </c>
      <c r="F3386" s="2">
        <v>14632800000000</v>
      </c>
      <c r="G3386" s="2">
        <v>14242600000000</v>
      </c>
      <c r="H3386" s="2">
        <v>12441600000000</v>
      </c>
      <c r="I3386" s="2">
        <v>10993400000000</v>
      </c>
      <c r="J3386" s="2">
        <v>10047900000000</v>
      </c>
      <c r="K3386" s="2">
        <v>10760700000000</v>
      </c>
      <c r="L3386" s="2">
        <v>11623700000000</v>
      </c>
      <c r="M3386" s="2">
        <v>12681800000000</v>
      </c>
      <c r="N3386" s="2">
        <v>13769800000000</v>
      </c>
      <c r="O3386" s="2">
        <v>14993000000000</v>
      </c>
      <c r="P3386" s="2">
        <v>15983500000000</v>
      </c>
      <c r="Q3386" s="2">
        <v>16726400000000</v>
      </c>
      <c r="R3386" s="2">
        <v>16899000000000</v>
      </c>
      <c r="S3386" s="2">
        <v>17221700000000</v>
      </c>
      <c r="T3386" s="2">
        <v>17859500000000</v>
      </c>
      <c r="U3386" s="2">
        <v>17716900000000</v>
      </c>
      <c r="V3386" s="2">
        <v>18549900000000</v>
      </c>
      <c r="W3386" s="2">
        <v>19052700000000</v>
      </c>
      <c r="X3386" s="2">
        <v>19255300000000</v>
      </c>
      <c r="Y3386" s="2">
        <v>19112700000000</v>
      </c>
      <c r="Z3386" s="2">
        <v>19090200000000</v>
      </c>
      <c r="AA3386" s="2">
        <v>19157700000000</v>
      </c>
      <c r="AB3386" s="2">
        <v>19412800000000</v>
      </c>
      <c r="AC3386" s="2">
        <v>19502900000000</v>
      </c>
      <c r="AD3386" s="2">
        <v>19345300000000</v>
      </c>
      <c r="AE3386" s="2">
        <v>19195200000000</v>
      </c>
      <c r="AF3386" s="2">
        <v>19457900000000</v>
      </c>
    </row>
    <row r="3387" spans="1:32">
      <c r="A3387" t="s">
        <v>9015</v>
      </c>
      <c r="B3387" t="s">
        <v>19</v>
      </c>
      <c r="C3387" s="2">
        <v>1886700</v>
      </c>
      <c r="D3387" s="2">
        <v>1894390</v>
      </c>
      <c r="E3387" s="2">
        <v>526064000</v>
      </c>
      <c r="F3387" s="2">
        <v>416325000</v>
      </c>
      <c r="G3387" s="2">
        <v>405223000</v>
      </c>
      <c r="H3387" s="2">
        <v>353983000</v>
      </c>
      <c r="I3387" s="2">
        <v>312778000</v>
      </c>
      <c r="J3387" s="2">
        <v>285876000</v>
      </c>
      <c r="K3387" s="2">
        <v>306159000</v>
      </c>
      <c r="L3387" s="2">
        <v>330712000</v>
      </c>
      <c r="M3387" s="2">
        <v>360815000</v>
      </c>
      <c r="N3387" s="2">
        <v>391772000</v>
      </c>
      <c r="O3387" s="2">
        <v>426573000</v>
      </c>
      <c r="P3387" s="2">
        <v>454755000</v>
      </c>
      <c r="Q3387" s="2">
        <v>475892000</v>
      </c>
      <c r="R3387" s="2">
        <v>480802000</v>
      </c>
      <c r="S3387" s="2">
        <v>489982000</v>
      </c>
      <c r="T3387" s="2">
        <v>508130000</v>
      </c>
      <c r="U3387" s="2">
        <v>504074000</v>
      </c>
      <c r="V3387" s="2">
        <v>527772000</v>
      </c>
      <c r="W3387" s="2">
        <v>542076000</v>
      </c>
      <c r="X3387" s="2">
        <v>547841000</v>
      </c>
      <c r="Y3387" s="2">
        <v>543784000</v>
      </c>
      <c r="Z3387" s="2">
        <v>543144000</v>
      </c>
      <c r="AA3387" s="2">
        <v>545066000</v>
      </c>
      <c r="AB3387" s="2">
        <v>552324000</v>
      </c>
      <c r="AC3387" s="2">
        <v>554886000</v>
      </c>
      <c r="AD3387" s="2">
        <v>550403000</v>
      </c>
      <c r="AE3387" s="2">
        <v>546133000</v>
      </c>
      <c r="AF3387" s="2">
        <v>553606000</v>
      </c>
    </row>
    <row r="3388" spans="1:32">
      <c r="A3388" t="s">
        <v>9016</v>
      </c>
      <c r="B3388" t="s">
        <v>19</v>
      </c>
      <c r="C3388" s="2">
        <v>8713280</v>
      </c>
      <c r="D3388" s="2">
        <v>8748780</v>
      </c>
      <c r="E3388" s="2">
        <v>2429500000</v>
      </c>
      <c r="F3388" s="2">
        <v>1922700000</v>
      </c>
      <c r="G3388" s="2">
        <v>1871430000</v>
      </c>
      <c r="H3388" s="2">
        <v>1634790000</v>
      </c>
      <c r="I3388" s="2">
        <v>1444490000</v>
      </c>
      <c r="J3388" s="2">
        <v>1320250000</v>
      </c>
      <c r="K3388" s="2">
        <v>1413920000</v>
      </c>
      <c r="L3388" s="2">
        <v>1527310000</v>
      </c>
      <c r="M3388" s="2">
        <v>1666340000</v>
      </c>
      <c r="N3388" s="2">
        <v>1809310000</v>
      </c>
      <c r="O3388" s="2">
        <v>1970030000</v>
      </c>
      <c r="P3388" s="2">
        <v>2100180000</v>
      </c>
      <c r="Q3388" s="2">
        <v>2197790000</v>
      </c>
      <c r="R3388" s="2">
        <v>2220470000</v>
      </c>
      <c r="S3388" s="2">
        <v>2262870000</v>
      </c>
      <c r="T3388" s="2">
        <v>2346680000</v>
      </c>
      <c r="U3388" s="2">
        <v>2327950000</v>
      </c>
      <c r="V3388" s="2">
        <v>2437390000</v>
      </c>
      <c r="W3388" s="2">
        <v>2503450000</v>
      </c>
      <c r="X3388" s="2">
        <v>2530080000</v>
      </c>
      <c r="Y3388" s="2">
        <v>2511340000</v>
      </c>
      <c r="Z3388" s="2">
        <v>2508380000</v>
      </c>
      <c r="AA3388" s="2">
        <v>2517260000</v>
      </c>
      <c r="AB3388" s="2">
        <v>2550780000</v>
      </c>
      <c r="AC3388" s="2">
        <v>2562610000</v>
      </c>
      <c r="AD3388" s="2">
        <v>2541910000</v>
      </c>
      <c r="AE3388" s="2">
        <v>2522190000</v>
      </c>
      <c r="AF3388" s="2">
        <v>2556700000</v>
      </c>
    </row>
    <row r="3389" spans="1:32">
      <c r="A3389" t="s">
        <v>9017</v>
      </c>
      <c r="B3389" t="s">
        <v>19</v>
      </c>
      <c r="C3389" s="2">
        <v>29821300</v>
      </c>
      <c r="D3389" s="2">
        <v>29942800</v>
      </c>
      <c r="E3389" s="2">
        <v>8315010000</v>
      </c>
      <c r="F3389" s="2">
        <v>6580470000</v>
      </c>
      <c r="G3389" s="2">
        <v>6404990000</v>
      </c>
      <c r="H3389" s="2">
        <v>5595090000</v>
      </c>
      <c r="I3389" s="2">
        <v>4943790000</v>
      </c>
      <c r="J3389" s="2">
        <v>4518590000</v>
      </c>
      <c r="K3389" s="2">
        <v>4839180000</v>
      </c>
      <c r="L3389" s="2">
        <v>5227260000</v>
      </c>
      <c r="M3389" s="2">
        <v>5703070000</v>
      </c>
      <c r="N3389" s="2">
        <v>6192390000</v>
      </c>
      <c r="O3389" s="2">
        <v>6742450000</v>
      </c>
      <c r="P3389" s="2">
        <v>7187900000</v>
      </c>
      <c r="Q3389" s="2">
        <v>7521980000</v>
      </c>
      <c r="R3389" s="2">
        <v>7599600000</v>
      </c>
      <c r="S3389" s="2">
        <v>7744710000</v>
      </c>
      <c r="T3389" s="2">
        <v>8031550000</v>
      </c>
      <c r="U3389" s="2">
        <v>7967430000</v>
      </c>
      <c r="V3389" s="2">
        <v>8342010000</v>
      </c>
      <c r="W3389" s="2">
        <v>8568110000</v>
      </c>
      <c r="X3389" s="2">
        <v>8659220000</v>
      </c>
      <c r="Y3389" s="2">
        <v>8595110000</v>
      </c>
      <c r="Z3389" s="2">
        <v>8584980000</v>
      </c>
      <c r="AA3389" s="2">
        <v>8615350000</v>
      </c>
      <c r="AB3389" s="2">
        <v>8730090000</v>
      </c>
      <c r="AC3389" s="2">
        <v>8770590000</v>
      </c>
      <c r="AD3389" s="2">
        <v>8699720000</v>
      </c>
      <c r="AE3389" s="2">
        <v>8632230000</v>
      </c>
      <c r="AF3389" s="2">
        <v>8750340000</v>
      </c>
    </row>
    <row r="3390" spans="1:32">
      <c r="A3390" t="s">
        <v>9018</v>
      </c>
      <c r="B3390" t="s">
        <v>19</v>
      </c>
      <c r="C3390" s="2">
        <v>2354180</v>
      </c>
      <c r="D3390" s="2">
        <v>2363770</v>
      </c>
      <c r="E3390" s="2">
        <v>656410000</v>
      </c>
      <c r="F3390" s="2">
        <v>519480000</v>
      </c>
      <c r="G3390" s="2">
        <v>505627000</v>
      </c>
      <c r="H3390" s="2">
        <v>441691000</v>
      </c>
      <c r="I3390" s="2">
        <v>390276000</v>
      </c>
      <c r="J3390" s="2">
        <v>356710000</v>
      </c>
      <c r="K3390" s="2">
        <v>382018000</v>
      </c>
      <c r="L3390" s="2">
        <v>412654000</v>
      </c>
      <c r="M3390" s="2">
        <v>450216000</v>
      </c>
      <c r="N3390" s="2">
        <v>488844000</v>
      </c>
      <c r="O3390" s="2">
        <v>532267000</v>
      </c>
      <c r="P3390" s="2">
        <v>567432000</v>
      </c>
      <c r="Q3390" s="2">
        <v>593806000</v>
      </c>
      <c r="R3390" s="2">
        <v>599933000</v>
      </c>
      <c r="S3390" s="2">
        <v>611388000</v>
      </c>
      <c r="T3390" s="2">
        <v>634032000</v>
      </c>
      <c r="U3390" s="2">
        <v>628970000</v>
      </c>
      <c r="V3390" s="2">
        <v>658541000</v>
      </c>
      <c r="W3390" s="2">
        <v>676390000</v>
      </c>
      <c r="X3390" s="2">
        <v>683582000</v>
      </c>
      <c r="Y3390" s="2">
        <v>678521000</v>
      </c>
      <c r="Z3390" s="2">
        <v>677722000</v>
      </c>
      <c r="AA3390" s="2">
        <v>680119000</v>
      </c>
      <c r="AB3390" s="2">
        <v>689177000</v>
      </c>
      <c r="AC3390" s="2">
        <v>692374000</v>
      </c>
      <c r="AD3390" s="2">
        <v>686779000</v>
      </c>
      <c r="AE3390" s="2">
        <v>681451000</v>
      </c>
      <c r="AF3390" s="2">
        <v>690775000</v>
      </c>
    </row>
    <row r="3391" spans="1:32">
      <c r="A3391" t="s">
        <v>9019</v>
      </c>
      <c r="B3391" t="s">
        <v>19</v>
      </c>
      <c r="C3391" s="2">
        <v>2093490</v>
      </c>
      <c r="D3391" s="2">
        <v>2102010</v>
      </c>
      <c r="E3391" s="2">
        <v>583722000</v>
      </c>
      <c r="F3391" s="2">
        <v>461955000</v>
      </c>
      <c r="G3391" s="2">
        <v>449636000</v>
      </c>
      <c r="H3391" s="2">
        <v>392780000</v>
      </c>
      <c r="I3391" s="2">
        <v>347058000</v>
      </c>
      <c r="J3391" s="2">
        <v>317209000</v>
      </c>
      <c r="K3391" s="2">
        <v>339715000</v>
      </c>
      <c r="L3391" s="2">
        <v>366958000</v>
      </c>
      <c r="M3391" s="2">
        <v>400361000</v>
      </c>
      <c r="N3391" s="2">
        <v>434712000</v>
      </c>
      <c r="O3391" s="2">
        <v>473326000</v>
      </c>
      <c r="P3391" s="2">
        <v>504597000</v>
      </c>
      <c r="Q3391" s="2">
        <v>528050000</v>
      </c>
      <c r="R3391" s="2">
        <v>533499000</v>
      </c>
      <c r="S3391" s="2">
        <v>543686000</v>
      </c>
      <c r="T3391" s="2">
        <v>563822000</v>
      </c>
      <c r="U3391" s="2">
        <v>559321000</v>
      </c>
      <c r="V3391" s="2">
        <v>585617000</v>
      </c>
      <c r="W3391" s="2">
        <v>601489000</v>
      </c>
      <c r="X3391" s="2">
        <v>607885000</v>
      </c>
      <c r="Y3391" s="2">
        <v>603384000</v>
      </c>
      <c r="Z3391" s="2">
        <v>602674000</v>
      </c>
      <c r="AA3391" s="2">
        <v>604806000</v>
      </c>
      <c r="AB3391" s="2">
        <v>612860000</v>
      </c>
      <c r="AC3391" s="2">
        <v>615703000</v>
      </c>
      <c r="AD3391" s="2">
        <v>610728000</v>
      </c>
      <c r="AE3391" s="2">
        <v>605990000</v>
      </c>
      <c r="AF3391" s="2">
        <v>614282000</v>
      </c>
    </row>
    <row r="3392" spans="1:32">
      <c r="A3392" t="s">
        <v>9020</v>
      </c>
      <c r="B3392" t="s">
        <v>19</v>
      </c>
      <c r="C3392" s="2">
        <v>6339660</v>
      </c>
      <c r="D3392" s="2">
        <v>6365490</v>
      </c>
      <c r="E3392" s="2">
        <v>1767670000</v>
      </c>
      <c r="F3392" s="2">
        <v>1398930000</v>
      </c>
      <c r="G3392" s="2">
        <v>1361630000</v>
      </c>
      <c r="H3392" s="2">
        <v>1189450000</v>
      </c>
      <c r="I3392" s="2">
        <v>1050990000</v>
      </c>
      <c r="J3392" s="2">
        <v>960599000</v>
      </c>
      <c r="K3392" s="2">
        <v>1028750000</v>
      </c>
      <c r="L3392" s="2">
        <v>1111250000</v>
      </c>
      <c r="M3392" s="2">
        <v>1212410000</v>
      </c>
      <c r="N3392" s="2">
        <v>1316430000</v>
      </c>
      <c r="O3392" s="2">
        <v>1433370000</v>
      </c>
      <c r="P3392" s="2">
        <v>1528060000</v>
      </c>
      <c r="Q3392" s="2">
        <v>1599080000</v>
      </c>
      <c r="R3392" s="2">
        <v>1615580000</v>
      </c>
      <c r="S3392" s="2">
        <v>1646430000</v>
      </c>
      <c r="T3392" s="2">
        <v>1707410000</v>
      </c>
      <c r="U3392" s="2">
        <v>1693780000</v>
      </c>
      <c r="V3392" s="2">
        <v>1773410000</v>
      </c>
      <c r="W3392" s="2">
        <v>1821480000</v>
      </c>
      <c r="X3392" s="2">
        <v>1840850000</v>
      </c>
      <c r="Y3392" s="2">
        <v>1827220000</v>
      </c>
      <c r="Z3392" s="2">
        <v>1825070000</v>
      </c>
      <c r="AA3392" s="2">
        <v>1831520000</v>
      </c>
      <c r="AB3392" s="2">
        <v>1855910000</v>
      </c>
      <c r="AC3392" s="2">
        <v>1864520000</v>
      </c>
      <c r="AD3392" s="2">
        <v>1849460000</v>
      </c>
      <c r="AE3392" s="2">
        <v>1835110000</v>
      </c>
      <c r="AF3392" s="2">
        <v>1860220000</v>
      </c>
    </row>
    <row r="3393" spans="1:32">
      <c r="A3393" t="s">
        <v>9021</v>
      </c>
      <c r="B3393" t="s">
        <v>19</v>
      </c>
      <c r="C3393">
        <v>489570</v>
      </c>
      <c r="D3393">
        <v>491564</v>
      </c>
      <c r="E3393" s="2">
        <v>136506000</v>
      </c>
      <c r="F3393" s="2">
        <v>108030000</v>
      </c>
      <c r="G3393" s="2">
        <v>105149000</v>
      </c>
      <c r="H3393" s="2">
        <v>91853200</v>
      </c>
      <c r="I3393" s="2">
        <v>81161000</v>
      </c>
      <c r="J3393" s="2">
        <v>74180600</v>
      </c>
      <c r="K3393" s="2">
        <v>79443600</v>
      </c>
      <c r="L3393" s="2">
        <v>85814600</v>
      </c>
      <c r="M3393" s="2">
        <v>93626000</v>
      </c>
      <c r="N3393" s="2">
        <v>101659000</v>
      </c>
      <c r="O3393" s="2">
        <v>110689000</v>
      </c>
      <c r="P3393" s="2">
        <v>118002000</v>
      </c>
      <c r="Q3393" s="2">
        <v>123487000</v>
      </c>
      <c r="R3393" s="2">
        <v>124761000</v>
      </c>
      <c r="S3393" s="2">
        <v>127143000</v>
      </c>
      <c r="T3393" s="2">
        <v>131852000</v>
      </c>
      <c r="U3393" s="2">
        <v>130799000</v>
      </c>
      <c r="V3393" s="2">
        <v>136949000</v>
      </c>
      <c r="W3393" s="2">
        <v>140661000</v>
      </c>
      <c r="X3393" s="2">
        <v>142156000</v>
      </c>
      <c r="Y3393" s="2">
        <v>141104000</v>
      </c>
      <c r="Z3393" s="2">
        <v>140938000</v>
      </c>
      <c r="AA3393" s="2">
        <v>141436000</v>
      </c>
      <c r="AB3393" s="2">
        <v>143320000</v>
      </c>
      <c r="AC3393" s="2">
        <v>143985000</v>
      </c>
      <c r="AD3393" s="2">
        <v>142821000</v>
      </c>
      <c r="AE3393" s="2">
        <v>141713000</v>
      </c>
      <c r="AF3393" s="2">
        <v>143652000</v>
      </c>
    </row>
    <row r="3394" spans="1:32">
      <c r="A3394" t="s">
        <v>9022</v>
      </c>
      <c r="B3394" t="s">
        <v>19</v>
      </c>
      <c r="C3394">
        <v>417990</v>
      </c>
      <c r="D3394">
        <v>419693</v>
      </c>
      <c r="E3394" s="2">
        <v>116547000</v>
      </c>
      <c r="F3394" s="2">
        <v>92235000</v>
      </c>
      <c r="G3394" s="2">
        <v>89775400</v>
      </c>
      <c r="H3394" s="2">
        <v>78423400</v>
      </c>
      <c r="I3394" s="2">
        <v>69294500</v>
      </c>
      <c r="J3394" s="2">
        <v>63334700</v>
      </c>
      <c r="K3394" s="2">
        <v>67828200</v>
      </c>
      <c r="L3394" s="2">
        <v>73267700</v>
      </c>
      <c r="M3394" s="2">
        <v>79937000</v>
      </c>
      <c r="N3394" s="2">
        <v>86795500</v>
      </c>
      <c r="O3394" s="2">
        <v>94505400</v>
      </c>
      <c r="P3394" s="2">
        <v>100749000</v>
      </c>
      <c r="Q3394" s="2">
        <v>105432000</v>
      </c>
      <c r="R3394" s="2">
        <v>106520000</v>
      </c>
      <c r="S3394" s="2">
        <v>108554000</v>
      </c>
      <c r="T3394" s="2">
        <v>112574000</v>
      </c>
      <c r="U3394" s="2">
        <v>111675000</v>
      </c>
      <c r="V3394" s="2">
        <v>116926000</v>
      </c>
      <c r="W3394" s="2">
        <v>120095000</v>
      </c>
      <c r="X3394" s="2">
        <v>121372000</v>
      </c>
      <c r="Y3394" s="2">
        <v>120473000</v>
      </c>
      <c r="Z3394" s="2">
        <v>120331000</v>
      </c>
      <c r="AA3394" s="2">
        <v>120757000</v>
      </c>
      <c r="AB3394" s="2">
        <v>122365000</v>
      </c>
      <c r="AC3394" s="2">
        <v>122933000</v>
      </c>
      <c r="AD3394" s="2">
        <v>121939000</v>
      </c>
      <c r="AE3394" s="2">
        <v>120993000</v>
      </c>
      <c r="AF3394" s="2">
        <v>122649000</v>
      </c>
    </row>
    <row r="3395" spans="1:32">
      <c r="A3395" t="s">
        <v>9023</v>
      </c>
      <c r="B3395" t="s">
        <v>19</v>
      </c>
      <c r="C3395" s="2">
        <v>1842510</v>
      </c>
      <c r="D3395" s="2">
        <v>1850020</v>
      </c>
      <c r="E3395" s="2">
        <v>513744000</v>
      </c>
      <c r="F3395" s="2">
        <v>406575000</v>
      </c>
      <c r="G3395" s="2">
        <v>395733000</v>
      </c>
      <c r="H3395" s="2">
        <v>345693000</v>
      </c>
      <c r="I3395" s="2">
        <v>305452000</v>
      </c>
      <c r="J3395" s="2">
        <v>279182000</v>
      </c>
      <c r="K3395" s="2">
        <v>298989000</v>
      </c>
      <c r="L3395" s="2">
        <v>322966000</v>
      </c>
      <c r="M3395" s="2">
        <v>352365000</v>
      </c>
      <c r="N3395" s="2">
        <v>382598000</v>
      </c>
      <c r="O3395" s="2">
        <v>416583000</v>
      </c>
      <c r="P3395" s="2">
        <v>444105000</v>
      </c>
      <c r="Q3395" s="2">
        <v>464746000</v>
      </c>
      <c r="R3395" s="2">
        <v>469542000</v>
      </c>
      <c r="S3395" s="2">
        <v>478508000</v>
      </c>
      <c r="T3395" s="2">
        <v>496230000</v>
      </c>
      <c r="U3395" s="2">
        <v>492268000</v>
      </c>
      <c r="V3395" s="2">
        <v>515412000</v>
      </c>
      <c r="W3395" s="2">
        <v>529382000</v>
      </c>
      <c r="X3395" s="2">
        <v>535011000</v>
      </c>
      <c r="Y3395" s="2">
        <v>531050000</v>
      </c>
      <c r="Z3395" s="2">
        <v>530424000</v>
      </c>
      <c r="AA3395" s="2">
        <v>532300000</v>
      </c>
      <c r="AB3395" s="2">
        <v>539390000</v>
      </c>
      <c r="AC3395" s="2">
        <v>541892000</v>
      </c>
      <c r="AD3395" s="2">
        <v>537513000</v>
      </c>
      <c r="AE3395" s="2">
        <v>533343000</v>
      </c>
      <c r="AF3395" s="2">
        <v>540640000</v>
      </c>
    </row>
    <row r="3396" spans="1:32">
      <c r="A3396" t="s">
        <v>9024</v>
      </c>
      <c r="B3396" t="s">
        <v>19</v>
      </c>
      <c r="C3396">
        <v>584126</v>
      </c>
      <c r="D3396">
        <v>586505</v>
      </c>
      <c r="E3396" s="2">
        <v>162870000</v>
      </c>
      <c r="F3396" s="2">
        <v>128895000</v>
      </c>
      <c r="G3396" s="2">
        <v>125458000</v>
      </c>
      <c r="H3396" s="2">
        <v>109594000</v>
      </c>
      <c r="I3396" s="2">
        <v>96836500</v>
      </c>
      <c r="J3396" s="2">
        <v>88507900</v>
      </c>
      <c r="K3396" s="2">
        <v>94787400</v>
      </c>
      <c r="L3396" s="2">
        <v>102389000</v>
      </c>
      <c r="M3396" s="2">
        <v>111709000</v>
      </c>
      <c r="N3396" s="2">
        <v>121294000</v>
      </c>
      <c r="O3396" s="2">
        <v>132068000</v>
      </c>
      <c r="P3396" s="2">
        <v>140793000</v>
      </c>
      <c r="Q3396" s="2">
        <v>147337000</v>
      </c>
      <c r="R3396" s="2">
        <v>148857000</v>
      </c>
      <c r="S3396" s="2">
        <v>151700000</v>
      </c>
      <c r="T3396" s="2">
        <v>157318000</v>
      </c>
      <c r="U3396" s="2">
        <v>156062000</v>
      </c>
      <c r="V3396" s="2">
        <v>163399000</v>
      </c>
      <c r="W3396" s="2">
        <v>167828000</v>
      </c>
      <c r="X3396" s="2">
        <v>169613000</v>
      </c>
      <c r="Y3396" s="2">
        <v>168357000</v>
      </c>
      <c r="Z3396" s="2">
        <v>168158000</v>
      </c>
      <c r="AA3396" s="2">
        <v>168753000</v>
      </c>
      <c r="AB3396" s="2">
        <v>171001000</v>
      </c>
      <c r="AC3396" s="2">
        <v>171794000</v>
      </c>
      <c r="AD3396" s="2">
        <v>170406000</v>
      </c>
      <c r="AE3396" s="2">
        <v>169084000</v>
      </c>
      <c r="AF3396" s="2">
        <v>171397000</v>
      </c>
    </row>
    <row r="3397" spans="1:32">
      <c r="A3397" t="s">
        <v>9025</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9026</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9027</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9028</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9029</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9030</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9031</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9032</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9033</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9034</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9035</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9036</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9037</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9038</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9039</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9040</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9041</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9042</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9043</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9044</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9045</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9046</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9047</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9048</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9049</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9050</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9051</v>
      </c>
      <c r="B3423" t="s">
        <v>19</v>
      </c>
      <c r="C3423" s="2">
        <v>162474000</v>
      </c>
      <c r="D3423" s="2">
        <v>163114000</v>
      </c>
      <c r="E3423" s="2">
        <v>94025400</v>
      </c>
      <c r="F3423" s="2">
        <v>99512400</v>
      </c>
      <c r="G3423" s="2">
        <v>107433000</v>
      </c>
      <c r="H3423" s="2">
        <v>115696000</v>
      </c>
      <c r="I3423" s="2">
        <v>123488000</v>
      </c>
      <c r="J3423" s="2">
        <v>129509000</v>
      </c>
      <c r="K3423" s="2">
        <v>130577000</v>
      </c>
      <c r="L3423" s="2">
        <v>130961000</v>
      </c>
      <c r="M3423" s="2">
        <v>130790000</v>
      </c>
      <c r="N3423" s="2">
        <v>129466000</v>
      </c>
      <c r="O3423" s="2">
        <v>150966000</v>
      </c>
      <c r="P3423" s="2">
        <v>149856000</v>
      </c>
      <c r="Q3423" s="2">
        <v>148318000</v>
      </c>
      <c r="R3423" s="2">
        <v>145927000</v>
      </c>
      <c r="S3423" s="2">
        <v>142917000</v>
      </c>
      <c r="T3423" s="2">
        <v>139885000</v>
      </c>
      <c r="U3423" s="2">
        <v>138562000</v>
      </c>
      <c r="V3423" s="2">
        <v>138156000</v>
      </c>
      <c r="W3423" s="2">
        <v>137473000</v>
      </c>
      <c r="X3423" s="2">
        <v>135850000</v>
      </c>
      <c r="Y3423" s="2">
        <v>133331000</v>
      </c>
      <c r="Z3423" s="2">
        <v>130342000</v>
      </c>
      <c r="AA3423" s="2">
        <v>128698000</v>
      </c>
      <c r="AB3423" s="2">
        <v>126691000</v>
      </c>
      <c r="AC3423" s="2">
        <v>124641000</v>
      </c>
      <c r="AD3423" s="2">
        <v>122528000</v>
      </c>
      <c r="AE3423" s="2">
        <v>120051000</v>
      </c>
      <c r="AF3423" s="2">
        <v>117638000</v>
      </c>
    </row>
    <row r="3424" spans="1:32">
      <c r="A3424" t="s">
        <v>9052</v>
      </c>
      <c r="B3424" t="s">
        <v>19</v>
      </c>
      <c r="C3424" s="2">
        <v>750346000</v>
      </c>
      <c r="D3424" s="2">
        <v>753304000</v>
      </c>
      <c r="E3424" s="2">
        <v>434234000</v>
      </c>
      <c r="F3424" s="2">
        <v>459575000</v>
      </c>
      <c r="G3424" s="2">
        <v>496155000</v>
      </c>
      <c r="H3424" s="2">
        <v>534313000</v>
      </c>
      <c r="I3424" s="2">
        <v>570302000</v>
      </c>
      <c r="J3424" s="2">
        <v>598108000</v>
      </c>
      <c r="K3424" s="2">
        <v>603038000</v>
      </c>
      <c r="L3424" s="2">
        <v>604812000</v>
      </c>
      <c r="M3424" s="2">
        <v>604024000</v>
      </c>
      <c r="N3424" s="2">
        <v>597910000</v>
      </c>
      <c r="O3424" s="2">
        <v>697201000</v>
      </c>
      <c r="P3424" s="2">
        <v>692073000</v>
      </c>
      <c r="Q3424" s="2">
        <v>684974000</v>
      </c>
      <c r="R3424" s="2">
        <v>673931000</v>
      </c>
      <c r="S3424" s="2">
        <v>660028000</v>
      </c>
      <c r="T3424" s="2">
        <v>646027000</v>
      </c>
      <c r="U3424" s="2">
        <v>639914000</v>
      </c>
      <c r="V3424" s="2">
        <v>638041000</v>
      </c>
      <c r="W3424" s="2">
        <v>634885000</v>
      </c>
      <c r="X3424" s="2">
        <v>627392000</v>
      </c>
      <c r="Y3424" s="2">
        <v>615757000</v>
      </c>
      <c r="Z3424" s="2">
        <v>601953000</v>
      </c>
      <c r="AA3424" s="2">
        <v>594361000</v>
      </c>
      <c r="AB3424" s="2">
        <v>585092000</v>
      </c>
      <c r="AC3424" s="2">
        <v>575627000</v>
      </c>
      <c r="AD3424" s="2">
        <v>565865000</v>
      </c>
      <c r="AE3424" s="2">
        <v>554428000</v>
      </c>
      <c r="AF3424" s="2">
        <v>543286000</v>
      </c>
    </row>
    <row r="3425" spans="1:32">
      <c r="A3425" t="s">
        <v>9053</v>
      </c>
      <c r="B3425" t="s">
        <v>19</v>
      </c>
      <c r="C3425" s="2">
        <v>2568070000</v>
      </c>
      <c r="D3425" s="2">
        <v>2578190000</v>
      </c>
      <c r="E3425" s="2">
        <v>1486170000</v>
      </c>
      <c r="F3425" s="2">
        <v>1572900000</v>
      </c>
      <c r="G3425" s="2">
        <v>1698100000</v>
      </c>
      <c r="H3425" s="2">
        <v>1828700000</v>
      </c>
      <c r="I3425" s="2">
        <v>1951870000</v>
      </c>
      <c r="J3425" s="2">
        <v>2047030000</v>
      </c>
      <c r="K3425" s="2">
        <v>2063910000</v>
      </c>
      <c r="L3425" s="2">
        <v>2069980000</v>
      </c>
      <c r="M3425" s="2">
        <v>2067280000</v>
      </c>
      <c r="N3425" s="2">
        <v>2046360000</v>
      </c>
      <c r="O3425" s="2">
        <v>2386180000</v>
      </c>
      <c r="P3425" s="2">
        <v>2368630000</v>
      </c>
      <c r="Q3425" s="2">
        <v>2344330000</v>
      </c>
      <c r="R3425" s="2">
        <v>2306540000</v>
      </c>
      <c r="S3425" s="2">
        <v>2258960000</v>
      </c>
      <c r="T3425" s="2">
        <v>2211040000</v>
      </c>
      <c r="U3425" s="2">
        <v>2190120000</v>
      </c>
      <c r="V3425" s="2">
        <v>2183700000</v>
      </c>
      <c r="W3425" s="2">
        <v>2172900000</v>
      </c>
      <c r="X3425" s="2">
        <v>2147260000</v>
      </c>
      <c r="Y3425" s="2">
        <v>2107440000</v>
      </c>
      <c r="Z3425" s="2">
        <v>2060190000</v>
      </c>
      <c r="AA3425" s="2">
        <v>2034210000</v>
      </c>
      <c r="AB3425" s="2">
        <v>2002490000</v>
      </c>
      <c r="AC3425" s="2">
        <v>1970090000</v>
      </c>
      <c r="AD3425" s="2">
        <v>1936680000</v>
      </c>
      <c r="AE3425" s="2">
        <v>1897540000</v>
      </c>
      <c r="AF3425" s="2">
        <v>1859400000</v>
      </c>
    </row>
    <row r="3426" spans="1:32">
      <c r="A3426" t="s">
        <v>9054</v>
      </c>
      <c r="B3426" t="s">
        <v>19</v>
      </c>
      <c r="C3426" s="2">
        <v>202730000</v>
      </c>
      <c r="D3426" s="2">
        <v>203530000</v>
      </c>
      <c r="E3426" s="2">
        <v>117323000</v>
      </c>
      <c r="F3426" s="2">
        <v>124169000</v>
      </c>
      <c r="G3426" s="2">
        <v>134052000</v>
      </c>
      <c r="H3426" s="2">
        <v>144362000</v>
      </c>
      <c r="I3426" s="2">
        <v>154086000</v>
      </c>
      <c r="J3426" s="2">
        <v>161598000</v>
      </c>
      <c r="K3426" s="2">
        <v>162930000</v>
      </c>
      <c r="L3426" s="2">
        <v>163410000</v>
      </c>
      <c r="M3426" s="2">
        <v>163197000</v>
      </c>
      <c r="N3426" s="2">
        <v>161545000</v>
      </c>
      <c r="O3426" s="2">
        <v>188371000</v>
      </c>
      <c r="P3426" s="2">
        <v>186986000</v>
      </c>
      <c r="Q3426" s="2">
        <v>185068000</v>
      </c>
      <c r="R3426" s="2">
        <v>182084000</v>
      </c>
      <c r="S3426" s="2">
        <v>178328000</v>
      </c>
      <c r="T3426" s="2">
        <v>174545000</v>
      </c>
      <c r="U3426" s="2">
        <v>172894000</v>
      </c>
      <c r="V3426" s="2">
        <v>172387000</v>
      </c>
      <c r="W3426" s="2">
        <v>171535000</v>
      </c>
      <c r="X3426" s="2">
        <v>169510000</v>
      </c>
      <c r="Y3426" s="2">
        <v>166367000</v>
      </c>
      <c r="Z3426" s="2">
        <v>162637000</v>
      </c>
      <c r="AA3426" s="2">
        <v>160586000</v>
      </c>
      <c r="AB3426" s="2">
        <v>158082000</v>
      </c>
      <c r="AC3426" s="2">
        <v>155524000</v>
      </c>
      <c r="AD3426" s="2">
        <v>152887000</v>
      </c>
      <c r="AE3426" s="2">
        <v>149797000</v>
      </c>
      <c r="AF3426" s="2">
        <v>146786000</v>
      </c>
    </row>
    <row r="3427" spans="1:32">
      <c r="A3427" t="s">
        <v>9055</v>
      </c>
      <c r="B3427" t="s">
        <v>19</v>
      </c>
      <c r="C3427" s="2">
        <v>180281000</v>
      </c>
      <c r="D3427" s="2">
        <v>180992000</v>
      </c>
      <c r="E3427" s="2">
        <v>104331000</v>
      </c>
      <c r="F3427" s="2">
        <v>110419000</v>
      </c>
      <c r="G3427" s="2">
        <v>119208000</v>
      </c>
      <c r="H3427" s="2">
        <v>128376000</v>
      </c>
      <c r="I3427" s="2">
        <v>137023000</v>
      </c>
      <c r="J3427" s="2">
        <v>143704000</v>
      </c>
      <c r="K3427" s="2">
        <v>144888000</v>
      </c>
      <c r="L3427" s="2">
        <v>145314000</v>
      </c>
      <c r="M3427" s="2">
        <v>145125000</v>
      </c>
      <c r="N3427" s="2">
        <v>143656000</v>
      </c>
      <c r="O3427" s="2">
        <v>167512000</v>
      </c>
      <c r="P3427" s="2">
        <v>166280000</v>
      </c>
      <c r="Q3427" s="2">
        <v>164574000</v>
      </c>
      <c r="R3427" s="2">
        <v>161921000</v>
      </c>
      <c r="S3427" s="2">
        <v>158581000</v>
      </c>
      <c r="T3427" s="2">
        <v>155217000</v>
      </c>
      <c r="U3427" s="2">
        <v>153748000</v>
      </c>
      <c r="V3427" s="2">
        <v>153298000</v>
      </c>
      <c r="W3427" s="2">
        <v>152540000</v>
      </c>
      <c r="X3427" s="2">
        <v>150739000</v>
      </c>
      <c r="Y3427" s="2">
        <v>147944000</v>
      </c>
      <c r="Z3427" s="2">
        <v>144627000</v>
      </c>
      <c r="AA3427" s="2">
        <v>142803000</v>
      </c>
      <c r="AB3427" s="2">
        <v>140576000</v>
      </c>
      <c r="AC3427" s="2">
        <v>138302000</v>
      </c>
      <c r="AD3427" s="2">
        <v>135957000</v>
      </c>
      <c r="AE3427" s="2">
        <v>133209000</v>
      </c>
      <c r="AF3427" s="2">
        <v>130532000</v>
      </c>
    </row>
    <row r="3428" spans="1:32">
      <c r="A3428" t="s">
        <v>9056</v>
      </c>
      <c r="B3428" t="s">
        <v>19</v>
      </c>
      <c r="C3428" s="2">
        <v>545941000</v>
      </c>
      <c r="D3428" s="2">
        <v>548094000</v>
      </c>
      <c r="E3428" s="2">
        <v>315943000</v>
      </c>
      <c r="F3428" s="2">
        <v>334380000</v>
      </c>
      <c r="G3428" s="2">
        <v>360996000</v>
      </c>
      <c r="H3428" s="2">
        <v>388759000</v>
      </c>
      <c r="I3428" s="2">
        <v>414944000</v>
      </c>
      <c r="J3428" s="2">
        <v>435175000</v>
      </c>
      <c r="K3428" s="2">
        <v>438762000</v>
      </c>
      <c r="L3428" s="2">
        <v>440053000</v>
      </c>
      <c r="M3428" s="2">
        <v>439479000</v>
      </c>
      <c r="N3428" s="2">
        <v>435031000</v>
      </c>
      <c r="O3428" s="2">
        <v>507274000</v>
      </c>
      <c r="P3428" s="2">
        <v>503543000</v>
      </c>
      <c r="Q3428" s="2">
        <v>498378000</v>
      </c>
      <c r="R3428" s="2">
        <v>490343000</v>
      </c>
      <c r="S3428" s="2">
        <v>480228000</v>
      </c>
      <c r="T3428" s="2">
        <v>470040000</v>
      </c>
      <c r="U3428" s="2">
        <v>465593000</v>
      </c>
      <c r="V3428" s="2">
        <v>464230000</v>
      </c>
      <c r="W3428" s="2">
        <v>461934000</v>
      </c>
      <c r="X3428" s="2">
        <v>456482000</v>
      </c>
      <c r="Y3428" s="2">
        <v>448016000</v>
      </c>
      <c r="Z3428" s="2">
        <v>437973000</v>
      </c>
      <c r="AA3428" s="2">
        <v>432449000</v>
      </c>
      <c r="AB3428" s="2">
        <v>425705000</v>
      </c>
      <c r="AC3428" s="2">
        <v>418818000</v>
      </c>
      <c r="AD3428" s="2">
        <v>411716000</v>
      </c>
      <c r="AE3428" s="2">
        <v>403394000</v>
      </c>
      <c r="AF3428" s="2">
        <v>395287000</v>
      </c>
    </row>
    <row r="3429" spans="1:32">
      <c r="A3429" t="s">
        <v>9057</v>
      </c>
      <c r="B3429" t="s">
        <v>19</v>
      </c>
      <c r="C3429" s="2">
        <v>42159400</v>
      </c>
      <c r="D3429" s="2">
        <v>42325600</v>
      </c>
      <c r="E3429" s="2">
        <v>24398200</v>
      </c>
      <c r="F3429" s="2">
        <v>25821900</v>
      </c>
      <c r="G3429" s="2">
        <v>27877300</v>
      </c>
      <c r="H3429" s="2">
        <v>30021300</v>
      </c>
      <c r="I3429" s="2">
        <v>32043400</v>
      </c>
      <c r="J3429" s="2">
        <v>33605600</v>
      </c>
      <c r="K3429" s="2">
        <v>33882600</v>
      </c>
      <c r="L3429" s="2">
        <v>33982400</v>
      </c>
      <c r="M3429" s="2">
        <v>33938000</v>
      </c>
      <c r="N3429" s="2">
        <v>33594600</v>
      </c>
      <c r="O3429" s="2">
        <v>39173300</v>
      </c>
      <c r="P3429" s="2">
        <v>38885300</v>
      </c>
      <c r="Q3429" s="2">
        <v>38486400</v>
      </c>
      <c r="R3429" s="2">
        <v>37865900</v>
      </c>
      <c r="S3429" s="2">
        <v>37084800</v>
      </c>
      <c r="T3429" s="2">
        <v>36298100</v>
      </c>
      <c r="U3429" s="2">
        <v>35954600</v>
      </c>
      <c r="V3429" s="2">
        <v>35849300</v>
      </c>
      <c r="W3429" s="2">
        <v>35672100</v>
      </c>
      <c r="X3429" s="2">
        <v>35251000</v>
      </c>
      <c r="Y3429" s="2">
        <v>34597300</v>
      </c>
      <c r="Z3429" s="2">
        <v>33821700</v>
      </c>
      <c r="AA3429" s="2">
        <v>33395100</v>
      </c>
      <c r="AB3429" s="2">
        <v>32874400</v>
      </c>
      <c r="AC3429" s="2">
        <v>32342500</v>
      </c>
      <c r="AD3429" s="2">
        <v>31794100</v>
      </c>
      <c r="AE3429" s="2">
        <v>31151400</v>
      </c>
      <c r="AF3429" s="2">
        <v>30525400</v>
      </c>
    </row>
    <row r="3430" spans="1:32">
      <c r="A3430" t="s">
        <v>9058</v>
      </c>
      <c r="B3430" t="s">
        <v>19</v>
      </c>
      <c r="C3430" s="2">
        <v>35995300</v>
      </c>
      <c r="D3430" s="2">
        <v>36137200</v>
      </c>
      <c r="E3430" s="2">
        <v>20830900</v>
      </c>
      <c r="F3430" s="2">
        <v>22046500</v>
      </c>
      <c r="G3430" s="2">
        <v>23801400</v>
      </c>
      <c r="H3430" s="2">
        <v>25631900</v>
      </c>
      <c r="I3430" s="2">
        <v>27358300</v>
      </c>
      <c r="J3430" s="2">
        <v>28692200</v>
      </c>
      <c r="K3430" s="2">
        <v>28928700</v>
      </c>
      <c r="L3430" s="2">
        <v>29013800</v>
      </c>
      <c r="M3430" s="2">
        <v>28976000</v>
      </c>
      <c r="N3430" s="2">
        <v>28682700</v>
      </c>
      <c r="O3430" s="2">
        <v>33445800</v>
      </c>
      <c r="P3430" s="2">
        <v>33199900</v>
      </c>
      <c r="Q3430" s="2">
        <v>32859300</v>
      </c>
      <c r="R3430" s="2">
        <v>32329600</v>
      </c>
      <c r="S3430" s="2">
        <v>31662600</v>
      </c>
      <c r="T3430" s="2">
        <v>30991000</v>
      </c>
      <c r="U3430" s="2">
        <v>30697700</v>
      </c>
      <c r="V3430" s="2">
        <v>30607800</v>
      </c>
      <c r="W3430" s="2">
        <v>30456500</v>
      </c>
      <c r="X3430" s="2">
        <v>30097000</v>
      </c>
      <c r="Y3430" s="2">
        <v>29538800</v>
      </c>
      <c r="Z3430" s="2">
        <v>28876600</v>
      </c>
      <c r="AA3430" s="2">
        <v>28512400</v>
      </c>
      <c r="AB3430" s="2">
        <v>28067800</v>
      </c>
      <c r="AC3430" s="2">
        <v>27613700</v>
      </c>
      <c r="AD3430" s="2">
        <v>27145500</v>
      </c>
      <c r="AE3430" s="2">
        <v>26596800</v>
      </c>
      <c r="AF3430" s="2">
        <v>26062300</v>
      </c>
    </row>
    <row r="3431" spans="1:32">
      <c r="A3431" t="s">
        <v>9059</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9060</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9061</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9062</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9063</v>
      </c>
      <c r="B3435" t="s">
        <v>19</v>
      </c>
      <c r="C3435" s="2">
        <v>7156520</v>
      </c>
      <c r="D3435" s="2">
        <v>7186410</v>
      </c>
      <c r="E3435" s="2">
        <v>7451150</v>
      </c>
      <c r="F3435" s="2">
        <v>7220570</v>
      </c>
      <c r="G3435" s="2">
        <v>7380700</v>
      </c>
      <c r="H3435" s="2">
        <v>7769260</v>
      </c>
      <c r="I3435" s="2">
        <v>8136480</v>
      </c>
      <c r="J3435" s="2">
        <v>8294480</v>
      </c>
      <c r="K3435" s="2">
        <v>8040410</v>
      </c>
      <c r="L3435" s="2">
        <v>7762860</v>
      </c>
      <c r="M3435" s="2">
        <v>7562170</v>
      </c>
      <c r="N3435" s="2">
        <v>7453280</v>
      </c>
      <c r="O3435" s="2">
        <v>7342260</v>
      </c>
      <c r="P3435" s="2">
        <v>7297430</v>
      </c>
      <c r="Q3435" s="2">
        <v>7237650</v>
      </c>
      <c r="R3435" s="2">
        <v>7182140</v>
      </c>
      <c r="S3435" s="2">
        <v>7103140</v>
      </c>
      <c r="T3435" s="2">
        <v>7015610</v>
      </c>
      <c r="U3435" s="2">
        <v>6915260</v>
      </c>
      <c r="V3435" s="2">
        <v>6827730</v>
      </c>
      <c r="W3435" s="2">
        <v>6735920</v>
      </c>
      <c r="X3435" s="2">
        <v>6659060</v>
      </c>
      <c r="Y3435" s="2">
        <v>6537370</v>
      </c>
      <c r="Z3435" s="2">
        <v>6419940</v>
      </c>
      <c r="AA3435" s="2">
        <v>6289710</v>
      </c>
      <c r="AB3435" s="2">
        <v>6159480</v>
      </c>
      <c r="AC3435" s="2">
        <v>6078340</v>
      </c>
      <c r="AD3435" s="2">
        <v>5975860</v>
      </c>
      <c r="AE3435" s="2">
        <v>5854170</v>
      </c>
      <c r="AF3435" s="2">
        <v>5766640</v>
      </c>
    </row>
    <row r="3436" spans="1:32">
      <c r="A3436" t="s">
        <v>9064</v>
      </c>
      <c r="B3436" t="s">
        <v>19</v>
      </c>
      <c r="C3436" s="2">
        <v>33050700</v>
      </c>
      <c r="D3436" s="2">
        <v>33188800</v>
      </c>
      <c r="E3436" s="2">
        <v>34411400</v>
      </c>
      <c r="F3436" s="2">
        <v>33346500</v>
      </c>
      <c r="G3436" s="2">
        <v>34086000</v>
      </c>
      <c r="H3436" s="2">
        <v>35880500</v>
      </c>
      <c r="I3436" s="2">
        <v>37576500</v>
      </c>
      <c r="J3436" s="2">
        <v>38306100</v>
      </c>
      <c r="K3436" s="2">
        <v>37132800</v>
      </c>
      <c r="L3436" s="2">
        <v>35851000</v>
      </c>
      <c r="M3436" s="2">
        <v>34924100</v>
      </c>
      <c r="N3436" s="2">
        <v>34421300</v>
      </c>
      <c r="O3436" s="2">
        <v>33908500</v>
      </c>
      <c r="P3436" s="2">
        <v>33701500</v>
      </c>
      <c r="Q3436" s="2">
        <v>33425400</v>
      </c>
      <c r="R3436" s="2">
        <v>33169000</v>
      </c>
      <c r="S3436" s="2">
        <v>32804200</v>
      </c>
      <c r="T3436" s="2">
        <v>32400000</v>
      </c>
      <c r="U3436" s="2">
        <v>31936500</v>
      </c>
      <c r="V3436" s="2">
        <v>31532300</v>
      </c>
      <c r="W3436" s="2">
        <v>31108300</v>
      </c>
      <c r="X3436" s="2">
        <v>30753300</v>
      </c>
      <c r="Y3436" s="2">
        <v>30191300</v>
      </c>
      <c r="Z3436" s="2">
        <v>29649000</v>
      </c>
      <c r="AA3436" s="2">
        <v>29047600</v>
      </c>
      <c r="AB3436" s="2">
        <v>28446100</v>
      </c>
      <c r="AC3436" s="2">
        <v>28071400</v>
      </c>
      <c r="AD3436" s="2">
        <v>27598100</v>
      </c>
      <c r="AE3436" s="2">
        <v>27036100</v>
      </c>
      <c r="AF3436" s="2">
        <v>26631900</v>
      </c>
    </row>
    <row r="3437" spans="1:32">
      <c r="A3437" t="s">
        <v>9065</v>
      </c>
      <c r="B3437" t="s">
        <v>19</v>
      </c>
      <c r="C3437" s="2">
        <v>113117000</v>
      </c>
      <c r="D3437" s="2">
        <v>113589000</v>
      </c>
      <c r="E3437" s="2">
        <v>117774000</v>
      </c>
      <c r="F3437" s="2">
        <v>114129000</v>
      </c>
      <c r="G3437" s="2">
        <v>116660000</v>
      </c>
      <c r="H3437" s="2">
        <v>122802000</v>
      </c>
      <c r="I3437" s="2">
        <v>128606000</v>
      </c>
      <c r="J3437" s="2">
        <v>131103000</v>
      </c>
      <c r="K3437" s="2">
        <v>127087000</v>
      </c>
      <c r="L3437" s="2">
        <v>122700000</v>
      </c>
      <c r="M3437" s="2">
        <v>119528000</v>
      </c>
      <c r="N3437" s="2">
        <v>117807000</v>
      </c>
      <c r="O3437" s="2">
        <v>116052000</v>
      </c>
      <c r="P3437" s="2">
        <v>115344000</v>
      </c>
      <c r="Q3437" s="2">
        <v>114399000</v>
      </c>
      <c r="R3437" s="2">
        <v>113522000</v>
      </c>
      <c r="S3437" s="2">
        <v>112273000</v>
      </c>
      <c r="T3437" s="2">
        <v>110889000</v>
      </c>
      <c r="U3437" s="2">
        <v>109303000</v>
      </c>
      <c r="V3437" s="2">
        <v>107920000</v>
      </c>
      <c r="W3437" s="2">
        <v>106469000</v>
      </c>
      <c r="X3437" s="2">
        <v>105254000</v>
      </c>
      <c r="Y3437" s="2">
        <v>103330000</v>
      </c>
      <c r="Z3437" s="2">
        <v>101474000</v>
      </c>
      <c r="AA3437" s="2">
        <v>99415700</v>
      </c>
      <c r="AB3437" s="2">
        <v>97357200</v>
      </c>
      <c r="AC3437" s="2">
        <v>96074900</v>
      </c>
      <c r="AD3437" s="2">
        <v>94455100</v>
      </c>
      <c r="AE3437" s="2">
        <v>92531500</v>
      </c>
      <c r="AF3437" s="2">
        <v>91147900</v>
      </c>
    </row>
    <row r="3438" spans="1:32">
      <c r="A3438" t="s">
        <v>9066</v>
      </c>
      <c r="B3438" t="s">
        <v>19</v>
      </c>
      <c r="C3438" s="2">
        <v>8929730</v>
      </c>
      <c r="D3438" s="2">
        <v>8967020</v>
      </c>
      <c r="E3438" s="2">
        <v>9297360</v>
      </c>
      <c r="F3438" s="2">
        <v>9009650</v>
      </c>
      <c r="G3438" s="2">
        <v>9209450</v>
      </c>
      <c r="H3438" s="2">
        <v>9694300</v>
      </c>
      <c r="I3438" s="2">
        <v>10152500</v>
      </c>
      <c r="J3438" s="2">
        <v>10349600</v>
      </c>
      <c r="K3438" s="2">
        <v>10032600</v>
      </c>
      <c r="L3438" s="2">
        <v>9686300</v>
      </c>
      <c r="M3438" s="2">
        <v>9435890</v>
      </c>
      <c r="N3438" s="2">
        <v>9300020</v>
      </c>
      <c r="O3438" s="2">
        <v>9161500</v>
      </c>
      <c r="P3438" s="2">
        <v>9105550</v>
      </c>
      <c r="Q3438" s="2">
        <v>9030960</v>
      </c>
      <c r="R3438" s="2">
        <v>8961700</v>
      </c>
      <c r="S3438" s="2">
        <v>8863130</v>
      </c>
      <c r="T3438" s="2">
        <v>8753900</v>
      </c>
      <c r="U3438" s="2">
        <v>8628700</v>
      </c>
      <c r="V3438" s="2">
        <v>8519470</v>
      </c>
      <c r="W3438" s="2">
        <v>8404920</v>
      </c>
      <c r="X3438" s="2">
        <v>8309020</v>
      </c>
      <c r="Y3438" s="2">
        <v>8157170</v>
      </c>
      <c r="Z3438" s="2">
        <v>8010650</v>
      </c>
      <c r="AA3438" s="2">
        <v>7848140</v>
      </c>
      <c r="AB3438" s="2">
        <v>7685640</v>
      </c>
      <c r="AC3438" s="2">
        <v>7584410</v>
      </c>
      <c r="AD3438" s="2">
        <v>7456540</v>
      </c>
      <c r="AE3438" s="2">
        <v>7304690</v>
      </c>
      <c r="AF3438" s="2">
        <v>7195460</v>
      </c>
    </row>
    <row r="3439" spans="1:32">
      <c r="A3439" t="s">
        <v>9067</v>
      </c>
      <c r="B3439" t="s">
        <v>19</v>
      </c>
      <c r="C3439" s="2">
        <v>7940890</v>
      </c>
      <c r="D3439" s="2">
        <v>7974050</v>
      </c>
      <c r="E3439" s="2">
        <v>8267810</v>
      </c>
      <c r="F3439" s="2">
        <v>8011960</v>
      </c>
      <c r="G3439" s="2">
        <v>8189630</v>
      </c>
      <c r="H3439" s="2">
        <v>8620790</v>
      </c>
      <c r="I3439" s="2">
        <v>9028260</v>
      </c>
      <c r="J3439" s="2">
        <v>9203560</v>
      </c>
      <c r="K3439" s="2">
        <v>8921650</v>
      </c>
      <c r="L3439" s="2">
        <v>8613680</v>
      </c>
      <c r="M3439" s="2">
        <v>8391000</v>
      </c>
      <c r="N3439" s="2">
        <v>8270180</v>
      </c>
      <c r="O3439" s="2">
        <v>8146990</v>
      </c>
      <c r="P3439" s="2">
        <v>8097240</v>
      </c>
      <c r="Q3439" s="2">
        <v>8030910</v>
      </c>
      <c r="R3439" s="2">
        <v>7969320</v>
      </c>
      <c r="S3439" s="2">
        <v>7881660</v>
      </c>
      <c r="T3439" s="2">
        <v>7784530</v>
      </c>
      <c r="U3439" s="2">
        <v>7673190</v>
      </c>
      <c r="V3439" s="2">
        <v>7576060</v>
      </c>
      <c r="W3439" s="2">
        <v>7474200</v>
      </c>
      <c r="X3439" s="2">
        <v>7388910</v>
      </c>
      <c r="Y3439" s="2">
        <v>7253880</v>
      </c>
      <c r="Z3439" s="2">
        <v>7123580</v>
      </c>
      <c r="AA3439" s="2">
        <v>6979070</v>
      </c>
      <c r="AB3439" s="2">
        <v>6834560</v>
      </c>
      <c r="AC3439" s="2">
        <v>6744540</v>
      </c>
      <c r="AD3439" s="2">
        <v>6630830</v>
      </c>
      <c r="AE3439" s="2">
        <v>6495800</v>
      </c>
      <c r="AF3439" s="2">
        <v>6398670</v>
      </c>
    </row>
    <row r="3440" spans="1:32">
      <c r="A3440" t="s">
        <v>9068</v>
      </c>
      <c r="B3440" t="s">
        <v>19</v>
      </c>
      <c r="C3440" s="2">
        <v>24047200</v>
      </c>
      <c r="D3440" s="2">
        <v>24147700</v>
      </c>
      <c r="E3440" s="2">
        <v>25037300</v>
      </c>
      <c r="F3440" s="2">
        <v>24262500</v>
      </c>
      <c r="G3440" s="2">
        <v>24800500</v>
      </c>
      <c r="H3440" s="2">
        <v>26106200</v>
      </c>
      <c r="I3440" s="2">
        <v>27340100</v>
      </c>
      <c r="J3440" s="2">
        <v>27871000</v>
      </c>
      <c r="K3440" s="2">
        <v>27017300</v>
      </c>
      <c r="L3440" s="2">
        <v>26084700</v>
      </c>
      <c r="M3440" s="2">
        <v>25410300</v>
      </c>
      <c r="N3440" s="2">
        <v>25044400</v>
      </c>
      <c r="O3440" s="2">
        <v>24671400</v>
      </c>
      <c r="P3440" s="2">
        <v>24520700</v>
      </c>
      <c r="Q3440" s="2">
        <v>24319900</v>
      </c>
      <c r="R3440" s="2">
        <v>24133300</v>
      </c>
      <c r="S3440" s="2">
        <v>23867900</v>
      </c>
      <c r="T3440" s="2">
        <v>23573800</v>
      </c>
      <c r="U3440" s="2">
        <v>23236600</v>
      </c>
      <c r="V3440" s="2">
        <v>22942500</v>
      </c>
      <c r="W3440" s="2">
        <v>22634000</v>
      </c>
      <c r="X3440" s="2">
        <v>22375700</v>
      </c>
      <c r="Y3440" s="2">
        <v>21966800</v>
      </c>
      <c r="Z3440" s="2">
        <v>21572200</v>
      </c>
      <c r="AA3440" s="2">
        <v>21134600</v>
      </c>
      <c r="AB3440" s="2">
        <v>20697000</v>
      </c>
      <c r="AC3440" s="2">
        <v>20424400</v>
      </c>
      <c r="AD3440" s="2">
        <v>20080000</v>
      </c>
      <c r="AE3440" s="2">
        <v>19671100</v>
      </c>
      <c r="AF3440" s="2">
        <v>19377000</v>
      </c>
    </row>
    <row r="3441" spans="1:32">
      <c r="A3441" t="s">
        <v>9069</v>
      </c>
      <c r="B3441" t="s">
        <v>19</v>
      </c>
      <c r="C3441" s="2">
        <v>1857010</v>
      </c>
      <c r="D3441" s="2">
        <v>1864760</v>
      </c>
      <c r="E3441" s="2">
        <v>1933460</v>
      </c>
      <c r="F3441" s="2">
        <v>1873630</v>
      </c>
      <c r="G3441" s="2">
        <v>1915180</v>
      </c>
      <c r="H3441" s="2">
        <v>2016010</v>
      </c>
      <c r="I3441" s="2">
        <v>2111290</v>
      </c>
      <c r="J3441" s="2">
        <v>2152290</v>
      </c>
      <c r="K3441" s="2">
        <v>2086360</v>
      </c>
      <c r="L3441" s="2">
        <v>2014340</v>
      </c>
      <c r="M3441" s="2">
        <v>1962270</v>
      </c>
      <c r="N3441" s="2">
        <v>1934010</v>
      </c>
      <c r="O3441" s="2">
        <v>1905210</v>
      </c>
      <c r="P3441" s="2">
        <v>1893570</v>
      </c>
      <c r="Q3441" s="2">
        <v>1878060</v>
      </c>
      <c r="R3441" s="2">
        <v>1863660</v>
      </c>
      <c r="S3441" s="2">
        <v>1843160</v>
      </c>
      <c r="T3441" s="2">
        <v>1820440</v>
      </c>
      <c r="U3441" s="2">
        <v>1794410</v>
      </c>
      <c r="V3441" s="2">
        <v>1771690</v>
      </c>
      <c r="W3441" s="2">
        <v>1747870</v>
      </c>
      <c r="X3441" s="2">
        <v>1727930</v>
      </c>
      <c r="Y3441" s="2">
        <v>1696350</v>
      </c>
      <c r="Z3441" s="2">
        <v>1665880</v>
      </c>
      <c r="AA3441" s="2">
        <v>1632080</v>
      </c>
      <c r="AB3441" s="2">
        <v>1598290</v>
      </c>
      <c r="AC3441" s="2">
        <v>1577240</v>
      </c>
      <c r="AD3441" s="2">
        <v>1550650</v>
      </c>
      <c r="AE3441" s="2">
        <v>1519070</v>
      </c>
      <c r="AF3441" s="2">
        <v>1496350</v>
      </c>
    </row>
    <row r="3442" spans="1:32">
      <c r="A3442" t="s">
        <v>9070</v>
      </c>
      <c r="B3442" t="s">
        <v>19</v>
      </c>
      <c r="C3442" s="2">
        <v>1585500</v>
      </c>
      <c r="D3442" s="2">
        <v>1592120</v>
      </c>
      <c r="E3442" s="2">
        <v>1650770</v>
      </c>
      <c r="F3442" s="2">
        <v>1599690</v>
      </c>
      <c r="G3442" s="2">
        <v>1635160</v>
      </c>
      <c r="H3442" s="2">
        <v>1721250</v>
      </c>
      <c r="I3442" s="2">
        <v>1802600</v>
      </c>
      <c r="J3442" s="2">
        <v>1837600</v>
      </c>
      <c r="K3442" s="2">
        <v>1781320</v>
      </c>
      <c r="L3442" s="2">
        <v>1719830</v>
      </c>
      <c r="M3442" s="2">
        <v>1675370</v>
      </c>
      <c r="N3442" s="2">
        <v>1651240</v>
      </c>
      <c r="O3442" s="2">
        <v>1626650</v>
      </c>
      <c r="P3442" s="2">
        <v>1616710</v>
      </c>
      <c r="Q3442" s="2">
        <v>1603470</v>
      </c>
      <c r="R3442" s="2">
        <v>1591170</v>
      </c>
      <c r="S3442" s="2">
        <v>1573670</v>
      </c>
      <c r="T3442" s="2">
        <v>1554280</v>
      </c>
      <c r="U3442" s="2">
        <v>1532050</v>
      </c>
      <c r="V3442" s="2">
        <v>1512650</v>
      </c>
      <c r="W3442" s="2">
        <v>1492320</v>
      </c>
      <c r="X3442" s="2">
        <v>1475290</v>
      </c>
      <c r="Y3442" s="2">
        <v>1448330</v>
      </c>
      <c r="Z3442" s="2">
        <v>1422310</v>
      </c>
      <c r="AA3442" s="2">
        <v>1393460</v>
      </c>
      <c r="AB3442" s="2">
        <v>1364600</v>
      </c>
      <c r="AC3442" s="2">
        <v>1346630</v>
      </c>
      <c r="AD3442" s="2">
        <v>1323930</v>
      </c>
      <c r="AE3442" s="2">
        <v>1296970</v>
      </c>
      <c r="AF3442" s="2">
        <v>1277570</v>
      </c>
    </row>
    <row r="3443" spans="1:32">
      <c r="A3443" t="s">
        <v>9071</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9072</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9073</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9074</v>
      </c>
      <c r="B3446" t="s">
        <v>19</v>
      </c>
      <c r="C3446" s="2">
        <v>367021000000</v>
      </c>
      <c r="D3446" s="2">
        <v>368521000000</v>
      </c>
      <c r="E3446" s="2">
        <v>65712500000</v>
      </c>
      <c r="F3446" s="2">
        <v>64054100000</v>
      </c>
      <c r="G3446" s="2">
        <v>65607500000</v>
      </c>
      <c r="H3446" s="2">
        <v>68714100000</v>
      </c>
      <c r="I3446" s="2">
        <v>71880800000</v>
      </c>
      <c r="J3446" s="2">
        <v>73479200000</v>
      </c>
      <c r="K3446" s="2">
        <v>71235500000</v>
      </c>
      <c r="L3446" s="2">
        <v>68931700000</v>
      </c>
      <c r="M3446" s="2">
        <v>67295900000</v>
      </c>
      <c r="N3446" s="2">
        <v>66260300000</v>
      </c>
      <c r="O3446" s="2">
        <v>65630000000</v>
      </c>
      <c r="P3446" s="2">
        <v>65585000000</v>
      </c>
      <c r="Q3446" s="2">
        <v>65389900000</v>
      </c>
      <c r="R3446" s="2">
        <v>65127200000</v>
      </c>
      <c r="S3446" s="2">
        <v>64489400000</v>
      </c>
      <c r="T3446" s="2">
        <v>63851500000</v>
      </c>
      <c r="U3446" s="2">
        <v>63296200000</v>
      </c>
      <c r="V3446" s="2">
        <v>62583400000</v>
      </c>
      <c r="W3446" s="2">
        <v>61945500000</v>
      </c>
      <c r="X3446" s="2">
        <v>61525300000</v>
      </c>
      <c r="Y3446" s="2">
        <v>60669800000</v>
      </c>
      <c r="Z3446" s="2">
        <v>59881900000</v>
      </c>
      <c r="AA3446" s="2">
        <v>59094000000</v>
      </c>
      <c r="AB3446" s="2">
        <v>58381100000</v>
      </c>
      <c r="AC3446" s="2">
        <v>57885900000</v>
      </c>
      <c r="AD3446" s="2">
        <v>57097900000</v>
      </c>
      <c r="AE3446" s="2">
        <v>56152400000</v>
      </c>
      <c r="AF3446" s="2">
        <v>55582100000</v>
      </c>
    </row>
    <row r="3447" spans="1:32">
      <c r="A3447" t="s">
        <v>9075</v>
      </c>
      <c r="B3447" t="s">
        <v>19</v>
      </c>
      <c r="C3447" s="2">
        <v>10442300</v>
      </c>
      <c r="D3447" s="2">
        <v>10485000</v>
      </c>
      <c r="E3447" s="2">
        <v>1869620</v>
      </c>
      <c r="F3447" s="2">
        <v>1822440</v>
      </c>
      <c r="G3447" s="2">
        <v>1866630</v>
      </c>
      <c r="H3447" s="2">
        <v>1955020</v>
      </c>
      <c r="I3447" s="2">
        <v>2045120</v>
      </c>
      <c r="J3447" s="2">
        <v>2090590</v>
      </c>
      <c r="K3447" s="2">
        <v>2026760</v>
      </c>
      <c r="L3447" s="2">
        <v>1961210</v>
      </c>
      <c r="M3447" s="2">
        <v>1914670</v>
      </c>
      <c r="N3447" s="2">
        <v>1885200</v>
      </c>
      <c r="O3447" s="2">
        <v>1867270</v>
      </c>
      <c r="P3447" s="2">
        <v>1865990</v>
      </c>
      <c r="Q3447" s="2">
        <v>1860440</v>
      </c>
      <c r="R3447" s="2">
        <v>1852970</v>
      </c>
      <c r="S3447" s="2">
        <v>1834820</v>
      </c>
      <c r="T3447" s="2">
        <v>1816670</v>
      </c>
      <c r="U3447" s="2">
        <v>1800870</v>
      </c>
      <c r="V3447" s="2">
        <v>1780590</v>
      </c>
      <c r="W3447" s="2">
        <v>1762440</v>
      </c>
      <c r="X3447" s="2">
        <v>1750490</v>
      </c>
      <c r="Y3447" s="2">
        <v>1726150</v>
      </c>
      <c r="Z3447" s="2">
        <v>1703730</v>
      </c>
      <c r="AA3447" s="2">
        <v>1681310</v>
      </c>
      <c r="AB3447" s="2">
        <v>1661030</v>
      </c>
      <c r="AC3447" s="2">
        <v>1646940</v>
      </c>
      <c r="AD3447" s="2">
        <v>1624520</v>
      </c>
      <c r="AE3447" s="2">
        <v>1597620</v>
      </c>
      <c r="AF3447" s="2">
        <v>1581390</v>
      </c>
    </row>
    <row r="3448" spans="1:32">
      <c r="A3448" t="s">
        <v>9076</v>
      </c>
      <c r="B3448" t="s">
        <v>19</v>
      </c>
      <c r="C3448" s="2">
        <v>48225300</v>
      </c>
      <c r="D3448" s="2">
        <v>48422500</v>
      </c>
      <c r="E3448" s="2">
        <v>8634400</v>
      </c>
      <c r="F3448" s="2">
        <v>8416500</v>
      </c>
      <c r="G3448" s="2">
        <v>8620600</v>
      </c>
      <c r="H3448" s="2">
        <v>9028800</v>
      </c>
      <c r="I3448" s="2">
        <v>9444890</v>
      </c>
      <c r="J3448" s="2">
        <v>9654910</v>
      </c>
      <c r="K3448" s="2">
        <v>9360100</v>
      </c>
      <c r="L3448" s="2">
        <v>9057400</v>
      </c>
      <c r="M3448" s="2">
        <v>8842450</v>
      </c>
      <c r="N3448" s="2">
        <v>8706380</v>
      </c>
      <c r="O3448" s="2">
        <v>8623560</v>
      </c>
      <c r="P3448" s="2">
        <v>8617640</v>
      </c>
      <c r="Q3448" s="2">
        <v>8592000</v>
      </c>
      <c r="R3448" s="2">
        <v>8557490</v>
      </c>
      <c r="S3448" s="2">
        <v>8473680</v>
      </c>
      <c r="T3448" s="2">
        <v>8389870</v>
      </c>
      <c r="U3448" s="2">
        <v>8316910</v>
      </c>
      <c r="V3448" s="2">
        <v>8223240</v>
      </c>
      <c r="W3448" s="2">
        <v>8139430</v>
      </c>
      <c r="X3448" s="2">
        <v>8084210</v>
      </c>
      <c r="Y3448" s="2">
        <v>7971810</v>
      </c>
      <c r="Z3448" s="2">
        <v>7868280</v>
      </c>
      <c r="AA3448" s="2">
        <v>7764750</v>
      </c>
      <c r="AB3448" s="2">
        <v>7671080</v>
      </c>
      <c r="AC3448" s="2">
        <v>7606000</v>
      </c>
      <c r="AD3448" s="2">
        <v>7502470</v>
      </c>
      <c r="AE3448" s="2">
        <v>7378240</v>
      </c>
      <c r="AF3448" s="2">
        <v>7303300</v>
      </c>
    </row>
    <row r="3449" spans="1:32">
      <c r="A3449" t="s">
        <v>9077</v>
      </c>
      <c r="B3449" t="s">
        <v>19</v>
      </c>
      <c r="C3449" s="2">
        <v>165052000</v>
      </c>
      <c r="D3449" s="2">
        <v>165727000</v>
      </c>
      <c r="E3449" s="2">
        <v>29551400</v>
      </c>
      <c r="F3449" s="2">
        <v>28805600</v>
      </c>
      <c r="G3449" s="2">
        <v>29504100</v>
      </c>
      <c r="H3449" s="2">
        <v>30901200</v>
      </c>
      <c r="I3449" s="2">
        <v>32325300</v>
      </c>
      <c r="J3449" s="2">
        <v>33044100</v>
      </c>
      <c r="K3449" s="2">
        <v>32035100</v>
      </c>
      <c r="L3449" s="2">
        <v>30999100</v>
      </c>
      <c r="M3449" s="2">
        <v>30263400</v>
      </c>
      <c r="N3449" s="2">
        <v>29797700</v>
      </c>
      <c r="O3449" s="2">
        <v>29514300</v>
      </c>
      <c r="P3449" s="2">
        <v>29494000</v>
      </c>
      <c r="Q3449" s="2">
        <v>29406300</v>
      </c>
      <c r="R3449" s="2">
        <v>29288200</v>
      </c>
      <c r="S3449" s="2">
        <v>29001300</v>
      </c>
      <c r="T3449" s="2">
        <v>28714500</v>
      </c>
      <c r="U3449" s="2">
        <v>28464800</v>
      </c>
      <c r="V3449" s="2">
        <v>28144200</v>
      </c>
      <c r="W3449" s="2">
        <v>27857300</v>
      </c>
      <c r="X3449" s="2">
        <v>27668300</v>
      </c>
      <c r="Y3449" s="2">
        <v>27283600</v>
      </c>
      <c r="Z3449" s="2">
        <v>26929300</v>
      </c>
      <c r="AA3449" s="2">
        <v>26575000</v>
      </c>
      <c r="AB3449" s="2">
        <v>26254400</v>
      </c>
      <c r="AC3449" s="2">
        <v>26031700</v>
      </c>
      <c r="AD3449" s="2">
        <v>25677300</v>
      </c>
      <c r="AE3449" s="2">
        <v>25252100</v>
      </c>
      <c r="AF3449" s="2">
        <v>24995700</v>
      </c>
    </row>
    <row r="3450" spans="1:32">
      <c r="A3450" t="s">
        <v>9078</v>
      </c>
      <c r="B3450" t="s">
        <v>19</v>
      </c>
      <c r="C3450" s="2">
        <v>13029600</v>
      </c>
      <c r="D3450" s="2">
        <v>13082900</v>
      </c>
      <c r="E3450" s="2">
        <v>2332860</v>
      </c>
      <c r="F3450" s="2">
        <v>2273990</v>
      </c>
      <c r="G3450" s="2">
        <v>2329140</v>
      </c>
      <c r="H3450" s="2">
        <v>2439420</v>
      </c>
      <c r="I3450" s="2">
        <v>2551850</v>
      </c>
      <c r="J3450" s="2">
        <v>2608590</v>
      </c>
      <c r="K3450" s="2">
        <v>2528940</v>
      </c>
      <c r="L3450" s="2">
        <v>2447150</v>
      </c>
      <c r="M3450" s="2">
        <v>2389080</v>
      </c>
      <c r="N3450" s="2">
        <v>2352310</v>
      </c>
      <c r="O3450" s="2">
        <v>2329930</v>
      </c>
      <c r="P3450" s="2">
        <v>2328340</v>
      </c>
      <c r="Q3450" s="2">
        <v>2321410</v>
      </c>
      <c r="R3450" s="2">
        <v>2312090</v>
      </c>
      <c r="S3450" s="2">
        <v>2289440</v>
      </c>
      <c r="T3450" s="2">
        <v>2266800</v>
      </c>
      <c r="U3450" s="2">
        <v>2247080</v>
      </c>
      <c r="V3450" s="2">
        <v>2221780</v>
      </c>
      <c r="W3450" s="2">
        <v>2199130</v>
      </c>
      <c r="X3450" s="2">
        <v>2184210</v>
      </c>
      <c r="Y3450" s="2">
        <v>2153840</v>
      </c>
      <c r="Z3450" s="2">
        <v>2125870</v>
      </c>
      <c r="AA3450" s="2">
        <v>2097900</v>
      </c>
      <c r="AB3450" s="2">
        <v>2072590</v>
      </c>
      <c r="AC3450" s="2">
        <v>2055010</v>
      </c>
      <c r="AD3450" s="2">
        <v>2027040</v>
      </c>
      <c r="AE3450" s="2">
        <v>1993470</v>
      </c>
      <c r="AF3450" s="2">
        <v>1973220</v>
      </c>
    </row>
    <row r="3451" spans="1:32">
      <c r="A3451" t="s">
        <v>9079</v>
      </c>
      <c r="B3451" t="s">
        <v>19</v>
      </c>
      <c r="C3451" s="2">
        <v>11586800</v>
      </c>
      <c r="D3451" s="2">
        <v>11634200</v>
      </c>
      <c r="E3451" s="2">
        <v>2074530</v>
      </c>
      <c r="F3451" s="2">
        <v>2022180</v>
      </c>
      <c r="G3451" s="2">
        <v>2071220</v>
      </c>
      <c r="H3451" s="2">
        <v>2169290</v>
      </c>
      <c r="I3451" s="2">
        <v>2269270</v>
      </c>
      <c r="J3451" s="2">
        <v>2319720</v>
      </c>
      <c r="K3451" s="2">
        <v>2248890</v>
      </c>
      <c r="L3451" s="2">
        <v>2176160</v>
      </c>
      <c r="M3451" s="2">
        <v>2124520</v>
      </c>
      <c r="N3451" s="2">
        <v>2091830</v>
      </c>
      <c r="O3451" s="2">
        <v>2071930</v>
      </c>
      <c r="P3451" s="2">
        <v>2070510</v>
      </c>
      <c r="Q3451" s="2">
        <v>2064350</v>
      </c>
      <c r="R3451" s="2">
        <v>2056060</v>
      </c>
      <c r="S3451" s="2">
        <v>2035920</v>
      </c>
      <c r="T3451" s="2">
        <v>2015780</v>
      </c>
      <c r="U3451" s="2">
        <v>1998250</v>
      </c>
      <c r="V3451" s="2">
        <v>1975750</v>
      </c>
      <c r="W3451" s="2">
        <v>1955610</v>
      </c>
      <c r="X3451" s="2">
        <v>1942340</v>
      </c>
      <c r="Y3451" s="2">
        <v>1915340</v>
      </c>
      <c r="Z3451" s="2">
        <v>1890460</v>
      </c>
      <c r="AA3451" s="2">
        <v>1865590</v>
      </c>
      <c r="AB3451" s="2">
        <v>1843080</v>
      </c>
      <c r="AC3451" s="2">
        <v>1827450</v>
      </c>
      <c r="AD3451" s="2">
        <v>1802570</v>
      </c>
      <c r="AE3451" s="2">
        <v>1772720</v>
      </c>
      <c r="AF3451" s="2">
        <v>1754720</v>
      </c>
    </row>
    <row r="3452" spans="1:32">
      <c r="A3452" t="s">
        <v>9080</v>
      </c>
      <c r="B3452" t="s">
        <v>19</v>
      </c>
      <c r="C3452" s="2">
        <v>35088000</v>
      </c>
      <c r="D3452" s="2">
        <v>35231500</v>
      </c>
      <c r="E3452" s="2">
        <v>6282270</v>
      </c>
      <c r="F3452" s="2">
        <v>6123730</v>
      </c>
      <c r="G3452" s="2">
        <v>6272230</v>
      </c>
      <c r="H3452" s="2">
        <v>6569230</v>
      </c>
      <c r="I3452" s="2">
        <v>6871970</v>
      </c>
      <c r="J3452" s="2">
        <v>7024780</v>
      </c>
      <c r="K3452" s="2">
        <v>6810280</v>
      </c>
      <c r="L3452" s="2">
        <v>6590040</v>
      </c>
      <c r="M3452" s="2">
        <v>6433640</v>
      </c>
      <c r="N3452" s="2">
        <v>6334640</v>
      </c>
      <c r="O3452" s="2">
        <v>6274380</v>
      </c>
      <c r="P3452" s="2">
        <v>6270080</v>
      </c>
      <c r="Q3452" s="2">
        <v>6251420</v>
      </c>
      <c r="R3452" s="2">
        <v>6226310</v>
      </c>
      <c r="S3452" s="2">
        <v>6165340</v>
      </c>
      <c r="T3452" s="2">
        <v>6104360</v>
      </c>
      <c r="U3452" s="2">
        <v>6051270</v>
      </c>
      <c r="V3452" s="2">
        <v>5983120</v>
      </c>
      <c r="W3452" s="2">
        <v>5922140</v>
      </c>
      <c r="X3452" s="2">
        <v>5881960</v>
      </c>
      <c r="Y3452" s="2">
        <v>5800180</v>
      </c>
      <c r="Z3452" s="2">
        <v>5724850</v>
      </c>
      <c r="AA3452" s="2">
        <v>5649520</v>
      </c>
      <c r="AB3452" s="2">
        <v>5581370</v>
      </c>
      <c r="AC3452" s="2">
        <v>5534020</v>
      </c>
      <c r="AD3452" s="2">
        <v>5458700</v>
      </c>
      <c r="AE3452" s="2">
        <v>5368300</v>
      </c>
      <c r="AF3452" s="2">
        <v>5313780</v>
      </c>
    </row>
    <row r="3453" spans="1:32">
      <c r="A3453" t="s">
        <v>9081</v>
      </c>
      <c r="B3453" t="s">
        <v>19</v>
      </c>
      <c r="C3453" s="2">
        <v>2709610</v>
      </c>
      <c r="D3453" s="2">
        <v>2720690</v>
      </c>
      <c r="E3453">
        <v>485138</v>
      </c>
      <c r="F3453">
        <v>472894</v>
      </c>
      <c r="G3453">
        <v>484362</v>
      </c>
      <c r="H3453">
        <v>507298</v>
      </c>
      <c r="I3453">
        <v>530677</v>
      </c>
      <c r="J3453">
        <v>542477</v>
      </c>
      <c r="K3453">
        <v>525912</v>
      </c>
      <c r="L3453">
        <v>508904</v>
      </c>
      <c r="M3453">
        <v>496827</v>
      </c>
      <c r="N3453">
        <v>489182</v>
      </c>
      <c r="O3453">
        <v>484528</v>
      </c>
      <c r="P3453">
        <v>484196</v>
      </c>
      <c r="Q3453">
        <v>482756</v>
      </c>
      <c r="R3453">
        <v>480817</v>
      </c>
      <c r="S3453">
        <v>476108</v>
      </c>
      <c r="T3453">
        <v>471399</v>
      </c>
      <c r="U3453">
        <v>467299</v>
      </c>
      <c r="V3453">
        <v>462036</v>
      </c>
      <c r="W3453">
        <v>457327</v>
      </c>
      <c r="X3453">
        <v>454225</v>
      </c>
      <c r="Y3453">
        <v>447909</v>
      </c>
      <c r="Z3453">
        <v>442092</v>
      </c>
      <c r="AA3453">
        <v>436275</v>
      </c>
      <c r="AB3453">
        <v>431012</v>
      </c>
      <c r="AC3453">
        <v>427356</v>
      </c>
      <c r="AD3453">
        <v>421539</v>
      </c>
      <c r="AE3453">
        <v>414558</v>
      </c>
      <c r="AF3453">
        <v>410348</v>
      </c>
    </row>
    <row r="3454" spans="1:32">
      <c r="A3454" t="s">
        <v>9082</v>
      </c>
      <c r="B3454" t="s">
        <v>19</v>
      </c>
      <c r="C3454" s="2">
        <v>2313440</v>
      </c>
      <c r="D3454" s="2">
        <v>2322900</v>
      </c>
      <c r="E3454">
        <v>414206</v>
      </c>
      <c r="F3454">
        <v>403753</v>
      </c>
      <c r="G3454">
        <v>413544</v>
      </c>
      <c r="H3454">
        <v>433126</v>
      </c>
      <c r="I3454">
        <v>453087</v>
      </c>
      <c r="J3454">
        <v>463162</v>
      </c>
      <c r="K3454">
        <v>449019</v>
      </c>
      <c r="L3454">
        <v>434498</v>
      </c>
      <c r="M3454">
        <v>424186</v>
      </c>
      <c r="N3454">
        <v>417659</v>
      </c>
      <c r="O3454">
        <v>413686</v>
      </c>
      <c r="P3454">
        <v>413402</v>
      </c>
      <c r="Q3454">
        <v>412172</v>
      </c>
      <c r="R3454">
        <v>410517</v>
      </c>
      <c r="S3454">
        <v>406496</v>
      </c>
      <c r="T3454">
        <v>402476</v>
      </c>
      <c r="U3454">
        <v>398975</v>
      </c>
      <c r="V3454">
        <v>394482</v>
      </c>
      <c r="W3454">
        <v>390461</v>
      </c>
      <c r="X3454">
        <v>387813</v>
      </c>
      <c r="Y3454">
        <v>382420</v>
      </c>
      <c r="Z3454">
        <v>377454</v>
      </c>
      <c r="AA3454">
        <v>372487</v>
      </c>
      <c r="AB3454">
        <v>367994</v>
      </c>
      <c r="AC3454">
        <v>364872</v>
      </c>
      <c r="AD3454">
        <v>359906</v>
      </c>
      <c r="AE3454">
        <v>353946</v>
      </c>
      <c r="AF3454">
        <v>350351</v>
      </c>
    </row>
    <row r="3455" spans="1:32">
      <c r="A3455" t="s">
        <v>9083</v>
      </c>
      <c r="B3455" t="s">
        <v>19</v>
      </c>
      <c r="C3455" s="2">
        <v>10197700</v>
      </c>
      <c r="D3455" s="2">
        <v>10239400</v>
      </c>
      <c r="E3455" s="2">
        <v>1825830</v>
      </c>
      <c r="F3455" s="2">
        <v>1779760</v>
      </c>
      <c r="G3455" s="2">
        <v>1822920</v>
      </c>
      <c r="H3455" s="2">
        <v>1909230</v>
      </c>
      <c r="I3455" s="2">
        <v>1997220</v>
      </c>
      <c r="J3455" s="2">
        <v>2041630</v>
      </c>
      <c r="K3455" s="2">
        <v>1979290</v>
      </c>
      <c r="L3455" s="2">
        <v>1915280</v>
      </c>
      <c r="M3455" s="2">
        <v>1869830</v>
      </c>
      <c r="N3455" s="2">
        <v>1841050</v>
      </c>
      <c r="O3455" s="2">
        <v>1823540</v>
      </c>
      <c r="P3455" s="2">
        <v>1822290</v>
      </c>
      <c r="Q3455" s="2">
        <v>1816870</v>
      </c>
      <c r="R3455" s="2">
        <v>1809570</v>
      </c>
      <c r="S3455" s="2">
        <v>1791850</v>
      </c>
      <c r="T3455" s="2">
        <v>1774130</v>
      </c>
      <c r="U3455" s="2">
        <v>1758700</v>
      </c>
      <c r="V3455" s="2">
        <v>1738890</v>
      </c>
      <c r="W3455" s="2">
        <v>1721170</v>
      </c>
      <c r="X3455" s="2">
        <v>1709490</v>
      </c>
      <c r="Y3455" s="2">
        <v>1685720</v>
      </c>
      <c r="Z3455" s="2">
        <v>1663830</v>
      </c>
      <c r="AA3455" s="2">
        <v>1641940</v>
      </c>
      <c r="AB3455" s="2">
        <v>1622130</v>
      </c>
      <c r="AC3455" s="2">
        <v>1608370</v>
      </c>
      <c r="AD3455" s="2">
        <v>1586480</v>
      </c>
      <c r="AE3455" s="2">
        <v>1560210</v>
      </c>
      <c r="AF3455" s="2">
        <v>1544360</v>
      </c>
    </row>
    <row r="3456" spans="1:32">
      <c r="A3456" t="s">
        <v>9084</v>
      </c>
      <c r="B3456" t="s">
        <v>19</v>
      </c>
      <c r="C3456" s="2">
        <v>3232950</v>
      </c>
      <c r="D3456" s="2">
        <v>3246170</v>
      </c>
      <c r="E3456">
        <v>578838</v>
      </c>
      <c r="F3456">
        <v>564230</v>
      </c>
      <c r="G3456">
        <v>577912</v>
      </c>
      <c r="H3456">
        <v>605278</v>
      </c>
      <c r="I3456">
        <v>633172</v>
      </c>
      <c r="J3456">
        <v>647251</v>
      </c>
      <c r="K3456">
        <v>627487</v>
      </c>
      <c r="L3456">
        <v>607195</v>
      </c>
      <c r="M3456">
        <v>592785</v>
      </c>
      <c r="N3456">
        <v>583663</v>
      </c>
      <c r="O3456">
        <v>578111</v>
      </c>
      <c r="P3456">
        <v>577714</v>
      </c>
      <c r="Q3456">
        <v>575995</v>
      </c>
      <c r="R3456">
        <v>573682</v>
      </c>
      <c r="S3456">
        <v>568063</v>
      </c>
      <c r="T3456">
        <v>562445</v>
      </c>
      <c r="U3456">
        <v>557553</v>
      </c>
      <c r="V3456">
        <v>551274</v>
      </c>
      <c r="W3456">
        <v>545655</v>
      </c>
      <c r="X3456">
        <v>541954</v>
      </c>
      <c r="Y3456">
        <v>534418</v>
      </c>
      <c r="Z3456">
        <v>527478</v>
      </c>
      <c r="AA3456">
        <v>520537</v>
      </c>
      <c r="AB3456">
        <v>514258</v>
      </c>
      <c r="AC3456">
        <v>509895</v>
      </c>
      <c r="AD3456">
        <v>502955</v>
      </c>
      <c r="AE3456">
        <v>494626</v>
      </c>
      <c r="AF3456">
        <v>489603</v>
      </c>
    </row>
    <row r="3457" spans="1:32">
      <c r="A3457" t="s">
        <v>9085</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9086</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9087</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9088</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9089</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9090</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9091</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9092</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9093</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9094</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9095</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9096</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9097</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9098</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9099</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9100</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9101</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9102</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9103</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9104</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9105</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9106</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9107</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9108</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9109</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9110</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9111</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9112</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9113</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9114</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9115</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9116</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9117</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9118</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9119</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9120</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9121</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9122</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9123</v>
      </c>
      <c r="B3495" t="s">
        <v>19</v>
      </c>
      <c r="C3495" s="2">
        <v>2295130</v>
      </c>
      <c r="D3495" s="2">
        <v>2303670</v>
      </c>
      <c r="E3495" s="2">
        <v>2303670</v>
      </c>
      <c r="F3495" s="2">
        <v>2278050</v>
      </c>
      <c r="G3495" s="2">
        <v>2280180</v>
      </c>
      <c r="H3495" s="2">
        <v>2335690</v>
      </c>
      <c r="I3495" s="2">
        <v>2380530</v>
      </c>
      <c r="J3495" s="2">
        <v>2384800</v>
      </c>
      <c r="K3495" s="2">
        <v>2389070</v>
      </c>
      <c r="L3495" s="2">
        <v>2395470</v>
      </c>
      <c r="M3495" s="2">
        <v>2412550</v>
      </c>
      <c r="N3495" s="2">
        <v>2457390</v>
      </c>
      <c r="O3495" s="2">
        <v>2495820</v>
      </c>
      <c r="P3495" s="2">
        <v>2527840</v>
      </c>
      <c r="Q3495" s="2">
        <v>2570540</v>
      </c>
      <c r="R3495" s="2">
        <v>2608970</v>
      </c>
      <c r="S3495" s="2">
        <v>2647400</v>
      </c>
      <c r="T3495" s="2">
        <v>2687970</v>
      </c>
      <c r="U3495" s="2">
        <v>2715720</v>
      </c>
      <c r="V3495" s="2">
        <v>2745610</v>
      </c>
      <c r="W3495" s="2">
        <v>2779770</v>
      </c>
      <c r="X3495" s="2">
        <v>2809660</v>
      </c>
      <c r="Y3495" s="2">
        <v>2833150</v>
      </c>
      <c r="Z3495" s="2">
        <v>2852360</v>
      </c>
      <c r="AA3495" s="2">
        <v>2863040</v>
      </c>
      <c r="AB3495" s="2">
        <v>2888660</v>
      </c>
      <c r="AC3495" s="2">
        <v>2918550</v>
      </c>
      <c r="AD3495" s="2">
        <v>2942030</v>
      </c>
      <c r="AE3495" s="2">
        <v>2956980</v>
      </c>
      <c r="AF3495" s="2">
        <v>2991140</v>
      </c>
    </row>
    <row r="3496" spans="1:32">
      <c r="A3496" t="s">
        <v>9124</v>
      </c>
      <c r="B3496" t="s">
        <v>19</v>
      </c>
      <c r="C3496" s="2">
        <v>10599500</v>
      </c>
      <c r="D3496" s="2">
        <v>10638900</v>
      </c>
      <c r="E3496" s="2">
        <v>10638900</v>
      </c>
      <c r="F3496" s="2">
        <v>10520600</v>
      </c>
      <c r="G3496" s="2">
        <v>10530500</v>
      </c>
      <c r="H3496" s="2">
        <v>10786800</v>
      </c>
      <c r="I3496" s="2">
        <v>10993900</v>
      </c>
      <c r="J3496" s="2">
        <v>11013600</v>
      </c>
      <c r="K3496" s="2">
        <v>11033300</v>
      </c>
      <c r="L3496" s="2">
        <v>11062900</v>
      </c>
      <c r="M3496" s="2">
        <v>11141800</v>
      </c>
      <c r="N3496" s="2">
        <v>11348900</v>
      </c>
      <c r="O3496" s="2">
        <v>11526300</v>
      </c>
      <c r="P3496" s="2">
        <v>11674200</v>
      </c>
      <c r="Q3496" s="2">
        <v>11871400</v>
      </c>
      <c r="R3496" s="2">
        <v>12048900</v>
      </c>
      <c r="S3496" s="2">
        <v>12226400</v>
      </c>
      <c r="T3496" s="2">
        <v>12413700</v>
      </c>
      <c r="U3496" s="2">
        <v>12541900</v>
      </c>
      <c r="V3496" s="2">
        <v>12680000</v>
      </c>
      <c r="W3496" s="2">
        <v>12837700</v>
      </c>
      <c r="X3496" s="2">
        <v>12975800</v>
      </c>
      <c r="Y3496" s="2">
        <v>13084200</v>
      </c>
      <c r="Z3496" s="2">
        <v>13173000</v>
      </c>
      <c r="AA3496" s="2">
        <v>13222300</v>
      </c>
      <c r="AB3496" s="2">
        <v>13340600</v>
      </c>
      <c r="AC3496" s="2">
        <v>13478600</v>
      </c>
      <c r="AD3496" s="2">
        <v>13587100</v>
      </c>
      <c r="AE3496" s="2">
        <v>13656100</v>
      </c>
      <c r="AF3496" s="2">
        <v>13813900</v>
      </c>
    </row>
    <row r="3497" spans="1:32">
      <c r="A3497" t="s">
        <v>9125</v>
      </c>
      <c r="B3497" t="s">
        <v>19</v>
      </c>
      <c r="C3497" s="2">
        <v>36277000</v>
      </c>
      <c r="D3497" s="2">
        <v>36411900</v>
      </c>
      <c r="E3497" s="2">
        <v>36411900</v>
      </c>
      <c r="F3497" s="2">
        <v>36007000</v>
      </c>
      <c r="G3497" s="2">
        <v>36040700</v>
      </c>
      <c r="H3497" s="2">
        <v>36918100</v>
      </c>
      <c r="I3497" s="2">
        <v>37626800</v>
      </c>
      <c r="J3497" s="2">
        <v>37694300</v>
      </c>
      <c r="K3497" s="2">
        <v>37761800</v>
      </c>
      <c r="L3497" s="2">
        <v>37863000</v>
      </c>
      <c r="M3497" s="2">
        <v>38133000</v>
      </c>
      <c r="N3497" s="2">
        <v>38841600</v>
      </c>
      <c r="O3497" s="2">
        <v>39449100</v>
      </c>
      <c r="P3497" s="2">
        <v>39955300</v>
      </c>
      <c r="Q3497" s="2">
        <v>40630200</v>
      </c>
      <c r="R3497" s="2">
        <v>41237600</v>
      </c>
      <c r="S3497" s="2">
        <v>41845000</v>
      </c>
      <c r="T3497" s="2">
        <v>42486200</v>
      </c>
      <c r="U3497" s="2">
        <v>42924900</v>
      </c>
      <c r="V3497" s="2">
        <v>43397400</v>
      </c>
      <c r="W3497" s="2">
        <v>43937300</v>
      </c>
      <c r="X3497" s="2">
        <v>44409700</v>
      </c>
      <c r="Y3497" s="2">
        <v>44780900</v>
      </c>
      <c r="Z3497" s="2">
        <v>45084700</v>
      </c>
      <c r="AA3497" s="2">
        <v>45253400</v>
      </c>
      <c r="AB3497" s="2">
        <v>45658300</v>
      </c>
      <c r="AC3497" s="2">
        <v>46130800</v>
      </c>
      <c r="AD3497" s="2">
        <v>46502000</v>
      </c>
      <c r="AE3497" s="2">
        <v>46738200</v>
      </c>
      <c r="AF3497" s="2">
        <v>47278100</v>
      </c>
    </row>
    <row r="3498" spans="1:32">
      <c r="A3498" t="s">
        <v>9126</v>
      </c>
      <c r="B3498" t="s">
        <v>19</v>
      </c>
      <c r="C3498" s="2">
        <v>2863800</v>
      </c>
      <c r="D3498" s="2">
        <v>2874460</v>
      </c>
      <c r="E3498" s="2">
        <v>2874460</v>
      </c>
      <c r="F3498" s="2">
        <v>2842490</v>
      </c>
      <c r="G3498" s="2">
        <v>2845150</v>
      </c>
      <c r="H3498" s="2">
        <v>2914420</v>
      </c>
      <c r="I3498" s="2">
        <v>2970360</v>
      </c>
      <c r="J3498" s="2">
        <v>2975690</v>
      </c>
      <c r="K3498" s="2">
        <v>2981020</v>
      </c>
      <c r="L3498" s="2">
        <v>2989010</v>
      </c>
      <c r="M3498" s="2">
        <v>3010320</v>
      </c>
      <c r="N3498" s="2">
        <v>3066260</v>
      </c>
      <c r="O3498" s="2">
        <v>3114220</v>
      </c>
      <c r="P3498" s="2">
        <v>3154180</v>
      </c>
      <c r="Q3498" s="2">
        <v>3207460</v>
      </c>
      <c r="R3498" s="2">
        <v>3255410</v>
      </c>
      <c r="S3498" s="2">
        <v>3303360</v>
      </c>
      <c r="T3498" s="2">
        <v>3353980</v>
      </c>
      <c r="U3498" s="2">
        <v>3388610</v>
      </c>
      <c r="V3498" s="2">
        <v>3425900</v>
      </c>
      <c r="W3498" s="2">
        <v>3468530</v>
      </c>
      <c r="X3498" s="2">
        <v>3505820</v>
      </c>
      <c r="Y3498" s="2">
        <v>3535130</v>
      </c>
      <c r="Z3498" s="2">
        <v>3559100</v>
      </c>
      <c r="AA3498" s="2">
        <v>3572420</v>
      </c>
      <c r="AB3498" s="2">
        <v>3604390</v>
      </c>
      <c r="AC3498" s="2">
        <v>3641690</v>
      </c>
      <c r="AD3498" s="2">
        <v>3670990</v>
      </c>
      <c r="AE3498" s="2">
        <v>3689640</v>
      </c>
      <c r="AF3498" s="2">
        <v>3732260</v>
      </c>
    </row>
    <row r="3499" spans="1:32">
      <c r="A3499" t="s">
        <v>9127</v>
      </c>
      <c r="B3499" t="s">
        <v>19</v>
      </c>
      <c r="C3499" s="2">
        <v>2546680</v>
      </c>
      <c r="D3499" s="2">
        <v>2556150</v>
      </c>
      <c r="E3499" s="2">
        <v>2556150</v>
      </c>
      <c r="F3499" s="2">
        <v>2527720</v>
      </c>
      <c r="G3499" s="2">
        <v>2530090</v>
      </c>
      <c r="H3499" s="2">
        <v>2591690</v>
      </c>
      <c r="I3499" s="2">
        <v>2641440</v>
      </c>
      <c r="J3499" s="2">
        <v>2646170</v>
      </c>
      <c r="K3499" s="2">
        <v>2650910</v>
      </c>
      <c r="L3499" s="2">
        <v>2658020</v>
      </c>
      <c r="M3499" s="2">
        <v>2676970</v>
      </c>
      <c r="N3499" s="2">
        <v>2726720</v>
      </c>
      <c r="O3499" s="2">
        <v>2769360</v>
      </c>
      <c r="P3499" s="2">
        <v>2804900</v>
      </c>
      <c r="Q3499" s="2">
        <v>2852280</v>
      </c>
      <c r="R3499" s="2">
        <v>2894920</v>
      </c>
      <c r="S3499" s="2">
        <v>2937560</v>
      </c>
      <c r="T3499" s="2">
        <v>2982570</v>
      </c>
      <c r="U3499" s="2">
        <v>3013370</v>
      </c>
      <c r="V3499" s="2">
        <v>3046530</v>
      </c>
      <c r="W3499" s="2">
        <v>3084440</v>
      </c>
      <c r="X3499" s="2">
        <v>3117600</v>
      </c>
      <c r="Y3499" s="2">
        <v>3143660</v>
      </c>
      <c r="Z3499" s="2">
        <v>3164980</v>
      </c>
      <c r="AA3499" s="2">
        <v>3176830</v>
      </c>
      <c r="AB3499" s="2">
        <v>3205260</v>
      </c>
      <c r="AC3499" s="2">
        <v>3238420</v>
      </c>
      <c r="AD3499" s="2">
        <v>3264480</v>
      </c>
      <c r="AE3499" s="2">
        <v>3281070</v>
      </c>
      <c r="AF3499" s="2">
        <v>3318970</v>
      </c>
    </row>
    <row r="3500" spans="1:32">
      <c r="A3500" t="s">
        <v>9128</v>
      </c>
      <c r="B3500" t="s">
        <v>19</v>
      </c>
      <c r="C3500" s="2">
        <v>7712050</v>
      </c>
      <c r="D3500" s="2">
        <v>7740750</v>
      </c>
      <c r="E3500" s="2">
        <v>7740750</v>
      </c>
      <c r="F3500" s="2">
        <v>7654660</v>
      </c>
      <c r="G3500" s="2">
        <v>7661830</v>
      </c>
      <c r="H3500" s="2">
        <v>7848360</v>
      </c>
      <c r="I3500" s="2">
        <v>7999010</v>
      </c>
      <c r="J3500" s="2">
        <v>8013360</v>
      </c>
      <c r="K3500" s="2">
        <v>8027710</v>
      </c>
      <c r="L3500" s="2">
        <v>8049230</v>
      </c>
      <c r="M3500" s="2">
        <v>8106620</v>
      </c>
      <c r="N3500" s="2">
        <v>8257270</v>
      </c>
      <c r="O3500" s="2">
        <v>8386410</v>
      </c>
      <c r="P3500" s="2">
        <v>8494020</v>
      </c>
      <c r="Q3500" s="2">
        <v>8637500</v>
      </c>
      <c r="R3500" s="2">
        <v>8766630</v>
      </c>
      <c r="S3500" s="2">
        <v>8895760</v>
      </c>
      <c r="T3500" s="2">
        <v>9032070</v>
      </c>
      <c r="U3500" s="2">
        <v>9125330</v>
      </c>
      <c r="V3500" s="2">
        <v>9225760</v>
      </c>
      <c r="W3500" s="2">
        <v>9340550</v>
      </c>
      <c r="X3500" s="2">
        <v>9440980</v>
      </c>
      <c r="Y3500" s="2">
        <v>9519900</v>
      </c>
      <c r="Z3500" s="2">
        <v>9584460</v>
      </c>
      <c r="AA3500" s="2">
        <v>9620330</v>
      </c>
      <c r="AB3500" s="2">
        <v>9706420</v>
      </c>
      <c r="AC3500" s="2">
        <v>9806860</v>
      </c>
      <c r="AD3500" s="2">
        <v>9885770</v>
      </c>
      <c r="AE3500" s="2">
        <v>9935990</v>
      </c>
      <c r="AF3500" s="2">
        <v>10050800</v>
      </c>
    </row>
    <row r="3501" spans="1:32">
      <c r="A3501" t="s">
        <v>9129</v>
      </c>
      <c r="B3501" t="s">
        <v>19</v>
      </c>
      <c r="C3501">
        <v>595550</v>
      </c>
      <c r="D3501">
        <v>597766</v>
      </c>
      <c r="E3501">
        <v>597766</v>
      </c>
      <c r="F3501">
        <v>591118</v>
      </c>
      <c r="G3501">
        <v>591672</v>
      </c>
      <c r="H3501">
        <v>606076</v>
      </c>
      <c r="I3501">
        <v>617710</v>
      </c>
      <c r="J3501">
        <v>618818</v>
      </c>
      <c r="K3501">
        <v>619926</v>
      </c>
      <c r="L3501">
        <v>621588</v>
      </c>
      <c r="M3501">
        <v>626020</v>
      </c>
      <c r="N3501">
        <v>637654</v>
      </c>
      <c r="O3501">
        <v>647626</v>
      </c>
      <c r="P3501">
        <v>655936</v>
      </c>
      <c r="Q3501">
        <v>667016</v>
      </c>
      <c r="R3501">
        <v>676988</v>
      </c>
      <c r="S3501">
        <v>686960</v>
      </c>
      <c r="T3501">
        <v>697486</v>
      </c>
      <c r="U3501">
        <v>704688</v>
      </c>
      <c r="V3501">
        <v>712444</v>
      </c>
      <c r="W3501">
        <v>721308</v>
      </c>
      <c r="X3501">
        <v>729064</v>
      </c>
      <c r="Y3501">
        <v>735158</v>
      </c>
      <c r="Z3501">
        <v>740144</v>
      </c>
      <c r="AA3501">
        <v>742914</v>
      </c>
      <c r="AB3501">
        <v>749562</v>
      </c>
      <c r="AC3501">
        <v>757318</v>
      </c>
      <c r="AD3501">
        <v>763412</v>
      </c>
      <c r="AE3501">
        <v>767290</v>
      </c>
      <c r="AF3501">
        <v>776154</v>
      </c>
    </row>
    <row r="3502" spans="1:32">
      <c r="A3502" t="s">
        <v>9130</v>
      </c>
      <c r="B3502" t="s">
        <v>19</v>
      </c>
      <c r="C3502">
        <v>508475</v>
      </c>
      <c r="D3502">
        <v>510367</v>
      </c>
      <c r="E3502">
        <v>510367</v>
      </c>
      <c r="F3502">
        <v>504691</v>
      </c>
      <c r="G3502">
        <v>505164</v>
      </c>
      <c r="H3502">
        <v>517462</v>
      </c>
      <c r="I3502">
        <v>527395</v>
      </c>
      <c r="J3502">
        <v>528341</v>
      </c>
      <c r="K3502">
        <v>529287</v>
      </c>
      <c r="L3502">
        <v>530706</v>
      </c>
      <c r="M3502">
        <v>534490</v>
      </c>
      <c r="N3502">
        <v>544423</v>
      </c>
      <c r="O3502">
        <v>552937</v>
      </c>
      <c r="P3502">
        <v>560032</v>
      </c>
      <c r="Q3502">
        <v>569492</v>
      </c>
      <c r="R3502">
        <v>578006</v>
      </c>
      <c r="S3502">
        <v>586520</v>
      </c>
      <c r="T3502">
        <v>595507</v>
      </c>
      <c r="U3502">
        <v>601656</v>
      </c>
      <c r="V3502">
        <v>608278</v>
      </c>
      <c r="W3502">
        <v>615846</v>
      </c>
      <c r="X3502">
        <v>622468</v>
      </c>
      <c r="Y3502">
        <v>627671</v>
      </c>
      <c r="Z3502">
        <v>631928</v>
      </c>
      <c r="AA3502">
        <v>634293</v>
      </c>
      <c r="AB3502">
        <v>639969</v>
      </c>
      <c r="AC3502">
        <v>646591</v>
      </c>
      <c r="AD3502">
        <v>651794</v>
      </c>
      <c r="AE3502">
        <v>655105</v>
      </c>
      <c r="AF3502">
        <v>662673</v>
      </c>
    </row>
    <row r="3503" spans="1:32">
      <c r="A3503" t="s">
        <v>9131</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9132</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9133</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9134</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9135</v>
      </c>
      <c r="B3507" t="s">
        <v>19</v>
      </c>
      <c r="C3507" s="2">
        <v>4144040</v>
      </c>
      <c r="D3507" s="2">
        <v>4161120</v>
      </c>
      <c r="E3507" s="2">
        <v>4370350</v>
      </c>
      <c r="F3507" s="2">
        <v>4349000</v>
      </c>
      <c r="G3507" s="2">
        <v>4299890</v>
      </c>
      <c r="H3507" s="2">
        <v>4272140</v>
      </c>
      <c r="I3507" s="2">
        <v>4331920</v>
      </c>
      <c r="J3507" s="2">
        <v>4372480</v>
      </c>
      <c r="K3507" s="2">
        <v>4329780</v>
      </c>
      <c r="L3507" s="2">
        <v>4291350</v>
      </c>
      <c r="M3507" s="2">
        <v>4276410</v>
      </c>
      <c r="N3507" s="2">
        <v>4314840</v>
      </c>
      <c r="O3507" s="2">
        <v>4357540</v>
      </c>
      <c r="P3507" s="2">
        <v>4400240</v>
      </c>
      <c r="Q3507" s="2">
        <v>4445070</v>
      </c>
      <c r="R3507" s="2">
        <v>4494180</v>
      </c>
      <c r="S3507" s="2">
        <v>4515530</v>
      </c>
      <c r="T3507" s="2">
        <v>4551820</v>
      </c>
      <c r="U3507" s="2">
        <v>4579580</v>
      </c>
      <c r="V3507" s="2">
        <v>4609470</v>
      </c>
      <c r="W3507" s="2">
        <v>4650030</v>
      </c>
      <c r="X3507" s="2">
        <v>4697000</v>
      </c>
      <c r="Y3507" s="2">
        <v>4726890</v>
      </c>
      <c r="Z3507" s="2">
        <v>4752510</v>
      </c>
      <c r="AA3507" s="2">
        <v>4776000</v>
      </c>
      <c r="AB3507" s="2">
        <v>4810160</v>
      </c>
      <c r="AC3507" s="2">
        <v>4852860</v>
      </c>
      <c r="AD3507" s="2">
        <v>4887020</v>
      </c>
      <c r="AE3507" s="2">
        <v>4914770</v>
      </c>
      <c r="AF3507" s="2">
        <v>4959610</v>
      </c>
    </row>
    <row r="3508" spans="1:32">
      <c r="A3508" t="s">
        <v>9136</v>
      </c>
      <c r="B3508" t="s">
        <v>19</v>
      </c>
      <c r="C3508" s="2">
        <v>19138300</v>
      </c>
      <c r="D3508" s="2">
        <v>19217100</v>
      </c>
      <c r="E3508" s="2">
        <v>20183400</v>
      </c>
      <c r="F3508" s="2">
        <v>20084800</v>
      </c>
      <c r="G3508" s="2">
        <v>19858000</v>
      </c>
      <c r="H3508" s="2">
        <v>19729900</v>
      </c>
      <c r="I3508" s="2">
        <v>20005900</v>
      </c>
      <c r="J3508" s="2">
        <v>20193300</v>
      </c>
      <c r="K3508" s="2">
        <v>19996100</v>
      </c>
      <c r="L3508" s="2">
        <v>19818600</v>
      </c>
      <c r="M3508" s="2">
        <v>19749600</v>
      </c>
      <c r="N3508" s="2">
        <v>19927100</v>
      </c>
      <c r="O3508" s="2">
        <v>20124300</v>
      </c>
      <c r="P3508" s="2">
        <v>20321500</v>
      </c>
      <c r="Q3508" s="2">
        <v>20528500</v>
      </c>
      <c r="R3508" s="2">
        <v>20755300</v>
      </c>
      <c r="S3508" s="2">
        <v>20853900</v>
      </c>
      <c r="T3508" s="2">
        <v>21021500</v>
      </c>
      <c r="U3508" s="2">
        <v>21149700</v>
      </c>
      <c r="V3508" s="2">
        <v>21287700</v>
      </c>
      <c r="W3508" s="2">
        <v>21475100</v>
      </c>
      <c r="X3508" s="2">
        <v>21692000</v>
      </c>
      <c r="Y3508" s="2">
        <v>21830000</v>
      </c>
      <c r="Z3508" s="2">
        <v>21948400</v>
      </c>
      <c r="AA3508" s="2">
        <v>22056800</v>
      </c>
      <c r="AB3508" s="2">
        <v>22214600</v>
      </c>
      <c r="AC3508" s="2">
        <v>22411800</v>
      </c>
      <c r="AD3508" s="2">
        <v>22569500</v>
      </c>
      <c r="AE3508" s="2">
        <v>22697700</v>
      </c>
      <c r="AF3508" s="2">
        <v>22904800</v>
      </c>
    </row>
    <row r="3509" spans="1:32">
      <c r="A3509" t="s">
        <v>9137</v>
      </c>
      <c r="B3509" t="s">
        <v>19</v>
      </c>
      <c r="C3509" s="2">
        <v>65501000</v>
      </c>
      <c r="D3509" s="2">
        <v>65771000</v>
      </c>
      <c r="E3509" s="2">
        <v>69078100</v>
      </c>
      <c r="F3509" s="2">
        <v>68740600</v>
      </c>
      <c r="G3509" s="2">
        <v>67964400</v>
      </c>
      <c r="H3509" s="2">
        <v>67525700</v>
      </c>
      <c r="I3509" s="2">
        <v>68470600</v>
      </c>
      <c r="J3509" s="2">
        <v>69111800</v>
      </c>
      <c r="K3509" s="2">
        <v>68436900</v>
      </c>
      <c r="L3509" s="2">
        <v>67829500</v>
      </c>
      <c r="M3509" s="2">
        <v>67593200</v>
      </c>
      <c r="N3509" s="2">
        <v>68200700</v>
      </c>
      <c r="O3509" s="2">
        <v>68875600</v>
      </c>
      <c r="P3509" s="2">
        <v>69550500</v>
      </c>
      <c r="Q3509" s="2">
        <v>70259200</v>
      </c>
      <c r="R3509" s="2">
        <v>71035300</v>
      </c>
      <c r="S3509" s="2">
        <v>71372800</v>
      </c>
      <c r="T3509" s="2">
        <v>71946500</v>
      </c>
      <c r="U3509" s="2">
        <v>72385200</v>
      </c>
      <c r="V3509" s="2">
        <v>72857600</v>
      </c>
      <c r="W3509" s="2">
        <v>73498800</v>
      </c>
      <c r="X3509" s="2">
        <v>74241200</v>
      </c>
      <c r="Y3509" s="2">
        <v>74713600</v>
      </c>
      <c r="Z3509" s="2">
        <v>75118600</v>
      </c>
      <c r="AA3509" s="2">
        <v>75489800</v>
      </c>
      <c r="AB3509" s="2">
        <v>76029700</v>
      </c>
      <c r="AC3509" s="2">
        <v>76704700</v>
      </c>
      <c r="AD3509" s="2">
        <v>77244600</v>
      </c>
      <c r="AE3509" s="2">
        <v>77683300</v>
      </c>
      <c r="AF3509" s="2">
        <v>78392000</v>
      </c>
    </row>
    <row r="3510" spans="1:32">
      <c r="A3510" t="s">
        <v>9138</v>
      </c>
      <c r="B3510" t="s">
        <v>19</v>
      </c>
      <c r="C3510" s="2">
        <v>5170820</v>
      </c>
      <c r="D3510" s="2">
        <v>5192140</v>
      </c>
      <c r="E3510" s="2">
        <v>5453210</v>
      </c>
      <c r="F3510" s="2">
        <v>5426570</v>
      </c>
      <c r="G3510" s="2">
        <v>5365300</v>
      </c>
      <c r="H3510" s="2">
        <v>5330660</v>
      </c>
      <c r="I3510" s="2">
        <v>5405260</v>
      </c>
      <c r="J3510" s="2">
        <v>5455870</v>
      </c>
      <c r="K3510" s="2">
        <v>5402590</v>
      </c>
      <c r="L3510" s="2">
        <v>5354640</v>
      </c>
      <c r="M3510" s="2">
        <v>5335990</v>
      </c>
      <c r="N3510" s="2">
        <v>5383940</v>
      </c>
      <c r="O3510" s="2">
        <v>5437220</v>
      </c>
      <c r="P3510" s="2">
        <v>5490500</v>
      </c>
      <c r="Q3510" s="2">
        <v>5546450</v>
      </c>
      <c r="R3510" s="2">
        <v>5607720</v>
      </c>
      <c r="S3510" s="2">
        <v>5634360</v>
      </c>
      <c r="T3510" s="2">
        <v>5679650</v>
      </c>
      <c r="U3510" s="2">
        <v>5714280</v>
      </c>
      <c r="V3510" s="2">
        <v>5751580</v>
      </c>
      <c r="W3510" s="2">
        <v>5802190</v>
      </c>
      <c r="X3510" s="2">
        <v>5860800</v>
      </c>
      <c r="Y3510" s="2">
        <v>5898100</v>
      </c>
      <c r="Z3510" s="2">
        <v>5930060</v>
      </c>
      <c r="AA3510" s="2">
        <v>5959370</v>
      </c>
      <c r="AB3510" s="2">
        <v>6001990</v>
      </c>
      <c r="AC3510" s="2">
        <v>6055270</v>
      </c>
      <c r="AD3510" s="2">
        <v>6097900</v>
      </c>
      <c r="AE3510" s="2">
        <v>6132530</v>
      </c>
      <c r="AF3510" s="2">
        <v>6188470</v>
      </c>
    </row>
    <row r="3511" spans="1:32">
      <c r="A3511" t="s">
        <v>9139</v>
      </c>
      <c r="B3511" t="s">
        <v>19</v>
      </c>
      <c r="C3511" s="2">
        <v>4598230</v>
      </c>
      <c r="D3511" s="2">
        <v>4617180</v>
      </c>
      <c r="E3511" s="2">
        <v>4849340</v>
      </c>
      <c r="F3511" s="2">
        <v>4825650</v>
      </c>
      <c r="G3511" s="2">
        <v>4771170</v>
      </c>
      <c r="H3511" s="2">
        <v>4740370</v>
      </c>
      <c r="I3511" s="2">
        <v>4806700</v>
      </c>
      <c r="J3511" s="2">
        <v>4851710</v>
      </c>
      <c r="K3511" s="2">
        <v>4804330</v>
      </c>
      <c r="L3511" s="2">
        <v>4761690</v>
      </c>
      <c r="M3511" s="2">
        <v>4745110</v>
      </c>
      <c r="N3511" s="2">
        <v>4787750</v>
      </c>
      <c r="O3511" s="2">
        <v>4835130</v>
      </c>
      <c r="P3511" s="2">
        <v>4882510</v>
      </c>
      <c r="Q3511" s="2">
        <v>4932260</v>
      </c>
      <c r="R3511" s="2">
        <v>4986750</v>
      </c>
      <c r="S3511" s="2">
        <v>5010440</v>
      </c>
      <c r="T3511" s="2">
        <v>5050710</v>
      </c>
      <c r="U3511" s="2">
        <v>5081510</v>
      </c>
      <c r="V3511" s="2">
        <v>5114670</v>
      </c>
      <c r="W3511" s="2">
        <v>5159680</v>
      </c>
      <c r="X3511" s="2">
        <v>5211800</v>
      </c>
      <c r="Y3511" s="2">
        <v>5244970</v>
      </c>
      <c r="Z3511" s="2">
        <v>5273390</v>
      </c>
      <c r="AA3511" s="2">
        <v>5299450</v>
      </c>
      <c r="AB3511" s="2">
        <v>5337360</v>
      </c>
      <c r="AC3511" s="2">
        <v>5384740</v>
      </c>
      <c r="AD3511" s="2">
        <v>5422640</v>
      </c>
      <c r="AE3511" s="2">
        <v>5453440</v>
      </c>
      <c r="AF3511" s="2">
        <v>5503190</v>
      </c>
    </row>
    <row r="3512" spans="1:32">
      <c r="A3512" t="s">
        <v>9140</v>
      </c>
      <c r="B3512" t="s">
        <v>19</v>
      </c>
      <c r="C3512" s="2">
        <v>13924700</v>
      </c>
      <c r="D3512" s="2">
        <v>13982100</v>
      </c>
      <c r="E3512" s="2">
        <v>14685200</v>
      </c>
      <c r="F3512" s="2">
        <v>14613400</v>
      </c>
      <c r="G3512" s="2">
        <v>14448400</v>
      </c>
      <c r="H3512" s="2">
        <v>14355200</v>
      </c>
      <c r="I3512" s="2">
        <v>14556000</v>
      </c>
      <c r="J3512" s="2">
        <v>14692400</v>
      </c>
      <c r="K3512" s="2">
        <v>14548900</v>
      </c>
      <c r="L3512" s="2">
        <v>14419700</v>
      </c>
      <c r="M3512" s="2">
        <v>14369500</v>
      </c>
      <c r="N3512" s="2">
        <v>14498700</v>
      </c>
      <c r="O3512" s="2">
        <v>14642100</v>
      </c>
      <c r="P3512" s="2">
        <v>14785600</v>
      </c>
      <c r="Q3512" s="2">
        <v>14936300</v>
      </c>
      <c r="R3512" s="2">
        <v>15101300</v>
      </c>
      <c r="S3512" s="2">
        <v>15173000</v>
      </c>
      <c r="T3512" s="2">
        <v>15295000</v>
      </c>
      <c r="U3512" s="2">
        <v>15388200</v>
      </c>
      <c r="V3512" s="2">
        <v>15488700</v>
      </c>
      <c r="W3512" s="2">
        <v>15625000</v>
      </c>
      <c r="X3512" s="2">
        <v>15782800</v>
      </c>
      <c r="Y3512" s="2">
        <v>15883200</v>
      </c>
      <c r="Z3512" s="2">
        <v>15969300</v>
      </c>
      <c r="AA3512" s="2">
        <v>16048200</v>
      </c>
      <c r="AB3512" s="2">
        <v>16163000</v>
      </c>
      <c r="AC3512" s="2">
        <v>16306500</v>
      </c>
      <c r="AD3512" s="2">
        <v>16421300</v>
      </c>
      <c r="AE3512" s="2">
        <v>16514500</v>
      </c>
      <c r="AF3512" s="2">
        <v>16665200</v>
      </c>
    </row>
    <row r="3513" spans="1:32">
      <c r="A3513" t="s">
        <v>9141</v>
      </c>
      <c r="B3513" t="s">
        <v>19</v>
      </c>
      <c r="C3513" s="2">
        <v>1075310</v>
      </c>
      <c r="D3513" s="2">
        <v>1079750</v>
      </c>
      <c r="E3513" s="2">
        <v>1134040</v>
      </c>
      <c r="F3513" s="2">
        <v>1128500</v>
      </c>
      <c r="G3513" s="2">
        <v>1115760</v>
      </c>
      <c r="H3513" s="2">
        <v>1108550</v>
      </c>
      <c r="I3513" s="2">
        <v>1124070</v>
      </c>
      <c r="J3513" s="2">
        <v>1134590</v>
      </c>
      <c r="K3513" s="2">
        <v>1123510</v>
      </c>
      <c r="L3513" s="2">
        <v>1113540</v>
      </c>
      <c r="M3513" s="2">
        <v>1109660</v>
      </c>
      <c r="N3513" s="2">
        <v>1119630</v>
      </c>
      <c r="O3513" s="2">
        <v>1130710</v>
      </c>
      <c r="P3513" s="2">
        <v>1141790</v>
      </c>
      <c r="Q3513" s="2">
        <v>1153430</v>
      </c>
      <c r="R3513" s="2">
        <v>1166170</v>
      </c>
      <c r="S3513" s="2">
        <v>1171710</v>
      </c>
      <c r="T3513" s="2">
        <v>1181130</v>
      </c>
      <c r="U3513" s="2">
        <v>1188330</v>
      </c>
      <c r="V3513" s="2">
        <v>1196090</v>
      </c>
      <c r="W3513" s="2">
        <v>1206610</v>
      </c>
      <c r="X3513" s="2">
        <v>1218800</v>
      </c>
      <c r="Y3513" s="2">
        <v>1226560</v>
      </c>
      <c r="Z3513" s="2">
        <v>1233200</v>
      </c>
      <c r="AA3513" s="2">
        <v>1239300</v>
      </c>
      <c r="AB3513" s="2">
        <v>1248160</v>
      </c>
      <c r="AC3513" s="2">
        <v>1259240</v>
      </c>
      <c r="AD3513" s="2">
        <v>1268110</v>
      </c>
      <c r="AE3513" s="2">
        <v>1275310</v>
      </c>
      <c r="AF3513" s="2">
        <v>1286940</v>
      </c>
    </row>
    <row r="3514" spans="1:32">
      <c r="A3514" t="s">
        <v>9142</v>
      </c>
      <c r="B3514" t="s">
        <v>19</v>
      </c>
      <c r="C3514">
        <v>918093</v>
      </c>
      <c r="D3514">
        <v>921877</v>
      </c>
      <c r="E3514">
        <v>968231</v>
      </c>
      <c r="F3514">
        <v>963501</v>
      </c>
      <c r="G3514">
        <v>952622</v>
      </c>
      <c r="H3514">
        <v>946473</v>
      </c>
      <c r="I3514">
        <v>959717</v>
      </c>
      <c r="J3514">
        <v>968704</v>
      </c>
      <c r="K3514">
        <v>959244</v>
      </c>
      <c r="L3514">
        <v>950730</v>
      </c>
      <c r="M3514">
        <v>947419</v>
      </c>
      <c r="N3514">
        <v>955933</v>
      </c>
      <c r="O3514">
        <v>965393</v>
      </c>
      <c r="P3514">
        <v>974853</v>
      </c>
      <c r="Q3514">
        <v>984786</v>
      </c>
      <c r="R3514">
        <v>995665</v>
      </c>
      <c r="S3514" s="2">
        <v>1000400</v>
      </c>
      <c r="T3514" s="2">
        <v>1008440</v>
      </c>
      <c r="U3514" s="2">
        <v>1014590</v>
      </c>
      <c r="V3514" s="2">
        <v>1021210</v>
      </c>
      <c r="W3514" s="2">
        <v>1030190</v>
      </c>
      <c r="X3514" s="2">
        <v>1040600</v>
      </c>
      <c r="Y3514" s="2">
        <v>1047220</v>
      </c>
      <c r="Z3514" s="2">
        <v>1052900</v>
      </c>
      <c r="AA3514" s="2">
        <v>1058100</v>
      </c>
      <c r="AB3514" s="2">
        <v>1065670</v>
      </c>
      <c r="AC3514" s="2">
        <v>1075130</v>
      </c>
      <c r="AD3514" s="2">
        <v>1082700</v>
      </c>
      <c r="AE3514" s="2">
        <v>1088850</v>
      </c>
      <c r="AF3514" s="2">
        <v>1098780</v>
      </c>
    </row>
    <row r="3515" spans="1:32">
      <c r="A3515" t="s">
        <v>9143</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9144</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9145</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9146</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9147</v>
      </c>
      <c r="B3519" t="s">
        <v>19</v>
      </c>
      <c r="C3519" s="2">
        <v>2346360</v>
      </c>
      <c r="D3519" s="2">
        <v>2354900</v>
      </c>
      <c r="E3519" s="2">
        <v>2472330</v>
      </c>
      <c r="F3519" s="2">
        <v>2461660</v>
      </c>
      <c r="G3519" s="2">
        <v>2433900</v>
      </c>
      <c r="H3519" s="2">
        <v>2418960</v>
      </c>
      <c r="I3519" s="2">
        <v>2450980</v>
      </c>
      <c r="J3519" s="2">
        <v>2474460</v>
      </c>
      <c r="K3519" s="2">
        <v>2450980</v>
      </c>
      <c r="L3519" s="2">
        <v>2429630</v>
      </c>
      <c r="M3519" s="2">
        <v>2418960</v>
      </c>
      <c r="N3519" s="2">
        <v>2440300</v>
      </c>
      <c r="O3519" s="2">
        <v>2465920</v>
      </c>
      <c r="P3519" s="2">
        <v>2489410</v>
      </c>
      <c r="Q3519" s="2">
        <v>2515030</v>
      </c>
      <c r="R3519" s="2">
        <v>2542780</v>
      </c>
      <c r="S3519" s="2">
        <v>2555600</v>
      </c>
      <c r="T3519" s="2">
        <v>2576940</v>
      </c>
      <c r="U3519" s="2">
        <v>2591890</v>
      </c>
      <c r="V3519" s="2">
        <v>2608970</v>
      </c>
      <c r="W3519" s="2">
        <v>2630320</v>
      </c>
      <c r="X3519" s="2">
        <v>2658080</v>
      </c>
      <c r="Y3519" s="2">
        <v>2675160</v>
      </c>
      <c r="Z3519" s="2">
        <v>2687960</v>
      </c>
      <c r="AA3519" s="2">
        <v>2702910</v>
      </c>
      <c r="AB3519" s="2">
        <v>2722120</v>
      </c>
      <c r="AC3519" s="2">
        <v>2745610</v>
      </c>
      <c r="AD3519" s="2">
        <v>2764820</v>
      </c>
      <c r="AE3519" s="2">
        <v>2781900</v>
      </c>
      <c r="AF3519" s="2">
        <v>2805390</v>
      </c>
    </row>
    <row r="3520" spans="1:32">
      <c r="A3520" t="s">
        <v>9148</v>
      </c>
      <c r="B3520" t="s">
        <v>19</v>
      </c>
      <c r="C3520" s="2">
        <v>10836100</v>
      </c>
      <c r="D3520" s="2">
        <v>10875600</v>
      </c>
      <c r="E3520" s="2">
        <v>11417900</v>
      </c>
      <c r="F3520" s="2">
        <v>11368600</v>
      </c>
      <c r="G3520" s="2">
        <v>11240400</v>
      </c>
      <c r="H3520" s="2">
        <v>11171400</v>
      </c>
      <c r="I3520" s="2">
        <v>11319300</v>
      </c>
      <c r="J3520" s="2">
        <v>11427700</v>
      </c>
      <c r="K3520" s="2">
        <v>11319300</v>
      </c>
      <c r="L3520" s="2">
        <v>11220700</v>
      </c>
      <c r="M3520" s="2">
        <v>11171400</v>
      </c>
      <c r="N3520" s="2">
        <v>11270000</v>
      </c>
      <c r="O3520" s="2">
        <v>11388300</v>
      </c>
      <c r="P3520" s="2">
        <v>11496800</v>
      </c>
      <c r="Q3520" s="2">
        <v>11615100</v>
      </c>
      <c r="R3520" s="2">
        <v>11743300</v>
      </c>
      <c r="S3520" s="2">
        <v>11802400</v>
      </c>
      <c r="T3520" s="2">
        <v>11901000</v>
      </c>
      <c r="U3520" s="2">
        <v>11970000</v>
      </c>
      <c r="V3520" s="2">
        <v>12048900</v>
      </c>
      <c r="W3520" s="2">
        <v>12147500</v>
      </c>
      <c r="X3520" s="2">
        <v>12275700</v>
      </c>
      <c r="Y3520" s="2">
        <v>12354600</v>
      </c>
      <c r="Z3520" s="2">
        <v>12413700</v>
      </c>
      <c r="AA3520" s="2">
        <v>12482800</v>
      </c>
      <c r="AB3520" s="2">
        <v>12571500</v>
      </c>
      <c r="AC3520" s="2">
        <v>12680000</v>
      </c>
      <c r="AD3520" s="2">
        <v>12768700</v>
      </c>
      <c r="AE3520" s="2">
        <v>12847600</v>
      </c>
      <c r="AF3520" s="2">
        <v>12956000</v>
      </c>
    </row>
    <row r="3521" spans="1:32">
      <c r="A3521" t="s">
        <v>9149</v>
      </c>
      <c r="B3521" t="s">
        <v>19</v>
      </c>
      <c r="C3521" s="2">
        <v>37086900</v>
      </c>
      <c r="D3521" s="2">
        <v>37221800</v>
      </c>
      <c r="E3521" s="2">
        <v>39077900</v>
      </c>
      <c r="F3521" s="2">
        <v>38909100</v>
      </c>
      <c r="G3521" s="2">
        <v>38470400</v>
      </c>
      <c r="H3521" s="2">
        <v>38234200</v>
      </c>
      <c r="I3521" s="2">
        <v>38740400</v>
      </c>
      <c r="J3521" s="2">
        <v>39111600</v>
      </c>
      <c r="K3521" s="2">
        <v>38740400</v>
      </c>
      <c r="L3521" s="2">
        <v>38402900</v>
      </c>
      <c r="M3521" s="2">
        <v>38234200</v>
      </c>
      <c r="N3521" s="2">
        <v>38571700</v>
      </c>
      <c r="O3521" s="2">
        <v>38976600</v>
      </c>
      <c r="P3521" s="2">
        <v>39347800</v>
      </c>
      <c r="Q3521" s="2">
        <v>39752800</v>
      </c>
      <c r="R3521" s="2">
        <v>40191500</v>
      </c>
      <c r="S3521" s="2">
        <v>40394000</v>
      </c>
      <c r="T3521" s="2">
        <v>40731400</v>
      </c>
      <c r="U3521" s="2">
        <v>40967600</v>
      </c>
      <c r="V3521" s="2">
        <v>41237600</v>
      </c>
      <c r="W3521" s="2">
        <v>41575100</v>
      </c>
      <c r="X3521" s="2">
        <v>42013800</v>
      </c>
      <c r="Y3521" s="2">
        <v>42283700</v>
      </c>
      <c r="Z3521" s="2">
        <v>42486200</v>
      </c>
      <c r="AA3521" s="2">
        <v>42722400</v>
      </c>
      <c r="AB3521" s="2">
        <v>43026200</v>
      </c>
      <c r="AC3521" s="2">
        <v>43397400</v>
      </c>
      <c r="AD3521" s="2">
        <v>43701100</v>
      </c>
      <c r="AE3521" s="2">
        <v>43971000</v>
      </c>
      <c r="AF3521" s="2">
        <v>44342200</v>
      </c>
    </row>
    <row r="3522" spans="1:32">
      <c r="A3522" t="s">
        <v>9150</v>
      </c>
      <c r="B3522" t="s">
        <v>19</v>
      </c>
      <c r="C3522" s="2">
        <v>2927740</v>
      </c>
      <c r="D3522" s="2">
        <v>2938390</v>
      </c>
      <c r="E3522" s="2">
        <v>3084910</v>
      </c>
      <c r="F3522" s="2">
        <v>3071590</v>
      </c>
      <c r="G3522" s="2">
        <v>3036960</v>
      </c>
      <c r="H3522" s="2">
        <v>3018310</v>
      </c>
      <c r="I3522" s="2">
        <v>3058270</v>
      </c>
      <c r="J3522" s="2">
        <v>3087580</v>
      </c>
      <c r="K3522" s="2">
        <v>3058270</v>
      </c>
      <c r="L3522" s="2">
        <v>3031630</v>
      </c>
      <c r="M3522" s="2">
        <v>3018310</v>
      </c>
      <c r="N3522" s="2">
        <v>3044950</v>
      </c>
      <c r="O3522" s="2">
        <v>3076920</v>
      </c>
      <c r="P3522" s="2">
        <v>3106220</v>
      </c>
      <c r="Q3522" s="2">
        <v>3138190</v>
      </c>
      <c r="R3522" s="2">
        <v>3172820</v>
      </c>
      <c r="S3522" s="2">
        <v>3188810</v>
      </c>
      <c r="T3522" s="2">
        <v>3215450</v>
      </c>
      <c r="U3522" s="2">
        <v>3234100</v>
      </c>
      <c r="V3522" s="2">
        <v>3255410</v>
      </c>
      <c r="W3522" s="2">
        <v>3282050</v>
      </c>
      <c r="X3522" s="2">
        <v>3316680</v>
      </c>
      <c r="Y3522" s="2">
        <v>3337990</v>
      </c>
      <c r="Z3522" s="2">
        <v>3353980</v>
      </c>
      <c r="AA3522" s="2">
        <v>3372620</v>
      </c>
      <c r="AB3522" s="2">
        <v>3396600</v>
      </c>
      <c r="AC3522" s="2">
        <v>3425900</v>
      </c>
      <c r="AD3522" s="2">
        <v>3449880</v>
      </c>
      <c r="AE3522" s="2">
        <v>3471190</v>
      </c>
      <c r="AF3522" s="2">
        <v>3500500</v>
      </c>
    </row>
    <row r="3523" spans="1:32">
      <c r="A3523" t="s">
        <v>9151</v>
      </c>
      <c r="B3523" t="s">
        <v>19</v>
      </c>
      <c r="C3523" s="2">
        <v>2603530</v>
      </c>
      <c r="D3523" s="2">
        <v>2613010</v>
      </c>
      <c r="E3523" s="2">
        <v>2743300</v>
      </c>
      <c r="F3523" s="2">
        <v>2731460</v>
      </c>
      <c r="G3523" s="2">
        <v>2700660</v>
      </c>
      <c r="H3523" s="2">
        <v>2684080</v>
      </c>
      <c r="I3523" s="2">
        <v>2719610</v>
      </c>
      <c r="J3523" s="2">
        <v>2745670</v>
      </c>
      <c r="K3523" s="2">
        <v>2719610</v>
      </c>
      <c r="L3523" s="2">
        <v>2695920</v>
      </c>
      <c r="M3523" s="2">
        <v>2684080</v>
      </c>
      <c r="N3523" s="2">
        <v>2707770</v>
      </c>
      <c r="O3523" s="2">
        <v>2736200</v>
      </c>
      <c r="P3523" s="2">
        <v>2762250</v>
      </c>
      <c r="Q3523" s="2">
        <v>2790680</v>
      </c>
      <c r="R3523" s="2">
        <v>2821480</v>
      </c>
      <c r="S3523" s="2">
        <v>2835690</v>
      </c>
      <c r="T3523" s="2">
        <v>2859380</v>
      </c>
      <c r="U3523" s="2">
        <v>2875970</v>
      </c>
      <c r="V3523" s="2">
        <v>2894920</v>
      </c>
      <c r="W3523" s="2">
        <v>2918610</v>
      </c>
      <c r="X3523" s="2">
        <v>2949400</v>
      </c>
      <c r="Y3523" s="2">
        <v>2968360</v>
      </c>
      <c r="Z3523" s="2">
        <v>2982570</v>
      </c>
      <c r="AA3523" s="2">
        <v>2999150</v>
      </c>
      <c r="AB3523" s="2">
        <v>3020480</v>
      </c>
      <c r="AC3523" s="2">
        <v>3046530</v>
      </c>
      <c r="AD3523" s="2">
        <v>3067860</v>
      </c>
      <c r="AE3523" s="2">
        <v>3086810</v>
      </c>
      <c r="AF3523" s="2">
        <v>3112870</v>
      </c>
    </row>
    <row r="3524" spans="1:32">
      <c r="A3524" t="s">
        <v>9152</v>
      </c>
      <c r="B3524" t="s">
        <v>19</v>
      </c>
      <c r="C3524" s="2">
        <v>7884230</v>
      </c>
      <c r="D3524" s="2">
        <v>7912920</v>
      </c>
      <c r="E3524" s="2">
        <v>8307490</v>
      </c>
      <c r="F3524" s="2">
        <v>8271620</v>
      </c>
      <c r="G3524" s="2">
        <v>8178360</v>
      </c>
      <c r="H3524" s="2">
        <v>8128140</v>
      </c>
      <c r="I3524" s="2">
        <v>8235750</v>
      </c>
      <c r="J3524" s="2">
        <v>8314670</v>
      </c>
      <c r="K3524" s="2">
        <v>8235750</v>
      </c>
      <c r="L3524" s="2">
        <v>8164010</v>
      </c>
      <c r="M3524" s="2">
        <v>8128140</v>
      </c>
      <c r="N3524" s="2">
        <v>8199880</v>
      </c>
      <c r="O3524" s="2">
        <v>8285970</v>
      </c>
      <c r="P3524" s="2">
        <v>8364880</v>
      </c>
      <c r="Q3524" s="2">
        <v>8450970</v>
      </c>
      <c r="R3524" s="2">
        <v>8544230</v>
      </c>
      <c r="S3524" s="2">
        <v>8587280</v>
      </c>
      <c r="T3524" s="2">
        <v>8659020</v>
      </c>
      <c r="U3524" s="2">
        <v>8709240</v>
      </c>
      <c r="V3524" s="2">
        <v>8766630</v>
      </c>
      <c r="W3524" s="2">
        <v>8838370</v>
      </c>
      <c r="X3524" s="2">
        <v>8931630</v>
      </c>
      <c r="Y3524" s="2">
        <v>8989020</v>
      </c>
      <c r="Z3524" s="2">
        <v>9032070</v>
      </c>
      <c r="AA3524" s="2">
        <v>9082280</v>
      </c>
      <c r="AB3524" s="2">
        <v>9146850</v>
      </c>
      <c r="AC3524" s="2">
        <v>9225760</v>
      </c>
      <c r="AD3524" s="2">
        <v>9290330</v>
      </c>
      <c r="AE3524" s="2">
        <v>9347720</v>
      </c>
      <c r="AF3524" s="2">
        <v>9426640</v>
      </c>
    </row>
    <row r="3525" spans="1:32">
      <c r="A3525" t="s">
        <v>9153</v>
      </c>
      <c r="B3525" t="s">
        <v>19</v>
      </c>
      <c r="C3525">
        <v>608846</v>
      </c>
      <c r="D3525">
        <v>611062</v>
      </c>
      <c r="E3525">
        <v>641532</v>
      </c>
      <c r="F3525">
        <v>638762</v>
      </c>
      <c r="G3525">
        <v>631560</v>
      </c>
      <c r="H3525">
        <v>627682</v>
      </c>
      <c r="I3525">
        <v>635992</v>
      </c>
      <c r="J3525">
        <v>642086</v>
      </c>
      <c r="K3525">
        <v>635992</v>
      </c>
      <c r="L3525">
        <v>630452</v>
      </c>
      <c r="M3525">
        <v>627682</v>
      </c>
      <c r="N3525">
        <v>633222</v>
      </c>
      <c r="O3525">
        <v>639870</v>
      </c>
      <c r="P3525">
        <v>645964</v>
      </c>
      <c r="Q3525">
        <v>652612</v>
      </c>
      <c r="R3525">
        <v>659814</v>
      </c>
      <c r="S3525">
        <v>663138</v>
      </c>
      <c r="T3525">
        <v>668678</v>
      </c>
      <c r="U3525">
        <v>672556</v>
      </c>
      <c r="V3525">
        <v>676988</v>
      </c>
      <c r="W3525">
        <v>682528</v>
      </c>
      <c r="X3525">
        <v>689730</v>
      </c>
      <c r="Y3525">
        <v>694162</v>
      </c>
      <c r="Z3525">
        <v>697486</v>
      </c>
      <c r="AA3525">
        <v>701364</v>
      </c>
      <c r="AB3525">
        <v>706350</v>
      </c>
      <c r="AC3525">
        <v>712444</v>
      </c>
      <c r="AD3525">
        <v>717430</v>
      </c>
      <c r="AE3525">
        <v>721862</v>
      </c>
      <c r="AF3525">
        <v>727956</v>
      </c>
    </row>
    <row r="3526" spans="1:32">
      <c r="A3526" t="s">
        <v>9154</v>
      </c>
      <c r="B3526" t="s">
        <v>19</v>
      </c>
      <c r="C3526">
        <v>519827</v>
      </c>
      <c r="D3526">
        <v>521719</v>
      </c>
      <c r="E3526">
        <v>547734</v>
      </c>
      <c r="F3526">
        <v>545369</v>
      </c>
      <c r="G3526">
        <v>539220</v>
      </c>
      <c r="H3526">
        <v>535909</v>
      </c>
      <c r="I3526">
        <v>543004</v>
      </c>
      <c r="J3526">
        <v>548207</v>
      </c>
      <c r="K3526">
        <v>543004</v>
      </c>
      <c r="L3526">
        <v>538274</v>
      </c>
      <c r="M3526">
        <v>535909</v>
      </c>
      <c r="N3526">
        <v>540639</v>
      </c>
      <c r="O3526">
        <v>546315</v>
      </c>
      <c r="P3526">
        <v>551518</v>
      </c>
      <c r="Q3526">
        <v>557194</v>
      </c>
      <c r="R3526">
        <v>563343</v>
      </c>
      <c r="S3526">
        <v>566181</v>
      </c>
      <c r="T3526">
        <v>570911</v>
      </c>
      <c r="U3526">
        <v>574222</v>
      </c>
      <c r="V3526">
        <v>578006</v>
      </c>
      <c r="W3526">
        <v>582736</v>
      </c>
      <c r="X3526">
        <v>588885</v>
      </c>
      <c r="Y3526">
        <v>592669</v>
      </c>
      <c r="Z3526">
        <v>595507</v>
      </c>
      <c r="AA3526">
        <v>598818</v>
      </c>
      <c r="AB3526">
        <v>603075</v>
      </c>
      <c r="AC3526">
        <v>608278</v>
      </c>
      <c r="AD3526">
        <v>612535</v>
      </c>
      <c r="AE3526">
        <v>616319</v>
      </c>
      <c r="AF3526">
        <v>621522</v>
      </c>
    </row>
    <row r="3527" spans="1:32">
      <c r="A3527" t="s">
        <v>9155</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9156</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9157</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9158</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9159</v>
      </c>
      <c r="B3531" t="s">
        <v>19</v>
      </c>
      <c r="C3531" s="2">
        <v>31384500</v>
      </c>
      <c r="D3531" s="2">
        <v>31512600</v>
      </c>
      <c r="E3531" s="2">
        <v>52755800</v>
      </c>
      <c r="F3531" s="2">
        <v>41013400</v>
      </c>
      <c r="G3531" s="2">
        <v>37789500</v>
      </c>
      <c r="H3531" s="2">
        <v>33562200</v>
      </c>
      <c r="I3531" s="2">
        <v>30914800</v>
      </c>
      <c r="J3531" s="2">
        <v>29377600</v>
      </c>
      <c r="K3531" s="2">
        <v>29420300</v>
      </c>
      <c r="L3531" s="2">
        <v>29591100</v>
      </c>
      <c r="M3531" s="2">
        <v>29890000</v>
      </c>
      <c r="N3531" s="2">
        <v>30253000</v>
      </c>
      <c r="O3531" s="2">
        <v>30893400</v>
      </c>
      <c r="P3531" s="2">
        <v>31341800</v>
      </c>
      <c r="Q3531" s="2">
        <v>31683400</v>
      </c>
      <c r="R3531" s="2">
        <v>31640700</v>
      </c>
      <c r="S3531" s="2">
        <v>31747400</v>
      </c>
      <c r="T3531" s="2">
        <v>32195800</v>
      </c>
      <c r="U3531" s="2">
        <v>31896900</v>
      </c>
      <c r="V3531" s="2">
        <v>32409300</v>
      </c>
      <c r="W3531" s="2">
        <v>32708200</v>
      </c>
      <c r="X3531" s="2">
        <v>32793600</v>
      </c>
      <c r="Y3531" s="2">
        <v>32537400</v>
      </c>
      <c r="Z3531" s="2">
        <v>32452000</v>
      </c>
      <c r="AA3531" s="2">
        <v>32452000</v>
      </c>
      <c r="AB3531" s="2">
        <v>32388000</v>
      </c>
      <c r="AC3531" s="2">
        <v>32302600</v>
      </c>
      <c r="AD3531" s="2">
        <v>32110400</v>
      </c>
      <c r="AE3531" s="2">
        <v>31875600</v>
      </c>
      <c r="AF3531" s="2">
        <v>31854200</v>
      </c>
    </row>
    <row r="3532" spans="1:32">
      <c r="A3532" t="s">
        <v>9160</v>
      </c>
      <c r="B3532" t="s">
        <v>19</v>
      </c>
      <c r="C3532" s="2">
        <v>144942000</v>
      </c>
      <c r="D3532" s="2">
        <v>145534000</v>
      </c>
      <c r="E3532" s="2">
        <v>243641000</v>
      </c>
      <c r="F3532" s="2">
        <v>189411000</v>
      </c>
      <c r="G3532" s="2">
        <v>174522000</v>
      </c>
      <c r="H3532" s="2">
        <v>154999000</v>
      </c>
      <c r="I3532" s="2">
        <v>142773000</v>
      </c>
      <c r="J3532" s="2">
        <v>135674000</v>
      </c>
      <c r="K3532" s="2">
        <v>135871000</v>
      </c>
      <c r="L3532" s="2">
        <v>136660000</v>
      </c>
      <c r="M3532" s="2">
        <v>138040000</v>
      </c>
      <c r="N3532" s="2">
        <v>139716000</v>
      </c>
      <c r="O3532" s="2">
        <v>142674000</v>
      </c>
      <c r="P3532" s="2">
        <v>144745000</v>
      </c>
      <c r="Q3532" s="2">
        <v>146322000</v>
      </c>
      <c r="R3532" s="2">
        <v>146125000</v>
      </c>
      <c r="S3532" s="2">
        <v>146618000</v>
      </c>
      <c r="T3532" s="2">
        <v>148689000</v>
      </c>
      <c r="U3532" s="2">
        <v>147308000</v>
      </c>
      <c r="V3532" s="2">
        <v>149675000</v>
      </c>
      <c r="W3532" s="2">
        <v>151055000</v>
      </c>
      <c r="X3532" s="2">
        <v>151450000</v>
      </c>
      <c r="Y3532" s="2">
        <v>150266000</v>
      </c>
      <c r="Z3532" s="2">
        <v>149872000</v>
      </c>
      <c r="AA3532" s="2">
        <v>149872000</v>
      </c>
      <c r="AB3532" s="2">
        <v>149576000</v>
      </c>
      <c r="AC3532" s="2">
        <v>149182000</v>
      </c>
      <c r="AD3532" s="2">
        <v>148294000</v>
      </c>
      <c r="AE3532" s="2">
        <v>147210000</v>
      </c>
      <c r="AF3532" s="2">
        <v>147111000</v>
      </c>
    </row>
    <row r="3533" spans="1:32">
      <c r="A3533" t="s">
        <v>9161</v>
      </c>
      <c r="B3533" t="s">
        <v>19</v>
      </c>
      <c r="C3533" s="2">
        <v>496066000</v>
      </c>
      <c r="D3533" s="2">
        <v>498091000</v>
      </c>
      <c r="E3533" s="2">
        <v>833864000</v>
      </c>
      <c r="F3533" s="2">
        <v>648261000</v>
      </c>
      <c r="G3533" s="2">
        <v>597304000</v>
      </c>
      <c r="H3533" s="2">
        <v>530487000</v>
      </c>
      <c r="I3533" s="2">
        <v>488642000</v>
      </c>
      <c r="J3533" s="2">
        <v>464345000</v>
      </c>
      <c r="K3533" s="2">
        <v>465020000</v>
      </c>
      <c r="L3533" s="2">
        <v>467720000</v>
      </c>
      <c r="M3533" s="2">
        <v>472444000</v>
      </c>
      <c r="N3533" s="2">
        <v>478181000</v>
      </c>
      <c r="O3533" s="2">
        <v>488305000</v>
      </c>
      <c r="P3533" s="2">
        <v>495391000</v>
      </c>
      <c r="Q3533" s="2">
        <v>500791000</v>
      </c>
      <c r="R3533" s="2">
        <v>500116000</v>
      </c>
      <c r="S3533" s="2">
        <v>501803000</v>
      </c>
      <c r="T3533" s="2">
        <v>508890000</v>
      </c>
      <c r="U3533" s="2">
        <v>504165000</v>
      </c>
      <c r="V3533" s="2">
        <v>512264000</v>
      </c>
      <c r="W3533" s="2">
        <v>516989000</v>
      </c>
      <c r="X3533" s="2">
        <v>518339000</v>
      </c>
      <c r="Y3533" s="2">
        <v>514289000</v>
      </c>
      <c r="Z3533" s="2">
        <v>512939000</v>
      </c>
      <c r="AA3533" s="2">
        <v>512939000</v>
      </c>
      <c r="AB3533" s="2">
        <v>511927000</v>
      </c>
      <c r="AC3533" s="2">
        <v>510577000</v>
      </c>
      <c r="AD3533" s="2">
        <v>507540000</v>
      </c>
      <c r="AE3533" s="2">
        <v>503828000</v>
      </c>
      <c r="AF3533" s="2">
        <v>503490000</v>
      </c>
    </row>
    <row r="3534" spans="1:32">
      <c r="A3534" t="s">
        <v>9162</v>
      </c>
      <c r="B3534" t="s">
        <v>19</v>
      </c>
      <c r="C3534" s="2">
        <v>39160800</v>
      </c>
      <c r="D3534" s="2">
        <v>39320600</v>
      </c>
      <c r="E3534" s="2">
        <v>65827400</v>
      </c>
      <c r="F3534" s="2">
        <v>51175400</v>
      </c>
      <c r="G3534" s="2">
        <v>47152800</v>
      </c>
      <c r="H3534" s="2">
        <v>41878100</v>
      </c>
      <c r="I3534" s="2">
        <v>38574700</v>
      </c>
      <c r="J3534" s="2">
        <v>36656600</v>
      </c>
      <c r="K3534" s="2">
        <v>36709900</v>
      </c>
      <c r="L3534" s="2">
        <v>36923000</v>
      </c>
      <c r="M3534" s="2">
        <v>37296000</v>
      </c>
      <c r="N3534" s="2">
        <v>37748900</v>
      </c>
      <c r="O3534" s="2">
        <v>38548100</v>
      </c>
      <c r="P3534" s="2">
        <v>39107500</v>
      </c>
      <c r="Q3534" s="2">
        <v>39533800</v>
      </c>
      <c r="R3534" s="2">
        <v>39480500</v>
      </c>
      <c r="S3534" s="2">
        <v>39613700</v>
      </c>
      <c r="T3534" s="2">
        <v>40173100</v>
      </c>
      <c r="U3534" s="2">
        <v>39800200</v>
      </c>
      <c r="V3534" s="2">
        <v>40439500</v>
      </c>
      <c r="W3534" s="2">
        <v>40812500</v>
      </c>
      <c r="X3534" s="2">
        <v>40919000</v>
      </c>
      <c r="Y3534" s="2">
        <v>40599400</v>
      </c>
      <c r="Z3534" s="2">
        <v>40492800</v>
      </c>
      <c r="AA3534" s="2">
        <v>40492800</v>
      </c>
      <c r="AB3534" s="2">
        <v>40412900</v>
      </c>
      <c r="AC3534" s="2">
        <v>40306300</v>
      </c>
      <c r="AD3534" s="2">
        <v>40066600</v>
      </c>
      <c r="AE3534" s="2">
        <v>39773500</v>
      </c>
      <c r="AF3534" s="2">
        <v>39746900</v>
      </c>
    </row>
    <row r="3535" spans="1:32">
      <c r="A3535" t="s">
        <v>9163</v>
      </c>
      <c r="B3535" t="s">
        <v>19</v>
      </c>
      <c r="C3535" s="2">
        <v>34824300</v>
      </c>
      <c r="D3535" s="2">
        <v>34966400</v>
      </c>
      <c r="E3535" s="2">
        <v>58538000</v>
      </c>
      <c r="F3535" s="2">
        <v>45508500</v>
      </c>
      <c r="G3535" s="2">
        <v>41931300</v>
      </c>
      <c r="H3535" s="2">
        <v>37240700</v>
      </c>
      <c r="I3535" s="2">
        <v>34303100</v>
      </c>
      <c r="J3535" s="2">
        <v>32597400</v>
      </c>
      <c r="K3535" s="2">
        <v>32644800</v>
      </c>
      <c r="L3535" s="2">
        <v>32834300</v>
      </c>
      <c r="M3535" s="2">
        <v>33166000</v>
      </c>
      <c r="N3535" s="2">
        <v>33568700</v>
      </c>
      <c r="O3535" s="2">
        <v>34279400</v>
      </c>
      <c r="P3535" s="2">
        <v>34776900</v>
      </c>
      <c r="Q3535" s="2">
        <v>35156000</v>
      </c>
      <c r="R3535" s="2">
        <v>35108600</v>
      </c>
      <c r="S3535" s="2">
        <v>35227000</v>
      </c>
      <c r="T3535" s="2">
        <v>35724500</v>
      </c>
      <c r="U3535" s="2">
        <v>35392900</v>
      </c>
      <c r="V3535" s="2">
        <v>35961400</v>
      </c>
      <c r="W3535" s="2">
        <v>36293100</v>
      </c>
      <c r="X3535" s="2">
        <v>36387800</v>
      </c>
      <c r="Y3535" s="2">
        <v>36103600</v>
      </c>
      <c r="Z3535" s="2">
        <v>36008800</v>
      </c>
      <c r="AA3535" s="2">
        <v>36008800</v>
      </c>
      <c r="AB3535" s="2">
        <v>35937700</v>
      </c>
      <c r="AC3535" s="2">
        <v>35843000</v>
      </c>
      <c r="AD3535" s="2">
        <v>35629800</v>
      </c>
      <c r="AE3535" s="2">
        <v>35369200</v>
      </c>
      <c r="AF3535" s="2">
        <v>35345500</v>
      </c>
    </row>
    <row r="3536" spans="1:32">
      <c r="A3536" t="s">
        <v>9164</v>
      </c>
      <c r="B3536" t="s">
        <v>19</v>
      </c>
      <c r="C3536" s="2">
        <v>105458000</v>
      </c>
      <c r="D3536" s="2">
        <v>105888000</v>
      </c>
      <c r="E3536" s="2">
        <v>177270000</v>
      </c>
      <c r="F3536" s="2">
        <v>137813000</v>
      </c>
      <c r="G3536" s="2">
        <v>126980000</v>
      </c>
      <c r="H3536" s="2">
        <v>112775000</v>
      </c>
      <c r="I3536" s="2">
        <v>103880000</v>
      </c>
      <c r="J3536" s="2">
        <v>98714200</v>
      </c>
      <c r="K3536" s="2">
        <v>98857700</v>
      </c>
      <c r="L3536" s="2">
        <v>99431600</v>
      </c>
      <c r="M3536" s="2">
        <v>100436000</v>
      </c>
      <c r="N3536" s="2">
        <v>101656000</v>
      </c>
      <c r="O3536" s="2">
        <v>103808000</v>
      </c>
      <c r="P3536" s="2">
        <v>105314000</v>
      </c>
      <c r="Q3536" s="2">
        <v>106462000</v>
      </c>
      <c r="R3536" s="2">
        <v>106319000</v>
      </c>
      <c r="S3536" s="2">
        <v>106677000</v>
      </c>
      <c r="T3536" s="2">
        <v>108184000</v>
      </c>
      <c r="U3536" s="2">
        <v>107180000</v>
      </c>
      <c r="V3536" s="2">
        <v>108901000</v>
      </c>
      <c r="W3536" s="2">
        <v>109906000</v>
      </c>
      <c r="X3536" s="2">
        <v>110193000</v>
      </c>
      <c r="Y3536" s="2">
        <v>109332000</v>
      </c>
      <c r="Z3536" s="2">
        <v>109045000</v>
      </c>
      <c r="AA3536" s="2">
        <v>109045000</v>
      </c>
      <c r="AB3536" s="2">
        <v>108830000</v>
      </c>
      <c r="AC3536" s="2">
        <v>108543000</v>
      </c>
      <c r="AD3536" s="2">
        <v>107897000</v>
      </c>
      <c r="AE3536" s="2">
        <v>107108000</v>
      </c>
      <c r="AF3536" s="2">
        <v>107036000</v>
      </c>
    </row>
    <row r="3537" spans="1:32">
      <c r="A3537" t="s">
        <v>9165</v>
      </c>
      <c r="B3537" t="s">
        <v>19</v>
      </c>
      <c r="C3537" s="2">
        <v>8143800</v>
      </c>
      <c r="D3537" s="2">
        <v>8177040</v>
      </c>
      <c r="E3537" s="2">
        <v>13689300</v>
      </c>
      <c r="F3537" s="2">
        <v>10642300</v>
      </c>
      <c r="G3537" s="2">
        <v>9805800</v>
      </c>
      <c r="H3537" s="2">
        <v>8708880</v>
      </c>
      <c r="I3537" s="2">
        <v>8021920</v>
      </c>
      <c r="J3537" s="2">
        <v>7623040</v>
      </c>
      <c r="K3537" s="2">
        <v>7634120</v>
      </c>
      <c r="L3537" s="2">
        <v>7678440</v>
      </c>
      <c r="M3537" s="2">
        <v>7756000</v>
      </c>
      <c r="N3537" s="2">
        <v>7850180</v>
      </c>
      <c r="O3537" s="2">
        <v>8016380</v>
      </c>
      <c r="P3537" s="2">
        <v>8132720</v>
      </c>
      <c r="Q3537" s="2">
        <v>8221360</v>
      </c>
      <c r="R3537" s="2">
        <v>8210280</v>
      </c>
      <c r="S3537" s="2">
        <v>8237980</v>
      </c>
      <c r="T3537" s="2">
        <v>8354320</v>
      </c>
      <c r="U3537" s="2">
        <v>8276760</v>
      </c>
      <c r="V3537" s="2">
        <v>8409720</v>
      </c>
      <c r="W3537" s="2">
        <v>8487280</v>
      </c>
      <c r="X3537" s="2">
        <v>8509440</v>
      </c>
      <c r="Y3537" s="2">
        <v>8442960</v>
      </c>
      <c r="Z3537" s="2">
        <v>8420800</v>
      </c>
      <c r="AA3537" s="2">
        <v>8420800</v>
      </c>
      <c r="AB3537" s="2">
        <v>8404180</v>
      </c>
      <c r="AC3537" s="2">
        <v>8382020</v>
      </c>
      <c r="AD3537" s="2">
        <v>8332160</v>
      </c>
      <c r="AE3537" s="2">
        <v>8271220</v>
      </c>
      <c r="AF3537" s="2">
        <v>8265680</v>
      </c>
    </row>
    <row r="3538" spans="1:32">
      <c r="A3538" t="s">
        <v>9166</v>
      </c>
      <c r="B3538" t="s">
        <v>19</v>
      </c>
      <c r="C3538" s="2">
        <v>6953100</v>
      </c>
      <c r="D3538" s="2">
        <v>6981480</v>
      </c>
      <c r="E3538" s="2">
        <v>11687800</v>
      </c>
      <c r="F3538" s="2">
        <v>9086330</v>
      </c>
      <c r="G3538" s="2">
        <v>8372100</v>
      </c>
      <c r="H3538" s="2">
        <v>7435560</v>
      </c>
      <c r="I3538" s="2">
        <v>6849040</v>
      </c>
      <c r="J3538" s="2">
        <v>6508480</v>
      </c>
      <c r="K3538" s="2">
        <v>6517940</v>
      </c>
      <c r="L3538" s="2">
        <v>6555780</v>
      </c>
      <c r="M3538" s="2">
        <v>6622000</v>
      </c>
      <c r="N3538" s="2">
        <v>6702410</v>
      </c>
      <c r="O3538" s="2">
        <v>6844310</v>
      </c>
      <c r="P3538" s="2">
        <v>6943640</v>
      </c>
      <c r="Q3538" s="2">
        <v>7019320</v>
      </c>
      <c r="R3538" s="2">
        <v>7009860</v>
      </c>
      <c r="S3538" s="2">
        <v>7033510</v>
      </c>
      <c r="T3538" s="2">
        <v>7132840</v>
      </c>
      <c r="U3538" s="2">
        <v>7066620</v>
      </c>
      <c r="V3538" s="2">
        <v>7180140</v>
      </c>
      <c r="W3538" s="2">
        <v>7246360</v>
      </c>
      <c r="X3538" s="2">
        <v>7265280</v>
      </c>
      <c r="Y3538" s="2">
        <v>7208520</v>
      </c>
      <c r="Z3538" s="2">
        <v>7189600</v>
      </c>
      <c r="AA3538" s="2">
        <v>7189600</v>
      </c>
      <c r="AB3538" s="2">
        <v>7175410</v>
      </c>
      <c r="AC3538" s="2">
        <v>7156490</v>
      </c>
      <c r="AD3538" s="2">
        <v>7113920</v>
      </c>
      <c r="AE3538" s="2">
        <v>7061890</v>
      </c>
      <c r="AF3538" s="2">
        <v>7057160</v>
      </c>
    </row>
    <row r="3539" spans="1:32">
      <c r="A3539" t="s">
        <v>9167</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9168</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9169</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9170</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9171</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9172</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9173</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9174</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9175</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9176</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9177</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9178</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9179</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9180</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9181</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9182</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9183</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9184</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9185</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9186</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9187</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9188</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9189</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9190</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9191</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9192</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9193</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9194</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9195</v>
      </c>
      <c r="B3567" t="s">
        <v>19</v>
      </c>
      <c r="C3567" s="2">
        <v>1216610000</v>
      </c>
      <c r="D3567" s="2">
        <v>1115710000</v>
      </c>
      <c r="E3567" s="2">
        <v>1119070000</v>
      </c>
      <c r="F3567" s="2">
        <v>1094420000</v>
      </c>
      <c r="G3567" s="2">
        <v>1093170000</v>
      </c>
      <c r="H3567" s="2">
        <v>1088840000</v>
      </c>
      <c r="I3567" s="2">
        <v>1077340000</v>
      </c>
      <c r="J3567" s="2">
        <v>1073400000</v>
      </c>
      <c r="K3567" s="2">
        <v>1084900000</v>
      </c>
      <c r="L3567" s="2">
        <v>1089980000</v>
      </c>
      <c r="M3567" s="2">
        <v>1082540000</v>
      </c>
      <c r="N3567" s="2">
        <v>1072870000</v>
      </c>
      <c r="O3567" s="2">
        <v>1069690000</v>
      </c>
      <c r="P3567" s="2">
        <v>1066260000</v>
      </c>
      <c r="Q3567" s="2">
        <v>1067500000</v>
      </c>
      <c r="R3567" s="2">
        <v>1072820000</v>
      </c>
      <c r="S3567" s="2">
        <v>1082350000</v>
      </c>
      <c r="T3567" s="2">
        <v>1092610000</v>
      </c>
      <c r="U3567" s="2">
        <v>1101700000</v>
      </c>
      <c r="V3567" s="2">
        <v>1111790000</v>
      </c>
      <c r="W3567" s="2">
        <v>1124430000</v>
      </c>
      <c r="X3567" s="2">
        <v>1133500000</v>
      </c>
      <c r="Y3567" s="2">
        <v>1140890000</v>
      </c>
      <c r="Z3567" s="2">
        <v>1148180000</v>
      </c>
      <c r="AA3567" s="2">
        <v>1157430000</v>
      </c>
      <c r="AB3567" s="2">
        <v>1166050000</v>
      </c>
      <c r="AC3567" s="2">
        <v>1174850000</v>
      </c>
      <c r="AD3567" s="2">
        <v>1182150000</v>
      </c>
      <c r="AE3567" s="2">
        <v>1187140000</v>
      </c>
      <c r="AF3567" s="2">
        <v>1197670000</v>
      </c>
    </row>
    <row r="3568" spans="1:32">
      <c r="A3568" t="s">
        <v>9196</v>
      </c>
      <c r="B3568" t="s">
        <v>19</v>
      </c>
      <c r="C3568" s="2">
        <v>5618640000</v>
      </c>
      <c r="D3568" s="2">
        <v>5152650000</v>
      </c>
      <c r="E3568" s="2">
        <v>5168150000</v>
      </c>
      <c r="F3568" s="2">
        <v>5054350000</v>
      </c>
      <c r="G3568" s="2">
        <v>5048560000</v>
      </c>
      <c r="H3568" s="2">
        <v>5028570000</v>
      </c>
      <c r="I3568" s="2">
        <v>4975440000</v>
      </c>
      <c r="J3568" s="2">
        <v>4957250000</v>
      </c>
      <c r="K3568" s="2">
        <v>5010360000</v>
      </c>
      <c r="L3568" s="2">
        <v>5033800000</v>
      </c>
      <c r="M3568" s="2">
        <v>4999440000</v>
      </c>
      <c r="N3568" s="2">
        <v>4954800000</v>
      </c>
      <c r="O3568" s="2">
        <v>4940120000</v>
      </c>
      <c r="P3568" s="2">
        <v>4924290000</v>
      </c>
      <c r="Q3568" s="2">
        <v>4930020000</v>
      </c>
      <c r="R3568" s="2">
        <v>4954590000</v>
      </c>
      <c r="S3568" s="2">
        <v>4998600000</v>
      </c>
      <c r="T3568" s="2">
        <v>5045950000</v>
      </c>
      <c r="U3568" s="2">
        <v>5087940000</v>
      </c>
      <c r="V3568" s="2">
        <v>5134540000</v>
      </c>
      <c r="W3568" s="2">
        <v>5192930000</v>
      </c>
      <c r="X3568" s="2">
        <v>5234810000</v>
      </c>
      <c r="Y3568" s="2">
        <v>5268920000</v>
      </c>
      <c r="Z3568" s="2">
        <v>5302590000</v>
      </c>
      <c r="AA3568" s="2">
        <v>5345320000</v>
      </c>
      <c r="AB3568" s="2">
        <v>5385140000</v>
      </c>
      <c r="AC3568" s="2">
        <v>5425770000</v>
      </c>
      <c r="AD3568" s="2">
        <v>5459460000</v>
      </c>
      <c r="AE3568" s="2">
        <v>5482550000</v>
      </c>
      <c r="AF3568" s="2">
        <v>5531180000</v>
      </c>
    </row>
    <row r="3569" spans="1:32">
      <c r="A3569" t="s">
        <v>9197</v>
      </c>
      <c r="B3569" t="s">
        <v>19</v>
      </c>
      <c r="C3569" s="2">
        <v>19229900000</v>
      </c>
      <c r="D3569" s="2">
        <v>17635000000</v>
      </c>
      <c r="E3569" s="2">
        <v>17688100000</v>
      </c>
      <c r="F3569" s="2">
        <v>17298600000</v>
      </c>
      <c r="G3569" s="2">
        <v>17278800000</v>
      </c>
      <c r="H3569" s="2">
        <v>17210400000</v>
      </c>
      <c r="I3569" s="2">
        <v>17028500000</v>
      </c>
      <c r="J3569" s="2">
        <v>16966300000</v>
      </c>
      <c r="K3569" s="2">
        <v>17148000000</v>
      </c>
      <c r="L3569" s="2">
        <v>17228300000</v>
      </c>
      <c r="M3569" s="2">
        <v>17110700000</v>
      </c>
      <c r="N3569" s="2">
        <v>16957900000</v>
      </c>
      <c r="O3569" s="2">
        <v>16907600000</v>
      </c>
      <c r="P3569" s="2">
        <v>16853500000</v>
      </c>
      <c r="Q3569" s="2">
        <v>16873100000</v>
      </c>
      <c r="R3569" s="2">
        <v>16957200000</v>
      </c>
      <c r="S3569" s="2">
        <v>17107800000</v>
      </c>
      <c r="T3569" s="2">
        <v>17269900000</v>
      </c>
      <c r="U3569" s="2">
        <v>17413600000</v>
      </c>
      <c r="V3569" s="2">
        <v>17573100000</v>
      </c>
      <c r="W3569" s="2">
        <v>17772900000</v>
      </c>
      <c r="X3569" s="2">
        <v>17916200000</v>
      </c>
      <c r="Y3569" s="2">
        <v>18033000000</v>
      </c>
      <c r="Z3569" s="2">
        <v>18148200000</v>
      </c>
      <c r="AA3569" s="2">
        <v>18294500000</v>
      </c>
      <c r="AB3569" s="2">
        <v>18430700000</v>
      </c>
      <c r="AC3569" s="2">
        <v>18569800000</v>
      </c>
      <c r="AD3569" s="2">
        <v>18685100000</v>
      </c>
      <c r="AE3569" s="2">
        <v>18764100000</v>
      </c>
      <c r="AF3569" s="2">
        <v>18930600000</v>
      </c>
    </row>
    <row r="3570" spans="1:32">
      <c r="A3570" t="s">
        <v>9198</v>
      </c>
      <c r="B3570" t="s">
        <v>19</v>
      </c>
      <c r="C3570" s="2">
        <v>1518060000</v>
      </c>
      <c r="D3570" s="2">
        <v>1392160000</v>
      </c>
      <c r="E3570" s="2">
        <v>1396340000</v>
      </c>
      <c r="F3570" s="2">
        <v>1365600000</v>
      </c>
      <c r="G3570" s="2">
        <v>1364030000</v>
      </c>
      <c r="H3570" s="2">
        <v>1358630000</v>
      </c>
      <c r="I3570" s="2">
        <v>1344280000</v>
      </c>
      <c r="J3570" s="2">
        <v>1339360000</v>
      </c>
      <c r="K3570" s="2">
        <v>1353710000</v>
      </c>
      <c r="L3570" s="2">
        <v>1360050000</v>
      </c>
      <c r="M3570" s="2">
        <v>1350760000</v>
      </c>
      <c r="N3570" s="2">
        <v>1338700000</v>
      </c>
      <c r="O3570" s="2">
        <v>1334730000</v>
      </c>
      <c r="P3570" s="2">
        <v>1330460000</v>
      </c>
      <c r="Q3570" s="2">
        <v>1332010000</v>
      </c>
      <c r="R3570" s="2">
        <v>1338640000</v>
      </c>
      <c r="S3570" s="2">
        <v>1350530000</v>
      </c>
      <c r="T3570" s="2">
        <v>1363330000</v>
      </c>
      <c r="U3570" s="2">
        <v>1374670000</v>
      </c>
      <c r="V3570" s="2">
        <v>1387260000</v>
      </c>
      <c r="W3570" s="2">
        <v>1403040000</v>
      </c>
      <c r="X3570" s="2">
        <v>1414350000</v>
      </c>
      <c r="Y3570" s="2">
        <v>1423570000</v>
      </c>
      <c r="Z3570" s="2">
        <v>1432670000</v>
      </c>
      <c r="AA3570" s="2">
        <v>1444210000</v>
      </c>
      <c r="AB3570" s="2">
        <v>1454970000</v>
      </c>
      <c r="AC3570" s="2">
        <v>1465950000</v>
      </c>
      <c r="AD3570" s="2">
        <v>1475050000</v>
      </c>
      <c r="AE3570" s="2">
        <v>1481290000</v>
      </c>
      <c r="AF3570" s="2">
        <v>1494430000</v>
      </c>
    </row>
    <row r="3571" spans="1:32">
      <c r="A3571" t="s">
        <v>9199</v>
      </c>
      <c r="B3571" t="s">
        <v>19</v>
      </c>
      <c r="C3571" s="2">
        <v>1349950000</v>
      </c>
      <c r="D3571" s="2">
        <v>1237990000</v>
      </c>
      <c r="E3571" s="2">
        <v>1241720000</v>
      </c>
      <c r="F3571" s="2">
        <v>1214380000</v>
      </c>
      <c r="G3571" s="2">
        <v>1212990000</v>
      </c>
      <c r="H3571" s="2">
        <v>1208180000</v>
      </c>
      <c r="I3571" s="2">
        <v>1195420000</v>
      </c>
      <c r="J3571" s="2">
        <v>1191050000</v>
      </c>
      <c r="K3571" s="2">
        <v>1203810000</v>
      </c>
      <c r="L3571" s="2">
        <v>1209440000</v>
      </c>
      <c r="M3571" s="2">
        <v>1201180000</v>
      </c>
      <c r="N3571" s="2">
        <v>1190460000</v>
      </c>
      <c r="O3571" s="2">
        <v>1186930000</v>
      </c>
      <c r="P3571" s="2">
        <v>1183130000</v>
      </c>
      <c r="Q3571" s="2">
        <v>1184510000</v>
      </c>
      <c r="R3571" s="2">
        <v>1190410000</v>
      </c>
      <c r="S3571" s="2">
        <v>1200980000</v>
      </c>
      <c r="T3571" s="2">
        <v>1212360000</v>
      </c>
      <c r="U3571" s="2">
        <v>1222450000</v>
      </c>
      <c r="V3571" s="2">
        <v>1233640000</v>
      </c>
      <c r="W3571" s="2">
        <v>1247670000</v>
      </c>
      <c r="X3571" s="2">
        <v>1257730000</v>
      </c>
      <c r="Y3571" s="2">
        <v>1265930000</v>
      </c>
      <c r="Z3571" s="2">
        <v>1274020000</v>
      </c>
      <c r="AA3571" s="2">
        <v>1284290000</v>
      </c>
      <c r="AB3571" s="2">
        <v>1293850000</v>
      </c>
      <c r="AC3571" s="2">
        <v>1303620000</v>
      </c>
      <c r="AD3571" s="2">
        <v>1311710000</v>
      </c>
      <c r="AE3571" s="2">
        <v>1317260000</v>
      </c>
      <c r="AF3571" s="2">
        <v>1328940000</v>
      </c>
    </row>
    <row r="3572" spans="1:32">
      <c r="A3572" t="s">
        <v>9200</v>
      </c>
      <c r="B3572" t="s">
        <v>19</v>
      </c>
      <c r="C3572" s="2">
        <v>4088040000</v>
      </c>
      <c r="D3572" s="2">
        <v>3749000000</v>
      </c>
      <c r="E3572" s="2">
        <v>3760280000</v>
      </c>
      <c r="F3572" s="2">
        <v>3677470000</v>
      </c>
      <c r="G3572" s="2">
        <v>3673260000</v>
      </c>
      <c r="H3572" s="2">
        <v>3658720000</v>
      </c>
      <c r="I3572" s="2">
        <v>3620060000</v>
      </c>
      <c r="J3572" s="2">
        <v>3606830000</v>
      </c>
      <c r="K3572" s="2">
        <v>3645470000</v>
      </c>
      <c r="L3572" s="2">
        <v>3662530000</v>
      </c>
      <c r="M3572" s="2">
        <v>3637530000</v>
      </c>
      <c r="N3572" s="2">
        <v>3605040000</v>
      </c>
      <c r="O3572" s="2">
        <v>3594360000</v>
      </c>
      <c r="P3572" s="2">
        <v>3582850000</v>
      </c>
      <c r="Q3572" s="2">
        <v>3587020000</v>
      </c>
      <c r="R3572" s="2">
        <v>3604890000</v>
      </c>
      <c r="S3572" s="2">
        <v>3636910000</v>
      </c>
      <c r="T3572" s="2">
        <v>3671370000</v>
      </c>
      <c r="U3572" s="2">
        <v>3701920000</v>
      </c>
      <c r="V3572" s="2">
        <v>3735820000</v>
      </c>
      <c r="W3572" s="2">
        <v>3778310000</v>
      </c>
      <c r="X3572" s="2">
        <v>3808770000</v>
      </c>
      <c r="Y3572" s="2">
        <v>3833600000</v>
      </c>
      <c r="Z3572" s="2">
        <v>3858090000</v>
      </c>
      <c r="AA3572" s="2">
        <v>3889180000</v>
      </c>
      <c r="AB3572" s="2">
        <v>3918150000</v>
      </c>
      <c r="AC3572" s="2">
        <v>3947720000</v>
      </c>
      <c r="AD3572" s="2">
        <v>3972230000</v>
      </c>
      <c r="AE3572" s="2">
        <v>3989030000</v>
      </c>
      <c r="AF3572" s="2">
        <v>4024410000</v>
      </c>
    </row>
    <row r="3573" spans="1:32">
      <c r="A3573" t="s">
        <v>9201</v>
      </c>
      <c r="B3573" t="s">
        <v>19</v>
      </c>
      <c r="C3573" s="2">
        <v>315692000</v>
      </c>
      <c r="D3573" s="2">
        <v>289510000</v>
      </c>
      <c r="E3573" s="2">
        <v>290381000</v>
      </c>
      <c r="F3573" s="2">
        <v>283987000</v>
      </c>
      <c r="G3573" s="2">
        <v>283662000</v>
      </c>
      <c r="H3573" s="2">
        <v>282538000</v>
      </c>
      <c r="I3573" s="2">
        <v>279553000</v>
      </c>
      <c r="J3573" s="2">
        <v>278531000</v>
      </c>
      <c r="K3573" s="2">
        <v>281515000</v>
      </c>
      <c r="L3573" s="2">
        <v>282832000</v>
      </c>
      <c r="M3573" s="2">
        <v>280902000</v>
      </c>
      <c r="N3573" s="2">
        <v>278393000</v>
      </c>
      <c r="O3573" s="2">
        <v>277569000</v>
      </c>
      <c r="P3573" s="2">
        <v>276679000</v>
      </c>
      <c r="Q3573" s="2">
        <v>277001000</v>
      </c>
      <c r="R3573" s="2">
        <v>278382000</v>
      </c>
      <c r="S3573" s="2">
        <v>280854000</v>
      </c>
      <c r="T3573" s="2">
        <v>283515000</v>
      </c>
      <c r="U3573" s="2">
        <v>285874000</v>
      </c>
      <c r="V3573" s="2">
        <v>288493000</v>
      </c>
      <c r="W3573" s="2">
        <v>291773000</v>
      </c>
      <c r="X3573" s="2">
        <v>294126000</v>
      </c>
      <c r="Y3573" s="2">
        <v>296043000</v>
      </c>
      <c r="Z3573" s="2">
        <v>297935000</v>
      </c>
      <c r="AA3573" s="2">
        <v>300336000</v>
      </c>
      <c r="AB3573" s="2">
        <v>302573000</v>
      </c>
      <c r="AC3573" s="2">
        <v>304856000</v>
      </c>
      <c r="AD3573" s="2">
        <v>306749000</v>
      </c>
      <c r="AE3573" s="2">
        <v>308046000</v>
      </c>
      <c r="AF3573" s="2">
        <v>310778000</v>
      </c>
    </row>
    <row r="3574" spans="1:32">
      <c r="A3574" t="s">
        <v>9202</v>
      </c>
      <c r="B3574" t="s">
        <v>19</v>
      </c>
      <c r="C3574" s="2">
        <v>269535000</v>
      </c>
      <c r="D3574" s="2">
        <v>247181000</v>
      </c>
      <c r="E3574" s="2">
        <v>247925000</v>
      </c>
      <c r="F3574" s="2">
        <v>242465000</v>
      </c>
      <c r="G3574" s="2">
        <v>242188000</v>
      </c>
      <c r="H3574" s="2">
        <v>241229000</v>
      </c>
      <c r="I3574" s="2">
        <v>238680000</v>
      </c>
      <c r="J3574" s="2">
        <v>237807000</v>
      </c>
      <c r="K3574" s="2">
        <v>240355000</v>
      </c>
      <c r="L3574" s="2">
        <v>241480000</v>
      </c>
      <c r="M3574" s="2">
        <v>239831000</v>
      </c>
      <c r="N3574" s="2">
        <v>237690000</v>
      </c>
      <c r="O3574" s="2">
        <v>236986000</v>
      </c>
      <c r="P3574" s="2">
        <v>236226000</v>
      </c>
      <c r="Q3574" s="2">
        <v>236501000</v>
      </c>
      <c r="R3574" s="2">
        <v>237680000</v>
      </c>
      <c r="S3574" s="2">
        <v>239791000</v>
      </c>
      <c r="T3574" s="2">
        <v>242063000</v>
      </c>
      <c r="U3574" s="2">
        <v>244077000</v>
      </c>
      <c r="V3574" s="2">
        <v>246312000</v>
      </c>
      <c r="W3574" s="2">
        <v>249113000</v>
      </c>
      <c r="X3574" s="2">
        <v>251122000</v>
      </c>
      <c r="Y3574" s="2">
        <v>252759000</v>
      </c>
      <c r="Z3574" s="2">
        <v>254374000</v>
      </c>
      <c r="AA3574" s="2">
        <v>256424000</v>
      </c>
      <c r="AB3574" s="2">
        <v>258334000</v>
      </c>
      <c r="AC3574" s="2">
        <v>260283000</v>
      </c>
      <c r="AD3574" s="2">
        <v>261899000</v>
      </c>
      <c r="AE3574" s="2">
        <v>263007000</v>
      </c>
      <c r="AF3574" s="2">
        <v>265340000</v>
      </c>
    </row>
    <row r="3575" spans="1:32">
      <c r="A3575" t="s">
        <v>9203</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9204</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9205</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9206</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9207</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9208</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9209</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9210</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9211</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9212</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9213</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9214</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9215</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9216</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9217</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9218</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9219</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9220</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9221</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9222</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9223</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9224</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9225</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9226</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9227</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9228</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9229</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9230</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9231</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9232</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9233</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9234</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9235</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9236</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9237</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9238</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9239</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9240</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9241</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9242</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9243</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9244</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9245</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9246</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9247</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9248</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9249</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9250</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9251</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9252</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9253</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9254</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9255</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9256</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9257</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9258</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9259</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9260</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9261</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9262</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9263</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9264</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9265</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9266</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9267</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9268</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9269</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9270</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9271</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9272</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9273</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9274</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9275</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9276</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9277</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9278</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9279</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9280</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9281</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9282</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9283</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9284</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9285</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9286</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9287</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9288</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9289</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9290</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9291</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9292</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9293</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9294</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9295</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9296</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9297</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9298</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9299</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9300</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9301</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9302</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9303</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9304</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9305</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9306</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9307</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9308</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9309</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9310</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9311</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9312</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9313</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9314</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9315</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9316</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9317</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9318</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9319</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9320</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9321</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9322</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9323</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9324</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9325</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9326</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9327</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9328</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9329</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9330</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9331</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9332</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9333</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9334</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9335</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9336</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9337</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9338</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9339</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9340</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9341</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9342</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9343</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9344</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9345</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9346</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9347</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9348</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9349</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9350</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9351</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9352</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9353</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9354</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9355</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9356</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9357</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9358</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9359</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9360</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9361</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9362</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9363</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9364</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9365</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9366</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9367</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9368</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9369</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9370</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9371</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9372</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9373</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9374</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9375</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9376</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9377</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9378</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9379</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9380</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9381</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9382</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9383</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9384</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9385</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9386</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9387</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9388</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9389</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9390</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9391</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9392</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9393</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9394</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9395</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9396</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9397</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9398</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9399</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9400</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9401</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9402</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9403</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9404</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9405</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9406</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9407</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9408</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9409</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9410</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9411</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9412</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9413</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9414</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9415</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9416</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9417</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9418</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9419</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9420</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9421</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9422</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9423</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9424</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9425</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9426</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9427</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9428</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9429</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9430</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9431</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9432</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9433</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9434</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9435</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9436</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9437</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9438</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9439</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9440</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9441</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9442</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9443</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9444</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9445</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9446</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9447</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9448</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9449</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9450</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9451</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9452</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9453</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9454</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9455</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9456</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9457</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9458</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9459</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9460</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9461</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9462</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9463</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9464</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9465</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9466</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9467</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9468</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9469</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9470</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9471</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9472</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9473</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9474</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9475</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9476</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9477</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9478</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9479</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9480</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9481</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9482</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9483</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9484</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9485</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9486</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9487</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9488</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9489</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9490</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9491</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9492</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9493</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9494</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9495</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9496</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9497</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9498</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9499</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9500</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9501</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9502</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9503</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9504</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9505</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9506</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9507</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9508</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9509</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9510</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9511</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9512</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9513</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9514</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9515</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9516</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9517</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9518</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9519</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9520</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9521</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9522</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9523</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9524</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9525</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9526</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9527</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9528</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9529</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9530</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9531</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9532</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9533</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9534</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9535</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9536</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9537</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9538</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9539</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9540</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9541</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9542</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9543</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9544</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9545</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9546</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9547</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9548</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9549</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9550</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9551</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9552</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9553</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9554</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9555</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9556</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9557</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9558</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9559</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9560</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9561</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9562</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9563</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9564</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9565</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9566</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9567</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9568</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9569</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9570</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9571</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9572</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9573</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9574</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9575</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9576</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9577</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9578</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9579</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9580</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9581</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9582</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9583</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9584</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9585</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9586</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9587</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9588</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9589</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9590</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9591</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9592</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9593</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9594</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9595</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9596</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9597</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9598</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9599</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9600</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9601</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9602</v>
      </c>
      <c r="B3974" t="s">
        <v>19</v>
      </c>
      <c r="C3974" s="2">
        <v>132097000000000</v>
      </c>
      <c r="D3974" s="2">
        <v>133275000000000</v>
      </c>
      <c r="E3974" s="2">
        <v>133878000000000</v>
      </c>
      <c r="F3974" s="2">
        <v>130185000000000</v>
      </c>
      <c r="G3974" s="2">
        <v>126554000000000</v>
      </c>
      <c r="H3974" s="2">
        <v>125223000000000</v>
      </c>
      <c r="I3974" s="2">
        <v>123426000000000</v>
      </c>
      <c r="J3974" s="2">
        <v>123938000000000</v>
      </c>
      <c r="K3974" s="2">
        <v>121881000000000</v>
      </c>
      <c r="L3974" s="2">
        <v>121350000000000</v>
      </c>
      <c r="M3974" s="2">
        <v>112815000000000</v>
      </c>
      <c r="N3974" s="2">
        <v>105148000000000</v>
      </c>
      <c r="O3974" s="2">
        <v>95873600000000</v>
      </c>
      <c r="P3974" s="2">
        <v>88718900000000</v>
      </c>
      <c r="Q3974" s="2">
        <v>81101000000000</v>
      </c>
      <c r="R3974" s="2">
        <v>79986000000000</v>
      </c>
      <c r="S3974" s="2">
        <v>79222400000000</v>
      </c>
      <c r="T3974" s="2">
        <v>78071000000000</v>
      </c>
      <c r="U3974" s="2">
        <v>77741500000000</v>
      </c>
      <c r="V3974" s="2">
        <v>76949400000000</v>
      </c>
      <c r="W3974" s="2">
        <v>76718900000000</v>
      </c>
      <c r="X3974" s="2">
        <v>76681900000000</v>
      </c>
      <c r="Y3974" s="2">
        <v>75741000000000</v>
      </c>
      <c r="Z3974" s="2">
        <v>74630900000000</v>
      </c>
      <c r="AA3974" s="2">
        <v>73272000000000</v>
      </c>
      <c r="AB3974" s="2">
        <v>71743900000000</v>
      </c>
      <c r="AC3974" s="2">
        <v>71032800000000</v>
      </c>
      <c r="AD3974" s="2">
        <v>71255300000000</v>
      </c>
      <c r="AE3974" s="2">
        <v>70724000000000</v>
      </c>
      <c r="AF3974" s="2">
        <v>69350400000000</v>
      </c>
    </row>
    <row r="3975" spans="1:32">
      <c r="A3975" t="s">
        <v>9603</v>
      </c>
      <c r="B3975" t="s">
        <v>19</v>
      </c>
      <c r="C3975" s="2">
        <v>10023300000</v>
      </c>
      <c r="D3975" s="2">
        <v>10112700000</v>
      </c>
      <c r="E3975" s="2">
        <v>10158500000</v>
      </c>
      <c r="F3975" s="2">
        <v>9878280000</v>
      </c>
      <c r="G3975" s="2">
        <v>9602720000</v>
      </c>
      <c r="H3975" s="2">
        <v>9501760000</v>
      </c>
      <c r="I3975" s="2">
        <v>9365400000</v>
      </c>
      <c r="J3975" s="2">
        <v>9404230000</v>
      </c>
      <c r="K3975" s="2">
        <v>9248200000</v>
      </c>
      <c r="L3975" s="2">
        <v>9207920000</v>
      </c>
      <c r="M3975" s="2">
        <v>9097020000</v>
      </c>
      <c r="N3975" s="2">
        <v>9046180000</v>
      </c>
      <c r="O3975" s="2">
        <v>8846630000</v>
      </c>
      <c r="P3975" s="2">
        <v>8794040000</v>
      </c>
      <c r="Q3975" s="2">
        <v>8704160000</v>
      </c>
      <c r="R3975" s="2">
        <v>8584490000</v>
      </c>
      <c r="S3975" s="2">
        <v>8502540000</v>
      </c>
      <c r="T3975" s="2">
        <v>8367120000</v>
      </c>
      <c r="U3975" s="2">
        <v>8308340000</v>
      </c>
      <c r="V3975" s="2">
        <v>8223690000</v>
      </c>
      <c r="W3975" s="2">
        <v>8176030000</v>
      </c>
      <c r="X3975" s="2">
        <v>8172090000</v>
      </c>
      <c r="Y3975" s="2">
        <v>8060490000</v>
      </c>
      <c r="Z3975" s="2">
        <v>7942350000</v>
      </c>
      <c r="AA3975" s="2">
        <v>7786820000</v>
      </c>
      <c r="AB3975" s="2">
        <v>7667370000</v>
      </c>
      <c r="AC3975" s="2">
        <v>7570050000</v>
      </c>
      <c r="AD3975" s="2">
        <v>7551340000</v>
      </c>
      <c r="AE3975" s="2">
        <v>7484580000</v>
      </c>
      <c r="AF3975" s="2">
        <v>7339210000</v>
      </c>
    </row>
    <row r="3976" spans="1:32">
      <c r="A3976" t="s">
        <v>9604</v>
      </c>
      <c r="B3976" t="s">
        <v>19</v>
      </c>
      <c r="C3976" s="2">
        <v>83002600000</v>
      </c>
      <c r="D3976" s="2">
        <v>83743100000</v>
      </c>
      <c r="E3976" s="2">
        <v>84121800000</v>
      </c>
      <c r="F3976" s="2">
        <v>81801500000</v>
      </c>
      <c r="G3976" s="2">
        <v>79519500000</v>
      </c>
      <c r="H3976" s="2">
        <v>78683500000</v>
      </c>
      <c r="I3976" s="2">
        <v>77554300000</v>
      </c>
      <c r="J3976" s="2">
        <v>77875800000</v>
      </c>
      <c r="K3976" s="2">
        <v>76583800000</v>
      </c>
      <c r="L3976" s="2">
        <v>76250200000</v>
      </c>
      <c r="M3976" s="2">
        <v>75331900000</v>
      </c>
      <c r="N3976" s="2">
        <v>74910900000</v>
      </c>
      <c r="O3976" s="2">
        <v>73258500000</v>
      </c>
      <c r="P3976" s="2">
        <v>72822900000</v>
      </c>
      <c r="Q3976" s="2">
        <v>72078600000</v>
      </c>
      <c r="R3976" s="2">
        <v>71087700000</v>
      </c>
      <c r="S3976" s="2">
        <v>70409000000</v>
      </c>
      <c r="T3976" s="2">
        <v>69287700000</v>
      </c>
      <c r="U3976" s="2">
        <v>68800900000</v>
      </c>
      <c r="V3976" s="2">
        <v>68099900000</v>
      </c>
      <c r="W3976" s="2">
        <v>67705200000</v>
      </c>
      <c r="X3976" s="2">
        <v>67672600000</v>
      </c>
      <c r="Y3976" s="2">
        <v>66748400000</v>
      </c>
      <c r="Z3976" s="2">
        <v>65770100000</v>
      </c>
      <c r="AA3976" s="2">
        <v>64482200000</v>
      </c>
      <c r="AB3976" s="2">
        <v>63493100000</v>
      </c>
      <c r="AC3976" s="2">
        <v>62687100000</v>
      </c>
      <c r="AD3976" s="2">
        <v>62532200000</v>
      </c>
      <c r="AE3976" s="2">
        <v>61979400000</v>
      </c>
      <c r="AF3976" s="2">
        <v>60775600000</v>
      </c>
    </row>
    <row r="3977" spans="1:32">
      <c r="A3977" t="s">
        <v>9605</v>
      </c>
      <c r="B3977" t="s">
        <v>19</v>
      </c>
      <c r="C3977" s="2">
        <v>108819000000</v>
      </c>
      <c r="D3977" s="2">
        <v>109790000000</v>
      </c>
      <c r="E3977" s="2">
        <v>110287000000</v>
      </c>
      <c r="F3977" s="2">
        <v>107245000000</v>
      </c>
      <c r="G3977" s="2">
        <v>104253000000</v>
      </c>
      <c r="H3977" s="2">
        <v>103157000000</v>
      </c>
      <c r="I3977" s="2">
        <v>101676000000</v>
      </c>
      <c r="J3977" s="2">
        <v>102098000000</v>
      </c>
      <c r="K3977" s="2">
        <v>100404000000</v>
      </c>
      <c r="L3977" s="2">
        <v>99966800000</v>
      </c>
      <c r="M3977" s="2">
        <v>98762800000</v>
      </c>
      <c r="N3977" s="2">
        <v>98210900000</v>
      </c>
      <c r="O3977" s="2">
        <v>96044500000</v>
      </c>
      <c r="P3977" s="2">
        <v>95473500000</v>
      </c>
      <c r="Q3977" s="2">
        <v>94497600000</v>
      </c>
      <c r="R3977" s="2">
        <v>93198500000</v>
      </c>
      <c r="S3977" s="2">
        <v>92308700000</v>
      </c>
      <c r="T3977" s="2">
        <v>90838600000</v>
      </c>
      <c r="U3977" s="2">
        <v>90200400000</v>
      </c>
      <c r="V3977" s="2">
        <v>89281400000</v>
      </c>
      <c r="W3977" s="2">
        <v>88764000000</v>
      </c>
      <c r="X3977" s="2">
        <v>88721200000</v>
      </c>
      <c r="Y3977" s="2">
        <v>87509600000</v>
      </c>
      <c r="Z3977" s="2">
        <v>86227000000</v>
      </c>
      <c r="AA3977" s="2">
        <v>84538400000</v>
      </c>
      <c r="AB3977" s="2">
        <v>83241700000</v>
      </c>
      <c r="AC3977" s="2">
        <v>82185100000</v>
      </c>
      <c r="AD3977" s="2">
        <v>81981900000</v>
      </c>
      <c r="AE3977" s="2">
        <v>81257200000</v>
      </c>
      <c r="AF3977" s="2">
        <v>79679000000</v>
      </c>
    </row>
    <row r="3978" spans="1:32">
      <c r="A3978" t="s">
        <v>9606</v>
      </c>
      <c r="B3978" t="s">
        <v>19</v>
      </c>
      <c r="C3978" s="2">
        <v>13220300000</v>
      </c>
      <c r="D3978" s="2">
        <v>13338200000</v>
      </c>
      <c r="E3978" s="2">
        <v>13398600000</v>
      </c>
      <c r="F3978" s="2">
        <v>13029000000</v>
      </c>
      <c r="G3978" s="2">
        <v>12665500000</v>
      </c>
      <c r="H3978" s="2">
        <v>12532400000</v>
      </c>
      <c r="I3978" s="2">
        <v>12352500000</v>
      </c>
      <c r="J3978" s="2">
        <v>12403700000</v>
      </c>
      <c r="K3978" s="2">
        <v>12197900000</v>
      </c>
      <c r="L3978" s="2">
        <v>12144800000</v>
      </c>
      <c r="M3978" s="2">
        <v>11998500000</v>
      </c>
      <c r="N3978" s="2">
        <v>11931500000</v>
      </c>
      <c r="O3978" s="2">
        <v>11668300000</v>
      </c>
      <c r="P3978" s="2">
        <v>11598900000</v>
      </c>
      <c r="Q3978" s="2">
        <v>11480400000</v>
      </c>
      <c r="R3978" s="2">
        <v>11322500000</v>
      </c>
      <c r="S3978" s="2">
        <v>11214400000</v>
      </c>
      <c r="T3978" s="2">
        <v>11035800000</v>
      </c>
      <c r="U3978" s="2">
        <v>10958300000</v>
      </c>
      <c r="V3978" s="2">
        <v>10846700000</v>
      </c>
      <c r="W3978" s="2">
        <v>10783800000</v>
      </c>
      <c r="X3978" s="2">
        <v>10778600000</v>
      </c>
      <c r="Y3978" s="2">
        <v>10631400000</v>
      </c>
      <c r="Z3978" s="2">
        <v>10475600000</v>
      </c>
      <c r="AA3978" s="2">
        <v>10270400000</v>
      </c>
      <c r="AB3978" s="2">
        <v>10112900000</v>
      </c>
      <c r="AC3978" s="2">
        <v>9984540000</v>
      </c>
      <c r="AD3978" s="2">
        <v>9959860000</v>
      </c>
      <c r="AE3978" s="2">
        <v>9871810000</v>
      </c>
      <c r="AF3978" s="2">
        <v>9680080000</v>
      </c>
    </row>
    <row r="3979" spans="1:32">
      <c r="A3979" t="s">
        <v>9607</v>
      </c>
      <c r="B3979" t="s">
        <v>19</v>
      </c>
      <c r="C3979" s="2">
        <v>11503100000</v>
      </c>
      <c r="D3979" s="2">
        <v>11605700000</v>
      </c>
      <c r="E3979" s="2">
        <v>11658200000</v>
      </c>
      <c r="F3979" s="2">
        <v>11336600000</v>
      </c>
      <c r="G3979" s="2">
        <v>11020400000</v>
      </c>
      <c r="H3979" s="2">
        <v>10904500000</v>
      </c>
      <c r="I3979" s="2">
        <v>10748000000</v>
      </c>
      <c r="J3979" s="2">
        <v>10792600000</v>
      </c>
      <c r="K3979" s="2">
        <v>10613500000</v>
      </c>
      <c r="L3979" s="2">
        <v>10567300000</v>
      </c>
      <c r="M3979" s="2">
        <v>10440000000</v>
      </c>
      <c r="N3979" s="2">
        <v>10381700000</v>
      </c>
      <c r="O3979" s="2">
        <v>10152700000</v>
      </c>
      <c r="P3979" s="2">
        <v>10092300000</v>
      </c>
      <c r="Q3979" s="2">
        <v>9989160000</v>
      </c>
      <c r="R3979" s="2">
        <v>9851830000</v>
      </c>
      <c r="S3979" s="2">
        <v>9757770000</v>
      </c>
      <c r="T3979" s="2">
        <v>9602370000</v>
      </c>
      <c r="U3979" s="2">
        <v>9534910000</v>
      </c>
      <c r="V3979" s="2">
        <v>9437760000</v>
      </c>
      <c r="W3979" s="2">
        <v>9383060000</v>
      </c>
      <c r="X3979" s="2">
        <v>9378540000</v>
      </c>
      <c r="Y3979" s="2">
        <v>9250460000</v>
      </c>
      <c r="Z3979" s="2">
        <v>9114880000</v>
      </c>
      <c r="AA3979" s="2">
        <v>8936390000</v>
      </c>
      <c r="AB3979" s="2">
        <v>8799310000</v>
      </c>
      <c r="AC3979" s="2">
        <v>8687620000</v>
      </c>
      <c r="AD3979" s="2">
        <v>8666150000</v>
      </c>
      <c r="AE3979" s="2">
        <v>8589530000</v>
      </c>
      <c r="AF3979" s="2">
        <v>8422710000</v>
      </c>
    </row>
    <row r="3980" spans="1:32">
      <c r="A3980" t="s">
        <v>9608</v>
      </c>
      <c r="B3980" t="s">
        <v>19</v>
      </c>
      <c r="C3980" s="2">
        <v>42811800000</v>
      </c>
      <c r="D3980" s="2">
        <v>43193700000</v>
      </c>
      <c r="E3980" s="2">
        <v>43389100000</v>
      </c>
      <c r="F3980" s="2">
        <v>42192300000</v>
      </c>
      <c r="G3980" s="2">
        <v>41015300000</v>
      </c>
      <c r="H3980" s="2">
        <v>40584100000</v>
      </c>
      <c r="I3980" s="2">
        <v>40001600000</v>
      </c>
      <c r="J3980" s="2">
        <v>40167500000</v>
      </c>
      <c r="K3980" s="2">
        <v>39501100000</v>
      </c>
      <c r="L3980" s="2">
        <v>39329000000</v>
      </c>
      <c r="M3980" s="2">
        <v>38855300000</v>
      </c>
      <c r="N3980" s="2">
        <v>38638200000</v>
      </c>
      <c r="O3980" s="2">
        <v>37785900000</v>
      </c>
      <c r="P3980" s="2">
        <v>37561200000</v>
      </c>
      <c r="Q3980" s="2">
        <v>37177300000</v>
      </c>
      <c r="R3980" s="2">
        <v>36666200000</v>
      </c>
      <c r="S3980" s="2">
        <v>36316200000</v>
      </c>
      <c r="T3980" s="2">
        <v>35737800000</v>
      </c>
      <c r="U3980" s="2">
        <v>35486700000</v>
      </c>
      <c r="V3980" s="2">
        <v>35125200000</v>
      </c>
      <c r="W3980" s="2">
        <v>34921600000</v>
      </c>
      <c r="X3980" s="2">
        <v>34904800000</v>
      </c>
      <c r="Y3980" s="2">
        <v>34428100000</v>
      </c>
      <c r="Z3980" s="2">
        <v>33923500000</v>
      </c>
      <c r="AA3980" s="2">
        <v>33259200000</v>
      </c>
      <c r="AB3980" s="2">
        <v>32749000000</v>
      </c>
      <c r="AC3980" s="2">
        <v>32333300000</v>
      </c>
      <c r="AD3980" s="2">
        <v>32253400000</v>
      </c>
      <c r="AE3980" s="2">
        <v>31968300000</v>
      </c>
      <c r="AF3980" s="2">
        <v>31347400000</v>
      </c>
    </row>
    <row r="3981" spans="1:32">
      <c r="A3981" t="s">
        <v>9609</v>
      </c>
      <c r="B3981" t="s">
        <v>19</v>
      </c>
      <c r="C3981" s="2">
        <v>1667600000</v>
      </c>
      <c r="D3981" s="2">
        <v>1682480000</v>
      </c>
      <c r="E3981" s="2">
        <v>1690090000</v>
      </c>
      <c r="F3981" s="2">
        <v>1643470000</v>
      </c>
      <c r="G3981" s="2">
        <v>1597620000</v>
      </c>
      <c r="H3981" s="2">
        <v>1580830000</v>
      </c>
      <c r="I3981" s="2">
        <v>1558140000</v>
      </c>
      <c r="J3981" s="2">
        <v>1564600000</v>
      </c>
      <c r="K3981" s="2">
        <v>1538640000</v>
      </c>
      <c r="L3981" s="2">
        <v>1531940000</v>
      </c>
      <c r="M3981" s="2">
        <v>1513490000</v>
      </c>
      <c r="N3981" s="2">
        <v>1505030000</v>
      </c>
      <c r="O3981" s="2">
        <v>1471830000</v>
      </c>
      <c r="P3981" s="2">
        <v>1463080000</v>
      </c>
      <c r="Q3981" s="2">
        <v>1448130000</v>
      </c>
      <c r="R3981" s="2">
        <v>1428220000</v>
      </c>
      <c r="S3981" s="2">
        <v>1414580000</v>
      </c>
      <c r="T3981" s="2">
        <v>1392060000</v>
      </c>
      <c r="U3981" s="2">
        <v>1382280000</v>
      </c>
      <c r="V3981" s="2">
        <v>1368190000</v>
      </c>
      <c r="W3981" s="2">
        <v>1360260000</v>
      </c>
      <c r="X3981" s="2">
        <v>1359610000</v>
      </c>
      <c r="Y3981" s="2">
        <v>1341040000</v>
      </c>
      <c r="Z3981" s="2">
        <v>1321380000</v>
      </c>
      <c r="AA3981" s="2">
        <v>1295510000</v>
      </c>
      <c r="AB3981" s="2">
        <v>1275640000</v>
      </c>
      <c r="AC3981" s="2">
        <v>1259440000</v>
      </c>
      <c r="AD3981" s="2">
        <v>1256330000</v>
      </c>
      <c r="AE3981" s="2">
        <v>1245220000</v>
      </c>
      <c r="AF3981" s="2">
        <v>1221040000</v>
      </c>
    </row>
    <row r="3982" spans="1:32">
      <c r="A3982" t="s">
        <v>9610</v>
      </c>
      <c r="B3982" t="s">
        <v>19</v>
      </c>
      <c r="C3982" s="2">
        <v>3377730000</v>
      </c>
      <c r="D3982" s="2">
        <v>3407870000</v>
      </c>
      <c r="E3982" s="2">
        <v>3423280000</v>
      </c>
      <c r="F3982" s="2">
        <v>3328860000</v>
      </c>
      <c r="G3982" s="2">
        <v>3235990000</v>
      </c>
      <c r="H3982" s="2">
        <v>3201970000</v>
      </c>
      <c r="I3982" s="2">
        <v>3156020000</v>
      </c>
      <c r="J3982" s="2">
        <v>3169100000</v>
      </c>
      <c r="K3982" s="2">
        <v>3116530000</v>
      </c>
      <c r="L3982" s="2">
        <v>3102950000</v>
      </c>
      <c r="M3982" s="2">
        <v>3065580000</v>
      </c>
      <c r="N3982" s="2">
        <v>3048450000</v>
      </c>
      <c r="O3982" s="2">
        <v>2981200000</v>
      </c>
      <c r="P3982" s="2">
        <v>2963480000</v>
      </c>
      <c r="Q3982" s="2">
        <v>2933190000</v>
      </c>
      <c r="R3982" s="2">
        <v>2892860000</v>
      </c>
      <c r="S3982" s="2">
        <v>2865250000</v>
      </c>
      <c r="T3982" s="2">
        <v>2819610000</v>
      </c>
      <c r="U3982" s="2">
        <v>2799810000</v>
      </c>
      <c r="V3982" s="2">
        <v>2771280000</v>
      </c>
      <c r="W3982" s="2">
        <v>2755220000</v>
      </c>
      <c r="X3982" s="2">
        <v>2753890000</v>
      </c>
      <c r="Y3982" s="2">
        <v>2716280000</v>
      </c>
      <c r="Z3982" s="2">
        <v>2676470000</v>
      </c>
      <c r="AA3982" s="2">
        <v>2624060000</v>
      </c>
      <c r="AB3982" s="2">
        <v>2583810000</v>
      </c>
      <c r="AC3982" s="2">
        <v>2551010000</v>
      </c>
      <c r="AD3982" s="2">
        <v>2544700000</v>
      </c>
      <c r="AE3982" s="2">
        <v>2522210000</v>
      </c>
      <c r="AF3982" s="2">
        <v>2473220000</v>
      </c>
    </row>
    <row r="3983" spans="1:32">
      <c r="A3983" t="s">
        <v>9611</v>
      </c>
      <c r="B3983" t="s">
        <v>19</v>
      </c>
      <c r="C3983" s="2">
        <v>5316480000</v>
      </c>
      <c r="D3983" s="2">
        <v>5363900000</v>
      </c>
      <c r="E3983" s="2">
        <v>5388160000</v>
      </c>
      <c r="F3983" s="2">
        <v>5239540000</v>
      </c>
      <c r="G3983" s="2">
        <v>5093380000</v>
      </c>
      <c r="H3983" s="2">
        <v>5039830000</v>
      </c>
      <c r="I3983" s="2">
        <v>4967500000</v>
      </c>
      <c r="J3983" s="2">
        <v>4988100000</v>
      </c>
      <c r="K3983" s="2">
        <v>4905340000</v>
      </c>
      <c r="L3983" s="2">
        <v>4883970000</v>
      </c>
      <c r="M3983" s="2">
        <v>4825150000</v>
      </c>
      <c r="N3983" s="2">
        <v>4798190000</v>
      </c>
      <c r="O3983" s="2">
        <v>4692340000</v>
      </c>
      <c r="P3983" s="2">
        <v>4664450000</v>
      </c>
      <c r="Q3983" s="2">
        <v>4616770000</v>
      </c>
      <c r="R3983" s="2">
        <v>4553300000</v>
      </c>
      <c r="S3983" s="2">
        <v>4509830000</v>
      </c>
      <c r="T3983" s="2">
        <v>4438010000</v>
      </c>
      <c r="U3983" s="2">
        <v>4406830000</v>
      </c>
      <c r="V3983" s="2">
        <v>4361930000</v>
      </c>
      <c r="W3983" s="2">
        <v>4336650000</v>
      </c>
      <c r="X3983" s="2">
        <v>4334560000</v>
      </c>
      <c r="Y3983" s="2">
        <v>4275360000</v>
      </c>
      <c r="Z3983" s="2">
        <v>4212700000</v>
      </c>
      <c r="AA3983" s="2">
        <v>4130210000</v>
      </c>
      <c r="AB3983" s="2">
        <v>4066850000</v>
      </c>
      <c r="AC3983" s="2">
        <v>4015230000</v>
      </c>
      <c r="AD3983" s="2">
        <v>4005310000</v>
      </c>
      <c r="AE3983" s="2">
        <v>3969900000</v>
      </c>
      <c r="AF3983" s="2">
        <v>3892790000</v>
      </c>
    </row>
    <row r="3984" spans="1:32">
      <c r="A3984" t="s">
        <v>9612</v>
      </c>
      <c r="B3984" t="s">
        <v>19</v>
      </c>
      <c r="C3984" s="2">
        <v>1063300000</v>
      </c>
      <c r="D3984" s="2">
        <v>1072780000</v>
      </c>
      <c r="E3984" s="2">
        <v>1077630000</v>
      </c>
      <c r="F3984" s="2">
        <v>1047910000</v>
      </c>
      <c r="G3984" s="2">
        <v>1018680000</v>
      </c>
      <c r="H3984" s="2">
        <v>1007970000</v>
      </c>
      <c r="I3984" s="2">
        <v>993500000</v>
      </c>
      <c r="J3984" s="2">
        <v>997619000</v>
      </c>
      <c r="K3984" s="2">
        <v>981068000</v>
      </c>
      <c r="L3984" s="2">
        <v>976795000</v>
      </c>
      <c r="M3984" s="2">
        <v>965030000</v>
      </c>
      <c r="N3984" s="2">
        <v>959637000</v>
      </c>
      <c r="O3984" s="2">
        <v>938469000</v>
      </c>
      <c r="P3984" s="2">
        <v>932890000</v>
      </c>
      <c r="Q3984" s="2">
        <v>923355000</v>
      </c>
      <c r="R3984" s="2">
        <v>910660000</v>
      </c>
      <c r="S3984" s="2">
        <v>901966000</v>
      </c>
      <c r="T3984" s="2">
        <v>887602000</v>
      </c>
      <c r="U3984" s="2">
        <v>881366000</v>
      </c>
      <c r="V3984" s="2">
        <v>872386000</v>
      </c>
      <c r="W3984" s="2">
        <v>867330000</v>
      </c>
      <c r="X3984" s="2">
        <v>866912000</v>
      </c>
      <c r="Y3984" s="2">
        <v>855073000</v>
      </c>
      <c r="Z3984" s="2">
        <v>842540000</v>
      </c>
      <c r="AA3984" s="2">
        <v>826041000</v>
      </c>
      <c r="AB3984" s="2">
        <v>813370000</v>
      </c>
      <c r="AC3984" s="2">
        <v>803046000</v>
      </c>
      <c r="AD3984" s="2">
        <v>801061000</v>
      </c>
      <c r="AE3984" s="2">
        <v>793980000</v>
      </c>
      <c r="AF3984" s="2">
        <v>778559000</v>
      </c>
    </row>
    <row r="3985" spans="1:32">
      <c r="A3985" t="s">
        <v>9613</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9614</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9615</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9616</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9617</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9618</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9619</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9620</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9621</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9622</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9623</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9624</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9625</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9626</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9627</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9628</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9629</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9630</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9631</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9632</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9633</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9634</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9635</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9636</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9637</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9638</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9639</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9640</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9641</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9642</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9643</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9644</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9645</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9646</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9647</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9648</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9649</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9650</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9651</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9652</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9653</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9654</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9655</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9656</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9657</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9658</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9659</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9660</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9661</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9662</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9663</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9664</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9665</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9666</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9667</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9668</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9669</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9670</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9671</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9672</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9673</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9674</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9675</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9676</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9677</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9678</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9679</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9680</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9681</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9682</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9683</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9684</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9685</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9686</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9687</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9688</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9689</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9690</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9691</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9692</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9693</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9694</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9695</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9696</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9697</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9698</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9699</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9700</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9701</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9702</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9703</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9704</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9705</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9706</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9707</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9708</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9709</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9710</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9711</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9712</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9713</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9714</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9715</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9716</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9717</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9718</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9719</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9720</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9721</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9722</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9723</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9724</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9725</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9726</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9727</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9728</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9729</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9730</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9731</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9732</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9733</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9734</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9735</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9736</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9737</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9738</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9739</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9740</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9741</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9742</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9743</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9744</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9745</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9746</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9747</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9748</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9749</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9750</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9751</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9752</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9753</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9754</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9755</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9756</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9757</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9758</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9759</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9760</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9761</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9762</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9763</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9764</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9765</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9766</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9767</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9768</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9769</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9770</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9771</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9772</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9773</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9774</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9775</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9776</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9777</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9778</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9779</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9780</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9781</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9782</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9783</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9784</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9785</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9786</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9787</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9788</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9789</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9790</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9791</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9792</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9793</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9794</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9795</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9796</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9797</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9798</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9799</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9800</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9801</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9802</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9803</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9804</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9805</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9806</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9807</v>
      </c>
      <c r="B4179" t="s">
        <v>19</v>
      </c>
      <c r="C4179">
        <v>721310</v>
      </c>
      <c r="D4179">
        <v>112114</v>
      </c>
      <c r="E4179">
        <v>97624.9</v>
      </c>
      <c r="F4179">
        <v>93726.8</v>
      </c>
      <c r="G4179">
        <v>89872.3</v>
      </c>
      <c r="H4179">
        <v>86207.3</v>
      </c>
      <c r="I4179">
        <v>82710.899999999994</v>
      </c>
      <c r="J4179">
        <v>79453.8</v>
      </c>
      <c r="K4179">
        <v>76522.8</v>
      </c>
      <c r="L4179">
        <v>73945.8</v>
      </c>
      <c r="M4179">
        <v>71764.2</v>
      </c>
      <c r="N4179">
        <v>70003.399999999994</v>
      </c>
      <c r="O4179">
        <v>68830.2</v>
      </c>
      <c r="P4179">
        <v>68144</v>
      </c>
      <c r="Q4179">
        <v>67904.3</v>
      </c>
      <c r="R4179">
        <v>67930.600000000006</v>
      </c>
      <c r="S4179">
        <v>67953.7</v>
      </c>
      <c r="T4179">
        <v>67980</v>
      </c>
      <c r="U4179">
        <v>67993.2</v>
      </c>
      <c r="V4179">
        <v>68009.399999999994</v>
      </c>
      <c r="W4179">
        <v>68037.7</v>
      </c>
      <c r="X4179">
        <v>68051.399999999994</v>
      </c>
      <c r="Y4179">
        <v>68061.2</v>
      </c>
      <c r="Z4179">
        <v>68083.8</v>
      </c>
      <c r="AA4179">
        <v>68096.5</v>
      </c>
      <c r="AB4179">
        <v>68115.600000000006</v>
      </c>
      <c r="AC4179">
        <v>68135.600000000006</v>
      </c>
      <c r="AD4179">
        <v>68146.399999999994</v>
      </c>
      <c r="AE4179">
        <v>68168.100000000006</v>
      </c>
      <c r="AF4179">
        <v>68184.899999999994</v>
      </c>
    </row>
    <row r="4180" spans="1:32">
      <c r="A4180" t="s">
        <v>9808</v>
      </c>
      <c r="B4180" t="s">
        <v>19</v>
      </c>
      <c r="C4180" s="2">
        <v>3331200</v>
      </c>
      <c r="D4180">
        <v>517772</v>
      </c>
      <c r="E4180">
        <v>450858</v>
      </c>
      <c r="F4180">
        <v>432855</v>
      </c>
      <c r="G4180">
        <v>415054</v>
      </c>
      <c r="H4180">
        <v>398128</v>
      </c>
      <c r="I4180">
        <v>381981</v>
      </c>
      <c r="J4180">
        <v>366939</v>
      </c>
      <c r="K4180">
        <v>353403</v>
      </c>
      <c r="L4180">
        <v>341502</v>
      </c>
      <c r="M4180">
        <v>331426</v>
      </c>
      <c r="N4180">
        <v>323295</v>
      </c>
      <c r="O4180">
        <v>317876</v>
      </c>
      <c r="P4180">
        <v>314707</v>
      </c>
      <c r="Q4180">
        <v>313600</v>
      </c>
      <c r="R4180">
        <v>313722</v>
      </c>
      <c r="S4180">
        <v>313828</v>
      </c>
      <c r="T4180">
        <v>313950</v>
      </c>
      <c r="U4180">
        <v>314011</v>
      </c>
      <c r="V4180">
        <v>314086</v>
      </c>
      <c r="W4180">
        <v>314216</v>
      </c>
      <c r="X4180">
        <v>314279</v>
      </c>
      <c r="Y4180">
        <v>314325</v>
      </c>
      <c r="Z4180">
        <v>314429</v>
      </c>
      <c r="AA4180">
        <v>314488</v>
      </c>
      <c r="AB4180">
        <v>314576</v>
      </c>
      <c r="AC4180">
        <v>314668</v>
      </c>
      <c r="AD4180">
        <v>314718</v>
      </c>
      <c r="AE4180">
        <v>314818</v>
      </c>
      <c r="AF4180">
        <v>314896</v>
      </c>
    </row>
    <row r="4181" spans="1:32">
      <c r="A4181" t="s">
        <v>9809</v>
      </c>
      <c r="B4181" t="s">
        <v>19</v>
      </c>
      <c r="C4181" s="2">
        <v>11401100</v>
      </c>
      <c r="D4181" s="2">
        <v>1772080</v>
      </c>
      <c r="E4181" s="2">
        <v>1543070</v>
      </c>
      <c r="F4181" s="2">
        <v>1481450</v>
      </c>
      <c r="G4181" s="2">
        <v>1420530</v>
      </c>
      <c r="H4181" s="2">
        <v>1362600</v>
      </c>
      <c r="I4181" s="2">
        <v>1307340</v>
      </c>
      <c r="J4181" s="2">
        <v>1255850</v>
      </c>
      <c r="K4181" s="2">
        <v>1209530</v>
      </c>
      <c r="L4181" s="2">
        <v>1168790</v>
      </c>
      <c r="M4181" s="2">
        <v>1134310</v>
      </c>
      <c r="N4181" s="2">
        <v>1106480</v>
      </c>
      <c r="O4181" s="2">
        <v>1087940</v>
      </c>
      <c r="P4181" s="2">
        <v>1077090</v>
      </c>
      <c r="Q4181" s="2">
        <v>1073300</v>
      </c>
      <c r="R4181" s="2">
        <v>1073720</v>
      </c>
      <c r="S4181" s="2">
        <v>1074080</v>
      </c>
      <c r="T4181" s="2">
        <v>1074500</v>
      </c>
      <c r="U4181" s="2">
        <v>1074710</v>
      </c>
      <c r="V4181" s="2">
        <v>1074960</v>
      </c>
      <c r="W4181" s="2">
        <v>1075410</v>
      </c>
      <c r="X4181" s="2">
        <v>1075630</v>
      </c>
      <c r="Y4181" s="2">
        <v>1075780</v>
      </c>
      <c r="Z4181" s="2">
        <v>1076140</v>
      </c>
      <c r="AA4181" s="2">
        <v>1076340</v>
      </c>
      <c r="AB4181" s="2">
        <v>1076640</v>
      </c>
      <c r="AC4181" s="2">
        <v>1076960</v>
      </c>
      <c r="AD4181" s="2">
        <v>1077130</v>
      </c>
      <c r="AE4181" s="2">
        <v>1077470</v>
      </c>
      <c r="AF4181" s="2">
        <v>1077740</v>
      </c>
    </row>
    <row r="4182" spans="1:32">
      <c r="A4182" t="s">
        <v>9810</v>
      </c>
      <c r="B4182" t="s">
        <v>19</v>
      </c>
      <c r="C4182">
        <v>900033</v>
      </c>
      <c r="D4182">
        <v>139893</v>
      </c>
      <c r="E4182">
        <v>121814</v>
      </c>
      <c r="F4182">
        <v>116950</v>
      </c>
      <c r="G4182">
        <v>112140</v>
      </c>
      <c r="H4182">
        <v>107567</v>
      </c>
      <c r="I4182">
        <v>103205</v>
      </c>
      <c r="J4182">
        <v>99140.5</v>
      </c>
      <c r="K4182">
        <v>95483.3</v>
      </c>
      <c r="L4182">
        <v>92267.8</v>
      </c>
      <c r="M4182">
        <v>89545.600000000006</v>
      </c>
      <c r="N4182">
        <v>87348.6</v>
      </c>
      <c r="O4182">
        <v>85884.6</v>
      </c>
      <c r="P4182">
        <v>85028.4</v>
      </c>
      <c r="Q4182">
        <v>84729.3</v>
      </c>
      <c r="R4182">
        <v>84762.1</v>
      </c>
      <c r="S4182">
        <v>84790.9</v>
      </c>
      <c r="T4182">
        <v>84823.8</v>
      </c>
      <c r="U4182">
        <v>84840.3</v>
      </c>
      <c r="V4182">
        <v>84860.5</v>
      </c>
      <c r="W4182">
        <v>84895.7</v>
      </c>
      <c r="X4182">
        <v>84912.8</v>
      </c>
      <c r="Y4182">
        <v>84925.1</v>
      </c>
      <c r="Z4182">
        <v>84953.3</v>
      </c>
      <c r="AA4182">
        <v>84969.1</v>
      </c>
      <c r="AB4182">
        <v>84992.9</v>
      </c>
      <c r="AC4182">
        <v>85017.9</v>
      </c>
      <c r="AD4182">
        <v>85031.4</v>
      </c>
      <c r="AE4182">
        <v>85058.4</v>
      </c>
      <c r="AF4182">
        <v>85079.4</v>
      </c>
    </row>
    <row r="4183" spans="1:32">
      <c r="A4183" t="s">
        <v>9811</v>
      </c>
      <c r="B4183" t="s">
        <v>19</v>
      </c>
      <c r="C4183">
        <v>800367</v>
      </c>
      <c r="D4183">
        <v>124402</v>
      </c>
      <c r="E4183">
        <v>108325</v>
      </c>
      <c r="F4183">
        <v>103999</v>
      </c>
      <c r="G4183">
        <v>99722.4</v>
      </c>
      <c r="H4183">
        <v>95655.8</v>
      </c>
      <c r="I4183">
        <v>91776.2</v>
      </c>
      <c r="J4183">
        <v>88162.1</v>
      </c>
      <c r="K4183">
        <v>84909.9</v>
      </c>
      <c r="L4183">
        <v>82050.399999999994</v>
      </c>
      <c r="M4183">
        <v>79629.7</v>
      </c>
      <c r="N4183">
        <v>77675.899999999994</v>
      </c>
      <c r="O4183">
        <v>76374.100000000006</v>
      </c>
      <c r="P4183">
        <v>75612.7</v>
      </c>
      <c r="Q4183">
        <v>75346.8</v>
      </c>
      <c r="R4183">
        <v>75375.899999999994</v>
      </c>
      <c r="S4183">
        <v>75401.5</v>
      </c>
      <c r="T4183">
        <v>75430.8</v>
      </c>
      <c r="U4183">
        <v>75445.399999999994</v>
      </c>
      <c r="V4183">
        <v>75463.399999999994</v>
      </c>
      <c r="W4183">
        <v>75494.7</v>
      </c>
      <c r="X4183">
        <v>75509.899999999994</v>
      </c>
      <c r="Y4183">
        <v>75520.800000000003</v>
      </c>
      <c r="Z4183">
        <v>75546</v>
      </c>
      <c r="AA4183">
        <v>75560</v>
      </c>
      <c r="AB4183">
        <v>75581.100000000006</v>
      </c>
      <c r="AC4183">
        <v>75603.399999999994</v>
      </c>
      <c r="AD4183">
        <v>75615.399999999994</v>
      </c>
      <c r="AE4183">
        <v>75639.399999999994</v>
      </c>
      <c r="AF4183">
        <v>75658.100000000006</v>
      </c>
    </row>
    <row r="4184" spans="1:32">
      <c r="A4184" t="s">
        <v>9812</v>
      </c>
      <c r="B4184" t="s">
        <v>19</v>
      </c>
      <c r="C4184" s="2">
        <v>2423740</v>
      </c>
      <c r="D4184">
        <v>376724</v>
      </c>
      <c r="E4184">
        <v>328038</v>
      </c>
      <c r="F4184">
        <v>314940</v>
      </c>
      <c r="G4184">
        <v>301988</v>
      </c>
      <c r="H4184">
        <v>289673</v>
      </c>
      <c r="I4184">
        <v>277924</v>
      </c>
      <c r="J4184">
        <v>266980</v>
      </c>
      <c r="K4184">
        <v>257131</v>
      </c>
      <c r="L4184">
        <v>248472</v>
      </c>
      <c r="M4184">
        <v>241141</v>
      </c>
      <c r="N4184">
        <v>235225</v>
      </c>
      <c r="O4184">
        <v>231282</v>
      </c>
      <c r="P4184">
        <v>228977</v>
      </c>
      <c r="Q4184">
        <v>228171</v>
      </c>
      <c r="R4184">
        <v>228260</v>
      </c>
      <c r="S4184">
        <v>228337</v>
      </c>
      <c r="T4184">
        <v>228426</v>
      </c>
      <c r="U4184">
        <v>228470</v>
      </c>
      <c r="V4184">
        <v>228524</v>
      </c>
      <c r="W4184">
        <v>228619</v>
      </c>
      <c r="X4184">
        <v>228665</v>
      </c>
      <c r="Y4184">
        <v>228698</v>
      </c>
      <c r="Z4184">
        <v>228774</v>
      </c>
      <c r="AA4184">
        <v>228817</v>
      </c>
      <c r="AB4184">
        <v>228881</v>
      </c>
      <c r="AC4184">
        <v>228948</v>
      </c>
      <c r="AD4184">
        <v>228985</v>
      </c>
      <c r="AE4184">
        <v>229057</v>
      </c>
      <c r="AF4184">
        <v>229114</v>
      </c>
    </row>
    <row r="4185" spans="1:32">
      <c r="A4185" t="s">
        <v>9813</v>
      </c>
      <c r="B4185" t="s">
        <v>19</v>
      </c>
      <c r="C4185">
        <v>187169</v>
      </c>
      <c r="D4185">
        <v>29091.8</v>
      </c>
      <c r="E4185">
        <v>25332.2</v>
      </c>
      <c r="F4185">
        <v>24320.7</v>
      </c>
      <c r="G4185">
        <v>23320.5</v>
      </c>
      <c r="H4185">
        <v>22369.5</v>
      </c>
      <c r="I4185">
        <v>21462.2</v>
      </c>
      <c r="J4185">
        <v>20617.099999999999</v>
      </c>
      <c r="K4185">
        <v>19856.5</v>
      </c>
      <c r="L4185">
        <v>19187.8</v>
      </c>
      <c r="M4185">
        <v>18621.7</v>
      </c>
      <c r="N4185">
        <v>18164.8</v>
      </c>
      <c r="O4185">
        <v>17860.400000000001</v>
      </c>
      <c r="P4185">
        <v>17682.3</v>
      </c>
      <c r="Q4185">
        <v>17620.099999999999</v>
      </c>
      <c r="R4185">
        <v>17627</v>
      </c>
      <c r="S4185">
        <v>17632.900000000001</v>
      </c>
      <c r="T4185">
        <v>17639.8</v>
      </c>
      <c r="U4185">
        <v>17643.2</v>
      </c>
      <c r="V4185">
        <v>17647.400000000001</v>
      </c>
      <c r="W4185">
        <v>17654.7</v>
      </c>
      <c r="X4185">
        <v>17658.3</v>
      </c>
      <c r="Y4185">
        <v>17660.8</v>
      </c>
      <c r="Z4185">
        <v>17666.7</v>
      </c>
      <c r="AA4185">
        <v>17670</v>
      </c>
      <c r="AB4185">
        <v>17674.900000000001</v>
      </c>
      <c r="AC4185">
        <v>17680.2</v>
      </c>
      <c r="AD4185">
        <v>17683</v>
      </c>
      <c r="AE4185">
        <v>17688.599999999999</v>
      </c>
      <c r="AF4185">
        <v>17692.900000000001</v>
      </c>
    </row>
    <row r="4186" spans="1:32">
      <c r="A4186" t="s">
        <v>9814</v>
      </c>
      <c r="B4186" t="s">
        <v>19</v>
      </c>
      <c r="C4186">
        <v>159803</v>
      </c>
      <c r="D4186">
        <v>24838.3</v>
      </c>
      <c r="E4186">
        <v>21628.400000000001</v>
      </c>
      <c r="F4186">
        <v>20764.8</v>
      </c>
      <c r="G4186">
        <v>19910.8</v>
      </c>
      <c r="H4186">
        <v>19098.8</v>
      </c>
      <c r="I4186">
        <v>18324.2</v>
      </c>
      <c r="J4186">
        <v>17602.7</v>
      </c>
      <c r="K4186">
        <v>16953.3</v>
      </c>
      <c r="L4186">
        <v>16382.4</v>
      </c>
      <c r="M4186">
        <v>15899</v>
      </c>
      <c r="N4186">
        <v>15509</v>
      </c>
      <c r="O4186">
        <v>15249</v>
      </c>
      <c r="P4186">
        <v>15097</v>
      </c>
      <c r="Q4186">
        <v>15043.9</v>
      </c>
      <c r="R4186">
        <v>15049.7</v>
      </c>
      <c r="S4186">
        <v>15054.8</v>
      </c>
      <c r="T4186">
        <v>15060.7</v>
      </c>
      <c r="U4186">
        <v>15063.6</v>
      </c>
      <c r="V4186">
        <v>15067.2</v>
      </c>
      <c r="W4186">
        <v>15073.5</v>
      </c>
      <c r="X4186">
        <v>15076.5</v>
      </c>
      <c r="Y4186">
        <v>15078.7</v>
      </c>
      <c r="Z4186">
        <v>15083.7</v>
      </c>
      <c r="AA4186">
        <v>15086.5</v>
      </c>
      <c r="AB4186">
        <v>15090.7</v>
      </c>
      <c r="AC4186">
        <v>15095.1</v>
      </c>
      <c r="AD4186">
        <v>15097.5</v>
      </c>
      <c r="AE4186">
        <v>15102.3</v>
      </c>
      <c r="AF4186">
        <v>15106.1</v>
      </c>
    </row>
    <row r="4187" spans="1:32">
      <c r="A4187" t="s">
        <v>9815</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9816</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9817</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9818</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9819</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9820</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9821</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9822</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9823</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9824</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9825</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9826</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9827</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9828</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9829</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9830</v>
      </c>
      <c r="B4202" t="s">
        <v>19</v>
      </c>
      <c r="C4202" s="2">
        <v>531911000000</v>
      </c>
      <c r="D4202" s="2">
        <v>623893000000</v>
      </c>
      <c r="E4202" s="2">
        <v>520197000000</v>
      </c>
      <c r="F4202" s="2">
        <v>497785000000</v>
      </c>
      <c r="G4202" s="2">
        <v>470991000000</v>
      </c>
      <c r="H4202" s="2">
        <v>450116000000</v>
      </c>
      <c r="I4202" s="2">
        <v>429929000000</v>
      </c>
      <c r="J4202" s="2">
        <v>417050000000</v>
      </c>
      <c r="K4202" s="2">
        <v>400852000000</v>
      </c>
      <c r="L4202" s="2">
        <v>384128000000</v>
      </c>
      <c r="M4202" s="2">
        <v>364616000000</v>
      </c>
      <c r="N4202" s="2">
        <v>353791000000</v>
      </c>
      <c r="O4202" s="2">
        <v>347243000000</v>
      </c>
      <c r="P4202" s="2">
        <v>339776000000</v>
      </c>
      <c r="Q4202" s="2">
        <v>332513000000</v>
      </c>
      <c r="R4202" s="2">
        <v>325016000000</v>
      </c>
      <c r="S4202" s="2">
        <v>325384000000</v>
      </c>
      <c r="T4202" s="2">
        <v>326017000000</v>
      </c>
      <c r="U4202" s="2">
        <v>324925000000</v>
      </c>
      <c r="V4202" s="2">
        <v>322538000000</v>
      </c>
      <c r="W4202" s="2">
        <v>323418000000</v>
      </c>
      <c r="X4202" s="2">
        <v>325198000000</v>
      </c>
      <c r="Y4202" s="2">
        <v>328809000000</v>
      </c>
      <c r="Z4202" s="2">
        <v>330805000000</v>
      </c>
      <c r="AA4202" s="2">
        <v>330129000000</v>
      </c>
      <c r="AB4202" s="2">
        <v>328270000000</v>
      </c>
      <c r="AC4202" s="2">
        <v>324931000000</v>
      </c>
      <c r="AD4202" s="2">
        <v>324098000000</v>
      </c>
      <c r="AE4202" s="2">
        <v>324118000000</v>
      </c>
      <c r="AF4202" s="2">
        <v>323964000000</v>
      </c>
    </row>
    <row r="4203" spans="1:32">
      <c r="A4203" t="s">
        <v>9831</v>
      </c>
      <c r="B4203" t="s">
        <v>19</v>
      </c>
      <c r="C4203" s="2">
        <v>15121600</v>
      </c>
      <c r="D4203" s="2">
        <v>17736500</v>
      </c>
      <c r="E4203" s="2">
        <v>14788500</v>
      </c>
      <c r="F4203" s="2">
        <v>14151400</v>
      </c>
      <c r="G4203" s="2">
        <v>13389700</v>
      </c>
      <c r="H4203" s="2">
        <v>12796200</v>
      </c>
      <c r="I4203" s="2">
        <v>12222300</v>
      </c>
      <c r="J4203" s="2">
        <v>11856200</v>
      </c>
      <c r="K4203" s="2">
        <v>11395700</v>
      </c>
      <c r="L4203" s="2">
        <v>10920300</v>
      </c>
      <c r="M4203" s="2">
        <v>10365600</v>
      </c>
      <c r="N4203" s="2">
        <v>10057800</v>
      </c>
      <c r="O4203" s="2">
        <v>9871700</v>
      </c>
      <c r="P4203" s="2">
        <v>9659420</v>
      </c>
      <c r="Q4203" s="2">
        <v>9452920</v>
      </c>
      <c r="R4203" s="2">
        <v>9239820</v>
      </c>
      <c r="S4203" s="2">
        <v>9250260</v>
      </c>
      <c r="T4203" s="2">
        <v>9268250</v>
      </c>
      <c r="U4203" s="2">
        <v>9237210</v>
      </c>
      <c r="V4203" s="2">
        <v>9169360</v>
      </c>
      <c r="W4203" s="2">
        <v>9194370</v>
      </c>
      <c r="X4203" s="2">
        <v>9244990</v>
      </c>
      <c r="Y4203" s="2">
        <v>9347630</v>
      </c>
      <c r="Z4203" s="2">
        <v>9404370</v>
      </c>
      <c r="AA4203" s="2">
        <v>9385150</v>
      </c>
      <c r="AB4203" s="2">
        <v>9332300</v>
      </c>
      <c r="AC4203" s="2">
        <v>9237390</v>
      </c>
      <c r="AD4203" s="2">
        <v>9213700</v>
      </c>
      <c r="AE4203" s="2">
        <v>9214270</v>
      </c>
      <c r="AF4203" s="2">
        <v>9209910</v>
      </c>
    </row>
    <row r="4204" spans="1:32">
      <c r="A4204" t="s">
        <v>9832</v>
      </c>
      <c r="B4204" t="s">
        <v>19</v>
      </c>
      <c r="C4204" s="2">
        <v>69835500</v>
      </c>
      <c r="D4204" s="2">
        <v>81911900</v>
      </c>
      <c r="E4204" s="2">
        <v>68297500</v>
      </c>
      <c r="F4204" s="2">
        <v>65354900</v>
      </c>
      <c r="G4204" s="2">
        <v>61837200</v>
      </c>
      <c r="H4204" s="2">
        <v>59096500</v>
      </c>
      <c r="I4204" s="2">
        <v>56446000</v>
      </c>
      <c r="J4204" s="2">
        <v>54755100</v>
      </c>
      <c r="K4204" s="2">
        <v>52628600</v>
      </c>
      <c r="L4204" s="2">
        <v>50432800</v>
      </c>
      <c r="M4204" s="2">
        <v>47871100</v>
      </c>
      <c r="N4204" s="2">
        <v>46449800</v>
      </c>
      <c r="O4204" s="2">
        <v>45590200</v>
      </c>
      <c r="P4204" s="2">
        <v>44609800</v>
      </c>
      <c r="Q4204" s="2">
        <v>43656100</v>
      </c>
      <c r="R4204" s="2">
        <v>42671900</v>
      </c>
      <c r="S4204" s="2">
        <v>42720200</v>
      </c>
      <c r="T4204" s="2">
        <v>42803300</v>
      </c>
      <c r="U4204" s="2">
        <v>42659900</v>
      </c>
      <c r="V4204" s="2">
        <v>42346500</v>
      </c>
      <c r="W4204" s="2">
        <v>42462100</v>
      </c>
      <c r="X4204" s="2">
        <v>42695800</v>
      </c>
      <c r="Y4204" s="2">
        <v>43169800</v>
      </c>
      <c r="Z4204" s="2">
        <v>43431900</v>
      </c>
      <c r="AA4204" s="2">
        <v>43343100</v>
      </c>
      <c r="AB4204" s="2">
        <v>43099000</v>
      </c>
      <c r="AC4204" s="2">
        <v>42660700</v>
      </c>
      <c r="AD4204" s="2">
        <v>42551300</v>
      </c>
      <c r="AE4204" s="2">
        <v>42553900</v>
      </c>
      <c r="AF4204" s="2">
        <v>42533800</v>
      </c>
    </row>
    <row r="4205" spans="1:32">
      <c r="A4205" t="s">
        <v>9833</v>
      </c>
      <c r="B4205" t="s">
        <v>19</v>
      </c>
      <c r="C4205" s="2">
        <v>239013000</v>
      </c>
      <c r="D4205" s="2">
        <v>280345000</v>
      </c>
      <c r="E4205" s="2">
        <v>233749000</v>
      </c>
      <c r="F4205" s="2">
        <v>223678000</v>
      </c>
      <c r="G4205" s="2">
        <v>211639000</v>
      </c>
      <c r="H4205" s="2">
        <v>202259000</v>
      </c>
      <c r="I4205" s="2">
        <v>193187000</v>
      </c>
      <c r="J4205" s="2">
        <v>187400000</v>
      </c>
      <c r="K4205" s="2">
        <v>180122000</v>
      </c>
      <c r="L4205" s="2">
        <v>172607000</v>
      </c>
      <c r="M4205" s="2">
        <v>163839000</v>
      </c>
      <c r="N4205" s="2">
        <v>158975000</v>
      </c>
      <c r="O4205" s="2">
        <v>156033000</v>
      </c>
      <c r="P4205" s="2">
        <v>152678000</v>
      </c>
      <c r="Q4205" s="2">
        <v>149414000</v>
      </c>
      <c r="R4205" s="2">
        <v>146045000</v>
      </c>
      <c r="S4205" s="2">
        <v>146210000</v>
      </c>
      <c r="T4205" s="2">
        <v>146495000</v>
      </c>
      <c r="U4205" s="2">
        <v>146004000</v>
      </c>
      <c r="V4205" s="2">
        <v>144932000</v>
      </c>
      <c r="W4205" s="2">
        <v>145327000</v>
      </c>
      <c r="X4205" s="2">
        <v>146127000</v>
      </c>
      <c r="Y4205" s="2">
        <v>147749000</v>
      </c>
      <c r="Z4205" s="2">
        <v>148646000</v>
      </c>
      <c r="AA4205" s="2">
        <v>148343000</v>
      </c>
      <c r="AB4205" s="2">
        <v>147507000</v>
      </c>
      <c r="AC4205" s="2">
        <v>146007000</v>
      </c>
      <c r="AD4205" s="2">
        <v>145633000</v>
      </c>
      <c r="AE4205" s="2">
        <v>145642000</v>
      </c>
      <c r="AF4205" s="2">
        <v>145573000</v>
      </c>
    </row>
    <row r="4206" spans="1:32">
      <c r="A4206" t="s">
        <v>9834</v>
      </c>
      <c r="B4206" t="s">
        <v>19</v>
      </c>
      <c r="C4206" s="2">
        <v>18868300</v>
      </c>
      <c r="D4206" s="2">
        <v>22131200</v>
      </c>
      <c r="E4206" s="2">
        <v>18452800</v>
      </c>
      <c r="F4206" s="2">
        <v>17657800</v>
      </c>
      <c r="G4206" s="2">
        <v>16707300</v>
      </c>
      <c r="H4206" s="2">
        <v>15966800</v>
      </c>
      <c r="I4206" s="2">
        <v>15250700</v>
      </c>
      <c r="J4206" s="2">
        <v>14793900</v>
      </c>
      <c r="K4206" s="2">
        <v>14219300</v>
      </c>
      <c r="L4206" s="2">
        <v>13626100</v>
      </c>
      <c r="M4206" s="2">
        <v>12933900</v>
      </c>
      <c r="N4206" s="2">
        <v>12549900</v>
      </c>
      <c r="O4206" s="2">
        <v>12317700</v>
      </c>
      <c r="P4206" s="2">
        <v>12052800</v>
      </c>
      <c r="Q4206" s="2">
        <v>11795100</v>
      </c>
      <c r="R4206" s="2">
        <v>11529200</v>
      </c>
      <c r="S4206" s="2">
        <v>11542200</v>
      </c>
      <c r="T4206" s="2">
        <v>11564700</v>
      </c>
      <c r="U4206" s="2">
        <v>11526000</v>
      </c>
      <c r="V4206" s="2">
        <v>11441300</v>
      </c>
      <c r="W4206" s="2">
        <v>11472500</v>
      </c>
      <c r="X4206" s="2">
        <v>11535700</v>
      </c>
      <c r="Y4206" s="2">
        <v>11663700</v>
      </c>
      <c r="Z4206" s="2">
        <v>11734500</v>
      </c>
      <c r="AA4206" s="2">
        <v>11710600</v>
      </c>
      <c r="AB4206" s="2">
        <v>11644600</v>
      </c>
      <c r="AC4206" s="2">
        <v>11526200</v>
      </c>
      <c r="AD4206" s="2">
        <v>11496600</v>
      </c>
      <c r="AE4206" s="2">
        <v>11497300</v>
      </c>
      <c r="AF4206" s="2">
        <v>11491900</v>
      </c>
    </row>
    <row r="4207" spans="1:32">
      <c r="A4207" t="s">
        <v>9835</v>
      </c>
      <c r="B4207" t="s">
        <v>19</v>
      </c>
      <c r="C4207" s="2">
        <v>16778900</v>
      </c>
      <c r="D4207" s="2">
        <v>19680500</v>
      </c>
      <c r="E4207" s="2">
        <v>16409400</v>
      </c>
      <c r="F4207" s="2">
        <v>15702400</v>
      </c>
      <c r="G4207" s="2">
        <v>14857200</v>
      </c>
      <c r="H4207" s="2">
        <v>14198700</v>
      </c>
      <c r="I4207" s="2">
        <v>13561900</v>
      </c>
      <c r="J4207" s="2">
        <v>13155700</v>
      </c>
      <c r="K4207" s="2">
        <v>12644700</v>
      </c>
      <c r="L4207" s="2">
        <v>12117200</v>
      </c>
      <c r="M4207" s="2">
        <v>11501700</v>
      </c>
      <c r="N4207" s="2">
        <v>11160200</v>
      </c>
      <c r="O4207" s="2">
        <v>10953700</v>
      </c>
      <c r="P4207" s="2">
        <v>10718100</v>
      </c>
      <c r="Q4207" s="2">
        <v>10489000</v>
      </c>
      <c r="R4207" s="2">
        <v>10252500</v>
      </c>
      <c r="S4207" s="2">
        <v>10264100</v>
      </c>
      <c r="T4207" s="2">
        <v>10284100</v>
      </c>
      <c r="U4207" s="2">
        <v>10249600</v>
      </c>
      <c r="V4207" s="2">
        <v>10174300</v>
      </c>
      <c r="W4207" s="2">
        <v>10202100</v>
      </c>
      <c r="X4207" s="2">
        <v>10258300</v>
      </c>
      <c r="Y4207" s="2">
        <v>10372100</v>
      </c>
      <c r="Z4207" s="2">
        <v>10435100</v>
      </c>
      <c r="AA4207" s="2">
        <v>10413800</v>
      </c>
      <c r="AB4207" s="2">
        <v>10355100</v>
      </c>
      <c r="AC4207" s="2">
        <v>10249800</v>
      </c>
      <c r="AD4207" s="2">
        <v>10223500</v>
      </c>
      <c r="AE4207" s="2">
        <v>10224200</v>
      </c>
      <c r="AF4207" s="2">
        <v>10219300</v>
      </c>
    </row>
    <row r="4208" spans="1:32">
      <c r="A4208" t="s">
        <v>9836</v>
      </c>
      <c r="B4208" t="s">
        <v>19</v>
      </c>
      <c r="C4208" s="2">
        <v>50811300</v>
      </c>
      <c r="D4208" s="2">
        <v>59598000</v>
      </c>
      <c r="E4208" s="2">
        <v>49692300</v>
      </c>
      <c r="F4208" s="2">
        <v>47551400</v>
      </c>
      <c r="G4208" s="2">
        <v>44991900</v>
      </c>
      <c r="H4208" s="2">
        <v>42997800</v>
      </c>
      <c r="I4208" s="2">
        <v>41069300</v>
      </c>
      <c r="J4208" s="2">
        <v>39839100</v>
      </c>
      <c r="K4208" s="2">
        <v>38291800</v>
      </c>
      <c r="L4208" s="2">
        <v>36694200</v>
      </c>
      <c r="M4208" s="2">
        <v>34830300</v>
      </c>
      <c r="N4208" s="2">
        <v>33796200</v>
      </c>
      <c r="O4208" s="2">
        <v>33170800</v>
      </c>
      <c r="P4208" s="2">
        <v>32457500</v>
      </c>
      <c r="Q4208" s="2">
        <v>31763600</v>
      </c>
      <c r="R4208" s="2">
        <v>31047500</v>
      </c>
      <c r="S4208" s="2">
        <v>31082600</v>
      </c>
      <c r="T4208" s="2">
        <v>31143100</v>
      </c>
      <c r="U4208" s="2">
        <v>31038800</v>
      </c>
      <c r="V4208" s="2">
        <v>30810800</v>
      </c>
      <c r="W4208" s="2">
        <v>30894800</v>
      </c>
      <c r="X4208" s="2">
        <v>31064900</v>
      </c>
      <c r="Y4208" s="2">
        <v>31409800</v>
      </c>
      <c r="Z4208" s="2">
        <v>31600500</v>
      </c>
      <c r="AA4208" s="2">
        <v>31535900</v>
      </c>
      <c r="AB4208" s="2">
        <v>31358300</v>
      </c>
      <c r="AC4208" s="2">
        <v>31039400</v>
      </c>
      <c r="AD4208" s="2">
        <v>30959800</v>
      </c>
      <c r="AE4208" s="2">
        <v>30961700</v>
      </c>
      <c r="AF4208" s="2">
        <v>30947000</v>
      </c>
    </row>
    <row r="4209" spans="1:32">
      <c r="A4209" t="s">
        <v>9837</v>
      </c>
      <c r="B4209" t="s">
        <v>19</v>
      </c>
      <c r="C4209" s="2">
        <v>3923820</v>
      </c>
      <c r="D4209" s="2">
        <v>4602350</v>
      </c>
      <c r="E4209" s="2">
        <v>3837400</v>
      </c>
      <c r="F4209" s="2">
        <v>3672070</v>
      </c>
      <c r="G4209" s="2">
        <v>3474420</v>
      </c>
      <c r="H4209" s="2">
        <v>3320430</v>
      </c>
      <c r="I4209" s="2">
        <v>3171510</v>
      </c>
      <c r="J4209" s="2">
        <v>3076510</v>
      </c>
      <c r="K4209" s="2">
        <v>2957020</v>
      </c>
      <c r="L4209" s="2">
        <v>2833650</v>
      </c>
      <c r="M4209" s="2">
        <v>2689710</v>
      </c>
      <c r="N4209" s="2">
        <v>2609860</v>
      </c>
      <c r="O4209" s="2">
        <v>2561560</v>
      </c>
      <c r="P4209" s="2">
        <v>2506470</v>
      </c>
      <c r="Q4209" s="2">
        <v>2452890</v>
      </c>
      <c r="R4209" s="2">
        <v>2397590</v>
      </c>
      <c r="S4209" s="2">
        <v>2400300</v>
      </c>
      <c r="T4209" s="2">
        <v>2404970</v>
      </c>
      <c r="U4209" s="2">
        <v>2396920</v>
      </c>
      <c r="V4209" s="2">
        <v>2379310</v>
      </c>
      <c r="W4209" s="2">
        <v>2385800</v>
      </c>
      <c r="X4209" s="2">
        <v>2398930</v>
      </c>
      <c r="Y4209" s="2">
        <v>2425570</v>
      </c>
      <c r="Z4209" s="2">
        <v>2440290</v>
      </c>
      <c r="AA4209" s="2">
        <v>2435300</v>
      </c>
      <c r="AB4209" s="2">
        <v>2421590</v>
      </c>
      <c r="AC4209" s="2">
        <v>2396960</v>
      </c>
      <c r="AD4209" s="2">
        <v>2390810</v>
      </c>
      <c r="AE4209" s="2">
        <v>2390960</v>
      </c>
      <c r="AF4209" s="2">
        <v>2389830</v>
      </c>
    </row>
    <row r="4210" spans="1:32">
      <c r="A4210" t="s">
        <v>9838</v>
      </c>
      <c r="B4210" t="s">
        <v>19</v>
      </c>
      <c r="C4210" s="2">
        <v>3350120</v>
      </c>
      <c r="D4210" s="2">
        <v>3929450</v>
      </c>
      <c r="E4210" s="2">
        <v>3276340</v>
      </c>
      <c r="F4210" s="2">
        <v>3135180</v>
      </c>
      <c r="G4210" s="2">
        <v>2966430</v>
      </c>
      <c r="H4210" s="2">
        <v>2834950</v>
      </c>
      <c r="I4210" s="2">
        <v>2707810</v>
      </c>
      <c r="J4210" s="2">
        <v>2626690</v>
      </c>
      <c r="K4210" s="2">
        <v>2524680</v>
      </c>
      <c r="L4210" s="2">
        <v>2419340</v>
      </c>
      <c r="M4210" s="2">
        <v>2296450</v>
      </c>
      <c r="N4210" s="2">
        <v>2228270</v>
      </c>
      <c r="O4210" s="2">
        <v>2187030</v>
      </c>
      <c r="P4210" s="2">
        <v>2140000</v>
      </c>
      <c r="Q4210" s="2">
        <v>2094250</v>
      </c>
      <c r="R4210" s="2">
        <v>2047040</v>
      </c>
      <c r="S4210" s="2">
        <v>2049360</v>
      </c>
      <c r="T4210" s="2">
        <v>2053340</v>
      </c>
      <c r="U4210" s="2">
        <v>2046460</v>
      </c>
      <c r="V4210" s="2">
        <v>2031430</v>
      </c>
      <c r="W4210" s="2">
        <v>2036970</v>
      </c>
      <c r="X4210" s="2">
        <v>2048190</v>
      </c>
      <c r="Y4210" s="2">
        <v>2070930</v>
      </c>
      <c r="Z4210" s="2">
        <v>2083500</v>
      </c>
      <c r="AA4210" s="2">
        <v>2079240</v>
      </c>
      <c r="AB4210" s="2">
        <v>2067530</v>
      </c>
      <c r="AC4210" s="2">
        <v>2046500</v>
      </c>
      <c r="AD4210" s="2">
        <v>2041250</v>
      </c>
      <c r="AE4210" s="2">
        <v>2041380</v>
      </c>
      <c r="AF4210" s="2">
        <v>2040420</v>
      </c>
    </row>
    <row r="4211" spans="1:32">
      <c r="A4211" t="s">
        <v>9839</v>
      </c>
      <c r="B4211" t="s">
        <v>19</v>
      </c>
      <c r="C4211" s="2">
        <v>21248100</v>
      </c>
      <c r="D4211" s="2">
        <v>24922500</v>
      </c>
      <c r="E4211" s="2">
        <v>20780200</v>
      </c>
      <c r="F4211" s="2">
        <v>19884900</v>
      </c>
      <c r="G4211" s="2">
        <v>18814600</v>
      </c>
      <c r="H4211" s="2">
        <v>17980700</v>
      </c>
      <c r="I4211" s="2">
        <v>17174200</v>
      </c>
      <c r="J4211" s="2">
        <v>16659800</v>
      </c>
      <c r="K4211" s="2">
        <v>16012700</v>
      </c>
      <c r="L4211" s="2">
        <v>15344700</v>
      </c>
      <c r="M4211" s="2">
        <v>14565200</v>
      </c>
      <c r="N4211" s="2">
        <v>14132800</v>
      </c>
      <c r="O4211" s="2">
        <v>13871200</v>
      </c>
      <c r="P4211" s="2">
        <v>13573000</v>
      </c>
      <c r="Q4211" s="2">
        <v>13282800</v>
      </c>
      <c r="R4211" s="2">
        <v>12983300</v>
      </c>
      <c r="S4211" s="2">
        <v>12998000</v>
      </c>
      <c r="T4211" s="2">
        <v>13023300</v>
      </c>
      <c r="U4211" s="2">
        <v>12979700</v>
      </c>
      <c r="V4211" s="2">
        <v>12884300</v>
      </c>
      <c r="W4211" s="2">
        <v>12919500</v>
      </c>
      <c r="X4211" s="2">
        <v>12990600</v>
      </c>
      <c r="Y4211" s="2">
        <v>13134800</v>
      </c>
      <c r="Z4211" s="2">
        <v>13214600</v>
      </c>
      <c r="AA4211" s="2">
        <v>13187600</v>
      </c>
      <c r="AB4211" s="2">
        <v>13113300</v>
      </c>
      <c r="AC4211" s="2">
        <v>12979900</v>
      </c>
      <c r="AD4211" s="2">
        <v>12946600</v>
      </c>
      <c r="AE4211" s="2">
        <v>12947400</v>
      </c>
      <c r="AF4211" s="2">
        <v>12941300</v>
      </c>
    </row>
    <row r="4212" spans="1:32">
      <c r="A4212" t="s">
        <v>9840</v>
      </c>
      <c r="B4212" t="s">
        <v>19</v>
      </c>
      <c r="C4212" s="2">
        <v>4249620</v>
      </c>
      <c r="D4212" s="2">
        <v>4984500</v>
      </c>
      <c r="E4212" s="2">
        <v>4156030</v>
      </c>
      <c r="F4212" s="2">
        <v>3976970</v>
      </c>
      <c r="G4212" s="2">
        <v>3762910</v>
      </c>
      <c r="H4212" s="2">
        <v>3596130</v>
      </c>
      <c r="I4212" s="2">
        <v>3434850</v>
      </c>
      <c r="J4212" s="2">
        <v>3331960</v>
      </c>
      <c r="K4212" s="2">
        <v>3202550</v>
      </c>
      <c r="L4212" s="2">
        <v>3068930</v>
      </c>
      <c r="M4212" s="2">
        <v>2913050</v>
      </c>
      <c r="N4212" s="2">
        <v>2826560</v>
      </c>
      <c r="O4212" s="2">
        <v>2774250</v>
      </c>
      <c r="P4212" s="2">
        <v>2714590</v>
      </c>
      <c r="Q4212" s="2">
        <v>2656560</v>
      </c>
      <c r="R4212" s="2">
        <v>2596670</v>
      </c>
      <c r="S4212" s="2">
        <v>2599610</v>
      </c>
      <c r="T4212" s="2">
        <v>2604660</v>
      </c>
      <c r="U4212" s="2">
        <v>2595940</v>
      </c>
      <c r="V4212" s="2">
        <v>2576870</v>
      </c>
      <c r="W4212" s="2">
        <v>2583900</v>
      </c>
      <c r="X4212" s="2">
        <v>2598120</v>
      </c>
      <c r="Y4212" s="2">
        <v>2626970</v>
      </c>
      <c r="Z4212" s="2">
        <v>2642920</v>
      </c>
      <c r="AA4212" s="2">
        <v>2637510</v>
      </c>
      <c r="AB4212" s="2">
        <v>2622660</v>
      </c>
      <c r="AC4212" s="2">
        <v>2595990</v>
      </c>
      <c r="AD4212" s="2">
        <v>2589330</v>
      </c>
      <c r="AE4212" s="2">
        <v>2589490</v>
      </c>
      <c r="AF4212" s="2">
        <v>2588260</v>
      </c>
    </row>
    <row r="4213" spans="1:32">
      <c r="A4213" t="s">
        <v>9841</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9842</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9843</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9844</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9845</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9846</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9847</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9848</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9849</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9850</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9851</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9852</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9853</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9854</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9855</v>
      </c>
      <c r="B4227" t="s">
        <v>19</v>
      </c>
      <c r="C4227">
        <v>588176</v>
      </c>
      <c r="D4227" s="2">
        <v>1535260</v>
      </c>
      <c r="E4227" s="2">
        <v>1270510</v>
      </c>
      <c r="F4227" s="2">
        <v>1215520</v>
      </c>
      <c r="G4227" s="2">
        <v>1165160</v>
      </c>
      <c r="H4227" s="2">
        <v>1112340</v>
      </c>
      <c r="I4227" s="2">
        <v>1053100</v>
      </c>
      <c r="J4227">
        <v>997645</v>
      </c>
      <c r="K4227">
        <v>947482</v>
      </c>
      <c r="L4227">
        <v>902749</v>
      </c>
      <c r="M4227">
        <v>863361</v>
      </c>
      <c r="N4227">
        <v>829951</v>
      </c>
      <c r="O4227">
        <v>804152</v>
      </c>
      <c r="P4227">
        <v>783943</v>
      </c>
      <c r="Q4227">
        <v>769612</v>
      </c>
      <c r="R4227">
        <v>758150</v>
      </c>
      <c r="S4227">
        <v>746762</v>
      </c>
      <c r="T4227">
        <v>735401</v>
      </c>
      <c r="U4227">
        <v>724248</v>
      </c>
      <c r="V4227">
        <v>713000</v>
      </c>
      <c r="W4227">
        <v>701881</v>
      </c>
      <c r="X4227">
        <v>690975</v>
      </c>
      <c r="Y4227">
        <v>680296</v>
      </c>
      <c r="Z4227">
        <v>669891</v>
      </c>
      <c r="AA4227">
        <v>659453</v>
      </c>
      <c r="AB4227">
        <v>649262</v>
      </c>
      <c r="AC4227">
        <v>639376</v>
      </c>
      <c r="AD4227">
        <v>629497</v>
      </c>
      <c r="AE4227">
        <v>619860</v>
      </c>
      <c r="AF4227">
        <v>610336</v>
      </c>
    </row>
    <row r="4228" spans="1:32">
      <c r="A4228" t="s">
        <v>9856</v>
      </c>
      <c r="B4228" t="s">
        <v>19</v>
      </c>
      <c r="C4228" s="2">
        <v>2716360</v>
      </c>
      <c r="D4228" s="2">
        <v>7090250</v>
      </c>
      <c r="E4228" s="2">
        <v>5867550</v>
      </c>
      <c r="F4228" s="2">
        <v>5613620</v>
      </c>
      <c r="G4228" s="2">
        <v>5381000</v>
      </c>
      <c r="H4228" s="2">
        <v>5137100</v>
      </c>
      <c r="I4228" s="2">
        <v>4863500</v>
      </c>
      <c r="J4228" s="2">
        <v>4607390</v>
      </c>
      <c r="K4228" s="2">
        <v>4375730</v>
      </c>
      <c r="L4228" s="2">
        <v>4169140</v>
      </c>
      <c r="M4228" s="2">
        <v>3987230</v>
      </c>
      <c r="N4228" s="2">
        <v>3832940</v>
      </c>
      <c r="O4228" s="2">
        <v>3713790</v>
      </c>
      <c r="P4228" s="2">
        <v>3620460</v>
      </c>
      <c r="Q4228" s="2">
        <v>3554270</v>
      </c>
      <c r="R4228" s="2">
        <v>3501340</v>
      </c>
      <c r="S4228" s="2">
        <v>3448750</v>
      </c>
      <c r="T4228" s="2">
        <v>3396280</v>
      </c>
      <c r="U4228" s="2">
        <v>3344770</v>
      </c>
      <c r="V4228" s="2">
        <v>3292820</v>
      </c>
      <c r="W4228" s="2">
        <v>3241470</v>
      </c>
      <c r="X4228" s="2">
        <v>3191110</v>
      </c>
      <c r="Y4228" s="2">
        <v>3141790</v>
      </c>
      <c r="Z4228" s="2">
        <v>3093740</v>
      </c>
      <c r="AA4228" s="2">
        <v>3045530</v>
      </c>
      <c r="AB4228" s="2">
        <v>2998460</v>
      </c>
      <c r="AC4228" s="2">
        <v>2952810</v>
      </c>
      <c r="AD4228" s="2">
        <v>2907180</v>
      </c>
      <c r="AE4228" s="2">
        <v>2862680</v>
      </c>
      <c r="AF4228" s="2">
        <v>2818700</v>
      </c>
    </row>
    <row r="4229" spans="1:32">
      <c r="A4229" t="s">
        <v>9857</v>
      </c>
      <c r="B4229" t="s">
        <v>19</v>
      </c>
      <c r="C4229" s="2">
        <v>9296770</v>
      </c>
      <c r="D4229" s="2">
        <v>24266500</v>
      </c>
      <c r="E4229" s="2">
        <v>20081800</v>
      </c>
      <c r="F4229" s="2">
        <v>19212700</v>
      </c>
      <c r="G4229" s="2">
        <v>18416600</v>
      </c>
      <c r="H4229" s="2">
        <v>17581800</v>
      </c>
      <c r="I4229" s="2">
        <v>16645400</v>
      </c>
      <c r="J4229" s="2">
        <v>15768900</v>
      </c>
      <c r="K4229" s="2">
        <v>14976000</v>
      </c>
      <c r="L4229" s="2">
        <v>14268900</v>
      </c>
      <c r="M4229" s="2">
        <v>13646400</v>
      </c>
      <c r="N4229" s="2">
        <v>13118300</v>
      </c>
      <c r="O4229" s="2">
        <v>12710500</v>
      </c>
      <c r="P4229" s="2">
        <v>12391100</v>
      </c>
      <c r="Q4229" s="2">
        <v>12164600</v>
      </c>
      <c r="R4229" s="2">
        <v>11983400</v>
      </c>
      <c r="S4229" s="2">
        <v>11803400</v>
      </c>
      <c r="T4229" s="2">
        <v>11623800</v>
      </c>
      <c r="U4229" s="2">
        <v>11447500</v>
      </c>
      <c r="V4229" s="2">
        <v>11269700</v>
      </c>
      <c r="W4229" s="2">
        <v>11094000</v>
      </c>
      <c r="X4229" s="2">
        <v>10921600</v>
      </c>
      <c r="Y4229" s="2">
        <v>10752800</v>
      </c>
      <c r="Z4229" s="2">
        <v>10588400</v>
      </c>
      <c r="AA4229" s="2">
        <v>10423400</v>
      </c>
      <c r="AB4229" s="2">
        <v>10262300</v>
      </c>
      <c r="AC4229" s="2">
        <v>10106000</v>
      </c>
      <c r="AD4229" s="2">
        <v>9949880</v>
      </c>
      <c r="AE4229" s="2">
        <v>9797570</v>
      </c>
      <c r="AF4229" s="2">
        <v>9647030</v>
      </c>
    </row>
    <row r="4230" spans="1:32">
      <c r="A4230" t="s">
        <v>9858</v>
      </c>
      <c r="B4230" t="s">
        <v>19</v>
      </c>
      <c r="C4230">
        <v>733912</v>
      </c>
      <c r="D4230" s="2">
        <v>1915660</v>
      </c>
      <c r="E4230" s="2">
        <v>1585310</v>
      </c>
      <c r="F4230" s="2">
        <v>1516700</v>
      </c>
      <c r="G4230" s="2">
        <v>1453850</v>
      </c>
      <c r="H4230" s="2">
        <v>1387960</v>
      </c>
      <c r="I4230" s="2">
        <v>1314030</v>
      </c>
      <c r="J4230" s="2">
        <v>1244840</v>
      </c>
      <c r="K4230" s="2">
        <v>1182240</v>
      </c>
      <c r="L4230" s="2">
        <v>1126430</v>
      </c>
      <c r="M4230" s="2">
        <v>1077280</v>
      </c>
      <c r="N4230" s="2">
        <v>1035590</v>
      </c>
      <c r="O4230" s="2">
        <v>1003400</v>
      </c>
      <c r="P4230">
        <v>978184</v>
      </c>
      <c r="Q4230">
        <v>960303</v>
      </c>
      <c r="R4230">
        <v>946001</v>
      </c>
      <c r="S4230">
        <v>931791</v>
      </c>
      <c r="T4230">
        <v>917615</v>
      </c>
      <c r="U4230">
        <v>903699</v>
      </c>
      <c r="V4230">
        <v>889663</v>
      </c>
      <c r="W4230">
        <v>875790</v>
      </c>
      <c r="X4230">
        <v>862181</v>
      </c>
      <c r="Y4230">
        <v>848857</v>
      </c>
      <c r="Z4230">
        <v>835874</v>
      </c>
      <c r="AA4230">
        <v>822849</v>
      </c>
      <c r="AB4230">
        <v>810133</v>
      </c>
      <c r="AC4230">
        <v>797797</v>
      </c>
      <c r="AD4230">
        <v>785471</v>
      </c>
      <c r="AE4230">
        <v>773446</v>
      </c>
      <c r="AF4230">
        <v>761562</v>
      </c>
    </row>
    <row r="4231" spans="1:32">
      <c r="A4231" t="s">
        <v>9859</v>
      </c>
      <c r="B4231" t="s">
        <v>19</v>
      </c>
      <c r="C4231">
        <v>652642</v>
      </c>
      <c r="D4231" s="2">
        <v>1703530</v>
      </c>
      <c r="E4231" s="2">
        <v>1409760</v>
      </c>
      <c r="F4231" s="2">
        <v>1348750</v>
      </c>
      <c r="G4231" s="2">
        <v>1292860</v>
      </c>
      <c r="H4231" s="2">
        <v>1234260</v>
      </c>
      <c r="I4231" s="2">
        <v>1168520</v>
      </c>
      <c r="J4231" s="2">
        <v>1106990</v>
      </c>
      <c r="K4231" s="2">
        <v>1051330</v>
      </c>
      <c r="L4231" s="2">
        <v>1001690</v>
      </c>
      <c r="M4231">
        <v>957987</v>
      </c>
      <c r="N4231">
        <v>920915</v>
      </c>
      <c r="O4231">
        <v>892288</v>
      </c>
      <c r="P4231">
        <v>869864</v>
      </c>
      <c r="Q4231">
        <v>853963</v>
      </c>
      <c r="R4231">
        <v>841245</v>
      </c>
      <c r="S4231">
        <v>828608</v>
      </c>
      <c r="T4231">
        <v>816002</v>
      </c>
      <c r="U4231">
        <v>803627</v>
      </c>
      <c r="V4231">
        <v>791146</v>
      </c>
      <c r="W4231">
        <v>778809</v>
      </c>
      <c r="X4231">
        <v>766707</v>
      </c>
      <c r="Y4231">
        <v>754858</v>
      </c>
      <c r="Z4231">
        <v>743313</v>
      </c>
      <c r="AA4231">
        <v>731730</v>
      </c>
      <c r="AB4231">
        <v>720422</v>
      </c>
      <c r="AC4231">
        <v>709452</v>
      </c>
      <c r="AD4231">
        <v>698491</v>
      </c>
      <c r="AE4231">
        <v>687798</v>
      </c>
      <c r="AF4231">
        <v>677230</v>
      </c>
    </row>
    <row r="4232" spans="1:32">
      <c r="A4232" t="s">
        <v>9860</v>
      </c>
      <c r="B4232" t="s">
        <v>19</v>
      </c>
      <c r="C4232" s="2">
        <v>1976380</v>
      </c>
      <c r="D4232" s="2">
        <v>5158770</v>
      </c>
      <c r="E4232" s="2">
        <v>4269150</v>
      </c>
      <c r="F4232" s="2">
        <v>4084390</v>
      </c>
      <c r="G4232" s="2">
        <v>3915140</v>
      </c>
      <c r="H4232" s="2">
        <v>3737690</v>
      </c>
      <c r="I4232" s="2">
        <v>3538620</v>
      </c>
      <c r="J4232" s="2">
        <v>3352280</v>
      </c>
      <c r="K4232" s="2">
        <v>3183720</v>
      </c>
      <c r="L4232" s="2">
        <v>3033410</v>
      </c>
      <c r="M4232" s="2">
        <v>2901060</v>
      </c>
      <c r="N4232" s="2">
        <v>2788790</v>
      </c>
      <c r="O4232" s="2">
        <v>2702100</v>
      </c>
      <c r="P4232" s="2">
        <v>2634190</v>
      </c>
      <c r="Q4232" s="2">
        <v>2586040</v>
      </c>
      <c r="R4232" s="2">
        <v>2547530</v>
      </c>
      <c r="S4232" s="2">
        <v>2509260</v>
      </c>
      <c r="T4232" s="2">
        <v>2471090</v>
      </c>
      <c r="U4232" s="2">
        <v>2433610</v>
      </c>
      <c r="V4232" s="2">
        <v>2395810</v>
      </c>
      <c r="W4232" s="2">
        <v>2358450</v>
      </c>
      <c r="X4232" s="2">
        <v>2321800</v>
      </c>
      <c r="Y4232" s="2">
        <v>2285920</v>
      </c>
      <c r="Z4232" s="2">
        <v>2250960</v>
      </c>
      <c r="AA4232" s="2">
        <v>2215890</v>
      </c>
      <c r="AB4232" s="2">
        <v>2181640</v>
      </c>
      <c r="AC4232" s="2">
        <v>2148420</v>
      </c>
      <c r="AD4232" s="2">
        <v>2115230</v>
      </c>
      <c r="AE4232" s="2">
        <v>2082850</v>
      </c>
      <c r="AF4232" s="2">
        <v>2050840</v>
      </c>
    </row>
    <row r="4233" spans="1:32">
      <c r="A4233" t="s">
        <v>9861</v>
      </c>
      <c r="B4233" t="s">
        <v>19</v>
      </c>
      <c r="C4233">
        <v>152623</v>
      </c>
      <c r="D4233">
        <v>398377</v>
      </c>
      <c r="E4233">
        <v>329678</v>
      </c>
      <c r="F4233">
        <v>315410</v>
      </c>
      <c r="G4233">
        <v>302340</v>
      </c>
      <c r="H4233">
        <v>288636</v>
      </c>
      <c r="I4233">
        <v>273264</v>
      </c>
      <c r="J4233">
        <v>258874</v>
      </c>
      <c r="K4233">
        <v>245857</v>
      </c>
      <c r="L4233">
        <v>234250</v>
      </c>
      <c r="M4233">
        <v>224029</v>
      </c>
      <c r="N4233">
        <v>215360</v>
      </c>
      <c r="O4233">
        <v>208665</v>
      </c>
      <c r="P4233">
        <v>203421</v>
      </c>
      <c r="Q4233">
        <v>199703</v>
      </c>
      <c r="R4233">
        <v>196728</v>
      </c>
      <c r="S4233">
        <v>193773</v>
      </c>
      <c r="T4233">
        <v>190825</v>
      </c>
      <c r="U4233">
        <v>187931</v>
      </c>
      <c r="V4233">
        <v>185013</v>
      </c>
      <c r="W4233">
        <v>182127</v>
      </c>
      <c r="X4233">
        <v>179297</v>
      </c>
      <c r="Y4233">
        <v>176526</v>
      </c>
      <c r="Z4233">
        <v>173827</v>
      </c>
      <c r="AA4233">
        <v>171118</v>
      </c>
      <c r="AB4233">
        <v>168474</v>
      </c>
      <c r="AC4233">
        <v>165908</v>
      </c>
      <c r="AD4233">
        <v>163345</v>
      </c>
      <c r="AE4233">
        <v>160844</v>
      </c>
      <c r="AF4233">
        <v>158373</v>
      </c>
    </row>
    <row r="4234" spans="1:32">
      <c r="A4234" t="s">
        <v>9862</v>
      </c>
      <c r="B4234" t="s">
        <v>19</v>
      </c>
      <c r="C4234">
        <v>130308</v>
      </c>
      <c r="D4234">
        <v>340131</v>
      </c>
      <c r="E4234">
        <v>281476</v>
      </c>
      <c r="F4234">
        <v>269294</v>
      </c>
      <c r="G4234">
        <v>258135</v>
      </c>
      <c r="H4234">
        <v>246435</v>
      </c>
      <c r="I4234">
        <v>233310</v>
      </c>
      <c r="J4234">
        <v>221024</v>
      </c>
      <c r="K4234">
        <v>209911</v>
      </c>
      <c r="L4234">
        <v>200000</v>
      </c>
      <c r="M4234">
        <v>191274</v>
      </c>
      <c r="N4234">
        <v>183872</v>
      </c>
      <c r="O4234">
        <v>178156</v>
      </c>
      <c r="P4234">
        <v>173679</v>
      </c>
      <c r="Q4234">
        <v>170504</v>
      </c>
      <c r="R4234">
        <v>167965</v>
      </c>
      <c r="S4234">
        <v>165442</v>
      </c>
      <c r="T4234">
        <v>162925</v>
      </c>
      <c r="U4234">
        <v>160454</v>
      </c>
      <c r="V4234">
        <v>157962</v>
      </c>
      <c r="W4234">
        <v>155499</v>
      </c>
      <c r="X4234">
        <v>153082</v>
      </c>
      <c r="Y4234">
        <v>150717</v>
      </c>
      <c r="Z4234">
        <v>148412</v>
      </c>
      <c r="AA4234">
        <v>146099</v>
      </c>
      <c r="AB4234">
        <v>143841</v>
      </c>
      <c r="AC4234">
        <v>141651</v>
      </c>
      <c r="AD4234">
        <v>139462</v>
      </c>
      <c r="AE4234">
        <v>137327</v>
      </c>
      <c r="AF4234">
        <v>135217</v>
      </c>
    </row>
    <row r="4235" spans="1:32">
      <c r="A4235" t="s">
        <v>9863</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9864</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9865</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9866</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9867</v>
      </c>
      <c r="B4239" t="s">
        <v>19</v>
      </c>
      <c r="C4239">
        <v>296911</v>
      </c>
      <c r="D4239">
        <v>774962</v>
      </c>
      <c r="E4239">
        <v>641239</v>
      </c>
      <c r="F4239">
        <v>613452</v>
      </c>
      <c r="G4239">
        <v>588263</v>
      </c>
      <c r="H4239">
        <v>561356</v>
      </c>
      <c r="I4239">
        <v>531639</v>
      </c>
      <c r="J4239">
        <v>503463</v>
      </c>
      <c r="K4239">
        <v>478146</v>
      </c>
      <c r="L4239">
        <v>455676</v>
      </c>
      <c r="M4239">
        <v>435827</v>
      </c>
      <c r="N4239">
        <v>418847</v>
      </c>
      <c r="O4239">
        <v>405894</v>
      </c>
      <c r="P4239">
        <v>395710</v>
      </c>
      <c r="Q4239">
        <v>388432</v>
      </c>
      <c r="R4239">
        <v>382625</v>
      </c>
      <c r="S4239">
        <v>376919</v>
      </c>
      <c r="T4239">
        <v>371122</v>
      </c>
      <c r="U4239">
        <v>365460</v>
      </c>
      <c r="V4239">
        <v>359974</v>
      </c>
      <c r="W4239">
        <v>354348</v>
      </c>
      <c r="X4239">
        <v>348803</v>
      </c>
      <c r="Y4239">
        <v>343379</v>
      </c>
      <c r="Z4239">
        <v>338131</v>
      </c>
      <c r="AA4239">
        <v>332922</v>
      </c>
      <c r="AB4239">
        <v>327700</v>
      </c>
      <c r="AC4239">
        <v>322644</v>
      </c>
      <c r="AD4239">
        <v>317686</v>
      </c>
      <c r="AE4239">
        <v>312862</v>
      </c>
      <c r="AF4239">
        <v>308123</v>
      </c>
    </row>
    <row r="4240" spans="1:32">
      <c r="A4240" t="s">
        <v>9868</v>
      </c>
      <c r="B4240" t="s">
        <v>19</v>
      </c>
      <c r="C4240" s="2">
        <v>1371210</v>
      </c>
      <c r="D4240" s="2">
        <v>3578980</v>
      </c>
      <c r="E4240" s="2">
        <v>2961410</v>
      </c>
      <c r="F4240" s="2">
        <v>2833080</v>
      </c>
      <c r="G4240" s="2">
        <v>2716760</v>
      </c>
      <c r="H4240" s="2">
        <v>2592490</v>
      </c>
      <c r="I4240" s="2">
        <v>2455250</v>
      </c>
      <c r="J4240" s="2">
        <v>2325130</v>
      </c>
      <c r="K4240" s="2">
        <v>2208200</v>
      </c>
      <c r="L4240" s="2">
        <v>2104440</v>
      </c>
      <c r="M4240" s="2">
        <v>2012770</v>
      </c>
      <c r="N4240" s="2">
        <v>1934350</v>
      </c>
      <c r="O4240" s="2">
        <v>1874530</v>
      </c>
      <c r="P4240" s="2">
        <v>1827500</v>
      </c>
      <c r="Q4240" s="2">
        <v>1793880</v>
      </c>
      <c r="R4240" s="2">
        <v>1767070</v>
      </c>
      <c r="S4240" s="2">
        <v>1740710</v>
      </c>
      <c r="T4240" s="2">
        <v>1713940</v>
      </c>
      <c r="U4240" s="2">
        <v>1687790</v>
      </c>
      <c r="V4240" s="2">
        <v>1662460</v>
      </c>
      <c r="W4240" s="2">
        <v>1636470</v>
      </c>
      <c r="X4240" s="2">
        <v>1610870</v>
      </c>
      <c r="Y4240" s="2">
        <v>1585810</v>
      </c>
      <c r="Z4240" s="2">
        <v>1561580</v>
      </c>
      <c r="AA4240" s="2">
        <v>1537520</v>
      </c>
      <c r="AB4240" s="2">
        <v>1513410</v>
      </c>
      <c r="AC4240" s="2">
        <v>1490060</v>
      </c>
      <c r="AD4240" s="2">
        <v>1467160</v>
      </c>
      <c r="AE4240" s="2">
        <v>1444880</v>
      </c>
      <c r="AF4240" s="2">
        <v>1422990</v>
      </c>
    </row>
    <row r="4241" spans="1:32">
      <c r="A4241" t="s">
        <v>9869</v>
      </c>
      <c r="B4241" t="s">
        <v>19</v>
      </c>
      <c r="C4241" s="2">
        <v>4693000</v>
      </c>
      <c r="D4241" s="2">
        <v>12249100</v>
      </c>
      <c r="E4241" s="2">
        <v>10135500</v>
      </c>
      <c r="F4241" s="2">
        <v>9696270</v>
      </c>
      <c r="G4241" s="2">
        <v>9298140</v>
      </c>
      <c r="H4241" s="2">
        <v>8872850</v>
      </c>
      <c r="I4241" s="2">
        <v>8403140</v>
      </c>
      <c r="J4241" s="2">
        <v>7957780</v>
      </c>
      <c r="K4241" s="2">
        <v>7557610</v>
      </c>
      <c r="L4241" s="2">
        <v>7202460</v>
      </c>
      <c r="M4241" s="2">
        <v>6888730</v>
      </c>
      <c r="N4241" s="2">
        <v>6620330</v>
      </c>
      <c r="O4241" s="2">
        <v>6415600</v>
      </c>
      <c r="P4241" s="2">
        <v>6254630</v>
      </c>
      <c r="Q4241" s="2">
        <v>6139600</v>
      </c>
      <c r="R4241" s="2">
        <v>6047810</v>
      </c>
      <c r="S4241" s="2">
        <v>5957610</v>
      </c>
      <c r="T4241" s="2">
        <v>5865990</v>
      </c>
      <c r="U4241" s="2">
        <v>5776490</v>
      </c>
      <c r="V4241" s="2">
        <v>5689780</v>
      </c>
      <c r="W4241" s="2">
        <v>5600850</v>
      </c>
      <c r="X4241" s="2">
        <v>5513220</v>
      </c>
      <c r="Y4241" s="2">
        <v>5427470</v>
      </c>
      <c r="Z4241" s="2">
        <v>5344530</v>
      </c>
      <c r="AA4241" s="2">
        <v>5262190</v>
      </c>
      <c r="AB4241" s="2">
        <v>5179650</v>
      </c>
      <c r="AC4241" s="2">
        <v>5099740</v>
      </c>
      <c r="AD4241" s="2">
        <v>5021370</v>
      </c>
      <c r="AE4241" s="2">
        <v>4945130</v>
      </c>
      <c r="AF4241" s="2">
        <v>4870210</v>
      </c>
    </row>
    <row r="4242" spans="1:32">
      <c r="A4242" t="s">
        <v>9870</v>
      </c>
      <c r="B4242" t="s">
        <v>19</v>
      </c>
      <c r="C4242">
        <v>370478</v>
      </c>
      <c r="D4242">
        <v>966978</v>
      </c>
      <c r="E4242">
        <v>800122</v>
      </c>
      <c r="F4242">
        <v>765450</v>
      </c>
      <c r="G4242">
        <v>734020</v>
      </c>
      <c r="H4242">
        <v>700446</v>
      </c>
      <c r="I4242">
        <v>663366</v>
      </c>
      <c r="J4242">
        <v>628208</v>
      </c>
      <c r="K4242">
        <v>596618</v>
      </c>
      <c r="L4242">
        <v>568582</v>
      </c>
      <c r="M4242">
        <v>543815</v>
      </c>
      <c r="N4242">
        <v>522626</v>
      </c>
      <c r="O4242">
        <v>506465</v>
      </c>
      <c r="P4242">
        <v>493758</v>
      </c>
      <c r="Q4242">
        <v>484676</v>
      </c>
      <c r="R4242">
        <v>477430</v>
      </c>
      <c r="S4242">
        <v>470310</v>
      </c>
      <c r="T4242">
        <v>463077</v>
      </c>
      <c r="U4242">
        <v>456011</v>
      </c>
      <c r="V4242">
        <v>449167</v>
      </c>
      <c r="W4242">
        <v>442146</v>
      </c>
      <c r="X4242">
        <v>435228</v>
      </c>
      <c r="Y4242">
        <v>428459</v>
      </c>
      <c r="Z4242">
        <v>421912</v>
      </c>
      <c r="AA4242">
        <v>415412</v>
      </c>
      <c r="AB4242">
        <v>408896</v>
      </c>
      <c r="AC4242">
        <v>402587</v>
      </c>
      <c r="AD4242">
        <v>396401</v>
      </c>
      <c r="AE4242">
        <v>390382</v>
      </c>
      <c r="AF4242">
        <v>384468</v>
      </c>
    </row>
    <row r="4243" spans="1:32">
      <c r="A4243" t="s">
        <v>9871</v>
      </c>
      <c r="B4243" t="s">
        <v>19</v>
      </c>
      <c r="C4243">
        <v>329453</v>
      </c>
      <c r="D4243">
        <v>859899</v>
      </c>
      <c r="E4243">
        <v>711520</v>
      </c>
      <c r="F4243">
        <v>680687</v>
      </c>
      <c r="G4243">
        <v>652738</v>
      </c>
      <c r="H4243">
        <v>622882</v>
      </c>
      <c r="I4243">
        <v>589908</v>
      </c>
      <c r="J4243">
        <v>558643</v>
      </c>
      <c r="K4243">
        <v>530551</v>
      </c>
      <c r="L4243">
        <v>505619</v>
      </c>
      <c r="M4243">
        <v>483595</v>
      </c>
      <c r="N4243">
        <v>464753</v>
      </c>
      <c r="O4243">
        <v>450381</v>
      </c>
      <c r="P4243">
        <v>439081</v>
      </c>
      <c r="Q4243">
        <v>431005</v>
      </c>
      <c r="R4243">
        <v>424562</v>
      </c>
      <c r="S4243">
        <v>418230</v>
      </c>
      <c r="T4243">
        <v>411798</v>
      </c>
      <c r="U4243">
        <v>405515</v>
      </c>
      <c r="V4243">
        <v>399428</v>
      </c>
      <c r="W4243">
        <v>393185</v>
      </c>
      <c r="X4243">
        <v>387033</v>
      </c>
      <c r="Y4243">
        <v>381013</v>
      </c>
      <c r="Z4243">
        <v>375191</v>
      </c>
      <c r="AA4243">
        <v>369411</v>
      </c>
      <c r="AB4243">
        <v>363616</v>
      </c>
      <c r="AC4243">
        <v>358006</v>
      </c>
      <c r="AD4243">
        <v>352505</v>
      </c>
      <c r="AE4243">
        <v>347153</v>
      </c>
      <c r="AF4243">
        <v>341893</v>
      </c>
    </row>
    <row r="4244" spans="1:32">
      <c r="A4244" t="s">
        <v>9872</v>
      </c>
      <c r="B4244" t="s">
        <v>19</v>
      </c>
      <c r="C4244">
        <v>997676</v>
      </c>
      <c r="D4244" s="2">
        <v>2604020</v>
      </c>
      <c r="E4244" s="2">
        <v>2154680</v>
      </c>
      <c r="F4244" s="2">
        <v>2061310</v>
      </c>
      <c r="G4244" s="2">
        <v>1976670</v>
      </c>
      <c r="H4244" s="2">
        <v>1886260</v>
      </c>
      <c r="I4244" s="2">
        <v>1786410</v>
      </c>
      <c r="J4244" s="2">
        <v>1691730</v>
      </c>
      <c r="K4244" s="2">
        <v>1606660</v>
      </c>
      <c r="L4244" s="2">
        <v>1531160</v>
      </c>
      <c r="M4244" s="2">
        <v>1464460</v>
      </c>
      <c r="N4244" s="2">
        <v>1407400</v>
      </c>
      <c r="O4244" s="2">
        <v>1363880</v>
      </c>
      <c r="P4244" s="2">
        <v>1329660</v>
      </c>
      <c r="Q4244" s="2">
        <v>1305210</v>
      </c>
      <c r="R4244" s="2">
        <v>1285690</v>
      </c>
      <c r="S4244" s="2">
        <v>1266520</v>
      </c>
      <c r="T4244" s="2">
        <v>1247040</v>
      </c>
      <c r="U4244" s="2">
        <v>1228010</v>
      </c>
      <c r="V4244" s="2">
        <v>1209580</v>
      </c>
      <c r="W4244" s="2">
        <v>1190670</v>
      </c>
      <c r="X4244" s="2">
        <v>1172040</v>
      </c>
      <c r="Y4244" s="2">
        <v>1153820</v>
      </c>
      <c r="Z4244" s="2">
        <v>1136180</v>
      </c>
      <c r="AA4244" s="2">
        <v>1118680</v>
      </c>
      <c r="AB4244" s="2">
        <v>1101130</v>
      </c>
      <c r="AC4244" s="2">
        <v>1084140</v>
      </c>
      <c r="AD4244" s="2">
        <v>1067480</v>
      </c>
      <c r="AE4244" s="2">
        <v>1051280</v>
      </c>
      <c r="AF4244" s="2">
        <v>1035350</v>
      </c>
    </row>
    <row r="4245" spans="1:32">
      <c r="A4245" t="s">
        <v>9873</v>
      </c>
      <c r="B4245" t="s">
        <v>19</v>
      </c>
      <c r="C4245">
        <v>77043.8</v>
      </c>
      <c r="D4245">
        <v>201091</v>
      </c>
      <c r="E4245">
        <v>166392</v>
      </c>
      <c r="F4245">
        <v>159181</v>
      </c>
      <c r="G4245">
        <v>152645</v>
      </c>
      <c r="H4245">
        <v>145663</v>
      </c>
      <c r="I4245">
        <v>137952</v>
      </c>
      <c r="J4245">
        <v>130641</v>
      </c>
      <c r="K4245">
        <v>124071</v>
      </c>
      <c r="L4245">
        <v>118241</v>
      </c>
      <c r="M4245">
        <v>113091</v>
      </c>
      <c r="N4245">
        <v>108684</v>
      </c>
      <c r="O4245">
        <v>105323</v>
      </c>
      <c r="P4245">
        <v>102681</v>
      </c>
      <c r="Q4245">
        <v>100792</v>
      </c>
      <c r="R4245">
        <v>99285.4</v>
      </c>
      <c r="S4245">
        <v>97804.7</v>
      </c>
      <c r="T4245">
        <v>96300.5</v>
      </c>
      <c r="U4245">
        <v>94831.2</v>
      </c>
      <c r="V4245">
        <v>93407.8</v>
      </c>
      <c r="W4245">
        <v>91947.8</v>
      </c>
      <c r="X4245">
        <v>90509.1</v>
      </c>
      <c r="Y4245">
        <v>89101.5</v>
      </c>
      <c r="Z4245">
        <v>87739.9</v>
      </c>
      <c r="AA4245">
        <v>86388.2</v>
      </c>
      <c r="AB4245">
        <v>85033.1</v>
      </c>
      <c r="AC4245">
        <v>83721.2</v>
      </c>
      <c r="AD4245">
        <v>82434.7</v>
      </c>
      <c r="AE4245">
        <v>81183</v>
      </c>
      <c r="AF4245">
        <v>79953.100000000006</v>
      </c>
    </row>
    <row r="4246" spans="1:32">
      <c r="A4246" t="s">
        <v>9874</v>
      </c>
      <c r="B4246" t="s">
        <v>19</v>
      </c>
      <c r="C4246">
        <v>65779.3</v>
      </c>
      <c r="D4246">
        <v>171689</v>
      </c>
      <c r="E4246">
        <v>142064</v>
      </c>
      <c r="F4246">
        <v>135908</v>
      </c>
      <c r="G4246">
        <v>130327</v>
      </c>
      <c r="H4246">
        <v>124366</v>
      </c>
      <c r="I4246">
        <v>117782</v>
      </c>
      <c r="J4246">
        <v>111540</v>
      </c>
      <c r="K4246">
        <v>105931</v>
      </c>
      <c r="L4246">
        <v>100953</v>
      </c>
      <c r="M4246">
        <v>96555.7</v>
      </c>
      <c r="N4246">
        <v>92793.600000000006</v>
      </c>
      <c r="O4246">
        <v>89924.1</v>
      </c>
      <c r="P4246">
        <v>87667.9</v>
      </c>
      <c r="Q4246">
        <v>86055.5</v>
      </c>
      <c r="R4246">
        <v>84769</v>
      </c>
      <c r="S4246">
        <v>83504.7</v>
      </c>
      <c r="T4246">
        <v>82220.399999999994</v>
      </c>
      <c r="U4246">
        <v>80966</v>
      </c>
      <c r="V4246">
        <v>79750.7</v>
      </c>
      <c r="W4246">
        <v>78504.2</v>
      </c>
      <c r="X4246">
        <v>77275.899999999994</v>
      </c>
      <c r="Y4246">
        <v>76074</v>
      </c>
      <c r="Z4246">
        <v>74911.5</v>
      </c>
      <c r="AA4246">
        <v>73757.399999999994</v>
      </c>
      <c r="AB4246">
        <v>72600.5</v>
      </c>
      <c r="AC4246">
        <v>71480.3</v>
      </c>
      <c r="AD4246">
        <v>70381.899999999994</v>
      </c>
      <c r="AE4246">
        <v>69313.3</v>
      </c>
      <c r="AF4246">
        <v>68263.199999999997</v>
      </c>
    </row>
    <row r="4247" spans="1:32">
      <c r="A4247" t="s">
        <v>9875</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9876</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9877</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9878</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9879</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9880</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9881</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9882</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9883</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9884</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9885</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9886</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9887</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9888</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9889</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9890</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9891</v>
      </c>
      <c r="B4263" t="s">
        <v>19</v>
      </c>
      <c r="C4263" s="2">
        <v>55339200</v>
      </c>
      <c r="D4263" s="2">
        <v>74618200</v>
      </c>
      <c r="E4263" s="2">
        <v>86467500</v>
      </c>
      <c r="F4263" s="2">
        <v>57751800</v>
      </c>
      <c r="G4263" s="2">
        <v>49403900</v>
      </c>
      <c r="H4263" s="2">
        <v>46073300</v>
      </c>
      <c r="I4263" s="2">
        <v>43447200</v>
      </c>
      <c r="J4263" s="2">
        <v>41290900</v>
      </c>
      <c r="K4263" s="2">
        <v>40052600</v>
      </c>
      <c r="L4263" s="2">
        <v>39155900</v>
      </c>
      <c r="M4263" s="2">
        <v>38793000</v>
      </c>
      <c r="N4263" s="2">
        <v>38878400</v>
      </c>
      <c r="O4263" s="2">
        <v>39604200</v>
      </c>
      <c r="P4263" s="2">
        <v>40650400</v>
      </c>
      <c r="Q4263" s="2">
        <v>42102200</v>
      </c>
      <c r="R4263" s="2">
        <v>43127000</v>
      </c>
      <c r="S4263" s="2">
        <v>44408000</v>
      </c>
      <c r="T4263" s="2">
        <v>46286800</v>
      </c>
      <c r="U4263" s="2">
        <v>46777800</v>
      </c>
      <c r="V4263" s="2">
        <v>48742000</v>
      </c>
      <c r="W4263" s="2">
        <v>50257900</v>
      </c>
      <c r="X4263" s="2">
        <v>51325400</v>
      </c>
      <c r="Y4263" s="2">
        <v>51560200</v>
      </c>
      <c r="Z4263" s="2">
        <v>51987200</v>
      </c>
      <c r="AA4263" s="2">
        <v>52542400</v>
      </c>
      <c r="AB4263" s="2">
        <v>52585000</v>
      </c>
      <c r="AC4263" s="2">
        <v>53076100</v>
      </c>
      <c r="AD4263" s="2">
        <v>53012000</v>
      </c>
      <c r="AE4263" s="2">
        <v>52948000</v>
      </c>
      <c r="AF4263" s="2">
        <v>53460400</v>
      </c>
    </row>
    <row r="4264" spans="1:32">
      <c r="A4264" t="s">
        <v>9892</v>
      </c>
      <c r="B4264" t="s">
        <v>19</v>
      </c>
      <c r="C4264" s="2">
        <v>255571000</v>
      </c>
      <c r="D4264" s="2">
        <v>344607000</v>
      </c>
      <c r="E4264" s="2">
        <v>399330000</v>
      </c>
      <c r="F4264" s="2">
        <v>266713000</v>
      </c>
      <c r="G4264" s="2">
        <v>228160000</v>
      </c>
      <c r="H4264" s="2">
        <v>212779000</v>
      </c>
      <c r="I4264" s="2">
        <v>200651000</v>
      </c>
      <c r="J4264" s="2">
        <v>190692000</v>
      </c>
      <c r="K4264" s="2">
        <v>184974000</v>
      </c>
      <c r="L4264" s="2">
        <v>180832000</v>
      </c>
      <c r="M4264" s="2">
        <v>179156000</v>
      </c>
      <c r="N4264" s="2">
        <v>179551000</v>
      </c>
      <c r="O4264" s="2">
        <v>182903000</v>
      </c>
      <c r="P4264" s="2">
        <v>187734000</v>
      </c>
      <c r="Q4264" s="2">
        <v>194439000</v>
      </c>
      <c r="R4264" s="2">
        <v>199172000</v>
      </c>
      <c r="S4264" s="2">
        <v>205088000</v>
      </c>
      <c r="T4264" s="2">
        <v>213765000</v>
      </c>
      <c r="U4264" s="2">
        <v>216033000</v>
      </c>
      <c r="V4264" s="2">
        <v>225104000</v>
      </c>
      <c r="W4264" s="2">
        <v>232104000</v>
      </c>
      <c r="X4264" s="2">
        <v>237034000</v>
      </c>
      <c r="Y4264" s="2">
        <v>238119000</v>
      </c>
      <c r="Z4264" s="2">
        <v>240091000</v>
      </c>
      <c r="AA4264" s="2">
        <v>242655000</v>
      </c>
      <c r="AB4264" s="2">
        <v>242852000</v>
      </c>
      <c r="AC4264" s="2">
        <v>245120000</v>
      </c>
      <c r="AD4264" s="2">
        <v>244824000</v>
      </c>
      <c r="AE4264" s="2">
        <v>244528000</v>
      </c>
      <c r="AF4264" s="2">
        <v>246894000</v>
      </c>
    </row>
    <row r="4265" spans="1:32">
      <c r="A4265" t="s">
        <v>9893</v>
      </c>
      <c r="B4265" t="s">
        <v>19</v>
      </c>
      <c r="C4265" s="2">
        <v>874696000</v>
      </c>
      <c r="D4265" s="2">
        <v>1179420000</v>
      </c>
      <c r="E4265" s="2">
        <v>1366710000</v>
      </c>
      <c r="F4265" s="2">
        <v>912829000</v>
      </c>
      <c r="G4265" s="2">
        <v>780882000</v>
      </c>
      <c r="H4265" s="2">
        <v>728239000</v>
      </c>
      <c r="I4265" s="2">
        <v>686731000</v>
      </c>
      <c r="J4265" s="2">
        <v>652648000</v>
      </c>
      <c r="K4265" s="2">
        <v>633075000</v>
      </c>
      <c r="L4265" s="2">
        <v>618902000</v>
      </c>
      <c r="M4265" s="2">
        <v>613165000</v>
      </c>
      <c r="N4265" s="2">
        <v>614515000</v>
      </c>
      <c r="O4265" s="2">
        <v>625988000</v>
      </c>
      <c r="P4265" s="2">
        <v>642524000</v>
      </c>
      <c r="Q4265" s="2">
        <v>665471000</v>
      </c>
      <c r="R4265" s="2">
        <v>681669000</v>
      </c>
      <c r="S4265" s="2">
        <v>701917000</v>
      </c>
      <c r="T4265" s="2">
        <v>731613000</v>
      </c>
      <c r="U4265" s="2">
        <v>739375000</v>
      </c>
      <c r="V4265" s="2">
        <v>770421000</v>
      </c>
      <c r="W4265" s="2">
        <v>794381000</v>
      </c>
      <c r="X4265" s="2">
        <v>811254000</v>
      </c>
      <c r="Y4265" s="2">
        <v>814966000</v>
      </c>
      <c r="Z4265" s="2">
        <v>821715000</v>
      </c>
      <c r="AA4265" s="2">
        <v>830489000</v>
      </c>
      <c r="AB4265" s="2">
        <v>831164000</v>
      </c>
      <c r="AC4265" s="2">
        <v>838926000</v>
      </c>
      <c r="AD4265" s="2">
        <v>837913000</v>
      </c>
      <c r="AE4265" s="2">
        <v>836901000</v>
      </c>
      <c r="AF4265" s="2">
        <v>845000000</v>
      </c>
    </row>
    <row r="4266" spans="1:32">
      <c r="A4266" t="s">
        <v>9894</v>
      </c>
      <c r="B4266" t="s">
        <v>19</v>
      </c>
      <c r="C4266" s="2">
        <v>69050900</v>
      </c>
      <c r="D4266" s="2">
        <v>93106800</v>
      </c>
      <c r="E4266" s="2">
        <v>107892000</v>
      </c>
      <c r="F4266" s="2">
        <v>72061200</v>
      </c>
      <c r="G4266" s="2">
        <v>61645000</v>
      </c>
      <c r="H4266" s="2">
        <v>57489100</v>
      </c>
      <c r="I4266" s="2">
        <v>54212400</v>
      </c>
      <c r="J4266" s="2">
        <v>51521800</v>
      </c>
      <c r="K4266" s="2">
        <v>49976600</v>
      </c>
      <c r="L4266" s="2">
        <v>48857800</v>
      </c>
      <c r="M4266" s="2">
        <v>48404900</v>
      </c>
      <c r="N4266" s="2">
        <v>48511400</v>
      </c>
      <c r="O4266" s="2">
        <v>49417200</v>
      </c>
      <c r="P4266" s="2">
        <v>50722600</v>
      </c>
      <c r="Q4266" s="2">
        <v>52534100</v>
      </c>
      <c r="R4266" s="2">
        <v>53812800</v>
      </c>
      <c r="S4266" s="2">
        <v>55411200</v>
      </c>
      <c r="T4266" s="2">
        <v>57755500</v>
      </c>
      <c r="U4266" s="2">
        <v>58368200</v>
      </c>
      <c r="V4266" s="2">
        <v>60819100</v>
      </c>
      <c r="W4266" s="2">
        <v>62710600</v>
      </c>
      <c r="X4266" s="2">
        <v>64042600</v>
      </c>
      <c r="Y4266" s="2">
        <v>64335600</v>
      </c>
      <c r="Z4266" s="2">
        <v>64868400</v>
      </c>
      <c r="AA4266" s="2">
        <v>65561000</v>
      </c>
      <c r="AB4266" s="2">
        <v>65614300</v>
      </c>
      <c r="AC4266" s="2">
        <v>66227000</v>
      </c>
      <c r="AD4266" s="2">
        <v>66147100</v>
      </c>
      <c r="AE4266" s="2">
        <v>66067200</v>
      </c>
      <c r="AF4266" s="2">
        <v>66706600</v>
      </c>
    </row>
    <row r="4267" spans="1:32">
      <c r="A4267" t="s">
        <v>9895</v>
      </c>
      <c r="B4267" t="s">
        <v>19</v>
      </c>
      <c r="C4267" s="2">
        <v>61404500</v>
      </c>
      <c r="D4267" s="2">
        <v>82796600</v>
      </c>
      <c r="E4267" s="2">
        <v>95944500</v>
      </c>
      <c r="F4267" s="2">
        <v>64081400</v>
      </c>
      <c r="G4267" s="2">
        <v>54818700</v>
      </c>
      <c r="H4267" s="2">
        <v>51123000</v>
      </c>
      <c r="I4267" s="2">
        <v>48209200</v>
      </c>
      <c r="J4267" s="2">
        <v>45816500</v>
      </c>
      <c r="K4267" s="2">
        <v>44442400</v>
      </c>
      <c r="L4267" s="2">
        <v>43447500</v>
      </c>
      <c r="M4267" s="2">
        <v>43044700</v>
      </c>
      <c r="N4267" s="2">
        <v>43139500</v>
      </c>
      <c r="O4267" s="2">
        <v>43945000</v>
      </c>
      <c r="P4267" s="2">
        <v>45105800</v>
      </c>
      <c r="Q4267" s="2">
        <v>46716700</v>
      </c>
      <c r="R4267" s="2">
        <v>47853800</v>
      </c>
      <c r="S4267" s="2">
        <v>49275200</v>
      </c>
      <c r="T4267" s="2">
        <v>51359900</v>
      </c>
      <c r="U4267" s="2">
        <v>51904800</v>
      </c>
      <c r="V4267" s="2">
        <v>54084300</v>
      </c>
      <c r="W4267" s="2">
        <v>55766300</v>
      </c>
      <c r="X4267" s="2">
        <v>56950800</v>
      </c>
      <c r="Y4267" s="2">
        <v>57211400</v>
      </c>
      <c r="Z4267" s="2">
        <v>57685200</v>
      </c>
      <c r="AA4267" s="2">
        <v>58301100</v>
      </c>
      <c r="AB4267" s="2">
        <v>58348500</v>
      </c>
      <c r="AC4267" s="2">
        <v>58893300</v>
      </c>
      <c r="AD4267" s="2">
        <v>58822300</v>
      </c>
      <c r="AE4267" s="2">
        <v>58751200</v>
      </c>
      <c r="AF4267" s="2">
        <v>59319800</v>
      </c>
    </row>
    <row r="4268" spans="1:32">
      <c r="A4268" t="s">
        <v>9896</v>
      </c>
      <c r="B4268" t="s">
        <v>19</v>
      </c>
      <c r="C4268" s="2">
        <v>185950000</v>
      </c>
      <c r="D4268" s="2">
        <v>250731000</v>
      </c>
      <c r="E4268" s="2">
        <v>290547000</v>
      </c>
      <c r="F4268" s="2">
        <v>194057000</v>
      </c>
      <c r="G4268" s="2">
        <v>166006000</v>
      </c>
      <c r="H4268" s="2">
        <v>154815000</v>
      </c>
      <c r="I4268" s="2">
        <v>145991000</v>
      </c>
      <c r="J4268" s="2">
        <v>138745000</v>
      </c>
      <c r="K4268" s="2">
        <v>134584000</v>
      </c>
      <c r="L4268" s="2">
        <v>131571000</v>
      </c>
      <c r="M4268" s="2">
        <v>130352000</v>
      </c>
      <c r="N4268" s="2">
        <v>130639000</v>
      </c>
      <c r="O4268" s="2">
        <v>133078000</v>
      </c>
      <c r="P4268" s="2">
        <v>136593000</v>
      </c>
      <c r="Q4268" s="2">
        <v>141471000</v>
      </c>
      <c r="R4268" s="2">
        <v>144915000</v>
      </c>
      <c r="S4268" s="2">
        <v>149219000</v>
      </c>
      <c r="T4268" s="2">
        <v>155532000</v>
      </c>
      <c r="U4268" s="2">
        <v>157182000</v>
      </c>
      <c r="V4268" s="2">
        <v>163782000</v>
      </c>
      <c r="W4268" s="2">
        <v>168876000</v>
      </c>
      <c r="X4268" s="2">
        <v>172463000</v>
      </c>
      <c r="Y4268" s="2">
        <v>173252000</v>
      </c>
      <c r="Z4268" s="2">
        <v>174687000</v>
      </c>
      <c r="AA4268" s="2">
        <v>176552000</v>
      </c>
      <c r="AB4268" s="2">
        <v>176696000</v>
      </c>
      <c r="AC4268" s="2">
        <v>178346000</v>
      </c>
      <c r="AD4268" s="2">
        <v>178130000</v>
      </c>
      <c r="AE4268" s="2">
        <v>177915000</v>
      </c>
      <c r="AF4268" s="2">
        <v>179637000</v>
      </c>
    </row>
    <row r="4269" spans="1:32">
      <c r="A4269" t="s">
        <v>9897</v>
      </c>
      <c r="B4269" t="s">
        <v>19</v>
      </c>
      <c r="C4269" s="2">
        <v>14359700</v>
      </c>
      <c r="D4269" s="2">
        <v>19362300</v>
      </c>
      <c r="E4269" s="2">
        <v>22437000</v>
      </c>
      <c r="F4269" s="2">
        <v>14985700</v>
      </c>
      <c r="G4269" s="2">
        <v>12819600</v>
      </c>
      <c r="H4269" s="2">
        <v>11955300</v>
      </c>
      <c r="I4269" s="2">
        <v>11273900</v>
      </c>
      <c r="J4269" s="2">
        <v>10714400</v>
      </c>
      <c r="K4269" s="2">
        <v>10393000</v>
      </c>
      <c r="L4269" s="2">
        <v>10160400</v>
      </c>
      <c r="M4269" s="2">
        <v>10066200</v>
      </c>
      <c r="N4269" s="2">
        <v>10088300</v>
      </c>
      <c r="O4269" s="2">
        <v>10276700</v>
      </c>
      <c r="P4269" s="2">
        <v>10548200</v>
      </c>
      <c r="Q4269" s="2">
        <v>10924900</v>
      </c>
      <c r="R4269" s="2">
        <v>11190800</v>
      </c>
      <c r="S4269" s="2">
        <v>11523200</v>
      </c>
      <c r="T4269" s="2">
        <v>12010700</v>
      </c>
      <c r="U4269" s="2">
        <v>12138100</v>
      </c>
      <c r="V4269" s="2">
        <v>12647800</v>
      </c>
      <c r="W4269" s="2">
        <v>13041200</v>
      </c>
      <c r="X4269" s="2">
        <v>13318200</v>
      </c>
      <c r="Y4269" s="2">
        <v>13379100</v>
      </c>
      <c r="Z4269" s="2">
        <v>13489900</v>
      </c>
      <c r="AA4269" s="2">
        <v>13633900</v>
      </c>
      <c r="AB4269" s="2">
        <v>13645000</v>
      </c>
      <c r="AC4269" s="2">
        <v>13772400</v>
      </c>
      <c r="AD4269" s="2">
        <v>13755800</v>
      </c>
      <c r="AE4269" s="2">
        <v>13739200</v>
      </c>
      <c r="AF4269" s="2">
        <v>13872200</v>
      </c>
    </row>
    <row r="4270" spans="1:32">
      <c r="A4270" t="s">
        <v>9898</v>
      </c>
      <c r="B4270" t="s">
        <v>19</v>
      </c>
      <c r="C4270" s="2">
        <v>12260200</v>
      </c>
      <c r="D4270" s="2">
        <v>16531400</v>
      </c>
      <c r="E4270" s="2">
        <v>19156500</v>
      </c>
      <c r="F4270" s="2">
        <v>12794600</v>
      </c>
      <c r="G4270" s="2">
        <v>10945200</v>
      </c>
      <c r="H4270" s="2">
        <v>10207300</v>
      </c>
      <c r="I4270" s="2">
        <v>9625550</v>
      </c>
      <c r="J4270" s="2">
        <v>9147820</v>
      </c>
      <c r="K4270" s="2">
        <v>8873480</v>
      </c>
      <c r="L4270" s="2">
        <v>8674820</v>
      </c>
      <c r="M4270" s="2">
        <v>8594410</v>
      </c>
      <c r="N4270" s="2">
        <v>8613330</v>
      </c>
      <c r="O4270" s="2">
        <v>8774150</v>
      </c>
      <c r="P4270" s="2">
        <v>9005920</v>
      </c>
      <c r="Q4270" s="2">
        <v>9327560</v>
      </c>
      <c r="R4270" s="2">
        <v>9554600</v>
      </c>
      <c r="S4270" s="2">
        <v>9838400</v>
      </c>
      <c r="T4270" s="2">
        <v>10254600</v>
      </c>
      <c r="U4270" s="2">
        <v>10363400</v>
      </c>
      <c r="V4270" s="2">
        <v>10798600</v>
      </c>
      <c r="W4270" s="2">
        <v>11134400</v>
      </c>
      <c r="X4270" s="2">
        <v>11370900</v>
      </c>
      <c r="Y4270" s="2">
        <v>11423000</v>
      </c>
      <c r="Z4270" s="2">
        <v>11517600</v>
      </c>
      <c r="AA4270" s="2">
        <v>11640500</v>
      </c>
      <c r="AB4270" s="2">
        <v>11650000</v>
      </c>
      <c r="AC4270" s="2">
        <v>11758800</v>
      </c>
      <c r="AD4270" s="2">
        <v>11744600</v>
      </c>
      <c r="AE4270" s="2">
        <v>11730400</v>
      </c>
      <c r="AF4270" s="2">
        <v>11843900</v>
      </c>
    </row>
    <row r="4271" spans="1:32">
      <c r="A4271" t="s">
        <v>9899</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9900</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9901</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9902</v>
      </c>
      <c r="B4274" t="s">
        <v>19</v>
      </c>
      <c r="C4274">
        <v>0</v>
      </c>
      <c r="D4274">
        <v>0</v>
      </c>
      <c r="E4274">
        <v>7.4111800000000005E-2</v>
      </c>
      <c r="F4274">
        <v>0.143291</v>
      </c>
      <c r="G4274">
        <v>0.20936099999999999</v>
      </c>
      <c r="H4274">
        <v>0.27426099999999998</v>
      </c>
      <c r="I4274">
        <v>0.33694400000000002</v>
      </c>
      <c r="J4274">
        <v>0.40022200000000002</v>
      </c>
      <c r="K4274">
        <v>0.458007</v>
      </c>
      <c r="L4274">
        <v>0.51926799999999995</v>
      </c>
      <c r="M4274">
        <v>0.54296299999999997</v>
      </c>
      <c r="N4274">
        <v>0.55948100000000001</v>
      </c>
      <c r="O4274">
        <v>0.56395799999999996</v>
      </c>
      <c r="P4274">
        <v>0.56298099999999995</v>
      </c>
      <c r="Q4274">
        <v>0.55681400000000003</v>
      </c>
      <c r="R4274">
        <v>0.59236800000000001</v>
      </c>
      <c r="S4274">
        <v>0.62566699999999997</v>
      </c>
      <c r="T4274">
        <v>0.65760799999999997</v>
      </c>
      <c r="U4274">
        <v>0.69189699999999998</v>
      </c>
      <c r="V4274">
        <v>0.72357800000000005</v>
      </c>
      <c r="W4274">
        <v>0.75865499999999997</v>
      </c>
      <c r="X4274">
        <v>0.79579</v>
      </c>
      <c r="Y4274">
        <v>0.82367000000000001</v>
      </c>
      <c r="Z4274">
        <v>0.84752700000000003</v>
      </c>
      <c r="AA4274">
        <v>0.86978</v>
      </c>
      <c r="AB4274">
        <v>0.89153700000000002</v>
      </c>
      <c r="AC4274">
        <v>0.91934700000000003</v>
      </c>
      <c r="AD4274">
        <v>0.96043199999999995</v>
      </c>
      <c r="AE4274">
        <v>0.99273800000000001</v>
      </c>
      <c r="AF4274">
        <v>1.0176499999999999</v>
      </c>
    </row>
    <row r="4275" spans="1:32">
      <c r="A4275" t="s">
        <v>9903</v>
      </c>
      <c r="B4275" t="s">
        <v>19</v>
      </c>
      <c r="C4275">
        <v>0</v>
      </c>
      <c r="D4275">
        <v>0</v>
      </c>
      <c r="E4275" s="2">
        <v>2.10691E-6</v>
      </c>
      <c r="F4275" s="2">
        <v>4.0735799999999997E-6</v>
      </c>
      <c r="G4275" s="2">
        <v>5.95188E-6</v>
      </c>
      <c r="H4275" s="2">
        <v>7.7969100000000005E-6</v>
      </c>
      <c r="I4275" s="2">
        <v>9.57889E-6</v>
      </c>
      <c r="J4275" s="2">
        <v>1.13778E-5</v>
      </c>
      <c r="K4275" s="2">
        <v>1.30206E-5</v>
      </c>
      <c r="L4275" s="2">
        <v>1.4762100000000001E-5</v>
      </c>
      <c r="M4275" s="2">
        <v>1.64036E-5</v>
      </c>
      <c r="N4275" s="2">
        <v>1.80338E-5</v>
      </c>
      <c r="O4275" s="2">
        <v>1.9496799999999999E-5</v>
      </c>
      <c r="P4275" s="2">
        <v>2.09076E-5</v>
      </c>
      <c r="Q4275" s="2">
        <v>2.23897E-5</v>
      </c>
      <c r="R4275" s="2">
        <v>2.3819300000000001E-5</v>
      </c>
      <c r="S4275" s="2">
        <v>2.5158299999999999E-5</v>
      </c>
      <c r="T4275" s="2">
        <v>2.6405299999999999E-5</v>
      </c>
      <c r="U4275" s="2">
        <v>2.7703900000000001E-5</v>
      </c>
      <c r="V4275" s="2">
        <v>2.8972400000000001E-5</v>
      </c>
      <c r="W4275" s="2">
        <v>3.02916E-5</v>
      </c>
      <c r="X4275" s="2">
        <v>3.1774299999999998E-5</v>
      </c>
      <c r="Y4275" s="2">
        <v>3.28414E-5</v>
      </c>
      <c r="Z4275" s="2">
        <v>3.3792599999999999E-5</v>
      </c>
      <c r="AA4275" s="2">
        <v>3.4631300000000002E-5</v>
      </c>
      <c r="AB4275" s="2">
        <v>3.5697600000000002E-5</v>
      </c>
      <c r="AC4275" s="2">
        <v>3.6707700000000001E-5</v>
      </c>
      <c r="AD4275" s="2">
        <v>3.8133899999999998E-5</v>
      </c>
      <c r="AE4275" s="2">
        <v>3.9361599999999999E-5</v>
      </c>
      <c r="AF4275" s="2">
        <v>4.0349399999999997E-5</v>
      </c>
    </row>
    <row r="4276" spans="1:32">
      <c r="A4276" t="s">
        <v>9904</v>
      </c>
      <c r="B4276" t="s">
        <v>19</v>
      </c>
      <c r="C4276">
        <v>0</v>
      </c>
      <c r="D4276">
        <v>0</v>
      </c>
      <c r="E4276" s="2">
        <v>9.7302500000000006E-6</v>
      </c>
      <c r="F4276" s="2">
        <v>1.8812900000000001E-5</v>
      </c>
      <c r="G4276" s="2">
        <v>2.74874E-5</v>
      </c>
      <c r="H4276" s="2">
        <v>3.6008199999999999E-5</v>
      </c>
      <c r="I4276" s="2">
        <v>4.4237899999999999E-5</v>
      </c>
      <c r="J4276" s="2">
        <v>5.2545700000000001E-5</v>
      </c>
      <c r="K4276" s="2">
        <v>6.0132500000000001E-5</v>
      </c>
      <c r="L4276" s="2">
        <v>6.8175499999999998E-5</v>
      </c>
      <c r="M4276" s="2">
        <v>7.5756399999999999E-5</v>
      </c>
      <c r="N4276" s="2">
        <v>8.3284799999999999E-5</v>
      </c>
      <c r="O4276" s="2">
        <v>9.0041499999999995E-5</v>
      </c>
      <c r="P4276" s="2">
        <v>9.6556800000000004E-5</v>
      </c>
      <c r="Q4276">
        <v>1.03402E-4</v>
      </c>
      <c r="R4276">
        <v>1.10004E-4</v>
      </c>
      <c r="S4276">
        <v>1.1618800000000001E-4</v>
      </c>
      <c r="T4276">
        <v>1.21947E-4</v>
      </c>
      <c r="U4276">
        <v>1.2794400000000001E-4</v>
      </c>
      <c r="V4276">
        <v>1.33802E-4</v>
      </c>
      <c r="W4276">
        <v>1.3989499999999999E-4</v>
      </c>
      <c r="X4276">
        <v>1.46742E-4</v>
      </c>
      <c r="Y4276">
        <v>1.5166999999999999E-4</v>
      </c>
      <c r="Z4276">
        <v>1.5606300000000001E-4</v>
      </c>
      <c r="AA4276">
        <v>1.59937E-4</v>
      </c>
      <c r="AB4276">
        <v>1.6486100000000001E-4</v>
      </c>
      <c r="AC4276">
        <v>1.69526E-4</v>
      </c>
      <c r="AD4276">
        <v>1.7611300000000001E-4</v>
      </c>
      <c r="AE4276">
        <v>1.81783E-4</v>
      </c>
      <c r="AF4276">
        <v>1.8634399999999999E-4</v>
      </c>
    </row>
    <row r="4277" spans="1:32">
      <c r="A4277" t="s">
        <v>9905</v>
      </c>
      <c r="B4277" t="s">
        <v>19</v>
      </c>
      <c r="C4277">
        <v>0</v>
      </c>
      <c r="D4277">
        <v>0</v>
      </c>
      <c r="E4277" s="2">
        <v>3.33019E-5</v>
      </c>
      <c r="F4277" s="2">
        <v>6.4387400000000006E-5</v>
      </c>
      <c r="G4277" s="2">
        <v>9.4075999999999998E-5</v>
      </c>
      <c r="H4277">
        <v>1.23239E-4</v>
      </c>
      <c r="I4277">
        <v>1.5140499999999999E-4</v>
      </c>
      <c r="J4277">
        <v>1.79839E-4</v>
      </c>
      <c r="K4277">
        <v>2.05804E-4</v>
      </c>
      <c r="L4277">
        <v>2.3333199999999999E-4</v>
      </c>
      <c r="M4277">
        <v>2.5927699999999998E-4</v>
      </c>
      <c r="N4277">
        <v>2.8504399999999998E-4</v>
      </c>
      <c r="O4277">
        <v>3.0816799999999999E-4</v>
      </c>
      <c r="P4277">
        <v>3.3046699999999998E-4</v>
      </c>
      <c r="Q4277">
        <v>3.53894E-4</v>
      </c>
      <c r="R4277">
        <v>3.7649100000000001E-4</v>
      </c>
      <c r="S4277">
        <v>3.9765500000000001E-4</v>
      </c>
      <c r="T4277">
        <v>4.17365E-4</v>
      </c>
      <c r="U4277">
        <v>4.3789000000000002E-4</v>
      </c>
      <c r="V4277">
        <v>4.5794100000000001E-4</v>
      </c>
      <c r="W4277">
        <v>4.7879200000000002E-4</v>
      </c>
      <c r="X4277">
        <v>5.0222799999999996E-4</v>
      </c>
      <c r="Y4277">
        <v>5.19094E-4</v>
      </c>
      <c r="Z4277">
        <v>5.3412900000000005E-4</v>
      </c>
      <c r="AA4277">
        <v>5.4738599999999997E-4</v>
      </c>
      <c r="AB4277">
        <v>5.6423900000000002E-4</v>
      </c>
      <c r="AC4277">
        <v>5.8020499999999998E-4</v>
      </c>
      <c r="AD4277">
        <v>6.0274799999999996E-4</v>
      </c>
      <c r="AE4277">
        <v>6.2215399999999998E-4</v>
      </c>
      <c r="AF4277">
        <v>6.3776700000000002E-4</v>
      </c>
    </row>
    <row r="4278" spans="1:32">
      <c r="A4278" t="s">
        <v>9906</v>
      </c>
      <c r="B4278" t="s">
        <v>19</v>
      </c>
      <c r="C4278">
        <v>0</v>
      </c>
      <c r="D4278">
        <v>0</v>
      </c>
      <c r="E4278" s="2">
        <v>2.6289400000000002E-6</v>
      </c>
      <c r="F4278" s="2">
        <v>5.0829199999999998E-6</v>
      </c>
      <c r="G4278" s="2">
        <v>7.42661E-6</v>
      </c>
      <c r="H4278" s="2">
        <v>9.7287900000000001E-6</v>
      </c>
      <c r="I4278" s="2">
        <v>1.1952300000000001E-5</v>
      </c>
      <c r="J4278" s="2">
        <v>1.41969E-5</v>
      </c>
      <c r="K4278" s="2">
        <v>1.6246799999999998E-5</v>
      </c>
      <c r="L4278" s="2">
        <v>1.8419799999999999E-5</v>
      </c>
      <c r="M4278" s="2">
        <v>2.0468000000000001E-5</v>
      </c>
      <c r="N4278" s="2">
        <v>2.2502099999999999E-5</v>
      </c>
      <c r="O4278" s="2">
        <v>2.4327600000000001E-5</v>
      </c>
      <c r="P4278" s="2">
        <v>2.6088000000000002E-5</v>
      </c>
      <c r="Q4278" s="2">
        <v>2.7937300000000001E-5</v>
      </c>
      <c r="R4278" s="2">
        <v>2.9721199999999999E-5</v>
      </c>
      <c r="S4278" s="2">
        <v>3.1392E-5</v>
      </c>
      <c r="T4278" s="2">
        <v>3.2947899999999997E-5</v>
      </c>
      <c r="U4278" s="2">
        <v>3.4568199999999999E-5</v>
      </c>
      <c r="V4278" s="2">
        <v>3.61511E-5</v>
      </c>
      <c r="W4278" s="2">
        <v>3.7797099999999998E-5</v>
      </c>
      <c r="X4278" s="2">
        <v>3.9647200000000002E-5</v>
      </c>
      <c r="Y4278" s="2">
        <v>4.0978700000000001E-5</v>
      </c>
      <c r="Z4278" s="2">
        <v>4.2165600000000002E-5</v>
      </c>
      <c r="AA4278" s="2">
        <v>4.3212099999999999E-5</v>
      </c>
      <c r="AB4278" s="2">
        <v>4.4542600000000003E-5</v>
      </c>
      <c r="AC4278" s="2">
        <v>4.5803000000000002E-5</v>
      </c>
      <c r="AD4278" s="2">
        <v>4.7582600000000001E-5</v>
      </c>
      <c r="AE4278" s="2">
        <v>4.9114499999999999E-5</v>
      </c>
      <c r="AF4278" s="2">
        <v>5.0346999999999998E-5</v>
      </c>
    </row>
    <row r="4279" spans="1:32">
      <c r="A4279" t="s">
        <v>9907</v>
      </c>
      <c r="B4279" t="s">
        <v>19</v>
      </c>
      <c r="C4279">
        <v>0</v>
      </c>
      <c r="D4279">
        <v>0</v>
      </c>
      <c r="E4279" s="2">
        <v>2.3378299999999999E-6</v>
      </c>
      <c r="F4279" s="2">
        <v>4.52005E-6</v>
      </c>
      <c r="G4279" s="2">
        <v>6.6042199999999999E-6</v>
      </c>
      <c r="H4279" s="2">
        <v>8.6514600000000007E-6</v>
      </c>
      <c r="I4279" s="2">
        <v>1.0628800000000001E-5</v>
      </c>
      <c r="J4279" s="2">
        <v>1.26248E-5</v>
      </c>
      <c r="K4279" s="2">
        <v>1.4447700000000001E-5</v>
      </c>
      <c r="L4279" s="2">
        <v>1.6380099999999999E-5</v>
      </c>
      <c r="M4279" s="2">
        <v>1.8201499999999998E-5</v>
      </c>
      <c r="N4279" s="2">
        <v>2.0010300000000001E-5</v>
      </c>
      <c r="O4279" s="2">
        <v>2.1633699999999999E-5</v>
      </c>
      <c r="P4279" s="2">
        <v>2.31991E-5</v>
      </c>
      <c r="Q4279" s="2">
        <v>2.4843700000000001E-5</v>
      </c>
      <c r="R4279" s="2">
        <v>2.6429999999999999E-5</v>
      </c>
      <c r="S4279" s="2">
        <v>2.7915700000000001E-5</v>
      </c>
      <c r="T4279" s="2">
        <v>2.9299399999999999E-5</v>
      </c>
      <c r="U4279" s="2">
        <v>3.0740300000000001E-5</v>
      </c>
      <c r="V4279" s="2">
        <v>3.2147899999999998E-5</v>
      </c>
      <c r="W4279" s="2">
        <v>3.3611600000000002E-5</v>
      </c>
      <c r="X4279" s="2">
        <v>3.5256799999999998E-5</v>
      </c>
      <c r="Y4279" s="2">
        <v>3.6440899999999999E-5</v>
      </c>
      <c r="Z4279" s="2">
        <v>3.7496300000000002E-5</v>
      </c>
      <c r="AA4279" s="2">
        <v>3.8427000000000003E-5</v>
      </c>
      <c r="AB4279" s="2">
        <v>3.9610100000000002E-5</v>
      </c>
      <c r="AC4279" s="2">
        <v>4.07309E-5</v>
      </c>
      <c r="AD4279" s="2">
        <v>4.2313500000000001E-5</v>
      </c>
      <c r="AE4279" s="2">
        <v>4.3675799999999999E-5</v>
      </c>
      <c r="AF4279" s="2">
        <v>4.4771799999999997E-5</v>
      </c>
    </row>
    <row r="4280" spans="1:32">
      <c r="A4280" t="s">
        <v>9908</v>
      </c>
      <c r="B4280" t="s">
        <v>19</v>
      </c>
      <c r="C4280">
        <v>0</v>
      </c>
      <c r="D4280">
        <v>0</v>
      </c>
      <c r="E4280" s="2">
        <v>7.0795999999999999E-6</v>
      </c>
      <c r="F4280" s="2">
        <v>1.3688E-5</v>
      </c>
      <c r="G4280" s="2">
        <v>1.99994E-5</v>
      </c>
      <c r="H4280" s="2">
        <v>2.6199100000000001E-5</v>
      </c>
      <c r="I4280" s="2">
        <v>3.2186900000000002E-5</v>
      </c>
      <c r="J4280" s="2">
        <v>3.8231600000000002E-5</v>
      </c>
      <c r="K4280" s="2">
        <v>4.3751600000000003E-5</v>
      </c>
      <c r="L4280" s="2">
        <v>4.96035E-5</v>
      </c>
      <c r="M4280" s="2">
        <v>5.5119299999999999E-5</v>
      </c>
      <c r="N4280" s="2">
        <v>6.0596900000000003E-5</v>
      </c>
      <c r="O4280" s="2">
        <v>6.5512900000000001E-5</v>
      </c>
      <c r="P4280" s="2">
        <v>7.0253399999999994E-5</v>
      </c>
      <c r="Q4280" s="2">
        <v>7.5233600000000004E-5</v>
      </c>
      <c r="R4280" s="2">
        <v>8.0037500000000001E-5</v>
      </c>
      <c r="S4280" s="2">
        <v>8.4536799999999993E-5</v>
      </c>
      <c r="T4280" s="2">
        <v>8.8726899999999999E-5</v>
      </c>
      <c r="U4280" s="2">
        <v>9.3090299999999999E-5</v>
      </c>
      <c r="V4280" s="2">
        <v>9.7352800000000001E-5</v>
      </c>
      <c r="W4280">
        <v>1.01785E-4</v>
      </c>
      <c r="X4280">
        <v>1.0676800000000001E-4</v>
      </c>
      <c r="Y4280">
        <v>1.1035300000000001E-4</v>
      </c>
      <c r="Z4280">
        <v>1.1355E-4</v>
      </c>
      <c r="AA4280">
        <v>1.1636799999999999E-4</v>
      </c>
      <c r="AB4280">
        <v>1.19951E-4</v>
      </c>
      <c r="AC4280">
        <v>1.2334499999999999E-4</v>
      </c>
      <c r="AD4280">
        <v>1.2813700000000001E-4</v>
      </c>
      <c r="AE4280">
        <v>1.32263E-4</v>
      </c>
      <c r="AF4280">
        <v>1.35582E-4</v>
      </c>
    </row>
    <row r="4281" spans="1:32">
      <c r="A4281" t="s">
        <v>9909</v>
      </c>
      <c r="B4281" t="s">
        <v>19</v>
      </c>
      <c r="C4281">
        <v>0</v>
      </c>
      <c r="D4281">
        <v>0</v>
      </c>
      <c r="E4281" s="2">
        <v>5.4670999999999995E-7</v>
      </c>
      <c r="F4281" s="2">
        <v>1.05703E-6</v>
      </c>
      <c r="G4281" s="2">
        <v>1.5444199999999999E-6</v>
      </c>
      <c r="H4281" s="2">
        <v>2.0231799999999998E-6</v>
      </c>
      <c r="I4281" s="2">
        <v>2.4855799999999998E-6</v>
      </c>
      <c r="J4281" s="2">
        <v>2.9523699999999999E-6</v>
      </c>
      <c r="K4281" s="2">
        <v>3.37864E-6</v>
      </c>
      <c r="L4281" s="2">
        <v>3.8305500000000001E-6</v>
      </c>
      <c r="M4281" s="2">
        <v>4.25649E-6</v>
      </c>
      <c r="N4281" s="2">
        <v>4.67949E-6</v>
      </c>
      <c r="O4281" s="2">
        <v>5.05913E-6</v>
      </c>
      <c r="P4281" s="2">
        <v>5.4252000000000002E-6</v>
      </c>
      <c r="Q4281" s="2">
        <v>5.80979E-6</v>
      </c>
      <c r="R4281" s="2">
        <v>6.1807599999999999E-6</v>
      </c>
      <c r="S4281" s="2">
        <v>6.5282100000000003E-6</v>
      </c>
      <c r="T4281" s="2">
        <v>6.8517799999999996E-6</v>
      </c>
      <c r="U4281" s="2">
        <v>7.1887399999999997E-6</v>
      </c>
      <c r="V4281" s="2">
        <v>7.5179100000000003E-6</v>
      </c>
      <c r="W4281" s="2">
        <v>7.8602100000000004E-6</v>
      </c>
      <c r="X4281" s="2">
        <v>8.2449499999999997E-6</v>
      </c>
      <c r="Y4281" s="2">
        <v>8.5218399999999997E-6</v>
      </c>
      <c r="Z4281" s="2">
        <v>8.7686699999999992E-6</v>
      </c>
      <c r="AA4281" s="2">
        <v>8.9863000000000007E-6</v>
      </c>
      <c r="AB4281" s="2">
        <v>9.2629799999999995E-6</v>
      </c>
      <c r="AC4281" s="2">
        <v>9.5250900000000007E-6</v>
      </c>
      <c r="AD4281" s="2">
        <v>9.8951699999999993E-6</v>
      </c>
      <c r="AE4281" s="2">
        <v>1.02137E-5</v>
      </c>
      <c r="AF4281" s="2">
        <v>1.04701E-5</v>
      </c>
    </row>
    <row r="4282" spans="1:32">
      <c r="A4282" t="s">
        <v>9910</v>
      </c>
      <c r="B4282" t="s">
        <v>19</v>
      </c>
      <c r="C4282">
        <v>0</v>
      </c>
      <c r="D4282">
        <v>0</v>
      </c>
      <c r="E4282" s="2">
        <v>4.66776E-7</v>
      </c>
      <c r="F4282" s="2">
        <v>9.0248500000000005E-7</v>
      </c>
      <c r="G4282" s="2">
        <v>1.31861E-6</v>
      </c>
      <c r="H4282" s="2">
        <v>1.72737E-6</v>
      </c>
      <c r="I4282" s="2">
        <v>2.1221599999999999E-6</v>
      </c>
      <c r="J4282" s="2">
        <v>2.5206999999999999E-6</v>
      </c>
      <c r="K4282" s="2">
        <v>2.88465E-6</v>
      </c>
      <c r="L4282" s="2">
        <v>3.27049E-6</v>
      </c>
      <c r="M4282" s="2">
        <v>3.6341500000000002E-6</v>
      </c>
      <c r="N4282" s="2">
        <v>3.9953100000000004E-6</v>
      </c>
      <c r="O4282" s="2">
        <v>4.3194300000000001E-6</v>
      </c>
      <c r="P4282" s="2">
        <v>4.63199E-6</v>
      </c>
      <c r="Q4282" s="2">
        <v>4.96034E-6</v>
      </c>
      <c r="R4282" s="2">
        <v>5.2770700000000003E-6</v>
      </c>
      <c r="S4282" s="2">
        <v>5.5737200000000002E-6</v>
      </c>
      <c r="T4282" s="2">
        <v>5.84999E-6</v>
      </c>
      <c r="U4282" s="2">
        <v>6.13768E-6</v>
      </c>
      <c r="V4282" s="2">
        <v>6.4187199999999998E-6</v>
      </c>
      <c r="W4282" s="2">
        <v>6.7109700000000002E-6</v>
      </c>
      <c r="X4282" s="2">
        <v>7.0394599999999999E-6</v>
      </c>
      <c r="Y4282" s="2">
        <v>7.2758699999999997E-6</v>
      </c>
      <c r="Z4282" s="2">
        <v>7.4866100000000003E-6</v>
      </c>
      <c r="AA4282" s="2">
        <v>7.6724199999999993E-6</v>
      </c>
      <c r="AB4282" s="2">
        <v>7.9086499999999992E-6</v>
      </c>
      <c r="AC4282" s="2">
        <v>8.1324300000000007E-6</v>
      </c>
      <c r="AD4282" s="2">
        <v>8.4484000000000003E-6</v>
      </c>
      <c r="AE4282" s="2">
        <v>8.7204000000000004E-6</v>
      </c>
      <c r="AF4282" s="2">
        <v>8.9392400000000002E-6</v>
      </c>
    </row>
    <row r="4283" spans="1:32">
      <c r="A4283" t="s">
        <v>9911</v>
      </c>
      <c r="B4283" t="s">
        <v>19</v>
      </c>
      <c r="C4283">
        <v>0</v>
      </c>
      <c r="D4283">
        <v>0</v>
      </c>
      <c r="E4283" s="2">
        <v>2.96052E-6</v>
      </c>
      <c r="F4283" s="2">
        <v>5.7239999999999997E-6</v>
      </c>
      <c r="G4283" s="2">
        <v>8.3633E-6</v>
      </c>
      <c r="H4283" s="2">
        <v>1.0955799999999999E-5</v>
      </c>
      <c r="I4283" s="2">
        <v>1.3459799999999999E-5</v>
      </c>
      <c r="J4283" s="2">
        <v>1.5987599999999999E-5</v>
      </c>
      <c r="K4283" s="2">
        <v>1.8295899999999999E-5</v>
      </c>
      <c r="L4283" s="2">
        <v>2.0743000000000001E-5</v>
      </c>
      <c r="M4283" s="2">
        <v>2.30496E-5</v>
      </c>
      <c r="N4283" s="2">
        <v>2.5340199999999998E-5</v>
      </c>
      <c r="O4283" s="2">
        <v>2.7396E-5</v>
      </c>
      <c r="P4283" s="2">
        <v>2.93783E-5</v>
      </c>
      <c r="Q4283" s="2">
        <v>3.1461000000000003E-5</v>
      </c>
      <c r="R4283" s="2">
        <v>3.3469800000000003E-5</v>
      </c>
      <c r="S4283" s="2">
        <v>3.5351300000000002E-5</v>
      </c>
      <c r="T4283" s="2">
        <v>3.7103500000000001E-5</v>
      </c>
      <c r="U4283" s="2">
        <v>3.8928199999999998E-5</v>
      </c>
      <c r="V4283" s="2">
        <v>4.0710700000000003E-5</v>
      </c>
      <c r="W4283" s="2">
        <v>4.2564300000000002E-5</v>
      </c>
      <c r="X4283" s="2">
        <v>4.4647800000000003E-5</v>
      </c>
      <c r="Y4283" s="2">
        <v>4.6147199999999998E-5</v>
      </c>
      <c r="Z4283" s="2">
        <v>4.7483800000000001E-5</v>
      </c>
      <c r="AA4283" s="2">
        <v>4.8662300000000003E-5</v>
      </c>
      <c r="AB4283" s="2">
        <v>5.0160600000000002E-5</v>
      </c>
      <c r="AC4283" s="2">
        <v>5.1579899999999997E-5</v>
      </c>
      <c r="AD4283" s="2">
        <v>5.3584000000000001E-5</v>
      </c>
      <c r="AE4283" s="2">
        <v>5.5309100000000002E-5</v>
      </c>
      <c r="AF4283" s="2">
        <v>5.6697100000000003E-5</v>
      </c>
    </row>
    <row r="4284" spans="1:32">
      <c r="A4284" t="s">
        <v>9912</v>
      </c>
      <c r="B4284" t="s">
        <v>19</v>
      </c>
      <c r="C4284">
        <v>0</v>
      </c>
      <c r="D4284">
        <v>0</v>
      </c>
      <c r="E4284" s="2">
        <v>5.9210500000000005E-7</v>
      </c>
      <c r="F4284" s="2">
        <v>1.1448E-6</v>
      </c>
      <c r="G4284" s="2">
        <v>1.6726600000000001E-6</v>
      </c>
      <c r="H4284" s="2">
        <v>2.1911699999999999E-6</v>
      </c>
      <c r="I4284" s="2">
        <v>2.69196E-6</v>
      </c>
      <c r="J4284" s="2">
        <v>3.1975100000000002E-6</v>
      </c>
      <c r="K4284" s="2">
        <v>3.6591799999999999E-6</v>
      </c>
      <c r="L4284" s="2">
        <v>4.1486100000000002E-6</v>
      </c>
      <c r="M4284" s="2">
        <v>4.6099200000000002E-6</v>
      </c>
      <c r="N4284" s="2">
        <v>5.0680399999999998E-6</v>
      </c>
      <c r="O4284" s="2">
        <v>5.4792E-6</v>
      </c>
      <c r="P4284" s="2">
        <v>5.8756699999999999E-6</v>
      </c>
      <c r="Q4284" s="2">
        <v>6.2921899999999998E-6</v>
      </c>
      <c r="R4284" s="2">
        <v>6.6939600000000004E-6</v>
      </c>
      <c r="S4284" s="2">
        <v>7.0702599999999996E-6</v>
      </c>
      <c r="T4284" s="2">
        <v>7.4206999999999999E-6</v>
      </c>
      <c r="U4284" s="2">
        <v>7.7856399999999999E-6</v>
      </c>
      <c r="V4284" s="2">
        <v>8.1421400000000006E-6</v>
      </c>
      <c r="W4284" s="2">
        <v>8.51286E-6</v>
      </c>
      <c r="X4284" s="2">
        <v>8.9295499999999999E-6</v>
      </c>
      <c r="Y4284" s="2">
        <v>9.2294300000000005E-6</v>
      </c>
      <c r="Z4284" s="2">
        <v>9.4967500000000002E-6</v>
      </c>
      <c r="AA4284" s="2">
        <v>9.7324599999999993E-6</v>
      </c>
      <c r="AB4284" s="2">
        <v>1.00321E-5</v>
      </c>
      <c r="AC4284" s="2">
        <v>1.0316000000000001E-5</v>
      </c>
      <c r="AD4284" s="2">
        <v>1.07168E-5</v>
      </c>
      <c r="AE4284" s="2">
        <v>1.10618E-5</v>
      </c>
      <c r="AF4284" s="2">
        <v>1.13394E-5</v>
      </c>
    </row>
    <row r="4285" spans="1:32">
      <c r="A4285" t="s">
        <v>9913</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9914</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9915</v>
      </c>
      <c r="B4287" t="s">
        <v>19</v>
      </c>
      <c r="C4287" s="2">
        <v>7340970</v>
      </c>
      <c r="D4287" s="2">
        <v>10903500</v>
      </c>
      <c r="E4287" s="2">
        <v>11001800</v>
      </c>
      <c r="F4287" s="2">
        <v>7778210</v>
      </c>
      <c r="G4287" s="2">
        <v>6623610</v>
      </c>
      <c r="H4287" s="2">
        <v>5139290</v>
      </c>
      <c r="I4287" s="2">
        <v>4072240</v>
      </c>
      <c r="J4287" s="2">
        <v>3364870</v>
      </c>
      <c r="K4287" s="2">
        <v>3285520</v>
      </c>
      <c r="L4287" s="2">
        <v>3282820</v>
      </c>
      <c r="M4287" s="2">
        <v>3353340</v>
      </c>
      <c r="N4287" s="2">
        <v>3459070</v>
      </c>
      <c r="O4287" s="2">
        <v>3624610</v>
      </c>
      <c r="P4287" s="2">
        <v>3771940</v>
      </c>
      <c r="Q4287" s="2">
        <v>3909020</v>
      </c>
      <c r="R4287" s="2">
        <v>3944590</v>
      </c>
      <c r="S4287" s="2">
        <v>4014240</v>
      </c>
      <c r="T4287" s="2">
        <v>4154040</v>
      </c>
      <c r="U4287" s="2">
        <v>4116520</v>
      </c>
      <c r="V4287" s="2">
        <v>4302340</v>
      </c>
      <c r="W4287" s="2">
        <v>4412050</v>
      </c>
      <c r="X4287" s="2">
        <v>4451070</v>
      </c>
      <c r="Y4287" s="2">
        <v>4413270</v>
      </c>
      <c r="Z4287" s="2">
        <v>4405510</v>
      </c>
      <c r="AA4287" s="2">
        <v>4410170</v>
      </c>
      <c r="AB4287" s="2">
        <v>4395140</v>
      </c>
      <c r="AC4287" s="2">
        <v>4410400</v>
      </c>
      <c r="AD4287" s="2">
        <v>4368320</v>
      </c>
      <c r="AE4287" s="2">
        <v>4318280</v>
      </c>
      <c r="AF4287" s="2">
        <v>4370620</v>
      </c>
    </row>
    <row r="4288" spans="1:32">
      <c r="A4288" t="s">
        <v>9916</v>
      </c>
      <c r="B4288" t="s">
        <v>19</v>
      </c>
      <c r="C4288" s="2">
        <v>33902600</v>
      </c>
      <c r="D4288" s="2">
        <v>50355200</v>
      </c>
      <c r="E4288" s="2">
        <v>50809400</v>
      </c>
      <c r="F4288" s="2">
        <v>35921800</v>
      </c>
      <c r="G4288" s="2">
        <v>30589600</v>
      </c>
      <c r="H4288" s="2">
        <v>23734600</v>
      </c>
      <c r="I4288" s="2">
        <v>18806700</v>
      </c>
      <c r="J4288" s="2">
        <v>15539900</v>
      </c>
      <c r="K4288" s="2">
        <v>15173400</v>
      </c>
      <c r="L4288" s="2">
        <v>15160900</v>
      </c>
      <c r="M4288" s="2">
        <v>15486600</v>
      </c>
      <c r="N4288" s="2">
        <v>15974900</v>
      </c>
      <c r="O4288" s="2">
        <v>16739400</v>
      </c>
      <c r="P4288" s="2">
        <v>17419800</v>
      </c>
      <c r="Q4288" s="2">
        <v>18052900</v>
      </c>
      <c r="R4288" s="2">
        <v>18217200</v>
      </c>
      <c r="S4288" s="2">
        <v>18538800</v>
      </c>
      <c r="T4288" s="2">
        <v>19184500</v>
      </c>
      <c r="U4288" s="2">
        <v>19011200</v>
      </c>
      <c r="V4288" s="2">
        <v>19869300</v>
      </c>
      <c r="W4288" s="2">
        <v>20376000</v>
      </c>
      <c r="X4288" s="2">
        <v>20556200</v>
      </c>
      <c r="Y4288" s="2">
        <v>20381600</v>
      </c>
      <c r="Z4288" s="2">
        <v>20345800</v>
      </c>
      <c r="AA4288" s="2">
        <v>20367300</v>
      </c>
      <c r="AB4288" s="2">
        <v>20297900</v>
      </c>
      <c r="AC4288" s="2">
        <v>20368400</v>
      </c>
      <c r="AD4288" s="2">
        <v>20174100</v>
      </c>
      <c r="AE4288" s="2">
        <v>19943000</v>
      </c>
      <c r="AF4288" s="2">
        <v>20184700</v>
      </c>
    </row>
    <row r="4289" spans="1:32">
      <c r="A4289" t="s">
        <v>9917</v>
      </c>
      <c r="B4289" t="s">
        <v>19</v>
      </c>
      <c r="C4289" s="2">
        <v>116032000</v>
      </c>
      <c r="D4289" s="2">
        <v>172341000</v>
      </c>
      <c r="E4289" s="2">
        <v>173896000</v>
      </c>
      <c r="F4289" s="2">
        <v>122943000</v>
      </c>
      <c r="G4289" s="2">
        <v>104693000</v>
      </c>
      <c r="H4289" s="2">
        <v>81232100</v>
      </c>
      <c r="I4289" s="2">
        <v>64366200</v>
      </c>
      <c r="J4289" s="2">
        <v>53185500</v>
      </c>
      <c r="K4289" s="2">
        <v>51931200</v>
      </c>
      <c r="L4289" s="2">
        <v>51888500</v>
      </c>
      <c r="M4289" s="2">
        <v>53003100</v>
      </c>
      <c r="N4289" s="2">
        <v>54674400</v>
      </c>
      <c r="O4289" s="2">
        <v>57290900</v>
      </c>
      <c r="P4289" s="2">
        <v>59619600</v>
      </c>
      <c r="Q4289" s="2">
        <v>61786200</v>
      </c>
      <c r="R4289" s="2">
        <v>62348600</v>
      </c>
      <c r="S4289" s="2">
        <v>63449400</v>
      </c>
      <c r="T4289" s="2">
        <v>65659100</v>
      </c>
      <c r="U4289" s="2">
        <v>65066100</v>
      </c>
      <c r="V4289" s="2">
        <v>68003100</v>
      </c>
      <c r="W4289" s="2">
        <v>69737200</v>
      </c>
      <c r="X4289" s="2">
        <v>70354000</v>
      </c>
      <c r="Y4289" s="2">
        <v>69756500</v>
      </c>
      <c r="Z4289" s="2">
        <v>69633900</v>
      </c>
      <c r="AA4289" s="2">
        <v>69707500</v>
      </c>
      <c r="AB4289" s="2">
        <v>69470000</v>
      </c>
      <c r="AC4289" s="2">
        <v>69711100</v>
      </c>
      <c r="AD4289" s="2">
        <v>69046000</v>
      </c>
      <c r="AE4289" s="2">
        <v>68255200</v>
      </c>
      <c r="AF4289" s="2">
        <v>69082400</v>
      </c>
    </row>
    <row r="4290" spans="1:32">
      <c r="A4290" t="s">
        <v>9918</v>
      </c>
      <c r="B4290" t="s">
        <v>19</v>
      </c>
      <c r="C4290" s="2">
        <v>9159880</v>
      </c>
      <c r="D4290" s="2">
        <v>13605100</v>
      </c>
      <c r="E4290" s="2">
        <v>13727800</v>
      </c>
      <c r="F4290" s="2">
        <v>9705460</v>
      </c>
      <c r="G4290" s="2">
        <v>8264770</v>
      </c>
      <c r="H4290" s="2">
        <v>6412680</v>
      </c>
      <c r="I4290" s="2">
        <v>5081240</v>
      </c>
      <c r="J4290" s="2">
        <v>4198600</v>
      </c>
      <c r="K4290" s="2">
        <v>4099590</v>
      </c>
      <c r="L4290" s="2">
        <v>4096220</v>
      </c>
      <c r="M4290" s="2">
        <v>4184210</v>
      </c>
      <c r="N4290" s="2">
        <v>4316140</v>
      </c>
      <c r="O4290" s="2">
        <v>4522700</v>
      </c>
      <c r="P4290" s="2">
        <v>4706530</v>
      </c>
      <c r="Q4290" s="2">
        <v>4877570</v>
      </c>
      <c r="R4290" s="2">
        <v>4921970</v>
      </c>
      <c r="S4290" s="2">
        <v>5008860</v>
      </c>
      <c r="T4290" s="2">
        <v>5183300</v>
      </c>
      <c r="U4290" s="2">
        <v>5136500</v>
      </c>
      <c r="V4290" s="2">
        <v>5368350</v>
      </c>
      <c r="W4290" s="2">
        <v>5505240</v>
      </c>
      <c r="X4290" s="2">
        <v>5553940</v>
      </c>
      <c r="Y4290" s="2">
        <v>5506760</v>
      </c>
      <c r="Z4290" s="2">
        <v>5497090</v>
      </c>
      <c r="AA4290" s="2">
        <v>5502900</v>
      </c>
      <c r="AB4290" s="2">
        <v>5484150</v>
      </c>
      <c r="AC4290" s="2">
        <v>5503180</v>
      </c>
      <c r="AD4290" s="2">
        <v>5450680</v>
      </c>
      <c r="AE4290" s="2">
        <v>5388250</v>
      </c>
      <c r="AF4290" s="2">
        <v>5453550</v>
      </c>
    </row>
    <row r="4291" spans="1:32">
      <c r="A4291" t="s">
        <v>9919</v>
      </c>
      <c r="B4291" t="s">
        <v>19</v>
      </c>
      <c r="C4291" s="2">
        <v>8145560</v>
      </c>
      <c r="D4291" s="2">
        <v>12098500</v>
      </c>
      <c r="E4291" s="2">
        <v>12207600</v>
      </c>
      <c r="F4291" s="2">
        <v>8630710</v>
      </c>
      <c r="G4291" s="2">
        <v>7349570</v>
      </c>
      <c r="H4291" s="2">
        <v>5702570</v>
      </c>
      <c r="I4291" s="2">
        <v>4518560</v>
      </c>
      <c r="J4291" s="2">
        <v>3733670</v>
      </c>
      <c r="K4291" s="2">
        <v>3645610</v>
      </c>
      <c r="L4291" s="2">
        <v>3642620</v>
      </c>
      <c r="M4291" s="2">
        <v>3720870</v>
      </c>
      <c r="N4291" s="2">
        <v>3838190</v>
      </c>
      <c r="O4291" s="2">
        <v>4021870</v>
      </c>
      <c r="P4291" s="2">
        <v>4185350</v>
      </c>
      <c r="Q4291" s="2">
        <v>4337450</v>
      </c>
      <c r="R4291" s="2">
        <v>4376930</v>
      </c>
      <c r="S4291" s="2">
        <v>4454200</v>
      </c>
      <c r="T4291" s="2">
        <v>4609330</v>
      </c>
      <c r="U4291" s="2">
        <v>4567700</v>
      </c>
      <c r="V4291" s="2">
        <v>4773880</v>
      </c>
      <c r="W4291" s="2">
        <v>4895620</v>
      </c>
      <c r="X4291" s="2">
        <v>4938920</v>
      </c>
      <c r="Y4291" s="2">
        <v>4896970</v>
      </c>
      <c r="Z4291" s="2">
        <v>4888360</v>
      </c>
      <c r="AA4291" s="2">
        <v>4893530</v>
      </c>
      <c r="AB4291" s="2">
        <v>4876860</v>
      </c>
      <c r="AC4291" s="2">
        <v>4893790</v>
      </c>
      <c r="AD4291" s="2">
        <v>4847100</v>
      </c>
      <c r="AE4291" s="2">
        <v>4791570</v>
      </c>
      <c r="AF4291" s="2">
        <v>4849650</v>
      </c>
    </row>
    <row r="4292" spans="1:32">
      <c r="A4292" t="s">
        <v>9920</v>
      </c>
      <c r="B4292" t="s">
        <v>19</v>
      </c>
      <c r="C4292" s="2">
        <v>24667000</v>
      </c>
      <c r="D4292" s="2">
        <v>36637700</v>
      </c>
      <c r="E4292" s="2">
        <v>36968200</v>
      </c>
      <c r="F4292" s="2">
        <v>26136200</v>
      </c>
      <c r="G4292" s="2">
        <v>22256600</v>
      </c>
      <c r="H4292" s="2">
        <v>17269000</v>
      </c>
      <c r="I4292" s="2">
        <v>13683500</v>
      </c>
      <c r="J4292" s="2">
        <v>11306600</v>
      </c>
      <c r="K4292" s="2">
        <v>11039900</v>
      </c>
      <c r="L4292" s="2">
        <v>11030900</v>
      </c>
      <c r="M4292" s="2">
        <v>11267800</v>
      </c>
      <c r="N4292" s="2">
        <v>11623100</v>
      </c>
      <c r="O4292" s="2">
        <v>12179400</v>
      </c>
      <c r="P4292" s="2">
        <v>12674400</v>
      </c>
      <c r="Q4292" s="2">
        <v>13135000</v>
      </c>
      <c r="R4292" s="2">
        <v>13254600</v>
      </c>
      <c r="S4292" s="2">
        <v>13488600</v>
      </c>
      <c r="T4292" s="2">
        <v>13958300</v>
      </c>
      <c r="U4292" s="2">
        <v>13832300</v>
      </c>
      <c r="V4292" s="2">
        <v>14456700</v>
      </c>
      <c r="W4292" s="2">
        <v>14825300</v>
      </c>
      <c r="X4292" s="2">
        <v>14956400</v>
      </c>
      <c r="Y4292" s="2">
        <v>14829400</v>
      </c>
      <c r="Z4292" s="2">
        <v>14803300</v>
      </c>
      <c r="AA4292" s="2">
        <v>14819000</v>
      </c>
      <c r="AB4292" s="2">
        <v>14768500</v>
      </c>
      <c r="AC4292" s="2">
        <v>14819800</v>
      </c>
      <c r="AD4292" s="2">
        <v>14678400</v>
      </c>
      <c r="AE4292" s="2">
        <v>14510200</v>
      </c>
      <c r="AF4292" s="2">
        <v>14686100</v>
      </c>
    </row>
    <row r="4293" spans="1:32">
      <c r="A4293" t="s">
        <v>9921</v>
      </c>
      <c r="B4293" t="s">
        <v>19</v>
      </c>
      <c r="C4293" s="2">
        <v>1904870</v>
      </c>
      <c r="D4293" s="2">
        <v>2829290</v>
      </c>
      <c r="E4293" s="2">
        <v>2854810</v>
      </c>
      <c r="F4293" s="2">
        <v>2018330</v>
      </c>
      <c r="G4293" s="2">
        <v>1718720</v>
      </c>
      <c r="H4293" s="2">
        <v>1333570</v>
      </c>
      <c r="I4293" s="2">
        <v>1056680</v>
      </c>
      <c r="J4293">
        <v>873133</v>
      </c>
      <c r="K4293">
        <v>852541</v>
      </c>
      <c r="L4293">
        <v>851842</v>
      </c>
      <c r="M4293">
        <v>870140</v>
      </c>
      <c r="N4293">
        <v>897576</v>
      </c>
      <c r="O4293">
        <v>940531</v>
      </c>
      <c r="P4293">
        <v>978761</v>
      </c>
      <c r="Q4293" s="2">
        <v>1014330</v>
      </c>
      <c r="R4293" s="2">
        <v>1023560</v>
      </c>
      <c r="S4293" s="2">
        <v>1041630</v>
      </c>
      <c r="T4293" s="2">
        <v>1077910</v>
      </c>
      <c r="U4293" s="2">
        <v>1068180</v>
      </c>
      <c r="V4293" s="2">
        <v>1116390</v>
      </c>
      <c r="W4293" s="2">
        <v>1144860</v>
      </c>
      <c r="X4293" s="2">
        <v>1154990</v>
      </c>
      <c r="Y4293" s="2">
        <v>1145180</v>
      </c>
      <c r="Z4293" s="2">
        <v>1143160</v>
      </c>
      <c r="AA4293" s="2">
        <v>1144370</v>
      </c>
      <c r="AB4293" s="2">
        <v>1140470</v>
      </c>
      <c r="AC4293" s="2">
        <v>1144430</v>
      </c>
      <c r="AD4293" s="2">
        <v>1133510</v>
      </c>
      <c r="AE4293" s="2">
        <v>1120530</v>
      </c>
      <c r="AF4293" s="2">
        <v>1134110</v>
      </c>
    </row>
    <row r="4294" spans="1:32">
      <c r="A4294" t="s">
        <v>9922</v>
      </c>
      <c r="B4294" t="s">
        <v>19</v>
      </c>
      <c r="C4294" s="2">
        <v>1626360</v>
      </c>
      <c r="D4294" s="2">
        <v>2415620</v>
      </c>
      <c r="E4294" s="2">
        <v>2437410</v>
      </c>
      <c r="F4294" s="2">
        <v>1723230</v>
      </c>
      <c r="G4294" s="2">
        <v>1467430</v>
      </c>
      <c r="H4294" s="2">
        <v>1138590</v>
      </c>
      <c r="I4294">
        <v>902187</v>
      </c>
      <c r="J4294">
        <v>745473</v>
      </c>
      <c r="K4294">
        <v>727892</v>
      </c>
      <c r="L4294">
        <v>727294</v>
      </c>
      <c r="M4294">
        <v>742917</v>
      </c>
      <c r="N4294">
        <v>766342</v>
      </c>
      <c r="O4294">
        <v>803016</v>
      </c>
      <c r="P4294">
        <v>835657</v>
      </c>
      <c r="Q4294">
        <v>866025</v>
      </c>
      <c r="R4294">
        <v>873908</v>
      </c>
      <c r="S4294">
        <v>889337</v>
      </c>
      <c r="T4294">
        <v>920309</v>
      </c>
      <c r="U4294">
        <v>911998</v>
      </c>
      <c r="V4294">
        <v>953164</v>
      </c>
      <c r="W4294">
        <v>977470</v>
      </c>
      <c r="X4294">
        <v>986116</v>
      </c>
      <c r="Y4294">
        <v>977740</v>
      </c>
      <c r="Z4294">
        <v>976022</v>
      </c>
      <c r="AA4294">
        <v>977054</v>
      </c>
      <c r="AB4294">
        <v>973725</v>
      </c>
      <c r="AC4294">
        <v>977104</v>
      </c>
      <c r="AD4294">
        <v>967782</v>
      </c>
      <c r="AE4294">
        <v>956697</v>
      </c>
      <c r="AF4294">
        <v>968291</v>
      </c>
    </row>
    <row r="4295" spans="1:32">
      <c r="A4295" t="s">
        <v>9923</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9924</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9925</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9926</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9927</v>
      </c>
      <c r="B4299" t="s">
        <v>19</v>
      </c>
      <c r="C4299">
        <v>5602.24</v>
      </c>
      <c r="D4299">
        <v>7555.77</v>
      </c>
      <c r="E4299">
        <v>6580.07</v>
      </c>
      <c r="F4299">
        <v>6315.33</v>
      </c>
      <c r="G4299">
        <v>6057</v>
      </c>
      <c r="H4299">
        <v>5807.2</v>
      </c>
      <c r="I4299">
        <v>5572.35</v>
      </c>
      <c r="J4299">
        <v>5354.58</v>
      </c>
      <c r="K4299">
        <v>5156.03</v>
      </c>
      <c r="L4299">
        <v>4983.09</v>
      </c>
      <c r="M4299">
        <v>4835.78</v>
      </c>
      <c r="N4299">
        <v>4716.22</v>
      </c>
      <c r="O4299">
        <v>4639.3599999999997</v>
      </c>
      <c r="P4299">
        <v>4592.3900000000003</v>
      </c>
      <c r="Q4299">
        <v>4577.4399999999996</v>
      </c>
      <c r="R4299">
        <v>4577.4399999999996</v>
      </c>
      <c r="S4299">
        <v>4579.58</v>
      </c>
      <c r="T4299">
        <v>4579.58</v>
      </c>
      <c r="U4299">
        <v>4581.71</v>
      </c>
      <c r="V4299">
        <v>4583.8500000000004</v>
      </c>
      <c r="W4299">
        <v>4583.8500000000004</v>
      </c>
      <c r="X4299">
        <v>4585.9799999999996</v>
      </c>
      <c r="Y4299">
        <v>4585.9799999999996</v>
      </c>
      <c r="Z4299">
        <v>4588.12</v>
      </c>
      <c r="AA4299">
        <v>4590.25</v>
      </c>
      <c r="AB4299">
        <v>4590.25</v>
      </c>
      <c r="AC4299">
        <v>4592.3900000000003</v>
      </c>
      <c r="AD4299">
        <v>4592.3900000000003</v>
      </c>
      <c r="AE4299">
        <v>4594.5200000000004</v>
      </c>
      <c r="AF4299">
        <v>4594.5200000000004</v>
      </c>
    </row>
    <row r="4300" spans="1:32">
      <c r="A4300" t="s">
        <v>9928</v>
      </c>
      <c r="B4300" t="s">
        <v>19</v>
      </c>
      <c r="C4300">
        <v>25872.6</v>
      </c>
      <c r="D4300">
        <v>34894.5</v>
      </c>
      <c r="E4300">
        <v>30388.5</v>
      </c>
      <c r="F4300">
        <v>29165.9</v>
      </c>
      <c r="G4300">
        <v>27972.799999999999</v>
      </c>
      <c r="H4300">
        <v>26819.200000000001</v>
      </c>
      <c r="I4300">
        <v>25734.6</v>
      </c>
      <c r="J4300">
        <v>24728.9</v>
      </c>
      <c r="K4300">
        <v>23811.9</v>
      </c>
      <c r="L4300">
        <v>23013.200000000001</v>
      </c>
      <c r="M4300">
        <v>22332.9</v>
      </c>
      <c r="N4300">
        <v>21780.7</v>
      </c>
      <c r="O4300">
        <v>21425.8</v>
      </c>
      <c r="P4300">
        <v>21208.9</v>
      </c>
      <c r="Q4300">
        <v>21139.8</v>
      </c>
      <c r="R4300">
        <v>21139.8</v>
      </c>
      <c r="S4300">
        <v>21149.7</v>
      </c>
      <c r="T4300">
        <v>21149.7</v>
      </c>
      <c r="U4300">
        <v>21159.599999999999</v>
      </c>
      <c r="V4300">
        <v>21169.4</v>
      </c>
      <c r="W4300">
        <v>21169.4</v>
      </c>
      <c r="X4300">
        <v>21179.3</v>
      </c>
      <c r="Y4300">
        <v>21179.3</v>
      </c>
      <c r="Z4300">
        <v>21189.1</v>
      </c>
      <c r="AA4300">
        <v>21199</v>
      </c>
      <c r="AB4300">
        <v>21199</v>
      </c>
      <c r="AC4300">
        <v>21208.9</v>
      </c>
      <c r="AD4300">
        <v>21208.9</v>
      </c>
      <c r="AE4300">
        <v>21218.7</v>
      </c>
      <c r="AF4300">
        <v>21218.7</v>
      </c>
    </row>
    <row r="4301" spans="1:32">
      <c r="A4301" t="s">
        <v>9929</v>
      </c>
      <c r="B4301" t="s">
        <v>19</v>
      </c>
      <c r="C4301">
        <v>88549.5</v>
      </c>
      <c r="D4301">
        <v>119427</v>
      </c>
      <c r="E4301">
        <v>104005</v>
      </c>
      <c r="F4301">
        <v>99820.7</v>
      </c>
      <c r="G4301">
        <v>95737.4</v>
      </c>
      <c r="H4301">
        <v>91789.1</v>
      </c>
      <c r="I4301">
        <v>88077.1</v>
      </c>
      <c r="J4301">
        <v>84635</v>
      </c>
      <c r="K4301">
        <v>81496.600000000006</v>
      </c>
      <c r="L4301">
        <v>78763.199999999997</v>
      </c>
      <c r="M4301">
        <v>76434.7</v>
      </c>
      <c r="N4301">
        <v>74544.899999999994</v>
      </c>
      <c r="O4301">
        <v>73330.100000000006</v>
      </c>
      <c r="P4301">
        <v>72587.600000000006</v>
      </c>
      <c r="Q4301">
        <v>72351.399999999994</v>
      </c>
      <c r="R4301">
        <v>72351.399999999994</v>
      </c>
      <c r="S4301">
        <v>72385.2</v>
      </c>
      <c r="T4301">
        <v>72385.2</v>
      </c>
      <c r="U4301">
        <v>72418.899999999994</v>
      </c>
      <c r="V4301">
        <v>72452.7</v>
      </c>
      <c r="W4301">
        <v>72452.7</v>
      </c>
      <c r="X4301">
        <v>72486.399999999994</v>
      </c>
      <c r="Y4301">
        <v>72486.399999999994</v>
      </c>
      <c r="Z4301">
        <v>72520.2</v>
      </c>
      <c r="AA4301">
        <v>72553.899999999994</v>
      </c>
      <c r="AB4301">
        <v>72553.899999999994</v>
      </c>
      <c r="AC4301">
        <v>72587.600000000006</v>
      </c>
      <c r="AD4301">
        <v>72587.600000000006</v>
      </c>
      <c r="AE4301">
        <v>72621.399999999994</v>
      </c>
      <c r="AF4301">
        <v>72621.399999999994</v>
      </c>
    </row>
    <row r="4302" spans="1:32">
      <c r="A4302" t="s">
        <v>9930</v>
      </c>
      <c r="B4302" t="s">
        <v>19</v>
      </c>
      <c r="C4302">
        <v>6990.34</v>
      </c>
      <c r="D4302">
        <v>9427.9</v>
      </c>
      <c r="E4302">
        <v>8210.4500000000007</v>
      </c>
      <c r="F4302">
        <v>7880.11</v>
      </c>
      <c r="G4302">
        <v>7557.77</v>
      </c>
      <c r="H4302">
        <v>7246.08</v>
      </c>
      <c r="I4302">
        <v>6953.04</v>
      </c>
      <c r="J4302">
        <v>6681.31</v>
      </c>
      <c r="K4302">
        <v>6433.56</v>
      </c>
      <c r="L4302">
        <v>6217.78</v>
      </c>
      <c r="M4302">
        <v>6033.96</v>
      </c>
      <c r="N4302">
        <v>5884.78</v>
      </c>
      <c r="O4302">
        <v>5788.87</v>
      </c>
      <c r="P4302">
        <v>5730.26</v>
      </c>
      <c r="Q4302">
        <v>5711.62</v>
      </c>
      <c r="R4302">
        <v>5711.62</v>
      </c>
      <c r="S4302">
        <v>5714.28</v>
      </c>
      <c r="T4302">
        <v>5714.28</v>
      </c>
      <c r="U4302">
        <v>5716.94</v>
      </c>
      <c r="V4302">
        <v>5719.61</v>
      </c>
      <c r="W4302">
        <v>5719.61</v>
      </c>
      <c r="X4302">
        <v>5722.27</v>
      </c>
      <c r="Y4302">
        <v>5722.27</v>
      </c>
      <c r="Z4302">
        <v>5724.94</v>
      </c>
      <c r="AA4302">
        <v>5727.6</v>
      </c>
      <c r="AB4302">
        <v>5727.6</v>
      </c>
      <c r="AC4302">
        <v>5730.26</v>
      </c>
      <c r="AD4302">
        <v>5730.26</v>
      </c>
      <c r="AE4302">
        <v>5732.93</v>
      </c>
      <c r="AF4302">
        <v>5732.93</v>
      </c>
    </row>
    <row r="4303" spans="1:32">
      <c r="A4303" t="s">
        <v>9931</v>
      </c>
      <c r="B4303" t="s">
        <v>19</v>
      </c>
      <c r="C4303">
        <v>6216.26</v>
      </c>
      <c r="D4303">
        <v>8383.89</v>
      </c>
      <c r="E4303">
        <v>7301.26</v>
      </c>
      <c r="F4303">
        <v>7007.5</v>
      </c>
      <c r="G4303">
        <v>6720.85</v>
      </c>
      <c r="H4303">
        <v>6443.68</v>
      </c>
      <c r="I4303">
        <v>6183.09</v>
      </c>
      <c r="J4303">
        <v>5941.45</v>
      </c>
      <c r="K4303">
        <v>5721.14</v>
      </c>
      <c r="L4303">
        <v>5529.25</v>
      </c>
      <c r="M4303">
        <v>5365.79</v>
      </c>
      <c r="N4303">
        <v>5233.12</v>
      </c>
      <c r="O4303">
        <v>5147.84</v>
      </c>
      <c r="P4303">
        <v>5095.72</v>
      </c>
      <c r="Q4303">
        <v>5079.1400000000003</v>
      </c>
      <c r="R4303">
        <v>5079.1400000000003</v>
      </c>
      <c r="S4303">
        <v>5081.51</v>
      </c>
      <c r="T4303">
        <v>5081.51</v>
      </c>
      <c r="U4303">
        <v>5083.87</v>
      </c>
      <c r="V4303">
        <v>5086.24</v>
      </c>
      <c r="W4303">
        <v>5086.24</v>
      </c>
      <c r="X4303">
        <v>5088.6099999999997</v>
      </c>
      <c r="Y4303">
        <v>5088.6099999999997</v>
      </c>
      <c r="Z4303">
        <v>5090.9799999999996</v>
      </c>
      <c r="AA4303">
        <v>5093.3500000000004</v>
      </c>
      <c r="AB4303">
        <v>5093.3500000000004</v>
      </c>
      <c r="AC4303">
        <v>5095.72</v>
      </c>
      <c r="AD4303">
        <v>5095.72</v>
      </c>
      <c r="AE4303">
        <v>5098.09</v>
      </c>
      <c r="AF4303">
        <v>5098.09</v>
      </c>
    </row>
    <row r="4304" spans="1:32">
      <c r="A4304" t="s">
        <v>9932</v>
      </c>
      <c r="B4304" t="s">
        <v>19</v>
      </c>
      <c r="C4304">
        <v>18824.599999999999</v>
      </c>
      <c r="D4304">
        <v>25388.799999999999</v>
      </c>
      <c r="E4304">
        <v>22110.3</v>
      </c>
      <c r="F4304">
        <v>21220.7</v>
      </c>
      <c r="G4304">
        <v>20352.599999999999</v>
      </c>
      <c r="H4304">
        <v>19513.3</v>
      </c>
      <c r="I4304">
        <v>18724.099999999999</v>
      </c>
      <c r="J4304">
        <v>17992.400000000001</v>
      </c>
      <c r="K4304">
        <v>17325.2</v>
      </c>
      <c r="L4304">
        <v>16744.099999999999</v>
      </c>
      <c r="M4304">
        <v>16249.1</v>
      </c>
      <c r="N4304">
        <v>15847.4</v>
      </c>
      <c r="O4304">
        <v>15589.1</v>
      </c>
      <c r="P4304">
        <v>15431.3</v>
      </c>
      <c r="Q4304">
        <v>15381.1</v>
      </c>
      <c r="R4304">
        <v>15381.1</v>
      </c>
      <c r="S4304">
        <v>15388.2</v>
      </c>
      <c r="T4304">
        <v>15388.2</v>
      </c>
      <c r="U4304">
        <v>15395.4</v>
      </c>
      <c r="V4304">
        <v>15402.6</v>
      </c>
      <c r="W4304">
        <v>15402.6</v>
      </c>
      <c r="X4304">
        <v>15409.8</v>
      </c>
      <c r="Y4304">
        <v>15409.8</v>
      </c>
      <c r="Z4304">
        <v>15416.9</v>
      </c>
      <c r="AA4304">
        <v>15424.1</v>
      </c>
      <c r="AB4304">
        <v>15424.1</v>
      </c>
      <c r="AC4304">
        <v>15431.3</v>
      </c>
      <c r="AD4304">
        <v>15431.3</v>
      </c>
      <c r="AE4304">
        <v>15438.4</v>
      </c>
      <c r="AF4304">
        <v>15438.4</v>
      </c>
    </row>
    <row r="4305" spans="1:32">
      <c r="A4305" t="s">
        <v>9933</v>
      </c>
      <c r="B4305" t="s">
        <v>19</v>
      </c>
      <c r="C4305">
        <v>1453.7</v>
      </c>
      <c r="D4305">
        <v>1960.61</v>
      </c>
      <c r="E4305">
        <v>1707.43</v>
      </c>
      <c r="F4305">
        <v>1638.73</v>
      </c>
      <c r="G4305">
        <v>1571.7</v>
      </c>
      <c r="H4305">
        <v>1506.88</v>
      </c>
      <c r="I4305">
        <v>1445.94</v>
      </c>
      <c r="J4305">
        <v>1389.43</v>
      </c>
      <c r="K4305">
        <v>1337.91</v>
      </c>
      <c r="L4305">
        <v>1293.04</v>
      </c>
      <c r="M4305">
        <v>1254.81</v>
      </c>
      <c r="N4305">
        <v>1223.79</v>
      </c>
      <c r="O4305">
        <v>1203.8399999999999</v>
      </c>
      <c r="P4305">
        <v>1191.6500000000001</v>
      </c>
      <c r="Q4305">
        <v>1187.78</v>
      </c>
      <c r="R4305">
        <v>1187.78</v>
      </c>
      <c r="S4305">
        <v>1188.33</v>
      </c>
      <c r="T4305">
        <v>1188.33</v>
      </c>
      <c r="U4305">
        <v>1188.8800000000001</v>
      </c>
      <c r="V4305">
        <v>1189.44</v>
      </c>
      <c r="W4305">
        <v>1189.44</v>
      </c>
      <c r="X4305">
        <v>1189.99</v>
      </c>
      <c r="Y4305">
        <v>1189.99</v>
      </c>
      <c r="Z4305">
        <v>1190.55</v>
      </c>
      <c r="AA4305">
        <v>1191.0999999999999</v>
      </c>
      <c r="AB4305">
        <v>1191.0999999999999</v>
      </c>
      <c r="AC4305">
        <v>1191.6500000000001</v>
      </c>
      <c r="AD4305">
        <v>1191.6500000000001</v>
      </c>
      <c r="AE4305">
        <v>1192.21</v>
      </c>
      <c r="AF4305">
        <v>1192.21</v>
      </c>
    </row>
    <row r="4306" spans="1:32">
      <c r="A4306" t="s">
        <v>9934</v>
      </c>
      <c r="B4306" t="s">
        <v>19</v>
      </c>
      <c r="C4306">
        <v>1241.1500000000001</v>
      </c>
      <c r="D4306">
        <v>1673.95</v>
      </c>
      <c r="E4306">
        <v>1457.79</v>
      </c>
      <c r="F4306">
        <v>1399.13</v>
      </c>
      <c r="G4306">
        <v>1341.9</v>
      </c>
      <c r="H4306">
        <v>1286.56</v>
      </c>
      <c r="I4306">
        <v>1234.53</v>
      </c>
      <c r="J4306">
        <v>1186.28</v>
      </c>
      <c r="K4306">
        <v>1142.3</v>
      </c>
      <c r="L4306">
        <v>1103.98</v>
      </c>
      <c r="M4306">
        <v>1071.3499999999999</v>
      </c>
      <c r="N4306">
        <v>1044.8599999999999</v>
      </c>
      <c r="O4306">
        <v>1027.83</v>
      </c>
      <c r="P4306">
        <v>1017.42</v>
      </c>
      <c r="Q4306">
        <v>1014.11</v>
      </c>
      <c r="R4306">
        <v>1014.11</v>
      </c>
      <c r="S4306">
        <v>1014.59</v>
      </c>
      <c r="T4306">
        <v>1014.59</v>
      </c>
      <c r="U4306">
        <v>1015.06</v>
      </c>
      <c r="V4306">
        <v>1015.53</v>
      </c>
      <c r="W4306">
        <v>1015.53</v>
      </c>
      <c r="X4306">
        <v>1016</v>
      </c>
      <c r="Y4306">
        <v>1016</v>
      </c>
      <c r="Z4306">
        <v>1016.48</v>
      </c>
      <c r="AA4306">
        <v>1016.95</v>
      </c>
      <c r="AB4306">
        <v>1016.95</v>
      </c>
      <c r="AC4306">
        <v>1017.42</v>
      </c>
      <c r="AD4306">
        <v>1017.42</v>
      </c>
      <c r="AE4306">
        <v>1017.9</v>
      </c>
      <c r="AF4306">
        <v>1017.9</v>
      </c>
    </row>
    <row r="4307" spans="1:32">
      <c r="A4307" t="s">
        <v>9935</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9936</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9937</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9938</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9939</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9940</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9941</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9942</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9943</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9944</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9945</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9946</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9947</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9948</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9949</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9950</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9951</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9952</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9953</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9954</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9955</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9956</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9957</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9958</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9959</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9960</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9961</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9962</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9963</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9964</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9965</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9966</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9967</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9968</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9969</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9970</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9971</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9972</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9973</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9974</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9975</v>
      </c>
      <c r="B4347" t="s">
        <v>19</v>
      </c>
      <c r="C4347">
        <v>255465</v>
      </c>
      <c r="D4347">
        <v>666802</v>
      </c>
      <c r="E4347">
        <v>551401</v>
      </c>
      <c r="F4347">
        <v>527093</v>
      </c>
      <c r="G4347">
        <v>504955</v>
      </c>
      <c r="H4347">
        <v>481670</v>
      </c>
      <c r="I4347">
        <v>455841</v>
      </c>
      <c r="J4347">
        <v>431540</v>
      </c>
      <c r="K4347">
        <v>409789</v>
      </c>
      <c r="L4347">
        <v>390034</v>
      </c>
      <c r="M4347">
        <v>372913</v>
      </c>
      <c r="N4347">
        <v>358200</v>
      </c>
      <c r="O4347">
        <v>347116</v>
      </c>
      <c r="P4347">
        <v>338448</v>
      </c>
      <c r="Q4347">
        <v>332424</v>
      </c>
      <c r="R4347">
        <v>327401</v>
      </c>
      <c r="S4347">
        <v>322609</v>
      </c>
      <c r="T4347">
        <v>317641</v>
      </c>
      <c r="U4347">
        <v>312813</v>
      </c>
      <c r="V4347">
        <v>308113</v>
      </c>
      <c r="W4347">
        <v>303402</v>
      </c>
      <c r="X4347">
        <v>298591</v>
      </c>
      <c r="Y4347">
        <v>294054</v>
      </c>
      <c r="Z4347">
        <v>289494</v>
      </c>
      <c r="AA4347">
        <v>285144</v>
      </c>
      <c r="AB4347">
        <v>280693</v>
      </c>
      <c r="AC4347">
        <v>276383</v>
      </c>
      <c r="AD4347">
        <v>272155</v>
      </c>
      <c r="AE4347">
        <v>268000</v>
      </c>
      <c r="AF4347">
        <v>264023</v>
      </c>
    </row>
    <row r="4348" spans="1:32">
      <c r="A4348" t="s">
        <v>9976</v>
      </c>
      <c r="B4348" t="s">
        <v>19</v>
      </c>
      <c r="C4348" s="2">
        <v>1179800</v>
      </c>
      <c r="D4348" s="2">
        <v>3079470</v>
      </c>
      <c r="E4348" s="2">
        <v>2546520</v>
      </c>
      <c r="F4348" s="2">
        <v>2434260</v>
      </c>
      <c r="G4348" s="2">
        <v>2332020</v>
      </c>
      <c r="H4348" s="2">
        <v>2224480</v>
      </c>
      <c r="I4348" s="2">
        <v>2105200</v>
      </c>
      <c r="J4348" s="2">
        <v>1992970</v>
      </c>
      <c r="K4348" s="2">
        <v>1892510</v>
      </c>
      <c r="L4348" s="2">
        <v>1801280</v>
      </c>
      <c r="M4348" s="2">
        <v>1722210</v>
      </c>
      <c r="N4348" s="2">
        <v>1654260</v>
      </c>
      <c r="O4348" s="2">
        <v>1603070</v>
      </c>
      <c r="P4348" s="2">
        <v>1563040</v>
      </c>
      <c r="Q4348" s="2">
        <v>1535220</v>
      </c>
      <c r="R4348" s="2">
        <v>1512030</v>
      </c>
      <c r="S4348" s="2">
        <v>1489890</v>
      </c>
      <c r="T4348" s="2">
        <v>1466950</v>
      </c>
      <c r="U4348" s="2">
        <v>1444650</v>
      </c>
      <c r="V4348" s="2">
        <v>1422950</v>
      </c>
      <c r="W4348" s="2">
        <v>1401190</v>
      </c>
      <c r="X4348" s="2">
        <v>1378970</v>
      </c>
      <c r="Y4348" s="2">
        <v>1358020</v>
      </c>
      <c r="Z4348" s="2">
        <v>1336960</v>
      </c>
      <c r="AA4348" s="2">
        <v>1316870</v>
      </c>
      <c r="AB4348" s="2">
        <v>1296320</v>
      </c>
      <c r="AC4348" s="2">
        <v>1276410</v>
      </c>
      <c r="AD4348" s="2">
        <v>1256890</v>
      </c>
      <c r="AE4348" s="2">
        <v>1237700</v>
      </c>
      <c r="AF4348" s="2">
        <v>1219330</v>
      </c>
    </row>
    <row r="4349" spans="1:32">
      <c r="A4349" t="s">
        <v>9977</v>
      </c>
      <c r="B4349" t="s">
        <v>19</v>
      </c>
      <c r="C4349" s="2">
        <v>4037900</v>
      </c>
      <c r="D4349" s="2">
        <v>10539500</v>
      </c>
      <c r="E4349" s="2">
        <v>8715500</v>
      </c>
      <c r="F4349" s="2">
        <v>8331280</v>
      </c>
      <c r="G4349" s="2">
        <v>7981360</v>
      </c>
      <c r="H4349" s="2">
        <v>7613320</v>
      </c>
      <c r="I4349" s="2">
        <v>7205060</v>
      </c>
      <c r="J4349" s="2">
        <v>6820950</v>
      </c>
      <c r="K4349" s="2">
        <v>6477160</v>
      </c>
      <c r="L4349" s="2">
        <v>6164910</v>
      </c>
      <c r="M4349" s="2">
        <v>5894290</v>
      </c>
      <c r="N4349" s="2">
        <v>5661740</v>
      </c>
      <c r="O4349" s="2">
        <v>5486540</v>
      </c>
      <c r="P4349" s="2">
        <v>5349540</v>
      </c>
      <c r="Q4349" s="2">
        <v>5254320</v>
      </c>
      <c r="R4349" s="2">
        <v>5174930</v>
      </c>
      <c r="S4349" s="2">
        <v>5099180</v>
      </c>
      <c r="T4349" s="2">
        <v>5020670</v>
      </c>
      <c r="U4349" s="2">
        <v>4944350</v>
      </c>
      <c r="V4349" s="2">
        <v>4870070</v>
      </c>
      <c r="W4349" s="2">
        <v>4795600</v>
      </c>
      <c r="X4349" s="2">
        <v>4719550</v>
      </c>
      <c r="Y4349" s="2">
        <v>4647850</v>
      </c>
      <c r="Z4349" s="2">
        <v>4575760</v>
      </c>
      <c r="AA4349" s="2">
        <v>4507020</v>
      </c>
      <c r="AB4349" s="2">
        <v>4436660</v>
      </c>
      <c r="AC4349" s="2">
        <v>4368530</v>
      </c>
      <c r="AD4349" s="2">
        <v>4301710</v>
      </c>
      <c r="AE4349" s="2">
        <v>4236030</v>
      </c>
      <c r="AF4349" s="2">
        <v>4173170</v>
      </c>
    </row>
    <row r="4350" spans="1:32">
      <c r="A4350" t="s">
        <v>9978</v>
      </c>
      <c r="B4350" t="s">
        <v>19</v>
      </c>
      <c r="C4350">
        <v>318763</v>
      </c>
      <c r="D4350">
        <v>832019</v>
      </c>
      <c r="E4350">
        <v>688025</v>
      </c>
      <c r="F4350">
        <v>657694</v>
      </c>
      <c r="G4350">
        <v>630070</v>
      </c>
      <c r="H4350">
        <v>601016</v>
      </c>
      <c r="I4350">
        <v>568787</v>
      </c>
      <c r="J4350">
        <v>538464</v>
      </c>
      <c r="K4350">
        <v>511324</v>
      </c>
      <c r="L4350">
        <v>486674</v>
      </c>
      <c r="M4350">
        <v>465311</v>
      </c>
      <c r="N4350">
        <v>446953</v>
      </c>
      <c r="O4350">
        <v>433123</v>
      </c>
      <c r="P4350">
        <v>422307</v>
      </c>
      <c r="Q4350">
        <v>414790</v>
      </c>
      <c r="R4350">
        <v>408523</v>
      </c>
      <c r="S4350">
        <v>402543</v>
      </c>
      <c r="T4350">
        <v>396345</v>
      </c>
      <c r="U4350">
        <v>390321</v>
      </c>
      <c r="V4350">
        <v>384456</v>
      </c>
      <c r="W4350">
        <v>378578</v>
      </c>
      <c r="X4350">
        <v>372574</v>
      </c>
      <c r="Y4350">
        <v>366914</v>
      </c>
      <c r="Z4350">
        <v>361223</v>
      </c>
      <c r="AA4350">
        <v>355796</v>
      </c>
      <c r="AB4350">
        <v>350242</v>
      </c>
      <c r="AC4350">
        <v>344864</v>
      </c>
      <c r="AD4350">
        <v>339589</v>
      </c>
      <c r="AE4350">
        <v>334404</v>
      </c>
      <c r="AF4350">
        <v>329441</v>
      </c>
    </row>
    <row r="4351" spans="1:32">
      <c r="A4351" t="s">
        <v>9979</v>
      </c>
      <c r="B4351" t="s">
        <v>19</v>
      </c>
      <c r="C4351">
        <v>283464</v>
      </c>
      <c r="D4351">
        <v>739885</v>
      </c>
      <c r="E4351">
        <v>611836</v>
      </c>
      <c r="F4351">
        <v>584863</v>
      </c>
      <c r="G4351">
        <v>560299</v>
      </c>
      <c r="H4351">
        <v>534462</v>
      </c>
      <c r="I4351">
        <v>505802</v>
      </c>
      <c r="J4351">
        <v>478837</v>
      </c>
      <c r="K4351">
        <v>454702</v>
      </c>
      <c r="L4351">
        <v>432782</v>
      </c>
      <c r="M4351">
        <v>413785</v>
      </c>
      <c r="N4351">
        <v>397460</v>
      </c>
      <c r="O4351">
        <v>385160</v>
      </c>
      <c r="P4351">
        <v>375542</v>
      </c>
      <c r="Q4351">
        <v>368858</v>
      </c>
      <c r="R4351">
        <v>363285</v>
      </c>
      <c r="S4351">
        <v>357967</v>
      </c>
      <c r="T4351">
        <v>352456</v>
      </c>
      <c r="U4351">
        <v>347098</v>
      </c>
      <c r="V4351">
        <v>341883</v>
      </c>
      <c r="W4351">
        <v>336656</v>
      </c>
      <c r="X4351">
        <v>331317</v>
      </c>
      <c r="Y4351">
        <v>326283</v>
      </c>
      <c r="Z4351">
        <v>321223</v>
      </c>
      <c r="AA4351">
        <v>316397</v>
      </c>
      <c r="AB4351">
        <v>311458</v>
      </c>
      <c r="AC4351">
        <v>306675</v>
      </c>
      <c r="AD4351">
        <v>301984</v>
      </c>
      <c r="AE4351">
        <v>297374</v>
      </c>
      <c r="AF4351">
        <v>292960</v>
      </c>
    </row>
    <row r="4352" spans="1:32">
      <c r="A4352" t="s">
        <v>9980</v>
      </c>
      <c r="B4352" t="s">
        <v>19</v>
      </c>
      <c r="C4352">
        <v>858409</v>
      </c>
      <c r="D4352" s="2">
        <v>2240580</v>
      </c>
      <c r="E4352" s="2">
        <v>1852810</v>
      </c>
      <c r="F4352" s="2">
        <v>1771130</v>
      </c>
      <c r="G4352" s="2">
        <v>1696740</v>
      </c>
      <c r="H4352" s="2">
        <v>1618500</v>
      </c>
      <c r="I4352" s="2">
        <v>1531710</v>
      </c>
      <c r="J4352" s="2">
        <v>1450050</v>
      </c>
      <c r="K4352" s="2">
        <v>1376970</v>
      </c>
      <c r="L4352" s="2">
        <v>1310590</v>
      </c>
      <c r="M4352" s="2">
        <v>1253060</v>
      </c>
      <c r="N4352" s="2">
        <v>1203620</v>
      </c>
      <c r="O4352" s="2">
        <v>1166370</v>
      </c>
      <c r="P4352" s="2">
        <v>1137250</v>
      </c>
      <c r="Q4352" s="2">
        <v>1117010</v>
      </c>
      <c r="R4352" s="2">
        <v>1100130</v>
      </c>
      <c r="S4352" s="2">
        <v>1084030</v>
      </c>
      <c r="T4352" s="2">
        <v>1067330</v>
      </c>
      <c r="U4352" s="2">
        <v>1051110</v>
      </c>
      <c r="V4352" s="2">
        <v>1035320</v>
      </c>
      <c r="W4352" s="2">
        <v>1019490</v>
      </c>
      <c r="X4352" s="2">
        <v>1003320</v>
      </c>
      <c r="Y4352">
        <v>988078</v>
      </c>
      <c r="Z4352">
        <v>972753</v>
      </c>
      <c r="AA4352">
        <v>958138</v>
      </c>
      <c r="AB4352">
        <v>943181</v>
      </c>
      <c r="AC4352">
        <v>928698</v>
      </c>
      <c r="AD4352">
        <v>914493</v>
      </c>
      <c r="AE4352">
        <v>900531</v>
      </c>
      <c r="AF4352">
        <v>887166</v>
      </c>
    </row>
    <row r="4353" spans="1:32">
      <c r="A4353" t="s">
        <v>9981</v>
      </c>
      <c r="B4353" t="s">
        <v>19</v>
      </c>
      <c r="C4353">
        <v>66289.2</v>
      </c>
      <c r="D4353">
        <v>173025</v>
      </c>
      <c r="E4353">
        <v>143080</v>
      </c>
      <c r="F4353">
        <v>136773</v>
      </c>
      <c r="G4353">
        <v>131028</v>
      </c>
      <c r="H4353">
        <v>124986</v>
      </c>
      <c r="I4353">
        <v>118284</v>
      </c>
      <c r="J4353">
        <v>111978</v>
      </c>
      <c r="K4353">
        <v>106334</v>
      </c>
      <c r="L4353">
        <v>101208</v>
      </c>
      <c r="M4353">
        <v>96765.2</v>
      </c>
      <c r="N4353">
        <v>92947.5</v>
      </c>
      <c r="O4353">
        <v>90071.3</v>
      </c>
      <c r="P4353">
        <v>87822</v>
      </c>
      <c r="Q4353">
        <v>86259</v>
      </c>
      <c r="R4353">
        <v>84955.6</v>
      </c>
      <c r="S4353">
        <v>83712.100000000006</v>
      </c>
      <c r="T4353">
        <v>82423.100000000006</v>
      </c>
      <c r="U4353">
        <v>81170.3</v>
      </c>
      <c r="V4353">
        <v>79950.8</v>
      </c>
      <c r="W4353">
        <v>78728.2</v>
      </c>
      <c r="X4353">
        <v>77479.8</v>
      </c>
      <c r="Y4353">
        <v>76302.600000000006</v>
      </c>
      <c r="Z4353">
        <v>75119.199999999997</v>
      </c>
      <c r="AA4353">
        <v>73990.600000000006</v>
      </c>
      <c r="AB4353">
        <v>72835.600000000006</v>
      </c>
      <c r="AC4353">
        <v>71717.2</v>
      </c>
      <c r="AD4353">
        <v>70620.2</v>
      </c>
      <c r="AE4353">
        <v>69542</v>
      </c>
      <c r="AF4353">
        <v>68509.899999999994</v>
      </c>
    </row>
    <row r="4354" spans="1:32">
      <c r="A4354" t="s">
        <v>9982</v>
      </c>
      <c r="B4354" t="s">
        <v>19</v>
      </c>
      <c r="C4354">
        <v>56597.1</v>
      </c>
      <c r="D4354">
        <v>147727</v>
      </c>
      <c r="E4354">
        <v>122161</v>
      </c>
      <c r="F4354">
        <v>116775</v>
      </c>
      <c r="G4354">
        <v>111871</v>
      </c>
      <c r="H4354">
        <v>106712</v>
      </c>
      <c r="I4354">
        <v>100990</v>
      </c>
      <c r="J4354">
        <v>95605.7</v>
      </c>
      <c r="K4354">
        <v>90786.9</v>
      </c>
      <c r="L4354">
        <v>86410.2</v>
      </c>
      <c r="M4354">
        <v>82617.2</v>
      </c>
      <c r="N4354">
        <v>79357.7</v>
      </c>
      <c r="O4354">
        <v>76902</v>
      </c>
      <c r="P4354">
        <v>74981.600000000006</v>
      </c>
      <c r="Q4354">
        <v>73647.100000000006</v>
      </c>
      <c r="R4354">
        <v>72534.3</v>
      </c>
      <c r="S4354">
        <v>71472.600000000006</v>
      </c>
      <c r="T4354">
        <v>70372.100000000006</v>
      </c>
      <c r="U4354">
        <v>69302.399999999994</v>
      </c>
      <c r="V4354">
        <v>68261.2</v>
      </c>
      <c r="W4354">
        <v>67217.399999999994</v>
      </c>
      <c r="X4354">
        <v>66151.5</v>
      </c>
      <c r="Y4354">
        <v>65146.5</v>
      </c>
      <c r="Z4354">
        <v>64136.1</v>
      </c>
      <c r="AA4354">
        <v>63172.5</v>
      </c>
      <c r="AB4354">
        <v>62186.3</v>
      </c>
      <c r="AC4354">
        <v>61231.4</v>
      </c>
      <c r="AD4354">
        <v>60294.8</v>
      </c>
      <c r="AE4354">
        <v>59374.3</v>
      </c>
      <c r="AF4354">
        <v>58493.1</v>
      </c>
    </row>
    <row r="4355" spans="1:32">
      <c r="A4355" t="s">
        <v>9983</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9984</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9985</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9986</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9987</v>
      </c>
      <c r="B4359" t="s">
        <v>19</v>
      </c>
      <c r="C4359">
        <v>17.4131</v>
      </c>
      <c r="D4359">
        <v>23.484999999999999</v>
      </c>
      <c r="E4359">
        <v>19.165900000000001</v>
      </c>
      <c r="F4359">
        <v>19.1189</v>
      </c>
      <c r="G4359">
        <v>19.078399999999998</v>
      </c>
      <c r="H4359">
        <v>16.924099999999999</v>
      </c>
      <c r="I4359">
        <v>16.89</v>
      </c>
      <c r="J4359">
        <v>16.8537</v>
      </c>
      <c r="K4359">
        <v>14.7166</v>
      </c>
      <c r="L4359">
        <v>14.6867</v>
      </c>
      <c r="M4359">
        <v>14.6568</v>
      </c>
      <c r="N4359">
        <v>14.626899999999999</v>
      </c>
      <c r="O4359">
        <v>14.6333</v>
      </c>
      <c r="P4359">
        <v>14.637600000000001</v>
      </c>
      <c r="Q4359">
        <v>14.6418</v>
      </c>
      <c r="R4359">
        <v>14.648199999999999</v>
      </c>
      <c r="S4359">
        <v>14.6525</v>
      </c>
      <c r="T4359">
        <v>14.658899999999999</v>
      </c>
      <c r="U4359">
        <v>14.6632</v>
      </c>
      <c r="V4359">
        <v>14.667400000000001</v>
      </c>
      <c r="W4359">
        <v>14.6717</v>
      </c>
      <c r="X4359">
        <v>14.678100000000001</v>
      </c>
      <c r="Y4359">
        <v>14.682399999999999</v>
      </c>
      <c r="Z4359">
        <v>14.6867</v>
      </c>
      <c r="AA4359">
        <v>14.690899999999999</v>
      </c>
      <c r="AB4359">
        <v>14.6952</v>
      </c>
      <c r="AC4359">
        <v>14.6995</v>
      </c>
      <c r="AD4359">
        <v>14.7037</v>
      </c>
      <c r="AE4359">
        <v>14.708</v>
      </c>
      <c r="AF4359">
        <v>14.712300000000001</v>
      </c>
    </row>
    <row r="4360" spans="1:32">
      <c r="A4360" t="s">
        <v>9988</v>
      </c>
      <c r="B4360" t="s">
        <v>19</v>
      </c>
      <c r="C4360">
        <v>80.418199999999999</v>
      </c>
      <c r="D4360">
        <v>108.46</v>
      </c>
      <c r="E4360">
        <v>88.513199999999998</v>
      </c>
      <c r="F4360">
        <v>88.296300000000002</v>
      </c>
      <c r="G4360">
        <v>88.108999999999995</v>
      </c>
      <c r="H4360">
        <v>78.160200000000003</v>
      </c>
      <c r="I4360">
        <v>78.002499999999998</v>
      </c>
      <c r="J4360">
        <v>77.834800000000001</v>
      </c>
      <c r="K4360">
        <v>67.965000000000003</v>
      </c>
      <c r="L4360">
        <v>67.826899999999995</v>
      </c>
      <c r="M4360">
        <v>67.688900000000004</v>
      </c>
      <c r="N4360">
        <v>67.550899999999999</v>
      </c>
      <c r="O4360">
        <v>67.580399999999997</v>
      </c>
      <c r="P4360">
        <v>67.600200000000001</v>
      </c>
      <c r="Q4360">
        <v>67.619900000000001</v>
      </c>
      <c r="R4360">
        <v>67.649500000000003</v>
      </c>
      <c r="S4360">
        <v>67.669200000000004</v>
      </c>
      <c r="T4360">
        <v>67.698800000000006</v>
      </c>
      <c r="U4360">
        <v>67.718500000000006</v>
      </c>
      <c r="V4360">
        <v>67.738200000000006</v>
      </c>
      <c r="W4360">
        <v>67.757900000000006</v>
      </c>
      <c r="X4360">
        <v>67.787499999999994</v>
      </c>
      <c r="Y4360">
        <v>67.807199999999995</v>
      </c>
      <c r="Z4360">
        <v>67.826899999999995</v>
      </c>
      <c r="AA4360">
        <v>67.846699999999998</v>
      </c>
      <c r="AB4360">
        <v>67.866399999999999</v>
      </c>
      <c r="AC4360">
        <v>67.886099999999999</v>
      </c>
      <c r="AD4360">
        <v>67.905799999999999</v>
      </c>
      <c r="AE4360">
        <v>67.9255</v>
      </c>
      <c r="AF4360">
        <v>67.945300000000003</v>
      </c>
    </row>
    <row r="4361" spans="1:32">
      <c r="A4361" t="s">
        <v>9989</v>
      </c>
      <c r="B4361" t="s">
        <v>19</v>
      </c>
      <c r="C4361">
        <v>275.23200000000003</v>
      </c>
      <c r="D4361">
        <v>371.20600000000002</v>
      </c>
      <c r="E4361">
        <v>302.93799999999999</v>
      </c>
      <c r="F4361">
        <v>302.19499999999999</v>
      </c>
      <c r="G4361">
        <v>301.55399999999997</v>
      </c>
      <c r="H4361">
        <v>267.505</v>
      </c>
      <c r="I4361">
        <v>266.96499999999997</v>
      </c>
      <c r="J4361">
        <v>266.39100000000002</v>
      </c>
      <c r="K4361">
        <v>232.61099999999999</v>
      </c>
      <c r="L4361">
        <v>232.13900000000001</v>
      </c>
      <c r="M4361">
        <v>231.666</v>
      </c>
      <c r="N4361">
        <v>231.19399999999999</v>
      </c>
      <c r="O4361">
        <v>231.29499999999999</v>
      </c>
      <c r="P4361">
        <v>231.363</v>
      </c>
      <c r="Q4361">
        <v>231.43</v>
      </c>
      <c r="R4361">
        <v>231.53100000000001</v>
      </c>
      <c r="S4361">
        <v>231.59899999999999</v>
      </c>
      <c r="T4361">
        <v>231.7</v>
      </c>
      <c r="U4361">
        <v>231.768</v>
      </c>
      <c r="V4361">
        <v>231.83500000000001</v>
      </c>
      <c r="W4361">
        <v>231.90299999999999</v>
      </c>
      <c r="X4361">
        <v>232.00399999999999</v>
      </c>
      <c r="Y4361">
        <v>232.071</v>
      </c>
      <c r="Z4361">
        <v>232.13900000000001</v>
      </c>
      <c r="AA4361">
        <v>232.20599999999999</v>
      </c>
      <c r="AB4361">
        <v>232.274</v>
      </c>
      <c r="AC4361">
        <v>232.34100000000001</v>
      </c>
      <c r="AD4361">
        <v>232.40899999999999</v>
      </c>
      <c r="AE4361">
        <v>232.476</v>
      </c>
      <c r="AF4361">
        <v>232.54400000000001</v>
      </c>
    </row>
    <row r="4362" spans="1:32">
      <c r="A4362" t="s">
        <v>9990</v>
      </c>
      <c r="B4362" t="s">
        <v>19</v>
      </c>
      <c r="C4362">
        <v>21.727599999999999</v>
      </c>
      <c r="D4362">
        <v>29.303999999999998</v>
      </c>
      <c r="E4362">
        <v>23.9147</v>
      </c>
      <c r="F4362">
        <v>23.856100000000001</v>
      </c>
      <c r="G4362">
        <v>23.805499999999999</v>
      </c>
      <c r="H4362">
        <v>21.1175</v>
      </c>
      <c r="I4362">
        <v>21.0749</v>
      </c>
      <c r="J4362">
        <v>21.029599999999999</v>
      </c>
      <c r="K4362">
        <v>18.363</v>
      </c>
      <c r="L4362">
        <v>18.325700000000001</v>
      </c>
      <c r="M4362">
        <v>18.288399999999999</v>
      </c>
      <c r="N4362">
        <v>18.251100000000001</v>
      </c>
      <c r="O4362">
        <v>18.2591</v>
      </c>
      <c r="P4362">
        <v>18.264399999999998</v>
      </c>
      <c r="Q4362">
        <v>18.2697</v>
      </c>
      <c r="R4362">
        <v>18.277699999999999</v>
      </c>
      <c r="S4362">
        <v>18.283000000000001</v>
      </c>
      <c r="T4362">
        <v>18.291</v>
      </c>
      <c r="U4362">
        <v>18.296399999999998</v>
      </c>
      <c r="V4362">
        <v>18.3017</v>
      </c>
      <c r="W4362">
        <v>18.306999999999999</v>
      </c>
      <c r="X4362">
        <v>18.315000000000001</v>
      </c>
      <c r="Y4362">
        <v>18.3203</v>
      </c>
      <c r="Z4362">
        <v>18.325700000000001</v>
      </c>
      <c r="AA4362">
        <v>18.331</v>
      </c>
      <c r="AB4362">
        <v>18.336300000000001</v>
      </c>
      <c r="AC4362">
        <v>18.3416</v>
      </c>
      <c r="AD4362">
        <v>18.347000000000001</v>
      </c>
      <c r="AE4362">
        <v>18.3523</v>
      </c>
      <c r="AF4362">
        <v>18.357600000000001</v>
      </c>
    </row>
    <row r="4363" spans="1:32">
      <c r="A4363" t="s">
        <v>9991</v>
      </c>
      <c r="B4363" t="s">
        <v>19</v>
      </c>
      <c r="C4363">
        <v>19.3216</v>
      </c>
      <c r="D4363">
        <v>26.059000000000001</v>
      </c>
      <c r="E4363">
        <v>21.266500000000001</v>
      </c>
      <c r="F4363">
        <v>21.214400000000001</v>
      </c>
      <c r="G4363">
        <v>21.1694</v>
      </c>
      <c r="H4363">
        <v>18.7791</v>
      </c>
      <c r="I4363">
        <v>18.741199999999999</v>
      </c>
      <c r="J4363">
        <v>18.700900000000001</v>
      </c>
      <c r="K4363">
        <v>16.329499999999999</v>
      </c>
      <c r="L4363">
        <v>16.296399999999998</v>
      </c>
      <c r="M4363">
        <v>16.263200000000001</v>
      </c>
      <c r="N4363">
        <v>16.23</v>
      </c>
      <c r="O4363">
        <v>16.237100000000002</v>
      </c>
      <c r="P4363">
        <v>16.241900000000001</v>
      </c>
      <c r="Q4363">
        <v>16.246600000000001</v>
      </c>
      <c r="R4363">
        <v>16.253699999999998</v>
      </c>
      <c r="S4363">
        <v>16.258400000000002</v>
      </c>
      <c r="T4363">
        <v>16.265599999999999</v>
      </c>
      <c r="U4363">
        <v>16.270299999999999</v>
      </c>
      <c r="V4363">
        <v>16.274999999999999</v>
      </c>
      <c r="W4363">
        <v>16.279800000000002</v>
      </c>
      <c r="X4363">
        <v>16.286899999999999</v>
      </c>
      <c r="Y4363">
        <v>16.291599999999999</v>
      </c>
      <c r="Z4363">
        <v>16.296399999999998</v>
      </c>
      <c r="AA4363">
        <v>16.301100000000002</v>
      </c>
      <c r="AB4363">
        <v>16.305800000000001</v>
      </c>
      <c r="AC4363">
        <v>16.310600000000001</v>
      </c>
      <c r="AD4363">
        <v>16.315300000000001</v>
      </c>
      <c r="AE4363">
        <v>16.32</v>
      </c>
      <c r="AF4363">
        <v>16.3248</v>
      </c>
    </row>
    <row r="4364" spans="1:32">
      <c r="A4364" t="s">
        <v>9992</v>
      </c>
      <c r="B4364" t="s">
        <v>19</v>
      </c>
      <c r="C4364">
        <v>58.511099999999999</v>
      </c>
      <c r="D4364">
        <v>78.914000000000001</v>
      </c>
      <c r="E4364">
        <v>64.400999999999996</v>
      </c>
      <c r="F4364">
        <v>64.243200000000002</v>
      </c>
      <c r="G4364">
        <v>64.106899999999996</v>
      </c>
      <c r="H4364">
        <v>56.868299999999998</v>
      </c>
      <c r="I4364">
        <v>56.753500000000003</v>
      </c>
      <c r="J4364">
        <v>56.631599999999999</v>
      </c>
      <c r="K4364">
        <v>49.450400000000002</v>
      </c>
      <c r="L4364">
        <v>49.349899999999998</v>
      </c>
      <c r="M4364">
        <v>49.249499999999998</v>
      </c>
      <c r="N4364">
        <v>49.149099999999997</v>
      </c>
      <c r="O4364">
        <v>49.1706</v>
      </c>
      <c r="P4364">
        <v>49.184899999999999</v>
      </c>
      <c r="Q4364">
        <v>49.199300000000001</v>
      </c>
      <c r="R4364">
        <v>49.220799999999997</v>
      </c>
      <c r="S4364">
        <v>49.235199999999999</v>
      </c>
      <c r="T4364">
        <v>49.256700000000002</v>
      </c>
      <c r="U4364">
        <v>49.271000000000001</v>
      </c>
      <c r="V4364">
        <v>49.285400000000003</v>
      </c>
      <c r="W4364">
        <v>49.299700000000001</v>
      </c>
      <c r="X4364">
        <v>49.321199999999997</v>
      </c>
      <c r="Y4364">
        <v>49.335599999999999</v>
      </c>
      <c r="Z4364">
        <v>49.349899999999998</v>
      </c>
      <c r="AA4364">
        <v>49.3643</v>
      </c>
      <c r="AB4364">
        <v>49.378599999999999</v>
      </c>
      <c r="AC4364">
        <v>49.393000000000001</v>
      </c>
      <c r="AD4364">
        <v>49.407299999999999</v>
      </c>
      <c r="AE4364">
        <v>49.421700000000001</v>
      </c>
      <c r="AF4364">
        <v>49.436</v>
      </c>
    </row>
    <row r="4365" spans="1:32">
      <c r="A4365" t="s">
        <v>9993</v>
      </c>
      <c r="B4365" t="s">
        <v>19</v>
      </c>
      <c r="C4365">
        <v>4.5184199999999999</v>
      </c>
      <c r="D4365">
        <v>6.0940000000000003</v>
      </c>
      <c r="E4365">
        <v>4.9732599999999998</v>
      </c>
      <c r="F4365">
        <v>4.9610700000000003</v>
      </c>
      <c r="G4365">
        <v>4.9505400000000002</v>
      </c>
      <c r="H4365">
        <v>4.3915600000000001</v>
      </c>
      <c r="I4365">
        <v>4.3826900000000002</v>
      </c>
      <c r="J4365">
        <v>4.3732800000000003</v>
      </c>
      <c r="K4365">
        <v>3.8187199999999999</v>
      </c>
      <c r="L4365">
        <v>3.8109700000000002</v>
      </c>
      <c r="M4365">
        <v>3.80321</v>
      </c>
      <c r="N4365">
        <v>3.7954500000000002</v>
      </c>
      <c r="O4365">
        <v>3.7971200000000001</v>
      </c>
      <c r="P4365">
        <v>3.7982200000000002</v>
      </c>
      <c r="Q4365">
        <v>3.7993299999999999</v>
      </c>
      <c r="R4365">
        <v>3.8009900000000001</v>
      </c>
      <c r="S4365">
        <v>3.8020999999999998</v>
      </c>
      <c r="T4365">
        <v>3.80376</v>
      </c>
      <c r="U4365">
        <v>3.8048700000000002</v>
      </c>
      <c r="V4365">
        <v>3.8059799999999999</v>
      </c>
      <c r="W4365">
        <v>3.8070900000000001</v>
      </c>
      <c r="X4365">
        <v>3.8087499999999999</v>
      </c>
      <c r="Y4365">
        <v>3.80986</v>
      </c>
      <c r="Z4365">
        <v>3.8109700000000002</v>
      </c>
      <c r="AA4365">
        <v>3.8120699999999998</v>
      </c>
      <c r="AB4365">
        <v>3.81318</v>
      </c>
      <c r="AC4365">
        <v>3.8142900000000002</v>
      </c>
      <c r="AD4365">
        <v>3.8153999999999999</v>
      </c>
      <c r="AE4365">
        <v>3.8165100000000001</v>
      </c>
      <c r="AF4365">
        <v>3.8176100000000002</v>
      </c>
    </row>
    <row r="4366" spans="1:32">
      <c r="A4366" t="s">
        <v>9994</v>
      </c>
      <c r="B4366" t="s">
        <v>19</v>
      </c>
      <c r="C4366">
        <v>3.8577900000000001</v>
      </c>
      <c r="D4366">
        <v>5.2030000000000003</v>
      </c>
      <c r="E4366">
        <v>4.2461200000000003</v>
      </c>
      <c r="F4366">
        <v>4.2357100000000001</v>
      </c>
      <c r="G4366">
        <v>4.2267299999999999</v>
      </c>
      <c r="H4366">
        <v>3.7494700000000001</v>
      </c>
      <c r="I4366">
        <v>3.7418999999999998</v>
      </c>
      <c r="J4366">
        <v>3.73386</v>
      </c>
      <c r="K4366">
        <v>3.2603900000000001</v>
      </c>
      <c r="L4366">
        <v>3.2537699999999998</v>
      </c>
      <c r="M4366">
        <v>3.2471399999999999</v>
      </c>
      <c r="N4366">
        <v>3.2405200000000001</v>
      </c>
      <c r="O4366">
        <v>3.24194</v>
      </c>
      <c r="P4366">
        <v>3.2428900000000001</v>
      </c>
      <c r="Q4366">
        <v>3.24383</v>
      </c>
      <c r="R4366">
        <v>3.24525</v>
      </c>
      <c r="S4366">
        <v>3.2462</v>
      </c>
      <c r="T4366">
        <v>3.24762</v>
      </c>
      <c r="U4366">
        <v>3.2485599999999999</v>
      </c>
      <c r="V4366">
        <v>3.2495099999999999</v>
      </c>
      <c r="W4366">
        <v>3.2504599999999999</v>
      </c>
      <c r="X4366">
        <v>3.2518699999999998</v>
      </c>
      <c r="Y4366">
        <v>3.2528199999999998</v>
      </c>
      <c r="Z4366">
        <v>3.2537699999999998</v>
      </c>
      <c r="AA4366">
        <v>3.2547100000000002</v>
      </c>
      <c r="AB4366">
        <v>3.2556600000000002</v>
      </c>
      <c r="AC4366">
        <v>3.2566000000000002</v>
      </c>
      <c r="AD4366">
        <v>3.2575500000000002</v>
      </c>
      <c r="AE4366">
        <v>3.2585000000000002</v>
      </c>
      <c r="AF4366">
        <v>3.2594400000000001</v>
      </c>
    </row>
    <row r="4367" spans="1:32">
      <c r="A4367" t="s">
        <v>9995</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9996</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9997</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9998</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9999</v>
      </c>
      <c r="B4371" t="s">
        <v>19</v>
      </c>
      <c r="C4371">
        <v>77.564499999999995</v>
      </c>
      <c r="D4371">
        <v>104.61499999999999</v>
      </c>
      <c r="E4371">
        <v>91.634200000000007</v>
      </c>
      <c r="F4371">
        <v>87.214699999999993</v>
      </c>
      <c r="G4371">
        <v>84.930300000000003</v>
      </c>
      <c r="H4371">
        <v>80.532200000000003</v>
      </c>
      <c r="I4371">
        <v>78.269099999999995</v>
      </c>
      <c r="J4371">
        <v>73.892300000000006</v>
      </c>
      <c r="K4371">
        <v>71.650599999999997</v>
      </c>
      <c r="L4371">
        <v>69.408900000000003</v>
      </c>
      <c r="M4371">
        <v>67.188500000000005</v>
      </c>
      <c r="N4371">
        <v>64.968000000000004</v>
      </c>
      <c r="O4371">
        <v>64.989400000000003</v>
      </c>
      <c r="P4371">
        <v>65.010800000000003</v>
      </c>
      <c r="Q4371">
        <v>62.918399999999998</v>
      </c>
      <c r="R4371">
        <v>62.939799999999998</v>
      </c>
      <c r="S4371">
        <v>62.961100000000002</v>
      </c>
      <c r="T4371">
        <v>62.982500000000002</v>
      </c>
      <c r="U4371">
        <v>63.003799999999998</v>
      </c>
      <c r="V4371">
        <v>63.003799999999998</v>
      </c>
      <c r="W4371">
        <v>63.025199999999998</v>
      </c>
      <c r="X4371">
        <v>63.046500000000002</v>
      </c>
      <c r="Y4371">
        <v>63.067900000000002</v>
      </c>
      <c r="Z4371">
        <v>63.089199999999998</v>
      </c>
      <c r="AA4371">
        <v>63.089199999999998</v>
      </c>
      <c r="AB4371">
        <v>63.110599999999998</v>
      </c>
      <c r="AC4371">
        <v>63.131999999999998</v>
      </c>
      <c r="AD4371">
        <v>63.153300000000002</v>
      </c>
      <c r="AE4371">
        <v>63.153300000000002</v>
      </c>
      <c r="AF4371">
        <v>63.174599999999998</v>
      </c>
    </row>
    <row r="4372" spans="1:32">
      <c r="A4372" t="s">
        <v>10000</v>
      </c>
      <c r="B4372" t="s">
        <v>19</v>
      </c>
      <c r="C4372">
        <v>358.214</v>
      </c>
      <c r="D4372">
        <v>483.14</v>
      </c>
      <c r="E4372">
        <v>423.19099999999997</v>
      </c>
      <c r="F4372">
        <v>402.78100000000001</v>
      </c>
      <c r="G4372">
        <v>392.23099999999999</v>
      </c>
      <c r="H4372">
        <v>371.91899999999998</v>
      </c>
      <c r="I4372">
        <v>361.46800000000002</v>
      </c>
      <c r="J4372">
        <v>341.255</v>
      </c>
      <c r="K4372">
        <v>330.90199999999999</v>
      </c>
      <c r="L4372">
        <v>320.54899999999998</v>
      </c>
      <c r="M4372">
        <v>310.29399999999998</v>
      </c>
      <c r="N4372">
        <v>300.04000000000002</v>
      </c>
      <c r="O4372">
        <v>300.13799999999998</v>
      </c>
      <c r="P4372">
        <v>300.23700000000002</v>
      </c>
      <c r="Q4372">
        <v>290.57400000000001</v>
      </c>
      <c r="R4372">
        <v>290.673</v>
      </c>
      <c r="S4372">
        <v>290.77100000000002</v>
      </c>
      <c r="T4372">
        <v>290.87</v>
      </c>
      <c r="U4372">
        <v>290.96899999999999</v>
      </c>
      <c r="V4372">
        <v>290.96899999999999</v>
      </c>
      <c r="W4372">
        <v>291.06700000000001</v>
      </c>
      <c r="X4372">
        <v>291.166</v>
      </c>
      <c r="Y4372">
        <v>291.26400000000001</v>
      </c>
      <c r="Z4372">
        <v>291.363</v>
      </c>
      <c r="AA4372">
        <v>291.363</v>
      </c>
      <c r="AB4372">
        <v>291.46199999999999</v>
      </c>
      <c r="AC4372">
        <v>291.56</v>
      </c>
      <c r="AD4372">
        <v>291.65899999999999</v>
      </c>
      <c r="AE4372">
        <v>291.65899999999999</v>
      </c>
      <c r="AF4372">
        <v>291.75700000000001</v>
      </c>
    </row>
    <row r="4373" spans="1:32">
      <c r="A4373" t="s">
        <v>10001</v>
      </c>
      <c r="B4373" t="s">
        <v>19</v>
      </c>
      <c r="C4373">
        <v>1225.99</v>
      </c>
      <c r="D4373">
        <v>1653.55</v>
      </c>
      <c r="E4373">
        <v>1448.38</v>
      </c>
      <c r="F4373">
        <v>1378.52</v>
      </c>
      <c r="G4373">
        <v>1342.42</v>
      </c>
      <c r="H4373">
        <v>1272.9000000000001</v>
      </c>
      <c r="I4373">
        <v>1237.1300000000001</v>
      </c>
      <c r="J4373">
        <v>1167.95</v>
      </c>
      <c r="K4373">
        <v>1132.52</v>
      </c>
      <c r="L4373">
        <v>1097.08</v>
      </c>
      <c r="M4373">
        <v>1061.99</v>
      </c>
      <c r="N4373">
        <v>1026.8900000000001</v>
      </c>
      <c r="O4373">
        <v>1027.23</v>
      </c>
      <c r="P4373">
        <v>1027.57</v>
      </c>
      <c r="Q4373">
        <v>994.495</v>
      </c>
      <c r="R4373">
        <v>994.83199999999999</v>
      </c>
      <c r="S4373">
        <v>995.17</v>
      </c>
      <c r="T4373">
        <v>995.50699999999995</v>
      </c>
      <c r="U4373">
        <v>995.84400000000005</v>
      </c>
      <c r="V4373">
        <v>995.84400000000005</v>
      </c>
      <c r="W4373">
        <v>996.18200000000002</v>
      </c>
      <c r="X4373">
        <v>996.51900000000001</v>
      </c>
      <c r="Y4373">
        <v>996.85699999999997</v>
      </c>
      <c r="Z4373">
        <v>997.19399999999996</v>
      </c>
      <c r="AA4373">
        <v>997.19399999999996</v>
      </c>
      <c r="AB4373">
        <v>997.53200000000004</v>
      </c>
      <c r="AC4373">
        <v>997.86900000000003</v>
      </c>
      <c r="AD4373">
        <v>998.20699999999999</v>
      </c>
      <c r="AE4373">
        <v>998.20699999999999</v>
      </c>
      <c r="AF4373">
        <v>998.54399999999998</v>
      </c>
    </row>
    <row r="4374" spans="1:32">
      <c r="A4374" t="s">
        <v>10002</v>
      </c>
      <c r="B4374" t="s">
        <v>19</v>
      </c>
      <c r="C4374">
        <v>96.783100000000005</v>
      </c>
      <c r="D4374">
        <v>130.536</v>
      </c>
      <c r="E4374">
        <v>114.339</v>
      </c>
      <c r="F4374">
        <v>108.824</v>
      </c>
      <c r="G4374">
        <v>105.974</v>
      </c>
      <c r="H4374">
        <v>100.486</v>
      </c>
      <c r="I4374">
        <v>97.662199999999999</v>
      </c>
      <c r="J4374">
        <v>92.200999999999993</v>
      </c>
      <c r="K4374">
        <v>89.403800000000004</v>
      </c>
      <c r="L4374">
        <v>86.6066</v>
      </c>
      <c r="M4374">
        <v>83.836100000000002</v>
      </c>
      <c r="N4374">
        <v>81.0655</v>
      </c>
      <c r="O4374">
        <v>81.092200000000005</v>
      </c>
      <c r="P4374">
        <v>81.118799999999993</v>
      </c>
      <c r="Q4374">
        <v>78.508099999999999</v>
      </c>
      <c r="R4374">
        <v>78.534700000000001</v>
      </c>
      <c r="S4374">
        <v>78.561400000000006</v>
      </c>
      <c r="T4374">
        <v>78.587999999999994</v>
      </c>
      <c r="U4374">
        <v>78.614599999999996</v>
      </c>
      <c r="V4374">
        <v>78.614599999999996</v>
      </c>
      <c r="W4374">
        <v>78.641300000000001</v>
      </c>
      <c r="X4374">
        <v>78.667900000000003</v>
      </c>
      <c r="Y4374">
        <v>78.694599999999994</v>
      </c>
      <c r="Z4374">
        <v>78.721199999999996</v>
      </c>
      <c r="AA4374">
        <v>78.721199999999996</v>
      </c>
      <c r="AB4374">
        <v>78.747799999999998</v>
      </c>
      <c r="AC4374">
        <v>78.774500000000003</v>
      </c>
      <c r="AD4374">
        <v>78.801100000000005</v>
      </c>
      <c r="AE4374">
        <v>78.801100000000005</v>
      </c>
      <c r="AF4374">
        <v>78.827799999999996</v>
      </c>
    </row>
    <row r="4375" spans="1:32">
      <c r="A4375" t="s">
        <v>10003</v>
      </c>
      <c r="B4375" t="s">
        <v>19</v>
      </c>
      <c r="C4375">
        <v>86.065799999999996</v>
      </c>
      <c r="D4375">
        <v>116.081</v>
      </c>
      <c r="E4375">
        <v>101.67700000000001</v>
      </c>
      <c r="F4375">
        <v>96.773600000000002</v>
      </c>
      <c r="G4375">
        <v>94.238799999999998</v>
      </c>
      <c r="H4375">
        <v>89.358699999999999</v>
      </c>
      <c r="I4375">
        <v>86.847499999999997</v>
      </c>
      <c r="J4375">
        <v>81.991100000000003</v>
      </c>
      <c r="K4375">
        <v>79.503600000000006</v>
      </c>
      <c r="L4375">
        <v>77.016199999999998</v>
      </c>
      <c r="M4375">
        <v>74.552400000000006</v>
      </c>
      <c r="N4375">
        <v>72.088700000000003</v>
      </c>
      <c r="O4375">
        <v>72.112399999999994</v>
      </c>
      <c r="P4375">
        <v>72.135999999999996</v>
      </c>
      <c r="Q4375">
        <v>69.814400000000006</v>
      </c>
      <c r="R4375">
        <v>69.838099999999997</v>
      </c>
      <c r="S4375">
        <v>69.861800000000002</v>
      </c>
      <c r="T4375">
        <v>69.885499999999993</v>
      </c>
      <c r="U4375">
        <v>69.909199999999998</v>
      </c>
      <c r="V4375">
        <v>69.909199999999998</v>
      </c>
      <c r="W4375">
        <v>69.932900000000004</v>
      </c>
      <c r="X4375">
        <v>69.956599999999995</v>
      </c>
      <c r="Y4375">
        <v>69.9803</v>
      </c>
      <c r="Z4375">
        <v>70.003900000000002</v>
      </c>
      <c r="AA4375">
        <v>70.003900000000002</v>
      </c>
      <c r="AB4375">
        <v>70.027600000000007</v>
      </c>
      <c r="AC4375">
        <v>70.051299999999998</v>
      </c>
      <c r="AD4375">
        <v>70.075000000000003</v>
      </c>
      <c r="AE4375">
        <v>70.075000000000003</v>
      </c>
      <c r="AF4375">
        <v>70.098699999999994</v>
      </c>
    </row>
    <row r="4376" spans="1:32">
      <c r="A4376" t="s">
        <v>10004</v>
      </c>
      <c r="B4376" t="s">
        <v>19</v>
      </c>
      <c r="C4376">
        <v>260.63099999999997</v>
      </c>
      <c r="D4376">
        <v>351.52600000000001</v>
      </c>
      <c r="E4376">
        <v>307.90800000000002</v>
      </c>
      <c r="F4376">
        <v>293.05799999999999</v>
      </c>
      <c r="G4376">
        <v>285.38200000000001</v>
      </c>
      <c r="H4376">
        <v>270.60300000000001</v>
      </c>
      <c r="I4376">
        <v>262.99900000000002</v>
      </c>
      <c r="J4376">
        <v>248.292</v>
      </c>
      <c r="K4376">
        <v>240.75899999999999</v>
      </c>
      <c r="L4376">
        <v>233.227</v>
      </c>
      <c r="M4376">
        <v>225.76599999999999</v>
      </c>
      <c r="N4376">
        <v>218.30500000000001</v>
      </c>
      <c r="O4376">
        <v>218.37700000000001</v>
      </c>
      <c r="P4376">
        <v>218.44800000000001</v>
      </c>
      <c r="Q4376">
        <v>211.41800000000001</v>
      </c>
      <c r="R4376">
        <v>211.49</v>
      </c>
      <c r="S4376">
        <v>211.56100000000001</v>
      </c>
      <c r="T4376">
        <v>211.63300000000001</v>
      </c>
      <c r="U4376">
        <v>211.70500000000001</v>
      </c>
      <c r="V4376">
        <v>211.70500000000001</v>
      </c>
      <c r="W4376">
        <v>211.77600000000001</v>
      </c>
      <c r="X4376">
        <v>211.84800000000001</v>
      </c>
      <c r="Y4376">
        <v>211.92</v>
      </c>
      <c r="Z4376">
        <v>211.99199999999999</v>
      </c>
      <c r="AA4376">
        <v>211.99199999999999</v>
      </c>
      <c r="AB4376">
        <v>212.06299999999999</v>
      </c>
      <c r="AC4376">
        <v>212.13499999999999</v>
      </c>
      <c r="AD4376">
        <v>212.20699999999999</v>
      </c>
      <c r="AE4376">
        <v>212.20699999999999</v>
      </c>
      <c r="AF4376">
        <v>212.279</v>
      </c>
    </row>
    <row r="4377" spans="1:32">
      <c r="A4377" t="s">
        <v>10005</v>
      </c>
      <c r="B4377" t="s">
        <v>19</v>
      </c>
      <c r="C4377">
        <v>20.126799999999999</v>
      </c>
      <c r="D4377">
        <v>27.146000000000001</v>
      </c>
      <c r="E4377">
        <v>23.777699999999999</v>
      </c>
      <c r="F4377">
        <v>22.6309</v>
      </c>
      <c r="G4377">
        <v>22.0381</v>
      </c>
      <c r="H4377">
        <v>20.896899999999999</v>
      </c>
      <c r="I4377">
        <v>20.3096</v>
      </c>
      <c r="J4377">
        <v>19.1739</v>
      </c>
      <c r="K4377">
        <v>18.592199999999998</v>
      </c>
      <c r="L4377">
        <v>18.0105</v>
      </c>
      <c r="M4377">
        <v>17.4344</v>
      </c>
      <c r="N4377">
        <v>16.8582</v>
      </c>
      <c r="O4377">
        <v>16.863800000000001</v>
      </c>
      <c r="P4377">
        <v>16.869299999999999</v>
      </c>
      <c r="Q4377">
        <v>16.3264</v>
      </c>
      <c r="R4377">
        <v>16.331900000000001</v>
      </c>
      <c r="S4377">
        <v>16.337499999999999</v>
      </c>
      <c r="T4377">
        <v>16.343</v>
      </c>
      <c r="U4377">
        <v>16.348500000000001</v>
      </c>
      <c r="V4377">
        <v>16.348500000000001</v>
      </c>
      <c r="W4377">
        <v>16.354099999999999</v>
      </c>
      <c r="X4377">
        <v>16.3596</v>
      </c>
      <c r="Y4377">
        <v>16.365200000000002</v>
      </c>
      <c r="Z4377">
        <v>16.370699999999999</v>
      </c>
      <c r="AA4377">
        <v>16.370699999999999</v>
      </c>
      <c r="AB4377">
        <v>16.376200000000001</v>
      </c>
      <c r="AC4377">
        <v>16.381799999999998</v>
      </c>
      <c r="AD4377">
        <v>16.3873</v>
      </c>
      <c r="AE4377">
        <v>16.3873</v>
      </c>
      <c r="AF4377">
        <v>16.392900000000001</v>
      </c>
    </row>
    <row r="4378" spans="1:32">
      <c r="A4378" t="s">
        <v>10006</v>
      </c>
      <c r="B4378" t="s">
        <v>19</v>
      </c>
      <c r="C4378">
        <v>17.184100000000001</v>
      </c>
      <c r="D4378">
        <v>23.177</v>
      </c>
      <c r="E4378">
        <v>20.301200000000001</v>
      </c>
      <c r="F4378">
        <v>19.321999999999999</v>
      </c>
      <c r="G4378">
        <v>18.815899999999999</v>
      </c>
      <c r="H4378">
        <v>17.8416</v>
      </c>
      <c r="I4378">
        <v>17.340199999999999</v>
      </c>
      <c r="J4378">
        <v>16.3705</v>
      </c>
      <c r="K4378">
        <v>15.873900000000001</v>
      </c>
      <c r="L4378">
        <v>15.3772</v>
      </c>
      <c r="M4378">
        <v>14.885300000000001</v>
      </c>
      <c r="N4378">
        <v>14.3934</v>
      </c>
      <c r="O4378">
        <v>14.398099999999999</v>
      </c>
      <c r="P4378">
        <v>14.402900000000001</v>
      </c>
      <c r="Q4378">
        <v>13.939299999999999</v>
      </c>
      <c r="R4378">
        <v>13.944000000000001</v>
      </c>
      <c r="S4378">
        <v>13.9488</v>
      </c>
      <c r="T4378">
        <v>13.9535</v>
      </c>
      <c r="U4378">
        <v>13.9582</v>
      </c>
      <c r="V4378">
        <v>13.9582</v>
      </c>
      <c r="W4378">
        <v>13.962999999999999</v>
      </c>
      <c r="X4378">
        <v>13.967700000000001</v>
      </c>
      <c r="Y4378">
        <v>13.9724</v>
      </c>
      <c r="Z4378">
        <v>13.9771</v>
      </c>
      <c r="AA4378">
        <v>13.9771</v>
      </c>
      <c r="AB4378">
        <v>13.9819</v>
      </c>
      <c r="AC4378">
        <v>13.986599999999999</v>
      </c>
      <c r="AD4378">
        <v>13.991300000000001</v>
      </c>
      <c r="AE4378">
        <v>13.991300000000001</v>
      </c>
      <c r="AF4378">
        <v>13.9961</v>
      </c>
    </row>
    <row r="4379" spans="1:32">
      <c r="A4379" t="s">
        <v>10007</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10008</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10009</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10010</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10011</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10012</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10013</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10014</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10015</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10016</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10017</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10018</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10019</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10020</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10021</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10022</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10023</v>
      </c>
      <c r="B4395" t="s">
        <v>19</v>
      </c>
      <c r="C4395">
        <v>2899.33</v>
      </c>
      <c r="D4395">
        <v>3911.32</v>
      </c>
      <c r="E4395">
        <v>3403.19</v>
      </c>
      <c r="F4395">
        <v>3264.42</v>
      </c>
      <c r="G4395">
        <v>3129.91</v>
      </c>
      <c r="H4395">
        <v>2999.68</v>
      </c>
      <c r="I4395">
        <v>2877.98</v>
      </c>
      <c r="J4395">
        <v>2764.83</v>
      </c>
      <c r="K4395">
        <v>2662.35</v>
      </c>
      <c r="L4395">
        <v>2570.54</v>
      </c>
      <c r="M4395">
        <v>2493.6799999999998</v>
      </c>
      <c r="N4395">
        <v>2431.77</v>
      </c>
      <c r="O4395">
        <v>2391.1999999999998</v>
      </c>
      <c r="P4395">
        <v>2367.7199999999998</v>
      </c>
      <c r="Q4395">
        <v>2359.1799999999998</v>
      </c>
      <c r="R4395">
        <v>2361.31</v>
      </c>
      <c r="S4395">
        <v>2361.31</v>
      </c>
      <c r="T4395">
        <v>2363.4499999999998</v>
      </c>
      <c r="U4395">
        <v>2363.4499999999998</v>
      </c>
      <c r="V4395">
        <v>2363.4499999999998</v>
      </c>
      <c r="W4395">
        <v>2365.58</v>
      </c>
      <c r="X4395">
        <v>2365.58</v>
      </c>
      <c r="Y4395">
        <v>2367.7199999999998</v>
      </c>
      <c r="Z4395">
        <v>2367.7199999999998</v>
      </c>
      <c r="AA4395">
        <v>2367.7199999999998</v>
      </c>
      <c r="AB4395">
        <v>2369.85</v>
      </c>
      <c r="AC4395">
        <v>2369.85</v>
      </c>
      <c r="AD4395">
        <v>2369.85</v>
      </c>
      <c r="AE4395">
        <v>2371.9899999999998</v>
      </c>
      <c r="AF4395">
        <v>2371.9899999999998</v>
      </c>
    </row>
    <row r="4396" spans="1:32">
      <c r="A4396" t="s">
        <v>10024</v>
      </c>
      <c r="B4396" t="s">
        <v>19</v>
      </c>
      <c r="C4396">
        <v>13389.9</v>
      </c>
      <c r="D4396">
        <v>18063.5</v>
      </c>
      <c r="E4396">
        <v>15716.8</v>
      </c>
      <c r="F4396">
        <v>15075.9</v>
      </c>
      <c r="G4396">
        <v>14454.8</v>
      </c>
      <c r="H4396">
        <v>13853.3</v>
      </c>
      <c r="I4396">
        <v>13291.3</v>
      </c>
      <c r="J4396">
        <v>12768.7</v>
      </c>
      <c r="K4396">
        <v>12295.4</v>
      </c>
      <c r="L4396">
        <v>11871.4</v>
      </c>
      <c r="M4396">
        <v>11516.5</v>
      </c>
      <c r="N4396">
        <v>11230.5</v>
      </c>
      <c r="O4396">
        <v>11043.2</v>
      </c>
      <c r="P4396">
        <v>10934.7</v>
      </c>
      <c r="Q4396">
        <v>10895.3</v>
      </c>
      <c r="R4396">
        <v>10905.2</v>
      </c>
      <c r="S4396">
        <v>10905.2</v>
      </c>
      <c r="T4396">
        <v>10915</v>
      </c>
      <c r="U4396">
        <v>10915</v>
      </c>
      <c r="V4396">
        <v>10915</v>
      </c>
      <c r="W4396">
        <v>10924.9</v>
      </c>
      <c r="X4396">
        <v>10924.9</v>
      </c>
      <c r="Y4396">
        <v>10934.7</v>
      </c>
      <c r="Z4396">
        <v>10934.7</v>
      </c>
      <c r="AA4396">
        <v>10934.7</v>
      </c>
      <c r="AB4396">
        <v>10944.6</v>
      </c>
      <c r="AC4396">
        <v>10944.6</v>
      </c>
      <c r="AD4396">
        <v>10944.6</v>
      </c>
      <c r="AE4396">
        <v>10954.5</v>
      </c>
      <c r="AF4396">
        <v>10954.5</v>
      </c>
    </row>
    <row r="4397" spans="1:32">
      <c r="A4397" t="s">
        <v>10025</v>
      </c>
      <c r="B4397" t="s">
        <v>19</v>
      </c>
      <c r="C4397">
        <v>45827.1</v>
      </c>
      <c r="D4397">
        <v>61822.7</v>
      </c>
      <c r="E4397">
        <v>53791.1</v>
      </c>
      <c r="F4397">
        <v>51597.599999999999</v>
      </c>
      <c r="G4397">
        <v>49471.6</v>
      </c>
      <c r="H4397">
        <v>47413.1</v>
      </c>
      <c r="I4397">
        <v>45489.599999999999</v>
      </c>
      <c r="J4397">
        <v>43701.1</v>
      </c>
      <c r="K4397">
        <v>42081.3</v>
      </c>
      <c r="L4397">
        <v>40630.199999999997</v>
      </c>
      <c r="M4397">
        <v>39415.300000000003</v>
      </c>
      <c r="N4397">
        <v>38436.699999999997</v>
      </c>
      <c r="O4397">
        <v>37795.5</v>
      </c>
      <c r="P4397">
        <v>37424.300000000003</v>
      </c>
      <c r="Q4397">
        <v>37289.300000000003</v>
      </c>
      <c r="R4397">
        <v>37323.1</v>
      </c>
      <c r="S4397">
        <v>37323.1</v>
      </c>
      <c r="T4397">
        <v>37356.800000000003</v>
      </c>
      <c r="U4397">
        <v>37356.800000000003</v>
      </c>
      <c r="V4397">
        <v>37356.800000000003</v>
      </c>
      <c r="W4397">
        <v>37390.6</v>
      </c>
      <c r="X4397">
        <v>37390.6</v>
      </c>
      <c r="Y4397">
        <v>37424.300000000003</v>
      </c>
      <c r="Z4397">
        <v>37424.300000000003</v>
      </c>
      <c r="AA4397">
        <v>37424.300000000003</v>
      </c>
      <c r="AB4397">
        <v>37458.1</v>
      </c>
      <c r="AC4397">
        <v>37458.1</v>
      </c>
      <c r="AD4397">
        <v>37458.1</v>
      </c>
      <c r="AE4397">
        <v>37491.800000000003</v>
      </c>
      <c r="AF4397">
        <v>37491.800000000003</v>
      </c>
    </row>
    <row r="4398" spans="1:32">
      <c r="A4398" t="s">
        <v>10026</v>
      </c>
      <c r="B4398" t="s">
        <v>19</v>
      </c>
      <c r="C4398">
        <v>3617.71</v>
      </c>
      <c r="D4398">
        <v>4880.45</v>
      </c>
      <c r="E4398">
        <v>4246.42</v>
      </c>
      <c r="F4398">
        <v>4073.26</v>
      </c>
      <c r="G4398">
        <v>3905.42</v>
      </c>
      <c r="H4398">
        <v>3742.92</v>
      </c>
      <c r="I4398">
        <v>3591.07</v>
      </c>
      <c r="J4398">
        <v>3449.88</v>
      </c>
      <c r="K4398">
        <v>3322.01</v>
      </c>
      <c r="L4398">
        <v>3207.46</v>
      </c>
      <c r="M4398">
        <v>3111.55</v>
      </c>
      <c r="N4398">
        <v>3034.3</v>
      </c>
      <c r="O4398">
        <v>2983.68</v>
      </c>
      <c r="P4398">
        <v>2954.38</v>
      </c>
      <c r="Q4398">
        <v>2943.72</v>
      </c>
      <c r="R4398">
        <v>2946.38</v>
      </c>
      <c r="S4398">
        <v>2946.38</v>
      </c>
      <c r="T4398">
        <v>2949.05</v>
      </c>
      <c r="U4398">
        <v>2949.05</v>
      </c>
      <c r="V4398">
        <v>2949.05</v>
      </c>
      <c r="W4398">
        <v>2951.71</v>
      </c>
      <c r="X4398">
        <v>2951.71</v>
      </c>
      <c r="Y4398">
        <v>2954.38</v>
      </c>
      <c r="Z4398">
        <v>2954.38</v>
      </c>
      <c r="AA4398">
        <v>2954.38</v>
      </c>
      <c r="AB4398">
        <v>2957.04</v>
      </c>
      <c r="AC4398">
        <v>2957.04</v>
      </c>
      <c r="AD4398">
        <v>2957.04</v>
      </c>
      <c r="AE4398">
        <v>2959.7</v>
      </c>
      <c r="AF4398">
        <v>2959.7</v>
      </c>
    </row>
    <row r="4399" spans="1:32">
      <c r="A4399" t="s">
        <v>10027</v>
      </c>
      <c r="B4399" t="s">
        <v>19</v>
      </c>
      <c r="C4399">
        <v>3217.1</v>
      </c>
      <c r="D4399">
        <v>4340.01</v>
      </c>
      <c r="E4399">
        <v>3776.19</v>
      </c>
      <c r="F4399">
        <v>3622.2</v>
      </c>
      <c r="G4399">
        <v>3472.95</v>
      </c>
      <c r="H4399">
        <v>3328.45</v>
      </c>
      <c r="I4399">
        <v>3193.41</v>
      </c>
      <c r="J4399">
        <v>3067.86</v>
      </c>
      <c r="K4399">
        <v>2954.14</v>
      </c>
      <c r="L4399">
        <v>2852.28</v>
      </c>
      <c r="M4399">
        <v>2766.99</v>
      </c>
      <c r="N4399">
        <v>2698.29</v>
      </c>
      <c r="O4399">
        <v>2653.28</v>
      </c>
      <c r="P4399">
        <v>2627.22</v>
      </c>
      <c r="Q4399">
        <v>2617.75</v>
      </c>
      <c r="R4399">
        <v>2620.11</v>
      </c>
      <c r="S4399">
        <v>2620.11</v>
      </c>
      <c r="T4399">
        <v>2622.48</v>
      </c>
      <c r="U4399">
        <v>2622.48</v>
      </c>
      <c r="V4399">
        <v>2622.48</v>
      </c>
      <c r="W4399">
        <v>2624.85</v>
      </c>
      <c r="X4399">
        <v>2624.85</v>
      </c>
      <c r="Y4399">
        <v>2627.22</v>
      </c>
      <c r="Z4399">
        <v>2627.22</v>
      </c>
      <c r="AA4399">
        <v>2627.22</v>
      </c>
      <c r="AB4399">
        <v>2629.59</v>
      </c>
      <c r="AC4399">
        <v>2629.59</v>
      </c>
      <c r="AD4399">
        <v>2629.59</v>
      </c>
      <c r="AE4399">
        <v>2631.96</v>
      </c>
      <c r="AF4399">
        <v>2631.96</v>
      </c>
    </row>
    <row r="4400" spans="1:32">
      <c r="A4400" t="s">
        <v>10028</v>
      </c>
      <c r="B4400" t="s">
        <v>19</v>
      </c>
      <c r="C4400">
        <v>9742.2900000000009</v>
      </c>
      <c r="D4400">
        <v>13142.8</v>
      </c>
      <c r="E4400">
        <v>11435.4</v>
      </c>
      <c r="F4400">
        <v>10969</v>
      </c>
      <c r="G4400">
        <v>10517.1</v>
      </c>
      <c r="H4400">
        <v>10079.5</v>
      </c>
      <c r="I4400">
        <v>9670.5499999999993</v>
      </c>
      <c r="J4400">
        <v>9290.33</v>
      </c>
      <c r="K4400">
        <v>8945.98</v>
      </c>
      <c r="L4400">
        <v>8637.5</v>
      </c>
      <c r="M4400">
        <v>8379.23</v>
      </c>
      <c r="N4400">
        <v>8171.19</v>
      </c>
      <c r="O4400">
        <v>8034.88</v>
      </c>
      <c r="P4400">
        <v>7955.97</v>
      </c>
      <c r="Q4400">
        <v>7927.27</v>
      </c>
      <c r="R4400">
        <v>7934.44</v>
      </c>
      <c r="S4400">
        <v>7934.44</v>
      </c>
      <c r="T4400">
        <v>7941.62</v>
      </c>
      <c r="U4400">
        <v>7941.62</v>
      </c>
      <c r="V4400">
        <v>7941.62</v>
      </c>
      <c r="W4400">
        <v>7948.79</v>
      </c>
      <c r="X4400">
        <v>7948.79</v>
      </c>
      <c r="Y4400">
        <v>7955.97</v>
      </c>
      <c r="Z4400">
        <v>7955.97</v>
      </c>
      <c r="AA4400">
        <v>7955.97</v>
      </c>
      <c r="AB4400">
        <v>7963.14</v>
      </c>
      <c r="AC4400">
        <v>7963.14</v>
      </c>
      <c r="AD4400">
        <v>7963.14</v>
      </c>
      <c r="AE4400">
        <v>7970.31</v>
      </c>
      <c r="AF4400">
        <v>7970.31</v>
      </c>
    </row>
    <row r="4401" spans="1:32">
      <c r="A4401" t="s">
        <v>10029</v>
      </c>
      <c r="B4401" t="s">
        <v>19</v>
      </c>
      <c r="C4401">
        <v>752.33199999999999</v>
      </c>
      <c r="D4401">
        <v>1014.93</v>
      </c>
      <c r="E4401">
        <v>883.07600000000002</v>
      </c>
      <c r="F4401">
        <v>847.06600000000003</v>
      </c>
      <c r="G4401">
        <v>812.16399999999999</v>
      </c>
      <c r="H4401">
        <v>778.37</v>
      </c>
      <c r="I4401">
        <v>746.79200000000003</v>
      </c>
      <c r="J4401">
        <v>717.43</v>
      </c>
      <c r="K4401">
        <v>690.83799999999997</v>
      </c>
      <c r="L4401">
        <v>667.01599999999996</v>
      </c>
      <c r="M4401">
        <v>647.072</v>
      </c>
      <c r="N4401">
        <v>631.00599999999997</v>
      </c>
      <c r="O4401">
        <v>620.48</v>
      </c>
      <c r="P4401">
        <v>614.38599999999997</v>
      </c>
      <c r="Q4401">
        <v>612.16999999999996</v>
      </c>
      <c r="R4401">
        <v>612.72400000000005</v>
      </c>
      <c r="S4401">
        <v>612.72400000000005</v>
      </c>
      <c r="T4401">
        <v>613.27800000000002</v>
      </c>
      <c r="U4401">
        <v>613.27800000000002</v>
      </c>
      <c r="V4401">
        <v>613.27800000000002</v>
      </c>
      <c r="W4401">
        <v>613.83199999999999</v>
      </c>
      <c r="X4401">
        <v>613.83199999999999</v>
      </c>
      <c r="Y4401">
        <v>614.38599999999997</v>
      </c>
      <c r="Z4401">
        <v>614.38599999999997</v>
      </c>
      <c r="AA4401">
        <v>614.38599999999997</v>
      </c>
      <c r="AB4401">
        <v>614.94000000000005</v>
      </c>
      <c r="AC4401">
        <v>614.94000000000005</v>
      </c>
      <c r="AD4401">
        <v>614.94000000000005</v>
      </c>
      <c r="AE4401">
        <v>615.49400000000003</v>
      </c>
      <c r="AF4401">
        <v>615.49400000000003</v>
      </c>
    </row>
    <row r="4402" spans="1:32">
      <c r="A4402" t="s">
        <v>10030</v>
      </c>
      <c r="B4402" t="s">
        <v>19</v>
      </c>
      <c r="C4402">
        <v>642.33399999999995</v>
      </c>
      <c r="D4402">
        <v>866.53599999999994</v>
      </c>
      <c r="E4402">
        <v>753.96199999999999</v>
      </c>
      <c r="F4402">
        <v>723.21699999999998</v>
      </c>
      <c r="G4402">
        <v>693.41800000000001</v>
      </c>
      <c r="H4402">
        <v>664.56500000000005</v>
      </c>
      <c r="I4402">
        <v>637.60400000000004</v>
      </c>
      <c r="J4402">
        <v>612.53499999999997</v>
      </c>
      <c r="K4402">
        <v>589.83100000000002</v>
      </c>
      <c r="L4402">
        <v>569.49199999999996</v>
      </c>
      <c r="M4402">
        <v>552.46400000000006</v>
      </c>
      <c r="N4402">
        <v>538.74699999999996</v>
      </c>
      <c r="O4402">
        <v>529.76</v>
      </c>
      <c r="P4402">
        <v>524.55700000000002</v>
      </c>
      <c r="Q4402">
        <v>522.66499999999996</v>
      </c>
      <c r="R4402">
        <v>523.13800000000003</v>
      </c>
      <c r="S4402">
        <v>523.13800000000003</v>
      </c>
      <c r="T4402">
        <v>523.61099999999999</v>
      </c>
      <c r="U4402">
        <v>523.61099999999999</v>
      </c>
      <c r="V4402">
        <v>523.61099999999999</v>
      </c>
      <c r="W4402">
        <v>524.08399999999995</v>
      </c>
      <c r="X4402">
        <v>524.08399999999995</v>
      </c>
      <c r="Y4402">
        <v>524.55700000000002</v>
      </c>
      <c r="Z4402">
        <v>524.55700000000002</v>
      </c>
      <c r="AA4402">
        <v>524.55700000000002</v>
      </c>
      <c r="AB4402">
        <v>525.03</v>
      </c>
      <c r="AC4402">
        <v>525.03</v>
      </c>
      <c r="AD4402">
        <v>525.03</v>
      </c>
      <c r="AE4402">
        <v>525.50300000000004</v>
      </c>
      <c r="AF4402">
        <v>525.50300000000004</v>
      </c>
    </row>
    <row r="4403" spans="1:32">
      <c r="A4403" t="s">
        <v>10031</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10032</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10033</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10034</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10035</v>
      </c>
      <c r="B4407" t="s">
        <v>19</v>
      </c>
      <c r="C4407" s="2">
        <v>3789630</v>
      </c>
      <c r="D4407" s="2">
        <v>5111190</v>
      </c>
      <c r="E4407" s="2">
        <v>7809830</v>
      </c>
      <c r="F4407" s="2">
        <v>3881430</v>
      </c>
      <c r="G4407" s="2">
        <v>2739210</v>
      </c>
      <c r="H4407" s="2">
        <v>1756890</v>
      </c>
      <c r="I4407" s="2">
        <v>1269040</v>
      </c>
      <c r="J4407">
        <v>998113</v>
      </c>
      <c r="K4407">
        <v>962885</v>
      </c>
      <c r="L4407">
        <v>957334</v>
      </c>
      <c r="M4407">
        <v>978044</v>
      </c>
      <c r="N4407" s="2">
        <v>1018610</v>
      </c>
      <c r="O4407" s="2">
        <v>1081800</v>
      </c>
      <c r="P4407" s="2">
        <v>1132190</v>
      </c>
      <c r="Q4407" s="2">
        <v>1178310</v>
      </c>
      <c r="R4407" s="2">
        <v>1195600</v>
      </c>
      <c r="S4407" s="2">
        <v>1215670</v>
      </c>
      <c r="T4407" s="2">
        <v>1275660</v>
      </c>
      <c r="U4407" s="2">
        <v>1256020</v>
      </c>
      <c r="V4407" s="2">
        <v>1321570</v>
      </c>
      <c r="W4407" s="2">
        <v>1366610</v>
      </c>
      <c r="X4407" s="2">
        <v>1387320</v>
      </c>
      <c r="Y4407" s="2">
        <v>1369180</v>
      </c>
      <c r="Z4407" s="2">
        <v>1366830</v>
      </c>
      <c r="AA4407" s="2">
        <v>1370030</v>
      </c>
      <c r="AB4407" s="2">
        <v>1360640</v>
      </c>
      <c r="AC4407" s="2">
        <v>1361280</v>
      </c>
      <c r="AD4407" s="2">
        <v>1352520</v>
      </c>
      <c r="AE4407" s="2">
        <v>1328180</v>
      </c>
      <c r="AF4407" s="2">
        <v>1330110</v>
      </c>
    </row>
    <row r="4408" spans="1:32">
      <c r="A4408" t="s">
        <v>10036</v>
      </c>
      <c r="B4408" t="s">
        <v>19</v>
      </c>
      <c r="C4408" s="2">
        <v>17501500</v>
      </c>
      <c r="D4408" s="2">
        <v>23604800</v>
      </c>
      <c r="E4408" s="2">
        <v>36067900</v>
      </c>
      <c r="F4408" s="2">
        <v>17925500</v>
      </c>
      <c r="G4408" s="2">
        <v>12650400</v>
      </c>
      <c r="H4408" s="2">
        <v>8113790</v>
      </c>
      <c r="I4408" s="2">
        <v>5860780</v>
      </c>
      <c r="J4408" s="2">
        <v>4609550</v>
      </c>
      <c r="K4408" s="2">
        <v>4446860</v>
      </c>
      <c r="L4408" s="2">
        <v>4421220</v>
      </c>
      <c r="M4408" s="2">
        <v>4516870</v>
      </c>
      <c r="N4408" s="2">
        <v>4704210</v>
      </c>
      <c r="O4408" s="2">
        <v>4996060</v>
      </c>
      <c r="P4408" s="2">
        <v>5228760</v>
      </c>
      <c r="Q4408" s="2">
        <v>5441730</v>
      </c>
      <c r="R4408" s="2">
        <v>5521600</v>
      </c>
      <c r="S4408" s="2">
        <v>5614280</v>
      </c>
      <c r="T4408" s="2">
        <v>5891350</v>
      </c>
      <c r="U4408" s="2">
        <v>5800640</v>
      </c>
      <c r="V4408" s="2">
        <v>6103340</v>
      </c>
      <c r="W4408" s="2">
        <v>6311390</v>
      </c>
      <c r="X4408" s="2">
        <v>6407030</v>
      </c>
      <c r="Y4408" s="2">
        <v>6323220</v>
      </c>
      <c r="Z4408" s="2">
        <v>6312370</v>
      </c>
      <c r="AA4408" s="2">
        <v>6327160</v>
      </c>
      <c r="AB4408" s="2">
        <v>6283780</v>
      </c>
      <c r="AC4408" s="2">
        <v>6286740</v>
      </c>
      <c r="AD4408" s="2">
        <v>6246310</v>
      </c>
      <c r="AE4408" s="2">
        <v>6133910</v>
      </c>
      <c r="AF4408" s="2">
        <v>6142780</v>
      </c>
    </row>
    <row r="4409" spans="1:32">
      <c r="A4409" t="s">
        <v>10037</v>
      </c>
      <c r="B4409" t="s">
        <v>19</v>
      </c>
      <c r="C4409" s="2">
        <v>59899200</v>
      </c>
      <c r="D4409" s="2">
        <v>80787900</v>
      </c>
      <c r="E4409" s="2">
        <v>123443000</v>
      </c>
      <c r="F4409" s="2">
        <v>61350200</v>
      </c>
      <c r="G4409" s="2">
        <v>43296100</v>
      </c>
      <c r="H4409" s="2">
        <v>27769600</v>
      </c>
      <c r="I4409" s="2">
        <v>20058600</v>
      </c>
      <c r="J4409" s="2">
        <v>15776300</v>
      </c>
      <c r="K4409" s="2">
        <v>15219400</v>
      </c>
      <c r="L4409" s="2">
        <v>15131700</v>
      </c>
      <c r="M4409" s="2">
        <v>15459000</v>
      </c>
      <c r="N4409" s="2">
        <v>16100200</v>
      </c>
      <c r="O4409" s="2">
        <v>17099100</v>
      </c>
      <c r="P4409" s="2">
        <v>17895500</v>
      </c>
      <c r="Q4409" s="2">
        <v>18624400</v>
      </c>
      <c r="R4409" s="2">
        <v>18897800</v>
      </c>
      <c r="S4409" s="2">
        <v>19215000</v>
      </c>
      <c r="T4409" s="2">
        <v>20163200</v>
      </c>
      <c r="U4409" s="2">
        <v>19852800</v>
      </c>
      <c r="V4409" s="2">
        <v>20888800</v>
      </c>
      <c r="W4409" s="2">
        <v>21600800</v>
      </c>
      <c r="X4409" s="2">
        <v>21928200</v>
      </c>
      <c r="Y4409" s="2">
        <v>21641300</v>
      </c>
      <c r="Z4409" s="2">
        <v>21604200</v>
      </c>
      <c r="AA4409" s="2">
        <v>21654800</v>
      </c>
      <c r="AB4409" s="2">
        <v>21506300</v>
      </c>
      <c r="AC4409" s="2">
        <v>21516400</v>
      </c>
      <c r="AD4409" s="2">
        <v>21378100</v>
      </c>
      <c r="AE4409" s="2">
        <v>20993400</v>
      </c>
      <c r="AF4409" s="2">
        <v>21023800</v>
      </c>
    </row>
    <row r="4410" spans="1:32">
      <c r="A4410" t="s">
        <v>10038</v>
      </c>
      <c r="B4410" t="s">
        <v>19</v>
      </c>
      <c r="C4410" s="2">
        <v>4728600</v>
      </c>
      <c r="D4410" s="2">
        <v>6377620</v>
      </c>
      <c r="E4410" s="2">
        <v>9744910</v>
      </c>
      <c r="F4410" s="2">
        <v>4843150</v>
      </c>
      <c r="G4410" s="2">
        <v>3417910</v>
      </c>
      <c r="H4410" s="2">
        <v>2192210</v>
      </c>
      <c r="I4410" s="2">
        <v>1583480</v>
      </c>
      <c r="J4410" s="2">
        <v>1245420</v>
      </c>
      <c r="K4410" s="2">
        <v>1201460</v>
      </c>
      <c r="L4410" s="2">
        <v>1194540</v>
      </c>
      <c r="M4410" s="2">
        <v>1220380</v>
      </c>
      <c r="N4410" s="2">
        <v>1270990</v>
      </c>
      <c r="O4410" s="2">
        <v>1349850</v>
      </c>
      <c r="P4410" s="2">
        <v>1412720</v>
      </c>
      <c r="Q4410" s="2">
        <v>1470260</v>
      </c>
      <c r="R4410" s="2">
        <v>1491840</v>
      </c>
      <c r="S4410" s="2">
        <v>1516880</v>
      </c>
      <c r="T4410" s="2">
        <v>1591740</v>
      </c>
      <c r="U4410" s="2">
        <v>1567230</v>
      </c>
      <c r="V4410" s="2">
        <v>1649020</v>
      </c>
      <c r="W4410" s="2">
        <v>1705230</v>
      </c>
      <c r="X4410" s="2">
        <v>1731070</v>
      </c>
      <c r="Y4410" s="2">
        <v>1708420</v>
      </c>
      <c r="Z4410" s="2">
        <v>1705490</v>
      </c>
      <c r="AA4410" s="2">
        <v>1709490</v>
      </c>
      <c r="AB4410" s="2">
        <v>1697770</v>
      </c>
      <c r="AC4410" s="2">
        <v>1698570</v>
      </c>
      <c r="AD4410" s="2">
        <v>1687640</v>
      </c>
      <c r="AE4410" s="2">
        <v>1657270</v>
      </c>
      <c r="AF4410" s="2">
        <v>1659670</v>
      </c>
    </row>
    <row r="4411" spans="1:32">
      <c r="A4411" t="s">
        <v>10039</v>
      </c>
      <c r="B4411" t="s">
        <v>19</v>
      </c>
      <c r="C4411" s="2">
        <v>4204980</v>
      </c>
      <c r="D4411" s="2">
        <v>5671390</v>
      </c>
      <c r="E4411" s="2">
        <v>8665800</v>
      </c>
      <c r="F4411" s="2">
        <v>4306840</v>
      </c>
      <c r="G4411" s="2">
        <v>3039430</v>
      </c>
      <c r="H4411" s="2">
        <v>1949450</v>
      </c>
      <c r="I4411" s="2">
        <v>1408130</v>
      </c>
      <c r="J4411" s="2">
        <v>1107510</v>
      </c>
      <c r="K4411" s="2">
        <v>1068420</v>
      </c>
      <c r="L4411" s="2">
        <v>1062260</v>
      </c>
      <c r="M4411" s="2">
        <v>1085240</v>
      </c>
      <c r="N4411" s="2">
        <v>1130250</v>
      </c>
      <c r="O4411" s="2">
        <v>1200370</v>
      </c>
      <c r="P4411" s="2">
        <v>1256280</v>
      </c>
      <c r="Q4411" s="2">
        <v>1307450</v>
      </c>
      <c r="R4411" s="2">
        <v>1326640</v>
      </c>
      <c r="S4411" s="2">
        <v>1348910</v>
      </c>
      <c r="T4411" s="2">
        <v>1415480</v>
      </c>
      <c r="U4411" s="2">
        <v>1393680</v>
      </c>
      <c r="V4411" s="2">
        <v>1466410</v>
      </c>
      <c r="W4411" s="2">
        <v>1516400</v>
      </c>
      <c r="X4411" s="2">
        <v>1539380</v>
      </c>
      <c r="Y4411" s="2">
        <v>1519240</v>
      </c>
      <c r="Z4411" s="2">
        <v>1516630</v>
      </c>
      <c r="AA4411" s="2">
        <v>1520190</v>
      </c>
      <c r="AB4411" s="2">
        <v>1509760</v>
      </c>
      <c r="AC4411" s="2">
        <v>1510470</v>
      </c>
      <c r="AD4411" s="2">
        <v>1500760</v>
      </c>
      <c r="AE4411" s="2">
        <v>1473750</v>
      </c>
      <c r="AF4411" s="2">
        <v>1475890</v>
      </c>
    </row>
    <row r="4412" spans="1:32">
      <c r="A4412" t="s">
        <v>10040</v>
      </c>
      <c r="B4412" t="s">
        <v>19</v>
      </c>
      <c r="C4412" s="2">
        <v>12733900</v>
      </c>
      <c r="D4412" s="2">
        <v>17174600</v>
      </c>
      <c r="E4412" s="2">
        <v>26242500</v>
      </c>
      <c r="F4412" s="2">
        <v>13042300</v>
      </c>
      <c r="G4412" s="2">
        <v>9204240</v>
      </c>
      <c r="H4412" s="2">
        <v>5903480</v>
      </c>
      <c r="I4412" s="2">
        <v>4264230</v>
      </c>
      <c r="J4412" s="2">
        <v>3353850</v>
      </c>
      <c r="K4412" s="2">
        <v>3235470</v>
      </c>
      <c r="L4412" s="2">
        <v>3216820</v>
      </c>
      <c r="M4412" s="2">
        <v>3286410</v>
      </c>
      <c r="N4412" s="2">
        <v>3422720</v>
      </c>
      <c r="O4412" s="2">
        <v>3635070</v>
      </c>
      <c r="P4412" s="2">
        <v>3804370</v>
      </c>
      <c r="Q4412" s="2">
        <v>3959330</v>
      </c>
      <c r="R4412" s="2">
        <v>4017440</v>
      </c>
      <c r="S4412" s="2">
        <v>4084880</v>
      </c>
      <c r="T4412" s="2">
        <v>4286470</v>
      </c>
      <c r="U4412" s="2">
        <v>4220460</v>
      </c>
      <c r="V4412" s="2">
        <v>4440710</v>
      </c>
      <c r="W4412" s="2">
        <v>4592080</v>
      </c>
      <c r="X4412" s="2">
        <v>4661670</v>
      </c>
      <c r="Y4412" s="2">
        <v>4600690</v>
      </c>
      <c r="Z4412" s="2">
        <v>4592790</v>
      </c>
      <c r="AA4412" s="2">
        <v>4603560</v>
      </c>
      <c r="AB4412" s="2">
        <v>4571990</v>
      </c>
      <c r="AC4412" s="2">
        <v>4574140</v>
      </c>
      <c r="AD4412" s="2">
        <v>4544730</v>
      </c>
      <c r="AE4412" s="2">
        <v>4462950</v>
      </c>
      <c r="AF4412" s="2">
        <v>4469400</v>
      </c>
    </row>
    <row r="4413" spans="1:32">
      <c r="A4413" t="s">
        <v>10041</v>
      </c>
      <c r="B4413" t="s">
        <v>19</v>
      </c>
      <c r="C4413">
        <v>983350</v>
      </c>
      <c r="D4413" s="2">
        <v>1326280</v>
      </c>
      <c r="E4413" s="2">
        <v>2026530</v>
      </c>
      <c r="F4413" s="2">
        <v>1007170</v>
      </c>
      <c r="G4413">
        <v>710782</v>
      </c>
      <c r="H4413">
        <v>455887</v>
      </c>
      <c r="I4413">
        <v>329298</v>
      </c>
      <c r="J4413">
        <v>258995</v>
      </c>
      <c r="K4413">
        <v>249854</v>
      </c>
      <c r="L4413">
        <v>248414</v>
      </c>
      <c r="M4413">
        <v>253787</v>
      </c>
      <c r="N4413">
        <v>264313</v>
      </c>
      <c r="O4413">
        <v>280712</v>
      </c>
      <c r="P4413">
        <v>293786</v>
      </c>
      <c r="Q4413">
        <v>305753</v>
      </c>
      <c r="R4413">
        <v>310240</v>
      </c>
      <c r="S4413">
        <v>315448</v>
      </c>
      <c r="T4413">
        <v>331015</v>
      </c>
      <c r="U4413">
        <v>325918</v>
      </c>
      <c r="V4413">
        <v>342926</v>
      </c>
      <c r="W4413">
        <v>354615</v>
      </c>
      <c r="X4413">
        <v>359989</v>
      </c>
      <c r="Y4413">
        <v>355280</v>
      </c>
      <c r="Z4413">
        <v>354671</v>
      </c>
      <c r="AA4413">
        <v>355502</v>
      </c>
      <c r="AB4413">
        <v>353064</v>
      </c>
      <c r="AC4413">
        <v>353230</v>
      </c>
      <c r="AD4413">
        <v>350959</v>
      </c>
      <c r="AE4413">
        <v>344643</v>
      </c>
      <c r="AF4413">
        <v>345142</v>
      </c>
    </row>
    <row r="4414" spans="1:32">
      <c r="A4414" t="s">
        <v>10042</v>
      </c>
      <c r="B4414" t="s">
        <v>19</v>
      </c>
      <c r="C4414">
        <v>839575</v>
      </c>
      <c r="D4414" s="2">
        <v>1132360</v>
      </c>
      <c r="E4414" s="2">
        <v>1730230</v>
      </c>
      <c r="F4414">
        <v>859914</v>
      </c>
      <c r="G4414">
        <v>606859</v>
      </c>
      <c r="H4414">
        <v>389232</v>
      </c>
      <c r="I4414">
        <v>281151</v>
      </c>
      <c r="J4414">
        <v>221128</v>
      </c>
      <c r="K4414">
        <v>213323</v>
      </c>
      <c r="L4414">
        <v>212093</v>
      </c>
      <c r="M4414">
        <v>216681</v>
      </c>
      <c r="N4414">
        <v>225668</v>
      </c>
      <c r="O4414">
        <v>239669</v>
      </c>
      <c r="P4414">
        <v>250832</v>
      </c>
      <c r="Q4414">
        <v>261049</v>
      </c>
      <c r="R4414">
        <v>264880</v>
      </c>
      <c r="S4414">
        <v>269326</v>
      </c>
      <c r="T4414">
        <v>282618</v>
      </c>
      <c r="U4414">
        <v>278266</v>
      </c>
      <c r="V4414">
        <v>292787</v>
      </c>
      <c r="W4414">
        <v>302767</v>
      </c>
      <c r="X4414">
        <v>307355</v>
      </c>
      <c r="Y4414">
        <v>303335</v>
      </c>
      <c r="Z4414">
        <v>302815</v>
      </c>
      <c r="AA4414">
        <v>303524</v>
      </c>
      <c r="AB4414">
        <v>301443</v>
      </c>
      <c r="AC4414">
        <v>301585</v>
      </c>
      <c r="AD4414">
        <v>299646</v>
      </c>
      <c r="AE4414">
        <v>294253</v>
      </c>
      <c r="AF4414">
        <v>294679</v>
      </c>
    </row>
    <row r="4415" spans="1:32">
      <c r="A4415" t="s">
        <v>10043</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10044</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10045</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10046</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10047</v>
      </c>
      <c r="B4419" t="s">
        <v>19</v>
      </c>
      <c r="C4419" s="2">
        <v>2145680</v>
      </c>
      <c r="D4419" s="2">
        <v>2892920</v>
      </c>
      <c r="E4419" s="2">
        <v>4419450</v>
      </c>
      <c r="F4419" s="2">
        <v>2196920</v>
      </c>
      <c r="G4419" s="2">
        <v>1550220</v>
      </c>
      <c r="H4419">
        <v>994270</v>
      </c>
      <c r="I4419">
        <v>718214</v>
      </c>
      <c r="J4419">
        <v>564708</v>
      </c>
      <c r="K4419">
        <v>544852</v>
      </c>
      <c r="L4419">
        <v>541650</v>
      </c>
      <c r="M4419">
        <v>553392</v>
      </c>
      <c r="N4419">
        <v>576450</v>
      </c>
      <c r="O4419">
        <v>612104</v>
      </c>
      <c r="P4419">
        <v>640714</v>
      </c>
      <c r="Q4419">
        <v>666760</v>
      </c>
      <c r="R4419">
        <v>676582</v>
      </c>
      <c r="S4419">
        <v>687897</v>
      </c>
      <c r="T4419">
        <v>721844</v>
      </c>
      <c r="U4419">
        <v>710742</v>
      </c>
      <c r="V4419">
        <v>747890</v>
      </c>
      <c r="W4419">
        <v>773297</v>
      </c>
      <c r="X4419">
        <v>785040</v>
      </c>
      <c r="Y4419">
        <v>774792</v>
      </c>
      <c r="Z4419">
        <v>773510</v>
      </c>
      <c r="AA4419">
        <v>775432</v>
      </c>
      <c r="AB4419">
        <v>770094</v>
      </c>
      <c r="AC4419">
        <v>770308</v>
      </c>
      <c r="AD4419">
        <v>765398</v>
      </c>
      <c r="AE4419">
        <v>751734</v>
      </c>
      <c r="AF4419">
        <v>752801</v>
      </c>
    </row>
    <row r="4420" spans="1:32">
      <c r="A4420" t="s">
        <v>10048</v>
      </c>
      <c r="B4420" t="s">
        <v>19</v>
      </c>
      <c r="C4420" s="2">
        <v>9909300</v>
      </c>
      <c r="D4420" s="2">
        <v>13360300</v>
      </c>
      <c r="E4420" s="2">
        <v>20410200</v>
      </c>
      <c r="F4420" s="2">
        <v>10145900</v>
      </c>
      <c r="G4420" s="2">
        <v>7159350</v>
      </c>
      <c r="H4420" s="2">
        <v>4591800</v>
      </c>
      <c r="I4420" s="2">
        <v>3316900</v>
      </c>
      <c r="J4420" s="2">
        <v>2607970</v>
      </c>
      <c r="K4420" s="2">
        <v>2516270</v>
      </c>
      <c r="L4420" s="2">
        <v>2501480</v>
      </c>
      <c r="M4420" s="2">
        <v>2555710</v>
      </c>
      <c r="N4420" s="2">
        <v>2662200</v>
      </c>
      <c r="O4420" s="2">
        <v>2826860</v>
      </c>
      <c r="P4420" s="2">
        <v>2958990</v>
      </c>
      <c r="Q4420" s="2">
        <v>3079280</v>
      </c>
      <c r="R4420" s="2">
        <v>3124630</v>
      </c>
      <c r="S4420" s="2">
        <v>3176890</v>
      </c>
      <c r="T4420" s="2">
        <v>3333670</v>
      </c>
      <c r="U4420" s="2">
        <v>3282390</v>
      </c>
      <c r="V4420" s="2">
        <v>3453960</v>
      </c>
      <c r="W4420" s="2">
        <v>3571290</v>
      </c>
      <c r="X4420" s="2">
        <v>3625520</v>
      </c>
      <c r="Y4420" s="2">
        <v>3578190</v>
      </c>
      <c r="Z4420" s="2">
        <v>3572280</v>
      </c>
      <c r="AA4420" s="2">
        <v>3581150</v>
      </c>
      <c r="AB4420" s="2">
        <v>3556500</v>
      </c>
      <c r="AC4420" s="2">
        <v>3557490</v>
      </c>
      <c r="AD4420" s="2">
        <v>3534810</v>
      </c>
      <c r="AE4420" s="2">
        <v>3471710</v>
      </c>
      <c r="AF4420" s="2">
        <v>3476640</v>
      </c>
    </row>
    <row r="4421" spans="1:32">
      <c r="A4421" t="s">
        <v>10049</v>
      </c>
      <c r="B4421" t="s">
        <v>19</v>
      </c>
      <c r="C4421" s="2">
        <v>33914700</v>
      </c>
      <c r="D4421" s="2">
        <v>45725800</v>
      </c>
      <c r="E4421" s="2">
        <v>69854200</v>
      </c>
      <c r="F4421" s="2">
        <v>34724600</v>
      </c>
      <c r="G4421" s="2">
        <v>24503000</v>
      </c>
      <c r="H4421" s="2">
        <v>15715500</v>
      </c>
      <c r="I4421" s="2">
        <v>11352200</v>
      </c>
      <c r="J4421" s="2">
        <v>8925820</v>
      </c>
      <c r="K4421" s="2">
        <v>8611980</v>
      </c>
      <c r="L4421" s="2">
        <v>8561360</v>
      </c>
      <c r="M4421" s="2">
        <v>8746960</v>
      </c>
      <c r="N4421" s="2">
        <v>9111420</v>
      </c>
      <c r="O4421" s="2">
        <v>9674980</v>
      </c>
      <c r="P4421" s="2">
        <v>10127200</v>
      </c>
      <c r="Q4421" s="2">
        <v>10538900</v>
      </c>
      <c r="R4421" s="2">
        <v>10694100</v>
      </c>
      <c r="S4421" s="2">
        <v>10873000</v>
      </c>
      <c r="T4421" s="2">
        <v>11409500</v>
      </c>
      <c r="U4421" s="2">
        <v>11234000</v>
      </c>
      <c r="V4421" s="2">
        <v>11821200</v>
      </c>
      <c r="W4421" s="2">
        <v>12222800</v>
      </c>
      <c r="X4421" s="2">
        <v>12408400</v>
      </c>
      <c r="Y4421" s="2">
        <v>12246400</v>
      </c>
      <c r="Z4421" s="2">
        <v>12226200</v>
      </c>
      <c r="AA4421" s="2">
        <v>12256500</v>
      </c>
      <c r="AB4421" s="2">
        <v>12172200</v>
      </c>
      <c r="AC4421" s="2">
        <v>12175600</v>
      </c>
      <c r="AD4421" s="2">
        <v>12097900</v>
      </c>
      <c r="AE4421" s="2">
        <v>11882000</v>
      </c>
      <c r="AF4421" s="2">
        <v>11898800</v>
      </c>
    </row>
    <row r="4422" spans="1:32">
      <c r="A4422" t="s">
        <v>10050</v>
      </c>
      <c r="B4422" t="s">
        <v>19</v>
      </c>
      <c r="C4422" s="2">
        <v>2677320</v>
      </c>
      <c r="D4422" s="2">
        <v>3609720</v>
      </c>
      <c r="E4422" s="2">
        <v>5514480</v>
      </c>
      <c r="F4422" s="2">
        <v>2741260</v>
      </c>
      <c r="G4422" s="2">
        <v>1934330</v>
      </c>
      <c r="H4422" s="2">
        <v>1240620</v>
      </c>
      <c r="I4422">
        <v>896170</v>
      </c>
      <c r="J4422">
        <v>704628</v>
      </c>
      <c r="K4422">
        <v>679853</v>
      </c>
      <c r="L4422">
        <v>675857</v>
      </c>
      <c r="M4422">
        <v>690509</v>
      </c>
      <c r="N4422">
        <v>719280</v>
      </c>
      <c r="O4422">
        <v>763769</v>
      </c>
      <c r="P4422">
        <v>799466</v>
      </c>
      <c r="Q4422">
        <v>831967</v>
      </c>
      <c r="R4422">
        <v>844222</v>
      </c>
      <c r="S4422">
        <v>858341</v>
      </c>
      <c r="T4422">
        <v>900698</v>
      </c>
      <c r="U4422">
        <v>886846</v>
      </c>
      <c r="V4422">
        <v>933199</v>
      </c>
      <c r="W4422">
        <v>964901</v>
      </c>
      <c r="X4422">
        <v>979553</v>
      </c>
      <c r="Y4422">
        <v>966766</v>
      </c>
      <c r="Z4422">
        <v>965167</v>
      </c>
      <c r="AA4422">
        <v>967565</v>
      </c>
      <c r="AB4422">
        <v>960905</v>
      </c>
      <c r="AC4422">
        <v>961171</v>
      </c>
      <c r="AD4422">
        <v>955044</v>
      </c>
      <c r="AE4422">
        <v>937994</v>
      </c>
      <c r="AF4422">
        <v>939326</v>
      </c>
    </row>
    <row r="4423" spans="1:32">
      <c r="A4423" t="s">
        <v>10051</v>
      </c>
      <c r="B4423" t="s">
        <v>19</v>
      </c>
      <c r="C4423" s="2">
        <v>2380840</v>
      </c>
      <c r="D4423" s="2">
        <v>3210000</v>
      </c>
      <c r="E4423" s="2">
        <v>4903830</v>
      </c>
      <c r="F4423" s="2">
        <v>2437700</v>
      </c>
      <c r="G4423" s="2">
        <v>1720130</v>
      </c>
      <c r="H4423" s="2">
        <v>1103240</v>
      </c>
      <c r="I4423">
        <v>796932</v>
      </c>
      <c r="J4423">
        <v>626600</v>
      </c>
      <c r="K4423">
        <v>604569</v>
      </c>
      <c r="L4423">
        <v>601015</v>
      </c>
      <c r="M4423">
        <v>614045</v>
      </c>
      <c r="N4423">
        <v>639630</v>
      </c>
      <c r="O4423">
        <v>679192</v>
      </c>
      <c r="P4423">
        <v>710937</v>
      </c>
      <c r="Q4423">
        <v>739839</v>
      </c>
      <c r="R4423">
        <v>750736</v>
      </c>
      <c r="S4423">
        <v>763292</v>
      </c>
      <c r="T4423">
        <v>800959</v>
      </c>
      <c r="U4423">
        <v>788640</v>
      </c>
      <c r="V4423">
        <v>829861</v>
      </c>
      <c r="W4423">
        <v>858052</v>
      </c>
      <c r="X4423">
        <v>871081</v>
      </c>
      <c r="Y4423">
        <v>859710</v>
      </c>
      <c r="Z4423">
        <v>858289</v>
      </c>
      <c r="AA4423">
        <v>860421</v>
      </c>
      <c r="AB4423">
        <v>854498</v>
      </c>
      <c r="AC4423">
        <v>854735</v>
      </c>
      <c r="AD4423">
        <v>849286</v>
      </c>
      <c r="AE4423">
        <v>834125</v>
      </c>
      <c r="AF4423">
        <v>835309</v>
      </c>
    </row>
    <row r="4424" spans="1:32">
      <c r="A4424" t="s">
        <v>10052</v>
      </c>
      <c r="B4424" t="s">
        <v>19</v>
      </c>
      <c r="C4424" s="2">
        <v>7209870</v>
      </c>
      <c r="D4424" s="2">
        <v>9720770</v>
      </c>
      <c r="E4424" s="2">
        <v>14850200</v>
      </c>
      <c r="F4424" s="2">
        <v>7382050</v>
      </c>
      <c r="G4424" s="2">
        <v>5209040</v>
      </c>
      <c r="H4424" s="2">
        <v>3340930</v>
      </c>
      <c r="I4424" s="2">
        <v>2413330</v>
      </c>
      <c r="J4424" s="2">
        <v>1897520</v>
      </c>
      <c r="K4424" s="2">
        <v>1830800</v>
      </c>
      <c r="L4424" s="2">
        <v>1820040</v>
      </c>
      <c r="M4424" s="2">
        <v>1859500</v>
      </c>
      <c r="N4424" s="2">
        <v>1936980</v>
      </c>
      <c r="O4424" s="2">
        <v>2056790</v>
      </c>
      <c r="P4424" s="2">
        <v>2152920</v>
      </c>
      <c r="Q4424" s="2">
        <v>2240440</v>
      </c>
      <c r="R4424" s="2">
        <v>2273440</v>
      </c>
      <c r="S4424" s="2">
        <v>2311460</v>
      </c>
      <c r="T4424" s="2">
        <v>2425530</v>
      </c>
      <c r="U4424" s="2">
        <v>2388220</v>
      </c>
      <c r="V4424" s="2">
        <v>2513050</v>
      </c>
      <c r="W4424" s="2">
        <v>2598420</v>
      </c>
      <c r="X4424" s="2">
        <v>2637880</v>
      </c>
      <c r="Y4424" s="2">
        <v>2603440</v>
      </c>
      <c r="Z4424" s="2">
        <v>2599140</v>
      </c>
      <c r="AA4424" s="2">
        <v>2605600</v>
      </c>
      <c r="AB4424" s="2">
        <v>2587660</v>
      </c>
      <c r="AC4424" s="2">
        <v>2588380</v>
      </c>
      <c r="AD4424" s="2">
        <v>2571880</v>
      </c>
      <c r="AE4424" s="2">
        <v>2525970</v>
      </c>
      <c r="AF4424" s="2">
        <v>2529550</v>
      </c>
    </row>
    <row r="4425" spans="1:32">
      <c r="A4425" t="s">
        <v>10053</v>
      </c>
      <c r="B4425" t="s">
        <v>19</v>
      </c>
      <c r="C4425">
        <v>556770</v>
      </c>
      <c r="D4425">
        <v>750670</v>
      </c>
      <c r="E4425" s="2">
        <v>1146780</v>
      </c>
      <c r="F4425">
        <v>570066</v>
      </c>
      <c r="G4425">
        <v>402259</v>
      </c>
      <c r="H4425">
        <v>257998</v>
      </c>
      <c r="I4425">
        <v>186366</v>
      </c>
      <c r="J4425">
        <v>146533</v>
      </c>
      <c r="K4425">
        <v>141381</v>
      </c>
      <c r="L4425">
        <v>140550</v>
      </c>
      <c r="M4425">
        <v>143597</v>
      </c>
      <c r="N4425">
        <v>149580</v>
      </c>
      <c r="O4425">
        <v>158832</v>
      </c>
      <c r="P4425">
        <v>166255</v>
      </c>
      <c r="Q4425">
        <v>173014</v>
      </c>
      <c r="R4425">
        <v>175563</v>
      </c>
      <c r="S4425">
        <v>178499</v>
      </c>
      <c r="T4425">
        <v>187307</v>
      </c>
      <c r="U4425">
        <v>184427</v>
      </c>
      <c r="V4425">
        <v>194066</v>
      </c>
      <c r="W4425">
        <v>200659</v>
      </c>
      <c r="X4425">
        <v>203706</v>
      </c>
      <c r="Y4425">
        <v>201047</v>
      </c>
      <c r="Z4425">
        <v>200714</v>
      </c>
      <c r="AA4425">
        <v>201213</v>
      </c>
      <c r="AB4425">
        <v>199828</v>
      </c>
      <c r="AC4425">
        <v>199883</v>
      </c>
      <c r="AD4425">
        <v>198609</v>
      </c>
      <c r="AE4425">
        <v>195063</v>
      </c>
      <c r="AF4425">
        <v>195340</v>
      </c>
    </row>
    <row r="4426" spans="1:32">
      <c r="A4426" t="s">
        <v>10054</v>
      </c>
      <c r="B4426" t="s">
        <v>19</v>
      </c>
      <c r="C4426">
        <v>475365</v>
      </c>
      <c r="D4426">
        <v>640915</v>
      </c>
      <c r="E4426">
        <v>979110</v>
      </c>
      <c r="F4426">
        <v>486717</v>
      </c>
      <c r="G4426">
        <v>343445</v>
      </c>
      <c r="H4426">
        <v>220276</v>
      </c>
      <c r="I4426">
        <v>159117</v>
      </c>
      <c r="J4426">
        <v>125108</v>
      </c>
      <c r="K4426">
        <v>120710</v>
      </c>
      <c r="L4426">
        <v>120000</v>
      </c>
      <c r="M4426">
        <v>122602</v>
      </c>
      <c r="N4426">
        <v>127710</v>
      </c>
      <c r="O4426">
        <v>135609</v>
      </c>
      <c r="P4426">
        <v>141947</v>
      </c>
      <c r="Q4426">
        <v>147718</v>
      </c>
      <c r="R4426">
        <v>149894</v>
      </c>
      <c r="S4426">
        <v>152401</v>
      </c>
      <c r="T4426">
        <v>159921</v>
      </c>
      <c r="U4426">
        <v>157462</v>
      </c>
      <c r="V4426">
        <v>165692</v>
      </c>
      <c r="W4426">
        <v>171321</v>
      </c>
      <c r="X4426">
        <v>173922</v>
      </c>
      <c r="Y4426">
        <v>171652</v>
      </c>
      <c r="Z4426">
        <v>171368</v>
      </c>
      <c r="AA4426">
        <v>171794</v>
      </c>
      <c r="AB4426">
        <v>170611</v>
      </c>
      <c r="AC4426">
        <v>170658</v>
      </c>
      <c r="AD4426">
        <v>169570</v>
      </c>
      <c r="AE4426">
        <v>166543</v>
      </c>
      <c r="AF4426">
        <v>166780</v>
      </c>
    </row>
    <row r="4427" spans="1:32">
      <c r="A4427" t="s">
        <v>10055</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10056</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10057</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10058</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10059</v>
      </c>
      <c r="B4431" t="s">
        <v>19</v>
      </c>
      <c r="C4431">
        <v>927534</v>
      </c>
      <c r="D4431" s="2">
        <v>2420460</v>
      </c>
      <c r="E4431" s="2">
        <v>2002530</v>
      </c>
      <c r="F4431" s="2">
        <v>1915940</v>
      </c>
      <c r="G4431" s="2">
        <v>1836730</v>
      </c>
      <c r="H4431" s="2">
        <v>1753090</v>
      </c>
      <c r="I4431" s="2">
        <v>1659840</v>
      </c>
      <c r="J4431" s="2">
        <v>1572640</v>
      </c>
      <c r="K4431" s="2">
        <v>1493630</v>
      </c>
      <c r="L4431" s="2">
        <v>1422790</v>
      </c>
      <c r="M4431" s="2">
        <v>1360960</v>
      </c>
      <c r="N4431" s="2">
        <v>1308410</v>
      </c>
      <c r="O4431" s="2">
        <v>1267440</v>
      </c>
      <c r="P4431" s="2">
        <v>1235850</v>
      </c>
      <c r="Q4431" s="2">
        <v>1213250</v>
      </c>
      <c r="R4431" s="2">
        <v>1195010</v>
      </c>
      <c r="S4431" s="2">
        <v>1177030</v>
      </c>
      <c r="T4431" s="2">
        <v>1159100</v>
      </c>
      <c r="U4431" s="2">
        <v>1141450</v>
      </c>
      <c r="V4431" s="2">
        <v>1123990</v>
      </c>
      <c r="W4431" s="2">
        <v>1106530</v>
      </c>
      <c r="X4431" s="2">
        <v>1089360</v>
      </c>
      <c r="Y4431" s="2">
        <v>1072370</v>
      </c>
      <c r="Z4431" s="2">
        <v>1055880</v>
      </c>
      <c r="AA4431" s="2">
        <v>1039540</v>
      </c>
      <c r="AB4431" s="2">
        <v>1023520</v>
      </c>
      <c r="AC4431" s="2">
        <v>1007840</v>
      </c>
      <c r="AD4431">
        <v>992273</v>
      </c>
      <c r="AE4431">
        <v>976998</v>
      </c>
      <c r="AF4431">
        <v>962126</v>
      </c>
    </row>
    <row r="4432" spans="1:32">
      <c r="A4432" t="s">
        <v>10060</v>
      </c>
      <c r="B4432" t="s">
        <v>19</v>
      </c>
      <c r="C4432" s="2">
        <v>4283600</v>
      </c>
      <c r="D4432" s="2">
        <v>11178300</v>
      </c>
      <c r="E4432" s="2">
        <v>9248210</v>
      </c>
      <c r="F4432" s="2">
        <v>8848340</v>
      </c>
      <c r="G4432" s="2">
        <v>8482500</v>
      </c>
      <c r="H4432" s="2">
        <v>8096240</v>
      </c>
      <c r="I4432" s="2">
        <v>7665570</v>
      </c>
      <c r="J4432" s="2">
        <v>7262890</v>
      </c>
      <c r="K4432" s="2">
        <v>6897990</v>
      </c>
      <c r="L4432" s="2">
        <v>6570840</v>
      </c>
      <c r="M4432" s="2">
        <v>6285270</v>
      </c>
      <c r="N4432" s="2">
        <v>6042590</v>
      </c>
      <c r="O4432" s="2">
        <v>5853360</v>
      </c>
      <c r="P4432" s="2">
        <v>5707470</v>
      </c>
      <c r="Q4432" s="2">
        <v>5603100</v>
      </c>
      <c r="R4432" s="2">
        <v>5518890</v>
      </c>
      <c r="S4432" s="2">
        <v>5435860</v>
      </c>
      <c r="T4432" s="2">
        <v>5353050</v>
      </c>
      <c r="U4432" s="2">
        <v>5271530</v>
      </c>
      <c r="V4432" s="2">
        <v>5190870</v>
      </c>
      <c r="W4432" s="2">
        <v>5110230</v>
      </c>
      <c r="X4432" s="2">
        <v>5030950</v>
      </c>
      <c r="Y4432" s="2">
        <v>4952480</v>
      </c>
      <c r="Z4432" s="2">
        <v>4876350</v>
      </c>
      <c r="AA4432" s="2">
        <v>4800890</v>
      </c>
      <c r="AB4432" s="2">
        <v>4726890</v>
      </c>
      <c r="AC4432" s="2">
        <v>4654460</v>
      </c>
      <c r="AD4432" s="2">
        <v>4582580</v>
      </c>
      <c r="AE4432" s="2">
        <v>4512040</v>
      </c>
      <c r="AF4432" s="2">
        <v>4443360</v>
      </c>
    </row>
    <row r="4433" spans="1:32">
      <c r="A4433" t="s">
        <v>10061</v>
      </c>
      <c r="B4433" t="s">
        <v>19</v>
      </c>
      <c r="C4433" s="2">
        <v>14660700</v>
      </c>
      <c r="D4433" s="2">
        <v>38258000</v>
      </c>
      <c r="E4433" s="2">
        <v>31652100</v>
      </c>
      <c r="F4433" s="2">
        <v>30283600</v>
      </c>
      <c r="G4433" s="2">
        <v>29031500</v>
      </c>
      <c r="H4433" s="2">
        <v>27709500</v>
      </c>
      <c r="I4433" s="2">
        <v>26235500</v>
      </c>
      <c r="J4433" s="2">
        <v>24857400</v>
      </c>
      <c r="K4433" s="2">
        <v>23608500</v>
      </c>
      <c r="L4433" s="2">
        <v>22488800</v>
      </c>
      <c r="M4433" s="2">
        <v>21511400</v>
      </c>
      <c r="N4433" s="2">
        <v>20680900</v>
      </c>
      <c r="O4433" s="2">
        <v>20033200</v>
      </c>
      <c r="P4433" s="2">
        <v>19533900</v>
      </c>
      <c r="Q4433" s="2">
        <v>19176700</v>
      </c>
      <c r="R4433" s="2">
        <v>18888500</v>
      </c>
      <c r="S4433" s="2">
        <v>18604300</v>
      </c>
      <c r="T4433" s="2">
        <v>18320900</v>
      </c>
      <c r="U4433" s="2">
        <v>18041900</v>
      </c>
      <c r="V4433" s="2">
        <v>17765800</v>
      </c>
      <c r="W4433" s="2">
        <v>17489800</v>
      </c>
      <c r="X4433" s="2">
        <v>17218500</v>
      </c>
      <c r="Y4433" s="2">
        <v>16950000</v>
      </c>
      <c r="Z4433" s="2">
        <v>16689400</v>
      </c>
      <c r="AA4433" s="2">
        <v>16431100</v>
      </c>
      <c r="AB4433" s="2">
        <v>16177800</v>
      </c>
      <c r="AC4433" s="2">
        <v>15930000</v>
      </c>
      <c r="AD4433" s="2">
        <v>15684000</v>
      </c>
      <c r="AE4433" s="2">
        <v>15442500</v>
      </c>
      <c r="AF4433" s="2">
        <v>15207500</v>
      </c>
    </row>
    <row r="4434" spans="1:32">
      <c r="A4434" t="s">
        <v>10062</v>
      </c>
      <c r="B4434" t="s">
        <v>19</v>
      </c>
      <c r="C4434" s="2">
        <v>1157350</v>
      </c>
      <c r="D4434" s="2">
        <v>3020190</v>
      </c>
      <c r="E4434" s="2">
        <v>2498700</v>
      </c>
      <c r="F4434" s="2">
        <v>2390670</v>
      </c>
      <c r="G4434" s="2">
        <v>2291820</v>
      </c>
      <c r="H4434" s="2">
        <v>2187460</v>
      </c>
      <c r="I4434" s="2">
        <v>2071100</v>
      </c>
      <c r="J4434" s="2">
        <v>1962310</v>
      </c>
      <c r="K4434" s="2">
        <v>1863720</v>
      </c>
      <c r="L4434" s="2">
        <v>1775330</v>
      </c>
      <c r="M4434" s="2">
        <v>1698170</v>
      </c>
      <c r="N4434" s="2">
        <v>1632600</v>
      </c>
      <c r="O4434" s="2">
        <v>1581470</v>
      </c>
      <c r="P4434" s="2">
        <v>1542060</v>
      </c>
      <c r="Q4434" s="2">
        <v>1513860</v>
      </c>
      <c r="R4434" s="2">
        <v>1491110</v>
      </c>
      <c r="S4434" s="2">
        <v>1468670</v>
      </c>
      <c r="T4434" s="2">
        <v>1446300</v>
      </c>
      <c r="U4434" s="2">
        <v>1424280</v>
      </c>
      <c r="V4434" s="2">
        <v>1402480</v>
      </c>
      <c r="W4434" s="2">
        <v>1380700</v>
      </c>
      <c r="X4434" s="2">
        <v>1359270</v>
      </c>
      <c r="Y4434" s="2">
        <v>1338070</v>
      </c>
      <c r="Z4434" s="2">
        <v>1317500</v>
      </c>
      <c r="AA4434" s="2">
        <v>1297120</v>
      </c>
      <c r="AB4434" s="2">
        <v>1277120</v>
      </c>
      <c r="AC4434" s="2">
        <v>1257550</v>
      </c>
      <c r="AD4434" s="2">
        <v>1238130</v>
      </c>
      <c r="AE4434" s="2">
        <v>1219070</v>
      </c>
      <c r="AF4434" s="2">
        <v>1200520</v>
      </c>
    </row>
    <row r="4435" spans="1:32">
      <c r="A4435" t="s">
        <v>10063</v>
      </c>
      <c r="B4435" t="s">
        <v>19</v>
      </c>
      <c r="C4435" s="2">
        <v>1029190</v>
      </c>
      <c r="D4435" s="2">
        <v>2685750</v>
      </c>
      <c r="E4435" s="2">
        <v>2222010</v>
      </c>
      <c r="F4435" s="2">
        <v>2125940</v>
      </c>
      <c r="G4435" s="2">
        <v>2038040</v>
      </c>
      <c r="H4435" s="2">
        <v>1945230</v>
      </c>
      <c r="I4435" s="2">
        <v>1841760</v>
      </c>
      <c r="J4435" s="2">
        <v>1745010</v>
      </c>
      <c r="K4435" s="2">
        <v>1657340</v>
      </c>
      <c r="L4435" s="2">
        <v>1578730</v>
      </c>
      <c r="M4435" s="2">
        <v>1510120</v>
      </c>
      <c r="N4435" s="2">
        <v>1451820</v>
      </c>
      <c r="O4435" s="2">
        <v>1406350</v>
      </c>
      <c r="P4435" s="2">
        <v>1371300</v>
      </c>
      <c r="Q4435" s="2">
        <v>1346220</v>
      </c>
      <c r="R4435" s="2">
        <v>1325990</v>
      </c>
      <c r="S4435" s="2">
        <v>1306040</v>
      </c>
      <c r="T4435" s="2">
        <v>1286140</v>
      </c>
      <c r="U4435" s="2">
        <v>1266560</v>
      </c>
      <c r="V4435" s="2">
        <v>1247180</v>
      </c>
      <c r="W4435" s="2">
        <v>1227800</v>
      </c>
      <c r="X4435" s="2">
        <v>1208750</v>
      </c>
      <c r="Y4435" s="2">
        <v>1189900</v>
      </c>
      <c r="Z4435" s="2">
        <v>1171610</v>
      </c>
      <c r="AA4435" s="2">
        <v>1153480</v>
      </c>
      <c r="AB4435" s="2">
        <v>1135700</v>
      </c>
      <c r="AC4435" s="2">
        <v>1118300</v>
      </c>
      <c r="AD4435" s="2">
        <v>1101030</v>
      </c>
      <c r="AE4435" s="2">
        <v>1084080</v>
      </c>
      <c r="AF4435" s="2">
        <v>1067580</v>
      </c>
    </row>
    <row r="4436" spans="1:32">
      <c r="A4436" t="s">
        <v>10064</v>
      </c>
      <c r="B4436" t="s">
        <v>19</v>
      </c>
      <c r="C4436" s="2">
        <v>3116690</v>
      </c>
      <c r="D4436" s="2">
        <v>8133200</v>
      </c>
      <c r="E4436" s="2">
        <v>6728870</v>
      </c>
      <c r="F4436" s="2">
        <v>6437930</v>
      </c>
      <c r="G4436" s="2">
        <v>6171750</v>
      </c>
      <c r="H4436" s="2">
        <v>5890710</v>
      </c>
      <c r="I4436" s="2">
        <v>5577360</v>
      </c>
      <c r="J4436" s="2">
        <v>5284380</v>
      </c>
      <c r="K4436" s="2">
        <v>5018880</v>
      </c>
      <c r="L4436" s="2">
        <v>4780850</v>
      </c>
      <c r="M4436" s="2">
        <v>4573080</v>
      </c>
      <c r="N4436" s="2">
        <v>4396510</v>
      </c>
      <c r="O4436" s="2">
        <v>4258820</v>
      </c>
      <c r="P4436" s="2">
        <v>4152680</v>
      </c>
      <c r="Q4436" s="2">
        <v>4076740</v>
      </c>
      <c r="R4436" s="2">
        <v>4015470</v>
      </c>
      <c r="S4436" s="2">
        <v>3955060</v>
      </c>
      <c r="T4436" s="2">
        <v>3894800</v>
      </c>
      <c r="U4436" s="2">
        <v>3835490</v>
      </c>
      <c r="V4436" s="2">
        <v>3776810</v>
      </c>
      <c r="W4436" s="2">
        <v>3718130</v>
      </c>
      <c r="X4436" s="2">
        <v>3660450</v>
      </c>
      <c r="Y4436" s="2">
        <v>3603360</v>
      </c>
      <c r="Z4436" s="2">
        <v>3547960</v>
      </c>
      <c r="AA4436" s="2">
        <v>3493060</v>
      </c>
      <c r="AB4436" s="2">
        <v>3439220</v>
      </c>
      <c r="AC4436" s="2">
        <v>3386520</v>
      </c>
      <c r="AD4436" s="2">
        <v>3334220</v>
      </c>
      <c r="AE4436" s="2">
        <v>3282900</v>
      </c>
      <c r="AF4436" s="2">
        <v>3232920</v>
      </c>
    </row>
    <row r="4437" spans="1:32">
      <c r="A4437" t="s">
        <v>10065</v>
      </c>
      <c r="B4437" t="s">
        <v>19</v>
      </c>
      <c r="C4437">
        <v>240681</v>
      </c>
      <c r="D4437">
        <v>628072</v>
      </c>
      <c r="E4437">
        <v>519625</v>
      </c>
      <c r="F4437">
        <v>497158</v>
      </c>
      <c r="G4437">
        <v>476603</v>
      </c>
      <c r="H4437">
        <v>454900</v>
      </c>
      <c r="I4437">
        <v>430702</v>
      </c>
      <c r="J4437">
        <v>408077</v>
      </c>
      <c r="K4437">
        <v>387575</v>
      </c>
      <c r="L4437">
        <v>369193</v>
      </c>
      <c r="M4437">
        <v>353148</v>
      </c>
      <c r="N4437">
        <v>339513</v>
      </c>
      <c r="O4437">
        <v>328880</v>
      </c>
      <c r="P4437">
        <v>320684</v>
      </c>
      <c r="Q4437">
        <v>314819</v>
      </c>
      <c r="R4437">
        <v>310088</v>
      </c>
      <c r="S4437">
        <v>305423</v>
      </c>
      <c r="T4437">
        <v>300770</v>
      </c>
      <c r="U4437">
        <v>296190</v>
      </c>
      <c r="V4437">
        <v>291658</v>
      </c>
      <c r="W4437">
        <v>287127</v>
      </c>
      <c r="X4437">
        <v>282672</v>
      </c>
      <c r="Y4437">
        <v>278263</v>
      </c>
      <c r="Z4437">
        <v>273986</v>
      </c>
      <c r="AA4437">
        <v>269746</v>
      </c>
      <c r="AB4437">
        <v>265588</v>
      </c>
      <c r="AC4437">
        <v>261518</v>
      </c>
      <c r="AD4437">
        <v>257480</v>
      </c>
      <c r="AE4437">
        <v>253516</v>
      </c>
      <c r="AF4437">
        <v>249657</v>
      </c>
    </row>
    <row r="4438" spans="1:32">
      <c r="A4438" t="s">
        <v>10066</v>
      </c>
      <c r="B4438" t="s">
        <v>19</v>
      </c>
      <c r="C4438">
        <v>205491</v>
      </c>
      <c r="D4438">
        <v>536242</v>
      </c>
      <c r="E4438">
        <v>443651</v>
      </c>
      <c r="F4438">
        <v>424469</v>
      </c>
      <c r="G4438">
        <v>406919</v>
      </c>
      <c r="H4438">
        <v>388390</v>
      </c>
      <c r="I4438">
        <v>367730</v>
      </c>
      <c r="J4438">
        <v>348413</v>
      </c>
      <c r="K4438">
        <v>330908</v>
      </c>
      <c r="L4438">
        <v>315214</v>
      </c>
      <c r="M4438">
        <v>301515</v>
      </c>
      <c r="N4438">
        <v>289873</v>
      </c>
      <c r="O4438">
        <v>280795</v>
      </c>
      <c r="P4438">
        <v>273797</v>
      </c>
      <c r="Q4438">
        <v>268790</v>
      </c>
      <c r="R4438">
        <v>264750</v>
      </c>
      <c r="S4438">
        <v>260767</v>
      </c>
      <c r="T4438">
        <v>256794</v>
      </c>
      <c r="U4438">
        <v>252884</v>
      </c>
      <c r="V4438">
        <v>249014</v>
      </c>
      <c r="W4438">
        <v>245146</v>
      </c>
      <c r="X4438">
        <v>241343</v>
      </c>
      <c r="Y4438">
        <v>237579</v>
      </c>
      <c r="Z4438">
        <v>233926</v>
      </c>
      <c r="AA4438">
        <v>230306</v>
      </c>
      <c r="AB4438">
        <v>226756</v>
      </c>
      <c r="AC4438">
        <v>223282</v>
      </c>
      <c r="AD4438">
        <v>219834</v>
      </c>
      <c r="AE4438">
        <v>216450</v>
      </c>
      <c r="AF4438">
        <v>213155</v>
      </c>
    </row>
    <row r="4439" spans="1:32">
      <c r="A4439" t="s">
        <v>10067</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10068</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10069</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10070</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10071</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10072</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10073</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10074</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10075</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10076</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10077</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10078</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10079</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10080</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10081</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10082</v>
      </c>
      <c r="B4454" t="s">
        <v>19</v>
      </c>
      <c r="C4454">
        <v>0</v>
      </c>
      <c r="D4454">
        <v>0</v>
      </c>
      <c r="E4454">
        <v>7.4957300000000004E-2</v>
      </c>
      <c r="F4454">
        <v>0.149674</v>
      </c>
      <c r="G4454">
        <v>0.224023</v>
      </c>
      <c r="H4454">
        <v>0.298147</v>
      </c>
      <c r="I4454">
        <v>0.37197000000000002</v>
      </c>
      <c r="J4454">
        <v>0.44556800000000002</v>
      </c>
      <c r="K4454">
        <v>0.51886600000000005</v>
      </c>
      <c r="L4454">
        <v>0.59186300000000003</v>
      </c>
      <c r="M4454">
        <v>0.66463499999999998</v>
      </c>
      <c r="N4454">
        <v>0.73710600000000004</v>
      </c>
      <c r="O4454">
        <v>0.81108000000000002</v>
      </c>
      <c r="P4454">
        <v>0.88542900000000002</v>
      </c>
      <c r="Q4454">
        <v>0.95902699999999996</v>
      </c>
      <c r="R4454">
        <v>1.03338</v>
      </c>
      <c r="S4454">
        <v>1.10697</v>
      </c>
      <c r="T4454">
        <v>1.1813199999999999</v>
      </c>
      <c r="U4454">
        <v>1.2556700000000001</v>
      </c>
      <c r="V4454">
        <v>1.33002</v>
      </c>
      <c r="W4454">
        <v>1.4043699999999999</v>
      </c>
      <c r="X4454">
        <v>1.47872</v>
      </c>
      <c r="Y4454">
        <v>1.55307</v>
      </c>
      <c r="Z4454">
        <v>1.6274200000000001</v>
      </c>
      <c r="AA4454">
        <v>1.70177</v>
      </c>
      <c r="AB4454">
        <v>1.7761100000000001</v>
      </c>
      <c r="AC4454">
        <v>1.85046</v>
      </c>
      <c r="AD4454">
        <v>1.9248099999999999</v>
      </c>
      <c r="AE4454">
        <v>1.9999100000000001</v>
      </c>
      <c r="AF4454">
        <v>2.0742600000000002</v>
      </c>
    </row>
    <row r="4455" spans="1:32">
      <c r="A4455" t="s">
        <v>10083</v>
      </c>
      <c r="B4455" t="s">
        <v>19</v>
      </c>
      <c r="C4455">
        <v>0</v>
      </c>
      <c r="D4455">
        <v>0</v>
      </c>
      <c r="E4455" s="2">
        <v>2.13094E-6</v>
      </c>
      <c r="F4455" s="2">
        <v>4.2550599999999999E-6</v>
      </c>
      <c r="G4455" s="2">
        <v>6.3687100000000004E-6</v>
      </c>
      <c r="H4455" s="2">
        <v>8.4759499999999997E-6</v>
      </c>
      <c r="I4455" s="2">
        <v>1.0574700000000001E-5</v>
      </c>
      <c r="J4455" s="2">
        <v>1.2666999999999999E-5</v>
      </c>
      <c r="K4455" s="2">
        <v>1.4750699999999999E-5</v>
      </c>
      <c r="L4455" s="2">
        <v>1.6825900000000001E-5</v>
      </c>
      <c r="M4455" s="2">
        <v>1.8894700000000001E-5</v>
      </c>
      <c r="N4455" s="2">
        <v>2.0954999999999998E-5</v>
      </c>
      <c r="O4455" s="2">
        <v>2.3057999999999998E-5</v>
      </c>
      <c r="P4455" s="2">
        <v>2.5171600000000001E-5</v>
      </c>
      <c r="Q4455" s="2">
        <v>2.7263900000000002E-5</v>
      </c>
      <c r="R4455" s="2">
        <v>2.9377600000000001E-5</v>
      </c>
      <c r="S4455" s="2">
        <v>3.1469900000000002E-5</v>
      </c>
      <c r="T4455" s="2">
        <v>3.3583500000000001E-5</v>
      </c>
      <c r="U4455" s="2">
        <v>3.5697200000000001E-5</v>
      </c>
      <c r="V4455" s="2">
        <v>3.7810800000000001E-5</v>
      </c>
      <c r="W4455" s="2">
        <v>3.99245E-5</v>
      </c>
      <c r="X4455" s="2">
        <v>4.20382E-5</v>
      </c>
      <c r="Y4455" s="2">
        <v>4.41518E-5</v>
      </c>
      <c r="Z4455" s="2">
        <v>4.6265499999999999E-5</v>
      </c>
      <c r="AA4455" s="2">
        <v>4.8379099999999999E-5</v>
      </c>
      <c r="AB4455" s="2">
        <v>5.0492699999999999E-5</v>
      </c>
      <c r="AC4455" s="2">
        <v>5.2606399999999998E-5</v>
      </c>
      <c r="AD4455" s="2">
        <v>5.4719999999999998E-5</v>
      </c>
      <c r="AE4455" s="2">
        <v>5.6854999999999997E-5</v>
      </c>
      <c r="AF4455" s="2">
        <v>5.8968699999999997E-5</v>
      </c>
    </row>
    <row r="4456" spans="1:32">
      <c r="A4456" t="s">
        <v>10084</v>
      </c>
      <c r="B4456" t="s">
        <v>19</v>
      </c>
      <c r="C4456">
        <v>0</v>
      </c>
      <c r="D4456">
        <v>0</v>
      </c>
      <c r="E4456" s="2">
        <v>9.8412699999999997E-6</v>
      </c>
      <c r="F4456" s="2">
        <v>1.9650999999999999E-5</v>
      </c>
      <c r="G4456" s="2">
        <v>2.94124E-5</v>
      </c>
      <c r="H4456" s="2">
        <v>3.9144199999999997E-5</v>
      </c>
      <c r="I4456" s="2">
        <v>4.8836599999999999E-5</v>
      </c>
      <c r="J4456" s="2">
        <v>5.8499399999999998E-5</v>
      </c>
      <c r="K4456" s="2">
        <v>6.8122700000000004E-5</v>
      </c>
      <c r="L4456" s="2">
        <v>7.7706699999999999E-5</v>
      </c>
      <c r="M4456" s="2">
        <v>8.7261000000000004E-5</v>
      </c>
      <c r="N4456" s="2">
        <v>9.6775900000000003E-5</v>
      </c>
      <c r="O4456">
        <v>1.06488E-4</v>
      </c>
      <c r="P4456">
        <v>1.16249E-4</v>
      </c>
      <c r="Q4456">
        <v>1.25912E-4</v>
      </c>
      <c r="R4456">
        <v>1.3567399999999999E-4</v>
      </c>
      <c r="S4456">
        <v>1.4533600000000001E-4</v>
      </c>
      <c r="T4456">
        <v>1.55098E-4</v>
      </c>
      <c r="U4456">
        <v>1.64859E-4</v>
      </c>
      <c r="V4456">
        <v>1.7462099999999999E-4</v>
      </c>
      <c r="W4456">
        <v>1.84382E-4</v>
      </c>
      <c r="X4456">
        <v>1.94143E-4</v>
      </c>
      <c r="Y4456">
        <v>2.0390499999999999E-4</v>
      </c>
      <c r="Z4456">
        <v>2.13666E-4</v>
      </c>
      <c r="AA4456">
        <v>2.2342799999999999E-4</v>
      </c>
      <c r="AB4456">
        <v>2.3318899999999999E-4</v>
      </c>
      <c r="AC4456">
        <v>2.4295E-4</v>
      </c>
      <c r="AD4456">
        <v>2.5271199999999999E-4</v>
      </c>
      <c r="AE4456">
        <v>2.6257199999999998E-4</v>
      </c>
      <c r="AF4456">
        <v>2.7233299999999998E-4</v>
      </c>
    </row>
    <row r="4457" spans="1:32">
      <c r="A4457" t="s">
        <v>10085</v>
      </c>
      <c r="B4457" t="s">
        <v>19</v>
      </c>
      <c r="C4457">
        <v>0</v>
      </c>
      <c r="D4457">
        <v>0</v>
      </c>
      <c r="E4457" s="2">
        <v>3.36819E-5</v>
      </c>
      <c r="F4457" s="2">
        <v>6.7255799999999994E-5</v>
      </c>
      <c r="G4457">
        <v>1.00664E-4</v>
      </c>
      <c r="H4457">
        <v>1.33972E-4</v>
      </c>
      <c r="I4457">
        <v>1.6714400000000001E-4</v>
      </c>
      <c r="J4457">
        <v>2.0021500000000001E-4</v>
      </c>
      <c r="K4457">
        <v>2.3315099999999999E-4</v>
      </c>
      <c r="L4457">
        <v>2.6595200000000002E-4</v>
      </c>
      <c r="M4457">
        <v>2.98652E-4</v>
      </c>
      <c r="N4457">
        <v>3.3121700000000002E-4</v>
      </c>
      <c r="O4457">
        <v>3.64457E-4</v>
      </c>
      <c r="P4457">
        <v>3.9786500000000001E-4</v>
      </c>
      <c r="Q4457">
        <v>4.3093599999999998E-4</v>
      </c>
      <c r="R4457">
        <v>4.6434500000000001E-4</v>
      </c>
      <c r="S4457">
        <v>4.9741599999999998E-4</v>
      </c>
      <c r="T4457">
        <v>5.3082499999999996E-4</v>
      </c>
      <c r="U4457">
        <v>5.6423300000000003E-4</v>
      </c>
      <c r="V4457">
        <v>5.9764200000000001E-4</v>
      </c>
      <c r="W4457">
        <v>6.3104999999999997E-4</v>
      </c>
      <c r="X4457">
        <v>6.6445899999999995E-4</v>
      </c>
      <c r="Y4457">
        <v>6.9786700000000002E-4</v>
      </c>
      <c r="Z4457">
        <v>7.31276E-4</v>
      </c>
      <c r="AA4457">
        <v>7.6468399999999996E-4</v>
      </c>
      <c r="AB4457">
        <v>7.9809300000000004E-4</v>
      </c>
      <c r="AC4457">
        <v>8.3150100000000001E-4</v>
      </c>
      <c r="AD4457">
        <v>8.6490999999999998E-4</v>
      </c>
      <c r="AE4457">
        <v>8.9865599999999996E-4</v>
      </c>
      <c r="AF4457">
        <v>9.3206500000000004E-4</v>
      </c>
    </row>
    <row r="4458" spans="1:32">
      <c r="A4458" t="s">
        <v>10086</v>
      </c>
      <c r="B4458" t="s">
        <v>19</v>
      </c>
      <c r="C4458">
        <v>0</v>
      </c>
      <c r="D4458">
        <v>0</v>
      </c>
      <c r="E4458" s="2">
        <v>2.6589399999999999E-6</v>
      </c>
      <c r="F4458" s="2">
        <v>5.3093500000000003E-6</v>
      </c>
      <c r="G4458" s="2">
        <v>7.9467100000000004E-6</v>
      </c>
      <c r="H4458" s="2">
        <v>1.05761E-5</v>
      </c>
      <c r="I4458" s="2">
        <v>1.3194799999999999E-5</v>
      </c>
      <c r="J4458" s="2">
        <v>1.58055E-5</v>
      </c>
      <c r="K4458" s="2">
        <v>1.8405599999999999E-5</v>
      </c>
      <c r="L4458" s="2">
        <v>2.0995000000000001E-5</v>
      </c>
      <c r="M4458" s="2">
        <v>2.35764E-5</v>
      </c>
      <c r="N4458" s="2">
        <v>2.6147199999999999E-5</v>
      </c>
      <c r="O4458" s="2">
        <v>2.87712E-5</v>
      </c>
      <c r="P4458" s="2">
        <v>3.1408600000000003E-5</v>
      </c>
      <c r="Q4458" s="2">
        <v>3.4019300000000001E-5</v>
      </c>
      <c r="R4458" s="2">
        <v>3.6656599999999997E-5</v>
      </c>
      <c r="S4458" s="2">
        <v>3.9267400000000003E-5</v>
      </c>
      <c r="T4458" s="2">
        <v>4.1904699999999999E-5</v>
      </c>
      <c r="U4458" s="2">
        <v>4.4542100000000002E-5</v>
      </c>
      <c r="V4458" s="2">
        <v>4.7179399999999998E-5</v>
      </c>
      <c r="W4458" s="2">
        <v>4.98168E-5</v>
      </c>
      <c r="X4458" s="2">
        <v>5.2454199999999997E-5</v>
      </c>
      <c r="Y4458" s="2">
        <v>5.5091499999999999E-5</v>
      </c>
      <c r="Z4458" s="2">
        <v>5.7728900000000002E-5</v>
      </c>
      <c r="AA4458" s="2">
        <v>6.0366199999999998E-5</v>
      </c>
      <c r="AB4458" s="2">
        <v>6.3003599999999994E-5</v>
      </c>
      <c r="AC4458" s="2">
        <v>6.5641000000000004E-5</v>
      </c>
      <c r="AD4458" s="2">
        <v>6.8278300000000007E-5</v>
      </c>
      <c r="AE4458" s="2">
        <v>7.0942299999999993E-5</v>
      </c>
      <c r="AF4458" s="2">
        <v>7.3579700000000003E-5</v>
      </c>
    </row>
    <row r="4459" spans="1:32">
      <c r="A4459" t="s">
        <v>10087</v>
      </c>
      <c r="B4459" t="s">
        <v>19</v>
      </c>
      <c r="C4459">
        <v>0</v>
      </c>
      <c r="D4459">
        <v>0</v>
      </c>
      <c r="E4459" s="2">
        <v>2.3645E-6</v>
      </c>
      <c r="F4459" s="2">
        <v>4.7214199999999999E-6</v>
      </c>
      <c r="G4459" s="2">
        <v>7.06673E-6</v>
      </c>
      <c r="H4459" s="2">
        <v>9.4049300000000008E-6</v>
      </c>
      <c r="I4459" s="2">
        <v>1.1733700000000001E-5</v>
      </c>
      <c r="J4459" s="2">
        <v>1.4055300000000001E-5</v>
      </c>
      <c r="K4459" s="2">
        <v>1.6367399999999999E-5</v>
      </c>
      <c r="L4459" s="2">
        <v>1.8670099999999999E-5</v>
      </c>
      <c r="M4459" s="2">
        <v>2.0965700000000002E-5</v>
      </c>
      <c r="N4459" s="2">
        <v>2.32517E-5</v>
      </c>
      <c r="O4459" s="2">
        <v>2.55852E-5</v>
      </c>
      <c r="P4459" s="2">
        <v>2.79305E-5</v>
      </c>
      <c r="Q4459" s="2">
        <v>3.0252100000000001E-5</v>
      </c>
      <c r="R4459" s="2">
        <v>3.2597400000000001E-5</v>
      </c>
      <c r="S4459" s="2">
        <v>3.4919100000000003E-5</v>
      </c>
      <c r="T4459" s="2">
        <v>3.7264400000000002E-5</v>
      </c>
      <c r="U4459" s="2">
        <v>3.9609700000000001E-5</v>
      </c>
      <c r="V4459" s="2">
        <v>4.1955000000000001E-5</v>
      </c>
      <c r="W4459" s="2">
        <v>4.43003E-5</v>
      </c>
      <c r="X4459" s="2">
        <v>4.6645599999999999E-5</v>
      </c>
      <c r="Y4459" s="2">
        <v>4.8990899999999999E-5</v>
      </c>
      <c r="Z4459" s="2">
        <v>5.1336199999999998E-5</v>
      </c>
      <c r="AA4459" s="2">
        <v>5.3681499999999998E-5</v>
      </c>
      <c r="AB4459" s="2">
        <v>5.6026899999999997E-5</v>
      </c>
      <c r="AC4459" s="2">
        <v>5.8372200000000003E-5</v>
      </c>
      <c r="AD4459" s="2">
        <v>6.0717500000000003E-5</v>
      </c>
      <c r="AE4459" s="2">
        <v>6.3086500000000007E-5</v>
      </c>
      <c r="AF4459" s="2">
        <v>6.5431800000000006E-5</v>
      </c>
    </row>
    <row r="4460" spans="1:32">
      <c r="A4460" t="s">
        <v>10088</v>
      </c>
      <c r="B4460" t="s">
        <v>19</v>
      </c>
      <c r="C4460">
        <v>0</v>
      </c>
      <c r="D4460">
        <v>0</v>
      </c>
      <c r="E4460" s="2">
        <v>7.1603699999999997E-6</v>
      </c>
      <c r="F4460" s="2">
        <v>1.4297800000000001E-5</v>
      </c>
      <c r="G4460" s="2">
        <v>2.1399999999999998E-5</v>
      </c>
      <c r="H4460" s="2">
        <v>2.84808E-5</v>
      </c>
      <c r="I4460" s="2">
        <v>3.55328E-5</v>
      </c>
      <c r="J4460" s="2">
        <v>4.25633E-5</v>
      </c>
      <c r="K4460" s="2">
        <v>4.9565199999999998E-5</v>
      </c>
      <c r="L4460" s="2">
        <v>5.65383E-5</v>
      </c>
      <c r="M4460" s="2">
        <v>6.3489899999999997E-5</v>
      </c>
      <c r="N4460" s="2">
        <v>7.0412800000000005E-5</v>
      </c>
      <c r="O4460" s="2">
        <v>7.7479199999999995E-5</v>
      </c>
      <c r="P4460" s="2">
        <v>8.4581500000000003E-5</v>
      </c>
      <c r="Q4460" s="2">
        <v>9.1612000000000003E-5</v>
      </c>
      <c r="R4460" s="2">
        <v>9.8714200000000004E-5</v>
      </c>
      <c r="S4460">
        <v>1.05745E-4</v>
      </c>
      <c r="T4460">
        <v>1.12847E-4</v>
      </c>
      <c r="U4460">
        <v>1.19949E-4</v>
      </c>
      <c r="V4460">
        <v>1.27052E-4</v>
      </c>
      <c r="W4460">
        <v>1.3415399999999999E-4</v>
      </c>
      <c r="X4460">
        <v>1.41256E-4</v>
      </c>
      <c r="Y4460">
        <v>1.4835799999999999E-4</v>
      </c>
      <c r="Z4460">
        <v>1.5546099999999999E-4</v>
      </c>
      <c r="AA4460">
        <v>1.6256300000000001E-4</v>
      </c>
      <c r="AB4460">
        <v>1.69665E-4</v>
      </c>
      <c r="AC4460">
        <v>1.7676700000000001E-4</v>
      </c>
      <c r="AD4460">
        <v>1.8387000000000001E-4</v>
      </c>
      <c r="AE4460">
        <v>1.91044E-4</v>
      </c>
      <c r="AF4460">
        <v>1.9814600000000001E-4</v>
      </c>
    </row>
    <row r="4461" spans="1:32">
      <c r="A4461" t="s">
        <v>10089</v>
      </c>
      <c r="B4461" t="s">
        <v>19</v>
      </c>
      <c r="C4461">
        <v>0</v>
      </c>
      <c r="D4461">
        <v>0</v>
      </c>
      <c r="E4461" s="2">
        <v>5.5294699999999996E-7</v>
      </c>
      <c r="F4461" s="2">
        <v>1.1041200000000001E-6</v>
      </c>
      <c r="G4461" s="2">
        <v>1.6525799999999999E-6</v>
      </c>
      <c r="H4461" s="2">
        <v>2.1993799999999999E-6</v>
      </c>
      <c r="I4461" s="2">
        <v>2.7439600000000001E-6</v>
      </c>
      <c r="J4461" s="2">
        <v>3.2868800000000001E-6</v>
      </c>
      <c r="K4461" s="2">
        <v>3.8275899999999997E-6</v>
      </c>
      <c r="L4461" s="2">
        <v>4.36607E-6</v>
      </c>
      <c r="M4461" s="2">
        <v>4.9029000000000001E-6</v>
      </c>
      <c r="N4461" s="2">
        <v>5.4375099999999999E-6</v>
      </c>
      <c r="O4461" s="2">
        <v>5.9831999999999997E-6</v>
      </c>
      <c r="P4461" s="2">
        <v>6.5316600000000002E-6</v>
      </c>
      <c r="Q4461" s="2">
        <v>7.0745800000000003E-6</v>
      </c>
      <c r="R4461" s="2">
        <v>7.6230399999999999E-6</v>
      </c>
      <c r="S4461" s="2">
        <v>8.16596E-6</v>
      </c>
      <c r="T4461" s="2">
        <v>8.7144200000000005E-6</v>
      </c>
      <c r="U4461" s="2">
        <v>9.2628799999999993E-6</v>
      </c>
      <c r="V4461" s="2">
        <v>9.8113399999999998E-6</v>
      </c>
      <c r="W4461" s="2">
        <v>1.03598E-5</v>
      </c>
      <c r="X4461" s="2">
        <v>1.09083E-5</v>
      </c>
      <c r="Y4461" s="2">
        <v>1.14567E-5</v>
      </c>
      <c r="Z4461" s="2">
        <v>1.20052E-5</v>
      </c>
      <c r="AA4461" s="2">
        <v>1.25536E-5</v>
      </c>
      <c r="AB4461" s="2">
        <v>1.3102099999999999E-5</v>
      </c>
      <c r="AC4461" s="2">
        <v>1.3650599999999999E-5</v>
      </c>
      <c r="AD4461" s="2">
        <v>1.4199000000000001E-5</v>
      </c>
      <c r="AE4461" s="2">
        <v>1.4752999999999999E-5</v>
      </c>
      <c r="AF4461" s="2">
        <v>1.5301499999999999E-5</v>
      </c>
    </row>
    <row r="4462" spans="1:32">
      <c r="A4462" t="s">
        <v>10090</v>
      </c>
      <c r="B4462" t="s">
        <v>19</v>
      </c>
      <c r="C4462">
        <v>0</v>
      </c>
      <c r="D4462">
        <v>0</v>
      </c>
      <c r="E4462" s="2">
        <v>4.7210100000000003E-7</v>
      </c>
      <c r="F4462" s="2">
        <v>9.42689E-7</v>
      </c>
      <c r="G4462" s="2">
        <v>1.4109600000000001E-6</v>
      </c>
      <c r="H4462" s="2">
        <v>1.8778099999999999E-6</v>
      </c>
      <c r="I4462" s="2">
        <v>2.3427699999999998E-6</v>
      </c>
      <c r="J4462" s="2">
        <v>2.80631E-6</v>
      </c>
      <c r="K4462" s="2">
        <v>3.26796E-6</v>
      </c>
      <c r="L4462" s="2">
        <v>3.7277100000000002E-6</v>
      </c>
      <c r="M4462" s="2">
        <v>4.1860500000000004E-6</v>
      </c>
      <c r="N4462" s="2">
        <v>4.6424900000000002E-6</v>
      </c>
      <c r="O4462" s="2">
        <v>5.1084000000000001E-6</v>
      </c>
      <c r="P4462" s="2">
        <v>5.5766699999999999E-6</v>
      </c>
      <c r="Q4462" s="2">
        <v>6.0402100000000001E-6</v>
      </c>
      <c r="R4462" s="2">
        <v>6.5084799999999999E-6</v>
      </c>
      <c r="S4462" s="2">
        <v>6.97202E-6</v>
      </c>
      <c r="T4462" s="2">
        <v>7.4402899999999999E-6</v>
      </c>
      <c r="U4462" s="2">
        <v>7.9085599999999997E-6</v>
      </c>
      <c r="V4462" s="2">
        <v>8.3768299999999996E-6</v>
      </c>
      <c r="W4462" s="2">
        <v>8.8450999999999994E-6</v>
      </c>
      <c r="X4462" s="2">
        <v>9.3133699999999992E-6</v>
      </c>
      <c r="Y4462" s="2">
        <v>9.7816400000000008E-6</v>
      </c>
      <c r="Z4462" s="2">
        <v>1.02499E-5</v>
      </c>
      <c r="AA4462" s="2">
        <v>1.07182E-5</v>
      </c>
      <c r="AB4462" s="2">
        <v>1.11865E-5</v>
      </c>
      <c r="AC4462" s="2">
        <v>1.16547E-5</v>
      </c>
      <c r="AD4462" s="2">
        <v>1.2123000000000001E-5</v>
      </c>
      <c r="AE4462" s="2">
        <v>1.2595999999999999E-5</v>
      </c>
      <c r="AF4462" s="2">
        <v>1.30643E-5</v>
      </c>
    </row>
    <row r="4463" spans="1:32">
      <c r="A4463" t="s">
        <v>10091</v>
      </c>
      <c r="B4463" t="s">
        <v>19</v>
      </c>
      <c r="C4463">
        <v>0</v>
      </c>
      <c r="D4463">
        <v>0</v>
      </c>
      <c r="E4463" s="2">
        <v>2.9942999999999999E-6</v>
      </c>
      <c r="F4463" s="2">
        <v>5.9789999999999998E-6</v>
      </c>
      <c r="G4463" s="2">
        <v>8.9490000000000002E-6</v>
      </c>
      <c r="H4463" s="2">
        <v>1.1909999999999999E-5</v>
      </c>
      <c r="I4463" s="2">
        <v>1.4859E-5</v>
      </c>
      <c r="J4463" s="2">
        <v>1.7799E-5</v>
      </c>
      <c r="K4463" s="2">
        <v>2.0727E-5</v>
      </c>
      <c r="L4463" s="2">
        <v>2.3643E-5</v>
      </c>
      <c r="M4463" s="2">
        <v>2.6550000000000002E-5</v>
      </c>
      <c r="N4463" s="2">
        <v>2.9445E-5</v>
      </c>
      <c r="O4463" s="2">
        <v>3.2400000000000001E-5</v>
      </c>
      <c r="P4463" s="2">
        <v>3.5370000000000002E-5</v>
      </c>
      <c r="Q4463" s="2">
        <v>3.8309999999999997E-5</v>
      </c>
      <c r="R4463" s="2">
        <v>4.1279999999999998E-5</v>
      </c>
      <c r="S4463" s="2">
        <v>4.422E-5</v>
      </c>
      <c r="T4463" s="2">
        <v>4.7190000000000001E-5</v>
      </c>
      <c r="U4463" s="2">
        <v>5.0160000000000001E-5</v>
      </c>
      <c r="V4463" s="2">
        <v>5.3130000000000001E-5</v>
      </c>
      <c r="W4463" s="2">
        <v>5.6100000000000002E-5</v>
      </c>
      <c r="X4463" s="2">
        <v>5.9070000000000002E-5</v>
      </c>
      <c r="Y4463" s="2">
        <v>6.2039999999999996E-5</v>
      </c>
      <c r="Z4463" s="2">
        <v>6.5010000000000003E-5</v>
      </c>
      <c r="AA4463" s="2">
        <v>6.7979999999999996E-5</v>
      </c>
      <c r="AB4463" s="2">
        <v>7.0950000000000003E-5</v>
      </c>
      <c r="AC4463" s="2">
        <v>7.3919999999999997E-5</v>
      </c>
      <c r="AD4463" s="2">
        <v>7.6890000000000004E-5</v>
      </c>
      <c r="AE4463" s="2">
        <v>7.9889999999999996E-5</v>
      </c>
      <c r="AF4463" s="2">
        <v>8.2860000000000003E-5</v>
      </c>
    </row>
    <row r="4464" spans="1:32">
      <c r="A4464" t="s">
        <v>10092</v>
      </c>
      <c r="B4464" t="s">
        <v>19</v>
      </c>
      <c r="C4464">
        <v>0</v>
      </c>
      <c r="D4464">
        <v>0</v>
      </c>
      <c r="E4464" s="2">
        <v>5.9885999999999995E-7</v>
      </c>
      <c r="F4464" s="2">
        <v>1.1958000000000001E-6</v>
      </c>
      <c r="G4464" s="2">
        <v>1.7898E-6</v>
      </c>
      <c r="H4464" s="2">
        <v>2.3819999999999998E-6</v>
      </c>
      <c r="I4464" s="2">
        <v>2.9718000000000001E-6</v>
      </c>
      <c r="J4464" s="2">
        <v>3.5598000000000002E-6</v>
      </c>
      <c r="K4464" s="2">
        <v>4.1454000000000002E-6</v>
      </c>
      <c r="L4464" s="2">
        <v>4.7285999999999999E-6</v>
      </c>
      <c r="M4464" s="2">
        <v>5.31E-6</v>
      </c>
      <c r="N4464" s="2">
        <v>5.8889999999999999E-6</v>
      </c>
      <c r="O4464" s="2">
        <v>6.4799999999999998E-6</v>
      </c>
      <c r="P4464" s="2">
        <v>7.0740000000000004E-6</v>
      </c>
      <c r="Q4464" s="2">
        <v>7.6620000000000005E-6</v>
      </c>
      <c r="R4464" s="2">
        <v>8.2560000000000002E-6</v>
      </c>
      <c r="S4464" s="2">
        <v>8.8440000000000004E-6</v>
      </c>
      <c r="T4464" s="2">
        <v>9.4380000000000001E-6</v>
      </c>
      <c r="U4464" s="2">
        <v>1.0032E-5</v>
      </c>
      <c r="V4464" s="2">
        <v>1.0626E-5</v>
      </c>
      <c r="W4464" s="2">
        <v>1.1219999999999999E-5</v>
      </c>
      <c r="X4464" s="2">
        <v>1.1814000000000001E-5</v>
      </c>
      <c r="Y4464" s="2">
        <v>1.2408E-5</v>
      </c>
      <c r="Z4464" s="2">
        <v>1.3002E-5</v>
      </c>
      <c r="AA4464" s="2">
        <v>1.3596E-5</v>
      </c>
      <c r="AB4464" s="2">
        <v>1.419E-5</v>
      </c>
      <c r="AC4464" s="2">
        <v>1.4783999999999999E-5</v>
      </c>
      <c r="AD4464" s="2">
        <v>1.5378000000000001E-5</v>
      </c>
      <c r="AE4464" s="2">
        <v>1.5977999999999998E-5</v>
      </c>
      <c r="AF4464" s="2">
        <v>1.6572E-5</v>
      </c>
    </row>
    <row r="4465" spans="1:32">
      <c r="A4465" t="s">
        <v>10093</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10094</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10095</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10096</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10097</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10098</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10099</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10100</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10101</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10102</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10103</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10104</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10105</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10106</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10107</v>
      </c>
      <c r="B4479" t="s">
        <v>19</v>
      </c>
      <c r="C4479" s="2">
        <v>925006000</v>
      </c>
      <c r="D4479" s="2">
        <v>963815000</v>
      </c>
      <c r="E4479" s="2">
        <v>997956000</v>
      </c>
      <c r="F4479" s="2">
        <v>1298220000</v>
      </c>
      <c r="G4479" s="2">
        <v>1307410000</v>
      </c>
      <c r="H4479" s="2">
        <v>1319520000</v>
      </c>
      <c r="I4479" s="2">
        <v>1330460000</v>
      </c>
      <c r="J4479" s="2">
        <v>1337900000</v>
      </c>
      <c r="K4479" s="2">
        <v>1346220000</v>
      </c>
      <c r="L4479" s="2">
        <v>1352200000</v>
      </c>
      <c r="M4479" s="2">
        <v>1357160000</v>
      </c>
      <c r="N4479" s="2">
        <v>1370730000</v>
      </c>
      <c r="O4479" s="2">
        <v>1375550000</v>
      </c>
      <c r="P4479" s="2">
        <v>1380070000</v>
      </c>
      <c r="Q4479" s="2">
        <v>1384150000</v>
      </c>
      <c r="R4479" s="2">
        <v>1387510000</v>
      </c>
      <c r="S4479" s="2">
        <v>1395240000</v>
      </c>
      <c r="T4479" s="2">
        <v>1402540000</v>
      </c>
      <c r="U4479" s="2">
        <v>1408660000</v>
      </c>
      <c r="V4479" s="2">
        <v>1413330000</v>
      </c>
      <c r="W4479" s="2">
        <v>1415670000</v>
      </c>
      <c r="X4479" s="2">
        <v>1418440000</v>
      </c>
      <c r="Y4479" s="2">
        <v>1420920000</v>
      </c>
      <c r="Z4479" s="2">
        <v>1423110000</v>
      </c>
      <c r="AA4479" s="2">
        <v>1425150000</v>
      </c>
      <c r="AB4479" s="2">
        <v>1427050000</v>
      </c>
      <c r="AC4479" s="2">
        <v>1428650000</v>
      </c>
      <c r="AD4479" s="2">
        <v>1429820000</v>
      </c>
      <c r="AE4479" s="2">
        <v>1431130000</v>
      </c>
      <c r="AF4479" s="2">
        <v>1432590000</v>
      </c>
    </row>
    <row r="4480" spans="1:32">
      <c r="A4480" t="s">
        <v>10108</v>
      </c>
      <c r="B4480" t="s">
        <v>19</v>
      </c>
      <c r="C4480" s="2">
        <v>10471600000</v>
      </c>
      <c r="D4480" s="2">
        <v>10910900000</v>
      </c>
      <c r="E4480" s="2">
        <v>11297400000</v>
      </c>
      <c r="F4480" s="2">
        <v>14696600000</v>
      </c>
      <c r="G4480" s="2">
        <v>14800600000</v>
      </c>
      <c r="H4480" s="2">
        <v>14937700000</v>
      </c>
      <c r="I4480" s="2">
        <v>15061600000</v>
      </c>
      <c r="J4480" s="2">
        <v>15145800000</v>
      </c>
      <c r="K4480" s="2">
        <v>15240000000</v>
      </c>
      <c r="L4480" s="2">
        <v>15307700000</v>
      </c>
      <c r="M4480" s="2">
        <v>15363800000</v>
      </c>
      <c r="N4480" s="2">
        <v>15517400000</v>
      </c>
      <c r="O4480" s="2">
        <v>15571900000</v>
      </c>
      <c r="P4480" s="2">
        <v>15623100000</v>
      </c>
      <c r="Q4480" s="2">
        <v>15669400000</v>
      </c>
      <c r="R4480" s="2">
        <v>15707400000</v>
      </c>
      <c r="S4480" s="2">
        <v>15794900000</v>
      </c>
      <c r="T4480" s="2">
        <v>15877500000</v>
      </c>
      <c r="U4480" s="2">
        <v>15946900000</v>
      </c>
      <c r="V4480" s="2">
        <v>15999700000</v>
      </c>
      <c r="W4480" s="2">
        <v>16026200000</v>
      </c>
      <c r="X4480" s="2">
        <v>16057500000</v>
      </c>
      <c r="Y4480" s="2">
        <v>16085600000</v>
      </c>
      <c r="Z4480" s="2">
        <v>16110400000</v>
      </c>
      <c r="AA4480" s="2">
        <v>16133500000</v>
      </c>
      <c r="AB4480" s="2">
        <v>16155000000</v>
      </c>
      <c r="AC4480" s="2">
        <v>16173200000</v>
      </c>
      <c r="AD4480" s="2">
        <v>16186400000</v>
      </c>
      <c r="AE4480" s="2">
        <v>16201200000</v>
      </c>
      <c r="AF4480" s="2">
        <v>16217700000</v>
      </c>
    </row>
    <row r="4481" spans="1:32">
      <c r="A4481" t="s">
        <v>10109</v>
      </c>
      <c r="B4481" t="s">
        <v>19</v>
      </c>
      <c r="C4481" s="2">
        <v>6243700000</v>
      </c>
      <c r="D4481" s="2">
        <v>6505650000</v>
      </c>
      <c r="E4481" s="2">
        <v>6736100000</v>
      </c>
      <c r="F4481" s="2">
        <v>8762840000</v>
      </c>
      <c r="G4481" s="2">
        <v>8824880000</v>
      </c>
      <c r="H4481" s="2">
        <v>8906620000</v>
      </c>
      <c r="I4481" s="2">
        <v>8980480000</v>
      </c>
      <c r="J4481" s="2">
        <v>9030710000</v>
      </c>
      <c r="K4481" s="2">
        <v>9086840000</v>
      </c>
      <c r="L4481" s="2">
        <v>9127220000</v>
      </c>
      <c r="M4481" s="2">
        <v>9160700000</v>
      </c>
      <c r="N4481" s="2">
        <v>9252290000</v>
      </c>
      <c r="O4481" s="2">
        <v>9284790000</v>
      </c>
      <c r="P4481" s="2">
        <v>9315320000</v>
      </c>
      <c r="Q4481" s="2">
        <v>9342890000</v>
      </c>
      <c r="R4481" s="2">
        <v>9365540000</v>
      </c>
      <c r="S4481" s="2">
        <v>9417740000</v>
      </c>
      <c r="T4481" s="2">
        <v>9466980000</v>
      </c>
      <c r="U4481" s="2">
        <v>9508340000</v>
      </c>
      <c r="V4481" s="2">
        <v>9539850000</v>
      </c>
      <c r="W4481" s="2">
        <v>9555610000</v>
      </c>
      <c r="X4481" s="2">
        <v>9574320000</v>
      </c>
      <c r="Y4481" s="2">
        <v>9591060000</v>
      </c>
      <c r="Z4481" s="2">
        <v>9605840000</v>
      </c>
      <c r="AA4481" s="2">
        <v>9619620000</v>
      </c>
      <c r="AB4481" s="2">
        <v>9632430000</v>
      </c>
      <c r="AC4481" s="2">
        <v>9643260000</v>
      </c>
      <c r="AD4481" s="2">
        <v>9651140000</v>
      </c>
      <c r="AE4481" s="2">
        <v>9660000000</v>
      </c>
      <c r="AF4481" s="2">
        <v>9669850000</v>
      </c>
    </row>
    <row r="4482" spans="1:32">
      <c r="A4482" t="s">
        <v>10110</v>
      </c>
      <c r="B4482" t="s">
        <v>19</v>
      </c>
      <c r="C4482" s="2">
        <v>1274590000</v>
      </c>
      <c r="D4482" s="2">
        <v>1328070000</v>
      </c>
      <c r="E4482" s="2">
        <v>1375110000</v>
      </c>
      <c r="F4482" s="2">
        <v>1788850000</v>
      </c>
      <c r="G4482" s="2">
        <v>1801520000</v>
      </c>
      <c r="H4482" s="2">
        <v>1818210000</v>
      </c>
      <c r="I4482" s="2">
        <v>1833280000</v>
      </c>
      <c r="J4482" s="2">
        <v>1843540000</v>
      </c>
      <c r="K4482" s="2">
        <v>1855000000</v>
      </c>
      <c r="L4482" s="2">
        <v>1863240000</v>
      </c>
      <c r="M4482" s="2">
        <v>1870070000</v>
      </c>
      <c r="N4482" s="2">
        <v>1888770000</v>
      </c>
      <c r="O4482" s="2">
        <v>1895410000</v>
      </c>
      <c r="P4482" s="2">
        <v>1901640000</v>
      </c>
      <c r="Q4482" s="2">
        <v>1907270000</v>
      </c>
      <c r="R4482" s="2">
        <v>1911890000</v>
      </c>
      <c r="S4482" s="2">
        <v>1922550000</v>
      </c>
      <c r="T4482" s="2">
        <v>1932600000</v>
      </c>
      <c r="U4482" s="2">
        <v>1941040000</v>
      </c>
      <c r="V4482" s="2">
        <v>1947470000</v>
      </c>
      <c r="W4482" s="2">
        <v>1950690000</v>
      </c>
      <c r="X4482" s="2">
        <v>1954510000</v>
      </c>
      <c r="Y4482" s="2">
        <v>1957930000</v>
      </c>
      <c r="Z4482" s="2">
        <v>1960940000</v>
      </c>
      <c r="AA4482" s="2">
        <v>1963760000</v>
      </c>
      <c r="AB4482" s="2">
        <v>1966370000</v>
      </c>
      <c r="AC4482" s="2">
        <v>1968580000</v>
      </c>
      <c r="AD4482" s="2">
        <v>1970190000</v>
      </c>
      <c r="AE4482" s="2">
        <v>1972000000</v>
      </c>
      <c r="AF4482" s="2">
        <v>1974010000</v>
      </c>
    </row>
    <row r="4483" spans="1:32">
      <c r="A4483" t="s">
        <v>10111</v>
      </c>
      <c r="B4483" t="s">
        <v>19</v>
      </c>
      <c r="C4483" s="2">
        <v>1090610000</v>
      </c>
      <c r="D4483" s="2">
        <v>1136360000</v>
      </c>
      <c r="E4483" s="2">
        <v>1176620000</v>
      </c>
      <c r="F4483" s="2">
        <v>1530630000</v>
      </c>
      <c r="G4483" s="2">
        <v>1541470000</v>
      </c>
      <c r="H4483" s="2">
        <v>1555750000</v>
      </c>
      <c r="I4483" s="2">
        <v>1568650000</v>
      </c>
      <c r="J4483" s="2">
        <v>1577420000</v>
      </c>
      <c r="K4483" s="2">
        <v>1587230000</v>
      </c>
      <c r="L4483" s="2">
        <v>1594280000</v>
      </c>
      <c r="M4483" s="2">
        <v>1600130000</v>
      </c>
      <c r="N4483" s="2">
        <v>1616130000</v>
      </c>
      <c r="O4483" s="2">
        <v>1621800000</v>
      </c>
      <c r="P4483" s="2">
        <v>1627140000</v>
      </c>
      <c r="Q4483" s="2">
        <v>1631950000</v>
      </c>
      <c r="R4483" s="2">
        <v>1635910000</v>
      </c>
      <c r="S4483" s="2">
        <v>1645030000</v>
      </c>
      <c r="T4483" s="2">
        <v>1653630000</v>
      </c>
      <c r="U4483" s="2">
        <v>1660850000</v>
      </c>
      <c r="V4483" s="2">
        <v>1666360000</v>
      </c>
      <c r="W4483" s="2">
        <v>1669110000</v>
      </c>
      <c r="X4483" s="2">
        <v>1672380000</v>
      </c>
      <c r="Y4483" s="2">
        <v>1675300000</v>
      </c>
      <c r="Z4483" s="2">
        <v>1677880000</v>
      </c>
      <c r="AA4483" s="2">
        <v>1680290000</v>
      </c>
      <c r="AB4483" s="2">
        <v>1682530000</v>
      </c>
      <c r="AC4483" s="2">
        <v>1684420000</v>
      </c>
      <c r="AD4483" s="2">
        <v>1685800000</v>
      </c>
      <c r="AE4483" s="2">
        <v>1687340000</v>
      </c>
      <c r="AF4483" s="2">
        <v>1689060000</v>
      </c>
    </row>
    <row r="4484" spans="1:32">
      <c r="A4484" t="s">
        <v>10112</v>
      </c>
      <c r="B4484" t="s">
        <v>19</v>
      </c>
      <c r="C4484" s="2">
        <v>4650140000</v>
      </c>
      <c r="D4484" s="2">
        <v>4845240000</v>
      </c>
      <c r="E4484" s="2">
        <v>5016870000</v>
      </c>
      <c r="F4484" s="2">
        <v>6526330000</v>
      </c>
      <c r="G4484" s="2">
        <v>6572540000</v>
      </c>
      <c r="H4484" s="2">
        <v>6633410000</v>
      </c>
      <c r="I4484" s="2">
        <v>6688420000</v>
      </c>
      <c r="J4484" s="2">
        <v>6725830000</v>
      </c>
      <c r="K4484" s="2">
        <v>6767640000</v>
      </c>
      <c r="L4484" s="2">
        <v>6797710000</v>
      </c>
      <c r="M4484" s="2">
        <v>6822640000</v>
      </c>
      <c r="N4484" s="2">
        <v>6890860000</v>
      </c>
      <c r="O4484" s="2">
        <v>6915060000</v>
      </c>
      <c r="P4484" s="2">
        <v>6937800000</v>
      </c>
      <c r="Q4484" s="2">
        <v>6958340000</v>
      </c>
      <c r="R4484" s="2">
        <v>6975200000</v>
      </c>
      <c r="S4484" s="2">
        <v>7014080000</v>
      </c>
      <c r="T4484" s="2">
        <v>7050750000</v>
      </c>
      <c r="U4484" s="2">
        <v>7081560000</v>
      </c>
      <c r="V4484" s="2">
        <v>7105030000</v>
      </c>
      <c r="W4484" s="2">
        <v>7116760000</v>
      </c>
      <c r="X4484" s="2">
        <v>7130700000</v>
      </c>
      <c r="Y4484" s="2">
        <v>7143170000</v>
      </c>
      <c r="Z4484" s="2">
        <v>7154170000</v>
      </c>
      <c r="AA4484" s="2">
        <v>7164440000</v>
      </c>
      <c r="AB4484" s="2">
        <v>7173970000</v>
      </c>
      <c r="AC4484" s="2">
        <v>7182040000</v>
      </c>
      <c r="AD4484" s="2">
        <v>7187910000</v>
      </c>
      <c r="AE4484" s="2">
        <v>7194510000</v>
      </c>
      <c r="AF4484" s="2">
        <v>7201840000</v>
      </c>
    </row>
    <row r="4485" spans="1:32">
      <c r="A4485" t="s">
        <v>10113</v>
      </c>
      <c r="B4485" t="s">
        <v>19</v>
      </c>
      <c r="C4485" s="2">
        <v>82610200</v>
      </c>
      <c r="D4485" s="2">
        <v>86076200</v>
      </c>
      <c r="E4485" s="2">
        <v>89125200</v>
      </c>
      <c r="F4485" s="2">
        <v>115941000</v>
      </c>
      <c r="G4485" s="2">
        <v>116762000</v>
      </c>
      <c r="H4485" s="2">
        <v>117843000</v>
      </c>
      <c r="I4485" s="2">
        <v>118821000</v>
      </c>
      <c r="J4485" s="2">
        <v>119485000</v>
      </c>
      <c r="K4485" s="2">
        <v>120228000</v>
      </c>
      <c r="L4485" s="2">
        <v>120762000</v>
      </c>
      <c r="M4485" s="2">
        <v>121205000</v>
      </c>
      <c r="N4485" s="2">
        <v>122417000</v>
      </c>
      <c r="O4485" s="2">
        <v>122847000</v>
      </c>
      <c r="P4485" s="2">
        <v>123251000</v>
      </c>
      <c r="Q4485" s="2">
        <v>123616000</v>
      </c>
      <c r="R4485" s="2">
        <v>123915000</v>
      </c>
      <c r="S4485" s="2">
        <v>124606000</v>
      </c>
      <c r="T4485" s="2">
        <v>125257000</v>
      </c>
      <c r="U4485" s="2">
        <v>125805000</v>
      </c>
      <c r="V4485" s="2">
        <v>126222000</v>
      </c>
      <c r="W4485" s="2">
        <v>126430000</v>
      </c>
      <c r="X4485" s="2">
        <v>126678000</v>
      </c>
      <c r="Y4485" s="2">
        <v>126899000</v>
      </c>
      <c r="Z4485" s="2">
        <v>127095000</v>
      </c>
      <c r="AA4485" s="2">
        <v>127277000</v>
      </c>
      <c r="AB4485" s="2">
        <v>127446000</v>
      </c>
      <c r="AC4485" s="2">
        <v>127590000</v>
      </c>
      <c r="AD4485" s="2">
        <v>127694000</v>
      </c>
      <c r="AE4485" s="2">
        <v>127811000</v>
      </c>
      <c r="AF4485" s="2">
        <v>127942000</v>
      </c>
    </row>
    <row r="4486" spans="1:32">
      <c r="A4486" t="s">
        <v>10114</v>
      </c>
      <c r="B4486" t="s">
        <v>19</v>
      </c>
      <c r="C4486" s="2">
        <v>400434000</v>
      </c>
      <c r="D4486" s="2">
        <v>417235000</v>
      </c>
      <c r="E4486" s="2">
        <v>432014000</v>
      </c>
      <c r="F4486" s="2">
        <v>561998000</v>
      </c>
      <c r="G4486" s="2">
        <v>565977000</v>
      </c>
      <c r="H4486" s="2">
        <v>571219000</v>
      </c>
      <c r="I4486" s="2">
        <v>575956000</v>
      </c>
      <c r="J4486" s="2">
        <v>579177000</v>
      </c>
      <c r="K4486" s="2">
        <v>582777000</v>
      </c>
      <c r="L4486" s="2">
        <v>585367000</v>
      </c>
      <c r="M4486" s="2">
        <v>587514000</v>
      </c>
      <c r="N4486" s="2">
        <v>593388000</v>
      </c>
      <c r="O4486" s="2">
        <v>595472000</v>
      </c>
      <c r="P4486" s="2">
        <v>597430000</v>
      </c>
      <c r="Q4486" s="2">
        <v>599199000</v>
      </c>
      <c r="R4486" s="2">
        <v>600652000</v>
      </c>
      <c r="S4486" s="2">
        <v>603999000</v>
      </c>
      <c r="T4486" s="2">
        <v>607157000</v>
      </c>
      <c r="U4486" s="2">
        <v>609810000</v>
      </c>
      <c r="V4486" s="2">
        <v>611831000</v>
      </c>
      <c r="W4486" s="2">
        <v>612841000</v>
      </c>
      <c r="X4486" s="2">
        <v>614042000</v>
      </c>
      <c r="Y4486" s="2">
        <v>615115000</v>
      </c>
      <c r="Z4486" s="2">
        <v>616063000</v>
      </c>
      <c r="AA4486" s="2">
        <v>616947000</v>
      </c>
      <c r="AB4486" s="2">
        <v>617768000</v>
      </c>
      <c r="AC4486" s="2">
        <v>618463000</v>
      </c>
      <c r="AD4486" s="2">
        <v>618968000</v>
      </c>
      <c r="AE4486" s="2">
        <v>619536000</v>
      </c>
      <c r="AF4486" s="2">
        <v>620168000</v>
      </c>
    </row>
    <row r="4487" spans="1:32">
      <c r="A4487" t="s">
        <v>10115</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10116</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10117</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10118</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10119</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10120</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10121</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10122</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10123</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10124</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10125</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10126</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10127</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10128</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10129</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10130</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10131</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10132</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10133</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10134</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10135</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10136</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10137</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10138</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10139</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10140</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10141</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10142</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10143</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10144</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10145</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10146</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10147</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10148</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10149</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10150</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10151</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10152</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10153</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10154</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10155</v>
      </c>
      <c r="B4527" t="s">
        <v>19</v>
      </c>
      <c r="C4527" s="2">
        <v>19725700</v>
      </c>
      <c r="D4527" s="2">
        <v>20557300</v>
      </c>
      <c r="E4527" s="2">
        <v>22089300</v>
      </c>
      <c r="F4527" s="2">
        <v>68602200</v>
      </c>
      <c r="G4527" s="2">
        <v>61336400</v>
      </c>
      <c r="H4527" s="2">
        <v>55062700</v>
      </c>
      <c r="I4527" s="2">
        <v>52027900</v>
      </c>
      <c r="J4527" s="2">
        <v>50481400</v>
      </c>
      <c r="K4527" s="2">
        <v>50510600</v>
      </c>
      <c r="L4527" s="2">
        <v>50612700</v>
      </c>
      <c r="M4527" s="2">
        <v>50860700</v>
      </c>
      <c r="N4527" s="2">
        <v>51240100</v>
      </c>
      <c r="O4527" s="2">
        <v>51852900</v>
      </c>
      <c r="P4527" s="2">
        <v>52363500</v>
      </c>
      <c r="Q4527" s="2">
        <v>52845000</v>
      </c>
      <c r="R4527" s="2">
        <v>53005500</v>
      </c>
      <c r="S4527" s="2">
        <v>53282700</v>
      </c>
      <c r="T4527" s="2">
        <v>53866300</v>
      </c>
      <c r="U4527" s="2">
        <v>53851700</v>
      </c>
      <c r="V4527" s="2">
        <v>54566600</v>
      </c>
      <c r="W4527" s="2">
        <v>55135600</v>
      </c>
      <c r="X4527" s="2">
        <v>55529500</v>
      </c>
      <c r="Y4527" s="2">
        <v>55675400</v>
      </c>
      <c r="Z4527" s="2">
        <v>55981800</v>
      </c>
      <c r="AA4527" s="2">
        <v>56288200</v>
      </c>
      <c r="AB4527" s="2">
        <v>56507100</v>
      </c>
      <c r="AC4527" s="2">
        <v>56813500</v>
      </c>
      <c r="AD4527" s="2">
        <v>57046900</v>
      </c>
      <c r="AE4527" s="2">
        <v>57163600</v>
      </c>
      <c r="AF4527" s="2">
        <v>57572100</v>
      </c>
    </row>
    <row r="4528" spans="1:32">
      <c r="A4528" t="s">
        <v>10156</v>
      </c>
      <c r="B4528" t="s">
        <v>19</v>
      </c>
      <c r="C4528" s="2">
        <v>223306000</v>
      </c>
      <c r="D4528" s="2">
        <v>232720000</v>
      </c>
      <c r="E4528" s="2">
        <v>250063000</v>
      </c>
      <c r="F4528" s="2">
        <v>776615000</v>
      </c>
      <c r="G4528" s="2">
        <v>694362000</v>
      </c>
      <c r="H4528" s="2">
        <v>623340000</v>
      </c>
      <c r="I4528" s="2">
        <v>588986000</v>
      </c>
      <c r="J4528" s="2">
        <v>571478000</v>
      </c>
      <c r="K4528" s="2">
        <v>571808000</v>
      </c>
      <c r="L4528" s="2">
        <v>572964000</v>
      </c>
      <c r="M4528" s="2">
        <v>575772000</v>
      </c>
      <c r="N4528" s="2">
        <v>580067000</v>
      </c>
      <c r="O4528" s="2">
        <v>587004000</v>
      </c>
      <c r="P4528" s="2">
        <v>592784000</v>
      </c>
      <c r="Q4528" s="2">
        <v>598235000</v>
      </c>
      <c r="R4528" s="2">
        <v>600052000</v>
      </c>
      <c r="S4528" s="2">
        <v>603190000</v>
      </c>
      <c r="T4528" s="2">
        <v>609797000</v>
      </c>
      <c r="U4528" s="2">
        <v>609631000</v>
      </c>
      <c r="V4528" s="2">
        <v>617725000</v>
      </c>
      <c r="W4528" s="2">
        <v>624166000</v>
      </c>
      <c r="X4528" s="2">
        <v>628626000</v>
      </c>
      <c r="Y4528" s="2">
        <v>630277000</v>
      </c>
      <c r="Z4528" s="2">
        <v>633746000</v>
      </c>
      <c r="AA4528" s="2">
        <v>637214000</v>
      </c>
      <c r="AB4528" s="2">
        <v>639692000</v>
      </c>
      <c r="AC4528" s="2">
        <v>643160000</v>
      </c>
      <c r="AD4528" s="2">
        <v>645803000</v>
      </c>
      <c r="AE4528" s="2">
        <v>647124000</v>
      </c>
      <c r="AF4528" s="2">
        <v>651749000</v>
      </c>
    </row>
    <row r="4529" spans="1:32">
      <c r="A4529" t="s">
        <v>10157</v>
      </c>
      <c r="B4529" t="s">
        <v>19</v>
      </c>
      <c r="C4529" s="2">
        <v>133146000</v>
      </c>
      <c r="D4529" s="2">
        <v>138760000</v>
      </c>
      <c r="E4529" s="2">
        <v>149100000</v>
      </c>
      <c r="F4529" s="2">
        <v>463058000</v>
      </c>
      <c r="G4529" s="2">
        <v>414014000</v>
      </c>
      <c r="H4529" s="2">
        <v>371667000</v>
      </c>
      <c r="I4529" s="2">
        <v>351183000</v>
      </c>
      <c r="J4529" s="2">
        <v>340744000</v>
      </c>
      <c r="K4529" s="2">
        <v>340941000</v>
      </c>
      <c r="L4529" s="2">
        <v>341631000</v>
      </c>
      <c r="M4529" s="2">
        <v>343305000</v>
      </c>
      <c r="N4529" s="2">
        <v>345865000</v>
      </c>
      <c r="O4529" s="2">
        <v>350001000</v>
      </c>
      <c r="P4529" s="2">
        <v>353448000</v>
      </c>
      <c r="Q4529" s="2">
        <v>356698000</v>
      </c>
      <c r="R4529" s="2">
        <v>357781000</v>
      </c>
      <c r="S4529" s="2">
        <v>359653000</v>
      </c>
      <c r="T4529" s="2">
        <v>363592000</v>
      </c>
      <c r="U4529" s="2">
        <v>363493000</v>
      </c>
      <c r="V4529" s="2">
        <v>368319000</v>
      </c>
      <c r="W4529" s="2">
        <v>372160000</v>
      </c>
      <c r="X4529" s="2">
        <v>374819000</v>
      </c>
      <c r="Y4529" s="2">
        <v>375803000</v>
      </c>
      <c r="Z4529" s="2">
        <v>377872000</v>
      </c>
      <c r="AA4529" s="2">
        <v>379940000</v>
      </c>
      <c r="AB4529" s="2">
        <v>381417000</v>
      </c>
      <c r="AC4529" s="2">
        <v>383485000</v>
      </c>
      <c r="AD4529" s="2">
        <v>385061000</v>
      </c>
      <c r="AE4529" s="2">
        <v>385849000</v>
      </c>
      <c r="AF4529" s="2">
        <v>388606000</v>
      </c>
    </row>
    <row r="4530" spans="1:32">
      <c r="A4530" t="s">
        <v>10158</v>
      </c>
      <c r="B4530" t="s">
        <v>19</v>
      </c>
      <c r="C4530" s="2">
        <v>27180600</v>
      </c>
      <c r="D4530" s="2">
        <v>28326500</v>
      </c>
      <c r="E4530" s="2">
        <v>30437500</v>
      </c>
      <c r="F4530" s="2">
        <v>94529000</v>
      </c>
      <c r="G4530" s="2">
        <v>84517200</v>
      </c>
      <c r="H4530" s="2">
        <v>75872500</v>
      </c>
      <c r="I4530" s="2">
        <v>71690900</v>
      </c>
      <c r="J4530" s="2">
        <v>69559800</v>
      </c>
      <c r="K4530" s="2">
        <v>69600000</v>
      </c>
      <c r="L4530" s="2">
        <v>69740800</v>
      </c>
      <c r="M4530" s="2">
        <v>70082500</v>
      </c>
      <c r="N4530" s="2">
        <v>70605200</v>
      </c>
      <c r="O4530" s="2">
        <v>71449600</v>
      </c>
      <c r="P4530" s="2">
        <v>72153300</v>
      </c>
      <c r="Q4530" s="2">
        <v>72816700</v>
      </c>
      <c r="R4530" s="2">
        <v>73037800</v>
      </c>
      <c r="S4530" s="2">
        <v>73419800</v>
      </c>
      <c r="T4530" s="2">
        <v>74224000</v>
      </c>
      <c r="U4530" s="2">
        <v>74203900</v>
      </c>
      <c r="V4530" s="2">
        <v>75189000</v>
      </c>
      <c r="W4530" s="2">
        <v>75973000</v>
      </c>
      <c r="X4530" s="2">
        <v>76515800</v>
      </c>
      <c r="Y4530" s="2">
        <v>76716900</v>
      </c>
      <c r="Z4530" s="2">
        <v>77139000</v>
      </c>
      <c r="AA4530" s="2">
        <v>77561200</v>
      </c>
      <c r="AB4530" s="2">
        <v>77862800</v>
      </c>
      <c r="AC4530" s="2">
        <v>78285000</v>
      </c>
      <c r="AD4530" s="2">
        <v>78606600</v>
      </c>
      <c r="AE4530" s="2">
        <v>78767500</v>
      </c>
      <c r="AF4530" s="2">
        <v>79330400</v>
      </c>
    </row>
    <row r="4531" spans="1:32">
      <c r="A4531" t="s">
        <v>10159</v>
      </c>
      <c r="B4531" t="s">
        <v>19</v>
      </c>
      <c r="C4531" s="2">
        <v>23257100</v>
      </c>
      <c r="D4531" s="2">
        <v>24237600</v>
      </c>
      <c r="E4531" s="2">
        <v>26043800</v>
      </c>
      <c r="F4531" s="2">
        <v>80883800</v>
      </c>
      <c r="G4531" s="2">
        <v>72317200</v>
      </c>
      <c r="H4531" s="2">
        <v>64920300</v>
      </c>
      <c r="I4531" s="2">
        <v>61342300</v>
      </c>
      <c r="J4531" s="2">
        <v>59518900</v>
      </c>
      <c r="K4531" s="2">
        <v>59553300</v>
      </c>
      <c r="L4531" s="2">
        <v>59673700</v>
      </c>
      <c r="M4531" s="2">
        <v>59966200</v>
      </c>
      <c r="N4531" s="2">
        <v>60413400</v>
      </c>
      <c r="O4531" s="2">
        <v>61135900</v>
      </c>
      <c r="P4531" s="2">
        <v>61738000</v>
      </c>
      <c r="Q4531" s="2">
        <v>62305600</v>
      </c>
      <c r="R4531" s="2">
        <v>62494900</v>
      </c>
      <c r="S4531" s="2">
        <v>62821700</v>
      </c>
      <c r="T4531" s="2">
        <v>63509800</v>
      </c>
      <c r="U4531" s="2">
        <v>63492600</v>
      </c>
      <c r="V4531" s="2">
        <v>64335500</v>
      </c>
      <c r="W4531" s="2">
        <v>65006400</v>
      </c>
      <c r="X4531" s="2">
        <v>65470800</v>
      </c>
      <c r="Y4531" s="2">
        <v>65642800</v>
      </c>
      <c r="Z4531" s="2">
        <v>66004100</v>
      </c>
      <c r="AA4531" s="2">
        <v>66365300</v>
      </c>
      <c r="AB4531" s="2">
        <v>66623300</v>
      </c>
      <c r="AC4531" s="2">
        <v>66984600</v>
      </c>
      <c r="AD4531" s="2">
        <v>67259800</v>
      </c>
      <c r="AE4531" s="2">
        <v>67397400</v>
      </c>
      <c r="AF4531" s="2">
        <v>67879100</v>
      </c>
    </row>
    <row r="4532" spans="1:32">
      <c r="A4532" t="s">
        <v>10160</v>
      </c>
      <c r="B4532" t="s">
        <v>19</v>
      </c>
      <c r="C4532" s="2">
        <v>99163800</v>
      </c>
      <c r="D4532" s="2">
        <v>103345000</v>
      </c>
      <c r="E4532" s="2">
        <v>111046000</v>
      </c>
      <c r="F4532" s="2">
        <v>344873000</v>
      </c>
      <c r="G4532" s="2">
        <v>308347000</v>
      </c>
      <c r="H4532" s="2">
        <v>276808000</v>
      </c>
      <c r="I4532" s="2">
        <v>261552000</v>
      </c>
      <c r="J4532" s="2">
        <v>253777000</v>
      </c>
      <c r="K4532" s="2">
        <v>253924000</v>
      </c>
      <c r="L4532" s="2">
        <v>254437000</v>
      </c>
      <c r="M4532" s="2">
        <v>255684000</v>
      </c>
      <c r="N4532" s="2">
        <v>257591000</v>
      </c>
      <c r="O4532" s="2">
        <v>260672000</v>
      </c>
      <c r="P4532" s="2">
        <v>263239000</v>
      </c>
      <c r="Q4532" s="2">
        <v>265659000</v>
      </c>
      <c r="R4532" s="2">
        <v>266466000</v>
      </c>
      <c r="S4532" s="2">
        <v>267860000</v>
      </c>
      <c r="T4532" s="2">
        <v>270793000</v>
      </c>
      <c r="U4532" s="2">
        <v>270720000</v>
      </c>
      <c r="V4532" s="2">
        <v>274314000</v>
      </c>
      <c r="W4532" s="2">
        <v>277175000</v>
      </c>
      <c r="X4532" s="2">
        <v>279155000</v>
      </c>
      <c r="Y4532" s="2">
        <v>279888000</v>
      </c>
      <c r="Z4532" s="2">
        <v>281429000</v>
      </c>
      <c r="AA4532" s="2">
        <v>282969000</v>
      </c>
      <c r="AB4532" s="2">
        <v>284069000</v>
      </c>
      <c r="AC4532" s="2">
        <v>285609000</v>
      </c>
      <c r="AD4532" s="2">
        <v>286783000</v>
      </c>
      <c r="AE4532" s="2">
        <v>287370000</v>
      </c>
      <c r="AF4532" s="2">
        <v>289423000</v>
      </c>
    </row>
    <row r="4533" spans="1:32">
      <c r="A4533" t="s">
        <v>10161</v>
      </c>
      <c r="B4533" t="s">
        <v>19</v>
      </c>
      <c r="C4533" s="2">
        <v>1761660</v>
      </c>
      <c r="D4533" s="2">
        <v>1835930</v>
      </c>
      <c r="E4533" s="2">
        <v>1972740</v>
      </c>
      <c r="F4533" s="2">
        <v>6126710</v>
      </c>
      <c r="G4533" s="2">
        <v>5477810</v>
      </c>
      <c r="H4533" s="2">
        <v>4917520</v>
      </c>
      <c r="I4533" s="2">
        <v>4646500</v>
      </c>
      <c r="J4533" s="2">
        <v>4508380</v>
      </c>
      <c r="K4533" s="2">
        <v>4510990</v>
      </c>
      <c r="L4533" s="2">
        <v>4520110</v>
      </c>
      <c r="M4533" s="2">
        <v>4542260</v>
      </c>
      <c r="N4533" s="2">
        <v>4576140</v>
      </c>
      <c r="O4533" s="2">
        <v>4630860</v>
      </c>
      <c r="P4533" s="2">
        <v>4676470</v>
      </c>
      <c r="Q4533" s="2">
        <v>4719470</v>
      </c>
      <c r="R4533" s="2">
        <v>4733800</v>
      </c>
      <c r="S4533" s="2">
        <v>4758560</v>
      </c>
      <c r="T4533" s="2">
        <v>4810680</v>
      </c>
      <c r="U4533" s="2">
        <v>4809370</v>
      </c>
      <c r="V4533" s="2">
        <v>4873220</v>
      </c>
      <c r="W4533" s="2">
        <v>4924040</v>
      </c>
      <c r="X4533" s="2">
        <v>4959220</v>
      </c>
      <c r="Y4533" s="2">
        <v>4972250</v>
      </c>
      <c r="Z4533" s="2">
        <v>4999610</v>
      </c>
      <c r="AA4533" s="2">
        <v>5026970</v>
      </c>
      <c r="AB4533" s="2">
        <v>5046520</v>
      </c>
      <c r="AC4533" s="2">
        <v>5073880</v>
      </c>
      <c r="AD4533" s="2">
        <v>5094730</v>
      </c>
      <c r="AE4533" s="2">
        <v>5105150</v>
      </c>
      <c r="AF4533" s="2">
        <v>5141640</v>
      </c>
    </row>
    <row r="4534" spans="1:32">
      <c r="A4534" t="s">
        <v>10162</v>
      </c>
      <c r="B4534" t="s">
        <v>19</v>
      </c>
      <c r="C4534" s="2">
        <v>8539230</v>
      </c>
      <c r="D4534" s="2">
        <v>8899240</v>
      </c>
      <c r="E4534" s="2">
        <v>9562420</v>
      </c>
      <c r="F4534" s="2">
        <v>29697800</v>
      </c>
      <c r="G4534" s="2">
        <v>26552500</v>
      </c>
      <c r="H4534" s="2">
        <v>23836600</v>
      </c>
      <c r="I4534" s="2">
        <v>22522900</v>
      </c>
      <c r="J4534" s="2">
        <v>21853400</v>
      </c>
      <c r="K4534" s="2">
        <v>21866000</v>
      </c>
      <c r="L4534" s="2">
        <v>21910200</v>
      </c>
      <c r="M4534" s="2">
        <v>22017600</v>
      </c>
      <c r="N4534" s="2">
        <v>22181800</v>
      </c>
      <c r="O4534" s="2">
        <v>22447100</v>
      </c>
      <c r="P4534" s="2">
        <v>22668100</v>
      </c>
      <c r="Q4534" s="2">
        <v>22876600</v>
      </c>
      <c r="R4534" s="2">
        <v>22946000</v>
      </c>
      <c r="S4534" s="2">
        <v>23066000</v>
      </c>
      <c r="T4534" s="2">
        <v>23318700</v>
      </c>
      <c r="U4534" s="2">
        <v>23312400</v>
      </c>
      <c r="V4534" s="2">
        <v>23621800</v>
      </c>
      <c r="W4534" s="2">
        <v>23868200</v>
      </c>
      <c r="X4534" s="2">
        <v>24038700</v>
      </c>
      <c r="Y4534" s="2">
        <v>24101900</v>
      </c>
      <c r="Z4534" s="2">
        <v>24234500</v>
      </c>
      <c r="AA4534" s="2">
        <v>24367100</v>
      </c>
      <c r="AB4534" s="2">
        <v>24461900</v>
      </c>
      <c r="AC4534" s="2">
        <v>24594500</v>
      </c>
      <c r="AD4534" s="2">
        <v>24695600</v>
      </c>
      <c r="AE4534" s="2">
        <v>24746100</v>
      </c>
      <c r="AF4534" s="2">
        <v>24922900</v>
      </c>
    </row>
    <row r="4535" spans="1:32">
      <c r="A4535" t="s">
        <v>10163</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10164</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10165</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10166</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10167</v>
      </c>
      <c r="B4539" t="s">
        <v>19</v>
      </c>
      <c r="C4539" s="2">
        <v>6984230</v>
      </c>
      <c r="D4539" s="2">
        <v>7277490</v>
      </c>
      <c r="E4539" s="2">
        <v>6835410</v>
      </c>
      <c r="F4539" s="2">
        <v>24452800</v>
      </c>
      <c r="G4539" s="2">
        <v>23533700</v>
      </c>
      <c r="H4539" s="2">
        <v>22760400</v>
      </c>
      <c r="I4539" s="2">
        <v>22381100</v>
      </c>
      <c r="J4539" s="2">
        <v>22191400</v>
      </c>
      <c r="K4539" s="2">
        <v>22220600</v>
      </c>
      <c r="L4539" s="2">
        <v>22220600</v>
      </c>
      <c r="M4539" s="2">
        <v>22235200</v>
      </c>
      <c r="N4539" s="2">
        <v>22308100</v>
      </c>
      <c r="O4539" s="2">
        <v>22454000</v>
      </c>
      <c r="P4539" s="2">
        <v>22585300</v>
      </c>
      <c r="Q4539" s="2">
        <v>22731200</v>
      </c>
      <c r="R4539" s="2">
        <v>22833300</v>
      </c>
      <c r="S4539" s="2">
        <v>22979200</v>
      </c>
      <c r="T4539" s="2">
        <v>23154300</v>
      </c>
      <c r="U4539" s="2">
        <v>23256500</v>
      </c>
      <c r="V4539" s="2">
        <v>23489900</v>
      </c>
      <c r="W4539" s="2">
        <v>23723300</v>
      </c>
      <c r="X4539" s="2">
        <v>23942200</v>
      </c>
      <c r="Y4539" s="2">
        <v>24117300</v>
      </c>
      <c r="Z4539" s="2">
        <v>24306900</v>
      </c>
      <c r="AA4539" s="2">
        <v>24496600</v>
      </c>
      <c r="AB4539" s="2">
        <v>24671700</v>
      </c>
      <c r="AC4539" s="2">
        <v>24875900</v>
      </c>
      <c r="AD4539" s="2">
        <v>25051000</v>
      </c>
      <c r="AE4539" s="2">
        <v>25196900</v>
      </c>
      <c r="AF4539" s="2">
        <v>25430400</v>
      </c>
    </row>
    <row r="4540" spans="1:32">
      <c r="A4540" t="s">
        <v>10168</v>
      </c>
      <c r="B4540" t="s">
        <v>19</v>
      </c>
      <c r="C4540" s="2">
        <v>79065400</v>
      </c>
      <c r="D4540" s="2">
        <v>82385300</v>
      </c>
      <c r="E4540" s="2">
        <v>77380700</v>
      </c>
      <c r="F4540" s="2">
        <v>276820000</v>
      </c>
      <c r="G4540" s="2">
        <v>266414000</v>
      </c>
      <c r="H4540" s="2">
        <v>257661000</v>
      </c>
      <c r="I4540" s="2">
        <v>253366000</v>
      </c>
      <c r="J4540" s="2">
        <v>251219000</v>
      </c>
      <c r="K4540" s="2">
        <v>251549000</v>
      </c>
      <c r="L4540" s="2">
        <v>251549000</v>
      </c>
      <c r="M4540" s="2">
        <v>251715000</v>
      </c>
      <c r="N4540" s="2">
        <v>252540000</v>
      </c>
      <c r="O4540" s="2">
        <v>254192000</v>
      </c>
      <c r="P4540" s="2">
        <v>255679000</v>
      </c>
      <c r="Q4540" s="2">
        <v>257330000</v>
      </c>
      <c r="R4540" s="2">
        <v>258486000</v>
      </c>
      <c r="S4540" s="2">
        <v>260138000</v>
      </c>
      <c r="T4540" s="2">
        <v>262120000</v>
      </c>
      <c r="U4540" s="2">
        <v>263276000</v>
      </c>
      <c r="V4540" s="2">
        <v>265919000</v>
      </c>
      <c r="W4540" s="2">
        <v>268562000</v>
      </c>
      <c r="X4540" s="2">
        <v>271039000</v>
      </c>
      <c r="Y4540" s="2">
        <v>273021000</v>
      </c>
      <c r="Z4540" s="2">
        <v>275168000</v>
      </c>
      <c r="AA4540" s="2">
        <v>277315000</v>
      </c>
      <c r="AB4540" s="2">
        <v>279297000</v>
      </c>
      <c r="AC4540" s="2">
        <v>281610000</v>
      </c>
      <c r="AD4540" s="2">
        <v>283592000</v>
      </c>
      <c r="AE4540" s="2">
        <v>285243000</v>
      </c>
      <c r="AF4540" s="2">
        <v>287886000</v>
      </c>
    </row>
    <row r="4541" spans="1:32">
      <c r="A4541" t="s">
        <v>10169</v>
      </c>
      <c r="B4541" t="s">
        <v>19</v>
      </c>
      <c r="C4541" s="2">
        <v>47142900</v>
      </c>
      <c r="D4541" s="2">
        <v>49122300</v>
      </c>
      <c r="E4541" s="2">
        <v>46138300</v>
      </c>
      <c r="F4541" s="2">
        <v>165054000</v>
      </c>
      <c r="G4541" s="2">
        <v>158850000</v>
      </c>
      <c r="H4541" s="2">
        <v>153630000</v>
      </c>
      <c r="I4541" s="2">
        <v>151070000</v>
      </c>
      <c r="J4541" s="2">
        <v>149790000</v>
      </c>
      <c r="K4541" s="2">
        <v>149987000</v>
      </c>
      <c r="L4541" s="2">
        <v>149987000</v>
      </c>
      <c r="M4541" s="2">
        <v>150085000</v>
      </c>
      <c r="N4541" s="2">
        <v>150577000</v>
      </c>
      <c r="O4541" s="2">
        <v>151562000</v>
      </c>
      <c r="P4541" s="2">
        <v>152449000</v>
      </c>
      <c r="Q4541" s="2">
        <v>153433000</v>
      </c>
      <c r="R4541" s="2">
        <v>154123000</v>
      </c>
      <c r="S4541" s="2">
        <v>155108000</v>
      </c>
      <c r="T4541" s="2">
        <v>156289000</v>
      </c>
      <c r="U4541" s="2">
        <v>156979000</v>
      </c>
      <c r="V4541" s="2">
        <v>158554000</v>
      </c>
      <c r="W4541" s="2">
        <v>160130000</v>
      </c>
      <c r="X4541" s="2">
        <v>161607000</v>
      </c>
      <c r="Y4541" s="2">
        <v>162789000</v>
      </c>
      <c r="Z4541" s="2">
        <v>164069000</v>
      </c>
      <c r="AA4541" s="2">
        <v>165350000</v>
      </c>
      <c r="AB4541" s="2">
        <v>166531000</v>
      </c>
      <c r="AC4541" s="2">
        <v>167910000</v>
      </c>
      <c r="AD4541" s="2">
        <v>169092000</v>
      </c>
      <c r="AE4541" s="2">
        <v>170077000</v>
      </c>
      <c r="AF4541" s="2">
        <v>171652000</v>
      </c>
    </row>
    <row r="4542" spans="1:32">
      <c r="A4542" t="s">
        <v>10170</v>
      </c>
      <c r="B4542" t="s">
        <v>19</v>
      </c>
      <c r="C4542" s="2">
        <v>9623780</v>
      </c>
      <c r="D4542" s="2">
        <v>10027900</v>
      </c>
      <c r="E4542" s="2">
        <v>9418720</v>
      </c>
      <c r="F4542" s="2">
        <v>33694300</v>
      </c>
      <c r="G4542" s="2">
        <v>32427800</v>
      </c>
      <c r="H4542" s="2">
        <v>31362200</v>
      </c>
      <c r="I4542" s="2">
        <v>30839500</v>
      </c>
      <c r="J4542" s="2">
        <v>30578200</v>
      </c>
      <c r="K4542" s="2">
        <v>30618400</v>
      </c>
      <c r="L4542" s="2">
        <v>30618400</v>
      </c>
      <c r="M4542" s="2">
        <v>30638500</v>
      </c>
      <c r="N4542" s="2">
        <v>30739000</v>
      </c>
      <c r="O4542" s="2">
        <v>30940100</v>
      </c>
      <c r="P4542" s="2">
        <v>31121000</v>
      </c>
      <c r="Q4542" s="2">
        <v>31322000</v>
      </c>
      <c r="R4542" s="2">
        <v>31462800</v>
      </c>
      <c r="S4542" s="2">
        <v>31663800</v>
      </c>
      <c r="T4542" s="2">
        <v>31905000</v>
      </c>
      <c r="U4542" s="2">
        <v>32045800</v>
      </c>
      <c r="V4542" s="2">
        <v>32367400</v>
      </c>
      <c r="W4542" s="2">
        <v>32689100</v>
      </c>
      <c r="X4542" s="2">
        <v>32990700</v>
      </c>
      <c r="Y4542" s="2">
        <v>33231900</v>
      </c>
      <c r="Z4542" s="2">
        <v>33493300</v>
      </c>
      <c r="AA4542" s="2">
        <v>33754600</v>
      </c>
      <c r="AB4542" s="2">
        <v>33995900</v>
      </c>
      <c r="AC4542" s="2">
        <v>34277300</v>
      </c>
      <c r="AD4542" s="2">
        <v>34518600</v>
      </c>
      <c r="AE4542" s="2">
        <v>34719600</v>
      </c>
      <c r="AF4542" s="2">
        <v>35041300</v>
      </c>
    </row>
    <row r="4543" spans="1:32">
      <c r="A4543" t="s">
        <v>10171</v>
      </c>
      <c r="B4543" t="s">
        <v>19</v>
      </c>
      <c r="C4543" s="2">
        <v>8234600</v>
      </c>
      <c r="D4543" s="2">
        <v>8580360</v>
      </c>
      <c r="E4543" s="2">
        <v>8059140</v>
      </c>
      <c r="F4543" s="2">
        <v>28830600</v>
      </c>
      <c r="G4543" s="2">
        <v>27746800</v>
      </c>
      <c r="H4543" s="2">
        <v>26835100</v>
      </c>
      <c r="I4543" s="2">
        <v>26387900</v>
      </c>
      <c r="J4543" s="2">
        <v>26164200</v>
      </c>
      <c r="K4543" s="2">
        <v>26198600</v>
      </c>
      <c r="L4543" s="2">
        <v>26198600</v>
      </c>
      <c r="M4543" s="2">
        <v>26215800</v>
      </c>
      <c r="N4543" s="2">
        <v>26301900</v>
      </c>
      <c r="O4543" s="2">
        <v>26473900</v>
      </c>
      <c r="P4543" s="2">
        <v>26628700</v>
      </c>
      <c r="Q4543" s="2">
        <v>26800700</v>
      </c>
      <c r="R4543" s="2">
        <v>26921100</v>
      </c>
      <c r="S4543" s="2">
        <v>27093100</v>
      </c>
      <c r="T4543" s="2">
        <v>27299600</v>
      </c>
      <c r="U4543" s="2">
        <v>27420000</v>
      </c>
      <c r="V4543" s="2">
        <v>27695200</v>
      </c>
      <c r="W4543" s="2">
        <v>27970500</v>
      </c>
      <c r="X4543" s="2">
        <v>28228500</v>
      </c>
      <c r="Y4543" s="2">
        <v>28434900</v>
      </c>
      <c r="Z4543" s="2">
        <v>28658500</v>
      </c>
      <c r="AA4543" s="2">
        <v>28882200</v>
      </c>
      <c r="AB4543" s="2">
        <v>29088600</v>
      </c>
      <c r="AC4543" s="2">
        <v>29329400</v>
      </c>
      <c r="AD4543" s="2">
        <v>29535800</v>
      </c>
      <c r="AE4543" s="2">
        <v>29707900</v>
      </c>
      <c r="AF4543" s="2">
        <v>29983100</v>
      </c>
    </row>
    <row r="4544" spans="1:32">
      <c r="A4544" t="s">
        <v>10172</v>
      </c>
      <c r="B4544" t="s">
        <v>19</v>
      </c>
      <c r="C4544" s="2">
        <v>35110700</v>
      </c>
      <c r="D4544" s="2">
        <v>36585000</v>
      </c>
      <c r="E4544" s="2">
        <v>34362600</v>
      </c>
      <c r="F4544" s="2">
        <v>122928000</v>
      </c>
      <c r="G4544" s="2">
        <v>118307000</v>
      </c>
      <c r="H4544" s="2">
        <v>114420000</v>
      </c>
      <c r="I4544" s="2">
        <v>112513000</v>
      </c>
      <c r="J4544" s="2">
        <v>111559000</v>
      </c>
      <c r="K4544" s="2">
        <v>111706000</v>
      </c>
      <c r="L4544" s="2">
        <v>111706000</v>
      </c>
      <c r="M4544" s="2">
        <v>111779000</v>
      </c>
      <c r="N4544" s="2">
        <v>112146000</v>
      </c>
      <c r="O4544" s="2">
        <v>112879000</v>
      </c>
      <c r="P4544" s="2">
        <v>113540000</v>
      </c>
      <c r="Q4544" s="2">
        <v>114273000</v>
      </c>
      <c r="R4544" s="2">
        <v>114786000</v>
      </c>
      <c r="S4544" s="2">
        <v>115520000</v>
      </c>
      <c r="T4544" s="2">
        <v>116400000</v>
      </c>
      <c r="U4544" s="2">
        <v>116914000</v>
      </c>
      <c r="V4544" s="2">
        <v>118087000</v>
      </c>
      <c r="W4544" s="2">
        <v>119261000</v>
      </c>
      <c r="X4544" s="2">
        <v>120361000</v>
      </c>
      <c r="Y4544" s="2">
        <v>121241000</v>
      </c>
      <c r="Z4544" s="2">
        <v>122194000</v>
      </c>
      <c r="AA4544" s="2">
        <v>123148000</v>
      </c>
      <c r="AB4544" s="2">
        <v>124028000</v>
      </c>
      <c r="AC4544" s="2">
        <v>125055000</v>
      </c>
      <c r="AD4544" s="2">
        <v>125935000</v>
      </c>
      <c r="AE4544" s="2">
        <v>126669000</v>
      </c>
      <c r="AF4544" s="2">
        <v>127842000</v>
      </c>
    </row>
    <row r="4545" spans="1:32">
      <c r="A4545" t="s">
        <v>10173</v>
      </c>
      <c r="B4545" t="s">
        <v>19</v>
      </c>
      <c r="C4545">
        <v>623746</v>
      </c>
      <c r="D4545">
        <v>649936</v>
      </c>
      <c r="E4545">
        <v>610455</v>
      </c>
      <c r="F4545" s="2">
        <v>2183830</v>
      </c>
      <c r="G4545" s="2">
        <v>2101740</v>
      </c>
      <c r="H4545" s="2">
        <v>2032680</v>
      </c>
      <c r="I4545" s="2">
        <v>1998800</v>
      </c>
      <c r="J4545" s="2">
        <v>1981860</v>
      </c>
      <c r="K4545" s="2">
        <v>1984470</v>
      </c>
      <c r="L4545" s="2">
        <v>1984470</v>
      </c>
      <c r="M4545" s="2">
        <v>1985770</v>
      </c>
      <c r="N4545" s="2">
        <v>1992290</v>
      </c>
      <c r="O4545" s="2">
        <v>2005320</v>
      </c>
      <c r="P4545" s="2">
        <v>2017040</v>
      </c>
      <c r="Q4545" s="2">
        <v>2030070</v>
      </c>
      <c r="R4545" s="2">
        <v>2039190</v>
      </c>
      <c r="S4545" s="2">
        <v>2052220</v>
      </c>
      <c r="T4545" s="2">
        <v>2067860</v>
      </c>
      <c r="U4545" s="2">
        <v>2076980</v>
      </c>
      <c r="V4545" s="2">
        <v>2097830</v>
      </c>
      <c r="W4545" s="2">
        <v>2118680</v>
      </c>
      <c r="X4545" s="2">
        <v>2138220</v>
      </c>
      <c r="Y4545" s="2">
        <v>2153860</v>
      </c>
      <c r="Z4545" s="2">
        <v>2170800</v>
      </c>
      <c r="AA4545" s="2">
        <v>2187740</v>
      </c>
      <c r="AB4545" s="2">
        <v>2203370</v>
      </c>
      <c r="AC4545" s="2">
        <v>2221610</v>
      </c>
      <c r="AD4545" s="2">
        <v>2237250</v>
      </c>
      <c r="AE4545" s="2">
        <v>2250280</v>
      </c>
      <c r="AF4545" s="2">
        <v>2271130</v>
      </c>
    </row>
    <row r="4546" spans="1:32">
      <c r="A4546" t="s">
        <v>10174</v>
      </c>
      <c r="B4546" t="s">
        <v>19</v>
      </c>
      <c r="C4546" s="2">
        <v>3023470</v>
      </c>
      <c r="D4546" s="2">
        <v>3150420</v>
      </c>
      <c r="E4546" s="2">
        <v>2959050</v>
      </c>
      <c r="F4546" s="2">
        <v>10585600</v>
      </c>
      <c r="G4546" s="2">
        <v>10187700</v>
      </c>
      <c r="H4546" s="2">
        <v>9852960</v>
      </c>
      <c r="I4546" s="2">
        <v>9688740</v>
      </c>
      <c r="J4546" s="2">
        <v>9606640</v>
      </c>
      <c r="K4546" s="2">
        <v>9619270</v>
      </c>
      <c r="L4546" s="2">
        <v>9619270</v>
      </c>
      <c r="M4546" s="2">
        <v>9625580</v>
      </c>
      <c r="N4546" s="2">
        <v>9657160</v>
      </c>
      <c r="O4546" s="2">
        <v>9720320</v>
      </c>
      <c r="P4546" s="2">
        <v>9777170</v>
      </c>
      <c r="Q4546" s="2">
        <v>9840330</v>
      </c>
      <c r="R4546" s="2">
        <v>9884540</v>
      </c>
      <c r="S4546" s="2">
        <v>9947700</v>
      </c>
      <c r="T4546" s="2">
        <v>10023500</v>
      </c>
      <c r="U4546" s="2">
        <v>10067700</v>
      </c>
      <c r="V4546" s="2">
        <v>10168800</v>
      </c>
      <c r="W4546" s="2">
        <v>10269800</v>
      </c>
      <c r="X4546" s="2">
        <v>10364600</v>
      </c>
      <c r="Y4546" s="2">
        <v>10440300</v>
      </c>
      <c r="Z4546" s="2">
        <v>10522500</v>
      </c>
      <c r="AA4546" s="2">
        <v>10604600</v>
      </c>
      <c r="AB4546" s="2">
        <v>10680400</v>
      </c>
      <c r="AC4546" s="2">
        <v>10768800</v>
      </c>
      <c r="AD4546" s="2">
        <v>10844600</v>
      </c>
      <c r="AE4546" s="2">
        <v>10907700</v>
      </c>
      <c r="AF4546" s="2">
        <v>11008800</v>
      </c>
    </row>
    <row r="4547" spans="1:32">
      <c r="A4547" t="s">
        <v>10175</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10176</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10177</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10178</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10179</v>
      </c>
      <c r="B4551" t="s">
        <v>19</v>
      </c>
      <c r="C4551" s="2">
        <v>10045200</v>
      </c>
      <c r="D4551" s="2">
        <v>10466900</v>
      </c>
      <c r="E4551" s="2">
        <v>8898440</v>
      </c>
      <c r="F4551" s="2">
        <v>29559300</v>
      </c>
      <c r="G4551" s="2">
        <v>32564900</v>
      </c>
      <c r="H4551" s="2">
        <v>35045200</v>
      </c>
      <c r="I4551" s="2">
        <v>37715200</v>
      </c>
      <c r="J4551" s="2">
        <v>39655600</v>
      </c>
      <c r="K4551" s="2">
        <v>40472700</v>
      </c>
      <c r="L4551" s="2">
        <v>40166300</v>
      </c>
      <c r="M4551" s="2">
        <v>40253800</v>
      </c>
      <c r="N4551" s="2">
        <v>40326800</v>
      </c>
      <c r="O4551" s="2">
        <v>40005800</v>
      </c>
      <c r="P4551" s="2">
        <v>39480500</v>
      </c>
      <c r="Q4551" s="2">
        <v>38736500</v>
      </c>
      <c r="R4551" s="2">
        <v>37525500</v>
      </c>
      <c r="S4551" s="2">
        <v>37627600</v>
      </c>
      <c r="T4551" s="2">
        <v>37554700</v>
      </c>
      <c r="U4551" s="2">
        <v>37904800</v>
      </c>
      <c r="V4551" s="2">
        <v>38284200</v>
      </c>
      <c r="W4551" s="2">
        <v>39042800</v>
      </c>
      <c r="X4551" s="2">
        <v>39699400</v>
      </c>
      <c r="Y4551" s="2">
        <v>39714000</v>
      </c>
      <c r="Z4551" s="2">
        <v>39932800</v>
      </c>
      <c r="AA4551" s="2">
        <v>40355900</v>
      </c>
      <c r="AB4551" s="2">
        <v>41158400</v>
      </c>
      <c r="AC4551" s="2">
        <v>41990000</v>
      </c>
      <c r="AD4551" s="2">
        <v>42544400</v>
      </c>
      <c r="AE4551" s="2">
        <v>43040500</v>
      </c>
      <c r="AF4551" s="2">
        <v>43755400</v>
      </c>
    </row>
    <row r="4552" spans="1:32">
      <c r="A4552" t="s">
        <v>10180</v>
      </c>
      <c r="B4552" t="s">
        <v>19</v>
      </c>
      <c r="C4552" s="2">
        <v>113717000</v>
      </c>
      <c r="D4552" s="2">
        <v>118491000</v>
      </c>
      <c r="E4552" s="2">
        <v>100735000</v>
      </c>
      <c r="F4552" s="2">
        <v>334628000</v>
      </c>
      <c r="G4552" s="2">
        <v>368653000</v>
      </c>
      <c r="H4552" s="2">
        <v>396731000</v>
      </c>
      <c r="I4552" s="2">
        <v>426957000</v>
      </c>
      <c r="J4552" s="2">
        <v>448924000</v>
      </c>
      <c r="K4552" s="2">
        <v>458173000</v>
      </c>
      <c r="L4552" s="2">
        <v>454705000</v>
      </c>
      <c r="M4552" s="2">
        <v>455696000</v>
      </c>
      <c r="N4552" s="2">
        <v>456522000</v>
      </c>
      <c r="O4552" s="2">
        <v>452888000</v>
      </c>
      <c r="P4552" s="2">
        <v>446942000</v>
      </c>
      <c r="Q4552" s="2">
        <v>438518000</v>
      </c>
      <c r="R4552" s="2">
        <v>424810000</v>
      </c>
      <c r="S4552" s="2">
        <v>425966000</v>
      </c>
      <c r="T4552" s="2">
        <v>425140000</v>
      </c>
      <c r="U4552" s="2">
        <v>429104000</v>
      </c>
      <c r="V4552" s="2">
        <v>433398000</v>
      </c>
      <c r="W4552" s="2">
        <v>441987000</v>
      </c>
      <c r="X4552" s="2">
        <v>449419000</v>
      </c>
      <c r="Y4552" s="2">
        <v>449585000</v>
      </c>
      <c r="Z4552" s="2">
        <v>452062000</v>
      </c>
      <c r="AA4552" s="2">
        <v>456852000</v>
      </c>
      <c r="AB4552" s="2">
        <v>465936000</v>
      </c>
      <c r="AC4552" s="2">
        <v>475351000</v>
      </c>
      <c r="AD4552" s="2">
        <v>481627000</v>
      </c>
      <c r="AE4552" s="2">
        <v>487243000</v>
      </c>
      <c r="AF4552" s="2">
        <v>495336000</v>
      </c>
    </row>
    <row r="4553" spans="1:32">
      <c r="A4553" t="s">
        <v>10181</v>
      </c>
      <c r="B4553" t="s">
        <v>19</v>
      </c>
      <c r="C4553" s="2">
        <v>67804200</v>
      </c>
      <c r="D4553" s="2">
        <v>70650300</v>
      </c>
      <c r="E4553" s="2">
        <v>60063600</v>
      </c>
      <c r="F4553" s="2">
        <v>199523000</v>
      </c>
      <c r="G4553" s="2">
        <v>219810000</v>
      </c>
      <c r="H4553" s="2">
        <v>236551000</v>
      </c>
      <c r="I4553" s="2">
        <v>254573000</v>
      </c>
      <c r="J4553" s="2">
        <v>267671000</v>
      </c>
      <c r="K4553" s="2">
        <v>273186000</v>
      </c>
      <c r="L4553" s="2">
        <v>271118000</v>
      </c>
      <c r="M4553" s="2">
        <v>271709000</v>
      </c>
      <c r="N4553" s="2">
        <v>272201000</v>
      </c>
      <c r="O4553" s="2">
        <v>270035000</v>
      </c>
      <c r="P4553" s="2">
        <v>266490000</v>
      </c>
      <c r="Q4553" s="2">
        <v>261467000</v>
      </c>
      <c r="R4553" s="2">
        <v>253293000</v>
      </c>
      <c r="S4553" s="2">
        <v>253982000</v>
      </c>
      <c r="T4553" s="2">
        <v>253490000</v>
      </c>
      <c r="U4553" s="2">
        <v>255854000</v>
      </c>
      <c r="V4553" s="2">
        <v>258414000</v>
      </c>
      <c r="W4553" s="2">
        <v>263535000</v>
      </c>
      <c r="X4553" s="2">
        <v>267967000</v>
      </c>
      <c r="Y4553" s="2">
        <v>268065000</v>
      </c>
      <c r="Z4553" s="2">
        <v>269542000</v>
      </c>
      <c r="AA4553" s="2">
        <v>272398000</v>
      </c>
      <c r="AB4553" s="2">
        <v>277815000</v>
      </c>
      <c r="AC4553" s="2">
        <v>283428000</v>
      </c>
      <c r="AD4553" s="2">
        <v>287171000</v>
      </c>
      <c r="AE4553" s="2">
        <v>290519000</v>
      </c>
      <c r="AF4553" s="2">
        <v>295345000</v>
      </c>
    </row>
    <row r="4554" spans="1:32">
      <c r="A4554" t="s">
        <v>10182</v>
      </c>
      <c r="B4554" t="s">
        <v>19</v>
      </c>
      <c r="C4554" s="2">
        <v>13841600</v>
      </c>
      <c r="D4554" s="2">
        <v>14422600</v>
      </c>
      <c r="E4554" s="2">
        <v>12261400</v>
      </c>
      <c r="F4554" s="2">
        <v>40730700</v>
      </c>
      <c r="G4554" s="2">
        <v>44872100</v>
      </c>
      <c r="H4554" s="2">
        <v>48289800</v>
      </c>
      <c r="I4554" s="2">
        <v>51968800</v>
      </c>
      <c r="J4554" s="2">
        <v>54642700</v>
      </c>
      <c r="K4554" s="2">
        <v>55768500</v>
      </c>
      <c r="L4554" s="2">
        <v>55346300</v>
      </c>
      <c r="M4554" s="2">
        <v>55466900</v>
      </c>
      <c r="N4554" s="2">
        <v>55567500</v>
      </c>
      <c r="O4554" s="2">
        <v>55125200</v>
      </c>
      <c r="P4554" s="2">
        <v>54401400</v>
      </c>
      <c r="Q4554" s="2">
        <v>53376100</v>
      </c>
      <c r="R4554" s="2">
        <v>51707500</v>
      </c>
      <c r="S4554" s="2">
        <v>51848200</v>
      </c>
      <c r="T4554" s="2">
        <v>51747700</v>
      </c>
      <c r="U4554" s="2">
        <v>52230200</v>
      </c>
      <c r="V4554" s="2">
        <v>52752900</v>
      </c>
      <c r="W4554" s="2">
        <v>53798300</v>
      </c>
      <c r="X4554" s="2">
        <v>54703000</v>
      </c>
      <c r="Y4554" s="2">
        <v>54723100</v>
      </c>
      <c r="Z4554" s="2">
        <v>55024600</v>
      </c>
      <c r="AA4554" s="2">
        <v>55607700</v>
      </c>
      <c r="AB4554" s="2">
        <v>56713400</v>
      </c>
      <c r="AC4554" s="2">
        <v>57859300</v>
      </c>
      <c r="AD4554" s="2">
        <v>58623300</v>
      </c>
      <c r="AE4554" s="2">
        <v>59306800</v>
      </c>
      <c r="AF4554" s="2">
        <v>60291900</v>
      </c>
    </row>
    <row r="4555" spans="1:32">
      <c r="A4555" t="s">
        <v>10183</v>
      </c>
      <c r="B4555" t="s">
        <v>19</v>
      </c>
      <c r="C4555" s="2">
        <v>11843600</v>
      </c>
      <c r="D4555" s="2">
        <v>12340700</v>
      </c>
      <c r="E4555" s="2">
        <v>10491500</v>
      </c>
      <c r="F4555" s="2">
        <v>34851300</v>
      </c>
      <c r="G4555" s="2">
        <v>38394900</v>
      </c>
      <c r="H4555" s="2">
        <v>41319200</v>
      </c>
      <c r="I4555" s="2">
        <v>44467200</v>
      </c>
      <c r="J4555" s="2">
        <v>46755000</v>
      </c>
      <c r="K4555" s="2">
        <v>47718300</v>
      </c>
      <c r="L4555" s="2">
        <v>47357100</v>
      </c>
      <c r="M4555" s="2">
        <v>47460300</v>
      </c>
      <c r="N4555" s="2">
        <v>47546300</v>
      </c>
      <c r="O4555" s="2">
        <v>47167900</v>
      </c>
      <c r="P4555" s="2">
        <v>46548600</v>
      </c>
      <c r="Q4555" s="2">
        <v>45671300</v>
      </c>
      <c r="R4555" s="2">
        <v>44243500</v>
      </c>
      <c r="S4555" s="2">
        <v>44364000</v>
      </c>
      <c r="T4555" s="2">
        <v>44277900</v>
      </c>
      <c r="U4555" s="2">
        <v>44690800</v>
      </c>
      <c r="V4555" s="2">
        <v>45138000</v>
      </c>
      <c r="W4555" s="2">
        <v>46032600</v>
      </c>
      <c r="X4555" s="2">
        <v>46806600</v>
      </c>
      <c r="Y4555" s="2">
        <v>46823800</v>
      </c>
      <c r="Z4555" s="2">
        <v>47081900</v>
      </c>
      <c r="AA4555" s="2">
        <v>47580700</v>
      </c>
      <c r="AB4555" s="2">
        <v>48526800</v>
      </c>
      <c r="AC4555" s="2">
        <v>49507400</v>
      </c>
      <c r="AD4555" s="2">
        <v>50161000</v>
      </c>
      <c r="AE4555" s="2">
        <v>50745900</v>
      </c>
      <c r="AF4555" s="2">
        <v>51588800</v>
      </c>
    </row>
    <row r="4556" spans="1:32">
      <c r="A4556" t="s">
        <v>10184</v>
      </c>
      <c r="B4556" t="s">
        <v>19</v>
      </c>
      <c r="C4556" s="2">
        <v>50498700</v>
      </c>
      <c r="D4556" s="2">
        <v>52618400</v>
      </c>
      <c r="E4556" s="2">
        <v>44733700</v>
      </c>
      <c r="F4556" s="2">
        <v>148599000</v>
      </c>
      <c r="G4556" s="2">
        <v>163708000</v>
      </c>
      <c r="H4556" s="2">
        <v>176177000</v>
      </c>
      <c r="I4556" s="2">
        <v>189599000</v>
      </c>
      <c r="J4556" s="2">
        <v>199354000</v>
      </c>
      <c r="K4556" s="2">
        <v>203462000</v>
      </c>
      <c r="L4556" s="2">
        <v>201922000</v>
      </c>
      <c r="M4556" s="2">
        <v>202362000</v>
      </c>
      <c r="N4556" s="2">
        <v>202728000</v>
      </c>
      <c r="O4556" s="2">
        <v>201115000</v>
      </c>
      <c r="P4556" s="2">
        <v>198474000</v>
      </c>
      <c r="Q4556" s="2">
        <v>194734000</v>
      </c>
      <c r="R4556" s="2">
        <v>188646000</v>
      </c>
      <c r="S4556" s="2">
        <v>189159000</v>
      </c>
      <c r="T4556" s="2">
        <v>188793000</v>
      </c>
      <c r="U4556" s="2">
        <v>190553000</v>
      </c>
      <c r="V4556" s="2">
        <v>192460000</v>
      </c>
      <c r="W4556" s="2">
        <v>196274000</v>
      </c>
      <c r="X4556" s="2">
        <v>199574000</v>
      </c>
      <c r="Y4556" s="2">
        <v>199648000</v>
      </c>
      <c r="Z4556" s="2">
        <v>200748000</v>
      </c>
      <c r="AA4556" s="2">
        <v>202875000</v>
      </c>
      <c r="AB4556" s="2">
        <v>206909000</v>
      </c>
      <c r="AC4556" s="2">
        <v>211090000</v>
      </c>
      <c r="AD4556" s="2">
        <v>213877000</v>
      </c>
      <c r="AE4556" s="2">
        <v>216371000</v>
      </c>
      <c r="AF4556" s="2">
        <v>219965000</v>
      </c>
    </row>
    <row r="4557" spans="1:32">
      <c r="A4557" t="s">
        <v>10185</v>
      </c>
      <c r="B4557" t="s">
        <v>19</v>
      </c>
      <c r="C4557">
        <v>897116</v>
      </c>
      <c r="D4557">
        <v>934772</v>
      </c>
      <c r="E4557">
        <v>794700</v>
      </c>
      <c r="F4557" s="2">
        <v>2639880</v>
      </c>
      <c r="G4557" s="2">
        <v>2908300</v>
      </c>
      <c r="H4557" s="2">
        <v>3129810</v>
      </c>
      <c r="I4557" s="2">
        <v>3368260</v>
      </c>
      <c r="J4557" s="2">
        <v>3541550</v>
      </c>
      <c r="K4557" s="2">
        <v>3614520</v>
      </c>
      <c r="L4557" s="2">
        <v>3587160</v>
      </c>
      <c r="M4557" s="2">
        <v>3594980</v>
      </c>
      <c r="N4557" s="2">
        <v>3601490</v>
      </c>
      <c r="O4557" s="2">
        <v>3572830</v>
      </c>
      <c r="P4557" s="2">
        <v>3525920</v>
      </c>
      <c r="Q4557" s="2">
        <v>3459470</v>
      </c>
      <c r="R4557" s="2">
        <v>3351320</v>
      </c>
      <c r="S4557" s="2">
        <v>3360440</v>
      </c>
      <c r="T4557" s="2">
        <v>3353920</v>
      </c>
      <c r="U4557" s="2">
        <v>3385190</v>
      </c>
      <c r="V4557" s="2">
        <v>3419070</v>
      </c>
      <c r="W4557" s="2">
        <v>3486830</v>
      </c>
      <c r="X4557" s="2">
        <v>3545460</v>
      </c>
      <c r="Y4557" s="2">
        <v>3546770</v>
      </c>
      <c r="Z4557" s="2">
        <v>3566310</v>
      </c>
      <c r="AA4557" s="2">
        <v>3604100</v>
      </c>
      <c r="AB4557" s="2">
        <v>3675760</v>
      </c>
      <c r="AC4557" s="2">
        <v>3750030</v>
      </c>
      <c r="AD4557" s="2">
        <v>3799550</v>
      </c>
      <c r="AE4557" s="2">
        <v>3843850</v>
      </c>
      <c r="AF4557" s="2">
        <v>3907700</v>
      </c>
    </row>
    <row r="4558" spans="1:32">
      <c r="A4558" t="s">
        <v>10186</v>
      </c>
      <c r="B4558" t="s">
        <v>19</v>
      </c>
      <c r="C4558" s="2">
        <v>4348570</v>
      </c>
      <c r="D4558" s="2">
        <v>4531100</v>
      </c>
      <c r="E4558" s="2">
        <v>3852130</v>
      </c>
      <c r="F4558" s="2">
        <v>12796200</v>
      </c>
      <c r="G4558" s="2">
        <v>14097300</v>
      </c>
      <c r="H4558" s="2">
        <v>15171000</v>
      </c>
      <c r="I4558" s="2">
        <v>16326900</v>
      </c>
      <c r="J4558" s="2">
        <v>17166900</v>
      </c>
      <c r="K4558" s="2">
        <v>17520600</v>
      </c>
      <c r="L4558" s="2">
        <v>17387900</v>
      </c>
      <c r="M4558" s="2">
        <v>17425800</v>
      </c>
      <c r="N4558" s="2">
        <v>17457400</v>
      </c>
      <c r="O4558" s="2">
        <v>17318500</v>
      </c>
      <c r="P4558" s="2">
        <v>17091100</v>
      </c>
      <c r="Q4558" s="2">
        <v>16769000</v>
      </c>
      <c r="R4558" s="2">
        <v>16244800</v>
      </c>
      <c r="S4558" s="2">
        <v>16289000</v>
      </c>
      <c r="T4558" s="2">
        <v>16257400</v>
      </c>
      <c r="U4558" s="2">
        <v>16409000</v>
      </c>
      <c r="V4558" s="2">
        <v>16573200</v>
      </c>
      <c r="W4558" s="2">
        <v>16901600</v>
      </c>
      <c r="X4558" s="2">
        <v>17185800</v>
      </c>
      <c r="Y4558" s="2">
        <v>17192200</v>
      </c>
      <c r="Z4558" s="2">
        <v>17286900</v>
      </c>
      <c r="AA4558" s="2">
        <v>17470100</v>
      </c>
      <c r="AB4558" s="2">
        <v>17817400</v>
      </c>
      <c r="AC4558" s="2">
        <v>18177400</v>
      </c>
      <c r="AD4558" s="2">
        <v>18417500</v>
      </c>
      <c r="AE4558" s="2">
        <v>18632200</v>
      </c>
      <c r="AF4558" s="2">
        <v>18941700</v>
      </c>
    </row>
    <row r="4559" spans="1:32">
      <c r="A4559" t="s">
        <v>10187</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10188</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10189</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10190</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10191</v>
      </c>
      <c r="B4563" t="s">
        <v>19</v>
      </c>
      <c r="C4563" s="2">
        <v>4196080</v>
      </c>
      <c r="D4563" s="2">
        <v>4372620</v>
      </c>
      <c r="E4563" s="2">
        <v>12702100</v>
      </c>
      <c r="F4563" s="2">
        <v>31324700</v>
      </c>
      <c r="G4563" s="2">
        <v>30376400</v>
      </c>
      <c r="H4563" s="2">
        <v>29530200</v>
      </c>
      <c r="I4563" s="2">
        <v>29136200</v>
      </c>
      <c r="J4563" s="2">
        <v>28917400</v>
      </c>
      <c r="K4563" s="2">
        <v>28932000</v>
      </c>
      <c r="L4563" s="2">
        <v>28888200</v>
      </c>
      <c r="M4563" s="2">
        <v>28873600</v>
      </c>
      <c r="N4563" s="2">
        <v>28902800</v>
      </c>
      <c r="O4563" s="2">
        <v>29019500</v>
      </c>
      <c r="P4563" s="2">
        <v>29150800</v>
      </c>
      <c r="Q4563" s="2">
        <v>29311300</v>
      </c>
      <c r="R4563" s="2">
        <v>29428000</v>
      </c>
      <c r="S4563" s="2">
        <v>29588500</v>
      </c>
      <c r="T4563" s="2">
        <v>29792800</v>
      </c>
      <c r="U4563" s="2">
        <v>29909500</v>
      </c>
      <c r="V4563" s="2">
        <v>30172100</v>
      </c>
      <c r="W4563" s="2">
        <v>30434700</v>
      </c>
      <c r="X4563" s="2">
        <v>30682800</v>
      </c>
      <c r="Y4563" s="2">
        <v>30901600</v>
      </c>
      <c r="Z4563" s="2">
        <v>31149600</v>
      </c>
      <c r="AA4563" s="2">
        <v>31353900</v>
      </c>
      <c r="AB4563" s="2">
        <v>31572800</v>
      </c>
      <c r="AC4563" s="2">
        <v>31806200</v>
      </c>
      <c r="AD4563" s="2">
        <v>31995900</v>
      </c>
      <c r="AE4563" s="2">
        <v>32171000</v>
      </c>
      <c r="AF4563" s="2">
        <v>32448200</v>
      </c>
    </row>
    <row r="4564" spans="1:32">
      <c r="A4564" t="s">
        <v>10192</v>
      </c>
      <c r="B4564" t="s">
        <v>19</v>
      </c>
      <c r="C4564" s="2">
        <v>47502000</v>
      </c>
      <c r="D4564" s="2">
        <v>49500500</v>
      </c>
      <c r="E4564" s="2">
        <v>143794000</v>
      </c>
      <c r="F4564" s="2">
        <v>354614000</v>
      </c>
      <c r="G4564" s="2">
        <v>343878000</v>
      </c>
      <c r="H4564" s="2">
        <v>334298000</v>
      </c>
      <c r="I4564" s="2">
        <v>329838000</v>
      </c>
      <c r="J4564" s="2">
        <v>327361000</v>
      </c>
      <c r="K4564" s="2">
        <v>327526000</v>
      </c>
      <c r="L4564" s="2">
        <v>327031000</v>
      </c>
      <c r="M4564" s="2">
        <v>326865000</v>
      </c>
      <c r="N4564" s="2">
        <v>327196000</v>
      </c>
      <c r="O4564" s="2">
        <v>328517000</v>
      </c>
      <c r="P4564" s="2">
        <v>330004000</v>
      </c>
      <c r="Q4564" s="2">
        <v>331821000</v>
      </c>
      <c r="R4564" s="2">
        <v>333142000</v>
      </c>
      <c r="S4564" s="2">
        <v>334959000</v>
      </c>
      <c r="T4564" s="2">
        <v>337271000</v>
      </c>
      <c r="U4564" s="2">
        <v>338592000</v>
      </c>
      <c r="V4564" s="2">
        <v>341565000</v>
      </c>
      <c r="W4564" s="2">
        <v>344538000</v>
      </c>
      <c r="X4564" s="2">
        <v>347346000</v>
      </c>
      <c r="Y4564" s="2">
        <v>349824000</v>
      </c>
      <c r="Z4564" s="2">
        <v>352632000</v>
      </c>
      <c r="AA4564" s="2">
        <v>354944000</v>
      </c>
      <c r="AB4564" s="2">
        <v>357421000</v>
      </c>
      <c r="AC4564" s="2">
        <v>360064000</v>
      </c>
      <c r="AD4564" s="2">
        <v>362211000</v>
      </c>
      <c r="AE4564" s="2">
        <v>364193000</v>
      </c>
      <c r="AF4564" s="2">
        <v>367331000</v>
      </c>
    </row>
    <row r="4565" spans="1:32">
      <c r="A4565" t="s">
        <v>10193</v>
      </c>
      <c r="B4565" t="s">
        <v>19</v>
      </c>
      <c r="C4565" s="2">
        <v>28323100</v>
      </c>
      <c r="D4565" s="2">
        <v>29514800</v>
      </c>
      <c r="E4565" s="2">
        <v>85737600</v>
      </c>
      <c r="F4565" s="2">
        <v>211439000</v>
      </c>
      <c r="G4565" s="2">
        <v>205037000</v>
      </c>
      <c r="H4565" s="2">
        <v>199326000</v>
      </c>
      <c r="I4565" s="2">
        <v>196667000</v>
      </c>
      <c r="J4565" s="2">
        <v>195189000</v>
      </c>
      <c r="K4565" s="2">
        <v>195288000</v>
      </c>
      <c r="L4565" s="2">
        <v>194992000</v>
      </c>
      <c r="M4565" s="2">
        <v>194894000</v>
      </c>
      <c r="N4565" s="2">
        <v>195091000</v>
      </c>
      <c r="O4565" s="2">
        <v>195879000</v>
      </c>
      <c r="P4565" s="2">
        <v>196765000</v>
      </c>
      <c r="Q4565" s="2">
        <v>197848000</v>
      </c>
      <c r="R4565" s="2">
        <v>198636000</v>
      </c>
      <c r="S4565" s="2">
        <v>199719000</v>
      </c>
      <c r="T4565" s="2">
        <v>201098000</v>
      </c>
      <c r="U4565" s="2">
        <v>201886000</v>
      </c>
      <c r="V4565" s="2">
        <v>203659000</v>
      </c>
      <c r="W4565" s="2">
        <v>205431000</v>
      </c>
      <c r="X4565" s="2">
        <v>207106000</v>
      </c>
      <c r="Y4565" s="2">
        <v>208583000</v>
      </c>
      <c r="Z4565" s="2">
        <v>210257000</v>
      </c>
      <c r="AA4565" s="2">
        <v>211636000</v>
      </c>
      <c r="AB4565" s="2">
        <v>213113000</v>
      </c>
      <c r="AC4565" s="2">
        <v>214689000</v>
      </c>
      <c r="AD4565" s="2">
        <v>215969000</v>
      </c>
      <c r="AE4565" s="2">
        <v>217151000</v>
      </c>
      <c r="AF4565" s="2">
        <v>219022000</v>
      </c>
    </row>
    <row r="4566" spans="1:32">
      <c r="A4566" t="s">
        <v>10194</v>
      </c>
      <c r="B4566" t="s">
        <v>19</v>
      </c>
      <c r="C4566" s="2">
        <v>5781910</v>
      </c>
      <c r="D4566" s="2">
        <v>6025170</v>
      </c>
      <c r="E4566" s="2">
        <v>17502500</v>
      </c>
      <c r="F4566" s="2">
        <v>43163300</v>
      </c>
      <c r="G4566" s="2">
        <v>41856500</v>
      </c>
      <c r="H4566" s="2">
        <v>40690500</v>
      </c>
      <c r="I4566" s="2">
        <v>40147700</v>
      </c>
      <c r="J4566" s="2">
        <v>39846100</v>
      </c>
      <c r="K4566" s="2">
        <v>39866200</v>
      </c>
      <c r="L4566" s="2">
        <v>39805900</v>
      </c>
      <c r="M4566" s="2">
        <v>39785800</v>
      </c>
      <c r="N4566" s="2">
        <v>39826000</v>
      </c>
      <c r="O4566" s="2">
        <v>39986900</v>
      </c>
      <c r="P4566" s="2">
        <v>40167800</v>
      </c>
      <c r="Q4566" s="2">
        <v>40388900</v>
      </c>
      <c r="R4566" s="2">
        <v>40549800</v>
      </c>
      <c r="S4566" s="2">
        <v>40770900</v>
      </c>
      <c r="T4566" s="2">
        <v>41052400</v>
      </c>
      <c r="U4566" s="2">
        <v>41213200</v>
      </c>
      <c r="V4566" s="2">
        <v>41575100</v>
      </c>
      <c r="W4566" s="2">
        <v>41936900</v>
      </c>
      <c r="X4566" s="2">
        <v>42278700</v>
      </c>
      <c r="Y4566" s="2">
        <v>42580300</v>
      </c>
      <c r="Z4566" s="2">
        <v>42922000</v>
      </c>
      <c r="AA4566" s="2">
        <v>43203500</v>
      </c>
      <c r="AB4566" s="2">
        <v>43505100</v>
      </c>
      <c r="AC4566" s="2">
        <v>43826700</v>
      </c>
      <c r="AD4566" s="2">
        <v>44088100</v>
      </c>
      <c r="AE4566" s="2">
        <v>44329300</v>
      </c>
      <c r="AF4566" s="2">
        <v>44711300</v>
      </c>
    </row>
    <row r="4567" spans="1:32">
      <c r="A4567" t="s">
        <v>10195</v>
      </c>
      <c r="B4567" t="s">
        <v>19</v>
      </c>
      <c r="C4567" s="2">
        <v>4947300</v>
      </c>
      <c r="D4567" s="2">
        <v>5155440</v>
      </c>
      <c r="E4567" s="2">
        <v>14976100</v>
      </c>
      <c r="F4567" s="2">
        <v>36932700</v>
      </c>
      <c r="G4567" s="2">
        <v>35814600</v>
      </c>
      <c r="H4567" s="2">
        <v>34816800</v>
      </c>
      <c r="I4567" s="2">
        <v>34352400</v>
      </c>
      <c r="J4567" s="2">
        <v>34094400</v>
      </c>
      <c r="K4567" s="2">
        <v>34111600</v>
      </c>
      <c r="L4567" s="2">
        <v>34060000</v>
      </c>
      <c r="M4567" s="2">
        <v>34042800</v>
      </c>
      <c r="N4567" s="2">
        <v>34077200</v>
      </c>
      <c r="O4567" s="2">
        <v>34214800</v>
      </c>
      <c r="P4567" s="2">
        <v>34369600</v>
      </c>
      <c r="Q4567" s="2">
        <v>34558800</v>
      </c>
      <c r="R4567" s="2">
        <v>34696400</v>
      </c>
      <c r="S4567" s="2">
        <v>34885700</v>
      </c>
      <c r="T4567" s="2">
        <v>35126500</v>
      </c>
      <c r="U4567" s="2">
        <v>35264100</v>
      </c>
      <c r="V4567" s="2">
        <v>35573700</v>
      </c>
      <c r="W4567" s="2">
        <v>35883400</v>
      </c>
      <c r="X4567" s="2">
        <v>36175800</v>
      </c>
      <c r="Y4567" s="2">
        <v>36433800</v>
      </c>
      <c r="Z4567" s="2">
        <v>36726300</v>
      </c>
      <c r="AA4567" s="2">
        <v>36967100</v>
      </c>
      <c r="AB4567" s="2">
        <v>37225100</v>
      </c>
      <c r="AC4567" s="2">
        <v>37500400</v>
      </c>
      <c r="AD4567" s="2">
        <v>37724000</v>
      </c>
      <c r="AE4567" s="2">
        <v>37930400</v>
      </c>
      <c r="AF4567" s="2">
        <v>38257200</v>
      </c>
    </row>
    <row r="4568" spans="1:32">
      <c r="A4568" t="s">
        <v>10196</v>
      </c>
      <c r="B4568" t="s">
        <v>19</v>
      </c>
      <c r="C4568" s="2">
        <v>21094300</v>
      </c>
      <c r="D4568" s="2">
        <v>21981800</v>
      </c>
      <c r="E4568" s="2">
        <v>63855000</v>
      </c>
      <c r="F4568" s="2">
        <v>157474000</v>
      </c>
      <c r="G4568" s="2">
        <v>152706000</v>
      </c>
      <c r="H4568" s="2">
        <v>148452000</v>
      </c>
      <c r="I4568" s="2">
        <v>146472000</v>
      </c>
      <c r="J4568" s="2">
        <v>145372000</v>
      </c>
      <c r="K4568" s="2">
        <v>145445000</v>
      </c>
      <c r="L4568" s="2">
        <v>145225000</v>
      </c>
      <c r="M4568" s="2">
        <v>145152000</v>
      </c>
      <c r="N4568" s="2">
        <v>145298000</v>
      </c>
      <c r="O4568" s="2">
        <v>145885000</v>
      </c>
      <c r="P4568" s="2">
        <v>146545000</v>
      </c>
      <c r="Q4568" s="2">
        <v>147352000</v>
      </c>
      <c r="R4568" s="2">
        <v>147939000</v>
      </c>
      <c r="S4568" s="2">
        <v>148746000</v>
      </c>
      <c r="T4568" s="2">
        <v>149773000</v>
      </c>
      <c r="U4568" s="2">
        <v>150359000</v>
      </c>
      <c r="V4568" s="2">
        <v>151680000</v>
      </c>
      <c r="W4568" s="2">
        <v>153000000</v>
      </c>
      <c r="X4568" s="2">
        <v>154247000</v>
      </c>
      <c r="Y4568" s="2">
        <v>155347000</v>
      </c>
      <c r="Z4568" s="2">
        <v>156594000</v>
      </c>
      <c r="AA4568" s="2">
        <v>157621000</v>
      </c>
      <c r="AB4568" s="2">
        <v>158721000</v>
      </c>
      <c r="AC4568" s="2">
        <v>159894000</v>
      </c>
      <c r="AD4568" s="2">
        <v>160848000</v>
      </c>
      <c r="AE4568" s="2">
        <v>161728000</v>
      </c>
      <c r="AF4568" s="2">
        <v>163122000</v>
      </c>
    </row>
    <row r="4569" spans="1:32">
      <c r="A4569" t="s">
        <v>10197</v>
      </c>
      <c r="B4569" t="s">
        <v>19</v>
      </c>
      <c r="C4569">
        <v>374743</v>
      </c>
      <c r="D4569">
        <v>390509</v>
      </c>
      <c r="E4569" s="2">
        <v>1134390</v>
      </c>
      <c r="F4569" s="2">
        <v>2797540</v>
      </c>
      <c r="G4569" s="2">
        <v>2712850</v>
      </c>
      <c r="H4569" s="2">
        <v>2637270</v>
      </c>
      <c r="I4569" s="2">
        <v>2602090</v>
      </c>
      <c r="J4569" s="2">
        <v>2582550</v>
      </c>
      <c r="K4569" s="2">
        <v>2583850</v>
      </c>
      <c r="L4569" s="2">
        <v>2579940</v>
      </c>
      <c r="M4569" s="2">
        <v>2578640</v>
      </c>
      <c r="N4569" s="2">
        <v>2581240</v>
      </c>
      <c r="O4569" s="2">
        <v>2591670</v>
      </c>
      <c r="P4569" s="2">
        <v>2603390</v>
      </c>
      <c r="Q4569" s="2">
        <v>2617730</v>
      </c>
      <c r="R4569" s="2">
        <v>2628150</v>
      </c>
      <c r="S4569" s="2">
        <v>2642480</v>
      </c>
      <c r="T4569" s="2">
        <v>2660730</v>
      </c>
      <c r="U4569" s="2">
        <v>2671150</v>
      </c>
      <c r="V4569" s="2">
        <v>2694600</v>
      </c>
      <c r="W4569" s="2">
        <v>2718060</v>
      </c>
      <c r="X4569" s="2">
        <v>2740210</v>
      </c>
      <c r="Y4569" s="2">
        <v>2759750</v>
      </c>
      <c r="Z4569" s="2">
        <v>2781900</v>
      </c>
      <c r="AA4569" s="2">
        <v>2800150</v>
      </c>
      <c r="AB4569" s="2">
        <v>2819690</v>
      </c>
      <c r="AC4569" s="2">
        <v>2840540</v>
      </c>
      <c r="AD4569" s="2">
        <v>2857480</v>
      </c>
      <c r="AE4569" s="2">
        <v>2873120</v>
      </c>
      <c r="AF4569" s="2">
        <v>2897870</v>
      </c>
    </row>
    <row r="4570" spans="1:32">
      <c r="A4570" t="s">
        <v>10198</v>
      </c>
      <c r="B4570" t="s">
        <v>19</v>
      </c>
      <c r="C4570" s="2">
        <v>1816480</v>
      </c>
      <c r="D4570" s="2">
        <v>1892910</v>
      </c>
      <c r="E4570" s="2">
        <v>5498710</v>
      </c>
      <c r="F4570" s="2">
        <v>13560500</v>
      </c>
      <c r="G4570" s="2">
        <v>13149900</v>
      </c>
      <c r="H4570" s="2">
        <v>12783600</v>
      </c>
      <c r="I4570" s="2">
        <v>12613100</v>
      </c>
      <c r="J4570" s="2">
        <v>12518300</v>
      </c>
      <c r="K4570" s="2">
        <v>12524600</v>
      </c>
      <c r="L4570" s="2">
        <v>12505700</v>
      </c>
      <c r="M4570" s="2">
        <v>12499400</v>
      </c>
      <c r="N4570" s="2">
        <v>12512000</v>
      </c>
      <c r="O4570" s="2">
        <v>12562500</v>
      </c>
      <c r="P4570" s="2">
        <v>12619400</v>
      </c>
      <c r="Q4570" s="2">
        <v>12688800</v>
      </c>
      <c r="R4570" s="2">
        <v>12739400</v>
      </c>
      <c r="S4570" s="2">
        <v>12808800</v>
      </c>
      <c r="T4570" s="2">
        <v>12897300</v>
      </c>
      <c r="U4570" s="2">
        <v>12947800</v>
      </c>
      <c r="V4570" s="2">
        <v>13061500</v>
      </c>
      <c r="W4570" s="2">
        <v>13175200</v>
      </c>
      <c r="X4570" s="2">
        <v>13282500</v>
      </c>
      <c r="Y4570" s="2">
        <v>13377300</v>
      </c>
      <c r="Z4570" s="2">
        <v>13484700</v>
      </c>
      <c r="AA4570" s="2">
        <v>13573100</v>
      </c>
      <c r="AB4570" s="2">
        <v>13667800</v>
      </c>
      <c r="AC4570" s="2">
        <v>13768900</v>
      </c>
      <c r="AD4570" s="2">
        <v>13851000</v>
      </c>
      <c r="AE4570" s="2">
        <v>13926800</v>
      </c>
      <c r="AF4570" s="2">
        <v>14046800</v>
      </c>
    </row>
    <row r="4571" spans="1:32">
      <c r="A4571" t="s">
        <v>10199</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10200</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10201</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10202</v>
      </c>
      <c r="B4574" t="s">
        <v>19</v>
      </c>
      <c r="C4574">
        <v>0</v>
      </c>
      <c r="D4574">
        <v>0</v>
      </c>
      <c r="E4574" s="2">
        <v>288885000000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10203</v>
      </c>
      <c r="B4575" t="s">
        <v>19</v>
      </c>
      <c r="C4575">
        <v>0</v>
      </c>
      <c r="D4575">
        <v>0</v>
      </c>
      <c r="E4575" s="2">
        <v>68578400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10204</v>
      </c>
      <c r="B4576" t="s">
        <v>19</v>
      </c>
      <c r="C4576">
        <v>0</v>
      </c>
      <c r="D4576">
        <v>0</v>
      </c>
      <c r="E4576" s="2">
        <v>776346000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10205</v>
      </c>
      <c r="B4577" t="s">
        <v>19</v>
      </c>
      <c r="C4577">
        <v>0</v>
      </c>
      <c r="D4577">
        <v>0</v>
      </c>
      <c r="E4577" s="2">
        <v>462897000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10206</v>
      </c>
      <c r="B4578" t="s">
        <v>19</v>
      </c>
      <c r="C4578">
        <v>0</v>
      </c>
      <c r="D4578">
        <v>0</v>
      </c>
      <c r="E4578" s="2">
        <v>94496300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10207</v>
      </c>
      <c r="B4579" t="s">
        <v>19</v>
      </c>
      <c r="C4579">
        <v>0</v>
      </c>
      <c r="D4579">
        <v>0</v>
      </c>
      <c r="E4579" s="2">
        <v>80855800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10208</v>
      </c>
      <c r="B4580" t="s">
        <v>19</v>
      </c>
      <c r="C4580">
        <v>0</v>
      </c>
      <c r="D4580">
        <v>0</v>
      </c>
      <c r="E4580" s="2">
        <v>344754000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10209</v>
      </c>
      <c r="B4581" t="s">
        <v>19</v>
      </c>
      <c r="C4581">
        <v>0</v>
      </c>
      <c r="D4581">
        <v>0</v>
      </c>
      <c r="E4581" s="2">
        <v>6124590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10210</v>
      </c>
      <c r="B4582" t="s">
        <v>19</v>
      </c>
      <c r="C4582">
        <v>0</v>
      </c>
      <c r="D4582">
        <v>0</v>
      </c>
      <c r="E4582" s="2">
        <v>29687600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10211</v>
      </c>
      <c r="B4583" t="s">
        <v>19</v>
      </c>
      <c r="C4583">
        <v>0</v>
      </c>
      <c r="D4583">
        <v>0</v>
      </c>
      <c r="E4583" s="2">
        <v>14101100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10212</v>
      </c>
      <c r="B4584" t="s">
        <v>19</v>
      </c>
      <c r="C4584">
        <v>0</v>
      </c>
      <c r="D4584">
        <v>0</v>
      </c>
      <c r="E4584" s="2">
        <v>2820220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10213</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10214</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10215</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10216</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10217</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10218</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10219</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10220</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10221</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10222</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10223</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10224</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10225</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10226</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10227</v>
      </c>
      <c r="B4599" t="s">
        <v>19</v>
      </c>
      <c r="C4599" s="2">
        <v>6556750</v>
      </c>
      <c r="D4599" s="2">
        <v>6832500</v>
      </c>
      <c r="E4599" s="2">
        <v>7281870</v>
      </c>
      <c r="F4599" s="2">
        <v>26583000</v>
      </c>
      <c r="G4599" s="2">
        <v>27896100</v>
      </c>
      <c r="H4599" s="2">
        <v>28756900</v>
      </c>
      <c r="I4599" s="2">
        <v>29223800</v>
      </c>
      <c r="J4599" s="2">
        <v>29209200</v>
      </c>
      <c r="K4599" s="2">
        <v>28975700</v>
      </c>
      <c r="L4599" s="2">
        <v>28494300</v>
      </c>
      <c r="M4599" s="2">
        <v>27969000</v>
      </c>
      <c r="N4599" s="2">
        <v>27429200</v>
      </c>
      <c r="O4599" s="2">
        <v>26976900</v>
      </c>
      <c r="P4599" s="2">
        <v>26685100</v>
      </c>
      <c r="Q4599" s="2">
        <v>26553800</v>
      </c>
      <c r="R4599" s="2">
        <v>26349500</v>
      </c>
      <c r="S4599" s="2">
        <v>26043200</v>
      </c>
      <c r="T4599" s="2">
        <v>25634600</v>
      </c>
      <c r="U4599" s="2">
        <v>25488700</v>
      </c>
      <c r="V4599" s="2">
        <v>25124000</v>
      </c>
      <c r="W4599" s="2">
        <v>24803000</v>
      </c>
      <c r="X4599" s="2">
        <v>24613300</v>
      </c>
      <c r="Y4599" s="2">
        <v>24496600</v>
      </c>
      <c r="Z4599" s="2">
        <v>24365300</v>
      </c>
      <c r="AA4599" s="2">
        <v>24146500</v>
      </c>
      <c r="AB4599" s="2">
        <v>24000600</v>
      </c>
      <c r="AC4599" s="2">
        <v>23810900</v>
      </c>
      <c r="AD4599" s="2">
        <v>23577400</v>
      </c>
      <c r="AE4599" s="2">
        <v>23402400</v>
      </c>
      <c r="AF4599" s="2">
        <v>23344000</v>
      </c>
    </row>
    <row r="4600" spans="1:32">
      <c r="A4600" t="s">
        <v>10228</v>
      </c>
      <c r="B4600" t="s">
        <v>19</v>
      </c>
      <c r="C4600" s="2">
        <v>74226000</v>
      </c>
      <c r="D4600" s="2">
        <v>77347700</v>
      </c>
      <c r="E4600" s="2">
        <v>82434800</v>
      </c>
      <c r="F4600" s="2">
        <v>300934000</v>
      </c>
      <c r="G4600" s="2">
        <v>315799000</v>
      </c>
      <c r="H4600" s="2">
        <v>325544000</v>
      </c>
      <c r="I4600" s="2">
        <v>330830000</v>
      </c>
      <c r="J4600" s="2">
        <v>330664000</v>
      </c>
      <c r="K4600" s="2">
        <v>328022000</v>
      </c>
      <c r="L4600" s="2">
        <v>322571000</v>
      </c>
      <c r="M4600" s="2">
        <v>316625000</v>
      </c>
      <c r="N4600" s="2">
        <v>310514000</v>
      </c>
      <c r="O4600" s="2">
        <v>305394000</v>
      </c>
      <c r="P4600" s="2">
        <v>302090000</v>
      </c>
      <c r="Q4600" s="2">
        <v>300604000</v>
      </c>
      <c r="R4600" s="2">
        <v>298292000</v>
      </c>
      <c r="S4600" s="2">
        <v>294823000</v>
      </c>
      <c r="T4600" s="2">
        <v>290198000</v>
      </c>
      <c r="U4600" s="2">
        <v>288547000</v>
      </c>
      <c r="V4600" s="2">
        <v>284418000</v>
      </c>
      <c r="W4600" s="2">
        <v>280784000</v>
      </c>
      <c r="X4600" s="2">
        <v>278637000</v>
      </c>
      <c r="Y4600" s="2">
        <v>277315000</v>
      </c>
      <c r="Z4600" s="2">
        <v>275829000</v>
      </c>
      <c r="AA4600" s="2">
        <v>273351000</v>
      </c>
      <c r="AB4600" s="2">
        <v>271700000</v>
      </c>
      <c r="AC4600" s="2">
        <v>269553000</v>
      </c>
      <c r="AD4600" s="2">
        <v>266910000</v>
      </c>
      <c r="AE4600" s="2">
        <v>264928000</v>
      </c>
      <c r="AF4600" s="2">
        <v>264267000</v>
      </c>
    </row>
    <row r="4601" spans="1:32">
      <c r="A4601" t="s">
        <v>10229</v>
      </c>
      <c r="B4601" t="s">
        <v>19</v>
      </c>
      <c r="C4601" s="2">
        <v>44257400</v>
      </c>
      <c r="D4601" s="2">
        <v>46118700</v>
      </c>
      <c r="E4601" s="2">
        <v>49151900</v>
      </c>
      <c r="F4601" s="2">
        <v>179432000</v>
      </c>
      <c r="G4601" s="2">
        <v>188296000</v>
      </c>
      <c r="H4601" s="2">
        <v>194106000</v>
      </c>
      <c r="I4601" s="2">
        <v>197257000</v>
      </c>
      <c r="J4601" s="2">
        <v>197159000</v>
      </c>
      <c r="K4601" s="2">
        <v>195583000</v>
      </c>
      <c r="L4601" s="2">
        <v>192333000</v>
      </c>
      <c r="M4601" s="2">
        <v>188788000</v>
      </c>
      <c r="N4601" s="2">
        <v>185144000</v>
      </c>
      <c r="O4601" s="2">
        <v>182091000</v>
      </c>
      <c r="P4601" s="2">
        <v>180122000</v>
      </c>
      <c r="Q4601" s="2">
        <v>179235000</v>
      </c>
      <c r="R4601" s="2">
        <v>177857000</v>
      </c>
      <c r="S4601" s="2">
        <v>175789000</v>
      </c>
      <c r="T4601" s="2">
        <v>173031000</v>
      </c>
      <c r="U4601" s="2">
        <v>172046000</v>
      </c>
      <c r="V4601" s="2">
        <v>169584000</v>
      </c>
      <c r="W4601" s="2">
        <v>167418000</v>
      </c>
      <c r="X4601" s="2">
        <v>166137000</v>
      </c>
      <c r="Y4601" s="2">
        <v>165350000</v>
      </c>
      <c r="Z4601" s="2">
        <v>164463000</v>
      </c>
      <c r="AA4601" s="2">
        <v>162986000</v>
      </c>
      <c r="AB4601" s="2">
        <v>162001000</v>
      </c>
      <c r="AC4601" s="2">
        <v>160721000</v>
      </c>
      <c r="AD4601" s="2">
        <v>159145000</v>
      </c>
      <c r="AE4601" s="2">
        <v>157964000</v>
      </c>
      <c r="AF4601" s="2">
        <v>157570000</v>
      </c>
    </row>
    <row r="4602" spans="1:32">
      <c r="A4602" t="s">
        <v>10230</v>
      </c>
      <c r="B4602" t="s">
        <v>19</v>
      </c>
      <c r="C4602" s="2">
        <v>9034740</v>
      </c>
      <c r="D4602" s="2">
        <v>9414700</v>
      </c>
      <c r="E4602" s="2">
        <v>10033900</v>
      </c>
      <c r="F4602" s="2">
        <v>36629500</v>
      </c>
      <c r="G4602" s="2">
        <v>38438800</v>
      </c>
      <c r="H4602" s="2">
        <v>39625000</v>
      </c>
      <c r="I4602" s="2">
        <v>40268300</v>
      </c>
      <c r="J4602" s="2">
        <v>40248200</v>
      </c>
      <c r="K4602" s="2">
        <v>39926500</v>
      </c>
      <c r="L4602" s="2">
        <v>39263100</v>
      </c>
      <c r="M4602" s="2">
        <v>38539400</v>
      </c>
      <c r="N4602" s="2">
        <v>37795500</v>
      </c>
      <c r="O4602" s="2">
        <v>37172300</v>
      </c>
      <c r="P4602" s="2">
        <v>36770200</v>
      </c>
      <c r="Q4602" s="2">
        <v>36589300</v>
      </c>
      <c r="R4602" s="2">
        <v>36307800</v>
      </c>
      <c r="S4602" s="2">
        <v>35885600</v>
      </c>
      <c r="T4602" s="2">
        <v>35322700</v>
      </c>
      <c r="U4602" s="2">
        <v>35121700</v>
      </c>
      <c r="V4602" s="2">
        <v>34619100</v>
      </c>
      <c r="W4602" s="2">
        <v>34176800</v>
      </c>
      <c r="X4602" s="2">
        <v>33915400</v>
      </c>
      <c r="Y4602" s="2">
        <v>33754600</v>
      </c>
      <c r="Z4602" s="2">
        <v>33573700</v>
      </c>
      <c r="AA4602" s="2">
        <v>33272100</v>
      </c>
      <c r="AB4602" s="2">
        <v>33071100</v>
      </c>
      <c r="AC4602" s="2">
        <v>32809700</v>
      </c>
      <c r="AD4602" s="2">
        <v>32488100</v>
      </c>
      <c r="AE4602" s="2">
        <v>32246800</v>
      </c>
      <c r="AF4602" s="2">
        <v>32166400</v>
      </c>
    </row>
    <row r="4603" spans="1:32">
      <c r="A4603" t="s">
        <v>10231</v>
      </c>
      <c r="B4603" t="s">
        <v>19</v>
      </c>
      <c r="C4603" s="2">
        <v>7730580</v>
      </c>
      <c r="D4603" s="2">
        <v>8055700</v>
      </c>
      <c r="E4603" s="2">
        <v>8585520</v>
      </c>
      <c r="F4603" s="2">
        <v>31342000</v>
      </c>
      <c r="G4603" s="2">
        <v>32890200</v>
      </c>
      <c r="H4603" s="2">
        <v>33905100</v>
      </c>
      <c r="I4603" s="2">
        <v>34455600</v>
      </c>
      <c r="J4603" s="2">
        <v>34438400</v>
      </c>
      <c r="K4603" s="2">
        <v>34163200</v>
      </c>
      <c r="L4603" s="2">
        <v>33595500</v>
      </c>
      <c r="M4603" s="2">
        <v>32976200</v>
      </c>
      <c r="N4603" s="2">
        <v>32339800</v>
      </c>
      <c r="O4603" s="2">
        <v>31806500</v>
      </c>
      <c r="P4603" s="2">
        <v>31462500</v>
      </c>
      <c r="Q4603" s="2">
        <v>31307600</v>
      </c>
      <c r="R4603" s="2">
        <v>31066800</v>
      </c>
      <c r="S4603" s="2">
        <v>30705600</v>
      </c>
      <c r="T4603" s="2">
        <v>30223900</v>
      </c>
      <c r="U4603" s="2">
        <v>30051900</v>
      </c>
      <c r="V4603" s="2">
        <v>29621800</v>
      </c>
      <c r="W4603" s="2">
        <v>29243400</v>
      </c>
      <c r="X4603" s="2">
        <v>29019800</v>
      </c>
      <c r="Y4603" s="2">
        <v>28882200</v>
      </c>
      <c r="Z4603" s="2">
        <v>28727300</v>
      </c>
      <c r="AA4603" s="2">
        <v>28469300</v>
      </c>
      <c r="AB4603" s="2">
        <v>28297300</v>
      </c>
      <c r="AC4603" s="2">
        <v>28073700</v>
      </c>
      <c r="AD4603" s="2">
        <v>27798400</v>
      </c>
      <c r="AE4603" s="2">
        <v>27592000</v>
      </c>
      <c r="AF4603" s="2">
        <v>27523200</v>
      </c>
    </row>
    <row r="4604" spans="1:32">
      <c r="A4604" t="s">
        <v>10232</v>
      </c>
      <c r="B4604" t="s">
        <v>19</v>
      </c>
      <c r="C4604" s="2">
        <v>32961700</v>
      </c>
      <c r="D4604" s="2">
        <v>34347900</v>
      </c>
      <c r="E4604" s="2">
        <v>36607000</v>
      </c>
      <c r="F4604" s="2">
        <v>133636000</v>
      </c>
      <c r="G4604" s="2">
        <v>140238000</v>
      </c>
      <c r="H4604" s="2">
        <v>144565000</v>
      </c>
      <c r="I4604" s="2">
        <v>146912000</v>
      </c>
      <c r="J4604" s="2">
        <v>146839000</v>
      </c>
      <c r="K4604" s="2">
        <v>145665000</v>
      </c>
      <c r="L4604" s="2">
        <v>143245000</v>
      </c>
      <c r="M4604" s="2">
        <v>140604000</v>
      </c>
      <c r="N4604" s="2">
        <v>137890000</v>
      </c>
      <c r="O4604" s="2">
        <v>135617000</v>
      </c>
      <c r="P4604" s="2">
        <v>134150000</v>
      </c>
      <c r="Q4604" s="2">
        <v>133490000</v>
      </c>
      <c r="R4604" s="2">
        <v>132463000</v>
      </c>
      <c r="S4604" s="2">
        <v>130923000</v>
      </c>
      <c r="T4604" s="2">
        <v>128869000</v>
      </c>
      <c r="U4604" s="2">
        <v>128135000</v>
      </c>
      <c r="V4604" s="2">
        <v>126302000</v>
      </c>
      <c r="W4604" s="2">
        <v>124688000</v>
      </c>
      <c r="X4604" s="2">
        <v>123735000</v>
      </c>
      <c r="Y4604" s="2">
        <v>123148000</v>
      </c>
      <c r="Z4604" s="2">
        <v>122488000</v>
      </c>
      <c r="AA4604" s="2">
        <v>121388000</v>
      </c>
      <c r="AB4604" s="2">
        <v>120654000</v>
      </c>
      <c r="AC4604" s="2">
        <v>119701000</v>
      </c>
      <c r="AD4604" s="2">
        <v>118527000</v>
      </c>
      <c r="AE4604" s="2">
        <v>117647000</v>
      </c>
      <c r="AF4604" s="2">
        <v>117354000</v>
      </c>
    </row>
    <row r="4605" spans="1:32">
      <c r="A4605" t="s">
        <v>10233</v>
      </c>
      <c r="B4605" t="s">
        <v>19</v>
      </c>
      <c r="C4605">
        <v>585568</v>
      </c>
      <c r="D4605">
        <v>610195</v>
      </c>
      <c r="E4605">
        <v>650327</v>
      </c>
      <c r="F4605" s="2">
        <v>2374070</v>
      </c>
      <c r="G4605" s="2">
        <v>2491340</v>
      </c>
      <c r="H4605" s="2">
        <v>2568210</v>
      </c>
      <c r="I4605" s="2">
        <v>2609910</v>
      </c>
      <c r="J4605" s="2">
        <v>2608610</v>
      </c>
      <c r="K4605" s="2">
        <v>2587760</v>
      </c>
      <c r="L4605" s="2">
        <v>2544760</v>
      </c>
      <c r="M4605" s="2">
        <v>2497850</v>
      </c>
      <c r="N4605" s="2">
        <v>2449640</v>
      </c>
      <c r="O4605" s="2">
        <v>2409250</v>
      </c>
      <c r="P4605" s="2">
        <v>2383190</v>
      </c>
      <c r="Q4605" s="2">
        <v>2371460</v>
      </c>
      <c r="R4605" s="2">
        <v>2353220</v>
      </c>
      <c r="S4605" s="2">
        <v>2325860</v>
      </c>
      <c r="T4605" s="2">
        <v>2289370</v>
      </c>
      <c r="U4605" s="2">
        <v>2276340</v>
      </c>
      <c r="V4605" s="2">
        <v>2243770</v>
      </c>
      <c r="W4605" s="2">
        <v>2215100</v>
      </c>
      <c r="X4605" s="2">
        <v>2198160</v>
      </c>
      <c r="Y4605" s="2">
        <v>2187740</v>
      </c>
      <c r="Z4605" s="2">
        <v>2176010</v>
      </c>
      <c r="AA4605" s="2">
        <v>2156470</v>
      </c>
      <c r="AB4605" s="2">
        <v>2143440</v>
      </c>
      <c r="AC4605" s="2">
        <v>2126500</v>
      </c>
      <c r="AD4605" s="2">
        <v>2105650</v>
      </c>
      <c r="AE4605" s="2">
        <v>2090010</v>
      </c>
      <c r="AF4605" s="2">
        <v>2084800</v>
      </c>
    </row>
    <row r="4606" spans="1:32">
      <c r="A4606" t="s">
        <v>10234</v>
      </c>
      <c r="B4606" t="s">
        <v>19</v>
      </c>
      <c r="C4606" s="2">
        <v>2838410</v>
      </c>
      <c r="D4606" s="2">
        <v>2957780</v>
      </c>
      <c r="E4606" s="2">
        <v>3152320</v>
      </c>
      <c r="F4606" s="2">
        <v>11507800</v>
      </c>
      <c r="G4606" s="2">
        <v>12076200</v>
      </c>
      <c r="H4606" s="2">
        <v>12448800</v>
      </c>
      <c r="I4606" s="2">
        <v>12650900</v>
      </c>
      <c r="J4606" s="2">
        <v>12644600</v>
      </c>
      <c r="K4606" s="2">
        <v>12543600</v>
      </c>
      <c r="L4606" s="2">
        <v>12335100</v>
      </c>
      <c r="M4606" s="2">
        <v>12107800</v>
      </c>
      <c r="N4606" s="2">
        <v>11874100</v>
      </c>
      <c r="O4606" s="2">
        <v>11678300</v>
      </c>
      <c r="P4606" s="2">
        <v>11552000</v>
      </c>
      <c r="Q4606" s="2">
        <v>11495100</v>
      </c>
      <c r="R4606" s="2">
        <v>11406700</v>
      </c>
      <c r="S4606" s="2">
        <v>11274100</v>
      </c>
      <c r="T4606" s="2">
        <v>11097200</v>
      </c>
      <c r="U4606" s="2">
        <v>11034100</v>
      </c>
      <c r="V4606" s="2">
        <v>10876200</v>
      </c>
      <c r="W4606" s="2">
        <v>10737200</v>
      </c>
      <c r="X4606" s="2">
        <v>10655100</v>
      </c>
      <c r="Y4606" s="2">
        <v>10604600</v>
      </c>
      <c r="Z4606" s="2">
        <v>10547700</v>
      </c>
      <c r="AA4606" s="2">
        <v>10453000</v>
      </c>
      <c r="AB4606" s="2">
        <v>10389800</v>
      </c>
      <c r="AC4606" s="2">
        <v>10307700</v>
      </c>
      <c r="AD4606" s="2">
        <v>10206700</v>
      </c>
      <c r="AE4606" s="2">
        <v>10130900</v>
      </c>
      <c r="AF4606" s="2">
        <v>10105600</v>
      </c>
    </row>
    <row r="4607" spans="1:32">
      <c r="A4607" t="s">
        <v>10235</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10236</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10237</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10238</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10239</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10240</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10241</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10242</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10243</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10244</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10245</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10246</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10247</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10248</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10249</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10250</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10251</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10252</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10253</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10254</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10255</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10256</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10257</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10258</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10259</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10260</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10261</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10262</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10263</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10264</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10265</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10266</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10267</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10268</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10269</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10270</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10271</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10272</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10273</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10274</v>
      </c>
      <c r="B4646" t="s">
        <v>19</v>
      </c>
      <c r="C4646" s="2">
        <v>25315400000</v>
      </c>
      <c r="D4646" s="2">
        <v>26378600000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row>
    <row r="4647" spans="1:32">
      <c r="A4647" t="s">
        <v>10275</v>
      </c>
      <c r="B4647" t="s">
        <v>19</v>
      </c>
      <c r="C4647" s="2">
        <v>6009620</v>
      </c>
      <c r="D4647" s="2">
        <v>6262030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row>
    <row r="4648" spans="1:32">
      <c r="A4648" t="s">
        <v>10276</v>
      </c>
      <c r="B4648" t="s">
        <v>19</v>
      </c>
      <c r="C4648" s="2">
        <v>68032300</v>
      </c>
      <c r="D4648" s="2">
        <v>70889700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row>
    <row r="4649" spans="1:32">
      <c r="A4649" t="s">
        <v>10277</v>
      </c>
      <c r="B4649" t="s">
        <v>19</v>
      </c>
      <c r="C4649" s="2">
        <v>40564300</v>
      </c>
      <c r="D4649" s="2">
        <v>42268000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c r="A4650" t="s">
        <v>10278</v>
      </c>
      <c r="B4650" t="s">
        <v>19</v>
      </c>
      <c r="C4650" s="2">
        <v>8280840</v>
      </c>
      <c r="D4650" s="2">
        <v>8628640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row>
    <row r="4651" spans="1:32">
      <c r="A4651" t="s">
        <v>10279</v>
      </c>
      <c r="B4651" t="s">
        <v>19</v>
      </c>
      <c r="C4651" s="2">
        <v>7085500</v>
      </c>
      <c r="D4651" s="2">
        <v>7383100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row>
    <row r="4652" spans="1:32">
      <c r="A4652" t="s">
        <v>10280</v>
      </c>
      <c r="B4652" t="s">
        <v>19</v>
      </c>
      <c r="C4652" s="2">
        <v>30211200</v>
      </c>
      <c r="D4652" s="2">
        <v>31480100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row>
    <row r="4653" spans="1:32">
      <c r="A4653" t="s">
        <v>10281</v>
      </c>
      <c r="B4653" t="s">
        <v>19</v>
      </c>
      <c r="C4653">
        <v>536706</v>
      </c>
      <c r="D4653">
        <v>559248</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row>
    <row r="4654" spans="1:32">
      <c r="A4654" t="s">
        <v>10282</v>
      </c>
      <c r="B4654" t="s">
        <v>19</v>
      </c>
      <c r="C4654" s="2">
        <v>2601560</v>
      </c>
      <c r="D4654" s="2">
        <v>2710830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row>
    <row r="4655" spans="1:32">
      <c r="A4655" t="s">
        <v>10283</v>
      </c>
      <c r="B4655" t="s">
        <v>19</v>
      </c>
      <c r="C4655" s="2">
        <v>1235700</v>
      </c>
      <c r="D4655" s="2">
        <v>1287600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row>
    <row r="4656" spans="1:32">
      <c r="A4656" t="s">
        <v>10284</v>
      </c>
      <c r="B4656" t="s">
        <v>19</v>
      </c>
      <c r="C4656">
        <v>247140</v>
      </c>
      <c r="D4656">
        <v>257520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row>
    <row r="4657" spans="1:32">
      <c r="A4657" t="s">
        <v>10285</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10286</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10287</v>
      </c>
      <c r="B4659" t="s">
        <v>19</v>
      </c>
      <c r="C4659" s="2">
        <v>6330600</v>
      </c>
      <c r="D4659" s="2">
        <v>6596140</v>
      </c>
      <c r="E4659" s="2">
        <v>6956510</v>
      </c>
      <c r="F4659" s="2">
        <v>24803000</v>
      </c>
      <c r="G4659" s="2">
        <v>26320400</v>
      </c>
      <c r="H4659" s="2">
        <v>27648000</v>
      </c>
      <c r="I4659" s="2">
        <v>28625600</v>
      </c>
      <c r="J4659" s="2">
        <v>28990300</v>
      </c>
      <c r="K4659" s="2">
        <v>28932000</v>
      </c>
      <c r="L4659" s="2">
        <v>28567200</v>
      </c>
      <c r="M4659" s="2">
        <v>28246200</v>
      </c>
      <c r="N4659" s="2">
        <v>28056600</v>
      </c>
      <c r="O4659" s="2">
        <v>28056600</v>
      </c>
      <c r="P4659" s="2">
        <v>28187900</v>
      </c>
      <c r="Q4659" s="2">
        <v>28538000</v>
      </c>
      <c r="R4659" s="2">
        <v>28932000</v>
      </c>
      <c r="S4659" s="2">
        <v>29267500</v>
      </c>
      <c r="T4659" s="2">
        <v>29486400</v>
      </c>
      <c r="U4659" s="2">
        <v>29938700</v>
      </c>
      <c r="V4659" s="2">
        <v>30113800</v>
      </c>
      <c r="W4659" s="2">
        <v>30376400</v>
      </c>
      <c r="X4659" s="2">
        <v>30726500</v>
      </c>
      <c r="Y4659" s="2">
        <v>31062100</v>
      </c>
      <c r="Z4659" s="2">
        <v>31339300</v>
      </c>
      <c r="AA4659" s="2">
        <v>31558200</v>
      </c>
      <c r="AB4659" s="2">
        <v>31835400</v>
      </c>
      <c r="AC4659" s="2">
        <v>32156400</v>
      </c>
      <c r="AD4659" s="2">
        <v>32316800</v>
      </c>
      <c r="AE4659" s="2">
        <v>32448200</v>
      </c>
      <c r="AF4659" s="2">
        <v>32754500</v>
      </c>
    </row>
    <row r="4660" spans="1:32">
      <c r="A4660" t="s">
        <v>10288</v>
      </c>
      <c r="B4660" t="s">
        <v>19</v>
      </c>
      <c r="C4660" s="2">
        <v>71666000</v>
      </c>
      <c r="D4660" s="2">
        <v>74672000</v>
      </c>
      <c r="E4660" s="2">
        <v>78751600</v>
      </c>
      <c r="F4660" s="2">
        <v>280784000</v>
      </c>
      <c r="G4660" s="2">
        <v>297961000</v>
      </c>
      <c r="H4660" s="2">
        <v>312991000</v>
      </c>
      <c r="I4660" s="2">
        <v>324058000</v>
      </c>
      <c r="J4660" s="2">
        <v>328187000</v>
      </c>
      <c r="K4660" s="2">
        <v>327526000</v>
      </c>
      <c r="L4660" s="2">
        <v>323397000</v>
      </c>
      <c r="M4660" s="2">
        <v>319763000</v>
      </c>
      <c r="N4660" s="2">
        <v>317616000</v>
      </c>
      <c r="O4660" s="2">
        <v>317616000</v>
      </c>
      <c r="P4660" s="2">
        <v>319103000</v>
      </c>
      <c r="Q4660" s="2">
        <v>323067000</v>
      </c>
      <c r="R4660" s="2">
        <v>327526000</v>
      </c>
      <c r="S4660" s="2">
        <v>331325000</v>
      </c>
      <c r="T4660" s="2">
        <v>333803000</v>
      </c>
      <c r="U4660" s="2">
        <v>338923000</v>
      </c>
      <c r="V4660" s="2">
        <v>340905000</v>
      </c>
      <c r="W4660" s="2">
        <v>343878000</v>
      </c>
      <c r="X4660" s="2">
        <v>347842000</v>
      </c>
      <c r="Y4660" s="2">
        <v>351641000</v>
      </c>
      <c r="Z4660" s="2">
        <v>354779000</v>
      </c>
      <c r="AA4660" s="2">
        <v>357256000</v>
      </c>
      <c r="AB4660" s="2">
        <v>360394000</v>
      </c>
      <c r="AC4660" s="2">
        <v>364028000</v>
      </c>
      <c r="AD4660" s="2">
        <v>365845000</v>
      </c>
      <c r="AE4660" s="2">
        <v>367331000</v>
      </c>
      <c r="AF4660" s="2">
        <v>370800000</v>
      </c>
    </row>
    <row r="4661" spans="1:32">
      <c r="A4661" t="s">
        <v>10289</v>
      </c>
      <c r="B4661" t="s">
        <v>19</v>
      </c>
      <c r="C4661" s="2">
        <v>42730900</v>
      </c>
      <c r="D4661" s="2">
        <v>44523300</v>
      </c>
      <c r="E4661" s="2">
        <v>46955700</v>
      </c>
      <c r="F4661" s="2">
        <v>167418000</v>
      </c>
      <c r="G4661" s="2">
        <v>177660000</v>
      </c>
      <c r="H4661" s="2">
        <v>186621000</v>
      </c>
      <c r="I4661" s="2">
        <v>193220000</v>
      </c>
      <c r="J4661" s="2">
        <v>195682000</v>
      </c>
      <c r="K4661" s="2">
        <v>195288000</v>
      </c>
      <c r="L4661" s="2">
        <v>192826000</v>
      </c>
      <c r="M4661" s="2">
        <v>190659000</v>
      </c>
      <c r="N4661" s="2">
        <v>189379000</v>
      </c>
      <c r="O4661" s="2">
        <v>189379000</v>
      </c>
      <c r="P4661" s="2">
        <v>190265000</v>
      </c>
      <c r="Q4661" s="2">
        <v>192629000</v>
      </c>
      <c r="R4661" s="2">
        <v>195288000</v>
      </c>
      <c r="S4661" s="2">
        <v>197553000</v>
      </c>
      <c r="T4661" s="2">
        <v>199030000</v>
      </c>
      <c r="U4661" s="2">
        <v>202083000</v>
      </c>
      <c r="V4661" s="2">
        <v>203265000</v>
      </c>
      <c r="W4661" s="2">
        <v>205037000</v>
      </c>
      <c r="X4661" s="2">
        <v>207401000</v>
      </c>
      <c r="Y4661" s="2">
        <v>209666000</v>
      </c>
      <c r="Z4661" s="2">
        <v>211537000</v>
      </c>
      <c r="AA4661" s="2">
        <v>213014000</v>
      </c>
      <c r="AB4661" s="2">
        <v>214886000</v>
      </c>
      <c r="AC4661" s="2">
        <v>217052000</v>
      </c>
      <c r="AD4661" s="2">
        <v>218135000</v>
      </c>
      <c r="AE4661" s="2">
        <v>219022000</v>
      </c>
      <c r="AF4661" s="2">
        <v>221090000</v>
      </c>
    </row>
    <row r="4662" spans="1:32">
      <c r="A4662" t="s">
        <v>10290</v>
      </c>
      <c r="B4662" t="s">
        <v>19</v>
      </c>
      <c r="C4662" s="2">
        <v>8723130</v>
      </c>
      <c r="D4662" s="2">
        <v>9089020</v>
      </c>
      <c r="E4662" s="2">
        <v>9585590</v>
      </c>
      <c r="F4662" s="2">
        <v>34176800</v>
      </c>
      <c r="G4662" s="2">
        <v>36267600</v>
      </c>
      <c r="H4662" s="2">
        <v>38097100</v>
      </c>
      <c r="I4662" s="2">
        <v>39444000</v>
      </c>
      <c r="J4662" s="2">
        <v>39946600</v>
      </c>
      <c r="K4662" s="2">
        <v>39866200</v>
      </c>
      <c r="L4662" s="2">
        <v>39363600</v>
      </c>
      <c r="M4662" s="2">
        <v>38921300</v>
      </c>
      <c r="N4662" s="2">
        <v>38660000</v>
      </c>
      <c r="O4662" s="2">
        <v>38660000</v>
      </c>
      <c r="P4662" s="2">
        <v>38840900</v>
      </c>
      <c r="Q4662" s="2">
        <v>39323400</v>
      </c>
      <c r="R4662" s="2">
        <v>39866200</v>
      </c>
      <c r="S4662" s="2">
        <v>40328600</v>
      </c>
      <c r="T4662" s="2">
        <v>40630200</v>
      </c>
      <c r="U4662" s="2">
        <v>41253400</v>
      </c>
      <c r="V4662" s="2">
        <v>41494700</v>
      </c>
      <c r="W4662" s="2">
        <v>41856500</v>
      </c>
      <c r="X4662" s="2">
        <v>42339000</v>
      </c>
      <c r="Y4662" s="2">
        <v>42801400</v>
      </c>
      <c r="Z4662" s="2">
        <v>43183400</v>
      </c>
      <c r="AA4662" s="2">
        <v>43485000</v>
      </c>
      <c r="AB4662" s="2">
        <v>43866900</v>
      </c>
      <c r="AC4662" s="2">
        <v>44309200</v>
      </c>
      <c r="AD4662" s="2">
        <v>44530400</v>
      </c>
      <c r="AE4662" s="2">
        <v>44711300</v>
      </c>
      <c r="AF4662" s="2">
        <v>45133500</v>
      </c>
    </row>
    <row r="4663" spans="1:32">
      <c r="A4663" t="s">
        <v>10291</v>
      </c>
      <c r="B4663" t="s">
        <v>19</v>
      </c>
      <c r="C4663" s="2">
        <v>7463950</v>
      </c>
      <c r="D4663" s="2">
        <v>7777020</v>
      </c>
      <c r="E4663" s="2">
        <v>8201910</v>
      </c>
      <c r="F4663" s="2">
        <v>29243400</v>
      </c>
      <c r="G4663" s="2">
        <v>31032400</v>
      </c>
      <c r="H4663" s="2">
        <v>32597800</v>
      </c>
      <c r="I4663" s="2">
        <v>33750300</v>
      </c>
      <c r="J4663" s="2">
        <v>34180400</v>
      </c>
      <c r="K4663" s="2">
        <v>34111600</v>
      </c>
      <c r="L4663" s="2">
        <v>33681500</v>
      </c>
      <c r="M4663" s="2">
        <v>33303100</v>
      </c>
      <c r="N4663" s="2">
        <v>33079400</v>
      </c>
      <c r="O4663" s="2">
        <v>33079400</v>
      </c>
      <c r="P4663" s="2">
        <v>33234300</v>
      </c>
      <c r="Q4663" s="2">
        <v>33647100</v>
      </c>
      <c r="R4663" s="2">
        <v>34111600</v>
      </c>
      <c r="S4663" s="2">
        <v>34507200</v>
      </c>
      <c r="T4663" s="2">
        <v>34765200</v>
      </c>
      <c r="U4663" s="2">
        <v>35298500</v>
      </c>
      <c r="V4663" s="2">
        <v>35504900</v>
      </c>
      <c r="W4663" s="2">
        <v>35814600</v>
      </c>
      <c r="X4663" s="2">
        <v>36227400</v>
      </c>
      <c r="Y4663" s="2">
        <v>36623100</v>
      </c>
      <c r="Z4663" s="2">
        <v>36949900</v>
      </c>
      <c r="AA4663" s="2">
        <v>37207900</v>
      </c>
      <c r="AB4663" s="2">
        <v>37534800</v>
      </c>
      <c r="AC4663" s="2">
        <v>37913200</v>
      </c>
      <c r="AD4663" s="2">
        <v>38102400</v>
      </c>
      <c r="AE4663" s="2">
        <v>38257200</v>
      </c>
      <c r="AF4663" s="2">
        <v>38618500</v>
      </c>
    </row>
    <row r="4664" spans="1:32">
      <c r="A4664" t="s">
        <v>10292</v>
      </c>
      <c r="B4664" t="s">
        <v>19</v>
      </c>
      <c r="C4664" s="2">
        <v>31824800</v>
      </c>
      <c r="D4664" s="2">
        <v>33159700</v>
      </c>
      <c r="E4664" s="2">
        <v>34971400</v>
      </c>
      <c r="F4664" s="2">
        <v>124688000</v>
      </c>
      <c r="G4664" s="2">
        <v>132316000</v>
      </c>
      <c r="H4664" s="2">
        <v>138991000</v>
      </c>
      <c r="I4664" s="2">
        <v>143905000</v>
      </c>
      <c r="J4664" s="2">
        <v>145739000</v>
      </c>
      <c r="K4664" s="2">
        <v>145445000</v>
      </c>
      <c r="L4664" s="2">
        <v>143611000</v>
      </c>
      <c r="M4664" s="2">
        <v>141998000</v>
      </c>
      <c r="N4664" s="2">
        <v>141044000</v>
      </c>
      <c r="O4664" s="2">
        <v>141044000</v>
      </c>
      <c r="P4664" s="2">
        <v>141704000</v>
      </c>
      <c r="Q4664" s="2">
        <v>143465000</v>
      </c>
      <c r="R4664" s="2">
        <v>145445000</v>
      </c>
      <c r="S4664" s="2">
        <v>147132000</v>
      </c>
      <c r="T4664" s="2">
        <v>148232000</v>
      </c>
      <c r="U4664" s="2">
        <v>150506000</v>
      </c>
      <c r="V4664" s="2">
        <v>151386000</v>
      </c>
      <c r="W4664" s="2">
        <v>152706000</v>
      </c>
      <c r="X4664" s="2">
        <v>154467000</v>
      </c>
      <c r="Y4664" s="2">
        <v>156154000</v>
      </c>
      <c r="Z4664" s="2">
        <v>157547000</v>
      </c>
      <c r="AA4664" s="2">
        <v>158647000</v>
      </c>
      <c r="AB4664" s="2">
        <v>160041000</v>
      </c>
      <c r="AC4664" s="2">
        <v>161655000</v>
      </c>
      <c r="AD4664" s="2">
        <v>162461000</v>
      </c>
      <c r="AE4664" s="2">
        <v>163122000</v>
      </c>
      <c r="AF4664" s="2">
        <v>164662000</v>
      </c>
    </row>
    <row r="4665" spans="1:32">
      <c r="A4665" t="s">
        <v>10293</v>
      </c>
      <c r="B4665" t="s">
        <v>19</v>
      </c>
      <c r="C4665">
        <v>565372</v>
      </c>
      <c r="D4665">
        <v>589086</v>
      </c>
      <c r="E4665">
        <v>621270</v>
      </c>
      <c r="F4665" s="2">
        <v>2215100</v>
      </c>
      <c r="G4665" s="2">
        <v>2350610</v>
      </c>
      <c r="H4665" s="2">
        <v>2469180</v>
      </c>
      <c r="I4665" s="2">
        <v>2556490</v>
      </c>
      <c r="J4665" s="2">
        <v>2589060</v>
      </c>
      <c r="K4665" s="2">
        <v>2583850</v>
      </c>
      <c r="L4665" s="2">
        <v>2551270</v>
      </c>
      <c r="M4665" s="2">
        <v>2522610</v>
      </c>
      <c r="N4665" s="2">
        <v>2505670</v>
      </c>
      <c r="O4665" s="2">
        <v>2505670</v>
      </c>
      <c r="P4665" s="2">
        <v>2517400</v>
      </c>
      <c r="Q4665" s="2">
        <v>2548670</v>
      </c>
      <c r="R4665" s="2">
        <v>2583850</v>
      </c>
      <c r="S4665" s="2">
        <v>2613820</v>
      </c>
      <c r="T4665" s="2">
        <v>2633360</v>
      </c>
      <c r="U4665" s="2">
        <v>2673760</v>
      </c>
      <c r="V4665" s="2">
        <v>2689390</v>
      </c>
      <c r="W4665" s="2">
        <v>2712850</v>
      </c>
      <c r="X4665" s="2">
        <v>2744120</v>
      </c>
      <c r="Y4665" s="2">
        <v>2774090</v>
      </c>
      <c r="Z4665" s="2">
        <v>2798840</v>
      </c>
      <c r="AA4665" s="2">
        <v>2818390</v>
      </c>
      <c r="AB4665" s="2">
        <v>2843150</v>
      </c>
      <c r="AC4665" s="2">
        <v>2871810</v>
      </c>
      <c r="AD4665" s="2">
        <v>2886140</v>
      </c>
      <c r="AE4665" s="2">
        <v>2897870</v>
      </c>
      <c r="AF4665" s="2">
        <v>2925230</v>
      </c>
    </row>
    <row r="4666" spans="1:32">
      <c r="A4666" t="s">
        <v>10294</v>
      </c>
      <c r="B4666" t="s">
        <v>19</v>
      </c>
      <c r="C4666" s="2">
        <v>2740510</v>
      </c>
      <c r="D4666" s="2">
        <v>2855460</v>
      </c>
      <c r="E4666" s="2">
        <v>3011470</v>
      </c>
      <c r="F4666" s="2">
        <v>10737200</v>
      </c>
      <c r="G4666" s="2">
        <v>11394100</v>
      </c>
      <c r="H4666" s="2">
        <v>11968800</v>
      </c>
      <c r="I4666" s="2">
        <v>12392000</v>
      </c>
      <c r="J4666" s="2">
        <v>12549900</v>
      </c>
      <c r="K4666" s="2">
        <v>12524600</v>
      </c>
      <c r="L4666" s="2">
        <v>12366700</v>
      </c>
      <c r="M4666" s="2">
        <v>12227800</v>
      </c>
      <c r="N4666" s="2">
        <v>12145700</v>
      </c>
      <c r="O4666" s="2">
        <v>12145700</v>
      </c>
      <c r="P4666" s="2">
        <v>12202500</v>
      </c>
      <c r="Q4666" s="2">
        <v>12354100</v>
      </c>
      <c r="R4666" s="2">
        <v>12524600</v>
      </c>
      <c r="S4666" s="2">
        <v>12669900</v>
      </c>
      <c r="T4666" s="2">
        <v>12764600</v>
      </c>
      <c r="U4666" s="2">
        <v>12960400</v>
      </c>
      <c r="V4666" s="2">
        <v>13036200</v>
      </c>
      <c r="W4666" s="2">
        <v>13149900</v>
      </c>
      <c r="X4666" s="2">
        <v>13301500</v>
      </c>
      <c r="Y4666" s="2">
        <v>13446800</v>
      </c>
      <c r="Z4666" s="2">
        <v>13566800</v>
      </c>
      <c r="AA4666" s="2">
        <v>13661500</v>
      </c>
      <c r="AB4666" s="2">
        <v>13781500</v>
      </c>
      <c r="AC4666" s="2">
        <v>13920500</v>
      </c>
      <c r="AD4666" s="2">
        <v>13989900</v>
      </c>
      <c r="AE4666" s="2">
        <v>14046800</v>
      </c>
      <c r="AF4666" s="2">
        <v>14179400</v>
      </c>
    </row>
    <row r="4667" spans="1:32">
      <c r="A4667" t="s">
        <v>10295</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10296</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10297</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10298</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10299</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10300</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10301</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10302</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10303</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10304</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10305</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10306</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10307</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10308</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10309</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10310</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10311</v>
      </c>
      <c r="B4683" t="s">
        <v>19</v>
      </c>
      <c r="C4683" s="2">
        <v>3333810</v>
      </c>
      <c r="D4683" s="2">
        <v>3473880</v>
      </c>
      <c r="E4683" s="2">
        <v>3670840</v>
      </c>
      <c r="F4683" s="2">
        <v>13145600</v>
      </c>
      <c r="G4683" s="2">
        <v>13790500</v>
      </c>
      <c r="H4683" s="2">
        <v>14120200</v>
      </c>
      <c r="I4683" s="2">
        <v>14321500</v>
      </c>
      <c r="J4683" s="2">
        <v>14356600</v>
      </c>
      <c r="K4683" s="2">
        <v>14212100</v>
      </c>
      <c r="L4683" s="2">
        <v>13975800</v>
      </c>
      <c r="M4683" s="2">
        <v>13659200</v>
      </c>
      <c r="N4683" s="2">
        <v>13389200</v>
      </c>
      <c r="O4683" s="2">
        <v>13284200</v>
      </c>
      <c r="P4683" s="2">
        <v>13247700</v>
      </c>
      <c r="Q4683" s="2">
        <v>13278400</v>
      </c>
      <c r="R4683" s="2">
        <v>13364400</v>
      </c>
      <c r="S4683" s="2">
        <v>13463700</v>
      </c>
      <c r="T4683" s="2">
        <v>13535100</v>
      </c>
      <c r="U4683" s="2">
        <v>13743800</v>
      </c>
      <c r="V4683" s="2">
        <v>13828400</v>
      </c>
      <c r="W4683" s="2">
        <v>13955300</v>
      </c>
      <c r="X4683" s="2">
        <v>14123100</v>
      </c>
      <c r="Y4683" s="2">
        <v>14333200</v>
      </c>
      <c r="Z4683" s="2">
        <v>14556400</v>
      </c>
      <c r="AA4683" s="2">
        <v>14735900</v>
      </c>
      <c r="AB4683" s="2">
        <v>14954700</v>
      </c>
      <c r="AC4683" s="2">
        <v>15144400</v>
      </c>
      <c r="AD4683" s="2">
        <v>15319500</v>
      </c>
      <c r="AE4683" s="2">
        <v>15523800</v>
      </c>
      <c r="AF4683" s="2">
        <v>15757200</v>
      </c>
    </row>
    <row r="4684" spans="1:32">
      <c r="A4684" t="s">
        <v>10312</v>
      </c>
      <c r="B4684" t="s">
        <v>19</v>
      </c>
      <c r="C4684" s="2">
        <v>37740700</v>
      </c>
      <c r="D4684" s="2">
        <v>39326300</v>
      </c>
      <c r="E4684" s="2">
        <v>41556000</v>
      </c>
      <c r="F4684" s="2">
        <v>148815000</v>
      </c>
      <c r="G4684" s="2">
        <v>156116000</v>
      </c>
      <c r="H4684" s="2">
        <v>159849000</v>
      </c>
      <c r="I4684" s="2">
        <v>162128000</v>
      </c>
      <c r="J4684" s="2">
        <v>162524000</v>
      </c>
      <c r="K4684" s="2">
        <v>160889000</v>
      </c>
      <c r="L4684" s="2">
        <v>158213000</v>
      </c>
      <c r="M4684" s="2">
        <v>154629000</v>
      </c>
      <c r="N4684" s="2">
        <v>151574000</v>
      </c>
      <c r="O4684" s="2">
        <v>150385000</v>
      </c>
      <c r="P4684" s="2">
        <v>149972000</v>
      </c>
      <c r="Q4684" s="2">
        <v>150318000</v>
      </c>
      <c r="R4684" s="2">
        <v>151293000</v>
      </c>
      <c r="S4684" s="2">
        <v>152416000</v>
      </c>
      <c r="T4684" s="2">
        <v>153225000</v>
      </c>
      <c r="U4684" s="2">
        <v>155587000</v>
      </c>
      <c r="V4684" s="2">
        <v>156545000</v>
      </c>
      <c r="W4684" s="2">
        <v>157982000</v>
      </c>
      <c r="X4684" s="2">
        <v>159882000</v>
      </c>
      <c r="Y4684" s="2">
        <v>162260000</v>
      </c>
      <c r="Z4684" s="2">
        <v>164787000</v>
      </c>
      <c r="AA4684" s="2">
        <v>166819000</v>
      </c>
      <c r="AB4684" s="2">
        <v>169296000</v>
      </c>
      <c r="AC4684" s="2">
        <v>171443000</v>
      </c>
      <c r="AD4684" s="2">
        <v>173425000</v>
      </c>
      <c r="AE4684" s="2">
        <v>175738000</v>
      </c>
      <c r="AF4684" s="2">
        <v>178380000</v>
      </c>
    </row>
    <row r="4685" spans="1:32">
      <c r="A4685" t="s">
        <v>10313</v>
      </c>
      <c r="B4685" t="s">
        <v>19</v>
      </c>
      <c r="C4685" s="2">
        <v>22502900</v>
      </c>
      <c r="D4685" s="2">
        <v>23448300</v>
      </c>
      <c r="E4685" s="2">
        <v>24777800</v>
      </c>
      <c r="F4685" s="2">
        <v>88731400</v>
      </c>
      <c r="G4685" s="2">
        <v>93084200</v>
      </c>
      <c r="H4685" s="2">
        <v>95309900</v>
      </c>
      <c r="I4685" s="2">
        <v>96668900</v>
      </c>
      <c r="J4685" s="2">
        <v>96905300</v>
      </c>
      <c r="K4685" s="2">
        <v>95930300</v>
      </c>
      <c r="L4685" s="2">
        <v>94334900</v>
      </c>
      <c r="M4685" s="2">
        <v>92197900</v>
      </c>
      <c r="N4685" s="2">
        <v>90376000</v>
      </c>
      <c r="O4685" s="2">
        <v>89667000</v>
      </c>
      <c r="P4685" s="2">
        <v>89420700</v>
      </c>
      <c r="Q4685" s="2">
        <v>89627600</v>
      </c>
      <c r="R4685" s="2">
        <v>90208600</v>
      </c>
      <c r="S4685" s="2">
        <v>90878300</v>
      </c>
      <c r="T4685" s="2">
        <v>91360800</v>
      </c>
      <c r="U4685" s="2">
        <v>92769100</v>
      </c>
      <c r="V4685" s="2">
        <v>93340300</v>
      </c>
      <c r="W4685" s="2">
        <v>94197100</v>
      </c>
      <c r="X4685" s="2">
        <v>95329600</v>
      </c>
      <c r="Y4685" s="2">
        <v>96747700</v>
      </c>
      <c r="Z4685" s="2">
        <v>98254500</v>
      </c>
      <c r="AA4685" s="2">
        <v>99465800</v>
      </c>
      <c r="AB4685" s="2">
        <v>100943000</v>
      </c>
      <c r="AC4685" s="2">
        <v>102223000</v>
      </c>
      <c r="AD4685" s="2">
        <v>103405000</v>
      </c>
      <c r="AE4685" s="2">
        <v>104784000</v>
      </c>
      <c r="AF4685" s="2">
        <v>106359000</v>
      </c>
    </row>
    <row r="4686" spans="1:32">
      <c r="A4686" t="s">
        <v>10314</v>
      </c>
      <c r="B4686" t="s">
        <v>19</v>
      </c>
      <c r="C4686" s="2">
        <v>4593760</v>
      </c>
      <c r="D4686" s="2">
        <v>4786760</v>
      </c>
      <c r="E4686" s="2">
        <v>5058170</v>
      </c>
      <c r="F4686" s="2">
        <v>18113700</v>
      </c>
      <c r="G4686" s="2">
        <v>19002300</v>
      </c>
      <c r="H4686" s="2">
        <v>19456700</v>
      </c>
      <c r="I4686" s="2">
        <v>19734100</v>
      </c>
      <c r="J4686" s="2">
        <v>19782300</v>
      </c>
      <c r="K4686" s="2">
        <v>19583300</v>
      </c>
      <c r="L4686" s="2">
        <v>19257600</v>
      </c>
      <c r="M4686" s="2">
        <v>18821400</v>
      </c>
      <c r="N4686" s="2">
        <v>18449400</v>
      </c>
      <c r="O4686" s="2">
        <v>18304700</v>
      </c>
      <c r="P4686" s="2">
        <v>18254400</v>
      </c>
      <c r="Q4686" s="2">
        <v>18296700</v>
      </c>
      <c r="R4686" s="2">
        <v>18415300</v>
      </c>
      <c r="S4686" s="2">
        <v>18552000</v>
      </c>
      <c r="T4686" s="2">
        <v>18650500</v>
      </c>
      <c r="U4686" s="2">
        <v>18938000</v>
      </c>
      <c r="V4686" s="2">
        <v>19054600</v>
      </c>
      <c r="W4686" s="2">
        <v>19229500</v>
      </c>
      <c r="X4686" s="2">
        <v>19460700</v>
      </c>
      <c r="Y4686" s="2">
        <v>19750200</v>
      </c>
      <c r="Z4686" s="2">
        <v>20057800</v>
      </c>
      <c r="AA4686" s="2">
        <v>20305000</v>
      </c>
      <c r="AB4686" s="2">
        <v>20606600</v>
      </c>
      <c r="AC4686" s="2">
        <v>20868000</v>
      </c>
      <c r="AD4686" s="2">
        <v>21109200</v>
      </c>
      <c r="AE4686" s="2">
        <v>21390700</v>
      </c>
      <c r="AF4686" s="2">
        <v>21712300</v>
      </c>
    </row>
    <row r="4687" spans="1:32">
      <c r="A4687" t="s">
        <v>10315</v>
      </c>
      <c r="B4687" t="s">
        <v>19</v>
      </c>
      <c r="C4687" s="2">
        <v>3930660</v>
      </c>
      <c r="D4687" s="2">
        <v>4095800</v>
      </c>
      <c r="E4687" s="2">
        <v>4328020</v>
      </c>
      <c r="F4687" s="2">
        <v>15499000</v>
      </c>
      <c r="G4687" s="2">
        <v>16259300</v>
      </c>
      <c r="H4687" s="2">
        <v>16648100</v>
      </c>
      <c r="I4687" s="2">
        <v>16885500</v>
      </c>
      <c r="J4687" s="2">
        <v>16926800</v>
      </c>
      <c r="K4687" s="2">
        <v>16756500</v>
      </c>
      <c r="L4687" s="2">
        <v>16477800</v>
      </c>
      <c r="M4687" s="2">
        <v>16104500</v>
      </c>
      <c r="N4687" s="2">
        <v>15786300</v>
      </c>
      <c r="O4687" s="2">
        <v>15662400</v>
      </c>
      <c r="P4687" s="2">
        <v>15619400</v>
      </c>
      <c r="Q4687" s="2">
        <v>15655500</v>
      </c>
      <c r="R4687" s="2">
        <v>15757000</v>
      </c>
      <c r="S4687" s="2">
        <v>15874000</v>
      </c>
      <c r="T4687" s="2">
        <v>15958300</v>
      </c>
      <c r="U4687" s="2">
        <v>16204300</v>
      </c>
      <c r="V4687" s="2">
        <v>16304100</v>
      </c>
      <c r="W4687" s="2">
        <v>16453700</v>
      </c>
      <c r="X4687" s="2">
        <v>16651500</v>
      </c>
      <c r="Y4687" s="2">
        <v>16899200</v>
      </c>
      <c r="Z4687" s="2">
        <v>17162400</v>
      </c>
      <c r="AA4687" s="2">
        <v>17374000</v>
      </c>
      <c r="AB4687" s="2">
        <v>17632000</v>
      </c>
      <c r="AC4687" s="2">
        <v>17855700</v>
      </c>
      <c r="AD4687" s="2">
        <v>18062100</v>
      </c>
      <c r="AE4687" s="2">
        <v>18302900</v>
      </c>
      <c r="AF4687" s="2">
        <v>18578200</v>
      </c>
    </row>
    <row r="4688" spans="1:32">
      <c r="A4688" t="s">
        <v>10316</v>
      </c>
      <c r="B4688" t="s">
        <v>19</v>
      </c>
      <c r="C4688" s="2">
        <v>16759600</v>
      </c>
      <c r="D4688" s="2">
        <v>17463700</v>
      </c>
      <c r="E4688" s="2">
        <v>18453900</v>
      </c>
      <c r="F4688" s="2">
        <v>66084700</v>
      </c>
      <c r="G4688" s="2">
        <v>69326600</v>
      </c>
      <c r="H4688" s="2">
        <v>70984300</v>
      </c>
      <c r="I4688" s="2">
        <v>71996400</v>
      </c>
      <c r="J4688" s="2">
        <v>72172500</v>
      </c>
      <c r="K4688" s="2">
        <v>71446300</v>
      </c>
      <c r="L4688" s="2">
        <v>70258100</v>
      </c>
      <c r="M4688" s="2">
        <v>68666500</v>
      </c>
      <c r="N4688" s="2">
        <v>67309600</v>
      </c>
      <c r="O4688" s="2">
        <v>66781500</v>
      </c>
      <c r="P4688" s="2">
        <v>66598200</v>
      </c>
      <c r="Q4688" s="2">
        <v>66752200</v>
      </c>
      <c r="R4688" s="2">
        <v>67184900</v>
      </c>
      <c r="S4688" s="2">
        <v>67683700</v>
      </c>
      <c r="T4688" s="2">
        <v>68043100</v>
      </c>
      <c r="U4688" s="2">
        <v>69091900</v>
      </c>
      <c r="V4688" s="2">
        <v>69517300</v>
      </c>
      <c r="W4688" s="2">
        <v>70155400</v>
      </c>
      <c r="X4688" s="2">
        <v>70998900</v>
      </c>
      <c r="Y4688" s="2">
        <v>72055100</v>
      </c>
      <c r="Z4688" s="2">
        <v>73177300</v>
      </c>
      <c r="AA4688" s="2">
        <v>74079500</v>
      </c>
      <c r="AB4688" s="2">
        <v>75179600</v>
      </c>
      <c r="AC4688" s="2">
        <v>76133100</v>
      </c>
      <c r="AD4688" s="2">
        <v>77013300</v>
      </c>
      <c r="AE4688" s="2">
        <v>78040100</v>
      </c>
      <c r="AF4688" s="2">
        <v>79213700</v>
      </c>
    </row>
    <row r="4689" spans="1:32">
      <c r="A4689" t="s">
        <v>10317</v>
      </c>
      <c r="B4689" t="s">
        <v>19</v>
      </c>
      <c r="C4689">
        <v>297735</v>
      </c>
      <c r="D4689">
        <v>310244</v>
      </c>
      <c r="E4689">
        <v>327835</v>
      </c>
      <c r="F4689" s="2">
        <v>1174000</v>
      </c>
      <c r="G4689" s="2">
        <v>1231600</v>
      </c>
      <c r="H4689" s="2">
        <v>1261040</v>
      </c>
      <c r="I4689" s="2">
        <v>1279020</v>
      </c>
      <c r="J4689" s="2">
        <v>1282150</v>
      </c>
      <c r="K4689" s="2">
        <v>1269250</v>
      </c>
      <c r="L4689" s="2">
        <v>1248140</v>
      </c>
      <c r="M4689" s="2">
        <v>1219870</v>
      </c>
      <c r="N4689" s="2">
        <v>1195760</v>
      </c>
      <c r="O4689" s="2">
        <v>1186380</v>
      </c>
      <c r="P4689" s="2">
        <v>1183120</v>
      </c>
      <c r="Q4689" s="2">
        <v>1185860</v>
      </c>
      <c r="R4689" s="2">
        <v>1193550</v>
      </c>
      <c r="S4689" s="2">
        <v>1202410</v>
      </c>
      <c r="T4689" s="2">
        <v>1208790</v>
      </c>
      <c r="U4689" s="2">
        <v>1227430</v>
      </c>
      <c r="V4689" s="2">
        <v>1234980</v>
      </c>
      <c r="W4689" s="2">
        <v>1246320</v>
      </c>
      <c r="X4689" s="2">
        <v>1261300</v>
      </c>
      <c r="Y4689" s="2">
        <v>1280070</v>
      </c>
      <c r="Z4689" s="2">
        <v>1300000</v>
      </c>
      <c r="AA4689" s="2">
        <v>1316030</v>
      </c>
      <c r="AB4689" s="2">
        <v>1335570</v>
      </c>
      <c r="AC4689" s="2">
        <v>1352510</v>
      </c>
      <c r="AD4689" s="2">
        <v>1368150</v>
      </c>
      <c r="AE4689" s="2">
        <v>1386390</v>
      </c>
      <c r="AF4689" s="2">
        <v>1407240</v>
      </c>
    </row>
    <row r="4690" spans="1:32">
      <c r="A4690" t="s">
        <v>10318</v>
      </c>
      <c r="B4690" t="s">
        <v>19</v>
      </c>
      <c r="C4690" s="2">
        <v>1443210</v>
      </c>
      <c r="D4690" s="2">
        <v>1503840</v>
      </c>
      <c r="E4690" s="2">
        <v>1589110</v>
      </c>
      <c r="F4690" s="2">
        <v>5690720</v>
      </c>
      <c r="G4690" s="2">
        <v>5969880</v>
      </c>
      <c r="H4690" s="2">
        <v>6112620</v>
      </c>
      <c r="I4690" s="2">
        <v>6199790</v>
      </c>
      <c r="J4690" s="2">
        <v>6214940</v>
      </c>
      <c r="K4690" s="2">
        <v>6152420</v>
      </c>
      <c r="L4690" s="2">
        <v>6050100</v>
      </c>
      <c r="M4690" s="2">
        <v>5913040</v>
      </c>
      <c r="N4690" s="2">
        <v>5796190</v>
      </c>
      <c r="O4690" s="2">
        <v>5750720</v>
      </c>
      <c r="P4690" s="2">
        <v>5734930</v>
      </c>
      <c r="Q4690" s="2">
        <v>5748190</v>
      </c>
      <c r="R4690" s="2">
        <v>5785460</v>
      </c>
      <c r="S4690" s="2">
        <v>5828400</v>
      </c>
      <c r="T4690" s="2">
        <v>5859350</v>
      </c>
      <c r="U4690" s="2">
        <v>5949670</v>
      </c>
      <c r="V4690" s="2">
        <v>5986300</v>
      </c>
      <c r="W4690" s="2">
        <v>6041250</v>
      </c>
      <c r="X4690" s="2">
        <v>6113890</v>
      </c>
      <c r="Y4690" s="2">
        <v>6204840</v>
      </c>
      <c r="Z4690" s="2">
        <v>6301470</v>
      </c>
      <c r="AA4690" s="2">
        <v>6379160</v>
      </c>
      <c r="AB4690" s="2">
        <v>6473900</v>
      </c>
      <c r="AC4690" s="2">
        <v>6556010</v>
      </c>
      <c r="AD4690" s="2">
        <v>6631800</v>
      </c>
      <c r="AE4690" s="2">
        <v>6720220</v>
      </c>
      <c r="AF4690" s="2">
        <v>6821280</v>
      </c>
    </row>
    <row r="4691" spans="1:32">
      <c r="A4691" t="s">
        <v>10319</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10320</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10321</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10322</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10323</v>
      </c>
      <c r="B4695" t="s">
        <v>19</v>
      </c>
      <c r="C4695" s="2">
        <v>3230230</v>
      </c>
      <c r="D4695" s="2">
        <v>3365910</v>
      </c>
      <c r="E4695" s="2">
        <v>3564340</v>
      </c>
      <c r="F4695" s="2">
        <v>13046400</v>
      </c>
      <c r="G4695" s="2">
        <v>13641700</v>
      </c>
      <c r="H4695" s="2">
        <v>14334700</v>
      </c>
      <c r="I4695" s="2">
        <v>14881800</v>
      </c>
      <c r="J4695" s="2">
        <v>15042300</v>
      </c>
      <c r="K4695" s="2">
        <v>14954800</v>
      </c>
      <c r="L4695" s="2">
        <v>14765100</v>
      </c>
      <c r="M4695" s="2">
        <v>14633800</v>
      </c>
      <c r="N4695" s="2">
        <v>14525800</v>
      </c>
      <c r="O4695" s="2">
        <v>14489300</v>
      </c>
      <c r="P4695" s="2">
        <v>14508300</v>
      </c>
      <c r="Q4695" s="2">
        <v>14648400</v>
      </c>
      <c r="R4695" s="2">
        <v>14794300</v>
      </c>
      <c r="S4695" s="2">
        <v>14911000</v>
      </c>
      <c r="T4695" s="2">
        <v>14969300</v>
      </c>
      <c r="U4695" s="2">
        <v>15173600</v>
      </c>
      <c r="V4695" s="2">
        <v>15232000</v>
      </c>
      <c r="W4695" s="2">
        <v>15319500</v>
      </c>
      <c r="X4695" s="2">
        <v>15480000</v>
      </c>
      <c r="Y4695" s="2">
        <v>15625900</v>
      </c>
      <c r="Z4695" s="2">
        <v>15786400</v>
      </c>
      <c r="AA4695" s="2">
        <v>15932300</v>
      </c>
      <c r="AB4695" s="2">
        <v>16122000</v>
      </c>
      <c r="AC4695" s="2">
        <v>16311600</v>
      </c>
      <c r="AD4695" s="2">
        <v>16457500</v>
      </c>
      <c r="AE4695" s="2">
        <v>16588800</v>
      </c>
      <c r="AF4695" s="2">
        <v>16749300</v>
      </c>
    </row>
    <row r="4696" spans="1:32">
      <c r="A4696" t="s">
        <v>10324</v>
      </c>
      <c r="B4696" t="s">
        <v>19</v>
      </c>
      <c r="C4696" s="2">
        <v>36568000</v>
      </c>
      <c r="D4696" s="2">
        <v>38104000</v>
      </c>
      <c r="E4696" s="2">
        <v>40350300</v>
      </c>
      <c r="F4696" s="2">
        <v>147692000</v>
      </c>
      <c r="G4696" s="2">
        <v>154431000</v>
      </c>
      <c r="H4696" s="2">
        <v>162277000</v>
      </c>
      <c r="I4696" s="2">
        <v>168470000</v>
      </c>
      <c r="J4696" s="2">
        <v>170287000</v>
      </c>
      <c r="K4696" s="2">
        <v>169296000</v>
      </c>
      <c r="L4696" s="2">
        <v>167149000</v>
      </c>
      <c r="M4696" s="2">
        <v>165663000</v>
      </c>
      <c r="N4696" s="2">
        <v>164440000</v>
      </c>
      <c r="O4696" s="2">
        <v>164027000</v>
      </c>
      <c r="P4696" s="2">
        <v>164242000</v>
      </c>
      <c r="Q4696" s="2">
        <v>165828000</v>
      </c>
      <c r="R4696" s="2">
        <v>167479000</v>
      </c>
      <c r="S4696" s="2">
        <v>168801000</v>
      </c>
      <c r="T4696" s="2">
        <v>169461000</v>
      </c>
      <c r="U4696" s="2">
        <v>171774000</v>
      </c>
      <c r="V4696" s="2">
        <v>172434000</v>
      </c>
      <c r="W4696" s="2">
        <v>173425000</v>
      </c>
      <c r="X4696" s="2">
        <v>175242000</v>
      </c>
      <c r="Y4696" s="2">
        <v>176894000</v>
      </c>
      <c r="Z4696" s="2">
        <v>178711000</v>
      </c>
      <c r="AA4696" s="2">
        <v>180362000</v>
      </c>
      <c r="AB4696" s="2">
        <v>182510000</v>
      </c>
      <c r="AC4696" s="2">
        <v>184657000</v>
      </c>
      <c r="AD4696" s="2">
        <v>186308000</v>
      </c>
      <c r="AE4696" s="2">
        <v>187795000</v>
      </c>
      <c r="AF4696" s="2">
        <v>189612000</v>
      </c>
    </row>
    <row r="4697" spans="1:32">
      <c r="A4697" t="s">
        <v>10325</v>
      </c>
      <c r="B4697" t="s">
        <v>19</v>
      </c>
      <c r="C4697" s="2">
        <v>21803700</v>
      </c>
      <c r="D4697" s="2">
        <v>22719600</v>
      </c>
      <c r="E4697" s="2">
        <v>24058900</v>
      </c>
      <c r="F4697" s="2">
        <v>88061700</v>
      </c>
      <c r="G4697" s="2">
        <v>92079700</v>
      </c>
      <c r="H4697" s="2">
        <v>96757600</v>
      </c>
      <c r="I4697" s="2">
        <v>100451000</v>
      </c>
      <c r="J4697" s="2">
        <v>101534000</v>
      </c>
      <c r="K4697" s="2">
        <v>100943000</v>
      </c>
      <c r="L4697" s="2">
        <v>99662800</v>
      </c>
      <c r="M4697" s="2">
        <v>98776400</v>
      </c>
      <c r="N4697" s="2">
        <v>98047700</v>
      </c>
      <c r="O4697" s="2">
        <v>97801500</v>
      </c>
      <c r="P4697" s="2">
        <v>97929500</v>
      </c>
      <c r="Q4697" s="2">
        <v>98874900</v>
      </c>
      <c r="R4697" s="2">
        <v>99859700</v>
      </c>
      <c r="S4697" s="2">
        <v>100648000</v>
      </c>
      <c r="T4697" s="2">
        <v>101042000</v>
      </c>
      <c r="U4697" s="2">
        <v>102420000</v>
      </c>
      <c r="V4697" s="2">
        <v>102814000</v>
      </c>
      <c r="W4697" s="2">
        <v>103405000</v>
      </c>
      <c r="X4697" s="2">
        <v>104488000</v>
      </c>
      <c r="Y4697" s="2">
        <v>105473000</v>
      </c>
      <c r="Z4697" s="2">
        <v>106556000</v>
      </c>
      <c r="AA4697" s="2">
        <v>107541000</v>
      </c>
      <c r="AB4697" s="2">
        <v>108822000</v>
      </c>
      <c r="AC4697" s="2">
        <v>110102000</v>
      </c>
      <c r="AD4697" s="2">
        <v>111087000</v>
      </c>
      <c r="AE4697" s="2">
        <v>111973000</v>
      </c>
      <c r="AF4697" s="2">
        <v>113056000</v>
      </c>
    </row>
    <row r="4698" spans="1:32">
      <c r="A4698" t="s">
        <v>10326</v>
      </c>
      <c r="B4698" t="s">
        <v>19</v>
      </c>
      <c r="C4698" s="2">
        <v>4451030</v>
      </c>
      <c r="D4698" s="2">
        <v>4637990</v>
      </c>
      <c r="E4698" s="2">
        <v>4911410</v>
      </c>
      <c r="F4698" s="2">
        <v>17977000</v>
      </c>
      <c r="G4698" s="2">
        <v>18797200</v>
      </c>
      <c r="H4698" s="2">
        <v>19752200</v>
      </c>
      <c r="I4698" s="2">
        <v>20506100</v>
      </c>
      <c r="J4698" s="2">
        <v>20727200</v>
      </c>
      <c r="K4698" s="2">
        <v>20606600</v>
      </c>
      <c r="L4698" s="2">
        <v>20345200</v>
      </c>
      <c r="M4698" s="2">
        <v>20164300</v>
      </c>
      <c r="N4698" s="2">
        <v>20015500</v>
      </c>
      <c r="O4698" s="2">
        <v>19965300</v>
      </c>
      <c r="P4698" s="2">
        <v>19991400</v>
      </c>
      <c r="Q4698" s="2">
        <v>20184400</v>
      </c>
      <c r="R4698" s="2">
        <v>20385500</v>
      </c>
      <c r="S4698" s="2">
        <v>20546300</v>
      </c>
      <c r="T4698" s="2">
        <v>20626700</v>
      </c>
      <c r="U4698" s="2">
        <v>20908200</v>
      </c>
      <c r="V4698" s="2">
        <v>20988600</v>
      </c>
      <c r="W4698" s="2">
        <v>21109200</v>
      </c>
      <c r="X4698" s="2">
        <v>21330300</v>
      </c>
      <c r="Y4698" s="2">
        <v>21531400</v>
      </c>
      <c r="Z4698" s="2">
        <v>21752500</v>
      </c>
      <c r="AA4698" s="2">
        <v>21953600</v>
      </c>
      <c r="AB4698" s="2">
        <v>22214900</v>
      </c>
      <c r="AC4698" s="2">
        <v>22476300</v>
      </c>
      <c r="AD4698" s="2">
        <v>22677300</v>
      </c>
      <c r="AE4698" s="2">
        <v>22858200</v>
      </c>
      <c r="AF4698" s="2">
        <v>23079400</v>
      </c>
    </row>
    <row r="4699" spans="1:32">
      <c r="A4699" t="s">
        <v>10327</v>
      </c>
      <c r="B4699" t="s">
        <v>19</v>
      </c>
      <c r="C4699" s="2">
        <v>3808520</v>
      </c>
      <c r="D4699" s="2">
        <v>3968500</v>
      </c>
      <c r="E4699" s="2">
        <v>4202450</v>
      </c>
      <c r="F4699" s="2">
        <v>15382000</v>
      </c>
      <c r="G4699" s="2">
        <v>16083900</v>
      </c>
      <c r="H4699" s="2">
        <v>16901000</v>
      </c>
      <c r="I4699" s="2">
        <v>17546000</v>
      </c>
      <c r="J4699" s="2">
        <v>17735300</v>
      </c>
      <c r="K4699" s="2">
        <v>17632100</v>
      </c>
      <c r="L4699" s="2">
        <v>17408400</v>
      </c>
      <c r="M4699" s="2">
        <v>17253600</v>
      </c>
      <c r="N4699" s="2">
        <v>17126300</v>
      </c>
      <c r="O4699" s="2">
        <v>17083300</v>
      </c>
      <c r="P4699" s="2">
        <v>17105700</v>
      </c>
      <c r="Q4699" s="2">
        <v>17270800</v>
      </c>
      <c r="R4699" s="2">
        <v>17442800</v>
      </c>
      <c r="S4699" s="2">
        <v>17580400</v>
      </c>
      <c r="T4699" s="2">
        <v>17649300</v>
      </c>
      <c r="U4699" s="2">
        <v>17890100</v>
      </c>
      <c r="V4699" s="2">
        <v>17958900</v>
      </c>
      <c r="W4699" s="2">
        <v>18062100</v>
      </c>
      <c r="X4699" s="2">
        <v>18251300</v>
      </c>
      <c r="Y4699" s="2">
        <v>18423300</v>
      </c>
      <c r="Z4699" s="2">
        <v>18612600</v>
      </c>
      <c r="AA4699" s="2">
        <v>18784600</v>
      </c>
      <c r="AB4699" s="2">
        <v>19008200</v>
      </c>
      <c r="AC4699" s="2">
        <v>19231800</v>
      </c>
      <c r="AD4699" s="2">
        <v>19403900</v>
      </c>
      <c r="AE4699" s="2">
        <v>19558700</v>
      </c>
      <c r="AF4699" s="2">
        <v>19747900</v>
      </c>
    </row>
    <row r="4700" spans="1:32">
      <c r="A4700" t="s">
        <v>10328</v>
      </c>
      <c r="B4700" t="s">
        <v>19</v>
      </c>
      <c r="C4700" s="2">
        <v>16238800</v>
      </c>
      <c r="D4700" s="2">
        <v>16920900</v>
      </c>
      <c r="E4700" s="2">
        <v>17918400</v>
      </c>
      <c r="F4700" s="2">
        <v>65586000</v>
      </c>
      <c r="G4700" s="2">
        <v>68578500</v>
      </c>
      <c r="H4700" s="2">
        <v>72062400</v>
      </c>
      <c r="I4700" s="2">
        <v>74812900</v>
      </c>
      <c r="J4700" s="2">
        <v>75619700</v>
      </c>
      <c r="K4700" s="2">
        <v>75179700</v>
      </c>
      <c r="L4700" s="2">
        <v>74226200</v>
      </c>
      <c r="M4700" s="2">
        <v>73566000</v>
      </c>
      <c r="N4700" s="2">
        <v>73023300</v>
      </c>
      <c r="O4700" s="2">
        <v>72839900</v>
      </c>
      <c r="P4700" s="2">
        <v>72935300</v>
      </c>
      <c r="Q4700" s="2">
        <v>73639400</v>
      </c>
      <c r="R4700" s="2">
        <v>74372800</v>
      </c>
      <c r="S4700" s="2">
        <v>74959600</v>
      </c>
      <c r="T4700" s="2">
        <v>75253000</v>
      </c>
      <c r="U4700" s="2">
        <v>76279800</v>
      </c>
      <c r="V4700" s="2">
        <v>76573200</v>
      </c>
      <c r="W4700" s="2">
        <v>77013300</v>
      </c>
      <c r="X4700" s="2">
        <v>77820100</v>
      </c>
      <c r="Y4700" s="2">
        <v>78553600</v>
      </c>
      <c r="Z4700" s="2">
        <v>79360400</v>
      </c>
      <c r="AA4700" s="2">
        <v>80093800</v>
      </c>
      <c r="AB4700" s="2">
        <v>81047300</v>
      </c>
      <c r="AC4700" s="2">
        <v>82000800</v>
      </c>
      <c r="AD4700" s="2">
        <v>82734300</v>
      </c>
      <c r="AE4700" s="2">
        <v>83394400</v>
      </c>
      <c r="AF4700" s="2">
        <v>84201200</v>
      </c>
    </row>
    <row r="4701" spans="1:32">
      <c r="A4701" t="s">
        <v>10329</v>
      </c>
      <c r="B4701" t="s">
        <v>19</v>
      </c>
      <c r="C4701">
        <v>288484</v>
      </c>
      <c r="D4701">
        <v>300602</v>
      </c>
      <c r="E4701">
        <v>318323</v>
      </c>
      <c r="F4701" s="2">
        <v>1165140</v>
      </c>
      <c r="G4701" s="2">
        <v>1218310</v>
      </c>
      <c r="H4701" s="2">
        <v>1280200</v>
      </c>
      <c r="I4701" s="2">
        <v>1329060</v>
      </c>
      <c r="J4701" s="2">
        <v>1343390</v>
      </c>
      <c r="K4701" s="2">
        <v>1335580</v>
      </c>
      <c r="L4701" s="2">
        <v>1318640</v>
      </c>
      <c r="M4701" s="2">
        <v>1306910</v>
      </c>
      <c r="N4701" s="2">
        <v>1297270</v>
      </c>
      <c r="O4701" s="2">
        <v>1294010</v>
      </c>
      <c r="P4701" s="2">
        <v>1295700</v>
      </c>
      <c r="Q4701" s="2">
        <v>1308210</v>
      </c>
      <c r="R4701" s="2">
        <v>1321240</v>
      </c>
      <c r="S4701" s="2">
        <v>1331670</v>
      </c>
      <c r="T4701" s="2">
        <v>1336880</v>
      </c>
      <c r="U4701" s="2">
        <v>1355120</v>
      </c>
      <c r="V4701" s="2">
        <v>1360330</v>
      </c>
      <c r="W4701" s="2">
        <v>1368150</v>
      </c>
      <c r="X4701" s="2">
        <v>1382480</v>
      </c>
      <c r="Y4701" s="2">
        <v>1395510</v>
      </c>
      <c r="Z4701" s="2">
        <v>1409850</v>
      </c>
      <c r="AA4701" s="2">
        <v>1422880</v>
      </c>
      <c r="AB4701" s="2">
        <v>1439820</v>
      </c>
      <c r="AC4701" s="2">
        <v>1456750</v>
      </c>
      <c r="AD4701" s="2">
        <v>1469780</v>
      </c>
      <c r="AE4701" s="2">
        <v>1481510</v>
      </c>
      <c r="AF4701" s="2">
        <v>1495840</v>
      </c>
    </row>
    <row r="4702" spans="1:32">
      <c r="A4702" t="s">
        <v>10330</v>
      </c>
      <c r="B4702" t="s">
        <v>19</v>
      </c>
      <c r="C4702" s="2">
        <v>1398360</v>
      </c>
      <c r="D4702" s="2">
        <v>1457100</v>
      </c>
      <c r="E4702" s="2">
        <v>1543000</v>
      </c>
      <c r="F4702" s="2">
        <v>5647770</v>
      </c>
      <c r="G4702" s="2">
        <v>5905460</v>
      </c>
      <c r="H4702" s="2">
        <v>6205470</v>
      </c>
      <c r="I4702" s="2">
        <v>6442320</v>
      </c>
      <c r="J4702" s="2">
        <v>6511800</v>
      </c>
      <c r="K4702" s="2">
        <v>6473900</v>
      </c>
      <c r="L4702" s="2">
        <v>6391790</v>
      </c>
      <c r="M4702" s="2">
        <v>6334950</v>
      </c>
      <c r="N4702" s="2">
        <v>6288210</v>
      </c>
      <c r="O4702" s="2">
        <v>6272420</v>
      </c>
      <c r="P4702" s="2">
        <v>6280630</v>
      </c>
      <c r="Q4702" s="2">
        <v>6341260</v>
      </c>
      <c r="R4702" s="2">
        <v>6404420</v>
      </c>
      <c r="S4702" s="2">
        <v>6454950</v>
      </c>
      <c r="T4702" s="2">
        <v>6480220</v>
      </c>
      <c r="U4702" s="2">
        <v>6568640</v>
      </c>
      <c r="V4702" s="2">
        <v>6593900</v>
      </c>
      <c r="W4702" s="2">
        <v>6631800</v>
      </c>
      <c r="X4702" s="2">
        <v>6701280</v>
      </c>
      <c r="Y4702" s="2">
        <v>6764440</v>
      </c>
      <c r="Z4702" s="2">
        <v>6833910</v>
      </c>
      <c r="AA4702" s="2">
        <v>6897070</v>
      </c>
      <c r="AB4702" s="2">
        <v>6979180</v>
      </c>
      <c r="AC4702" s="2">
        <v>7061290</v>
      </c>
      <c r="AD4702" s="2">
        <v>7124450</v>
      </c>
      <c r="AE4702" s="2">
        <v>7181290</v>
      </c>
      <c r="AF4702" s="2">
        <v>7250770</v>
      </c>
    </row>
    <row r="4703" spans="1:32">
      <c r="A4703" t="s">
        <v>10331</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10332</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10333</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10334</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10335</v>
      </c>
      <c r="B4707" t="s">
        <v>19</v>
      </c>
      <c r="C4707" s="2">
        <v>4169820</v>
      </c>
      <c r="D4707" s="2">
        <v>4344900</v>
      </c>
      <c r="E4707" s="2">
        <v>4832210</v>
      </c>
      <c r="F4707" s="2">
        <v>17770600</v>
      </c>
      <c r="G4707" s="2">
        <v>18091600</v>
      </c>
      <c r="H4707" s="2">
        <v>18222900</v>
      </c>
      <c r="I4707" s="2">
        <v>18719000</v>
      </c>
      <c r="J4707" s="2">
        <v>18864900</v>
      </c>
      <c r="K4707" s="2">
        <v>18689800</v>
      </c>
      <c r="L4707" s="2">
        <v>18310500</v>
      </c>
      <c r="M4707" s="2">
        <v>17960300</v>
      </c>
      <c r="N4707" s="2">
        <v>17683100</v>
      </c>
      <c r="O4707" s="2">
        <v>17464200</v>
      </c>
      <c r="P4707" s="2">
        <v>17376700</v>
      </c>
      <c r="Q4707" s="2">
        <v>17391300</v>
      </c>
      <c r="R4707" s="2">
        <v>17435100</v>
      </c>
      <c r="S4707" s="2">
        <v>17405900</v>
      </c>
      <c r="T4707" s="2">
        <v>17303700</v>
      </c>
      <c r="U4707" s="2">
        <v>17362100</v>
      </c>
      <c r="V4707" s="2">
        <v>17245400</v>
      </c>
      <c r="W4707" s="2">
        <v>17157800</v>
      </c>
      <c r="X4707" s="2">
        <v>17157800</v>
      </c>
      <c r="Y4707" s="2">
        <v>17128700</v>
      </c>
      <c r="Z4707" s="2">
        <v>17070300</v>
      </c>
      <c r="AA4707" s="2">
        <v>17026500</v>
      </c>
      <c r="AB4707" s="2">
        <v>17041100</v>
      </c>
      <c r="AC4707" s="2">
        <v>17026500</v>
      </c>
      <c r="AD4707" s="2">
        <v>16968200</v>
      </c>
      <c r="AE4707" s="2">
        <v>16939000</v>
      </c>
      <c r="AF4707" s="2">
        <v>16895200</v>
      </c>
    </row>
    <row r="4708" spans="1:32">
      <c r="A4708" t="s">
        <v>10336</v>
      </c>
      <c r="B4708" t="s">
        <v>19</v>
      </c>
      <c r="C4708" s="2">
        <v>47204700</v>
      </c>
      <c r="D4708" s="2">
        <v>49186700</v>
      </c>
      <c r="E4708" s="2">
        <v>54703300</v>
      </c>
      <c r="F4708" s="2">
        <v>201173000</v>
      </c>
      <c r="G4708" s="2">
        <v>204807000</v>
      </c>
      <c r="H4708" s="2">
        <v>206294000</v>
      </c>
      <c r="I4708" s="2">
        <v>211909000</v>
      </c>
      <c r="J4708" s="2">
        <v>213561000</v>
      </c>
      <c r="K4708" s="2">
        <v>211579000</v>
      </c>
      <c r="L4708" s="2">
        <v>207285000</v>
      </c>
      <c r="M4708" s="2">
        <v>203321000</v>
      </c>
      <c r="N4708" s="2">
        <v>200182000</v>
      </c>
      <c r="O4708" s="2">
        <v>197705000</v>
      </c>
      <c r="P4708" s="2">
        <v>196714000</v>
      </c>
      <c r="Q4708" s="2">
        <v>196879000</v>
      </c>
      <c r="R4708" s="2">
        <v>197375000</v>
      </c>
      <c r="S4708" s="2">
        <v>197044000</v>
      </c>
      <c r="T4708" s="2">
        <v>195888000</v>
      </c>
      <c r="U4708" s="2">
        <v>196549000</v>
      </c>
      <c r="V4708" s="2">
        <v>195227000</v>
      </c>
      <c r="W4708" s="2">
        <v>194236000</v>
      </c>
      <c r="X4708" s="2">
        <v>194236000</v>
      </c>
      <c r="Y4708" s="2">
        <v>193906000</v>
      </c>
      <c r="Z4708" s="2">
        <v>193245000</v>
      </c>
      <c r="AA4708" s="2">
        <v>192750000</v>
      </c>
      <c r="AB4708" s="2">
        <v>192915000</v>
      </c>
      <c r="AC4708" s="2">
        <v>192750000</v>
      </c>
      <c r="AD4708" s="2">
        <v>192089000</v>
      </c>
      <c r="AE4708" s="2">
        <v>191759000</v>
      </c>
      <c r="AF4708" s="2">
        <v>191263000</v>
      </c>
    </row>
    <row r="4709" spans="1:32">
      <c r="A4709" t="s">
        <v>10337</v>
      </c>
      <c r="B4709" t="s">
        <v>19</v>
      </c>
      <c r="C4709" s="2">
        <v>28145900</v>
      </c>
      <c r="D4709" s="2">
        <v>29327600</v>
      </c>
      <c r="E4709" s="2">
        <v>32616900</v>
      </c>
      <c r="F4709" s="2">
        <v>119950000</v>
      </c>
      <c r="G4709" s="2">
        <v>122116000</v>
      </c>
      <c r="H4709" s="2">
        <v>123003000</v>
      </c>
      <c r="I4709" s="2">
        <v>126351000</v>
      </c>
      <c r="J4709" s="2">
        <v>127336000</v>
      </c>
      <c r="K4709" s="2">
        <v>126154000</v>
      </c>
      <c r="L4709" s="2">
        <v>123594000</v>
      </c>
      <c r="M4709" s="2">
        <v>121230000</v>
      </c>
      <c r="N4709" s="2">
        <v>119359000</v>
      </c>
      <c r="O4709" s="2">
        <v>117882000</v>
      </c>
      <c r="P4709" s="2">
        <v>117291000</v>
      </c>
      <c r="Q4709" s="2">
        <v>117389000</v>
      </c>
      <c r="R4709" s="2">
        <v>117685000</v>
      </c>
      <c r="S4709" s="2">
        <v>117488000</v>
      </c>
      <c r="T4709" s="2">
        <v>116798000</v>
      </c>
      <c r="U4709" s="2">
        <v>117192000</v>
      </c>
      <c r="V4709" s="2">
        <v>116405000</v>
      </c>
      <c r="W4709" s="2">
        <v>115814000</v>
      </c>
      <c r="X4709" s="2">
        <v>115814000</v>
      </c>
      <c r="Y4709" s="2">
        <v>115617000</v>
      </c>
      <c r="Z4709" s="2">
        <v>115223000</v>
      </c>
      <c r="AA4709" s="2">
        <v>114927000</v>
      </c>
      <c r="AB4709" s="2">
        <v>115026000</v>
      </c>
      <c r="AC4709" s="2">
        <v>114927000</v>
      </c>
      <c r="AD4709" s="2">
        <v>114533000</v>
      </c>
      <c r="AE4709" s="2">
        <v>114336000</v>
      </c>
      <c r="AF4709" s="2">
        <v>114041000</v>
      </c>
    </row>
    <row r="4710" spans="1:32">
      <c r="A4710" t="s">
        <v>10338</v>
      </c>
      <c r="B4710" t="s">
        <v>19</v>
      </c>
      <c r="C4710" s="2">
        <v>5745720</v>
      </c>
      <c r="D4710" s="2">
        <v>5986970</v>
      </c>
      <c r="E4710" s="2">
        <v>6658440</v>
      </c>
      <c r="F4710" s="2">
        <v>24486700</v>
      </c>
      <c r="G4710" s="2">
        <v>24929000</v>
      </c>
      <c r="H4710" s="2">
        <v>25109900</v>
      </c>
      <c r="I4710" s="2">
        <v>25793400</v>
      </c>
      <c r="J4710" s="2">
        <v>25994500</v>
      </c>
      <c r="K4710" s="2">
        <v>25753200</v>
      </c>
      <c r="L4710" s="2">
        <v>25230500</v>
      </c>
      <c r="M4710" s="2">
        <v>24748000</v>
      </c>
      <c r="N4710" s="2">
        <v>24366000</v>
      </c>
      <c r="O4710" s="2">
        <v>24064500</v>
      </c>
      <c r="P4710" s="2">
        <v>23943900</v>
      </c>
      <c r="Q4710" s="2">
        <v>23964000</v>
      </c>
      <c r="R4710" s="2">
        <v>24024300</v>
      </c>
      <c r="S4710" s="2">
        <v>23984100</v>
      </c>
      <c r="T4710" s="2">
        <v>23843300</v>
      </c>
      <c r="U4710" s="2">
        <v>23923800</v>
      </c>
      <c r="V4710" s="2">
        <v>23762900</v>
      </c>
      <c r="W4710" s="2">
        <v>23642300</v>
      </c>
      <c r="X4710" s="2">
        <v>23642300</v>
      </c>
      <c r="Y4710" s="2">
        <v>23602100</v>
      </c>
      <c r="Z4710" s="2">
        <v>23521700</v>
      </c>
      <c r="AA4710" s="2">
        <v>23461400</v>
      </c>
      <c r="AB4710" s="2">
        <v>23481500</v>
      </c>
      <c r="AC4710" s="2">
        <v>23461400</v>
      </c>
      <c r="AD4710" s="2">
        <v>23381000</v>
      </c>
      <c r="AE4710" s="2">
        <v>23340700</v>
      </c>
      <c r="AF4710" s="2">
        <v>23280400</v>
      </c>
    </row>
    <row r="4711" spans="1:32">
      <c r="A4711" t="s">
        <v>10339</v>
      </c>
      <c r="B4711" t="s">
        <v>19</v>
      </c>
      <c r="C4711" s="2">
        <v>4916330</v>
      </c>
      <c r="D4711" s="2">
        <v>5122760</v>
      </c>
      <c r="E4711" s="2">
        <v>5697300</v>
      </c>
      <c r="F4711" s="2">
        <v>20952000</v>
      </c>
      <c r="G4711" s="2">
        <v>21330500</v>
      </c>
      <c r="H4711" s="2">
        <v>21485300</v>
      </c>
      <c r="I4711" s="2">
        <v>22070200</v>
      </c>
      <c r="J4711" s="2">
        <v>22242200</v>
      </c>
      <c r="K4711" s="2">
        <v>22035800</v>
      </c>
      <c r="L4711" s="2">
        <v>21588500</v>
      </c>
      <c r="M4711" s="2">
        <v>21175700</v>
      </c>
      <c r="N4711" s="2">
        <v>20848800</v>
      </c>
      <c r="O4711" s="2">
        <v>20590800</v>
      </c>
      <c r="P4711" s="2">
        <v>20487600</v>
      </c>
      <c r="Q4711" s="2">
        <v>20504800</v>
      </c>
      <c r="R4711" s="2">
        <v>20556400</v>
      </c>
      <c r="S4711" s="2">
        <v>20522000</v>
      </c>
      <c r="T4711" s="2">
        <v>20401600</v>
      </c>
      <c r="U4711" s="2">
        <v>20470400</v>
      </c>
      <c r="V4711" s="2">
        <v>20332800</v>
      </c>
      <c r="W4711" s="2">
        <v>20229600</v>
      </c>
      <c r="X4711" s="2">
        <v>20229600</v>
      </c>
      <c r="Y4711" s="2">
        <v>20195100</v>
      </c>
      <c r="Z4711" s="2">
        <v>20126300</v>
      </c>
      <c r="AA4711" s="2">
        <v>20074700</v>
      </c>
      <c r="AB4711" s="2">
        <v>20091900</v>
      </c>
      <c r="AC4711" s="2">
        <v>20074700</v>
      </c>
      <c r="AD4711" s="2">
        <v>20005900</v>
      </c>
      <c r="AE4711" s="2">
        <v>19971500</v>
      </c>
      <c r="AF4711" s="2">
        <v>19919900</v>
      </c>
    </row>
    <row r="4712" spans="1:32">
      <c r="A4712" t="s">
        <v>10340</v>
      </c>
      <c r="B4712" t="s">
        <v>19</v>
      </c>
      <c r="C4712" s="2">
        <v>20962300</v>
      </c>
      <c r="D4712" s="2">
        <v>21842400</v>
      </c>
      <c r="E4712" s="2">
        <v>24292200</v>
      </c>
      <c r="F4712" s="2">
        <v>89335400</v>
      </c>
      <c r="G4712" s="2">
        <v>90949000</v>
      </c>
      <c r="H4712" s="2">
        <v>91609200</v>
      </c>
      <c r="I4712" s="2">
        <v>94102900</v>
      </c>
      <c r="J4712" s="2">
        <v>94836400</v>
      </c>
      <c r="K4712" s="2">
        <v>93956200</v>
      </c>
      <c r="L4712" s="2">
        <v>92049200</v>
      </c>
      <c r="M4712" s="2">
        <v>90288900</v>
      </c>
      <c r="N4712" s="2">
        <v>88895400</v>
      </c>
      <c r="O4712" s="2">
        <v>87795200</v>
      </c>
      <c r="P4712" s="2">
        <v>87355100</v>
      </c>
      <c r="Q4712" s="2">
        <v>87428400</v>
      </c>
      <c r="R4712" s="2">
        <v>87648500</v>
      </c>
      <c r="S4712" s="2">
        <v>87501800</v>
      </c>
      <c r="T4712" s="2">
        <v>86988400</v>
      </c>
      <c r="U4712" s="2">
        <v>87281700</v>
      </c>
      <c r="V4712" s="2">
        <v>86695000</v>
      </c>
      <c r="W4712" s="2">
        <v>86254900</v>
      </c>
      <c r="X4712" s="2">
        <v>86254900</v>
      </c>
      <c r="Y4712" s="2">
        <v>86108200</v>
      </c>
      <c r="Z4712" s="2">
        <v>85814800</v>
      </c>
      <c r="AA4712" s="2">
        <v>85594800</v>
      </c>
      <c r="AB4712" s="2">
        <v>85668100</v>
      </c>
      <c r="AC4712" s="2">
        <v>85594800</v>
      </c>
      <c r="AD4712" s="2">
        <v>85301400</v>
      </c>
      <c r="AE4712" s="2">
        <v>85154700</v>
      </c>
      <c r="AF4712" s="2">
        <v>84934700</v>
      </c>
    </row>
    <row r="4713" spans="1:32">
      <c r="A4713" t="s">
        <v>10341</v>
      </c>
      <c r="B4713" t="s">
        <v>19</v>
      </c>
      <c r="C4713">
        <v>372397</v>
      </c>
      <c r="D4713">
        <v>388033</v>
      </c>
      <c r="E4713">
        <v>431554</v>
      </c>
      <c r="F4713" s="2">
        <v>1587050</v>
      </c>
      <c r="G4713" s="2">
        <v>1615720</v>
      </c>
      <c r="H4713" s="2">
        <v>1627450</v>
      </c>
      <c r="I4713" s="2">
        <v>1671750</v>
      </c>
      <c r="J4713" s="2">
        <v>1684780</v>
      </c>
      <c r="K4713" s="2">
        <v>1669140</v>
      </c>
      <c r="L4713" s="2">
        <v>1635270</v>
      </c>
      <c r="M4713" s="2">
        <v>1603990</v>
      </c>
      <c r="N4713" s="2">
        <v>1579240</v>
      </c>
      <c r="O4713" s="2">
        <v>1559690</v>
      </c>
      <c r="P4713" s="2">
        <v>1551870</v>
      </c>
      <c r="Q4713" s="2">
        <v>1553180</v>
      </c>
      <c r="R4713" s="2">
        <v>1557090</v>
      </c>
      <c r="S4713" s="2">
        <v>1554480</v>
      </c>
      <c r="T4713" s="2">
        <v>1545360</v>
      </c>
      <c r="U4713" s="2">
        <v>1550570</v>
      </c>
      <c r="V4713" s="2">
        <v>1540150</v>
      </c>
      <c r="W4713" s="2">
        <v>1532330</v>
      </c>
      <c r="X4713" s="2">
        <v>1532330</v>
      </c>
      <c r="Y4713" s="2">
        <v>1529720</v>
      </c>
      <c r="Z4713" s="2">
        <v>1524510</v>
      </c>
      <c r="AA4713" s="2">
        <v>1520600</v>
      </c>
      <c r="AB4713" s="2">
        <v>1521900</v>
      </c>
      <c r="AC4713" s="2">
        <v>1520600</v>
      </c>
      <c r="AD4713" s="2">
        <v>1515390</v>
      </c>
      <c r="AE4713" s="2">
        <v>1512780</v>
      </c>
      <c r="AF4713" s="2">
        <v>1508870</v>
      </c>
    </row>
    <row r="4714" spans="1:32">
      <c r="A4714" t="s">
        <v>10342</v>
      </c>
      <c r="B4714" t="s">
        <v>19</v>
      </c>
      <c r="C4714" s="2">
        <v>1805110</v>
      </c>
      <c r="D4714" s="2">
        <v>1880900</v>
      </c>
      <c r="E4714" s="2">
        <v>2091860</v>
      </c>
      <c r="F4714" s="2">
        <v>7692890</v>
      </c>
      <c r="G4714" s="2">
        <v>7831840</v>
      </c>
      <c r="H4714" s="2">
        <v>7888680</v>
      </c>
      <c r="I4714" s="2">
        <v>8103430</v>
      </c>
      <c r="J4714" s="2">
        <v>8166590</v>
      </c>
      <c r="K4714" s="2">
        <v>8090800</v>
      </c>
      <c r="L4714" s="2">
        <v>7926580</v>
      </c>
      <c r="M4714" s="2">
        <v>7775000</v>
      </c>
      <c r="N4714" s="2">
        <v>7654990</v>
      </c>
      <c r="O4714" s="2">
        <v>7560250</v>
      </c>
      <c r="P4714" s="2">
        <v>7522360</v>
      </c>
      <c r="Q4714" s="2">
        <v>7528670</v>
      </c>
      <c r="R4714" s="2">
        <v>7547620</v>
      </c>
      <c r="S4714" s="2">
        <v>7534990</v>
      </c>
      <c r="T4714" s="2">
        <v>7490780</v>
      </c>
      <c r="U4714" s="2">
        <v>7516040</v>
      </c>
      <c r="V4714" s="2">
        <v>7465510</v>
      </c>
      <c r="W4714" s="2">
        <v>7427620</v>
      </c>
      <c r="X4714" s="2">
        <v>7427620</v>
      </c>
      <c r="Y4714" s="2">
        <v>7414980</v>
      </c>
      <c r="Z4714" s="2">
        <v>7389720</v>
      </c>
      <c r="AA4714" s="2">
        <v>7370770</v>
      </c>
      <c r="AB4714" s="2">
        <v>7377090</v>
      </c>
      <c r="AC4714" s="2">
        <v>7370770</v>
      </c>
      <c r="AD4714" s="2">
        <v>7345510</v>
      </c>
      <c r="AE4714" s="2">
        <v>7332880</v>
      </c>
      <c r="AF4714" s="2">
        <v>7313930</v>
      </c>
    </row>
    <row r="4715" spans="1:32">
      <c r="A4715" t="s">
        <v>10343</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10344</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10345</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10346</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10347</v>
      </c>
      <c r="B4719" t="s">
        <v>19</v>
      </c>
      <c r="C4719" s="2">
        <v>2360660</v>
      </c>
      <c r="D4719" s="2">
        <v>2459870</v>
      </c>
      <c r="E4719" s="2">
        <v>2735620</v>
      </c>
      <c r="F4719" s="2">
        <v>10059800</v>
      </c>
      <c r="G4719" s="2">
        <v>10242200</v>
      </c>
      <c r="H4719" s="2">
        <v>10315100</v>
      </c>
      <c r="I4719" s="2">
        <v>10596700</v>
      </c>
      <c r="J4719" s="2">
        <v>10679900</v>
      </c>
      <c r="K4719" s="2">
        <v>10574800</v>
      </c>
      <c r="L4719" s="2">
        <v>10361800</v>
      </c>
      <c r="M4719" s="2">
        <v>10164900</v>
      </c>
      <c r="N4719" s="2">
        <v>10004400</v>
      </c>
      <c r="O4719" s="2">
        <v>9884720</v>
      </c>
      <c r="P4719" s="2">
        <v>9830740</v>
      </c>
      <c r="Q4719" s="2">
        <v>9839500</v>
      </c>
      <c r="R4719" s="2">
        <v>9868680</v>
      </c>
      <c r="S4719" s="2">
        <v>9846790</v>
      </c>
      <c r="T4719" s="2">
        <v>9788430</v>
      </c>
      <c r="U4719" s="2">
        <v>9821990</v>
      </c>
      <c r="V4719" s="2">
        <v>9757790</v>
      </c>
      <c r="W4719" s="2">
        <v>9709640</v>
      </c>
      <c r="X4719" s="2">
        <v>9706730</v>
      </c>
      <c r="Y4719" s="2">
        <v>9689220</v>
      </c>
      <c r="Z4719" s="2">
        <v>9661500</v>
      </c>
      <c r="AA4719" s="2">
        <v>9633780</v>
      </c>
      <c r="AB4719" s="2">
        <v>9641070</v>
      </c>
      <c r="AC4719" s="2">
        <v>9633780</v>
      </c>
      <c r="AD4719" s="2">
        <v>9600220</v>
      </c>
      <c r="AE4719" s="2">
        <v>9582710</v>
      </c>
      <c r="AF4719" s="2">
        <v>9565200</v>
      </c>
    </row>
    <row r="4720" spans="1:32">
      <c r="A4720" t="s">
        <v>10348</v>
      </c>
      <c r="B4720" t="s">
        <v>19</v>
      </c>
      <c r="C4720" s="2">
        <v>26724000</v>
      </c>
      <c r="D4720" s="2">
        <v>27847200</v>
      </c>
      <c r="E4720" s="2">
        <v>30968800</v>
      </c>
      <c r="F4720" s="2">
        <v>113883000</v>
      </c>
      <c r="G4720" s="2">
        <v>115947000</v>
      </c>
      <c r="H4720" s="2">
        <v>116773000</v>
      </c>
      <c r="I4720" s="2">
        <v>119961000</v>
      </c>
      <c r="J4720" s="2">
        <v>120902000</v>
      </c>
      <c r="K4720" s="2">
        <v>119713000</v>
      </c>
      <c r="L4720" s="2">
        <v>117302000</v>
      </c>
      <c r="M4720" s="2">
        <v>115072000</v>
      </c>
      <c r="N4720" s="2">
        <v>113255000</v>
      </c>
      <c r="O4720" s="2">
        <v>111901000</v>
      </c>
      <c r="P4720" s="2">
        <v>111290000</v>
      </c>
      <c r="Q4720" s="2">
        <v>111389000</v>
      </c>
      <c r="R4720" s="2">
        <v>111719000</v>
      </c>
      <c r="S4720" s="2">
        <v>111471000</v>
      </c>
      <c r="T4720" s="2">
        <v>110811000</v>
      </c>
      <c r="U4720" s="2">
        <v>111190000</v>
      </c>
      <c r="V4720" s="2">
        <v>110464000</v>
      </c>
      <c r="W4720" s="2">
        <v>109919000</v>
      </c>
      <c r="X4720" s="2">
        <v>109886000</v>
      </c>
      <c r="Y4720" s="2">
        <v>109687000</v>
      </c>
      <c r="Z4720" s="2">
        <v>109374000</v>
      </c>
      <c r="AA4720" s="2">
        <v>109060000</v>
      </c>
      <c r="AB4720" s="2">
        <v>109142000</v>
      </c>
      <c r="AC4720" s="2">
        <v>109060000</v>
      </c>
      <c r="AD4720" s="2">
        <v>108680000</v>
      </c>
      <c r="AE4720" s="2">
        <v>108482000</v>
      </c>
      <c r="AF4720" s="2">
        <v>108283000</v>
      </c>
    </row>
    <row r="4721" spans="1:32">
      <c r="A4721" t="s">
        <v>10349</v>
      </c>
      <c r="B4721" t="s">
        <v>19</v>
      </c>
      <c r="C4721" s="2">
        <v>15934200</v>
      </c>
      <c r="D4721" s="2">
        <v>16603900</v>
      </c>
      <c r="E4721" s="2">
        <v>18465200</v>
      </c>
      <c r="F4721" s="2">
        <v>67902600</v>
      </c>
      <c r="G4721" s="2">
        <v>69133700</v>
      </c>
      <c r="H4721" s="2">
        <v>69626100</v>
      </c>
      <c r="I4721" s="2">
        <v>71526800</v>
      </c>
      <c r="J4721" s="2">
        <v>72088100</v>
      </c>
      <c r="K4721" s="2">
        <v>71379000</v>
      </c>
      <c r="L4721" s="2">
        <v>69941200</v>
      </c>
      <c r="M4721" s="2">
        <v>68611700</v>
      </c>
      <c r="N4721" s="2">
        <v>67528400</v>
      </c>
      <c r="O4721" s="2">
        <v>66720900</v>
      </c>
      <c r="P4721" s="2">
        <v>66356500</v>
      </c>
      <c r="Q4721" s="2">
        <v>66415600</v>
      </c>
      <c r="R4721" s="2">
        <v>66612500</v>
      </c>
      <c r="S4721" s="2">
        <v>66464800</v>
      </c>
      <c r="T4721" s="2">
        <v>66070900</v>
      </c>
      <c r="U4721" s="2">
        <v>66297400</v>
      </c>
      <c r="V4721" s="2">
        <v>65864100</v>
      </c>
      <c r="W4721" s="2">
        <v>65539100</v>
      </c>
      <c r="X4721" s="2">
        <v>65519400</v>
      </c>
      <c r="Y4721" s="2">
        <v>65401200</v>
      </c>
      <c r="Z4721" s="2">
        <v>65214100</v>
      </c>
      <c r="AA4721" s="2">
        <v>65027000</v>
      </c>
      <c r="AB4721" s="2">
        <v>65076200</v>
      </c>
      <c r="AC4721" s="2">
        <v>65027000</v>
      </c>
      <c r="AD4721" s="2">
        <v>64800500</v>
      </c>
      <c r="AE4721" s="2">
        <v>64682300</v>
      </c>
      <c r="AF4721" s="2">
        <v>64564100</v>
      </c>
    </row>
    <row r="4722" spans="1:32">
      <c r="A4722" t="s">
        <v>10350</v>
      </c>
      <c r="B4722" t="s">
        <v>19</v>
      </c>
      <c r="C4722" s="2">
        <v>3252830</v>
      </c>
      <c r="D4722" s="2">
        <v>3389530</v>
      </c>
      <c r="E4722" s="2">
        <v>3769500</v>
      </c>
      <c r="F4722" s="2">
        <v>13861700</v>
      </c>
      <c r="G4722" s="2">
        <v>14113000</v>
      </c>
      <c r="H4722" s="2">
        <v>14213500</v>
      </c>
      <c r="I4722" s="2">
        <v>14601500</v>
      </c>
      <c r="J4722" s="2">
        <v>14716100</v>
      </c>
      <c r="K4722" s="2">
        <v>14571400</v>
      </c>
      <c r="L4722" s="2">
        <v>14277900</v>
      </c>
      <c r="M4722" s="2">
        <v>14006500</v>
      </c>
      <c r="N4722" s="2">
        <v>13785300</v>
      </c>
      <c r="O4722" s="2">
        <v>13620500</v>
      </c>
      <c r="P4722" s="2">
        <v>13546100</v>
      </c>
      <c r="Q4722" s="2">
        <v>13558100</v>
      </c>
      <c r="R4722" s="2">
        <v>13598300</v>
      </c>
      <c r="S4722" s="2">
        <v>13568200</v>
      </c>
      <c r="T4722" s="2">
        <v>13487800</v>
      </c>
      <c r="U4722" s="2">
        <v>13534000</v>
      </c>
      <c r="V4722" s="2">
        <v>13445600</v>
      </c>
      <c r="W4722" s="2">
        <v>13379200</v>
      </c>
      <c r="X4722" s="2">
        <v>13375200</v>
      </c>
      <c r="Y4722" s="2">
        <v>13351100</v>
      </c>
      <c r="Z4722" s="2">
        <v>13312900</v>
      </c>
      <c r="AA4722" s="2">
        <v>13274700</v>
      </c>
      <c r="AB4722" s="2">
        <v>13284700</v>
      </c>
      <c r="AC4722" s="2">
        <v>13274700</v>
      </c>
      <c r="AD4722" s="2">
        <v>13228400</v>
      </c>
      <c r="AE4722" s="2">
        <v>13204300</v>
      </c>
      <c r="AF4722" s="2">
        <v>13180200</v>
      </c>
    </row>
    <row r="4723" spans="1:32">
      <c r="A4723" t="s">
        <v>10351</v>
      </c>
      <c r="B4723" t="s">
        <v>19</v>
      </c>
      <c r="C4723" s="2">
        <v>2783280</v>
      </c>
      <c r="D4723" s="2">
        <v>2900260</v>
      </c>
      <c r="E4723" s="2">
        <v>3225380</v>
      </c>
      <c r="F4723" s="2">
        <v>11860800</v>
      </c>
      <c r="G4723" s="2">
        <v>12075800</v>
      </c>
      <c r="H4723" s="2">
        <v>12161800</v>
      </c>
      <c r="I4723" s="2">
        <v>12493800</v>
      </c>
      <c r="J4723" s="2">
        <v>12591900</v>
      </c>
      <c r="K4723" s="2">
        <v>12468000</v>
      </c>
      <c r="L4723" s="2">
        <v>12216900</v>
      </c>
      <c r="M4723" s="2">
        <v>11984600</v>
      </c>
      <c r="N4723" s="2">
        <v>11795400</v>
      </c>
      <c r="O4723" s="2">
        <v>11654400</v>
      </c>
      <c r="P4723" s="2">
        <v>11590700</v>
      </c>
      <c r="Q4723" s="2">
        <v>11601000</v>
      </c>
      <c r="R4723" s="2">
        <v>11635400</v>
      </c>
      <c r="S4723" s="2">
        <v>11609600</v>
      </c>
      <c r="T4723" s="2">
        <v>11540800</v>
      </c>
      <c r="U4723" s="2">
        <v>11580400</v>
      </c>
      <c r="V4723" s="2">
        <v>11504700</v>
      </c>
      <c r="W4723" s="2">
        <v>11447900</v>
      </c>
      <c r="X4723" s="2">
        <v>11444500</v>
      </c>
      <c r="Y4723" s="2">
        <v>11423800</v>
      </c>
      <c r="Z4723" s="2">
        <v>11391200</v>
      </c>
      <c r="AA4723" s="2">
        <v>11358500</v>
      </c>
      <c r="AB4723" s="2">
        <v>11367100</v>
      </c>
      <c r="AC4723" s="2">
        <v>11358500</v>
      </c>
      <c r="AD4723" s="2">
        <v>11318900</v>
      </c>
      <c r="AE4723" s="2">
        <v>11298300</v>
      </c>
      <c r="AF4723" s="2">
        <v>11277600</v>
      </c>
    </row>
    <row r="4724" spans="1:32">
      <c r="A4724" t="s">
        <v>10352</v>
      </c>
      <c r="B4724" t="s">
        <v>19</v>
      </c>
      <c r="C4724" s="2">
        <v>11867400</v>
      </c>
      <c r="D4724" s="2">
        <v>12366100</v>
      </c>
      <c r="E4724" s="2">
        <v>13752400</v>
      </c>
      <c r="F4724" s="2">
        <v>50572100</v>
      </c>
      <c r="G4724" s="2">
        <v>51488900</v>
      </c>
      <c r="H4724" s="2">
        <v>51855600</v>
      </c>
      <c r="I4724" s="2">
        <v>53271200</v>
      </c>
      <c r="J4724" s="2">
        <v>53689300</v>
      </c>
      <c r="K4724" s="2">
        <v>53161200</v>
      </c>
      <c r="L4724" s="2">
        <v>52090300</v>
      </c>
      <c r="M4724" s="2">
        <v>51100200</v>
      </c>
      <c r="N4724" s="2">
        <v>50293400</v>
      </c>
      <c r="O4724" s="2">
        <v>49691900</v>
      </c>
      <c r="P4724" s="2">
        <v>49420500</v>
      </c>
      <c r="Q4724" s="2">
        <v>49464500</v>
      </c>
      <c r="R4724" s="2">
        <v>49611200</v>
      </c>
      <c r="S4724" s="2">
        <v>49501200</v>
      </c>
      <c r="T4724" s="2">
        <v>49207800</v>
      </c>
      <c r="U4724" s="2">
        <v>49376500</v>
      </c>
      <c r="V4724" s="2">
        <v>49053800</v>
      </c>
      <c r="W4724" s="2">
        <v>48811800</v>
      </c>
      <c r="X4724" s="2">
        <v>48797100</v>
      </c>
      <c r="Y4724" s="2">
        <v>48709100</v>
      </c>
      <c r="Z4724" s="2">
        <v>48569700</v>
      </c>
      <c r="AA4724" s="2">
        <v>48430400</v>
      </c>
      <c r="AB4724" s="2">
        <v>48467000</v>
      </c>
      <c r="AC4724" s="2">
        <v>48430400</v>
      </c>
      <c r="AD4724" s="2">
        <v>48261700</v>
      </c>
      <c r="AE4724" s="2">
        <v>48173700</v>
      </c>
      <c r="AF4724" s="2">
        <v>48085600</v>
      </c>
    </row>
    <row r="4725" spans="1:32">
      <c r="A4725" t="s">
        <v>10353</v>
      </c>
      <c r="B4725" t="s">
        <v>19</v>
      </c>
      <c r="C4725">
        <v>210825</v>
      </c>
      <c r="D4725">
        <v>219686</v>
      </c>
      <c r="E4725">
        <v>244312</v>
      </c>
      <c r="F4725">
        <v>898418</v>
      </c>
      <c r="G4725">
        <v>914706</v>
      </c>
      <c r="H4725">
        <v>921221</v>
      </c>
      <c r="I4725">
        <v>946369</v>
      </c>
      <c r="J4725">
        <v>953796</v>
      </c>
      <c r="K4725">
        <v>944414</v>
      </c>
      <c r="L4725">
        <v>925391</v>
      </c>
      <c r="M4725">
        <v>907800</v>
      </c>
      <c r="N4725">
        <v>893467</v>
      </c>
      <c r="O4725">
        <v>882782</v>
      </c>
      <c r="P4725">
        <v>877961</v>
      </c>
      <c r="Q4725">
        <v>878743</v>
      </c>
      <c r="R4725">
        <v>881349</v>
      </c>
      <c r="S4725">
        <v>879395</v>
      </c>
      <c r="T4725">
        <v>874183</v>
      </c>
      <c r="U4725">
        <v>877180</v>
      </c>
      <c r="V4725">
        <v>871446</v>
      </c>
      <c r="W4725">
        <v>867146</v>
      </c>
      <c r="X4725">
        <v>866886</v>
      </c>
      <c r="Y4725">
        <v>865322</v>
      </c>
      <c r="Z4725">
        <v>862847</v>
      </c>
      <c r="AA4725">
        <v>860371</v>
      </c>
      <c r="AB4725">
        <v>861022</v>
      </c>
      <c r="AC4725">
        <v>860371</v>
      </c>
      <c r="AD4725">
        <v>857374</v>
      </c>
      <c r="AE4725">
        <v>855810</v>
      </c>
      <c r="AF4725">
        <v>854247</v>
      </c>
    </row>
    <row r="4726" spans="1:32">
      <c r="A4726" t="s">
        <v>10354</v>
      </c>
      <c r="B4726" t="s">
        <v>19</v>
      </c>
      <c r="C4726" s="2">
        <v>1021930</v>
      </c>
      <c r="D4726" s="2">
        <v>1064880</v>
      </c>
      <c r="E4726" s="2">
        <v>1184250</v>
      </c>
      <c r="F4726" s="2">
        <v>4354880</v>
      </c>
      <c r="G4726" s="2">
        <v>4433830</v>
      </c>
      <c r="H4726" s="2">
        <v>4465410</v>
      </c>
      <c r="I4726" s="2">
        <v>4587310</v>
      </c>
      <c r="J4726" s="2">
        <v>4623310</v>
      </c>
      <c r="K4726" s="2">
        <v>4577840</v>
      </c>
      <c r="L4726" s="2">
        <v>4485620</v>
      </c>
      <c r="M4726" s="2">
        <v>4400360</v>
      </c>
      <c r="N4726" s="2">
        <v>4330880</v>
      </c>
      <c r="O4726" s="2">
        <v>4279090</v>
      </c>
      <c r="P4726" s="2">
        <v>4255720</v>
      </c>
      <c r="Q4726" s="2">
        <v>4259510</v>
      </c>
      <c r="R4726" s="2">
        <v>4272140</v>
      </c>
      <c r="S4726" s="2">
        <v>4262670</v>
      </c>
      <c r="T4726" s="2">
        <v>4237400</v>
      </c>
      <c r="U4726" s="2">
        <v>4251930</v>
      </c>
      <c r="V4726" s="2">
        <v>4224140</v>
      </c>
      <c r="W4726" s="2">
        <v>4203300</v>
      </c>
      <c r="X4726" s="2">
        <v>4202030</v>
      </c>
      <c r="Y4726" s="2">
        <v>4194460</v>
      </c>
      <c r="Z4726" s="2">
        <v>4182460</v>
      </c>
      <c r="AA4726" s="2">
        <v>4170450</v>
      </c>
      <c r="AB4726" s="2">
        <v>4173610</v>
      </c>
      <c r="AC4726" s="2">
        <v>4170450</v>
      </c>
      <c r="AD4726" s="2">
        <v>4155930</v>
      </c>
      <c r="AE4726" s="2">
        <v>4148350</v>
      </c>
      <c r="AF4726" s="2">
        <v>4140770</v>
      </c>
    </row>
    <row r="4727" spans="1:32">
      <c r="A4727" t="s">
        <v>10355</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10356</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10357</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10358</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10359</v>
      </c>
      <c r="B4731" t="s">
        <v>19</v>
      </c>
      <c r="C4731" s="2">
        <v>21812000</v>
      </c>
      <c r="D4731" s="2">
        <v>22731200</v>
      </c>
      <c r="E4731" s="2">
        <v>21345200</v>
      </c>
      <c r="F4731" s="2">
        <v>76364100</v>
      </c>
      <c r="G4731" s="2">
        <v>73504400</v>
      </c>
      <c r="H4731" s="2">
        <v>71067900</v>
      </c>
      <c r="I4731" s="2">
        <v>69886100</v>
      </c>
      <c r="J4731" s="2">
        <v>69302500</v>
      </c>
      <c r="K4731" s="2">
        <v>69375400</v>
      </c>
      <c r="L4731" s="2">
        <v>69390000</v>
      </c>
      <c r="M4731" s="2">
        <v>69448400</v>
      </c>
      <c r="N4731" s="2">
        <v>69681800</v>
      </c>
      <c r="O4731" s="2">
        <v>70134100</v>
      </c>
      <c r="P4731" s="2">
        <v>70542600</v>
      </c>
      <c r="Q4731" s="2">
        <v>71009500</v>
      </c>
      <c r="R4731" s="2">
        <v>71330500</v>
      </c>
      <c r="S4731" s="2">
        <v>71739000</v>
      </c>
      <c r="T4731" s="2">
        <v>72322600</v>
      </c>
      <c r="U4731" s="2">
        <v>72643600</v>
      </c>
      <c r="V4731" s="2">
        <v>73373100</v>
      </c>
      <c r="W4731" s="2">
        <v>74102600</v>
      </c>
      <c r="X4731" s="2">
        <v>74759200</v>
      </c>
      <c r="Y4731" s="2">
        <v>75299000</v>
      </c>
      <c r="Z4731" s="2">
        <v>75911800</v>
      </c>
      <c r="AA4731" s="2">
        <v>76495400</v>
      </c>
      <c r="AB4731" s="2">
        <v>77035200</v>
      </c>
      <c r="AC4731" s="2">
        <v>77677200</v>
      </c>
      <c r="AD4731" s="2">
        <v>78231600</v>
      </c>
      <c r="AE4731" s="2">
        <v>78669300</v>
      </c>
      <c r="AF4731" s="2">
        <v>79428000</v>
      </c>
    </row>
    <row r="4732" spans="1:32">
      <c r="A4732" t="s">
        <v>10360</v>
      </c>
      <c r="B4732" t="s">
        <v>19</v>
      </c>
      <c r="C4732" s="2">
        <v>246925000</v>
      </c>
      <c r="D4732" s="2">
        <v>257330000</v>
      </c>
      <c r="E4732" s="2">
        <v>241639000</v>
      </c>
      <c r="F4732" s="2">
        <v>864484000</v>
      </c>
      <c r="G4732" s="2">
        <v>832111000</v>
      </c>
      <c r="H4732" s="2">
        <v>804528000</v>
      </c>
      <c r="I4732" s="2">
        <v>791150000</v>
      </c>
      <c r="J4732" s="2">
        <v>784543000</v>
      </c>
      <c r="K4732" s="2">
        <v>785369000</v>
      </c>
      <c r="L4732" s="2">
        <v>785534000</v>
      </c>
      <c r="M4732" s="2">
        <v>786195000</v>
      </c>
      <c r="N4732" s="2">
        <v>788838000</v>
      </c>
      <c r="O4732" s="2">
        <v>793958000</v>
      </c>
      <c r="P4732" s="2">
        <v>798582000</v>
      </c>
      <c r="Q4732" s="2">
        <v>803868000</v>
      </c>
      <c r="R4732" s="2">
        <v>807501000</v>
      </c>
      <c r="S4732" s="2">
        <v>812126000</v>
      </c>
      <c r="T4732" s="2">
        <v>818733000</v>
      </c>
      <c r="U4732" s="2">
        <v>822366000</v>
      </c>
      <c r="V4732" s="2">
        <v>830625000</v>
      </c>
      <c r="W4732" s="2">
        <v>838883000</v>
      </c>
      <c r="X4732" s="2">
        <v>846316000</v>
      </c>
      <c r="Y4732" s="2">
        <v>852427000</v>
      </c>
      <c r="Z4732" s="2">
        <v>859364000</v>
      </c>
      <c r="AA4732" s="2">
        <v>865971000</v>
      </c>
      <c r="AB4732" s="2">
        <v>872082000</v>
      </c>
      <c r="AC4732" s="2">
        <v>879349000</v>
      </c>
      <c r="AD4732" s="2">
        <v>885625000</v>
      </c>
      <c r="AE4732" s="2">
        <v>890580000</v>
      </c>
      <c r="AF4732" s="2">
        <v>899169000</v>
      </c>
    </row>
    <row r="4733" spans="1:32">
      <c r="A4733" t="s">
        <v>10361</v>
      </c>
      <c r="B4733" t="s">
        <v>19</v>
      </c>
      <c r="C4733" s="2">
        <v>147229000</v>
      </c>
      <c r="D4733" s="2">
        <v>153433000</v>
      </c>
      <c r="E4733" s="2">
        <v>144078000</v>
      </c>
      <c r="F4733" s="2">
        <v>515450000</v>
      </c>
      <c r="G4733" s="2">
        <v>496147000</v>
      </c>
      <c r="H4733" s="2">
        <v>479701000</v>
      </c>
      <c r="I4733" s="2">
        <v>471724000</v>
      </c>
      <c r="J4733" s="2">
        <v>467785000</v>
      </c>
      <c r="K4733" s="2">
        <v>468277000</v>
      </c>
      <c r="L4733" s="2">
        <v>468376000</v>
      </c>
      <c r="M4733" s="2">
        <v>468770000</v>
      </c>
      <c r="N4733" s="2">
        <v>470345000</v>
      </c>
      <c r="O4733" s="2">
        <v>473398000</v>
      </c>
      <c r="P4733" s="2">
        <v>476156000</v>
      </c>
      <c r="Q4733" s="2">
        <v>479307000</v>
      </c>
      <c r="R4733" s="2">
        <v>481474000</v>
      </c>
      <c r="S4733" s="2">
        <v>484231000</v>
      </c>
      <c r="T4733" s="2">
        <v>488170000</v>
      </c>
      <c r="U4733" s="2">
        <v>490337000</v>
      </c>
      <c r="V4733" s="2">
        <v>495261000</v>
      </c>
      <c r="W4733" s="2">
        <v>500185000</v>
      </c>
      <c r="X4733" s="2">
        <v>504617000</v>
      </c>
      <c r="Y4733" s="2">
        <v>508260000</v>
      </c>
      <c r="Z4733" s="2">
        <v>512397000</v>
      </c>
      <c r="AA4733" s="2">
        <v>516336000</v>
      </c>
      <c r="AB4733" s="2">
        <v>519980000</v>
      </c>
      <c r="AC4733" s="2">
        <v>524313000</v>
      </c>
      <c r="AD4733" s="2">
        <v>528055000</v>
      </c>
      <c r="AE4733" s="2">
        <v>531010000</v>
      </c>
      <c r="AF4733" s="2">
        <v>536131000</v>
      </c>
    </row>
    <row r="4734" spans="1:32">
      <c r="A4734" t="s">
        <v>10362</v>
      </c>
      <c r="B4734" t="s">
        <v>19</v>
      </c>
      <c r="C4734" s="2">
        <v>30055500</v>
      </c>
      <c r="D4734" s="2">
        <v>31322000</v>
      </c>
      <c r="E4734" s="2">
        <v>29412200</v>
      </c>
      <c r="F4734" s="2">
        <v>105224000</v>
      </c>
      <c r="G4734" s="2">
        <v>101284000</v>
      </c>
      <c r="H4734" s="2">
        <v>97926600</v>
      </c>
      <c r="I4734" s="2">
        <v>96298200</v>
      </c>
      <c r="J4734" s="2">
        <v>95494000</v>
      </c>
      <c r="K4734" s="2">
        <v>95594500</v>
      </c>
      <c r="L4734" s="2">
        <v>95614600</v>
      </c>
      <c r="M4734" s="2">
        <v>95695000</v>
      </c>
      <c r="N4734" s="2">
        <v>96016700</v>
      </c>
      <c r="O4734" s="2">
        <v>96639900</v>
      </c>
      <c r="P4734" s="2">
        <v>97202800</v>
      </c>
      <c r="Q4734" s="2">
        <v>97846200</v>
      </c>
      <c r="R4734" s="2">
        <v>98288500</v>
      </c>
      <c r="S4734" s="2">
        <v>98851400</v>
      </c>
      <c r="T4734" s="2">
        <v>99655500</v>
      </c>
      <c r="U4734" s="2">
        <v>100098000</v>
      </c>
      <c r="V4734" s="2">
        <v>101103000</v>
      </c>
      <c r="W4734" s="2">
        <v>102108000</v>
      </c>
      <c r="X4734" s="2">
        <v>103013000</v>
      </c>
      <c r="Y4734" s="2">
        <v>103757000</v>
      </c>
      <c r="Z4734" s="2">
        <v>104601000</v>
      </c>
      <c r="AA4734" s="2">
        <v>105405000</v>
      </c>
      <c r="AB4734" s="2">
        <v>106149000</v>
      </c>
      <c r="AC4734" s="2">
        <v>107034000</v>
      </c>
      <c r="AD4734" s="2">
        <v>107798000</v>
      </c>
      <c r="AE4734" s="2">
        <v>108401000</v>
      </c>
      <c r="AF4734" s="2">
        <v>109446000</v>
      </c>
    </row>
    <row r="4735" spans="1:32">
      <c r="A4735" t="s">
        <v>10363</v>
      </c>
      <c r="B4735" t="s">
        <v>19</v>
      </c>
      <c r="C4735" s="2">
        <v>25717000</v>
      </c>
      <c r="D4735" s="2">
        <v>26800700</v>
      </c>
      <c r="E4735" s="2">
        <v>25166500</v>
      </c>
      <c r="F4735" s="2">
        <v>90035300</v>
      </c>
      <c r="G4735" s="2">
        <v>86663700</v>
      </c>
      <c r="H4735" s="2">
        <v>83790900</v>
      </c>
      <c r="I4735" s="2">
        <v>82397600</v>
      </c>
      <c r="J4735" s="2">
        <v>81709500</v>
      </c>
      <c r="K4735" s="2">
        <v>81795500</v>
      </c>
      <c r="L4735" s="2">
        <v>81812700</v>
      </c>
      <c r="M4735" s="2">
        <v>81881500</v>
      </c>
      <c r="N4735" s="2">
        <v>82156800</v>
      </c>
      <c r="O4735" s="2">
        <v>82690000</v>
      </c>
      <c r="P4735" s="2">
        <v>83171700</v>
      </c>
      <c r="Q4735" s="2">
        <v>83722100</v>
      </c>
      <c r="R4735" s="2">
        <v>84100600</v>
      </c>
      <c r="S4735" s="2">
        <v>84582200</v>
      </c>
      <c r="T4735" s="2">
        <v>85270300</v>
      </c>
      <c r="U4735" s="2">
        <v>85648800</v>
      </c>
      <c r="V4735" s="2">
        <v>86508900</v>
      </c>
      <c r="W4735" s="2">
        <v>87369000</v>
      </c>
      <c r="X4735" s="2">
        <v>88143000</v>
      </c>
      <c r="Y4735" s="2">
        <v>88779500</v>
      </c>
      <c r="Z4735" s="2">
        <v>89502000</v>
      </c>
      <c r="AA4735" s="2">
        <v>90190100</v>
      </c>
      <c r="AB4735" s="2">
        <v>90826600</v>
      </c>
      <c r="AC4735" s="2">
        <v>91583400</v>
      </c>
      <c r="AD4735" s="2">
        <v>92237100</v>
      </c>
      <c r="AE4735" s="2">
        <v>92753200</v>
      </c>
      <c r="AF4735" s="2">
        <v>93647700</v>
      </c>
    </row>
    <row r="4736" spans="1:32">
      <c r="A4736" t="s">
        <v>10364</v>
      </c>
      <c r="B4736" t="s">
        <v>19</v>
      </c>
      <c r="C4736" s="2">
        <v>109652000</v>
      </c>
      <c r="D4736" s="2">
        <v>114273000</v>
      </c>
      <c r="E4736" s="2">
        <v>107305000</v>
      </c>
      <c r="F4736" s="2">
        <v>383893000</v>
      </c>
      <c r="G4736" s="2">
        <v>369517000</v>
      </c>
      <c r="H4736" s="2">
        <v>357268000</v>
      </c>
      <c r="I4736" s="2">
        <v>351327000</v>
      </c>
      <c r="J4736" s="2">
        <v>348394000</v>
      </c>
      <c r="K4736" s="2">
        <v>348760000</v>
      </c>
      <c r="L4736" s="2">
        <v>348834000</v>
      </c>
      <c r="M4736" s="2">
        <v>349127000</v>
      </c>
      <c r="N4736" s="2">
        <v>350300000</v>
      </c>
      <c r="O4736" s="2">
        <v>352574000</v>
      </c>
      <c r="P4736" s="2">
        <v>354628000</v>
      </c>
      <c r="Q4736" s="2">
        <v>356975000</v>
      </c>
      <c r="R4736" s="2">
        <v>358589000</v>
      </c>
      <c r="S4736" s="2">
        <v>360642000</v>
      </c>
      <c r="T4736" s="2">
        <v>363576000</v>
      </c>
      <c r="U4736" s="2">
        <v>365190000</v>
      </c>
      <c r="V4736" s="2">
        <v>368857000</v>
      </c>
      <c r="W4736" s="2">
        <v>372524000</v>
      </c>
      <c r="X4736" s="2">
        <v>375825000</v>
      </c>
      <c r="Y4736" s="2">
        <v>378539000</v>
      </c>
      <c r="Z4736" s="2">
        <v>381619000</v>
      </c>
      <c r="AA4736" s="2">
        <v>384553000</v>
      </c>
      <c r="AB4736" s="2">
        <v>387267000</v>
      </c>
      <c r="AC4736" s="2">
        <v>390494000</v>
      </c>
      <c r="AD4736" s="2">
        <v>393281000</v>
      </c>
      <c r="AE4736" s="2">
        <v>395482000</v>
      </c>
      <c r="AF4736" s="2">
        <v>399296000</v>
      </c>
    </row>
    <row r="4737" spans="1:32">
      <c r="A4737" t="s">
        <v>10365</v>
      </c>
      <c r="B4737" t="s">
        <v>19</v>
      </c>
      <c r="C4737" s="2">
        <v>1947980</v>
      </c>
      <c r="D4737" s="2">
        <v>2030070</v>
      </c>
      <c r="E4737" s="2">
        <v>1906290</v>
      </c>
      <c r="F4737" s="2">
        <v>6819900</v>
      </c>
      <c r="G4737" s="2">
        <v>6564510</v>
      </c>
      <c r="H4737" s="2">
        <v>6346910</v>
      </c>
      <c r="I4737" s="2">
        <v>6241370</v>
      </c>
      <c r="J4737" s="2">
        <v>6189250</v>
      </c>
      <c r="K4737" s="2">
        <v>6195760</v>
      </c>
      <c r="L4737" s="2">
        <v>6197070</v>
      </c>
      <c r="M4737" s="2">
        <v>6202280</v>
      </c>
      <c r="N4737" s="2">
        <v>6223130</v>
      </c>
      <c r="O4737" s="2">
        <v>6263520</v>
      </c>
      <c r="P4737" s="2">
        <v>6300000</v>
      </c>
      <c r="Q4737" s="2">
        <v>6341700</v>
      </c>
      <c r="R4737" s="2">
        <v>6370370</v>
      </c>
      <c r="S4737" s="2">
        <v>6406850</v>
      </c>
      <c r="T4737" s="2">
        <v>6458970</v>
      </c>
      <c r="U4737" s="2">
        <v>6487640</v>
      </c>
      <c r="V4737" s="2">
        <v>6552790</v>
      </c>
      <c r="W4737" s="2">
        <v>6617940</v>
      </c>
      <c r="X4737" s="2">
        <v>6676570</v>
      </c>
      <c r="Y4737" s="2">
        <v>6724780</v>
      </c>
      <c r="Z4737" s="2">
        <v>6779510</v>
      </c>
      <c r="AA4737" s="2">
        <v>6831630</v>
      </c>
      <c r="AB4737" s="2">
        <v>6879840</v>
      </c>
      <c r="AC4737" s="2">
        <v>6937170</v>
      </c>
      <c r="AD4737" s="2">
        <v>6986690</v>
      </c>
      <c r="AE4737" s="2">
        <v>7025780</v>
      </c>
      <c r="AF4737" s="2">
        <v>7093530</v>
      </c>
    </row>
    <row r="4738" spans="1:32">
      <c r="A4738" t="s">
        <v>10366</v>
      </c>
      <c r="B4738" t="s">
        <v>19</v>
      </c>
      <c r="C4738" s="2">
        <v>9442420</v>
      </c>
      <c r="D4738" s="2">
        <v>9840330</v>
      </c>
      <c r="E4738" s="2">
        <v>9240310</v>
      </c>
      <c r="F4738" s="2">
        <v>33057900</v>
      </c>
      <c r="G4738" s="2">
        <v>31820000</v>
      </c>
      <c r="H4738" s="2">
        <v>30765200</v>
      </c>
      <c r="I4738" s="2">
        <v>30253600</v>
      </c>
      <c r="J4738" s="2">
        <v>30001000</v>
      </c>
      <c r="K4738" s="2">
        <v>30032600</v>
      </c>
      <c r="L4738" s="2">
        <v>30038900</v>
      </c>
      <c r="M4738" s="2">
        <v>30064200</v>
      </c>
      <c r="N4738" s="2">
        <v>30165200</v>
      </c>
      <c r="O4738" s="2">
        <v>30361000</v>
      </c>
      <c r="P4738" s="2">
        <v>30537900</v>
      </c>
      <c r="Q4738" s="2">
        <v>30740000</v>
      </c>
      <c r="R4738" s="2">
        <v>30878900</v>
      </c>
      <c r="S4738" s="2">
        <v>31055800</v>
      </c>
      <c r="T4738" s="2">
        <v>31308400</v>
      </c>
      <c r="U4738" s="2">
        <v>31447400</v>
      </c>
      <c r="V4738" s="2">
        <v>31763200</v>
      </c>
      <c r="W4738" s="2">
        <v>32079000</v>
      </c>
      <c r="X4738" s="2">
        <v>32363200</v>
      </c>
      <c r="Y4738" s="2">
        <v>32596900</v>
      </c>
      <c r="Z4738" s="2">
        <v>32862100</v>
      </c>
      <c r="AA4738" s="2">
        <v>33114800</v>
      </c>
      <c r="AB4738" s="2">
        <v>33348500</v>
      </c>
      <c r="AC4738" s="2">
        <v>33626400</v>
      </c>
      <c r="AD4738" s="2">
        <v>33866400</v>
      </c>
      <c r="AE4738" s="2">
        <v>34055900</v>
      </c>
      <c r="AF4738" s="2">
        <v>34384300</v>
      </c>
    </row>
    <row r="4739" spans="1:32">
      <c r="A4739" t="s">
        <v>10367</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10368</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10369</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10370</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10371</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10372</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10373</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10374</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10375</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10376</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10377</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10378</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10379</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10380</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10381</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10382</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10383</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10384</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10385</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10386</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10387</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10388</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10389</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10390</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10391</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10392</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10393</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10394</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10395</v>
      </c>
      <c r="B4767" t="s">
        <v>19</v>
      </c>
      <c r="C4767" s="2">
        <v>222935000</v>
      </c>
      <c r="D4767" s="2">
        <v>232419000</v>
      </c>
      <c r="E4767" s="2">
        <v>234461000</v>
      </c>
      <c r="F4767" s="2">
        <v>380945000</v>
      </c>
      <c r="G4767" s="2">
        <v>386489000</v>
      </c>
      <c r="H4767" s="2">
        <v>390137000</v>
      </c>
      <c r="I4767" s="2">
        <v>390428000</v>
      </c>
      <c r="J4767" s="2">
        <v>393055000</v>
      </c>
      <c r="K4767" s="2">
        <v>401371000</v>
      </c>
      <c r="L4767" s="2">
        <v>406915000</v>
      </c>
      <c r="M4767" s="2">
        <v>407645000</v>
      </c>
      <c r="N4767" s="2">
        <v>407499000</v>
      </c>
      <c r="O4767" s="2">
        <v>409104000</v>
      </c>
      <c r="P4767" s="2">
        <v>410271000</v>
      </c>
      <c r="Q4767" s="2">
        <v>412751000</v>
      </c>
      <c r="R4767" s="2">
        <v>416690000</v>
      </c>
      <c r="S4767" s="2">
        <v>422526000</v>
      </c>
      <c r="T4767" s="2">
        <v>429092000</v>
      </c>
      <c r="U4767" s="2">
        <v>434490000</v>
      </c>
      <c r="V4767" s="2">
        <v>440618000</v>
      </c>
      <c r="W4767" s="2">
        <v>447767000</v>
      </c>
      <c r="X4767" s="2">
        <v>453749000</v>
      </c>
      <c r="Y4767" s="2">
        <v>459147000</v>
      </c>
      <c r="Z4767" s="2">
        <v>464400000</v>
      </c>
      <c r="AA4767" s="2">
        <v>470382000</v>
      </c>
      <c r="AB4767" s="2">
        <v>476655000</v>
      </c>
      <c r="AC4767" s="2">
        <v>482637000</v>
      </c>
      <c r="AD4767" s="2">
        <v>488036000</v>
      </c>
      <c r="AE4767" s="2">
        <v>492850000</v>
      </c>
      <c r="AF4767" s="2">
        <v>499853000</v>
      </c>
    </row>
    <row r="4768" spans="1:32">
      <c r="A4768" t="s">
        <v>10396</v>
      </c>
      <c r="B4768" t="s">
        <v>19</v>
      </c>
      <c r="C4768" s="2">
        <v>2523750000</v>
      </c>
      <c r="D4768" s="2">
        <v>2631110000</v>
      </c>
      <c r="E4768" s="2">
        <v>2654230000</v>
      </c>
      <c r="F4768" s="2">
        <v>4312510000</v>
      </c>
      <c r="G4768" s="2">
        <v>4375270000</v>
      </c>
      <c r="H4768" s="2">
        <v>4416570000</v>
      </c>
      <c r="I4768" s="2">
        <v>4419870000</v>
      </c>
      <c r="J4768" s="2">
        <v>4449600000</v>
      </c>
      <c r="K4768" s="2">
        <v>4543740000</v>
      </c>
      <c r="L4768" s="2">
        <v>4606510000</v>
      </c>
      <c r="M4768" s="2">
        <v>4614770000</v>
      </c>
      <c r="N4768" s="2">
        <v>4613110000</v>
      </c>
      <c r="O4768" s="2">
        <v>4631280000</v>
      </c>
      <c r="P4768" s="2">
        <v>4644500000</v>
      </c>
      <c r="Q4768" s="2">
        <v>4672570000</v>
      </c>
      <c r="R4768" s="2">
        <v>4717170000</v>
      </c>
      <c r="S4768" s="2">
        <v>4783240000</v>
      </c>
      <c r="T4768" s="2">
        <v>4857560000</v>
      </c>
      <c r="U4768" s="2">
        <v>4918670000</v>
      </c>
      <c r="V4768" s="2">
        <v>4988040000</v>
      </c>
      <c r="W4768" s="2">
        <v>5068980000</v>
      </c>
      <c r="X4768" s="2">
        <v>5136690000</v>
      </c>
      <c r="Y4768" s="2">
        <v>5197810000</v>
      </c>
      <c r="Z4768" s="2">
        <v>5257270000</v>
      </c>
      <c r="AA4768" s="2">
        <v>5324980000</v>
      </c>
      <c r="AB4768" s="2">
        <v>5396010000</v>
      </c>
      <c r="AC4768" s="2">
        <v>5463720000</v>
      </c>
      <c r="AD4768" s="2">
        <v>5524840000</v>
      </c>
      <c r="AE4768" s="2">
        <v>5579340000</v>
      </c>
      <c r="AF4768" s="2">
        <v>5658620000</v>
      </c>
    </row>
    <row r="4769" spans="1:32">
      <c r="A4769" t="s">
        <v>10397</v>
      </c>
      <c r="B4769" t="s">
        <v>19</v>
      </c>
      <c r="C4769" s="2">
        <v>1504790000</v>
      </c>
      <c r="D4769" s="2">
        <v>1568800000</v>
      </c>
      <c r="E4769" s="2">
        <v>1582590000</v>
      </c>
      <c r="F4769" s="2">
        <v>2571340000</v>
      </c>
      <c r="G4769" s="2">
        <v>2608760000</v>
      </c>
      <c r="H4769" s="2">
        <v>2633380000</v>
      </c>
      <c r="I4769" s="2">
        <v>2635350000</v>
      </c>
      <c r="J4769" s="2">
        <v>2653080000</v>
      </c>
      <c r="K4769" s="2">
        <v>2709210000</v>
      </c>
      <c r="L4769" s="2">
        <v>2746640000</v>
      </c>
      <c r="M4769" s="2">
        <v>2751560000</v>
      </c>
      <c r="N4769" s="2">
        <v>2750570000</v>
      </c>
      <c r="O4769" s="2">
        <v>2761410000</v>
      </c>
      <c r="P4769" s="2">
        <v>2769290000</v>
      </c>
      <c r="Q4769" s="2">
        <v>2786030000</v>
      </c>
      <c r="R4769" s="2">
        <v>2812620000</v>
      </c>
      <c r="S4769" s="2">
        <v>2852010000</v>
      </c>
      <c r="T4769" s="2">
        <v>2896330000</v>
      </c>
      <c r="U4769" s="2">
        <v>2932760000</v>
      </c>
      <c r="V4769" s="2">
        <v>2974130000</v>
      </c>
      <c r="W4769" s="2">
        <v>3022380000</v>
      </c>
      <c r="X4769" s="2">
        <v>3062760000</v>
      </c>
      <c r="Y4769" s="2">
        <v>3099200000</v>
      </c>
      <c r="Z4769" s="2">
        <v>3134650000</v>
      </c>
      <c r="AA4769" s="2">
        <v>3175030000</v>
      </c>
      <c r="AB4769" s="2">
        <v>3217370000</v>
      </c>
      <c r="AC4769" s="2">
        <v>3257750000</v>
      </c>
      <c r="AD4769" s="2">
        <v>3294190000</v>
      </c>
      <c r="AE4769" s="2">
        <v>3326690000</v>
      </c>
      <c r="AF4769" s="2">
        <v>3373960000</v>
      </c>
    </row>
    <row r="4770" spans="1:32">
      <c r="A4770" t="s">
        <v>10398</v>
      </c>
      <c r="B4770" t="s">
        <v>19</v>
      </c>
      <c r="C4770" s="2">
        <v>307189000</v>
      </c>
      <c r="D4770" s="2">
        <v>320257000</v>
      </c>
      <c r="E4770" s="2">
        <v>323071000</v>
      </c>
      <c r="F4770" s="2">
        <v>524915000</v>
      </c>
      <c r="G4770" s="2">
        <v>532555000</v>
      </c>
      <c r="H4770" s="2">
        <v>537581000</v>
      </c>
      <c r="I4770" s="2">
        <v>537983000</v>
      </c>
      <c r="J4770" s="2">
        <v>541602000</v>
      </c>
      <c r="K4770" s="2">
        <v>553061000</v>
      </c>
      <c r="L4770" s="2">
        <v>560701000</v>
      </c>
      <c r="M4770" s="2">
        <v>561706000</v>
      </c>
      <c r="N4770" s="2">
        <v>561505000</v>
      </c>
      <c r="O4770" s="2">
        <v>563716000</v>
      </c>
      <c r="P4770" s="2">
        <v>565324000</v>
      </c>
      <c r="Q4770" s="2">
        <v>568742000</v>
      </c>
      <c r="R4770" s="2">
        <v>574170000</v>
      </c>
      <c r="S4770" s="2">
        <v>582212000</v>
      </c>
      <c r="T4770" s="2">
        <v>591259000</v>
      </c>
      <c r="U4770" s="2">
        <v>598697000</v>
      </c>
      <c r="V4770" s="2">
        <v>607141000</v>
      </c>
      <c r="W4770" s="2">
        <v>616992000</v>
      </c>
      <c r="X4770" s="2">
        <v>625234000</v>
      </c>
      <c r="Y4770" s="2">
        <v>632673000</v>
      </c>
      <c r="Z4770" s="2">
        <v>639910000</v>
      </c>
      <c r="AA4770" s="2">
        <v>648153000</v>
      </c>
      <c r="AB4770" s="2">
        <v>656798000</v>
      </c>
      <c r="AC4770" s="2">
        <v>665040000</v>
      </c>
      <c r="AD4770" s="2">
        <v>672479000</v>
      </c>
      <c r="AE4770" s="2">
        <v>679113000</v>
      </c>
      <c r="AF4770" s="2">
        <v>688763000</v>
      </c>
    </row>
    <row r="4771" spans="1:32">
      <c r="A4771" t="s">
        <v>10399</v>
      </c>
      <c r="B4771" t="s">
        <v>19</v>
      </c>
      <c r="C4771" s="2">
        <v>262847000</v>
      </c>
      <c r="D4771" s="2">
        <v>274028000</v>
      </c>
      <c r="E4771" s="2">
        <v>276436000</v>
      </c>
      <c r="F4771" s="2">
        <v>449144000</v>
      </c>
      <c r="G4771" s="2">
        <v>455681000</v>
      </c>
      <c r="H4771" s="2">
        <v>459981000</v>
      </c>
      <c r="I4771" s="2">
        <v>460326000</v>
      </c>
      <c r="J4771" s="2">
        <v>463422000</v>
      </c>
      <c r="K4771" s="2">
        <v>473227000</v>
      </c>
      <c r="L4771" s="2">
        <v>479764000</v>
      </c>
      <c r="M4771" s="2">
        <v>480624000</v>
      </c>
      <c r="N4771" s="2">
        <v>480452000</v>
      </c>
      <c r="O4771" s="2">
        <v>482344000</v>
      </c>
      <c r="P4771" s="2">
        <v>483720000</v>
      </c>
      <c r="Q4771" s="2">
        <v>486645000</v>
      </c>
      <c r="R4771" s="2">
        <v>491289000</v>
      </c>
      <c r="S4771" s="2">
        <v>498170000</v>
      </c>
      <c r="T4771" s="2">
        <v>505911000</v>
      </c>
      <c r="U4771" s="2">
        <v>512276000</v>
      </c>
      <c r="V4771" s="2">
        <v>519500000</v>
      </c>
      <c r="W4771" s="2">
        <v>527929000</v>
      </c>
      <c r="X4771" s="2">
        <v>534982000</v>
      </c>
      <c r="Y4771" s="2">
        <v>541347000</v>
      </c>
      <c r="Z4771" s="2">
        <v>547540000</v>
      </c>
      <c r="AA4771" s="2">
        <v>554592000</v>
      </c>
      <c r="AB4771" s="2">
        <v>561989000</v>
      </c>
      <c r="AC4771" s="2">
        <v>569042000</v>
      </c>
      <c r="AD4771" s="2">
        <v>575407000</v>
      </c>
      <c r="AE4771" s="2">
        <v>581084000</v>
      </c>
      <c r="AF4771" s="2">
        <v>589341000</v>
      </c>
    </row>
    <row r="4772" spans="1:32">
      <c r="A4772" t="s">
        <v>10400</v>
      </c>
      <c r="B4772" t="s">
        <v>19</v>
      </c>
      <c r="C4772" s="2">
        <v>1120730000</v>
      </c>
      <c r="D4772" s="2">
        <v>1168400000</v>
      </c>
      <c r="E4772" s="2">
        <v>1178670000</v>
      </c>
      <c r="F4772" s="2">
        <v>1915060000</v>
      </c>
      <c r="G4772" s="2">
        <v>1942940000</v>
      </c>
      <c r="H4772" s="2">
        <v>1961270000</v>
      </c>
      <c r="I4772" s="2">
        <v>1962740000</v>
      </c>
      <c r="J4772" s="2">
        <v>1975940000</v>
      </c>
      <c r="K4772" s="2">
        <v>2017750000</v>
      </c>
      <c r="L4772" s="2">
        <v>2045620000</v>
      </c>
      <c r="M4772" s="2">
        <v>2049290000</v>
      </c>
      <c r="N4772" s="2">
        <v>2048550000</v>
      </c>
      <c r="O4772" s="2">
        <v>2056620000</v>
      </c>
      <c r="P4772" s="2">
        <v>2062490000</v>
      </c>
      <c r="Q4772" s="2">
        <v>2074960000</v>
      </c>
      <c r="R4772" s="2">
        <v>2094760000</v>
      </c>
      <c r="S4772" s="2">
        <v>2124100000</v>
      </c>
      <c r="T4772" s="2">
        <v>2157110000</v>
      </c>
      <c r="U4772" s="2">
        <v>2184240000</v>
      </c>
      <c r="V4772" s="2">
        <v>2215050000</v>
      </c>
      <c r="W4772" s="2">
        <v>2250990000</v>
      </c>
      <c r="X4772" s="2">
        <v>2281060000</v>
      </c>
      <c r="Y4772" s="2">
        <v>2308200000</v>
      </c>
      <c r="Z4772" s="2">
        <v>2334600000</v>
      </c>
      <c r="AA4772" s="2">
        <v>2364680000</v>
      </c>
      <c r="AB4772" s="2">
        <v>2396210000</v>
      </c>
      <c r="AC4772" s="2">
        <v>2426290000</v>
      </c>
      <c r="AD4772" s="2">
        <v>2453420000</v>
      </c>
      <c r="AE4772" s="2">
        <v>2477630000</v>
      </c>
      <c r="AF4772" s="2">
        <v>2512830000</v>
      </c>
    </row>
    <row r="4773" spans="1:32">
      <c r="A4773" t="s">
        <v>10401</v>
      </c>
      <c r="B4773" t="s">
        <v>19</v>
      </c>
      <c r="C4773" s="2">
        <v>19909800</v>
      </c>
      <c r="D4773" s="2">
        <v>20756800</v>
      </c>
      <c r="E4773" s="2">
        <v>20939200</v>
      </c>
      <c r="F4773" s="2">
        <v>34021300</v>
      </c>
      <c r="G4773" s="2">
        <v>34516500</v>
      </c>
      <c r="H4773" s="2">
        <v>34842200</v>
      </c>
      <c r="I4773" s="2">
        <v>34868300</v>
      </c>
      <c r="J4773" s="2">
        <v>35102800</v>
      </c>
      <c r="K4773" s="2">
        <v>35845500</v>
      </c>
      <c r="L4773" s="2">
        <v>36340700</v>
      </c>
      <c r="M4773" s="2">
        <v>36405800</v>
      </c>
      <c r="N4773" s="2">
        <v>36392800</v>
      </c>
      <c r="O4773" s="2">
        <v>36536100</v>
      </c>
      <c r="P4773" s="2">
        <v>36640400</v>
      </c>
      <c r="Q4773" s="2">
        <v>36861900</v>
      </c>
      <c r="R4773" s="2">
        <v>37213700</v>
      </c>
      <c r="S4773" s="2">
        <v>37734900</v>
      </c>
      <c r="T4773" s="2">
        <v>38321200</v>
      </c>
      <c r="U4773" s="2">
        <v>38803300</v>
      </c>
      <c r="V4773" s="2">
        <v>39350600</v>
      </c>
      <c r="W4773" s="2">
        <v>39989100</v>
      </c>
      <c r="X4773" s="2">
        <v>40523300</v>
      </c>
      <c r="Y4773" s="2">
        <v>41005400</v>
      </c>
      <c r="Z4773" s="2">
        <v>41474500</v>
      </c>
      <c r="AA4773" s="2">
        <v>42008700</v>
      </c>
      <c r="AB4773" s="2">
        <v>42569000</v>
      </c>
      <c r="AC4773" s="2">
        <v>43103200</v>
      </c>
      <c r="AD4773" s="2">
        <v>43585400</v>
      </c>
      <c r="AE4773" s="2">
        <v>44015300</v>
      </c>
      <c r="AF4773" s="2">
        <v>44640800</v>
      </c>
    </row>
    <row r="4774" spans="1:32">
      <c r="A4774" t="s">
        <v>10402</v>
      </c>
      <c r="B4774" t="s">
        <v>19</v>
      </c>
      <c r="C4774" s="2">
        <v>96508500</v>
      </c>
      <c r="D4774" s="2">
        <v>100614000</v>
      </c>
      <c r="E4774" s="2">
        <v>101498000</v>
      </c>
      <c r="F4774" s="2">
        <v>164911000</v>
      </c>
      <c r="G4774" s="2">
        <v>167311000</v>
      </c>
      <c r="H4774" s="2">
        <v>168890000</v>
      </c>
      <c r="I4774" s="2">
        <v>169016000</v>
      </c>
      <c r="J4774" s="2">
        <v>170153000</v>
      </c>
      <c r="K4774" s="2">
        <v>173753000</v>
      </c>
      <c r="L4774" s="2">
        <v>176153000</v>
      </c>
      <c r="M4774" s="2">
        <v>176469000</v>
      </c>
      <c r="N4774" s="2">
        <v>176406000</v>
      </c>
      <c r="O4774" s="2">
        <v>177101000</v>
      </c>
      <c r="P4774" s="2">
        <v>177606000</v>
      </c>
      <c r="Q4774" s="2">
        <v>178680000</v>
      </c>
      <c r="R4774" s="2">
        <v>180385000</v>
      </c>
      <c r="S4774" s="2">
        <v>182911000</v>
      </c>
      <c r="T4774" s="2">
        <v>185754000</v>
      </c>
      <c r="U4774" s="2">
        <v>188090000</v>
      </c>
      <c r="V4774" s="2">
        <v>190743000</v>
      </c>
      <c r="W4774" s="2">
        <v>193838000</v>
      </c>
      <c r="X4774" s="2">
        <v>196428000</v>
      </c>
      <c r="Y4774" s="2">
        <v>198765000</v>
      </c>
      <c r="Z4774" s="2">
        <v>201038000</v>
      </c>
      <c r="AA4774" s="2">
        <v>203628000</v>
      </c>
      <c r="AB4774" s="2">
        <v>206344000</v>
      </c>
      <c r="AC4774" s="2">
        <v>208933000</v>
      </c>
      <c r="AD4774" s="2">
        <v>211270000</v>
      </c>
      <c r="AE4774" s="2">
        <v>213354000</v>
      </c>
      <c r="AF4774" s="2">
        <v>216386000</v>
      </c>
    </row>
    <row r="4775" spans="1:32">
      <c r="A4775" t="s">
        <v>10403</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10404</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10405</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10406</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10407</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10408</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10409</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10410</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10411</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10412</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10413</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10414</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10415</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10416</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10417</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10418</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10419</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10420</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10421</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10422</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10423</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10424</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10425</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10426</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10427</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10428</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10429</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10430</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10431</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10432</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10433</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10434</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10435</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10436</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10437</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10438</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10439</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10440</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10441</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10442</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10443</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10444</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10445</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10446</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10447</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10448</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10449</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10450</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10451</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10452</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10453</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10454</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10455</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10456</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10457</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10458</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10459</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10460</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10461</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10462</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10463</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10464</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10465</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10466</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10467</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10468</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10469</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10470</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10471</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10472</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10473</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10474</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10475</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10476</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10477</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10478</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10479</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10480</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10481</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10482</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10483</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10484</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10485</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10486</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10487</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10488</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10489</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10490</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10491</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10492</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10493</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10494</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10495</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10496</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10497</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10498</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10499</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10500</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10501</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10502</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10503</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10504</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10505</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10506</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10507</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10508</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10509</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10510</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10511</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10512</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10513</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10514</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10515</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10516</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10517</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10518</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10519</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10520</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10521</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10522</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10523</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10524</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10525</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10526</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10527</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10528</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10529</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10530</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10531</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10532</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10533</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10534</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10535</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10536</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10537</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10538</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10539</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10540</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10541</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10542</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10543</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10544</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10545</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10546</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10547</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10548</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10549</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10550</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10551</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10552</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10553</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10554</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10555</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10556</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10557</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10558</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10559</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10560</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10561</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10562</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10563</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10564</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10565</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10566</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10567</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10568</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10569</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10570</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10571</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10572</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10573</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10574</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10575</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10576</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10577</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10578</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10579</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10580</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10581</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10582</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10583</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10584</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10585</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10586</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10587</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10588</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10589</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10590</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10591</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10592</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10593</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10594</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10595</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10596</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10597</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10598</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10599</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10600</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10601</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10602</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10603</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10604</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10605</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10606</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10607</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10608</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10609</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10610</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10611</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10612</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10613</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10614</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10615</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10616</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10617</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10618</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10619</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10620</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10621</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10622</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10623</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10624</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10625</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10626</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10627</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10628</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10629</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10630</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10631</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10632</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10633</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10634</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10635</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10636</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10637</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10638</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10639</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10640</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10641</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10642</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10643</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10644</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10645</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10646</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10647</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10648</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10649</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10650</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10651</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10652</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10653</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10654</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10655</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10656</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10657</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10658</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10659</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10660</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10661</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10662</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10663</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10664</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10665</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10666</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10667</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10668</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10669</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10670</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10671</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10672</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10673</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10674</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10675</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10676</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10677</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10678</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10679</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10680</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10681</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10682</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10683</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10684</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10685</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10686</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10687</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10688</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10689</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10690</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10691</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10692</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10693</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10694</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10695</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10696</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10697</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10698</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10699</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10700</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10701</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10702</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10703</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10704</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10705</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6590</v>
      </c>
      <c r="B5078" t="s">
        <v>19</v>
      </c>
      <c r="C5078" s="2">
        <v>59730200000000</v>
      </c>
      <c r="D5078" s="2">
        <v>60037400000000</v>
      </c>
      <c r="E5078" s="2">
        <v>61451400000000</v>
      </c>
      <c r="F5078" s="2">
        <v>62572400000000</v>
      </c>
      <c r="G5078" s="2">
        <v>62672900000000</v>
      </c>
      <c r="H5078" s="2">
        <v>62919500000000</v>
      </c>
      <c r="I5078" s="2">
        <v>63135600000000</v>
      </c>
      <c r="J5078" s="2">
        <v>63302700000000</v>
      </c>
      <c r="K5078" s="2">
        <v>63467100000000</v>
      </c>
      <c r="L5078" s="2">
        <v>63578900000000</v>
      </c>
      <c r="M5078" s="2">
        <v>63736600000000</v>
      </c>
      <c r="N5078" s="2">
        <v>64079500000000</v>
      </c>
      <c r="O5078" s="2">
        <v>64321300000000</v>
      </c>
      <c r="P5078" s="2">
        <v>64572700000000</v>
      </c>
      <c r="Q5078" s="2">
        <v>64840500000000</v>
      </c>
      <c r="R5078" s="2">
        <v>65076500000000</v>
      </c>
      <c r="S5078" s="2">
        <v>65458300000000</v>
      </c>
      <c r="T5078" s="2">
        <v>65816000000000</v>
      </c>
      <c r="U5078" s="2">
        <v>66160300000000</v>
      </c>
      <c r="V5078" s="2">
        <v>66492100000000</v>
      </c>
      <c r="W5078" s="2">
        <v>66769300000000</v>
      </c>
      <c r="X5078" s="2">
        <v>67058000000000</v>
      </c>
      <c r="Y5078" s="2">
        <v>67333800000000</v>
      </c>
      <c r="Z5078" s="2">
        <v>67593300000000</v>
      </c>
      <c r="AA5078" s="2">
        <v>67852500000000</v>
      </c>
      <c r="AB5078" s="2">
        <v>68058800000000</v>
      </c>
      <c r="AC5078" s="2">
        <v>68263000000000</v>
      </c>
      <c r="AD5078" s="2">
        <v>68464300000000</v>
      </c>
      <c r="AE5078" s="2">
        <v>68669300000000</v>
      </c>
      <c r="AF5078" s="2">
        <v>68882400000000</v>
      </c>
    </row>
    <row r="5079" spans="1:32">
      <c r="A5079" t="s">
        <v>6591</v>
      </c>
      <c r="B5079" t="s">
        <v>19</v>
      </c>
      <c r="C5079" s="2">
        <v>473330000000</v>
      </c>
      <c r="D5079" s="2">
        <v>473343000000</v>
      </c>
      <c r="E5079" s="2">
        <v>473456000000</v>
      </c>
      <c r="F5079" s="2">
        <v>479066000000</v>
      </c>
      <c r="G5079" s="2">
        <v>481800000000</v>
      </c>
      <c r="H5079" s="2">
        <v>484446000000</v>
      </c>
      <c r="I5079" s="2">
        <v>487188000000</v>
      </c>
      <c r="J5079" s="2">
        <v>489820000000</v>
      </c>
      <c r="K5079" s="2">
        <v>492452000000</v>
      </c>
      <c r="L5079" s="2">
        <v>495077000000</v>
      </c>
      <c r="M5079" s="2">
        <v>497704000000</v>
      </c>
      <c r="N5079" s="2">
        <v>500345000000</v>
      </c>
      <c r="O5079" s="2">
        <v>503078000000</v>
      </c>
      <c r="P5079" s="2">
        <v>505707000000</v>
      </c>
      <c r="Q5079" s="2">
        <v>508335000000</v>
      </c>
      <c r="R5079" s="2">
        <v>510861000000</v>
      </c>
      <c r="S5079" s="2">
        <v>513399000000</v>
      </c>
      <c r="T5079" s="2">
        <v>515736000000</v>
      </c>
      <c r="U5079" s="2">
        <v>518070000000</v>
      </c>
      <c r="V5079" s="2">
        <v>520404000000</v>
      </c>
      <c r="W5079" s="2">
        <v>522533000000</v>
      </c>
      <c r="X5079" s="2">
        <v>524662000000</v>
      </c>
      <c r="Y5079" s="2">
        <v>526692000000</v>
      </c>
      <c r="Z5079" s="2">
        <v>528720000000</v>
      </c>
      <c r="AA5079" s="2">
        <v>530647000000</v>
      </c>
      <c r="AB5079" s="2">
        <v>532569000000</v>
      </c>
      <c r="AC5079" s="2">
        <v>534391000000</v>
      </c>
      <c r="AD5079" s="2">
        <v>536211000000</v>
      </c>
      <c r="AE5079" s="2">
        <v>537934000000</v>
      </c>
      <c r="AF5079" s="2">
        <v>539657000000</v>
      </c>
    </row>
    <row r="5080" spans="1:32">
      <c r="A5080" t="s">
        <v>6592</v>
      </c>
      <c r="B5080" t="s">
        <v>19</v>
      </c>
      <c r="C5080" s="2">
        <v>2434350000000</v>
      </c>
      <c r="D5080" s="2">
        <v>2434000000000</v>
      </c>
      <c r="E5080" s="2">
        <v>2436260000000</v>
      </c>
      <c r="F5080" s="2">
        <v>2468060000000</v>
      </c>
      <c r="G5080" s="2">
        <v>2481790000000</v>
      </c>
      <c r="H5080" s="2">
        <v>2495660000000</v>
      </c>
      <c r="I5080" s="2">
        <v>2509480000000</v>
      </c>
      <c r="J5080" s="2">
        <v>2524130000000</v>
      </c>
      <c r="K5080" s="2">
        <v>2537770000000</v>
      </c>
      <c r="L5080" s="2">
        <v>2551310000000</v>
      </c>
      <c r="M5080" s="2">
        <v>2564850000000</v>
      </c>
      <c r="N5080" s="2">
        <v>2579510000000</v>
      </c>
      <c r="O5080" s="2">
        <v>2593150000000</v>
      </c>
      <c r="P5080" s="2">
        <v>2606700000000</v>
      </c>
      <c r="Q5080" s="2">
        <v>2620230000000</v>
      </c>
      <c r="R5080" s="2">
        <v>2633700000000</v>
      </c>
      <c r="S5080" s="2">
        <v>2646340000000</v>
      </c>
      <c r="T5080" s="2">
        <v>2658970000000</v>
      </c>
      <c r="U5080" s="2">
        <v>2671550000000</v>
      </c>
      <c r="V5080" s="2">
        <v>2683150000000</v>
      </c>
      <c r="W5080" s="2">
        <v>2694710000000</v>
      </c>
      <c r="X5080" s="2">
        <v>2705270000000</v>
      </c>
      <c r="Y5080" s="2">
        <v>2716830000000</v>
      </c>
      <c r="Z5080" s="2">
        <v>2727360000000</v>
      </c>
      <c r="AA5080" s="2">
        <v>2736880000000</v>
      </c>
      <c r="AB5080" s="2">
        <v>2747380000000</v>
      </c>
      <c r="AC5080" s="2">
        <v>2756880000000</v>
      </c>
      <c r="AD5080" s="2">
        <v>2766340000000</v>
      </c>
      <c r="AE5080" s="2">
        <v>2775830000000</v>
      </c>
      <c r="AF5080" s="2">
        <v>2784330000000</v>
      </c>
    </row>
    <row r="5081" spans="1:32">
      <c r="A5081" t="s">
        <v>6593</v>
      </c>
      <c r="B5081" t="s">
        <v>19</v>
      </c>
      <c r="C5081" s="2">
        <v>288721000000</v>
      </c>
      <c r="D5081" s="2">
        <v>288717000000</v>
      </c>
      <c r="E5081" s="2">
        <v>290056000000</v>
      </c>
      <c r="F5081" s="2">
        <v>294867000000</v>
      </c>
      <c r="G5081" s="2">
        <v>296494000000</v>
      </c>
      <c r="H5081" s="2">
        <v>298350000000</v>
      </c>
      <c r="I5081" s="2">
        <v>300068000000</v>
      </c>
      <c r="J5081" s="2">
        <v>301694000000</v>
      </c>
      <c r="K5081" s="2">
        <v>303310000000</v>
      </c>
      <c r="L5081" s="2">
        <v>304864000000</v>
      </c>
      <c r="M5081" s="2">
        <v>306537000000</v>
      </c>
      <c r="N5081" s="2">
        <v>308249000000</v>
      </c>
      <c r="O5081" s="2">
        <v>309902000000</v>
      </c>
      <c r="P5081" s="2">
        <v>311518000000</v>
      </c>
      <c r="Q5081" s="2">
        <v>313133000000</v>
      </c>
      <c r="R5081" s="2">
        <v>314714000000</v>
      </c>
      <c r="S5081" s="2">
        <v>316329000000</v>
      </c>
      <c r="T5081" s="2">
        <v>317928000000</v>
      </c>
      <c r="U5081" s="2">
        <v>319503000000</v>
      </c>
      <c r="V5081" s="2">
        <v>320976000000</v>
      </c>
      <c r="W5081" s="2">
        <v>322409000000</v>
      </c>
      <c r="X5081" s="2">
        <v>323847000000</v>
      </c>
      <c r="Y5081" s="2">
        <v>325182000000</v>
      </c>
      <c r="Z5081" s="2">
        <v>326496000000</v>
      </c>
      <c r="AA5081" s="2">
        <v>327808000000</v>
      </c>
      <c r="AB5081" s="2">
        <v>328971000000</v>
      </c>
      <c r="AC5081" s="2">
        <v>330133000000</v>
      </c>
      <c r="AD5081" s="2">
        <v>331280000000</v>
      </c>
      <c r="AE5081" s="2">
        <v>332447000000</v>
      </c>
      <c r="AF5081" s="2">
        <v>333619000000</v>
      </c>
    </row>
    <row r="5082" spans="1:32">
      <c r="A5082" t="s">
        <v>6594</v>
      </c>
      <c r="B5082" t="s">
        <v>19</v>
      </c>
      <c r="C5082" s="2">
        <v>54082000000</v>
      </c>
      <c r="D5082" s="2">
        <v>53695200000</v>
      </c>
      <c r="E5082" s="2">
        <v>54800000000</v>
      </c>
      <c r="F5082" s="2">
        <v>55715500000</v>
      </c>
      <c r="G5082" s="2">
        <v>56192900000</v>
      </c>
      <c r="H5082" s="2">
        <v>56736800000</v>
      </c>
      <c r="I5082" s="2">
        <v>57252300000</v>
      </c>
      <c r="J5082" s="2">
        <v>57698100000</v>
      </c>
      <c r="K5082" s="2">
        <v>58128900000</v>
      </c>
      <c r="L5082" s="2">
        <v>58523100000</v>
      </c>
      <c r="M5082" s="2">
        <v>58917800000</v>
      </c>
      <c r="N5082" s="2">
        <v>59329700000</v>
      </c>
      <c r="O5082" s="2">
        <v>59775000000</v>
      </c>
      <c r="P5082" s="2">
        <v>60172400000</v>
      </c>
      <c r="Q5082" s="2">
        <v>60554200000</v>
      </c>
      <c r="R5082" s="2">
        <v>60907900000</v>
      </c>
      <c r="S5082" s="2">
        <v>61330100000</v>
      </c>
      <c r="T5082" s="2">
        <v>61731000000</v>
      </c>
      <c r="U5082" s="2">
        <v>62124000000</v>
      </c>
      <c r="V5082" s="2">
        <v>62520800000</v>
      </c>
      <c r="W5082" s="2">
        <v>62912700000</v>
      </c>
      <c r="X5082" s="2">
        <v>63295600000</v>
      </c>
      <c r="Y5082" s="2">
        <v>63677700000</v>
      </c>
      <c r="Z5082" s="2">
        <v>64043100000</v>
      </c>
      <c r="AA5082" s="2">
        <v>64408200000</v>
      </c>
      <c r="AB5082" s="2">
        <v>64761100000</v>
      </c>
      <c r="AC5082" s="2">
        <v>65113500000</v>
      </c>
      <c r="AD5082" s="2">
        <v>65449500000</v>
      </c>
      <c r="AE5082" s="2">
        <v>65791700000</v>
      </c>
      <c r="AF5082" s="2">
        <v>66144400000</v>
      </c>
    </row>
    <row r="5083" spans="1:32">
      <c r="A5083" t="s">
        <v>6595</v>
      </c>
      <c r="B5083" t="s">
        <v>19</v>
      </c>
      <c r="C5083" s="2">
        <v>48503500000</v>
      </c>
      <c r="D5083" s="2">
        <v>48170500000</v>
      </c>
      <c r="E5083" s="2">
        <v>49121700000</v>
      </c>
      <c r="F5083" s="2">
        <v>49924900000</v>
      </c>
      <c r="G5083" s="2">
        <v>50343900000</v>
      </c>
      <c r="H5083" s="2">
        <v>50821700000</v>
      </c>
      <c r="I5083" s="2">
        <v>51273600000</v>
      </c>
      <c r="J5083" s="2">
        <v>51665400000</v>
      </c>
      <c r="K5083" s="2">
        <v>52054400000</v>
      </c>
      <c r="L5083" s="2">
        <v>52401900000</v>
      </c>
      <c r="M5083" s="2">
        <v>52749700000</v>
      </c>
      <c r="N5083" s="2">
        <v>53112600000</v>
      </c>
      <c r="O5083" s="2">
        <v>53514200000</v>
      </c>
      <c r="P5083" s="2">
        <v>53864600000</v>
      </c>
      <c r="Q5083" s="2">
        <v>54201500000</v>
      </c>
      <c r="R5083" s="2">
        <v>54522900000</v>
      </c>
      <c r="S5083" s="2">
        <v>54884800000</v>
      </c>
      <c r="T5083" s="2">
        <v>55255400000</v>
      </c>
      <c r="U5083" s="2">
        <v>55590700000</v>
      </c>
      <c r="V5083" s="2">
        <v>55947800000</v>
      </c>
      <c r="W5083" s="2">
        <v>56290800000</v>
      </c>
      <c r="X5083" s="2">
        <v>56634500000</v>
      </c>
      <c r="Y5083" s="2">
        <v>56967600000</v>
      </c>
      <c r="Z5083" s="2">
        <v>57286200000</v>
      </c>
      <c r="AA5083" s="2">
        <v>57604700000</v>
      </c>
      <c r="AB5083" s="2">
        <v>57921000000</v>
      </c>
      <c r="AC5083" s="2">
        <v>58237000000</v>
      </c>
      <c r="AD5083" s="2">
        <v>58528800000</v>
      </c>
      <c r="AE5083" s="2">
        <v>58834600000</v>
      </c>
      <c r="AF5083" s="2">
        <v>59140900000</v>
      </c>
    </row>
    <row r="5084" spans="1:32">
      <c r="A5084" t="s">
        <v>6596</v>
      </c>
      <c r="B5084" t="s">
        <v>19</v>
      </c>
      <c r="C5084" s="2">
        <v>13008200000</v>
      </c>
      <c r="D5084" s="2">
        <v>13160800000</v>
      </c>
      <c r="E5084" s="2">
        <v>13592600000</v>
      </c>
      <c r="F5084" s="2">
        <v>15123000000</v>
      </c>
      <c r="G5084" s="2">
        <v>15216000000</v>
      </c>
      <c r="H5084" s="2">
        <v>15340900000</v>
      </c>
      <c r="I5084" s="2">
        <v>15456300000</v>
      </c>
      <c r="J5084" s="2">
        <v>15543500000</v>
      </c>
      <c r="K5084" s="2">
        <v>15632400000</v>
      </c>
      <c r="L5084" s="2">
        <v>15701800000</v>
      </c>
      <c r="M5084" s="2">
        <v>15770500000</v>
      </c>
      <c r="N5084" s="2">
        <v>15895300000</v>
      </c>
      <c r="O5084" s="2">
        <v>15976800000</v>
      </c>
      <c r="P5084" s="2">
        <v>16052100000</v>
      </c>
      <c r="Q5084" s="2">
        <v>16124700000</v>
      </c>
      <c r="R5084" s="2">
        <v>16189400000</v>
      </c>
      <c r="S5084" s="2">
        <v>16293000000</v>
      </c>
      <c r="T5084" s="2">
        <v>16392800000</v>
      </c>
      <c r="U5084" s="2">
        <v>16483900000</v>
      </c>
      <c r="V5084" s="2">
        <v>16569400000</v>
      </c>
      <c r="W5084" s="2">
        <v>16639200000</v>
      </c>
      <c r="X5084" s="2">
        <v>16712500000</v>
      </c>
      <c r="Y5084" s="2">
        <v>16783000000</v>
      </c>
      <c r="Z5084" s="2">
        <v>16848300000</v>
      </c>
      <c r="AA5084" s="2">
        <v>16913500000</v>
      </c>
      <c r="AB5084" s="2">
        <v>16975400000</v>
      </c>
      <c r="AC5084" s="2">
        <v>17035800000</v>
      </c>
      <c r="AD5084" s="2">
        <v>17091800000</v>
      </c>
      <c r="AE5084" s="2">
        <v>17150200000</v>
      </c>
      <c r="AF5084" s="2">
        <v>17209900000</v>
      </c>
    </row>
    <row r="5085" spans="1:32">
      <c r="A5085" t="s">
        <v>6597</v>
      </c>
      <c r="B5085" t="s">
        <v>19</v>
      </c>
      <c r="C5085" s="2">
        <v>12700400000</v>
      </c>
      <c r="D5085" s="2">
        <v>12690700000</v>
      </c>
      <c r="E5085" s="2">
        <v>12736300000</v>
      </c>
      <c r="F5085" s="2">
        <v>12899400000</v>
      </c>
      <c r="G5085" s="2">
        <v>12980900000</v>
      </c>
      <c r="H5085" s="2">
        <v>13055100000</v>
      </c>
      <c r="I5085" s="2">
        <v>13128600000</v>
      </c>
      <c r="J5085" s="2">
        <v>13209500000</v>
      </c>
      <c r="K5085" s="2">
        <v>13279900000</v>
      </c>
      <c r="L5085" s="2">
        <v>13358800000</v>
      </c>
      <c r="M5085" s="2">
        <v>13428000000</v>
      </c>
      <c r="N5085" s="2">
        <v>13498900000</v>
      </c>
      <c r="O5085" s="2">
        <v>13580200000</v>
      </c>
      <c r="P5085" s="2">
        <v>13650000000</v>
      </c>
      <c r="Q5085" s="2">
        <v>13719400000</v>
      </c>
      <c r="R5085" s="2">
        <v>13788000000</v>
      </c>
      <c r="S5085" s="2">
        <v>13859400000</v>
      </c>
      <c r="T5085" s="2">
        <v>13930700000</v>
      </c>
      <c r="U5085" s="2">
        <v>14001300000</v>
      </c>
      <c r="V5085" s="2">
        <v>14062200000</v>
      </c>
      <c r="W5085" s="2">
        <v>14132700000</v>
      </c>
      <c r="X5085" s="2">
        <v>14193200000</v>
      </c>
      <c r="Y5085" s="2">
        <v>14253700000</v>
      </c>
      <c r="Z5085" s="2">
        <v>14303500000</v>
      </c>
      <c r="AA5085" s="2">
        <v>14363400000</v>
      </c>
      <c r="AB5085" s="2">
        <v>14423000000</v>
      </c>
      <c r="AC5085" s="2">
        <v>14472600000</v>
      </c>
      <c r="AD5085" s="2">
        <v>14521600000</v>
      </c>
      <c r="AE5085" s="2">
        <v>14581200000</v>
      </c>
      <c r="AF5085" s="2">
        <v>14630800000</v>
      </c>
    </row>
    <row r="5086" spans="1:32">
      <c r="A5086" t="s">
        <v>6598</v>
      </c>
      <c r="B5086" t="s">
        <v>19</v>
      </c>
      <c r="C5086" s="2">
        <v>15411000000</v>
      </c>
      <c r="D5086" s="2">
        <v>15294200000</v>
      </c>
      <c r="E5086" s="2">
        <v>15620600000</v>
      </c>
      <c r="F5086" s="2">
        <v>15893300000</v>
      </c>
      <c r="G5086" s="2">
        <v>16034500000</v>
      </c>
      <c r="H5086" s="2">
        <v>16191400000</v>
      </c>
      <c r="I5086" s="2">
        <v>16342700000</v>
      </c>
      <c r="J5086" s="2">
        <v>16473000000</v>
      </c>
      <c r="K5086" s="2">
        <v>16598800000</v>
      </c>
      <c r="L5086" s="2">
        <v>16713600000</v>
      </c>
      <c r="M5086" s="2">
        <v>16828400000</v>
      </c>
      <c r="N5086" s="2">
        <v>16948100000</v>
      </c>
      <c r="O5086" s="2">
        <v>17077900000</v>
      </c>
      <c r="P5086" s="2">
        <v>17192100000</v>
      </c>
      <c r="Q5086" s="2">
        <v>17302500000</v>
      </c>
      <c r="R5086" s="2">
        <v>17406600000</v>
      </c>
      <c r="S5086" s="2">
        <v>17527000000</v>
      </c>
      <c r="T5086" s="2">
        <v>17645000000</v>
      </c>
      <c r="U5086" s="2">
        <v>17757700000</v>
      </c>
      <c r="V5086" s="2">
        <v>17873400000</v>
      </c>
      <c r="W5086" s="2">
        <v>17986800000</v>
      </c>
      <c r="X5086" s="2">
        <v>18099400000</v>
      </c>
      <c r="Y5086" s="2">
        <v>18210800000</v>
      </c>
      <c r="Z5086" s="2">
        <v>18316200000</v>
      </c>
      <c r="AA5086" s="2">
        <v>18420600000</v>
      </c>
      <c r="AB5086" s="2">
        <v>18524100000</v>
      </c>
      <c r="AC5086" s="2">
        <v>18626400000</v>
      </c>
      <c r="AD5086" s="2">
        <v>18723800000</v>
      </c>
      <c r="AE5086" s="2">
        <v>18825200000</v>
      </c>
      <c r="AF5086" s="2">
        <v>18926700000</v>
      </c>
    </row>
    <row r="5087" spans="1:32">
      <c r="A5087" t="s">
        <v>6599</v>
      </c>
      <c r="B5087" t="s">
        <v>19</v>
      </c>
      <c r="C5087" s="2">
        <v>9937470000000</v>
      </c>
      <c r="D5087" s="2">
        <v>9937490000000</v>
      </c>
      <c r="E5087" s="2">
        <v>9896530000000</v>
      </c>
      <c r="F5087" s="2">
        <v>9695580000000</v>
      </c>
      <c r="G5087" s="2">
        <v>9662590000000</v>
      </c>
      <c r="H5087" s="2">
        <v>9503590000000</v>
      </c>
      <c r="I5087" s="2">
        <v>9378600000000</v>
      </c>
      <c r="J5087" s="2">
        <v>9363600000000</v>
      </c>
      <c r="K5087" s="2">
        <v>9348610000000</v>
      </c>
      <c r="L5087" s="2">
        <v>9421610000000</v>
      </c>
      <c r="M5087" s="2">
        <v>9571610000000</v>
      </c>
      <c r="N5087" s="2">
        <v>9624620000000</v>
      </c>
      <c r="O5087" s="2">
        <v>9719630000000</v>
      </c>
      <c r="P5087" s="2">
        <v>9841630000000</v>
      </c>
      <c r="Q5087" s="2">
        <v>10081600000000</v>
      </c>
      <c r="R5087" s="2">
        <v>10081600000000</v>
      </c>
      <c r="S5087" s="2">
        <v>10071700000000</v>
      </c>
      <c r="T5087" s="2">
        <v>10061700000000</v>
      </c>
      <c r="U5087" s="2">
        <v>10041700000000</v>
      </c>
      <c r="V5087" s="2">
        <v>10031700000000</v>
      </c>
      <c r="W5087" s="2">
        <v>10021700000000</v>
      </c>
      <c r="X5087" s="2">
        <v>9994690000000</v>
      </c>
      <c r="Y5087" s="2">
        <v>9967700000000</v>
      </c>
      <c r="Z5087" s="2">
        <v>9940710000000</v>
      </c>
      <c r="AA5087" s="2">
        <v>9914710000000</v>
      </c>
      <c r="AB5087" s="2">
        <v>9887720000000</v>
      </c>
      <c r="AC5087" s="2">
        <v>9853720000000</v>
      </c>
      <c r="AD5087" s="2">
        <v>9820730000000</v>
      </c>
      <c r="AE5087" s="2">
        <v>9786730000000</v>
      </c>
      <c r="AF5087" s="2">
        <v>9753740000000</v>
      </c>
    </row>
    <row r="5088" spans="1:32">
      <c r="A5088" t="s">
        <v>6600</v>
      </c>
      <c r="B5088" t="s">
        <v>19</v>
      </c>
      <c r="C5088" s="2">
        <v>1176410000000</v>
      </c>
      <c r="D5088" s="2">
        <v>1176410000000</v>
      </c>
      <c r="E5088" s="2">
        <v>1196430000000</v>
      </c>
      <c r="F5088" s="2">
        <v>1185440000000</v>
      </c>
      <c r="G5088" s="2">
        <v>1194440000000</v>
      </c>
      <c r="H5088" s="2">
        <v>1188440000000</v>
      </c>
      <c r="I5088" s="2">
        <v>1186440000000</v>
      </c>
      <c r="J5088" s="2">
        <v>1198440000000</v>
      </c>
      <c r="K5088" s="2">
        <v>1210440000000</v>
      </c>
      <c r="L5088" s="2">
        <v>1232440000000</v>
      </c>
      <c r="M5088" s="2">
        <v>1263450000000</v>
      </c>
      <c r="N5088" s="2">
        <v>1274450000000</v>
      </c>
      <c r="O5088" s="2">
        <v>1290450000000</v>
      </c>
      <c r="P5088" s="2">
        <v>1309450000000</v>
      </c>
      <c r="Q5088" s="2">
        <v>1342450000000</v>
      </c>
      <c r="R5088" s="2">
        <v>1347450000000</v>
      </c>
      <c r="S5088" s="2">
        <v>1351460000000</v>
      </c>
      <c r="T5088" s="2">
        <v>1355460000000</v>
      </c>
      <c r="U5088" s="2">
        <v>1359460000000</v>
      </c>
      <c r="V5088" s="2">
        <v>1363460000000</v>
      </c>
      <c r="W5088" s="2">
        <v>1367470000000</v>
      </c>
      <c r="X5088" s="2">
        <v>1371470000000</v>
      </c>
      <c r="Y5088" s="2">
        <v>1374470000000</v>
      </c>
      <c r="Z5088" s="2">
        <v>1377470000000</v>
      </c>
      <c r="AA5088" s="2">
        <v>1380470000000</v>
      </c>
      <c r="AB5088" s="2">
        <v>1384480000000</v>
      </c>
      <c r="AC5088" s="2">
        <v>1387480000000</v>
      </c>
      <c r="AD5088" s="2">
        <v>1390480000000</v>
      </c>
      <c r="AE5088" s="2">
        <v>1393480000000</v>
      </c>
      <c r="AF5088" s="2">
        <v>1396480000000</v>
      </c>
    </row>
    <row r="5089" spans="1:32">
      <c r="A5089" t="s">
        <v>6601</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6602</v>
      </c>
      <c r="B5090" t="s">
        <v>19</v>
      </c>
      <c r="C5090" s="2">
        <v>5783330000000</v>
      </c>
      <c r="D5090" s="2">
        <v>4855710000000</v>
      </c>
      <c r="E5090" s="2">
        <v>4723410000000</v>
      </c>
      <c r="F5090" s="2">
        <v>4315460000000</v>
      </c>
      <c r="G5090" s="2">
        <v>3633920000000</v>
      </c>
      <c r="H5090" s="2">
        <v>3647590000000</v>
      </c>
      <c r="I5090" s="2">
        <v>3490600000000</v>
      </c>
      <c r="J5090" s="2">
        <v>3177220000000</v>
      </c>
      <c r="K5090" s="2">
        <v>2831450000000</v>
      </c>
      <c r="L5090" s="2">
        <v>2705620000000</v>
      </c>
      <c r="M5090" s="2">
        <v>2319880000000</v>
      </c>
      <c r="N5090" s="2">
        <v>2205420000000</v>
      </c>
      <c r="O5090" s="2">
        <v>2140540000000</v>
      </c>
      <c r="P5090" s="2">
        <v>1802730000000</v>
      </c>
      <c r="Q5090" s="2">
        <v>1670510000000</v>
      </c>
      <c r="R5090" s="2">
        <v>1543140000000</v>
      </c>
      <c r="S5090" s="2">
        <v>1511660000000</v>
      </c>
      <c r="T5090" s="2">
        <v>1513900000000</v>
      </c>
      <c r="U5090" s="2">
        <v>1497170000000</v>
      </c>
      <c r="V5090" s="2">
        <v>1463880000000</v>
      </c>
      <c r="W5090" s="2">
        <v>1450610000000</v>
      </c>
      <c r="X5090" s="2">
        <v>1416260000000</v>
      </c>
      <c r="Y5090" s="2">
        <v>1388460000000</v>
      </c>
      <c r="Z5090" s="2">
        <v>1356010000000</v>
      </c>
      <c r="AA5090" s="2">
        <v>1343710000000</v>
      </c>
      <c r="AB5090" s="2">
        <v>1341280000000</v>
      </c>
      <c r="AC5090" s="2">
        <v>1343740000000</v>
      </c>
      <c r="AD5090" s="2">
        <v>1339900000000</v>
      </c>
      <c r="AE5090" s="2">
        <v>1330980000000</v>
      </c>
      <c r="AF5090" s="2">
        <v>1325550000000</v>
      </c>
    </row>
    <row r="5091" spans="1:32">
      <c r="A5091" t="s">
        <v>6603</v>
      </c>
      <c r="B5091" t="s">
        <v>19</v>
      </c>
      <c r="C5091" s="2">
        <v>23861000000</v>
      </c>
      <c r="D5091" s="2">
        <v>19982700000</v>
      </c>
      <c r="E5091" s="2">
        <v>20848400000</v>
      </c>
      <c r="F5091" s="2">
        <v>18794100000</v>
      </c>
      <c r="G5091" s="2">
        <v>16334200000</v>
      </c>
      <c r="H5091" s="2">
        <v>17959600000</v>
      </c>
      <c r="I5091" s="2">
        <v>18719300000</v>
      </c>
      <c r="J5091" s="2">
        <v>18480200000</v>
      </c>
      <c r="K5091" s="2">
        <v>17822900000</v>
      </c>
      <c r="L5091" s="2">
        <v>17631300000</v>
      </c>
      <c r="M5091" s="2">
        <v>15526300000</v>
      </c>
      <c r="N5091" s="2">
        <v>14892900000</v>
      </c>
      <c r="O5091" s="2">
        <v>14561900000</v>
      </c>
      <c r="P5091" s="2">
        <v>12447600000</v>
      </c>
      <c r="Q5091" s="2">
        <v>11624200000</v>
      </c>
      <c r="R5091" s="2">
        <v>10900800000</v>
      </c>
      <c r="S5091" s="2">
        <v>10906600000</v>
      </c>
      <c r="T5091" s="2">
        <v>11048700000</v>
      </c>
      <c r="U5091" s="2">
        <v>11343900000</v>
      </c>
      <c r="V5091" s="2">
        <v>11325100000</v>
      </c>
      <c r="W5091" s="2">
        <v>11396800000</v>
      </c>
      <c r="X5091" s="2">
        <v>11228200000</v>
      </c>
      <c r="Y5091" s="2">
        <v>11122800000</v>
      </c>
      <c r="Z5091" s="2">
        <v>11041900000</v>
      </c>
      <c r="AA5091" s="2">
        <v>11087100000</v>
      </c>
      <c r="AB5091" s="2">
        <v>11108400000</v>
      </c>
      <c r="AC5091" s="2">
        <v>11229100000</v>
      </c>
      <c r="AD5091" s="2">
        <v>11311300000</v>
      </c>
      <c r="AE5091" s="2">
        <v>11455800000</v>
      </c>
      <c r="AF5091" s="2">
        <v>11552700000</v>
      </c>
    </row>
    <row r="5092" spans="1:32">
      <c r="A5092" t="s">
        <v>6604</v>
      </c>
      <c r="B5092" t="s">
        <v>19</v>
      </c>
      <c r="C5092" s="2">
        <v>239597000000</v>
      </c>
      <c r="D5092" s="2">
        <v>200650000000</v>
      </c>
      <c r="E5092" s="2">
        <v>209397000000</v>
      </c>
      <c r="F5092" s="2">
        <v>188488000000</v>
      </c>
      <c r="G5092" s="2">
        <v>163715000000</v>
      </c>
      <c r="H5092" s="2">
        <v>180121000000</v>
      </c>
      <c r="I5092" s="2">
        <v>187558000000</v>
      </c>
      <c r="J5092" s="2">
        <v>184977000000</v>
      </c>
      <c r="K5092" s="2">
        <v>178290000000</v>
      </c>
      <c r="L5092" s="2">
        <v>176318000000</v>
      </c>
      <c r="M5092" s="2">
        <v>155269000000</v>
      </c>
      <c r="N5092" s="2">
        <v>148753000000</v>
      </c>
      <c r="O5092" s="2">
        <v>145449000000</v>
      </c>
      <c r="P5092" s="2">
        <v>124333000000</v>
      </c>
      <c r="Q5092" s="2">
        <v>116061000000</v>
      </c>
      <c r="R5092" s="2">
        <v>108797000000</v>
      </c>
      <c r="S5092" s="2">
        <v>108860000000</v>
      </c>
      <c r="T5092" s="2">
        <v>110238000000</v>
      </c>
      <c r="U5092" s="2">
        <v>113189000000</v>
      </c>
      <c r="V5092" s="2">
        <v>112914000000</v>
      </c>
      <c r="W5092" s="2">
        <v>113585000000</v>
      </c>
      <c r="X5092" s="2">
        <v>111818000000</v>
      </c>
      <c r="Y5092" s="2">
        <v>110772000000</v>
      </c>
      <c r="Z5092" s="2">
        <v>109970000000</v>
      </c>
      <c r="AA5092" s="2">
        <v>110380000000</v>
      </c>
      <c r="AB5092" s="2">
        <v>110552000000</v>
      </c>
      <c r="AC5092" s="2">
        <v>111799000000</v>
      </c>
      <c r="AD5092" s="2">
        <v>112577000000</v>
      </c>
      <c r="AE5092" s="2">
        <v>114017000000</v>
      </c>
      <c r="AF5092" s="2">
        <v>114941000000</v>
      </c>
    </row>
    <row r="5093" spans="1:32">
      <c r="A5093" t="s">
        <v>6605</v>
      </c>
      <c r="B5093" t="s">
        <v>19</v>
      </c>
      <c r="C5093" s="2">
        <v>43781200000</v>
      </c>
      <c r="D5093" s="2">
        <v>36671600000</v>
      </c>
      <c r="E5093" s="2">
        <v>38147600000</v>
      </c>
      <c r="F5093" s="2">
        <v>33558800000</v>
      </c>
      <c r="G5093" s="2">
        <v>28611300000</v>
      </c>
      <c r="H5093" s="2">
        <v>31726800000</v>
      </c>
      <c r="I5093" s="2">
        <v>32047400000</v>
      </c>
      <c r="J5093" s="2">
        <v>30919700000</v>
      </c>
      <c r="K5093" s="2">
        <v>29249000000</v>
      </c>
      <c r="L5093" s="2">
        <v>28533300000</v>
      </c>
      <c r="M5093" s="2">
        <v>25003500000</v>
      </c>
      <c r="N5093" s="2">
        <v>23644500000</v>
      </c>
      <c r="O5093" s="2">
        <v>22966800000</v>
      </c>
      <c r="P5093" s="2">
        <v>19588700000</v>
      </c>
      <c r="Q5093" s="2">
        <v>18192700000</v>
      </c>
      <c r="R5093" s="2">
        <v>16942800000</v>
      </c>
      <c r="S5093" s="2">
        <v>16858900000</v>
      </c>
      <c r="T5093" s="2">
        <v>16980000000</v>
      </c>
      <c r="U5093" s="2">
        <v>17385800000</v>
      </c>
      <c r="V5093" s="2">
        <v>17089500000</v>
      </c>
      <c r="W5093" s="2">
        <v>17042400000</v>
      </c>
      <c r="X5093" s="2">
        <v>16625600000</v>
      </c>
      <c r="Y5093" s="2">
        <v>16366900000</v>
      </c>
      <c r="Z5093" s="2">
        <v>16207900000</v>
      </c>
      <c r="AA5093" s="2">
        <v>16195000000</v>
      </c>
      <c r="AB5093" s="2">
        <v>16151800000</v>
      </c>
      <c r="AC5093" s="2">
        <v>16347000000</v>
      </c>
      <c r="AD5093" s="2">
        <v>16410900000</v>
      </c>
      <c r="AE5093" s="2">
        <v>16548200000</v>
      </c>
      <c r="AF5093" s="2">
        <v>16526600000</v>
      </c>
    </row>
    <row r="5094" spans="1:32">
      <c r="A5094" t="s">
        <v>6606</v>
      </c>
      <c r="B5094" t="s">
        <v>19</v>
      </c>
      <c r="C5094" s="2">
        <v>457620000000</v>
      </c>
      <c r="D5094" s="2">
        <v>383228000000</v>
      </c>
      <c r="E5094" s="2">
        <v>400027000000</v>
      </c>
      <c r="F5094" s="2">
        <v>338393000000</v>
      </c>
      <c r="G5094" s="2">
        <v>282587000000</v>
      </c>
      <c r="H5094" s="2">
        <v>320090000000</v>
      </c>
      <c r="I5094" s="2">
        <v>311492000000</v>
      </c>
      <c r="J5094" s="2">
        <v>292567000000</v>
      </c>
      <c r="K5094" s="2">
        <v>270619000000</v>
      </c>
      <c r="L5094" s="2">
        <v>258927000000</v>
      </c>
      <c r="M5094" s="2">
        <v>225107000000</v>
      </c>
      <c r="N5094" s="2">
        <v>207657000000</v>
      </c>
      <c r="O5094" s="2">
        <v>199503000000</v>
      </c>
      <c r="P5094" s="2">
        <v>169620000000</v>
      </c>
      <c r="Q5094" s="2">
        <v>155889000000</v>
      </c>
      <c r="R5094" s="2">
        <v>143472000000</v>
      </c>
      <c r="S5094" s="2">
        <v>141520000000</v>
      </c>
      <c r="T5094" s="2">
        <v>141104000000</v>
      </c>
      <c r="U5094" s="2">
        <v>143990000000</v>
      </c>
      <c r="V5094" s="2">
        <v>137291000000</v>
      </c>
      <c r="W5094" s="2">
        <v>134387000000</v>
      </c>
      <c r="X5094" s="2">
        <v>128443000000</v>
      </c>
      <c r="Y5094" s="2">
        <v>124773000000</v>
      </c>
      <c r="Z5094" s="2">
        <v>123097000000</v>
      </c>
      <c r="AA5094" s="2">
        <v>121767000000</v>
      </c>
      <c r="AB5094" s="2">
        <v>120261000000</v>
      </c>
      <c r="AC5094" s="2">
        <v>122097000000</v>
      </c>
      <c r="AD5094" s="2">
        <v>121752000000</v>
      </c>
      <c r="AE5094" s="2">
        <v>121582000000</v>
      </c>
      <c r="AF5094" s="2">
        <v>118820000000</v>
      </c>
    </row>
    <row r="5095" spans="1:32">
      <c r="A5095" t="s">
        <v>6607</v>
      </c>
      <c r="B5095" t="s">
        <v>19</v>
      </c>
      <c r="C5095" s="2">
        <v>62688200000</v>
      </c>
      <c r="D5095" s="2">
        <v>52497800000</v>
      </c>
      <c r="E5095" s="2">
        <v>54792600000</v>
      </c>
      <c r="F5095" s="2">
        <v>46454100000</v>
      </c>
      <c r="G5095" s="2">
        <v>38837900000</v>
      </c>
      <c r="H5095" s="2">
        <v>43946500000</v>
      </c>
      <c r="I5095" s="2">
        <v>42851500000</v>
      </c>
      <c r="J5095" s="2">
        <v>40320200000</v>
      </c>
      <c r="K5095" s="2">
        <v>37353200000</v>
      </c>
      <c r="L5095" s="2">
        <v>35776500000</v>
      </c>
      <c r="M5095" s="2">
        <v>31118700000</v>
      </c>
      <c r="N5095" s="2">
        <v>28757400000</v>
      </c>
      <c r="O5095" s="2">
        <v>27647500000</v>
      </c>
      <c r="P5095" s="2">
        <v>23509800000</v>
      </c>
      <c r="Q5095" s="2">
        <v>21621100000</v>
      </c>
      <c r="R5095" s="2">
        <v>19918500000</v>
      </c>
      <c r="S5095" s="2">
        <v>19656600000</v>
      </c>
      <c r="T5095" s="2">
        <v>19612300000</v>
      </c>
      <c r="U5095" s="2">
        <v>20018900000</v>
      </c>
      <c r="V5095" s="2">
        <v>19126600000</v>
      </c>
      <c r="W5095" s="2">
        <v>18751000000</v>
      </c>
      <c r="X5095" s="2">
        <v>17948000000</v>
      </c>
      <c r="Y5095" s="2">
        <v>17452500000</v>
      </c>
      <c r="Z5095" s="2">
        <v>17222900000</v>
      </c>
      <c r="AA5095" s="2">
        <v>17047700000</v>
      </c>
      <c r="AB5095" s="2">
        <v>16848700000</v>
      </c>
      <c r="AC5095" s="2">
        <v>17102300000</v>
      </c>
      <c r="AD5095" s="2">
        <v>17066800000</v>
      </c>
      <c r="AE5095" s="2">
        <v>17051100000</v>
      </c>
      <c r="AF5095" s="2">
        <v>16690800000</v>
      </c>
    </row>
    <row r="5096" spans="1:32">
      <c r="A5096" t="s">
        <v>6608</v>
      </c>
      <c r="B5096" t="s">
        <v>19</v>
      </c>
      <c r="C5096" s="2">
        <v>1290370000</v>
      </c>
      <c r="D5096" s="2">
        <v>1081590000</v>
      </c>
      <c r="E5096" s="2">
        <v>1110700000</v>
      </c>
      <c r="F5096" s="2">
        <v>967015000</v>
      </c>
      <c r="G5096" s="2">
        <v>802075000</v>
      </c>
      <c r="H5096" s="2">
        <v>882743000</v>
      </c>
      <c r="I5096" s="2">
        <v>854771000</v>
      </c>
      <c r="J5096" s="2">
        <v>795816000</v>
      </c>
      <c r="K5096" s="2">
        <v>728134000</v>
      </c>
      <c r="L5096" s="2">
        <v>695428000</v>
      </c>
      <c r="M5096" s="2">
        <v>605185000</v>
      </c>
      <c r="N5096" s="2">
        <v>563397000</v>
      </c>
      <c r="O5096" s="2">
        <v>542670000</v>
      </c>
      <c r="P5096" s="2">
        <v>460958000</v>
      </c>
      <c r="Q5096" s="2">
        <v>425585000</v>
      </c>
      <c r="R5096" s="2">
        <v>392510000</v>
      </c>
      <c r="S5096" s="2">
        <v>386762000</v>
      </c>
      <c r="T5096" s="2">
        <v>386033000</v>
      </c>
      <c r="U5096" s="2">
        <v>392866000</v>
      </c>
      <c r="V5096" s="2">
        <v>377989000</v>
      </c>
      <c r="W5096" s="2">
        <v>372571000</v>
      </c>
      <c r="X5096" s="2">
        <v>358956000</v>
      </c>
      <c r="Y5096" s="2">
        <v>349640000</v>
      </c>
      <c r="Z5096" s="2">
        <v>344518000</v>
      </c>
      <c r="AA5096" s="2">
        <v>341389000</v>
      </c>
      <c r="AB5096" s="2">
        <v>337815000</v>
      </c>
      <c r="AC5096" s="2">
        <v>342129000</v>
      </c>
      <c r="AD5096" s="2">
        <v>341825000</v>
      </c>
      <c r="AE5096" s="2">
        <v>342190000</v>
      </c>
      <c r="AF5096" s="2">
        <v>336354000</v>
      </c>
    </row>
    <row r="5097" spans="1:32">
      <c r="A5097" t="s">
        <v>6609</v>
      </c>
      <c r="B5097" t="s">
        <v>19</v>
      </c>
      <c r="C5097" s="2">
        <v>1135600000</v>
      </c>
      <c r="D5097" s="2">
        <v>951068000</v>
      </c>
      <c r="E5097" s="2">
        <v>991341000</v>
      </c>
      <c r="F5097" s="2">
        <v>894710000</v>
      </c>
      <c r="G5097" s="2">
        <v>777280000</v>
      </c>
      <c r="H5097" s="2">
        <v>853270000</v>
      </c>
      <c r="I5097" s="2">
        <v>888761000</v>
      </c>
      <c r="J5097" s="2">
        <v>877009000</v>
      </c>
      <c r="K5097" s="2">
        <v>845147000</v>
      </c>
      <c r="L5097" s="2">
        <v>836251000</v>
      </c>
      <c r="M5097" s="2">
        <v>736232000</v>
      </c>
      <c r="N5097" s="2">
        <v>706050000</v>
      </c>
      <c r="O5097" s="2">
        <v>690792000</v>
      </c>
      <c r="P5097" s="2">
        <v>590612000</v>
      </c>
      <c r="Q5097" s="2">
        <v>551473000</v>
      </c>
      <c r="R5097" s="2">
        <v>517023000</v>
      </c>
      <c r="S5097" s="2">
        <v>517332000</v>
      </c>
      <c r="T5097" s="2">
        <v>524140000</v>
      </c>
      <c r="U5097" s="2">
        <v>537975000</v>
      </c>
      <c r="V5097" s="2">
        <v>537553000</v>
      </c>
      <c r="W5097" s="2">
        <v>540613000</v>
      </c>
      <c r="X5097" s="2">
        <v>532721000</v>
      </c>
      <c r="Y5097" s="2">
        <v>527775000</v>
      </c>
      <c r="Z5097" s="2">
        <v>523781000</v>
      </c>
      <c r="AA5097" s="2">
        <v>525982000</v>
      </c>
      <c r="AB5097" s="2">
        <v>527055000</v>
      </c>
      <c r="AC5097" s="2">
        <v>533088000</v>
      </c>
      <c r="AD5097" s="2">
        <v>536642000</v>
      </c>
      <c r="AE5097" s="2">
        <v>543782000</v>
      </c>
      <c r="AF5097" s="2">
        <v>548410000</v>
      </c>
    </row>
    <row r="5098" spans="1:32">
      <c r="A5098" t="s">
        <v>6610</v>
      </c>
      <c r="B5098" t="s">
        <v>19</v>
      </c>
      <c r="C5098" s="2">
        <v>959754000</v>
      </c>
      <c r="D5098" s="2">
        <v>803847000</v>
      </c>
      <c r="E5098" s="2">
        <v>837112000</v>
      </c>
      <c r="F5098" s="2">
        <v>740175000</v>
      </c>
      <c r="G5098" s="2">
        <v>634208000</v>
      </c>
      <c r="H5098" s="2">
        <v>702204000</v>
      </c>
      <c r="I5098" s="2">
        <v>714935000</v>
      </c>
      <c r="J5098" s="2">
        <v>693879000</v>
      </c>
      <c r="K5098" s="2">
        <v>659836000</v>
      </c>
      <c r="L5098" s="2">
        <v>646037000</v>
      </c>
      <c r="M5098" s="2">
        <v>566805000</v>
      </c>
      <c r="N5098" s="2">
        <v>537865000</v>
      </c>
      <c r="O5098" s="2">
        <v>523424000</v>
      </c>
      <c r="P5098" s="2">
        <v>446717000</v>
      </c>
      <c r="Q5098" s="2">
        <v>415472000</v>
      </c>
      <c r="R5098" s="2">
        <v>387596000</v>
      </c>
      <c r="S5098" s="2">
        <v>386280000</v>
      </c>
      <c r="T5098" s="2">
        <v>389655000</v>
      </c>
      <c r="U5098" s="2">
        <v>399294000</v>
      </c>
      <c r="V5098" s="2">
        <v>394077000</v>
      </c>
      <c r="W5098" s="2">
        <v>393920000</v>
      </c>
      <c r="X5098" s="2">
        <v>385283000</v>
      </c>
      <c r="Y5098" s="2">
        <v>379907000</v>
      </c>
      <c r="Z5098" s="2">
        <v>376535000</v>
      </c>
      <c r="AA5098" s="2">
        <v>376734000</v>
      </c>
      <c r="AB5098" s="2">
        <v>376169000</v>
      </c>
      <c r="AC5098" s="2">
        <v>380603000</v>
      </c>
      <c r="AD5098" s="2">
        <v>382503000</v>
      </c>
      <c r="AE5098" s="2">
        <v>386156000</v>
      </c>
      <c r="AF5098" s="2">
        <v>386665000</v>
      </c>
    </row>
    <row r="5099" spans="1:32">
      <c r="A5099" t="s">
        <v>6611</v>
      </c>
      <c r="B5099" t="s">
        <v>19</v>
      </c>
      <c r="C5099" s="2">
        <v>1825090000000</v>
      </c>
      <c r="D5099" s="2">
        <v>1528390000000</v>
      </c>
      <c r="E5099" s="2">
        <v>1508880000000</v>
      </c>
      <c r="F5099" s="2">
        <v>1299480000000</v>
      </c>
      <c r="G5099" s="2">
        <v>1168600000000</v>
      </c>
      <c r="H5099" s="2">
        <v>1191610000000</v>
      </c>
      <c r="I5099" s="2">
        <v>1183310000000</v>
      </c>
      <c r="J5099" s="2">
        <v>1121330000000</v>
      </c>
      <c r="K5099" s="2">
        <v>1046240000000</v>
      </c>
      <c r="L5099" s="2">
        <v>1022740000000</v>
      </c>
      <c r="M5099" s="2">
        <v>865083000000</v>
      </c>
      <c r="N5099" s="2">
        <v>815906000000</v>
      </c>
      <c r="O5099" s="2">
        <v>793660000000</v>
      </c>
      <c r="P5099" s="2">
        <v>667188000000</v>
      </c>
      <c r="Q5099" s="2">
        <v>611479000000</v>
      </c>
      <c r="R5099" s="2">
        <v>564868000000</v>
      </c>
      <c r="S5099" s="2">
        <v>556055000000</v>
      </c>
      <c r="T5099" s="2">
        <v>560229000000</v>
      </c>
      <c r="U5099" s="2">
        <v>548237000000</v>
      </c>
      <c r="V5099" s="2">
        <v>532739000000</v>
      </c>
      <c r="W5099" s="2">
        <v>519736000000</v>
      </c>
      <c r="X5099" s="2">
        <v>502137000000</v>
      </c>
      <c r="Y5099" s="2">
        <v>494600000000</v>
      </c>
      <c r="Z5099" s="2">
        <v>483329000000</v>
      </c>
      <c r="AA5099" s="2">
        <v>478258000000</v>
      </c>
      <c r="AB5099" s="2">
        <v>481561000000</v>
      </c>
      <c r="AC5099" s="2">
        <v>481678000000</v>
      </c>
      <c r="AD5099" s="2">
        <v>478106000000</v>
      </c>
      <c r="AE5099" s="2">
        <v>468957000000</v>
      </c>
      <c r="AF5099" s="2">
        <v>468786000000</v>
      </c>
    </row>
    <row r="5100" spans="1:32">
      <c r="A5100" t="s">
        <v>6612</v>
      </c>
      <c r="B5100" t="s">
        <v>19</v>
      </c>
      <c r="C5100" s="2">
        <v>24854100</v>
      </c>
      <c r="D5100" s="2">
        <v>20901500</v>
      </c>
      <c r="E5100" s="2">
        <v>20183700</v>
      </c>
      <c r="F5100" s="2">
        <v>19242500</v>
      </c>
      <c r="G5100" s="2">
        <v>15408700</v>
      </c>
      <c r="H5100" s="2">
        <v>15266900</v>
      </c>
      <c r="I5100" s="2">
        <v>14162200</v>
      </c>
      <c r="J5100" s="2">
        <v>12431900</v>
      </c>
      <c r="K5100" s="2">
        <v>10593000</v>
      </c>
      <c r="L5100" s="2">
        <v>9881280</v>
      </c>
      <c r="M5100" s="2">
        <v>8593660</v>
      </c>
      <c r="N5100" s="2">
        <v>8237890</v>
      </c>
      <c r="O5100" s="2">
        <v>7975170</v>
      </c>
      <c r="P5100" s="2">
        <v>6726360</v>
      </c>
      <c r="Q5100" s="2">
        <v>6307450</v>
      </c>
      <c r="R5100" s="2">
        <v>5826760</v>
      </c>
      <c r="S5100" s="2">
        <v>5677060</v>
      </c>
      <c r="T5100" s="2">
        <v>5653540</v>
      </c>
      <c r="U5100" s="2">
        <v>5654620</v>
      </c>
      <c r="V5100" s="2">
        <v>5564850</v>
      </c>
      <c r="W5100" s="2">
        <v>5600380</v>
      </c>
      <c r="X5100" s="2">
        <v>5523900</v>
      </c>
      <c r="Y5100" s="2">
        <v>5395790</v>
      </c>
      <c r="Z5100" s="2">
        <v>5267610</v>
      </c>
      <c r="AA5100" s="2">
        <v>5225800</v>
      </c>
      <c r="AB5100" s="2">
        <v>5175660</v>
      </c>
      <c r="AC5100" s="2">
        <v>5195680</v>
      </c>
      <c r="AD5100" s="2">
        <v>5207990</v>
      </c>
      <c r="AE5100" s="2">
        <v>5238920</v>
      </c>
      <c r="AF5100" s="2">
        <v>5204430</v>
      </c>
    </row>
    <row r="5101" spans="1:32">
      <c r="A5101" t="s">
        <v>6613</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6614</v>
      </c>
      <c r="B5102" t="s">
        <v>19</v>
      </c>
      <c r="C5102" s="2">
        <v>159735000000000</v>
      </c>
      <c r="D5102" s="2">
        <v>175057000000000</v>
      </c>
      <c r="E5102" s="2">
        <v>174864000000000</v>
      </c>
      <c r="F5102" s="2">
        <v>179282000000000</v>
      </c>
      <c r="G5102" s="2">
        <v>177265000000000</v>
      </c>
      <c r="H5102" s="2">
        <v>176740000000000</v>
      </c>
      <c r="I5102" s="2">
        <v>176536000000000</v>
      </c>
      <c r="J5102" s="2">
        <v>179201000000000</v>
      </c>
      <c r="K5102" s="2">
        <v>180100000000000</v>
      </c>
      <c r="L5102" s="2">
        <v>179615000000000</v>
      </c>
      <c r="M5102" s="2">
        <v>178052000000000</v>
      </c>
      <c r="N5102" s="2">
        <v>177779000000000</v>
      </c>
      <c r="O5102" s="2">
        <v>177632000000000</v>
      </c>
      <c r="P5102" s="2">
        <v>178204000000000</v>
      </c>
      <c r="Q5102" s="2">
        <v>177225000000000</v>
      </c>
      <c r="R5102" s="2">
        <v>177145000000000</v>
      </c>
      <c r="S5102" s="2">
        <v>178835000000000</v>
      </c>
      <c r="T5102" s="2">
        <v>181053000000000</v>
      </c>
      <c r="U5102" s="2">
        <v>183839000000000</v>
      </c>
      <c r="V5102" s="2">
        <v>185428000000000</v>
      </c>
      <c r="W5102" s="2">
        <v>187293000000000</v>
      </c>
      <c r="X5102" s="2">
        <v>190268000000000</v>
      </c>
      <c r="Y5102" s="2">
        <v>193214000000000</v>
      </c>
      <c r="Z5102" s="2">
        <v>195617000000000</v>
      </c>
      <c r="AA5102" s="2">
        <v>196461000000000</v>
      </c>
      <c r="AB5102" s="2">
        <v>196109000000000</v>
      </c>
      <c r="AC5102" s="2">
        <v>194843000000000</v>
      </c>
      <c r="AD5102" s="2">
        <v>195886000000000</v>
      </c>
      <c r="AE5102" s="2">
        <v>196521000000000</v>
      </c>
      <c r="AF5102" s="2">
        <v>196721000000000</v>
      </c>
    </row>
    <row r="5103" spans="1:32">
      <c r="A5103" t="s">
        <v>6615</v>
      </c>
      <c r="B5103" t="s">
        <v>19</v>
      </c>
      <c r="C5103" s="2">
        <v>2533960000000</v>
      </c>
      <c r="D5103" s="2">
        <v>2630330000000</v>
      </c>
      <c r="E5103" s="2">
        <v>2599500000000</v>
      </c>
      <c r="F5103" s="2">
        <v>2838090000000</v>
      </c>
      <c r="G5103" s="2">
        <v>2831660000000</v>
      </c>
      <c r="H5103" s="2">
        <v>2715430000000</v>
      </c>
      <c r="I5103" s="2">
        <v>2746700000000</v>
      </c>
      <c r="J5103" s="2">
        <v>2827320000000</v>
      </c>
      <c r="K5103" s="2">
        <v>2875370000000</v>
      </c>
      <c r="L5103" s="2">
        <v>2914130000000</v>
      </c>
      <c r="M5103" s="2">
        <v>2916210000000</v>
      </c>
      <c r="N5103" s="2">
        <v>2925570000000</v>
      </c>
      <c r="O5103" s="2">
        <v>2925480000000</v>
      </c>
      <c r="P5103" s="2">
        <v>2940860000000</v>
      </c>
      <c r="Q5103" s="2">
        <v>2946460000000</v>
      </c>
      <c r="R5103" s="2">
        <v>2946470000000</v>
      </c>
      <c r="S5103" s="2">
        <v>2986100000000</v>
      </c>
      <c r="T5103" s="2">
        <v>3020260000000</v>
      </c>
      <c r="U5103" s="2">
        <v>3057330000000</v>
      </c>
      <c r="V5103" s="2">
        <v>3110110000000</v>
      </c>
      <c r="W5103" s="2">
        <v>3136210000000</v>
      </c>
      <c r="X5103" s="2">
        <v>3186950000000</v>
      </c>
      <c r="Y5103" s="2">
        <v>3233350000000</v>
      </c>
      <c r="Z5103" s="2">
        <v>3261570000000</v>
      </c>
      <c r="AA5103" s="2">
        <v>3278680000000</v>
      </c>
      <c r="AB5103" s="2">
        <v>3275620000000</v>
      </c>
      <c r="AC5103" s="2">
        <v>3261310000000</v>
      </c>
      <c r="AD5103" s="2">
        <v>3245200000000</v>
      </c>
      <c r="AE5103" s="2">
        <v>3251340000000</v>
      </c>
      <c r="AF5103" s="2">
        <v>3259270000000</v>
      </c>
    </row>
    <row r="5104" spans="1:32">
      <c r="A5104" t="s">
        <v>6616</v>
      </c>
      <c r="B5104" t="s">
        <v>19</v>
      </c>
      <c r="C5104" s="2">
        <v>981391000000</v>
      </c>
      <c r="D5104" s="2">
        <v>1023940000000</v>
      </c>
      <c r="E5104" s="2">
        <v>1012370000000</v>
      </c>
      <c r="F5104" s="2">
        <v>1086610000000</v>
      </c>
      <c r="G5104" s="2">
        <v>1084110000000</v>
      </c>
      <c r="H5104" s="2">
        <v>1051990000000</v>
      </c>
      <c r="I5104" s="2">
        <v>1059760000000</v>
      </c>
      <c r="J5104" s="2">
        <v>1084100000000</v>
      </c>
      <c r="K5104" s="2">
        <v>1098350000000</v>
      </c>
      <c r="L5104" s="2">
        <v>1107340000000</v>
      </c>
      <c r="M5104" s="2">
        <v>1104180000000</v>
      </c>
      <c r="N5104" s="2">
        <v>1104970000000</v>
      </c>
      <c r="O5104" s="2">
        <v>1104080000000</v>
      </c>
      <c r="P5104" s="2">
        <v>1108160000000</v>
      </c>
      <c r="Q5104" s="2">
        <v>1107980000000</v>
      </c>
      <c r="R5104" s="2">
        <v>1105530000000</v>
      </c>
      <c r="S5104" s="2">
        <v>1119400000000</v>
      </c>
      <c r="T5104" s="2">
        <v>1132500000000</v>
      </c>
      <c r="U5104" s="2">
        <v>1146780000000</v>
      </c>
      <c r="V5104" s="2">
        <v>1165160000000</v>
      </c>
      <c r="W5104" s="2">
        <v>1175650000000</v>
      </c>
      <c r="X5104" s="2">
        <v>1193700000000</v>
      </c>
      <c r="Y5104" s="2">
        <v>1211290000000</v>
      </c>
      <c r="Z5104" s="2">
        <v>1222420000000</v>
      </c>
      <c r="AA5104" s="2">
        <v>1228200000000</v>
      </c>
      <c r="AB5104" s="2">
        <v>1226480000000</v>
      </c>
      <c r="AC5104" s="2">
        <v>1221560000000</v>
      </c>
      <c r="AD5104" s="2">
        <v>1217960000000</v>
      </c>
      <c r="AE5104" s="2">
        <v>1219870000000</v>
      </c>
      <c r="AF5104" s="2">
        <v>1222490000000</v>
      </c>
    </row>
    <row r="5105" spans="1:32">
      <c r="A5105" t="s">
        <v>6617</v>
      </c>
      <c r="B5105" t="s">
        <v>19</v>
      </c>
      <c r="C5105" s="2">
        <v>778059000000</v>
      </c>
      <c r="D5105" s="2">
        <v>817218000000</v>
      </c>
      <c r="E5105" s="2">
        <v>808120000000</v>
      </c>
      <c r="F5105" s="2">
        <v>871554000000</v>
      </c>
      <c r="G5105" s="2">
        <v>869100000000</v>
      </c>
      <c r="H5105" s="2">
        <v>839737000000</v>
      </c>
      <c r="I5105" s="2">
        <v>846480000000</v>
      </c>
      <c r="J5105" s="2">
        <v>868860000000</v>
      </c>
      <c r="K5105" s="2">
        <v>881081000000</v>
      </c>
      <c r="L5105" s="2">
        <v>889971000000</v>
      </c>
      <c r="M5105" s="2">
        <v>888721000000</v>
      </c>
      <c r="N5105" s="2">
        <v>890800000000</v>
      </c>
      <c r="O5105" s="2">
        <v>890620000000</v>
      </c>
      <c r="P5105" s="2">
        <v>894818000000</v>
      </c>
      <c r="Q5105" s="2">
        <v>894847000000</v>
      </c>
      <c r="R5105" s="2">
        <v>894822000000</v>
      </c>
      <c r="S5105" s="2">
        <v>906556000000</v>
      </c>
      <c r="T5105" s="2">
        <v>916931000000</v>
      </c>
      <c r="U5105" s="2">
        <v>928585000000</v>
      </c>
      <c r="V5105" s="2">
        <v>943249000000</v>
      </c>
      <c r="W5105" s="2">
        <v>951414000000</v>
      </c>
      <c r="X5105" s="2">
        <v>966722000000</v>
      </c>
      <c r="Y5105" s="2">
        <v>981098000000</v>
      </c>
      <c r="Z5105" s="2">
        <v>990474000000</v>
      </c>
      <c r="AA5105" s="2">
        <v>995391000000</v>
      </c>
      <c r="AB5105" s="2">
        <v>994469000000</v>
      </c>
      <c r="AC5105" s="2">
        <v>989785000000</v>
      </c>
      <c r="AD5105" s="2">
        <v>986886000000</v>
      </c>
      <c r="AE5105" s="2">
        <v>988993000000</v>
      </c>
      <c r="AF5105" s="2">
        <v>991245000000</v>
      </c>
    </row>
    <row r="5106" spans="1:32">
      <c r="A5106" t="s">
        <v>6618</v>
      </c>
      <c r="B5106" t="s">
        <v>19</v>
      </c>
      <c r="C5106" s="2">
        <v>21609800000</v>
      </c>
      <c r="D5106" s="2">
        <v>22833700000</v>
      </c>
      <c r="E5106" s="2">
        <v>22630900000</v>
      </c>
      <c r="F5106" s="2">
        <v>24123200000</v>
      </c>
      <c r="G5106" s="2">
        <v>24050700000</v>
      </c>
      <c r="H5106" s="2">
        <v>23413400000</v>
      </c>
      <c r="I5106" s="2">
        <v>23531600000</v>
      </c>
      <c r="J5106" s="2">
        <v>24054300000</v>
      </c>
      <c r="K5106" s="2">
        <v>24324100000</v>
      </c>
      <c r="L5106" s="2">
        <v>24471400000</v>
      </c>
      <c r="M5106" s="2">
        <v>24385200000</v>
      </c>
      <c r="N5106" s="2">
        <v>24402600000</v>
      </c>
      <c r="O5106" s="2">
        <v>24383700000</v>
      </c>
      <c r="P5106" s="2">
        <v>24478200000</v>
      </c>
      <c r="Q5106" s="2">
        <v>24439400000</v>
      </c>
      <c r="R5106" s="2">
        <v>24412600000</v>
      </c>
      <c r="S5106" s="2">
        <v>24702400000</v>
      </c>
      <c r="T5106" s="2">
        <v>24989300000</v>
      </c>
      <c r="U5106" s="2">
        <v>25307800000</v>
      </c>
      <c r="V5106" s="2">
        <v>25670600000</v>
      </c>
      <c r="W5106" s="2">
        <v>25900600000</v>
      </c>
      <c r="X5106" s="2">
        <v>26303800000</v>
      </c>
      <c r="Y5106" s="2">
        <v>26691800000</v>
      </c>
      <c r="Z5106" s="2">
        <v>26950500000</v>
      </c>
      <c r="AA5106" s="2">
        <v>27080400000</v>
      </c>
      <c r="AB5106" s="2">
        <v>27040700000</v>
      </c>
      <c r="AC5106" s="2">
        <v>26914100000</v>
      </c>
      <c r="AD5106" s="2">
        <v>26873400000</v>
      </c>
      <c r="AE5106" s="2">
        <v>26926200000</v>
      </c>
      <c r="AF5106" s="2">
        <v>26981000000</v>
      </c>
    </row>
    <row r="5107" spans="1:32">
      <c r="A5107" t="s">
        <v>6619</v>
      </c>
      <c r="B5107" t="s">
        <v>19</v>
      </c>
      <c r="C5107" s="2">
        <v>20650700000</v>
      </c>
      <c r="D5107" s="2">
        <v>21812900000</v>
      </c>
      <c r="E5107" s="2">
        <v>21615300000</v>
      </c>
      <c r="F5107" s="2">
        <v>23047500000</v>
      </c>
      <c r="G5107" s="2">
        <v>22981500000</v>
      </c>
      <c r="H5107" s="2">
        <v>22364300000</v>
      </c>
      <c r="I5107" s="2">
        <v>22477500000</v>
      </c>
      <c r="J5107" s="2">
        <v>22991800000</v>
      </c>
      <c r="K5107" s="2">
        <v>23250400000</v>
      </c>
      <c r="L5107" s="2">
        <v>23404500000</v>
      </c>
      <c r="M5107" s="2">
        <v>23311400000</v>
      </c>
      <c r="N5107" s="2">
        <v>23336400000</v>
      </c>
      <c r="O5107" s="2">
        <v>23323000000</v>
      </c>
      <c r="P5107" s="2">
        <v>23409800000</v>
      </c>
      <c r="Q5107" s="2">
        <v>23371400000</v>
      </c>
      <c r="R5107" s="2">
        <v>23352200000</v>
      </c>
      <c r="S5107" s="2">
        <v>23625900000</v>
      </c>
      <c r="T5107" s="2">
        <v>23902300000</v>
      </c>
      <c r="U5107" s="2">
        <v>24209500000</v>
      </c>
      <c r="V5107" s="2">
        <v>24563200000</v>
      </c>
      <c r="W5107" s="2">
        <v>24774400000</v>
      </c>
      <c r="X5107" s="2">
        <v>25164400000</v>
      </c>
      <c r="Y5107" s="2">
        <v>25539000000</v>
      </c>
      <c r="Z5107" s="2">
        <v>25788900000</v>
      </c>
      <c r="AA5107" s="2">
        <v>25906400000</v>
      </c>
      <c r="AB5107" s="2">
        <v>25871200000</v>
      </c>
      <c r="AC5107" s="2">
        <v>25742500000</v>
      </c>
      <c r="AD5107" s="2">
        <v>25712100000</v>
      </c>
      <c r="AE5107" s="2">
        <v>25764700000</v>
      </c>
      <c r="AF5107" s="2">
        <v>25810300000</v>
      </c>
    </row>
    <row r="5108" spans="1:32">
      <c r="A5108" t="s">
        <v>6620</v>
      </c>
      <c r="B5108" t="s">
        <v>19</v>
      </c>
      <c r="C5108" s="2">
        <v>68459600000</v>
      </c>
      <c r="D5108" s="2">
        <v>71309300000</v>
      </c>
      <c r="E5108" s="2">
        <v>70432300000</v>
      </c>
      <c r="F5108" s="2">
        <v>76620200000</v>
      </c>
      <c r="G5108" s="2">
        <v>76412400000</v>
      </c>
      <c r="H5108" s="2">
        <v>73425000000</v>
      </c>
      <c r="I5108" s="2">
        <v>74175000000</v>
      </c>
      <c r="J5108" s="2">
        <v>76294100000</v>
      </c>
      <c r="K5108" s="2">
        <v>77514700000</v>
      </c>
      <c r="L5108" s="2">
        <v>78490500000</v>
      </c>
      <c r="M5108" s="2">
        <v>78492100000</v>
      </c>
      <c r="N5108" s="2">
        <v>78715300000</v>
      </c>
      <c r="O5108" s="2">
        <v>78719300000</v>
      </c>
      <c r="P5108" s="2">
        <v>79121600000</v>
      </c>
      <c r="Q5108" s="2">
        <v>79209800000</v>
      </c>
      <c r="R5108" s="2">
        <v>79212200000</v>
      </c>
      <c r="S5108" s="2">
        <v>80282100000</v>
      </c>
      <c r="T5108" s="2">
        <v>81185600000</v>
      </c>
      <c r="U5108" s="2">
        <v>82184400000</v>
      </c>
      <c r="V5108" s="2">
        <v>83565000000</v>
      </c>
      <c r="W5108" s="2">
        <v>84260000000</v>
      </c>
      <c r="X5108" s="2">
        <v>85618800000</v>
      </c>
      <c r="Y5108" s="2">
        <v>86876100000</v>
      </c>
      <c r="Z5108" s="2">
        <v>87655800000</v>
      </c>
      <c r="AA5108" s="2">
        <v>88094400000</v>
      </c>
      <c r="AB5108" s="2">
        <v>88016900000</v>
      </c>
      <c r="AC5108" s="2">
        <v>87602200000</v>
      </c>
      <c r="AD5108" s="2">
        <v>87228400000</v>
      </c>
      <c r="AE5108" s="2">
        <v>87388000000</v>
      </c>
      <c r="AF5108" s="2">
        <v>87602000000</v>
      </c>
    </row>
    <row r="5109" spans="1:32">
      <c r="A5109" t="s">
        <v>6621</v>
      </c>
      <c r="B5109" t="s">
        <v>19</v>
      </c>
      <c r="C5109" s="2">
        <v>2322640000</v>
      </c>
      <c r="D5109" s="2">
        <v>2435770000</v>
      </c>
      <c r="E5109" s="2">
        <v>2406060000</v>
      </c>
      <c r="F5109" s="2">
        <v>2529700000</v>
      </c>
      <c r="G5109" s="2">
        <v>2522460000</v>
      </c>
      <c r="H5109" s="2">
        <v>2481860000</v>
      </c>
      <c r="I5109" s="2">
        <v>2487000000</v>
      </c>
      <c r="J5109" s="2">
        <v>2524620000</v>
      </c>
      <c r="K5109" s="2">
        <v>2545400000</v>
      </c>
      <c r="L5109" s="2">
        <v>2549220000</v>
      </c>
      <c r="M5109" s="2">
        <v>2533310000</v>
      </c>
      <c r="N5109" s="2">
        <v>2526390000</v>
      </c>
      <c r="O5109" s="2">
        <v>2520750000</v>
      </c>
      <c r="P5109" s="2">
        <v>2524910000</v>
      </c>
      <c r="Q5109" s="2">
        <v>2514180000</v>
      </c>
      <c r="R5109" s="2">
        <v>2505330000</v>
      </c>
      <c r="S5109" s="2">
        <v>2529780000</v>
      </c>
      <c r="T5109" s="2">
        <v>2561990000</v>
      </c>
      <c r="U5109" s="2">
        <v>2594470000</v>
      </c>
      <c r="V5109" s="2">
        <v>2629500000</v>
      </c>
      <c r="W5109" s="2">
        <v>2656840000</v>
      </c>
      <c r="X5109" s="2">
        <v>2695200000</v>
      </c>
      <c r="Y5109" s="2">
        <v>2732800000</v>
      </c>
      <c r="Z5109" s="2">
        <v>2757620000</v>
      </c>
      <c r="AA5109" s="2">
        <v>2769940000</v>
      </c>
      <c r="AB5109" s="2">
        <v>2766800000</v>
      </c>
      <c r="AC5109" s="2">
        <v>2754680000</v>
      </c>
      <c r="AD5109" s="2">
        <v>2752790000</v>
      </c>
      <c r="AE5109" s="2">
        <v>2757410000</v>
      </c>
      <c r="AF5109" s="2">
        <v>2760810000</v>
      </c>
    </row>
    <row r="5110" spans="1:32">
      <c r="A5110" t="s">
        <v>6622</v>
      </c>
      <c r="B5110" t="s">
        <v>19</v>
      </c>
      <c r="C5110" s="2">
        <v>7206610000</v>
      </c>
      <c r="D5110" s="2">
        <v>7647210000</v>
      </c>
      <c r="E5110" s="2">
        <v>7583870000</v>
      </c>
      <c r="F5110" s="2">
        <v>8065220000</v>
      </c>
      <c r="G5110" s="2">
        <v>8039490000</v>
      </c>
      <c r="H5110" s="2">
        <v>7837030000</v>
      </c>
      <c r="I5110" s="2">
        <v>7871580000</v>
      </c>
      <c r="J5110" s="2">
        <v>8047630000</v>
      </c>
      <c r="K5110" s="2">
        <v>8132410000</v>
      </c>
      <c r="L5110" s="2">
        <v>8180840000</v>
      </c>
      <c r="M5110" s="2">
        <v>8148090000</v>
      </c>
      <c r="N5110" s="2">
        <v>8155270000</v>
      </c>
      <c r="O5110" s="2">
        <v>8149400000</v>
      </c>
      <c r="P5110" s="2">
        <v>8180740000</v>
      </c>
      <c r="Q5110" s="2">
        <v>8164950000</v>
      </c>
      <c r="R5110" s="2">
        <v>8158310000</v>
      </c>
      <c r="S5110" s="2">
        <v>8257000000</v>
      </c>
      <c r="T5110" s="2">
        <v>8354310000</v>
      </c>
      <c r="U5110" s="2">
        <v>8462990000</v>
      </c>
      <c r="V5110" s="2">
        <v>8581700000</v>
      </c>
      <c r="W5110" s="2">
        <v>8656760000</v>
      </c>
      <c r="X5110" s="2">
        <v>8794330000</v>
      </c>
      <c r="Y5110" s="2">
        <v>8924090000</v>
      </c>
      <c r="Z5110" s="2">
        <v>9014760000</v>
      </c>
      <c r="AA5110" s="2">
        <v>9056390000</v>
      </c>
      <c r="AB5110" s="2">
        <v>9046660000</v>
      </c>
      <c r="AC5110" s="2">
        <v>9001260000</v>
      </c>
      <c r="AD5110" s="2">
        <v>8992750000</v>
      </c>
      <c r="AE5110" s="2">
        <v>9012840000</v>
      </c>
      <c r="AF5110" s="2">
        <v>9030580000</v>
      </c>
    </row>
    <row r="5111" spans="1:32">
      <c r="A5111" t="s">
        <v>6623</v>
      </c>
      <c r="B5111" t="s">
        <v>19</v>
      </c>
      <c r="C5111" s="2">
        <v>5931860000000</v>
      </c>
      <c r="D5111" s="2">
        <v>6155190000000</v>
      </c>
      <c r="E5111" s="2">
        <v>6445870000000</v>
      </c>
      <c r="F5111" s="2">
        <v>6456730000000</v>
      </c>
      <c r="G5111" s="2">
        <v>6034060000000</v>
      </c>
      <c r="H5111" s="2">
        <v>5844740000000</v>
      </c>
      <c r="I5111" s="2">
        <v>5816990000000</v>
      </c>
      <c r="J5111" s="2">
        <v>2651160000000</v>
      </c>
      <c r="K5111" s="2">
        <v>2458380000000</v>
      </c>
      <c r="L5111" s="2">
        <v>2538230000000</v>
      </c>
      <c r="M5111" s="2">
        <v>2603150000000</v>
      </c>
      <c r="N5111" s="2">
        <v>2634890000000</v>
      </c>
      <c r="O5111" s="2">
        <v>2683010000000</v>
      </c>
      <c r="P5111" s="2">
        <v>2759950000000</v>
      </c>
      <c r="Q5111" s="2">
        <v>2806690000000</v>
      </c>
      <c r="R5111" s="2">
        <v>2848800000000</v>
      </c>
      <c r="S5111" s="2">
        <v>2874420000000</v>
      </c>
      <c r="T5111" s="2">
        <v>2931080000000</v>
      </c>
      <c r="U5111" s="2">
        <v>3012830000000</v>
      </c>
      <c r="V5111" s="2">
        <v>3042270000000</v>
      </c>
      <c r="W5111" s="2">
        <v>3114070000000</v>
      </c>
      <c r="X5111" s="2">
        <v>3185820000000</v>
      </c>
      <c r="Y5111" s="2">
        <v>3249530000000</v>
      </c>
      <c r="Z5111" s="2">
        <v>3293110000000</v>
      </c>
      <c r="AA5111" s="2">
        <v>3329780000000</v>
      </c>
      <c r="AB5111" s="2">
        <v>3328460000000</v>
      </c>
      <c r="AC5111" s="2">
        <v>3297510000000</v>
      </c>
      <c r="AD5111" s="2">
        <v>3315590000000</v>
      </c>
      <c r="AE5111" s="2">
        <v>3344770000000</v>
      </c>
      <c r="AF5111" s="2">
        <v>3365580000000</v>
      </c>
    </row>
    <row r="5112" spans="1:32">
      <c r="A5112" t="s">
        <v>6624</v>
      </c>
      <c r="B5112" t="s">
        <v>19</v>
      </c>
      <c r="C5112" s="2">
        <v>314193000</v>
      </c>
      <c r="D5112" s="2">
        <v>340866000</v>
      </c>
      <c r="E5112" s="2">
        <v>334671000</v>
      </c>
      <c r="F5112" s="2">
        <v>341777000</v>
      </c>
      <c r="G5112" s="2">
        <v>337627000</v>
      </c>
      <c r="H5112" s="2">
        <v>335692000</v>
      </c>
      <c r="I5112" s="2">
        <v>334303000</v>
      </c>
      <c r="J5112" s="2">
        <v>338273000</v>
      </c>
      <c r="K5112" s="2">
        <v>338907000</v>
      </c>
      <c r="L5112" s="2">
        <v>337367000</v>
      </c>
      <c r="M5112" s="2">
        <v>333621000</v>
      </c>
      <c r="N5112" s="2">
        <v>332409000</v>
      </c>
      <c r="O5112" s="2">
        <v>331796000</v>
      </c>
      <c r="P5112" s="2">
        <v>332231000</v>
      </c>
      <c r="Q5112" s="2">
        <v>329978000</v>
      </c>
      <c r="R5112" s="2">
        <v>329154000</v>
      </c>
      <c r="S5112" s="2">
        <v>331933000</v>
      </c>
      <c r="T5112" s="2">
        <v>335573000</v>
      </c>
      <c r="U5112" s="2">
        <v>340243000</v>
      </c>
      <c r="V5112" s="2">
        <v>342898000</v>
      </c>
      <c r="W5112" s="2">
        <v>345956000</v>
      </c>
      <c r="X5112" s="2">
        <v>350968000</v>
      </c>
      <c r="Y5112" s="2">
        <v>356080000</v>
      </c>
      <c r="Z5112" s="2">
        <v>360137000</v>
      </c>
      <c r="AA5112" s="2">
        <v>361229000</v>
      </c>
      <c r="AB5112" s="2">
        <v>360404000</v>
      </c>
      <c r="AC5112" s="2">
        <v>357799000</v>
      </c>
      <c r="AD5112" s="2">
        <v>359161000</v>
      </c>
      <c r="AE5112" s="2">
        <v>360128000</v>
      </c>
      <c r="AF5112" s="2">
        <v>360390000</v>
      </c>
    </row>
    <row r="5113" spans="1:32">
      <c r="A5113" t="s">
        <v>6625</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6626</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6627</v>
      </c>
      <c r="B5115" t="s">
        <v>19</v>
      </c>
      <c r="C5115" s="2">
        <v>1353150000</v>
      </c>
      <c r="D5115" s="2">
        <v>1391060000</v>
      </c>
      <c r="E5115" s="2">
        <v>1342660000</v>
      </c>
      <c r="F5115" s="2">
        <v>1311220000</v>
      </c>
      <c r="G5115" s="2">
        <v>1291890000</v>
      </c>
      <c r="H5115" s="2">
        <v>1261420000</v>
      </c>
      <c r="I5115" s="2">
        <v>1229290000</v>
      </c>
      <c r="J5115" s="2">
        <v>1210500000</v>
      </c>
      <c r="K5115" s="2">
        <v>1199800000</v>
      </c>
      <c r="L5115" s="2">
        <v>1186750000</v>
      </c>
      <c r="M5115" s="2">
        <v>1173090000</v>
      </c>
      <c r="N5115" s="2">
        <v>1163190000</v>
      </c>
      <c r="O5115" s="2">
        <v>1155720000</v>
      </c>
      <c r="P5115" s="2">
        <v>1147160000</v>
      </c>
      <c r="Q5115" s="2">
        <v>1143970000</v>
      </c>
      <c r="R5115" s="2">
        <v>1143240000</v>
      </c>
      <c r="S5115" s="2">
        <v>1145430000</v>
      </c>
      <c r="T5115" s="2">
        <v>1149750000</v>
      </c>
      <c r="U5115" s="2">
        <v>1156370000</v>
      </c>
      <c r="V5115" s="2">
        <v>1162280000</v>
      </c>
      <c r="W5115" s="2">
        <v>1168320000</v>
      </c>
      <c r="X5115" s="2">
        <v>1174270000</v>
      </c>
      <c r="Y5115" s="2">
        <v>1186870000</v>
      </c>
      <c r="Z5115" s="2">
        <v>1198090000</v>
      </c>
      <c r="AA5115" s="2">
        <v>1208580000</v>
      </c>
      <c r="AB5115" s="2">
        <v>1217510000</v>
      </c>
      <c r="AC5115" s="2">
        <v>1221220000</v>
      </c>
      <c r="AD5115" s="2">
        <v>1221970000</v>
      </c>
      <c r="AE5115" s="2">
        <v>1225680000</v>
      </c>
      <c r="AF5115" s="2">
        <v>1235260000</v>
      </c>
    </row>
    <row r="5116" spans="1:32">
      <c r="A5116" t="s">
        <v>6628</v>
      </c>
      <c r="B5116" t="s">
        <v>19</v>
      </c>
      <c r="C5116" s="2">
        <v>7440560000</v>
      </c>
      <c r="D5116" s="2">
        <v>7651200000</v>
      </c>
      <c r="E5116" s="2">
        <v>7361960000</v>
      </c>
      <c r="F5116" s="2">
        <v>7203290000</v>
      </c>
      <c r="G5116" s="2">
        <v>7107950000</v>
      </c>
      <c r="H5116" s="2">
        <v>6952650000</v>
      </c>
      <c r="I5116" s="2">
        <v>6787820000</v>
      </c>
      <c r="J5116" s="2">
        <v>6693050000</v>
      </c>
      <c r="K5116" s="2">
        <v>6640490000</v>
      </c>
      <c r="L5116" s="2">
        <v>6574860000</v>
      </c>
      <c r="M5116" s="2">
        <v>6505310000</v>
      </c>
      <c r="N5116" s="2">
        <v>6454870000</v>
      </c>
      <c r="O5116" s="2">
        <v>6417230000</v>
      </c>
      <c r="P5116" s="2">
        <v>6372900000</v>
      </c>
      <c r="Q5116" s="2">
        <v>6356360000</v>
      </c>
      <c r="R5116" s="2">
        <v>6352360000</v>
      </c>
      <c r="S5116" s="2">
        <v>6363900000</v>
      </c>
      <c r="T5116" s="2">
        <v>6386630000</v>
      </c>
      <c r="U5116" s="2">
        <v>6421670000</v>
      </c>
      <c r="V5116" s="2">
        <v>6452940000</v>
      </c>
      <c r="W5116" s="2">
        <v>6484910000</v>
      </c>
      <c r="X5116" s="2">
        <v>6516430000</v>
      </c>
      <c r="Y5116" s="2">
        <v>6583270000</v>
      </c>
      <c r="Z5116" s="2">
        <v>6642690000</v>
      </c>
      <c r="AA5116" s="2">
        <v>6698250000</v>
      </c>
      <c r="AB5116" s="2">
        <v>6745510000</v>
      </c>
      <c r="AC5116" s="2">
        <v>6765010000</v>
      </c>
      <c r="AD5116" s="2">
        <v>6768830000</v>
      </c>
      <c r="AE5116" s="2">
        <v>6788430000</v>
      </c>
      <c r="AF5116" s="2">
        <v>6839060000</v>
      </c>
    </row>
    <row r="5117" spans="1:32">
      <c r="A5117" t="s">
        <v>6629</v>
      </c>
      <c r="B5117" t="s">
        <v>19</v>
      </c>
      <c r="C5117" s="2">
        <v>15136200000</v>
      </c>
      <c r="D5117" s="2">
        <v>15523700000</v>
      </c>
      <c r="E5117" s="2">
        <v>15045200000</v>
      </c>
      <c r="F5117" s="2">
        <v>14698700000</v>
      </c>
      <c r="G5117" s="2">
        <v>14482900000</v>
      </c>
      <c r="H5117" s="2">
        <v>14153800000</v>
      </c>
      <c r="I5117" s="2">
        <v>13808600000</v>
      </c>
      <c r="J5117" s="2">
        <v>13606100000</v>
      </c>
      <c r="K5117" s="2">
        <v>13489200000</v>
      </c>
      <c r="L5117" s="2">
        <v>13349200000</v>
      </c>
      <c r="M5117" s="2">
        <v>13201700000</v>
      </c>
      <c r="N5117" s="2">
        <v>13093100000</v>
      </c>
      <c r="O5117" s="2">
        <v>13012000000</v>
      </c>
      <c r="P5117" s="2">
        <v>12919200000</v>
      </c>
      <c r="Q5117" s="2">
        <v>12884200000</v>
      </c>
      <c r="R5117" s="2">
        <v>12875900000</v>
      </c>
      <c r="S5117" s="2">
        <v>12899300000</v>
      </c>
      <c r="T5117" s="2">
        <v>12944800000</v>
      </c>
      <c r="U5117" s="2">
        <v>13016000000</v>
      </c>
      <c r="V5117" s="2">
        <v>13079800000</v>
      </c>
      <c r="W5117" s="2">
        <v>13145900000</v>
      </c>
      <c r="X5117" s="2">
        <v>13210500000</v>
      </c>
      <c r="Y5117" s="2">
        <v>13347200000</v>
      </c>
      <c r="Z5117" s="2">
        <v>13469400000</v>
      </c>
      <c r="AA5117" s="2">
        <v>13583700000</v>
      </c>
      <c r="AB5117" s="2">
        <v>13680600000</v>
      </c>
      <c r="AC5117" s="2">
        <v>13720400000</v>
      </c>
      <c r="AD5117" s="2">
        <v>13728100000</v>
      </c>
      <c r="AE5117" s="2">
        <v>13768200000</v>
      </c>
      <c r="AF5117" s="2">
        <v>13871200000</v>
      </c>
    </row>
    <row r="5118" spans="1:32">
      <c r="A5118" t="s">
        <v>6630</v>
      </c>
      <c r="B5118" t="s">
        <v>19</v>
      </c>
      <c r="C5118" s="2">
        <v>1318210000</v>
      </c>
      <c r="D5118" s="2">
        <v>1348210000</v>
      </c>
      <c r="E5118" s="2">
        <v>1293790000</v>
      </c>
      <c r="F5118" s="2">
        <v>1278490000</v>
      </c>
      <c r="G5118" s="2">
        <v>1270590000</v>
      </c>
      <c r="H5118" s="2">
        <v>1255970000</v>
      </c>
      <c r="I5118" s="2">
        <v>1239910000</v>
      </c>
      <c r="J5118" s="2">
        <v>1231990000</v>
      </c>
      <c r="K5118" s="2">
        <v>1228410000</v>
      </c>
      <c r="L5118" s="2">
        <v>1223310000</v>
      </c>
      <c r="M5118" s="2">
        <v>1216810000</v>
      </c>
      <c r="N5118" s="2">
        <v>1211650000</v>
      </c>
      <c r="O5118" s="2">
        <v>1208360000</v>
      </c>
      <c r="P5118" s="2">
        <v>1203500000</v>
      </c>
      <c r="Q5118" s="2">
        <v>1201510000</v>
      </c>
      <c r="R5118" s="2">
        <v>1200840000</v>
      </c>
      <c r="S5118" s="2">
        <v>1202140000</v>
      </c>
      <c r="T5118" s="2">
        <v>1204680000</v>
      </c>
      <c r="U5118" s="2">
        <v>1209080000</v>
      </c>
      <c r="V5118" s="2">
        <v>1213050000</v>
      </c>
      <c r="W5118" s="2">
        <v>1217320000</v>
      </c>
      <c r="X5118" s="2">
        <v>1221410000</v>
      </c>
      <c r="Y5118" s="2">
        <v>1230220000</v>
      </c>
      <c r="Z5118" s="2">
        <v>1238070000</v>
      </c>
      <c r="AA5118" s="2">
        <v>1245480000</v>
      </c>
      <c r="AB5118" s="2">
        <v>1251580000</v>
      </c>
      <c r="AC5118" s="2">
        <v>1253910000</v>
      </c>
      <c r="AD5118" s="2">
        <v>1254170000</v>
      </c>
      <c r="AE5118" s="2">
        <v>1256640000</v>
      </c>
      <c r="AF5118" s="2">
        <v>1262950000</v>
      </c>
    </row>
    <row r="5119" spans="1:32">
      <c r="A5119" t="s">
        <v>6631</v>
      </c>
      <c r="B5119" t="s">
        <v>19</v>
      </c>
      <c r="C5119" s="2">
        <v>782115000</v>
      </c>
      <c r="D5119" s="2">
        <v>799597000</v>
      </c>
      <c r="E5119" s="2">
        <v>778360000</v>
      </c>
      <c r="F5119" s="2">
        <v>761469000</v>
      </c>
      <c r="G5119" s="2">
        <v>750835000</v>
      </c>
      <c r="H5119" s="2">
        <v>735230000</v>
      </c>
      <c r="I5119" s="2">
        <v>718943000</v>
      </c>
      <c r="J5119" s="2">
        <v>709426000</v>
      </c>
      <c r="K5119" s="2">
        <v>703853000</v>
      </c>
      <c r="L5119" s="2">
        <v>697338000</v>
      </c>
      <c r="M5119" s="2">
        <v>690346000</v>
      </c>
      <c r="N5119" s="2">
        <v>685064000</v>
      </c>
      <c r="O5119" s="2">
        <v>681203000</v>
      </c>
      <c r="P5119" s="2">
        <v>676755000</v>
      </c>
      <c r="Q5119" s="2">
        <v>675026000</v>
      </c>
      <c r="R5119" s="2">
        <v>674605000</v>
      </c>
      <c r="S5119" s="2">
        <v>675697000</v>
      </c>
      <c r="T5119" s="2">
        <v>677804000</v>
      </c>
      <c r="U5119" s="2">
        <v>681223000</v>
      </c>
      <c r="V5119" s="2">
        <v>684297000</v>
      </c>
      <c r="W5119" s="2">
        <v>687547000</v>
      </c>
      <c r="X5119" s="2">
        <v>690685000</v>
      </c>
      <c r="Y5119" s="2">
        <v>697335000</v>
      </c>
      <c r="Z5119" s="2">
        <v>703307000</v>
      </c>
      <c r="AA5119" s="2">
        <v>708908000</v>
      </c>
      <c r="AB5119" s="2">
        <v>713607000</v>
      </c>
      <c r="AC5119" s="2">
        <v>715503000</v>
      </c>
      <c r="AD5119" s="2">
        <v>715845000</v>
      </c>
      <c r="AE5119" s="2">
        <v>717775000</v>
      </c>
      <c r="AF5119" s="2">
        <v>722715000</v>
      </c>
    </row>
    <row r="5120" spans="1:32">
      <c r="A5120" t="s">
        <v>6632</v>
      </c>
      <c r="B5120" t="s">
        <v>19</v>
      </c>
      <c r="C5120" s="2">
        <v>3804060000</v>
      </c>
      <c r="D5120" s="2">
        <v>3883810000</v>
      </c>
      <c r="E5120" s="2">
        <v>3703330000</v>
      </c>
      <c r="F5120" s="2">
        <v>3686450000</v>
      </c>
      <c r="G5120" s="2">
        <v>3683600000</v>
      </c>
      <c r="H5120" s="2">
        <v>3667180000</v>
      </c>
      <c r="I5120" s="2">
        <v>3646490000</v>
      </c>
      <c r="J5120" s="2">
        <v>3641450000</v>
      </c>
      <c r="K5120" s="2">
        <v>3643250000</v>
      </c>
      <c r="L5120" s="2">
        <v>3641540000</v>
      </c>
      <c r="M5120" s="2">
        <v>3634410000</v>
      </c>
      <c r="N5120" s="2">
        <v>3627410000</v>
      </c>
      <c r="O5120" s="2">
        <v>3624820000</v>
      </c>
      <c r="P5120" s="2">
        <v>3616710000</v>
      </c>
      <c r="Q5120" s="2">
        <v>3612900000</v>
      </c>
      <c r="R5120" s="2">
        <v>3611070000</v>
      </c>
      <c r="S5120" s="2">
        <v>3613430000</v>
      </c>
      <c r="T5120" s="2">
        <v>3618200000</v>
      </c>
      <c r="U5120" s="2">
        <v>3627570000</v>
      </c>
      <c r="V5120" s="2">
        <v>3636120000</v>
      </c>
      <c r="W5120" s="2">
        <v>3645730000</v>
      </c>
      <c r="X5120" s="2">
        <v>3654730000</v>
      </c>
      <c r="Y5120" s="2">
        <v>3674440000</v>
      </c>
      <c r="Z5120" s="2">
        <v>3692010000</v>
      </c>
      <c r="AA5120" s="2">
        <v>3708700000</v>
      </c>
      <c r="AB5120" s="2">
        <v>3722050000</v>
      </c>
      <c r="AC5120" s="2">
        <v>3726660000</v>
      </c>
      <c r="AD5120" s="2">
        <v>3726690000</v>
      </c>
      <c r="AE5120" s="2">
        <v>3731930000</v>
      </c>
      <c r="AF5120" s="2">
        <v>3745260000</v>
      </c>
    </row>
    <row r="5121" spans="1:32">
      <c r="A5121" t="s">
        <v>6633</v>
      </c>
      <c r="B5121" t="s">
        <v>19</v>
      </c>
      <c r="C5121" s="2">
        <v>87437600</v>
      </c>
      <c r="D5121" s="2">
        <v>88671100</v>
      </c>
      <c r="E5121" s="2">
        <v>88955600</v>
      </c>
      <c r="F5121" s="2">
        <v>86106300</v>
      </c>
      <c r="G5121" s="2">
        <v>84120600</v>
      </c>
      <c r="H5121" s="2">
        <v>81656200</v>
      </c>
      <c r="I5121" s="2">
        <v>79184000</v>
      </c>
      <c r="J5121" s="2">
        <v>77611800</v>
      </c>
      <c r="K5121" s="2">
        <v>76571000</v>
      </c>
      <c r="L5121" s="2">
        <v>75483600</v>
      </c>
      <c r="M5121" s="2">
        <v>74375300</v>
      </c>
      <c r="N5121" s="2">
        <v>73523600</v>
      </c>
      <c r="O5121" s="2">
        <v>72878900</v>
      </c>
      <c r="P5121" s="2">
        <v>72226300</v>
      </c>
      <c r="Q5121" s="2">
        <v>71969400</v>
      </c>
      <c r="R5121" s="2">
        <v>71919200</v>
      </c>
      <c r="S5121" s="2">
        <v>72062400</v>
      </c>
      <c r="T5121" s="2">
        <v>72327300</v>
      </c>
      <c r="U5121" s="2">
        <v>72767500</v>
      </c>
      <c r="V5121" s="2">
        <v>73165300</v>
      </c>
      <c r="W5121" s="2">
        <v>73597800</v>
      </c>
      <c r="X5121" s="2">
        <v>74007400</v>
      </c>
      <c r="Y5121" s="2">
        <v>74865600</v>
      </c>
      <c r="Z5121" s="2">
        <v>75648600</v>
      </c>
      <c r="AA5121" s="2">
        <v>76383700</v>
      </c>
      <c r="AB5121" s="2">
        <v>76997700</v>
      </c>
      <c r="AC5121" s="2">
        <v>77248600</v>
      </c>
      <c r="AD5121" s="2">
        <v>77299900</v>
      </c>
      <c r="AE5121" s="2">
        <v>77552300</v>
      </c>
      <c r="AF5121" s="2">
        <v>78190700</v>
      </c>
    </row>
    <row r="5122" spans="1:32">
      <c r="A5122" t="s">
        <v>6634</v>
      </c>
      <c r="B5122" t="s">
        <v>19</v>
      </c>
      <c r="C5122" s="2">
        <v>227972000</v>
      </c>
      <c r="D5122" s="2">
        <v>234014000</v>
      </c>
      <c r="E5122" s="2">
        <v>226755000</v>
      </c>
      <c r="F5122" s="2">
        <v>221282000</v>
      </c>
      <c r="G5122" s="2">
        <v>217858000</v>
      </c>
      <c r="H5122" s="2">
        <v>212633000</v>
      </c>
      <c r="I5122" s="2">
        <v>207155000</v>
      </c>
      <c r="J5122" s="2">
        <v>203922000</v>
      </c>
      <c r="K5122" s="2">
        <v>202045000</v>
      </c>
      <c r="L5122" s="2">
        <v>199801000</v>
      </c>
      <c r="M5122" s="2">
        <v>197459000</v>
      </c>
      <c r="N5122" s="2">
        <v>195746000</v>
      </c>
      <c r="O5122" s="2">
        <v>194456000</v>
      </c>
      <c r="P5122" s="2">
        <v>192996000</v>
      </c>
      <c r="Q5122" s="2">
        <v>192449000</v>
      </c>
      <c r="R5122" s="2">
        <v>192324000</v>
      </c>
      <c r="S5122" s="2">
        <v>192692000</v>
      </c>
      <c r="T5122" s="2">
        <v>193410000</v>
      </c>
      <c r="U5122" s="2">
        <v>194524000</v>
      </c>
      <c r="V5122" s="2">
        <v>195519000</v>
      </c>
      <c r="W5122" s="2">
        <v>196543000</v>
      </c>
      <c r="X5122" s="2">
        <v>197548000</v>
      </c>
      <c r="Y5122" s="2">
        <v>199674000</v>
      </c>
      <c r="Z5122" s="2">
        <v>201571000</v>
      </c>
      <c r="AA5122" s="2">
        <v>203345000</v>
      </c>
      <c r="AB5122" s="2">
        <v>204852000</v>
      </c>
      <c r="AC5122" s="2">
        <v>205477000</v>
      </c>
      <c r="AD5122" s="2">
        <v>205603000</v>
      </c>
      <c r="AE5122" s="2">
        <v>206228000</v>
      </c>
      <c r="AF5122" s="2">
        <v>207838000</v>
      </c>
    </row>
    <row r="5123" spans="1:32">
      <c r="A5123" t="s">
        <v>6635</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6636</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6637</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6638</v>
      </c>
      <c r="B5126" t="s">
        <v>19</v>
      </c>
      <c r="C5126" s="2">
        <v>64592900000000</v>
      </c>
      <c r="D5126" s="2">
        <v>64315700000000</v>
      </c>
      <c r="E5126" s="2">
        <v>62904700000000</v>
      </c>
      <c r="F5126" s="2">
        <v>63858400000000</v>
      </c>
      <c r="G5126" s="2">
        <v>64170900000000</v>
      </c>
      <c r="H5126" s="2">
        <v>64629400000000</v>
      </c>
      <c r="I5126" s="2">
        <v>64952600000000</v>
      </c>
      <c r="J5126" s="2">
        <v>64875000000000</v>
      </c>
      <c r="K5126" s="2">
        <v>64680000000000</v>
      </c>
      <c r="L5126" s="2">
        <v>64412700000000</v>
      </c>
      <c r="M5126" s="2">
        <v>64144400000000</v>
      </c>
      <c r="N5126" s="2">
        <v>63875800000000</v>
      </c>
      <c r="O5126" s="2">
        <v>63707100000000</v>
      </c>
      <c r="P5126" s="2">
        <v>63601500000000</v>
      </c>
      <c r="Q5126" s="2">
        <v>63563700000000</v>
      </c>
      <c r="R5126" s="2">
        <v>63666200000000</v>
      </c>
      <c r="S5126" s="2">
        <v>63775000000000</v>
      </c>
      <c r="T5126" s="2">
        <v>63862000000000</v>
      </c>
      <c r="U5126" s="2">
        <v>64135500000000</v>
      </c>
      <c r="V5126" s="2">
        <v>64262200000000</v>
      </c>
      <c r="W5126" s="2">
        <v>64436100000000</v>
      </c>
      <c r="X5126" s="2">
        <v>64752000000000</v>
      </c>
      <c r="Y5126" s="2">
        <v>65103200000000</v>
      </c>
      <c r="Z5126" s="2">
        <v>65471100000000</v>
      </c>
      <c r="AA5126" s="2">
        <v>65794000000000</v>
      </c>
      <c r="AB5126" s="2">
        <v>65786400000000</v>
      </c>
      <c r="AC5126" s="2">
        <v>66127200000000</v>
      </c>
      <c r="AD5126" s="2">
        <v>66484800000000</v>
      </c>
      <c r="AE5126" s="2">
        <v>66843400000000</v>
      </c>
      <c r="AF5126" s="2">
        <v>67187400000000</v>
      </c>
    </row>
    <row r="5127" spans="1:32">
      <c r="A5127" t="s">
        <v>6639</v>
      </c>
      <c r="B5127" t="s">
        <v>19</v>
      </c>
      <c r="C5127" s="2">
        <v>5938210000</v>
      </c>
      <c r="D5127" s="2">
        <v>5868320000</v>
      </c>
      <c r="E5127" s="2">
        <v>5817700000</v>
      </c>
      <c r="F5127" s="2">
        <v>5959830000</v>
      </c>
      <c r="G5127" s="2">
        <v>5984600000</v>
      </c>
      <c r="H5127" s="2">
        <v>6032960000</v>
      </c>
      <c r="I5127" s="2">
        <v>6063730000</v>
      </c>
      <c r="J5127" s="2">
        <v>6047310000</v>
      </c>
      <c r="K5127" s="2">
        <v>6015690000</v>
      </c>
      <c r="L5127" s="2">
        <v>5978610000</v>
      </c>
      <c r="M5127" s="2">
        <v>5945100000</v>
      </c>
      <c r="N5127" s="2">
        <v>5910350000</v>
      </c>
      <c r="O5127" s="2">
        <v>5886300000</v>
      </c>
      <c r="P5127" s="2">
        <v>5872640000</v>
      </c>
      <c r="Q5127" s="2">
        <v>5869330000</v>
      </c>
      <c r="R5127" s="2">
        <v>5884290000</v>
      </c>
      <c r="S5127" s="2">
        <v>5897900000</v>
      </c>
      <c r="T5127" s="2">
        <v>5908910000</v>
      </c>
      <c r="U5127" s="2">
        <v>5942910000</v>
      </c>
      <c r="V5127" s="2">
        <v>5958720000</v>
      </c>
      <c r="W5127" s="2">
        <v>5980380000</v>
      </c>
      <c r="X5127" s="2">
        <v>6018210000</v>
      </c>
      <c r="Y5127" s="2">
        <v>6061500000</v>
      </c>
      <c r="Z5127" s="2">
        <v>6106290000</v>
      </c>
      <c r="AA5127" s="2">
        <v>6145070000</v>
      </c>
      <c r="AB5127" s="2">
        <v>6146930000</v>
      </c>
      <c r="AC5127" s="2">
        <v>6189310000</v>
      </c>
      <c r="AD5127" s="2">
        <v>6233050000</v>
      </c>
      <c r="AE5127" s="2">
        <v>6277410000</v>
      </c>
      <c r="AF5127" s="2">
        <v>6320120000</v>
      </c>
    </row>
    <row r="5128" spans="1:32">
      <c r="A5128" t="s">
        <v>6640</v>
      </c>
      <c r="B5128" t="s">
        <v>19</v>
      </c>
      <c r="C5128" s="2">
        <v>48312900000</v>
      </c>
      <c r="D5128" s="2">
        <v>47980400000</v>
      </c>
      <c r="E5128" s="2">
        <v>48550900000</v>
      </c>
      <c r="F5128" s="2">
        <v>49799500000</v>
      </c>
      <c r="G5128" s="2">
        <v>50092700000</v>
      </c>
      <c r="H5128" s="2">
        <v>50585900000</v>
      </c>
      <c r="I5128" s="2">
        <v>51038500000</v>
      </c>
      <c r="J5128" s="2">
        <v>51234100000</v>
      </c>
      <c r="K5128" s="2">
        <v>51312200000</v>
      </c>
      <c r="L5128" s="2">
        <v>51353200000</v>
      </c>
      <c r="M5128" s="2">
        <v>51443000000</v>
      </c>
      <c r="N5128" s="2">
        <v>51495000000</v>
      </c>
      <c r="O5128" s="2">
        <v>51579900000</v>
      </c>
      <c r="P5128" s="2">
        <v>51709200000</v>
      </c>
      <c r="Q5128" s="2">
        <v>51906200000</v>
      </c>
      <c r="R5128" s="2">
        <v>52197700000</v>
      </c>
      <c r="S5128" s="2">
        <v>52477500000</v>
      </c>
      <c r="T5128" s="2">
        <v>52754400000</v>
      </c>
      <c r="U5128" s="2">
        <v>53162300000</v>
      </c>
      <c r="V5128" s="2">
        <v>53474800000</v>
      </c>
      <c r="W5128" s="2">
        <v>53820100000</v>
      </c>
      <c r="X5128" s="2">
        <v>54268800000</v>
      </c>
      <c r="Y5128" s="2">
        <v>54741200000</v>
      </c>
      <c r="Z5128" s="2">
        <v>55222400000</v>
      </c>
      <c r="AA5128" s="2">
        <v>55673400000</v>
      </c>
      <c r="AB5128" s="2">
        <v>55913400000</v>
      </c>
      <c r="AC5128" s="2">
        <v>56381700000</v>
      </c>
      <c r="AD5128" s="2">
        <v>56865700000</v>
      </c>
      <c r="AE5128" s="2">
        <v>57341300000</v>
      </c>
      <c r="AF5128" s="2">
        <v>57816700000</v>
      </c>
    </row>
    <row r="5129" spans="1:32">
      <c r="A5129" t="s">
        <v>6641</v>
      </c>
      <c r="B5129" t="s">
        <v>19</v>
      </c>
      <c r="C5129" s="2">
        <v>72690800000</v>
      </c>
      <c r="D5129" s="2">
        <v>72417800000</v>
      </c>
      <c r="E5129" s="2">
        <v>71027500000</v>
      </c>
      <c r="F5129" s="2">
        <v>72365100000</v>
      </c>
      <c r="G5129" s="2">
        <v>72793500000</v>
      </c>
      <c r="H5129" s="2">
        <v>73429500000</v>
      </c>
      <c r="I5129" s="2">
        <v>73901300000</v>
      </c>
      <c r="J5129" s="2">
        <v>73918300000</v>
      </c>
      <c r="K5129" s="2">
        <v>73767500000</v>
      </c>
      <c r="L5129" s="2">
        <v>73541800000</v>
      </c>
      <c r="M5129" s="2">
        <v>73328100000</v>
      </c>
      <c r="N5129" s="2">
        <v>73088800000</v>
      </c>
      <c r="O5129" s="2">
        <v>72948900000</v>
      </c>
      <c r="P5129" s="2">
        <v>72882200000</v>
      </c>
      <c r="Q5129" s="2">
        <v>72889700000</v>
      </c>
      <c r="R5129" s="2">
        <v>73044300000</v>
      </c>
      <c r="S5129" s="2">
        <v>73198000000</v>
      </c>
      <c r="T5129" s="2">
        <v>73328800000</v>
      </c>
      <c r="U5129" s="2">
        <v>73674500000</v>
      </c>
      <c r="V5129" s="2">
        <v>73850700000</v>
      </c>
      <c r="W5129" s="2">
        <v>74081400000</v>
      </c>
      <c r="X5129" s="2">
        <v>74476700000</v>
      </c>
      <c r="Y5129" s="2">
        <v>74910400000</v>
      </c>
      <c r="Z5129" s="2">
        <v>75358400000</v>
      </c>
      <c r="AA5129" s="2">
        <v>75762300000</v>
      </c>
      <c r="AB5129" s="2">
        <v>75806700000</v>
      </c>
      <c r="AC5129" s="2">
        <v>76232100000</v>
      </c>
      <c r="AD5129" s="2">
        <v>76682400000</v>
      </c>
      <c r="AE5129" s="2">
        <v>77126000000</v>
      </c>
      <c r="AF5129" s="2">
        <v>77554700000</v>
      </c>
    </row>
    <row r="5130" spans="1:32">
      <c r="A5130" t="s">
        <v>6642</v>
      </c>
      <c r="B5130" t="s">
        <v>19</v>
      </c>
      <c r="C5130" s="2">
        <v>19023500000</v>
      </c>
      <c r="D5130" s="2">
        <v>19161400000</v>
      </c>
      <c r="E5130" s="2">
        <v>19332900000</v>
      </c>
      <c r="F5130" s="2">
        <v>19623000000</v>
      </c>
      <c r="G5130" s="2">
        <v>19823300000</v>
      </c>
      <c r="H5130" s="2">
        <v>20073700000</v>
      </c>
      <c r="I5130" s="2">
        <v>20345100000</v>
      </c>
      <c r="J5130" s="2">
        <v>20587900000</v>
      </c>
      <c r="K5130" s="2">
        <v>20788600000</v>
      </c>
      <c r="L5130" s="2">
        <v>20973300000</v>
      </c>
      <c r="M5130" s="2">
        <v>21170300000</v>
      </c>
      <c r="N5130" s="2">
        <v>21341300000</v>
      </c>
      <c r="O5130" s="2">
        <v>21499700000</v>
      </c>
      <c r="P5130" s="2">
        <v>21646100000</v>
      </c>
      <c r="Q5130" s="2">
        <v>21796100000</v>
      </c>
      <c r="R5130" s="2">
        <v>21942800000</v>
      </c>
      <c r="S5130" s="2">
        <v>22090100000</v>
      </c>
      <c r="T5130" s="2">
        <v>22243200000</v>
      </c>
      <c r="U5130" s="2">
        <v>22411500000</v>
      </c>
      <c r="V5130" s="2">
        <v>22572700000</v>
      </c>
      <c r="W5130" s="2">
        <v>22737400000</v>
      </c>
      <c r="X5130" s="2">
        <v>22924100000</v>
      </c>
      <c r="Y5130" s="2">
        <v>23105300000</v>
      </c>
      <c r="Z5130" s="2">
        <v>23287300000</v>
      </c>
      <c r="AA5130" s="2">
        <v>23472700000</v>
      </c>
      <c r="AB5130" s="2">
        <v>23631000000</v>
      </c>
      <c r="AC5130" s="2">
        <v>23812100000</v>
      </c>
      <c r="AD5130" s="2">
        <v>24003800000</v>
      </c>
      <c r="AE5130" s="2">
        <v>24183800000</v>
      </c>
      <c r="AF5130" s="2">
        <v>24368300000</v>
      </c>
    </row>
    <row r="5131" spans="1:32">
      <c r="A5131" t="s">
        <v>6643</v>
      </c>
      <c r="B5131" t="s">
        <v>19</v>
      </c>
      <c r="C5131" s="2">
        <v>10684000000</v>
      </c>
      <c r="D5131" s="2">
        <v>10660200000</v>
      </c>
      <c r="E5131" s="2">
        <v>11200000000</v>
      </c>
      <c r="F5131" s="2">
        <v>11390500000</v>
      </c>
      <c r="G5131" s="2">
        <v>11497700000</v>
      </c>
      <c r="H5131" s="2">
        <v>11653100000</v>
      </c>
      <c r="I5131" s="2">
        <v>11825800000</v>
      </c>
      <c r="J5131" s="2">
        <v>11977000000</v>
      </c>
      <c r="K5131" s="2">
        <v>12100100000</v>
      </c>
      <c r="L5131" s="2">
        <v>12218200000</v>
      </c>
      <c r="M5131" s="2">
        <v>12355600000</v>
      </c>
      <c r="N5131" s="2">
        <v>12475000000</v>
      </c>
      <c r="O5131" s="2">
        <v>12584000000</v>
      </c>
      <c r="P5131" s="2">
        <v>12691700000</v>
      </c>
      <c r="Q5131" s="2">
        <v>12811600000</v>
      </c>
      <c r="R5131" s="2">
        <v>12938100000</v>
      </c>
      <c r="S5131" s="2">
        <v>13060600000</v>
      </c>
      <c r="T5131" s="2">
        <v>13187900000</v>
      </c>
      <c r="U5131" s="2">
        <v>13329100000</v>
      </c>
      <c r="V5131" s="2">
        <v>13463600000</v>
      </c>
      <c r="W5131" s="2">
        <v>13601200000</v>
      </c>
      <c r="X5131" s="2">
        <v>13753900000</v>
      </c>
      <c r="Y5131" s="2">
        <v>13906500000</v>
      </c>
      <c r="Z5131" s="2">
        <v>14059700000</v>
      </c>
      <c r="AA5131" s="2">
        <v>14211300000</v>
      </c>
      <c r="AB5131" s="2">
        <v>14342900000</v>
      </c>
      <c r="AC5131" s="2">
        <v>14495400000</v>
      </c>
      <c r="AD5131" s="2">
        <v>14652500000</v>
      </c>
      <c r="AE5131" s="2">
        <v>14804100000</v>
      </c>
      <c r="AF5131" s="2">
        <v>14959400000</v>
      </c>
    </row>
    <row r="5132" spans="1:32">
      <c r="A5132" t="s">
        <v>6644</v>
      </c>
      <c r="B5132" t="s">
        <v>19</v>
      </c>
      <c r="C5132" s="2">
        <v>44218400000</v>
      </c>
      <c r="D5132" s="2">
        <v>45204000000</v>
      </c>
      <c r="E5132" s="2">
        <v>42513400000</v>
      </c>
      <c r="F5132" s="2">
        <v>43195100000</v>
      </c>
      <c r="G5132" s="2">
        <v>43640400000</v>
      </c>
      <c r="H5132" s="2">
        <v>44068500000</v>
      </c>
      <c r="I5132" s="2">
        <v>44513600000</v>
      </c>
      <c r="J5132" s="2">
        <v>44924400000</v>
      </c>
      <c r="K5132" s="2">
        <v>45276400000</v>
      </c>
      <c r="L5132" s="2">
        <v>45565000000</v>
      </c>
      <c r="M5132" s="2">
        <v>45795500000</v>
      </c>
      <c r="N5132" s="2">
        <v>45993000000</v>
      </c>
      <c r="O5132" s="2">
        <v>46193000000</v>
      </c>
      <c r="P5132" s="2">
        <v>46332100000</v>
      </c>
      <c r="Q5132" s="2">
        <v>46412400000</v>
      </c>
      <c r="R5132" s="2">
        <v>46432700000</v>
      </c>
      <c r="S5132" s="2">
        <v>46484100000</v>
      </c>
      <c r="T5132" s="2">
        <v>46537900000</v>
      </c>
      <c r="U5132" s="2">
        <v>46593800000</v>
      </c>
      <c r="V5132" s="2">
        <v>46650100000</v>
      </c>
      <c r="W5132" s="2">
        <v>46706900000</v>
      </c>
      <c r="X5132" s="2">
        <v>46798900000</v>
      </c>
      <c r="Y5132" s="2">
        <v>46859000000</v>
      </c>
      <c r="Z5132" s="2">
        <v>46920700000</v>
      </c>
      <c r="AA5132" s="2">
        <v>47012100000</v>
      </c>
      <c r="AB5132" s="2">
        <v>47061800000</v>
      </c>
      <c r="AC5132" s="2">
        <v>47122800000</v>
      </c>
      <c r="AD5132" s="2">
        <v>47215300000</v>
      </c>
      <c r="AE5132" s="2">
        <v>47275400000</v>
      </c>
      <c r="AF5132" s="2">
        <v>47337400000</v>
      </c>
    </row>
    <row r="5133" spans="1:32">
      <c r="A5133" t="s">
        <v>6645</v>
      </c>
      <c r="B5133" t="s">
        <v>19</v>
      </c>
      <c r="C5133" s="2">
        <v>469576000</v>
      </c>
      <c r="D5133" s="2">
        <v>468542000</v>
      </c>
      <c r="E5133" s="2">
        <v>489705000</v>
      </c>
      <c r="F5133" s="2">
        <v>498203000</v>
      </c>
      <c r="G5133" s="2">
        <v>501789000</v>
      </c>
      <c r="H5133" s="2">
        <v>507266000</v>
      </c>
      <c r="I5133" s="2">
        <v>513529000</v>
      </c>
      <c r="J5133" s="2">
        <v>518715000</v>
      </c>
      <c r="K5133" s="2">
        <v>522948000</v>
      </c>
      <c r="L5133" s="2">
        <v>526944000</v>
      </c>
      <c r="M5133" s="2">
        <v>531679000</v>
      </c>
      <c r="N5133" s="2">
        <v>535756000</v>
      </c>
      <c r="O5133" s="2">
        <v>539613000</v>
      </c>
      <c r="P5133" s="2">
        <v>543501000</v>
      </c>
      <c r="Q5133" s="2">
        <v>547906000</v>
      </c>
      <c r="R5133" s="2">
        <v>552657000</v>
      </c>
      <c r="S5133" s="2">
        <v>557282000</v>
      </c>
      <c r="T5133" s="2">
        <v>562126000</v>
      </c>
      <c r="U5133" s="2">
        <v>567584000</v>
      </c>
      <c r="V5133" s="2">
        <v>572740000</v>
      </c>
      <c r="W5133" s="2">
        <v>578036000</v>
      </c>
      <c r="X5133" s="2">
        <v>584030000</v>
      </c>
      <c r="Y5133" s="2">
        <v>590009000</v>
      </c>
      <c r="Z5133" s="2">
        <v>596063000</v>
      </c>
      <c r="AA5133" s="2">
        <v>602010000</v>
      </c>
      <c r="AB5133" s="2">
        <v>606817000</v>
      </c>
      <c r="AC5133" s="2">
        <v>612815000</v>
      </c>
      <c r="AD5133" s="2">
        <v>618987000</v>
      </c>
      <c r="AE5133" s="2">
        <v>624940000</v>
      </c>
      <c r="AF5133" s="2">
        <v>631054000</v>
      </c>
    </row>
    <row r="5134" spans="1:32">
      <c r="A5134" t="s">
        <v>6646</v>
      </c>
      <c r="B5134" t="s">
        <v>19</v>
      </c>
      <c r="C5134" s="2">
        <v>3193490000</v>
      </c>
      <c r="D5134" s="2">
        <v>3165140000</v>
      </c>
      <c r="E5134" s="2">
        <v>3397530000</v>
      </c>
      <c r="F5134" s="2">
        <v>3462200000</v>
      </c>
      <c r="G5134" s="2">
        <v>3492750000</v>
      </c>
      <c r="H5134" s="2">
        <v>3541530000</v>
      </c>
      <c r="I5134" s="2">
        <v>3595490000</v>
      </c>
      <c r="J5134" s="2">
        <v>3640680000</v>
      </c>
      <c r="K5134" s="2">
        <v>3676500000</v>
      </c>
      <c r="L5134" s="2">
        <v>3711430000</v>
      </c>
      <c r="M5134" s="2">
        <v>3754290000</v>
      </c>
      <c r="N5134" s="2">
        <v>3791400000</v>
      </c>
      <c r="O5134" s="2">
        <v>3825150000</v>
      </c>
      <c r="P5134" s="2">
        <v>3859960000</v>
      </c>
      <c r="Q5134" s="2">
        <v>3900450000</v>
      </c>
      <c r="R5134" s="2">
        <v>3944990000</v>
      </c>
      <c r="S5134" s="2">
        <v>3987550000</v>
      </c>
      <c r="T5134" s="2">
        <v>4031660000</v>
      </c>
      <c r="U5134" s="2">
        <v>4081470000</v>
      </c>
      <c r="V5134" s="2">
        <v>4128220000</v>
      </c>
      <c r="W5134" s="2">
        <v>4176290000</v>
      </c>
      <c r="X5134" s="2">
        <v>4229640000</v>
      </c>
      <c r="Y5134" s="2">
        <v>4283720000</v>
      </c>
      <c r="Z5134" s="2">
        <v>4338090000</v>
      </c>
      <c r="AA5134" s="2">
        <v>4391100000</v>
      </c>
      <c r="AB5134" s="2">
        <v>4436440000</v>
      </c>
      <c r="AC5134" s="2">
        <v>4490430000</v>
      </c>
      <c r="AD5134" s="2">
        <v>4545570000</v>
      </c>
      <c r="AE5134" s="2">
        <v>4599350000</v>
      </c>
      <c r="AF5134" s="2">
        <v>4654350000</v>
      </c>
    </row>
    <row r="5135" spans="1:32">
      <c r="A5135" t="s">
        <v>6647</v>
      </c>
      <c r="B5135" t="s">
        <v>19</v>
      </c>
      <c r="C5135" s="2">
        <v>2070720000</v>
      </c>
      <c r="D5135" s="2">
        <v>2084440000</v>
      </c>
      <c r="E5135" s="2">
        <v>2005640000</v>
      </c>
      <c r="F5135" s="2">
        <v>2036160000</v>
      </c>
      <c r="G5135" s="2">
        <v>2049320000</v>
      </c>
      <c r="H5135" s="2">
        <v>2065020000</v>
      </c>
      <c r="I5135" s="2">
        <v>2078020000</v>
      </c>
      <c r="J5135" s="2">
        <v>2082090000</v>
      </c>
      <c r="K5135" s="2">
        <v>2082820000</v>
      </c>
      <c r="L5135" s="2">
        <v>2081050000</v>
      </c>
      <c r="M5135" s="2">
        <v>2078150000</v>
      </c>
      <c r="N5135" s="2">
        <v>2074520000</v>
      </c>
      <c r="O5135" s="2">
        <v>2073300000</v>
      </c>
      <c r="P5135" s="2">
        <v>2072460000</v>
      </c>
      <c r="Q5135" s="2">
        <v>2071790000</v>
      </c>
      <c r="R5135" s="2">
        <v>2072730000</v>
      </c>
      <c r="S5135" s="2">
        <v>2074350000</v>
      </c>
      <c r="T5135" s="2">
        <v>2075630000</v>
      </c>
      <c r="U5135" s="2">
        <v>2080700000</v>
      </c>
      <c r="V5135" s="2">
        <v>2082800000</v>
      </c>
      <c r="W5135" s="2">
        <v>2085850000</v>
      </c>
      <c r="X5135" s="2">
        <v>2092510000</v>
      </c>
      <c r="Y5135" s="2">
        <v>2099230000</v>
      </c>
      <c r="Z5135" s="2">
        <v>2106330000</v>
      </c>
      <c r="AA5135" s="2">
        <v>2113140000</v>
      </c>
      <c r="AB5135" s="2">
        <v>2112260000</v>
      </c>
      <c r="AC5135" s="2">
        <v>2118910000</v>
      </c>
      <c r="AD5135" s="2">
        <v>2126490000</v>
      </c>
      <c r="AE5135" s="2">
        <v>2133430000</v>
      </c>
      <c r="AF5135" s="2">
        <v>2140130000</v>
      </c>
    </row>
    <row r="5136" spans="1:32">
      <c r="A5136" t="s">
        <v>6648</v>
      </c>
      <c r="B5136" t="s">
        <v>19</v>
      </c>
      <c r="C5136" s="2">
        <v>301701000</v>
      </c>
      <c r="D5136" s="2">
        <v>306465000</v>
      </c>
      <c r="E5136" s="2">
        <v>294330000</v>
      </c>
      <c r="F5136" s="2">
        <v>297301000</v>
      </c>
      <c r="G5136" s="2">
        <v>299193000</v>
      </c>
      <c r="H5136" s="2">
        <v>301030000</v>
      </c>
      <c r="I5136" s="2">
        <v>303024000</v>
      </c>
      <c r="J5136" s="2">
        <v>304501000</v>
      </c>
      <c r="K5136" s="2">
        <v>305773000</v>
      </c>
      <c r="L5136" s="2">
        <v>306675000</v>
      </c>
      <c r="M5136" s="2">
        <v>307293000</v>
      </c>
      <c r="N5136" s="2">
        <v>307764000</v>
      </c>
      <c r="O5136" s="2">
        <v>308457000</v>
      </c>
      <c r="P5136" s="2">
        <v>308937000</v>
      </c>
      <c r="Q5136" s="2">
        <v>309190000</v>
      </c>
      <c r="R5136" s="2">
        <v>309264000</v>
      </c>
      <c r="S5136" s="2">
        <v>309521000</v>
      </c>
      <c r="T5136" s="2">
        <v>309829000</v>
      </c>
      <c r="U5136" s="2">
        <v>310265000</v>
      </c>
      <c r="V5136" s="2">
        <v>310634000</v>
      </c>
      <c r="W5136" s="2">
        <v>311031000</v>
      </c>
      <c r="X5136" s="2">
        <v>311763000</v>
      </c>
      <c r="Y5136" s="2">
        <v>312325000</v>
      </c>
      <c r="Z5136" s="2">
        <v>312949000</v>
      </c>
      <c r="AA5136" s="2">
        <v>313673000</v>
      </c>
      <c r="AB5136" s="2">
        <v>313727000</v>
      </c>
      <c r="AC5136" s="2">
        <v>314319000</v>
      </c>
      <c r="AD5136" s="2">
        <v>315066000</v>
      </c>
      <c r="AE5136" s="2">
        <v>315643000</v>
      </c>
      <c r="AF5136" s="2">
        <v>316246000</v>
      </c>
    </row>
    <row r="5137" spans="1:32">
      <c r="A5137" t="s">
        <v>6649</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6650</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6651</v>
      </c>
      <c r="B5139" t="s">
        <v>19</v>
      </c>
      <c r="C5139" s="2">
        <v>654932000</v>
      </c>
      <c r="D5139" s="2">
        <v>669729000</v>
      </c>
      <c r="E5139" s="2">
        <v>628265000</v>
      </c>
      <c r="F5139" s="2">
        <v>666408000</v>
      </c>
      <c r="G5139" s="2">
        <v>672239000</v>
      </c>
      <c r="H5139" s="2">
        <v>681918000</v>
      </c>
      <c r="I5139" s="2">
        <v>689572000</v>
      </c>
      <c r="J5139" s="2">
        <v>693536000</v>
      </c>
      <c r="K5139" s="2">
        <v>694554000</v>
      </c>
      <c r="L5139" s="2">
        <v>693090000</v>
      </c>
      <c r="M5139" s="2">
        <v>691681000</v>
      </c>
      <c r="N5139" s="2">
        <v>691680000</v>
      </c>
      <c r="O5139" s="2">
        <v>693690000</v>
      </c>
      <c r="P5139" s="2">
        <v>696850000</v>
      </c>
      <c r="Q5139" s="2">
        <v>700613000</v>
      </c>
      <c r="R5139" s="2">
        <v>707243000</v>
      </c>
      <c r="S5139" s="2">
        <v>713376000</v>
      </c>
      <c r="T5139" s="2">
        <v>719707000</v>
      </c>
      <c r="U5139" s="2">
        <v>729355000</v>
      </c>
      <c r="V5139" s="2">
        <v>736448000</v>
      </c>
      <c r="W5139" s="2">
        <v>745328000</v>
      </c>
      <c r="X5139" s="2">
        <v>755980000</v>
      </c>
      <c r="Y5139" s="2">
        <v>767104000</v>
      </c>
      <c r="Z5139" s="2">
        <v>778295000</v>
      </c>
      <c r="AA5139" s="2">
        <v>788281000</v>
      </c>
      <c r="AB5139" s="2">
        <v>794025000</v>
      </c>
      <c r="AC5139" s="2">
        <v>805288000</v>
      </c>
      <c r="AD5139" s="2">
        <v>816475000</v>
      </c>
      <c r="AE5139" s="2">
        <v>826354000</v>
      </c>
      <c r="AF5139" s="2">
        <v>837738000</v>
      </c>
    </row>
    <row r="5140" spans="1:32">
      <c r="A5140" t="s">
        <v>6652</v>
      </c>
      <c r="B5140" t="s">
        <v>19</v>
      </c>
      <c r="C5140" s="2">
        <v>4113180000</v>
      </c>
      <c r="D5140" s="2">
        <v>4197290000</v>
      </c>
      <c r="E5140" s="2">
        <v>3971540000</v>
      </c>
      <c r="F5140" s="2">
        <v>4286080000</v>
      </c>
      <c r="G5140" s="2">
        <v>4316490000</v>
      </c>
      <c r="H5140" s="2">
        <v>4373420000</v>
      </c>
      <c r="I5140" s="2">
        <v>4423710000</v>
      </c>
      <c r="J5140" s="2">
        <v>4454980000</v>
      </c>
      <c r="K5140" s="2">
        <v>4470170000</v>
      </c>
      <c r="L5140" s="2">
        <v>4470030000</v>
      </c>
      <c r="M5140" s="2">
        <v>4470030000</v>
      </c>
      <c r="N5140" s="2">
        <v>4480520000</v>
      </c>
      <c r="O5140" s="2">
        <v>4502970000</v>
      </c>
      <c r="P5140" s="2">
        <v>4531560000</v>
      </c>
      <c r="Q5140" s="2">
        <v>4563830000</v>
      </c>
      <c r="R5140" s="2">
        <v>4611340000</v>
      </c>
      <c r="S5140" s="2">
        <v>4657100000</v>
      </c>
      <c r="T5140" s="2">
        <v>4705090000</v>
      </c>
      <c r="U5140" s="2">
        <v>4770720000</v>
      </c>
      <c r="V5140" s="2">
        <v>4824980000</v>
      </c>
      <c r="W5140" s="2">
        <v>4889970000</v>
      </c>
      <c r="X5140" s="2">
        <v>4965240000</v>
      </c>
      <c r="Y5140" s="2">
        <v>5043300000</v>
      </c>
      <c r="Z5140" s="2">
        <v>5121690000</v>
      </c>
      <c r="AA5140" s="2">
        <v>5193120000</v>
      </c>
      <c r="AB5140" s="2">
        <v>5242300000</v>
      </c>
      <c r="AC5140" s="2">
        <v>5322480000</v>
      </c>
      <c r="AD5140" s="2">
        <v>5401710000</v>
      </c>
      <c r="AE5140" s="2">
        <v>5472590000</v>
      </c>
      <c r="AF5140" s="2">
        <v>5555210000</v>
      </c>
    </row>
    <row r="5141" spans="1:32">
      <c r="A5141" t="s">
        <v>6653</v>
      </c>
      <c r="B5141" t="s">
        <v>19</v>
      </c>
      <c r="C5141" s="2">
        <v>6681560000</v>
      </c>
      <c r="D5141" s="2">
        <v>6834020000</v>
      </c>
      <c r="E5141" s="2">
        <v>6442490000</v>
      </c>
      <c r="F5141" s="2">
        <v>6734740000</v>
      </c>
      <c r="G5141" s="2">
        <v>6790890000</v>
      </c>
      <c r="H5141" s="2">
        <v>6883790000</v>
      </c>
      <c r="I5141" s="2">
        <v>6960970000</v>
      </c>
      <c r="J5141" s="2">
        <v>7004670000</v>
      </c>
      <c r="K5141" s="2">
        <v>7022250000</v>
      </c>
      <c r="L5141" s="2">
        <v>7015350000</v>
      </c>
      <c r="M5141" s="2">
        <v>7008600000</v>
      </c>
      <c r="N5141" s="2">
        <v>7016200000</v>
      </c>
      <c r="O5141" s="2">
        <v>7042850000</v>
      </c>
      <c r="P5141" s="2">
        <v>7079540000</v>
      </c>
      <c r="Q5141" s="2">
        <v>7121320000</v>
      </c>
      <c r="R5141" s="2">
        <v>7189040000</v>
      </c>
      <c r="S5141" s="2">
        <v>7252850000</v>
      </c>
      <c r="T5141" s="2">
        <v>7319740000</v>
      </c>
      <c r="U5141" s="2">
        <v>7416320000</v>
      </c>
      <c r="V5141" s="2">
        <v>7491160000</v>
      </c>
      <c r="W5141" s="2">
        <v>7582980000</v>
      </c>
      <c r="X5141" s="2">
        <v>7691600000</v>
      </c>
      <c r="Y5141" s="2">
        <v>7804090000</v>
      </c>
      <c r="Z5141" s="2">
        <v>7917290000</v>
      </c>
      <c r="AA5141" s="2">
        <v>8019190000</v>
      </c>
      <c r="AB5141" s="2">
        <v>8081170000</v>
      </c>
      <c r="AC5141" s="2">
        <v>8195550000</v>
      </c>
      <c r="AD5141" s="2">
        <v>8308590000</v>
      </c>
      <c r="AE5141" s="2">
        <v>8408410000</v>
      </c>
      <c r="AF5141" s="2">
        <v>8524790000</v>
      </c>
    </row>
    <row r="5142" spans="1:32">
      <c r="A5142" t="s">
        <v>6654</v>
      </c>
      <c r="B5142" t="s">
        <v>19</v>
      </c>
      <c r="C5142" s="2">
        <v>811163000</v>
      </c>
      <c r="D5142" s="2">
        <v>823805000</v>
      </c>
      <c r="E5142" s="2">
        <v>798962000</v>
      </c>
      <c r="F5142" s="2">
        <v>831106000</v>
      </c>
      <c r="G5142" s="2">
        <v>836110000</v>
      </c>
      <c r="H5142" s="2">
        <v>846666000</v>
      </c>
      <c r="I5142" s="2">
        <v>859118000</v>
      </c>
      <c r="J5142" s="2">
        <v>870352000</v>
      </c>
      <c r="K5142" s="2">
        <v>879910000</v>
      </c>
      <c r="L5142" s="2">
        <v>886782000</v>
      </c>
      <c r="M5142" s="2">
        <v>893375000</v>
      </c>
      <c r="N5142" s="2">
        <v>902684000</v>
      </c>
      <c r="O5142" s="2">
        <v>913364000</v>
      </c>
      <c r="P5142" s="2">
        <v>924283000</v>
      </c>
      <c r="Q5142" s="2">
        <v>935509000</v>
      </c>
      <c r="R5142" s="2">
        <v>947594000</v>
      </c>
      <c r="S5142" s="2">
        <v>960233000</v>
      </c>
      <c r="T5142" s="2">
        <v>973982000</v>
      </c>
      <c r="U5142" s="2">
        <v>988758000</v>
      </c>
      <c r="V5142" s="2">
        <v>1004370000</v>
      </c>
      <c r="W5142" s="2">
        <v>1021550000</v>
      </c>
      <c r="X5142" s="2">
        <v>1040070000</v>
      </c>
      <c r="Y5142" s="2">
        <v>1058930000</v>
      </c>
      <c r="Z5142" s="2">
        <v>1077740000</v>
      </c>
      <c r="AA5142" s="2">
        <v>1095740000</v>
      </c>
      <c r="AB5142" s="2">
        <v>1112450000</v>
      </c>
      <c r="AC5142" s="2">
        <v>1132350000</v>
      </c>
      <c r="AD5142" s="2">
        <v>1151730000</v>
      </c>
      <c r="AE5142" s="2">
        <v>1169470000</v>
      </c>
      <c r="AF5142" s="2">
        <v>1190820000</v>
      </c>
    </row>
    <row r="5143" spans="1:32">
      <c r="A5143" t="s">
        <v>6655</v>
      </c>
      <c r="B5143" t="s">
        <v>19</v>
      </c>
      <c r="C5143" s="2">
        <v>550863000</v>
      </c>
      <c r="D5143" s="2">
        <v>558184000</v>
      </c>
      <c r="E5143" s="2">
        <v>552886000</v>
      </c>
      <c r="F5143" s="2">
        <v>579269000</v>
      </c>
      <c r="G5143" s="2">
        <v>581713000</v>
      </c>
      <c r="H5143" s="2">
        <v>588027000</v>
      </c>
      <c r="I5143" s="2">
        <v>595547000</v>
      </c>
      <c r="J5143" s="2">
        <v>602121000</v>
      </c>
      <c r="K5143" s="2">
        <v>607555000</v>
      </c>
      <c r="L5143" s="2">
        <v>611133000</v>
      </c>
      <c r="M5143" s="2">
        <v>614692000</v>
      </c>
      <c r="N5143" s="2">
        <v>620274000</v>
      </c>
      <c r="O5143" s="2">
        <v>627181000</v>
      </c>
      <c r="P5143" s="2">
        <v>634505000</v>
      </c>
      <c r="Q5143" s="2">
        <v>642241000</v>
      </c>
      <c r="R5143" s="2">
        <v>650936000</v>
      </c>
      <c r="S5143" s="2">
        <v>659871000</v>
      </c>
      <c r="T5143" s="2">
        <v>669589000</v>
      </c>
      <c r="U5143" s="2">
        <v>680336000</v>
      </c>
      <c r="V5143" s="2">
        <v>691414000</v>
      </c>
      <c r="W5143" s="2">
        <v>703675000</v>
      </c>
      <c r="X5143" s="2">
        <v>716961000</v>
      </c>
      <c r="Y5143" s="2">
        <v>730557000</v>
      </c>
      <c r="Z5143" s="2">
        <v>744198000</v>
      </c>
      <c r="AA5143" s="2">
        <v>757155000</v>
      </c>
      <c r="AB5143" s="2">
        <v>768869000</v>
      </c>
      <c r="AC5143" s="2">
        <v>783278000</v>
      </c>
      <c r="AD5143" s="2">
        <v>797411000</v>
      </c>
      <c r="AE5143" s="2">
        <v>810401000</v>
      </c>
      <c r="AF5143" s="2">
        <v>825789000</v>
      </c>
    </row>
    <row r="5144" spans="1:32">
      <c r="A5144" t="s">
        <v>6656</v>
      </c>
      <c r="B5144" t="s">
        <v>19</v>
      </c>
      <c r="C5144" s="2">
        <v>1445930000</v>
      </c>
      <c r="D5144" s="2">
        <v>1481150000</v>
      </c>
      <c r="E5144" s="2">
        <v>1367460000</v>
      </c>
      <c r="F5144" s="2">
        <v>1461970000</v>
      </c>
      <c r="G5144" s="2">
        <v>1470590000</v>
      </c>
      <c r="H5144" s="2">
        <v>1487400000</v>
      </c>
      <c r="I5144" s="2">
        <v>1509800000</v>
      </c>
      <c r="J5144" s="2">
        <v>1531720000</v>
      </c>
      <c r="K5144" s="2">
        <v>1552660000</v>
      </c>
      <c r="L5144" s="2">
        <v>1569100000</v>
      </c>
      <c r="M5144" s="2">
        <v>1584200000</v>
      </c>
      <c r="N5144" s="2">
        <v>1602690000</v>
      </c>
      <c r="O5144" s="2">
        <v>1621730000</v>
      </c>
      <c r="P5144" s="2">
        <v>1639590000</v>
      </c>
      <c r="Q5144" s="2">
        <v>1656670000</v>
      </c>
      <c r="R5144" s="2">
        <v>1672960000</v>
      </c>
      <c r="S5144" s="2">
        <v>1691050000</v>
      </c>
      <c r="T5144" s="2">
        <v>1711030000</v>
      </c>
      <c r="U5144" s="2">
        <v>1730430000</v>
      </c>
      <c r="V5144" s="2">
        <v>1752930000</v>
      </c>
      <c r="W5144" s="2">
        <v>1777290000</v>
      </c>
      <c r="X5144" s="2">
        <v>1803120000</v>
      </c>
      <c r="Y5144" s="2">
        <v>1828560000</v>
      </c>
      <c r="Z5144" s="2">
        <v>1853630000</v>
      </c>
      <c r="AA5144" s="2">
        <v>1878130000</v>
      </c>
      <c r="AB5144" s="2">
        <v>1901460000</v>
      </c>
      <c r="AC5144" s="2">
        <v>1927950000</v>
      </c>
      <c r="AD5144" s="2">
        <v>1952910000</v>
      </c>
      <c r="AE5144" s="2">
        <v>1975090000</v>
      </c>
      <c r="AF5144" s="2">
        <v>2003790000</v>
      </c>
    </row>
    <row r="5145" spans="1:32">
      <c r="A5145" t="s">
        <v>6657</v>
      </c>
      <c r="B5145" t="s">
        <v>19</v>
      </c>
      <c r="C5145" s="2">
        <v>29669300</v>
      </c>
      <c r="D5145" s="2">
        <v>30219200</v>
      </c>
      <c r="E5145" s="2">
        <v>30925800</v>
      </c>
      <c r="F5145" s="2">
        <v>32133500</v>
      </c>
      <c r="G5145" s="2">
        <v>32033000</v>
      </c>
      <c r="H5145" s="2">
        <v>32055500</v>
      </c>
      <c r="I5145" s="2">
        <v>32220800</v>
      </c>
      <c r="J5145" s="2">
        <v>32392600</v>
      </c>
      <c r="K5145" s="2">
        <v>32605700</v>
      </c>
      <c r="L5145" s="2">
        <v>32731600</v>
      </c>
      <c r="M5145" s="2">
        <v>32866900</v>
      </c>
      <c r="N5145" s="2">
        <v>33098400</v>
      </c>
      <c r="O5145" s="2">
        <v>33419300</v>
      </c>
      <c r="P5145" s="2">
        <v>33756000</v>
      </c>
      <c r="Q5145" s="2">
        <v>34107200</v>
      </c>
      <c r="R5145" s="2">
        <v>34497400</v>
      </c>
      <c r="S5145" s="2">
        <v>34900700</v>
      </c>
      <c r="T5145" s="2">
        <v>35360900</v>
      </c>
      <c r="U5145" s="2">
        <v>35840300</v>
      </c>
      <c r="V5145" s="2">
        <v>36364100</v>
      </c>
      <c r="W5145" s="2">
        <v>36935000</v>
      </c>
      <c r="X5145" s="2">
        <v>37548800</v>
      </c>
      <c r="Y5145" s="2">
        <v>38154000</v>
      </c>
      <c r="Z5145" s="2">
        <v>38773500</v>
      </c>
      <c r="AA5145" s="2">
        <v>39360800</v>
      </c>
      <c r="AB5145" s="2">
        <v>39852800</v>
      </c>
      <c r="AC5145" s="2">
        <v>40501400</v>
      </c>
      <c r="AD5145" s="2">
        <v>41131100</v>
      </c>
      <c r="AE5145" s="2">
        <v>41699900</v>
      </c>
      <c r="AF5145" s="2">
        <v>42391000</v>
      </c>
    </row>
    <row r="5146" spans="1:32">
      <c r="A5146" t="s">
        <v>6658</v>
      </c>
      <c r="B5146" t="s">
        <v>19</v>
      </c>
      <c r="C5146" s="2">
        <v>191536000</v>
      </c>
      <c r="D5146" s="2">
        <v>193991000</v>
      </c>
      <c r="E5146" s="2">
        <v>191547000</v>
      </c>
      <c r="F5146" s="2">
        <v>202367000</v>
      </c>
      <c r="G5146" s="2">
        <v>203385000</v>
      </c>
      <c r="H5146" s="2">
        <v>205818000</v>
      </c>
      <c r="I5146" s="2">
        <v>208453000</v>
      </c>
      <c r="J5146" s="2">
        <v>210587000</v>
      </c>
      <c r="K5146" s="2">
        <v>212167000</v>
      </c>
      <c r="L5146" s="2">
        <v>213074000</v>
      </c>
      <c r="M5146" s="2">
        <v>213994000</v>
      </c>
      <c r="N5146" s="2">
        <v>215617000</v>
      </c>
      <c r="O5146" s="2">
        <v>217764000</v>
      </c>
      <c r="P5146" s="2">
        <v>220128000</v>
      </c>
      <c r="Q5146" s="2">
        <v>222679000</v>
      </c>
      <c r="R5146" s="2">
        <v>225701000</v>
      </c>
      <c r="S5146" s="2">
        <v>228755000</v>
      </c>
      <c r="T5146" s="2">
        <v>232043000</v>
      </c>
      <c r="U5146" s="2">
        <v>235857000</v>
      </c>
      <c r="V5146" s="2">
        <v>239608000</v>
      </c>
      <c r="W5146" s="2">
        <v>243819000</v>
      </c>
      <c r="X5146" s="2">
        <v>248439000</v>
      </c>
      <c r="Y5146" s="2">
        <v>253205000</v>
      </c>
      <c r="Z5146" s="2">
        <v>257989000</v>
      </c>
      <c r="AA5146" s="2">
        <v>262494000</v>
      </c>
      <c r="AB5146" s="2">
        <v>266425000</v>
      </c>
      <c r="AC5146" s="2">
        <v>271457000</v>
      </c>
      <c r="AD5146" s="2">
        <v>276419000</v>
      </c>
      <c r="AE5146" s="2">
        <v>280981000</v>
      </c>
      <c r="AF5146" s="2">
        <v>286321000</v>
      </c>
    </row>
    <row r="5147" spans="1:32">
      <c r="A5147" t="s">
        <v>6659</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6660</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6661</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6662</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6663</v>
      </c>
      <c r="B5151" t="s">
        <v>19</v>
      </c>
      <c r="C5151" s="2">
        <v>3735420000</v>
      </c>
      <c r="D5151" s="2">
        <v>3611910000</v>
      </c>
      <c r="E5151" s="2">
        <v>3555390000</v>
      </c>
      <c r="F5151" s="2">
        <v>3491100000</v>
      </c>
      <c r="G5151" s="2">
        <v>3568340000</v>
      </c>
      <c r="H5151" s="2">
        <v>3539060000</v>
      </c>
      <c r="I5151" s="2">
        <v>3536150000</v>
      </c>
      <c r="J5151" s="2">
        <v>3591670000</v>
      </c>
      <c r="K5151" s="2">
        <v>3657570000</v>
      </c>
      <c r="L5151" s="2">
        <v>3688340000</v>
      </c>
      <c r="M5151" s="2">
        <v>3708420000</v>
      </c>
      <c r="N5151" s="2">
        <v>3758740000</v>
      </c>
      <c r="O5151" s="2">
        <v>3824240000</v>
      </c>
      <c r="P5151" s="2">
        <v>3899500000</v>
      </c>
      <c r="Q5151" s="2">
        <v>3946690000</v>
      </c>
      <c r="R5151" s="2">
        <v>3945070000</v>
      </c>
      <c r="S5151" s="2">
        <v>3977740000</v>
      </c>
      <c r="T5151" s="2">
        <v>4005130000</v>
      </c>
      <c r="U5151" s="2">
        <v>4039580000</v>
      </c>
      <c r="V5151" s="2">
        <v>4085350000</v>
      </c>
      <c r="W5151" s="2">
        <v>4145730000</v>
      </c>
      <c r="X5151" s="2">
        <v>4198020000</v>
      </c>
      <c r="Y5151" s="2">
        <v>4236010000</v>
      </c>
      <c r="Z5151" s="2">
        <v>4255120000</v>
      </c>
      <c r="AA5151" s="2">
        <v>4247270000</v>
      </c>
      <c r="AB5151" s="2">
        <v>4247270000</v>
      </c>
      <c r="AC5151" s="2">
        <v>4269180000</v>
      </c>
      <c r="AD5151" s="2">
        <v>4277930000</v>
      </c>
      <c r="AE5151" s="2">
        <v>4297840000</v>
      </c>
      <c r="AF5151" s="2">
        <v>4358400000</v>
      </c>
    </row>
    <row r="5152" spans="1:32">
      <c r="A5152" t="s">
        <v>6664</v>
      </c>
      <c r="B5152" t="s">
        <v>19</v>
      </c>
      <c r="C5152" s="2">
        <v>91435500000</v>
      </c>
      <c r="D5152" s="2">
        <v>88161700000</v>
      </c>
      <c r="E5152" s="2">
        <v>87527900000</v>
      </c>
      <c r="F5152" s="2">
        <v>85734200000</v>
      </c>
      <c r="G5152" s="2">
        <v>87646100000</v>
      </c>
      <c r="H5152" s="2">
        <v>86855700000</v>
      </c>
      <c r="I5152" s="2">
        <v>86716600000</v>
      </c>
      <c r="J5152" s="2">
        <v>88089300000</v>
      </c>
      <c r="K5152" s="2">
        <v>89789000000</v>
      </c>
      <c r="L5152" s="2">
        <v>90646200000</v>
      </c>
      <c r="M5152" s="2">
        <v>91217100000</v>
      </c>
      <c r="N5152" s="2">
        <v>92551300000</v>
      </c>
      <c r="O5152" s="2">
        <v>94288600000</v>
      </c>
      <c r="P5152" s="2">
        <v>96285200000</v>
      </c>
      <c r="Q5152" s="2">
        <v>97574900000</v>
      </c>
      <c r="R5152" s="2">
        <v>97628700000</v>
      </c>
      <c r="S5152" s="2">
        <v>98498500000</v>
      </c>
      <c r="T5152" s="2">
        <v>99246300000</v>
      </c>
      <c r="U5152" s="2">
        <v>100150000000</v>
      </c>
      <c r="V5152" s="2">
        <v>101346000000</v>
      </c>
      <c r="W5152" s="2">
        <v>102900000000</v>
      </c>
      <c r="X5152" s="2">
        <v>104248000000</v>
      </c>
      <c r="Y5152" s="2">
        <v>105262000000</v>
      </c>
      <c r="Z5152" s="2">
        <v>105782000000</v>
      </c>
      <c r="AA5152" s="2">
        <v>105604000000</v>
      </c>
      <c r="AB5152" s="2">
        <v>105631000000</v>
      </c>
      <c r="AC5152" s="2">
        <v>106193000000</v>
      </c>
      <c r="AD5152" s="2">
        <v>106428000000</v>
      </c>
      <c r="AE5152" s="2">
        <v>106954000000</v>
      </c>
      <c r="AF5152" s="2">
        <v>108509000000</v>
      </c>
    </row>
    <row r="5153" spans="1:32">
      <c r="A5153" t="s">
        <v>6665</v>
      </c>
      <c r="B5153" t="s">
        <v>19</v>
      </c>
      <c r="C5153" s="2">
        <v>39926800000</v>
      </c>
      <c r="D5153" s="2">
        <v>38590900000</v>
      </c>
      <c r="E5153" s="2">
        <v>38028900000</v>
      </c>
      <c r="F5153" s="2">
        <v>37259500000</v>
      </c>
      <c r="G5153" s="2">
        <v>38081000000</v>
      </c>
      <c r="H5153" s="2">
        <v>37759900000</v>
      </c>
      <c r="I5153" s="2">
        <v>37721800000</v>
      </c>
      <c r="J5153" s="2">
        <v>38315000000</v>
      </c>
      <c r="K5153" s="2">
        <v>39022900000</v>
      </c>
      <c r="L5153" s="2">
        <v>39359100000</v>
      </c>
      <c r="M5153" s="2">
        <v>39578800000</v>
      </c>
      <c r="N5153" s="2">
        <v>40123300000</v>
      </c>
      <c r="O5153" s="2">
        <v>40832600000</v>
      </c>
      <c r="P5153" s="2">
        <v>41647600000</v>
      </c>
      <c r="Q5153" s="2">
        <v>42161400000</v>
      </c>
      <c r="R5153" s="2">
        <v>42151700000</v>
      </c>
      <c r="S5153" s="2">
        <v>42505100000</v>
      </c>
      <c r="T5153" s="2">
        <v>42803200000</v>
      </c>
      <c r="U5153" s="2">
        <v>43174400000</v>
      </c>
      <c r="V5153" s="2">
        <v>43668100000</v>
      </c>
      <c r="W5153" s="2">
        <v>44317100000</v>
      </c>
      <c r="X5153" s="2">
        <v>44879300000</v>
      </c>
      <c r="Y5153" s="2">
        <v>45290100000</v>
      </c>
      <c r="Z5153" s="2">
        <v>45497100000</v>
      </c>
      <c r="AA5153" s="2">
        <v>45413600000</v>
      </c>
      <c r="AB5153" s="2">
        <v>45414100000</v>
      </c>
      <c r="AC5153" s="2">
        <v>45648700000</v>
      </c>
      <c r="AD5153" s="2">
        <v>45743000000</v>
      </c>
      <c r="AE5153" s="2">
        <v>45957200000</v>
      </c>
      <c r="AF5153" s="2">
        <v>46607500000</v>
      </c>
    </row>
    <row r="5154" spans="1:32">
      <c r="A5154" t="s">
        <v>6666</v>
      </c>
      <c r="B5154" t="s">
        <v>19</v>
      </c>
      <c r="C5154" s="2">
        <v>49223400000</v>
      </c>
      <c r="D5154" s="2">
        <v>47426600000</v>
      </c>
      <c r="E5154" s="2">
        <v>47185200000</v>
      </c>
      <c r="F5154" s="2">
        <v>46127500000</v>
      </c>
      <c r="G5154" s="2">
        <v>47151800000</v>
      </c>
      <c r="H5154" s="2">
        <v>46709900000</v>
      </c>
      <c r="I5154" s="2">
        <v>46619300000</v>
      </c>
      <c r="J5154" s="2">
        <v>47355600000</v>
      </c>
      <c r="K5154" s="2">
        <v>48280000000</v>
      </c>
      <c r="L5154" s="2">
        <v>48756100000</v>
      </c>
      <c r="M5154" s="2">
        <v>49073700000</v>
      </c>
      <c r="N5154" s="2">
        <v>49805500000</v>
      </c>
      <c r="O5154" s="2">
        <v>50759500000</v>
      </c>
      <c r="P5154" s="2">
        <v>51856300000</v>
      </c>
      <c r="Q5154" s="2">
        <v>52570300000</v>
      </c>
      <c r="R5154" s="2">
        <v>52614700000</v>
      </c>
      <c r="S5154" s="2">
        <v>53092000000</v>
      </c>
      <c r="T5154" s="2">
        <v>53505100000</v>
      </c>
      <c r="U5154" s="2">
        <v>53998800000</v>
      </c>
      <c r="V5154" s="2">
        <v>54651800000</v>
      </c>
      <c r="W5154" s="2">
        <v>55496700000</v>
      </c>
      <c r="X5154" s="2">
        <v>56229900000</v>
      </c>
      <c r="Y5154" s="2">
        <v>56786500000</v>
      </c>
      <c r="Z5154" s="2">
        <v>57072800000</v>
      </c>
      <c r="AA5154" s="2">
        <v>56977400000</v>
      </c>
      <c r="AB5154" s="2">
        <v>56993800000</v>
      </c>
      <c r="AC5154" s="2">
        <v>57297500000</v>
      </c>
      <c r="AD5154" s="2">
        <v>57425500000</v>
      </c>
      <c r="AE5154" s="2">
        <v>57712400000</v>
      </c>
      <c r="AF5154" s="2">
        <v>58557300000</v>
      </c>
    </row>
    <row r="5155" spans="1:32">
      <c r="A5155" t="s">
        <v>6667</v>
      </c>
      <c r="B5155" t="s">
        <v>19</v>
      </c>
      <c r="C5155" s="2">
        <v>42376200000</v>
      </c>
      <c r="D5155" s="2">
        <v>40829700000</v>
      </c>
      <c r="E5155" s="2">
        <v>40620800000</v>
      </c>
      <c r="F5155" s="2">
        <v>39709900000</v>
      </c>
      <c r="G5155" s="2">
        <v>40591600000</v>
      </c>
      <c r="H5155" s="2">
        <v>40211300000</v>
      </c>
      <c r="I5155" s="2">
        <v>40133300000</v>
      </c>
      <c r="J5155" s="2">
        <v>40767100000</v>
      </c>
      <c r="K5155" s="2">
        <v>41562800000</v>
      </c>
      <c r="L5155" s="2">
        <v>41972500000</v>
      </c>
      <c r="M5155" s="2">
        <v>42245800000</v>
      </c>
      <c r="N5155" s="2">
        <v>42875600000</v>
      </c>
      <c r="O5155" s="2">
        <v>43696700000</v>
      </c>
      <c r="P5155" s="2">
        <v>44640700000</v>
      </c>
      <c r="Q5155" s="2">
        <v>45255300000</v>
      </c>
      <c r="R5155" s="2">
        <v>45293400000</v>
      </c>
      <c r="S5155" s="2">
        <v>45704100000</v>
      </c>
      <c r="T5155" s="2">
        <v>46059700000</v>
      </c>
      <c r="U5155" s="2">
        <v>46484600000</v>
      </c>
      <c r="V5155" s="2">
        <v>47046600000</v>
      </c>
      <c r="W5155" s="2">
        <v>47773800000</v>
      </c>
      <c r="X5155" s="2">
        <v>48405000000</v>
      </c>
      <c r="Y5155" s="2">
        <v>48884000000</v>
      </c>
      <c r="Z5155" s="2">
        <v>49130400000</v>
      </c>
      <c r="AA5155" s="2">
        <v>49048200000</v>
      </c>
      <c r="AB5155" s="2">
        <v>49062300000</v>
      </c>
      <c r="AC5155" s="2">
        <v>49323700000</v>
      </c>
      <c r="AD5155" s="2">
        <v>49433800000</v>
      </c>
      <c r="AE5155" s="2">
        <v>49680800000</v>
      </c>
      <c r="AF5155" s="2">
        <v>50407900000</v>
      </c>
    </row>
    <row r="5156" spans="1:32">
      <c r="A5156" t="s">
        <v>6668</v>
      </c>
      <c r="B5156" t="s">
        <v>19</v>
      </c>
      <c r="C5156" s="2">
        <v>6369940000</v>
      </c>
      <c r="D5156" s="2">
        <v>6145440000</v>
      </c>
      <c r="E5156" s="2">
        <v>6092960000</v>
      </c>
      <c r="F5156" s="2">
        <v>6055060000</v>
      </c>
      <c r="G5156" s="2">
        <v>6201940000</v>
      </c>
      <c r="H5156" s="2">
        <v>6159830000</v>
      </c>
      <c r="I5156" s="2">
        <v>6164150000</v>
      </c>
      <c r="J5156" s="2">
        <v>6269710000</v>
      </c>
      <c r="K5156" s="2">
        <v>6391220000</v>
      </c>
      <c r="L5156" s="2">
        <v>6449340000</v>
      </c>
      <c r="M5156" s="2">
        <v>6489600000</v>
      </c>
      <c r="N5156" s="2">
        <v>6582620000</v>
      </c>
      <c r="O5156" s="2">
        <v>6701550000</v>
      </c>
      <c r="P5156" s="2">
        <v>6837330000</v>
      </c>
      <c r="Q5156" s="2">
        <v>6922970000</v>
      </c>
      <c r="R5156" s="2">
        <v>6920840000</v>
      </c>
      <c r="S5156" s="2">
        <v>6981660000</v>
      </c>
      <c r="T5156" s="2">
        <v>7033390000</v>
      </c>
      <c r="U5156" s="2">
        <v>7097660000</v>
      </c>
      <c r="V5156" s="2">
        <v>7182570000</v>
      </c>
      <c r="W5156" s="2">
        <v>7293970000</v>
      </c>
      <c r="X5156" s="2">
        <v>7390640000</v>
      </c>
      <c r="Y5156" s="2">
        <v>7460720000</v>
      </c>
      <c r="Z5156" s="2">
        <v>7497870000</v>
      </c>
      <c r="AA5156" s="2">
        <v>7487850000</v>
      </c>
      <c r="AB5156" s="2">
        <v>7493900000</v>
      </c>
      <c r="AC5156" s="2">
        <v>7537030000</v>
      </c>
      <c r="AD5156" s="2">
        <v>7556280000</v>
      </c>
      <c r="AE5156" s="2">
        <v>7595110000</v>
      </c>
      <c r="AF5156" s="2">
        <v>7706120000</v>
      </c>
    </row>
    <row r="5157" spans="1:32">
      <c r="A5157" t="s">
        <v>6669</v>
      </c>
      <c r="B5157" t="s">
        <v>19</v>
      </c>
      <c r="C5157" s="2">
        <v>1579190000</v>
      </c>
      <c r="D5157" s="2">
        <v>1521840000</v>
      </c>
      <c r="E5157" s="2">
        <v>1513160000</v>
      </c>
      <c r="F5157" s="2">
        <v>1480020000</v>
      </c>
      <c r="G5157" s="2">
        <v>1513070000</v>
      </c>
      <c r="H5157" s="2">
        <v>1499180000</v>
      </c>
      <c r="I5157" s="2">
        <v>1496600000</v>
      </c>
      <c r="J5157" s="2">
        <v>1520420000</v>
      </c>
      <c r="K5157" s="2">
        <v>1550040000</v>
      </c>
      <c r="L5157" s="2">
        <v>1565200000</v>
      </c>
      <c r="M5157" s="2">
        <v>1575330000</v>
      </c>
      <c r="N5157" s="2">
        <v>1598730000</v>
      </c>
      <c r="O5157" s="2">
        <v>1629190000</v>
      </c>
      <c r="P5157" s="2">
        <v>1664190000</v>
      </c>
      <c r="Q5157" s="2">
        <v>1686910000</v>
      </c>
      <c r="R5157" s="2">
        <v>1688150000</v>
      </c>
      <c r="S5157" s="2">
        <v>1703400000</v>
      </c>
      <c r="T5157" s="2">
        <v>1716590000</v>
      </c>
      <c r="U5157" s="2">
        <v>1732390000</v>
      </c>
      <c r="V5157" s="2">
        <v>1753310000</v>
      </c>
      <c r="W5157" s="2">
        <v>1780400000</v>
      </c>
      <c r="X5157" s="2">
        <v>1803910000</v>
      </c>
      <c r="Y5157" s="2">
        <v>1821670000</v>
      </c>
      <c r="Z5157" s="2">
        <v>1830820000</v>
      </c>
      <c r="AA5157" s="2">
        <v>1827800000</v>
      </c>
      <c r="AB5157" s="2">
        <v>1828370000</v>
      </c>
      <c r="AC5157" s="2">
        <v>1838160000</v>
      </c>
      <c r="AD5157" s="2">
        <v>1842300000</v>
      </c>
      <c r="AE5157" s="2">
        <v>1851510000</v>
      </c>
      <c r="AF5157" s="2">
        <v>1878580000</v>
      </c>
    </row>
    <row r="5158" spans="1:32">
      <c r="A5158" t="s">
        <v>6670</v>
      </c>
      <c r="B5158" t="s">
        <v>19</v>
      </c>
      <c r="C5158" s="2">
        <v>14881900000</v>
      </c>
      <c r="D5158" s="2">
        <v>14339100000</v>
      </c>
      <c r="E5158" s="2">
        <v>14264900000</v>
      </c>
      <c r="F5158" s="2">
        <v>13945400000</v>
      </c>
      <c r="G5158" s="2">
        <v>14254900000</v>
      </c>
      <c r="H5158" s="2">
        <v>14121300000</v>
      </c>
      <c r="I5158" s="2">
        <v>14093900000</v>
      </c>
      <c r="J5158" s="2">
        <v>14316300000</v>
      </c>
      <c r="K5158" s="2">
        <v>14595600000</v>
      </c>
      <c r="L5158" s="2">
        <v>14739300000</v>
      </c>
      <c r="M5158" s="2">
        <v>14835100000</v>
      </c>
      <c r="N5158" s="2">
        <v>15056200000</v>
      </c>
      <c r="O5158" s="2">
        <v>15344400000</v>
      </c>
      <c r="P5158" s="2">
        <v>15675700000</v>
      </c>
      <c r="Q5158" s="2">
        <v>15891400000</v>
      </c>
      <c r="R5158" s="2">
        <v>15904600000</v>
      </c>
      <c r="S5158" s="2">
        <v>16048800000</v>
      </c>
      <c r="T5158" s="2">
        <v>16173500000</v>
      </c>
      <c r="U5158" s="2">
        <v>16322700000</v>
      </c>
      <c r="V5158" s="2">
        <v>16519900000</v>
      </c>
      <c r="W5158" s="2">
        <v>16775100000</v>
      </c>
      <c r="X5158" s="2">
        <v>16996700000</v>
      </c>
      <c r="Y5158" s="2">
        <v>17164800000</v>
      </c>
      <c r="Z5158" s="2">
        <v>17251200000</v>
      </c>
      <c r="AA5158" s="2">
        <v>17222300000</v>
      </c>
      <c r="AB5158" s="2">
        <v>17227200000</v>
      </c>
      <c r="AC5158" s="2">
        <v>17318900000</v>
      </c>
      <c r="AD5158" s="2">
        <v>17357500000</v>
      </c>
      <c r="AE5158" s="2">
        <v>17444200000</v>
      </c>
      <c r="AF5158" s="2">
        <v>17699400000</v>
      </c>
    </row>
    <row r="5159" spans="1:32">
      <c r="A5159" t="s">
        <v>6671</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6672</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6673</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6674</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6675</v>
      </c>
      <c r="B5163" t="s">
        <v>19</v>
      </c>
      <c r="C5163" s="2">
        <v>138579000000</v>
      </c>
      <c r="D5163" s="2">
        <v>146048000000</v>
      </c>
      <c r="E5163" s="2">
        <v>143471000000</v>
      </c>
      <c r="F5163" s="2">
        <v>140217000000</v>
      </c>
      <c r="G5163" s="2">
        <v>139980000000</v>
      </c>
      <c r="H5163" s="2">
        <v>140752000000</v>
      </c>
      <c r="I5163" s="2">
        <v>141434000000</v>
      </c>
      <c r="J5163" s="2">
        <v>142111000000</v>
      </c>
      <c r="K5163" s="2">
        <v>142671000000</v>
      </c>
      <c r="L5163" s="2">
        <v>143125000000</v>
      </c>
      <c r="M5163" s="2">
        <v>144116000000</v>
      </c>
      <c r="N5163" s="2">
        <v>145322000000</v>
      </c>
      <c r="O5163" s="2">
        <v>146243000000</v>
      </c>
      <c r="P5163" s="2">
        <v>147474000000</v>
      </c>
      <c r="Q5163" s="2">
        <v>148708000000</v>
      </c>
      <c r="R5163" s="2">
        <v>149427000000</v>
      </c>
      <c r="S5163" s="2">
        <v>150358000000</v>
      </c>
      <c r="T5163" s="2">
        <v>151167000000</v>
      </c>
      <c r="U5163" s="2">
        <v>151802000000</v>
      </c>
      <c r="V5163" s="2">
        <v>152835000000</v>
      </c>
      <c r="W5163" s="2">
        <v>154065000000</v>
      </c>
      <c r="X5163" s="2">
        <v>155006000000</v>
      </c>
      <c r="Y5163" s="2">
        <v>156051000000</v>
      </c>
      <c r="Z5163" s="2">
        <v>156358000000</v>
      </c>
      <c r="AA5163" s="2">
        <v>156561000000</v>
      </c>
      <c r="AB5163" s="2">
        <v>156793000000</v>
      </c>
      <c r="AC5163" s="2">
        <v>157368000000</v>
      </c>
      <c r="AD5163" s="2">
        <v>157881000000</v>
      </c>
      <c r="AE5163" s="2">
        <v>158418000000</v>
      </c>
      <c r="AF5163" s="2">
        <v>159008000000</v>
      </c>
    </row>
    <row r="5164" spans="1:32">
      <c r="A5164" t="s">
        <v>6676</v>
      </c>
      <c r="B5164" t="s">
        <v>19</v>
      </c>
      <c r="C5164" s="2">
        <v>389102000000</v>
      </c>
      <c r="D5164" s="2">
        <v>394890000000</v>
      </c>
      <c r="E5164" s="2">
        <v>409345000000</v>
      </c>
      <c r="F5164" s="2">
        <v>399371000000</v>
      </c>
      <c r="G5164" s="2">
        <v>397569000000</v>
      </c>
      <c r="H5164" s="2">
        <v>398278000000</v>
      </c>
      <c r="I5164" s="2">
        <v>399217000000</v>
      </c>
      <c r="J5164" s="2">
        <v>400154000000</v>
      </c>
      <c r="K5164" s="2">
        <v>400698000000</v>
      </c>
      <c r="L5164" s="2">
        <v>400990000000</v>
      </c>
      <c r="M5164" s="2">
        <v>402631000000</v>
      </c>
      <c r="N5164" s="2">
        <v>404590000000</v>
      </c>
      <c r="O5164" s="2">
        <v>406704000000</v>
      </c>
      <c r="P5164" s="2">
        <v>409217000000</v>
      </c>
      <c r="Q5164" s="2">
        <v>411651000000</v>
      </c>
      <c r="R5164" s="2">
        <v>413279000000</v>
      </c>
      <c r="S5164" s="2">
        <v>415304000000</v>
      </c>
      <c r="T5164" s="2">
        <v>416839000000</v>
      </c>
      <c r="U5164" s="2">
        <v>418690000000</v>
      </c>
      <c r="V5164" s="2">
        <v>420950000000</v>
      </c>
      <c r="W5164" s="2">
        <v>423128000000</v>
      </c>
      <c r="X5164" s="2">
        <v>425285000000</v>
      </c>
      <c r="Y5164" s="2">
        <v>427360000000</v>
      </c>
      <c r="Z5164" s="2">
        <v>428140000000</v>
      </c>
      <c r="AA5164" s="2">
        <v>428797000000</v>
      </c>
      <c r="AB5164" s="2">
        <v>430076000000</v>
      </c>
      <c r="AC5164" s="2">
        <v>432477000000</v>
      </c>
      <c r="AD5164" s="2">
        <v>433384000000</v>
      </c>
      <c r="AE5164" s="2">
        <v>434892000000</v>
      </c>
      <c r="AF5164" s="2">
        <v>437606000000</v>
      </c>
    </row>
    <row r="5165" spans="1:32">
      <c r="A5165" t="s">
        <v>6677</v>
      </c>
      <c r="B5165" t="s">
        <v>19</v>
      </c>
      <c r="C5165" s="2">
        <v>220758000000</v>
      </c>
      <c r="D5165" s="2">
        <v>226044000000</v>
      </c>
      <c r="E5165" s="2">
        <v>229740000000</v>
      </c>
      <c r="F5165" s="2">
        <v>223797000000</v>
      </c>
      <c r="G5165" s="2">
        <v>222178000000</v>
      </c>
      <c r="H5165" s="2">
        <v>222342000000</v>
      </c>
      <c r="I5165" s="2">
        <v>222492000000</v>
      </c>
      <c r="J5165" s="2">
        <v>222655000000</v>
      </c>
      <c r="K5165" s="2">
        <v>222593000000</v>
      </c>
      <c r="L5165" s="2">
        <v>222394000000</v>
      </c>
      <c r="M5165" s="2">
        <v>222911000000</v>
      </c>
      <c r="N5165" s="2">
        <v>223680000000</v>
      </c>
      <c r="O5165" s="2">
        <v>224510000000</v>
      </c>
      <c r="P5165" s="2">
        <v>225567000000</v>
      </c>
      <c r="Q5165" s="2">
        <v>226655000000</v>
      </c>
      <c r="R5165" s="2">
        <v>227278000000</v>
      </c>
      <c r="S5165" s="2">
        <v>228086000000</v>
      </c>
      <c r="T5165" s="2">
        <v>228687000000</v>
      </c>
      <c r="U5165" s="2">
        <v>229399000000</v>
      </c>
      <c r="V5165" s="2">
        <v>230379000000</v>
      </c>
      <c r="W5165" s="2">
        <v>231397000000</v>
      </c>
      <c r="X5165" s="2">
        <v>232408000000</v>
      </c>
      <c r="Y5165" s="2">
        <v>233398000000</v>
      </c>
      <c r="Z5165" s="2">
        <v>233640000000</v>
      </c>
      <c r="AA5165" s="2">
        <v>233745000000</v>
      </c>
      <c r="AB5165" s="2">
        <v>234179000000</v>
      </c>
      <c r="AC5165" s="2">
        <v>235212000000</v>
      </c>
      <c r="AD5165" s="2">
        <v>235609000000</v>
      </c>
      <c r="AE5165" s="2">
        <v>236240000000</v>
      </c>
      <c r="AF5165" s="2">
        <v>237456000000</v>
      </c>
    </row>
    <row r="5166" spans="1:32">
      <c r="A5166" t="s">
        <v>6678</v>
      </c>
      <c r="B5166" t="s">
        <v>19</v>
      </c>
      <c r="C5166" s="2">
        <v>188185000000</v>
      </c>
      <c r="D5166" s="2">
        <v>190642000000</v>
      </c>
      <c r="E5166" s="2">
        <v>199027000000</v>
      </c>
      <c r="F5166" s="2">
        <v>193660000000</v>
      </c>
      <c r="G5166" s="2">
        <v>192799000000</v>
      </c>
      <c r="H5166" s="2">
        <v>193129000000</v>
      </c>
      <c r="I5166" s="2">
        <v>193584000000</v>
      </c>
      <c r="J5166" s="2">
        <v>194085000000</v>
      </c>
      <c r="K5166" s="2">
        <v>194414000000</v>
      </c>
      <c r="L5166" s="2">
        <v>194614000000</v>
      </c>
      <c r="M5166" s="2">
        <v>195448000000</v>
      </c>
      <c r="N5166" s="2">
        <v>196476000000</v>
      </c>
      <c r="O5166" s="2">
        <v>197649000000</v>
      </c>
      <c r="P5166" s="2">
        <v>198928000000</v>
      </c>
      <c r="Q5166" s="2">
        <v>200199000000</v>
      </c>
      <c r="R5166" s="2">
        <v>201034000000</v>
      </c>
      <c r="S5166" s="2">
        <v>202063000000</v>
      </c>
      <c r="T5166" s="2">
        <v>202905000000</v>
      </c>
      <c r="U5166" s="2">
        <v>203805000000</v>
      </c>
      <c r="V5166" s="2">
        <v>204983000000</v>
      </c>
      <c r="W5166" s="2">
        <v>206097000000</v>
      </c>
      <c r="X5166" s="2">
        <v>207174000000</v>
      </c>
      <c r="Y5166" s="2">
        <v>208216000000</v>
      </c>
      <c r="Z5166" s="2">
        <v>208598000000</v>
      </c>
      <c r="AA5166" s="2">
        <v>208921000000</v>
      </c>
      <c r="AB5166" s="2">
        <v>209586000000</v>
      </c>
      <c r="AC5166" s="2">
        <v>210814000000</v>
      </c>
      <c r="AD5166" s="2">
        <v>211259000000</v>
      </c>
      <c r="AE5166" s="2">
        <v>211995000000</v>
      </c>
      <c r="AF5166" s="2">
        <v>213398000000</v>
      </c>
    </row>
    <row r="5167" spans="1:32">
      <c r="A5167" t="s">
        <v>6679</v>
      </c>
      <c r="B5167" t="s">
        <v>19</v>
      </c>
      <c r="C5167" s="2">
        <v>157951000000</v>
      </c>
      <c r="D5167" s="2">
        <v>159873000000</v>
      </c>
      <c r="E5167" s="2">
        <v>167334000000</v>
      </c>
      <c r="F5167" s="2">
        <v>162848000000</v>
      </c>
      <c r="G5167" s="2">
        <v>162156000000</v>
      </c>
      <c r="H5167" s="2">
        <v>162456000000</v>
      </c>
      <c r="I5167" s="2">
        <v>162863000000</v>
      </c>
      <c r="J5167" s="2">
        <v>163301000000</v>
      </c>
      <c r="K5167" s="2">
        <v>163597000000</v>
      </c>
      <c r="L5167" s="2">
        <v>163783000000</v>
      </c>
      <c r="M5167" s="2">
        <v>164497000000</v>
      </c>
      <c r="N5167" s="2">
        <v>165371000000</v>
      </c>
      <c r="O5167" s="2">
        <v>166381000000</v>
      </c>
      <c r="P5167" s="2">
        <v>167471000000</v>
      </c>
      <c r="Q5167" s="2">
        <v>168563000000</v>
      </c>
      <c r="R5167" s="2">
        <v>169287000000</v>
      </c>
      <c r="S5167" s="2">
        <v>170169000000</v>
      </c>
      <c r="T5167" s="2">
        <v>170897000000</v>
      </c>
      <c r="U5167" s="2">
        <v>171675000000</v>
      </c>
      <c r="V5167" s="2">
        <v>172688000000</v>
      </c>
      <c r="W5167" s="2">
        <v>173635000000</v>
      </c>
      <c r="X5167" s="2">
        <v>174558000000</v>
      </c>
      <c r="Y5167" s="2">
        <v>175469000000</v>
      </c>
      <c r="Z5167" s="2">
        <v>175809000000</v>
      </c>
      <c r="AA5167" s="2">
        <v>176117000000</v>
      </c>
      <c r="AB5167" s="2">
        <v>176702000000</v>
      </c>
      <c r="AC5167" s="2">
        <v>177772000000</v>
      </c>
      <c r="AD5167" s="2">
        <v>178163000000</v>
      </c>
      <c r="AE5167" s="2">
        <v>178820000000</v>
      </c>
      <c r="AF5167" s="2">
        <v>180029000000</v>
      </c>
    </row>
    <row r="5168" spans="1:32">
      <c r="A5168" t="s">
        <v>6680</v>
      </c>
      <c r="B5168" t="s">
        <v>19</v>
      </c>
      <c r="C5168" s="2">
        <v>53848200000</v>
      </c>
      <c r="D5168" s="2">
        <v>55617600000</v>
      </c>
      <c r="E5168" s="2">
        <v>55069500000</v>
      </c>
      <c r="F5168" s="2">
        <v>53383400000</v>
      </c>
      <c r="G5168" s="2">
        <v>52833400000</v>
      </c>
      <c r="H5168" s="2">
        <v>52765000000</v>
      </c>
      <c r="I5168" s="2">
        <v>52711800000</v>
      </c>
      <c r="J5168" s="2">
        <v>52682000000</v>
      </c>
      <c r="K5168" s="2">
        <v>52624200000</v>
      </c>
      <c r="L5168" s="2">
        <v>52543200000</v>
      </c>
      <c r="M5168" s="2">
        <v>52634000000</v>
      </c>
      <c r="N5168" s="2">
        <v>52800300000</v>
      </c>
      <c r="O5168" s="2">
        <v>52969400000</v>
      </c>
      <c r="P5168" s="2">
        <v>53188600000</v>
      </c>
      <c r="Q5168" s="2">
        <v>53410200000</v>
      </c>
      <c r="R5168" s="2">
        <v>53470700000</v>
      </c>
      <c r="S5168" s="2">
        <v>53578300000</v>
      </c>
      <c r="T5168" s="2">
        <v>53683700000</v>
      </c>
      <c r="U5168" s="2">
        <v>53707700000</v>
      </c>
      <c r="V5168" s="2">
        <v>53911700000</v>
      </c>
      <c r="W5168" s="2">
        <v>54115300000</v>
      </c>
      <c r="X5168" s="2">
        <v>54263500000</v>
      </c>
      <c r="Y5168" s="2">
        <v>54364300000</v>
      </c>
      <c r="Z5168" s="2">
        <v>54278500000</v>
      </c>
      <c r="AA5168" s="2">
        <v>54187400000</v>
      </c>
      <c r="AB5168" s="2">
        <v>54139800000</v>
      </c>
      <c r="AC5168" s="2">
        <v>54212700000</v>
      </c>
      <c r="AD5168" s="2">
        <v>54175400000</v>
      </c>
      <c r="AE5168" s="2">
        <v>54178300000</v>
      </c>
      <c r="AF5168" s="2">
        <v>54304400000</v>
      </c>
    </row>
    <row r="5169" spans="1:32">
      <c r="A5169" t="s">
        <v>6681</v>
      </c>
      <c r="B5169" t="s">
        <v>19</v>
      </c>
      <c r="C5169" s="2">
        <v>5746050000</v>
      </c>
      <c r="D5169" s="2">
        <v>5807780000</v>
      </c>
      <c r="E5169" s="2">
        <v>6096190000</v>
      </c>
      <c r="F5169" s="2">
        <v>5928670000</v>
      </c>
      <c r="G5169" s="2">
        <v>5901010000</v>
      </c>
      <c r="H5169" s="2">
        <v>5909540000</v>
      </c>
      <c r="I5169" s="2">
        <v>5922460000</v>
      </c>
      <c r="J5169" s="2">
        <v>5936980000</v>
      </c>
      <c r="K5169" s="2">
        <v>5946130000</v>
      </c>
      <c r="L5169" s="2">
        <v>5951820000</v>
      </c>
      <c r="M5169" s="2">
        <v>5976070000</v>
      </c>
      <c r="N5169" s="2">
        <v>6006660000</v>
      </c>
      <c r="O5169" s="2">
        <v>6041600000</v>
      </c>
      <c r="P5169" s="2">
        <v>6080810000</v>
      </c>
      <c r="Q5169" s="2">
        <v>6119200000</v>
      </c>
      <c r="R5169" s="2">
        <v>6144300000</v>
      </c>
      <c r="S5169" s="2">
        <v>6176610000</v>
      </c>
      <c r="T5169" s="2">
        <v>6201890000</v>
      </c>
      <c r="U5169" s="2">
        <v>6230060000</v>
      </c>
      <c r="V5169" s="2">
        <v>6266160000</v>
      </c>
      <c r="W5169" s="2">
        <v>6299630000</v>
      </c>
      <c r="X5169" s="2">
        <v>6332660000</v>
      </c>
      <c r="Y5169" s="2">
        <v>6364470000</v>
      </c>
      <c r="Z5169" s="2">
        <v>6377000000</v>
      </c>
      <c r="AA5169" s="2">
        <v>6387480000</v>
      </c>
      <c r="AB5169" s="2">
        <v>6409170000</v>
      </c>
      <c r="AC5169" s="2">
        <v>6448460000</v>
      </c>
      <c r="AD5169" s="2">
        <v>6461980000</v>
      </c>
      <c r="AE5169" s="2">
        <v>6485750000</v>
      </c>
      <c r="AF5169" s="2">
        <v>6530260000</v>
      </c>
    </row>
    <row r="5170" spans="1:32">
      <c r="A5170" t="s">
        <v>6682</v>
      </c>
      <c r="B5170" t="s">
        <v>19</v>
      </c>
      <c r="C5170" s="2">
        <v>51006600000</v>
      </c>
      <c r="D5170" s="2">
        <v>51414000000</v>
      </c>
      <c r="E5170" s="2">
        <v>54153500000</v>
      </c>
      <c r="F5170" s="2">
        <v>52694500000</v>
      </c>
      <c r="G5170" s="2">
        <v>52462800000</v>
      </c>
      <c r="H5170" s="2">
        <v>52540800000</v>
      </c>
      <c r="I5170" s="2">
        <v>52664100000</v>
      </c>
      <c r="J5170" s="2">
        <v>52796300000</v>
      </c>
      <c r="K5170" s="2">
        <v>52878400000</v>
      </c>
      <c r="L5170" s="2">
        <v>52929300000</v>
      </c>
      <c r="M5170" s="2">
        <v>53143900000</v>
      </c>
      <c r="N5170" s="2">
        <v>53414300000</v>
      </c>
      <c r="O5170" s="2">
        <v>53733700000</v>
      </c>
      <c r="P5170" s="2">
        <v>54075800000</v>
      </c>
      <c r="Q5170" s="2">
        <v>54417600000</v>
      </c>
      <c r="R5170" s="2">
        <v>54649400000</v>
      </c>
      <c r="S5170" s="2">
        <v>54933500000</v>
      </c>
      <c r="T5170" s="2">
        <v>55158700000</v>
      </c>
      <c r="U5170" s="2">
        <v>55415800000</v>
      </c>
      <c r="V5170" s="2">
        <v>55734600000</v>
      </c>
      <c r="W5170" s="2">
        <v>56028300000</v>
      </c>
      <c r="X5170" s="2">
        <v>56319400000</v>
      </c>
      <c r="Y5170" s="2">
        <v>56606900000</v>
      </c>
      <c r="Z5170" s="2">
        <v>56719600000</v>
      </c>
      <c r="AA5170" s="2">
        <v>56821600000</v>
      </c>
      <c r="AB5170" s="2">
        <v>57023900000</v>
      </c>
      <c r="AC5170" s="2">
        <v>57384900000</v>
      </c>
      <c r="AD5170" s="2">
        <v>57507300000</v>
      </c>
      <c r="AE5170" s="2">
        <v>57722400000</v>
      </c>
      <c r="AF5170" s="2">
        <v>58134000000</v>
      </c>
    </row>
    <row r="5171" spans="1:32">
      <c r="A5171" t="s">
        <v>6683</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6684</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6685</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6686</v>
      </c>
      <c r="B5174" t="s">
        <v>19</v>
      </c>
      <c r="C5174" s="2">
        <v>247136000000000</v>
      </c>
      <c r="D5174" s="2">
        <v>251090000000000</v>
      </c>
      <c r="E5174" s="2">
        <v>250899000000000</v>
      </c>
      <c r="F5174" s="2">
        <v>234019000000000</v>
      </c>
      <c r="G5174" s="2">
        <v>230304000000000</v>
      </c>
      <c r="H5174" s="2">
        <v>229316000000000</v>
      </c>
      <c r="I5174" s="2">
        <v>226597000000000</v>
      </c>
      <c r="J5174" s="2">
        <v>227744000000000</v>
      </c>
      <c r="K5174" s="2">
        <v>226155000000000</v>
      </c>
      <c r="L5174" s="2">
        <v>226037000000000</v>
      </c>
      <c r="M5174" s="2">
        <v>214300000000000</v>
      </c>
      <c r="N5174" s="2">
        <v>203361000000000</v>
      </c>
      <c r="O5174" s="2">
        <v>190187000000000</v>
      </c>
      <c r="P5174" s="2">
        <v>179467000000000</v>
      </c>
      <c r="Q5174" s="2">
        <v>168586000000000</v>
      </c>
      <c r="R5174" s="2">
        <v>166479000000000</v>
      </c>
      <c r="S5174" s="2">
        <v>163852000000000</v>
      </c>
      <c r="T5174" s="2">
        <v>161453000000000</v>
      </c>
      <c r="U5174" s="2">
        <v>159817000000000</v>
      </c>
      <c r="V5174" s="2">
        <v>157575000000000</v>
      </c>
      <c r="W5174" s="2">
        <v>156726000000000</v>
      </c>
      <c r="X5174" s="2">
        <v>156139000000000</v>
      </c>
      <c r="Y5174" s="2">
        <v>153973000000000</v>
      </c>
      <c r="Z5174" s="2">
        <v>152021000000000</v>
      </c>
      <c r="AA5174" s="2">
        <v>149655000000000</v>
      </c>
      <c r="AB5174" s="2">
        <v>146023000000000</v>
      </c>
      <c r="AC5174" s="2">
        <v>144335000000000</v>
      </c>
      <c r="AD5174" s="2">
        <v>145128000000000</v>
      </c>
      <c r="AE5174" s="2">
        <v>145268000000000</v>
      </c>
      <c r="AF5174" s="2">
        <v>143793000000000</v>
      </c>
    </row>
    <row r="5175" spans="1:32">
      <c r="A5175" t="s">
        <v>6687</v>
      </c>
      <c r="B5175" t="s">
        <v>19</v>
      </c>
      <c r="C5175" s="2">
        <v>208851000000</v>
      </c>
      <c r="D5175" s="2">
        <v>213400000000</v>
      </c>
      <c r="E5175" s="2">
        <v>207132000000</v>
      </c>
      <c r="F5175" s="2">
        <v>209637000000</v>
      </c>
      <c r="G5175" s="2">
        <v>211543000000</v>
      </c>
      <c r="H5175" s="2">
        <v>215187000000</v>
      </c>
      <c r="I5175" s="2">
        <v>216082000000</v>
      </c>
      <c r="J5175" s="2">
        <v>217732000000</v>
      </c>
      <c r="K5175" s="2">
        <v>215835000000</v>
      </c>
      <c r="L5175" s="2">
        <v>217417000000</v>
      </c>
      <c r="M5175" s="2">
        <v>214861000000</v>
      </c>
      <c r="N5175" s="2">
        <v>213611000000</v>
      </c>
      <c r="O5175" s="2">
        <v>209744000000</v>
      </c>
      <c r="P5175" s="2">
        <v>205576000000</v>
      </c>
      <c r="Q5175" s="2">
        <v>202819000000</v>
      </c>
      <c r="R5175" s="2">
        <v>199521000000</v>
      </c>
      <c r="S5175" s="2">
        <v>196829000000</v>
      </c>
      <c r="T5175" s="2">
        <v>192230000000</v>
      </c>
      <c r="U5175" s="2">
        <v>189498000000</v>
      </c>
      <c r="V5175" s="2">
        <v>186386000000</v>
      </c>
      <c r="W5175" s="2">
        <v>183662000000</v>
      </c>
      <c r="X5175" s="2">
        <v>182800000000</v>
      </c>
      <c r="Y5175" s="2">
        <v>179595000000</v>
      </c>
      <c r="Z5175" s="2">
        <v>176395000000</v>
      </c>
      <c r="AA5175" s="2">
        <v>174402000000</v>
      </c>
      <c r="AB5175" s="2">
        <v>172873000000</v>
      </c>
      <c r="AC5175" s="2">
        <v>170606000000</v>
      </c>
      <c r="AD5175" s="2">
        <v>169084000000</v>
      </c>
      <c r="AE5175" s="2">
        <v>165656000000</v>
      </c>
      <c r="AF5175" s="2">
        <v>165546000000</v>
      </c>
    </row>
    <row r="5176" spans="1:32">
      <c r="A5176" t="s">
        <v>6688</v>
      </c>
      <c r="B5176" t="s">
        <v>19</v>
      </c>
      <c r="C5176" s="2">
        <v>444432000000</v>
      </c>
      <c r="D5176" s="2">
        <v>446830000000</v>
      </c>
      <c r="E5176" s="2">
        <v>453416000000</v>
      </c>
      <c r="F5176" s="2">
        <v>414199000000</v>
      </c>
      <c r="G5176" s="2">
        <v>404690000000</v>
      </c>
      <c r="H5176" s="2">
        <v>400334000000</v>
      </c>
      <c r="I5176" s="2">
        <v>394612000000</v>
      </c>
      <c r="J5176" s="2">
        <v>394213000000</v>
      </c>
      <c r="K5176" s="2">
        <v>387445000000</v>
      </c>
      <c r="L5176" s="2">
        <v>385284000000</v>
      </c>
      <c r="M5176" s="2">
        <v>379494000000</v>
      </c>
      <c r="N5176" s="2">
        <v>375084000000</v>
      </c>
      <c r="O5176" s="2">
        <v>367942000000</v>
      </c>
      <c r="P5176" s="2">
        <v>362262000000</v>
      </c>
      <c r="Q5176" s="2">
        <v>359727000000</v>
      </c>
      <c r="R5176" s="2">
        <v>354891000000</v>
      </c>
      <c r="S5176" s="2">
        <v>350358000000</v>
      </c>
      <c r="T5176" s="2">
        <v>344836000000</v>
      </c>
      <c r="U5176" s="2">
        <v>341246000000</v>
      </c>
      <c r="V5176" s="2">
        <v>337809000000</v>
      </c>
      <c r="W5176" s="2">
        <v>337364000000</v>
      </c>
      <c r="X5176" s="2">
        <v>337520000000</v>
      </c>
      <c r="Y5176" s="2">
        <v>333641000000</v>
      </c>
      <c r="Z5176" s="2">
        <v>328097000000</v>
      </c>
      <c r="AA5176" s="2">
        <v>323658000000</v>
      </c>
      <c r="AB5176" s="2">
        <v>320902000000</v>
      </c>
      <c r="AC5176" s="2">
        <v>319465000000</v>
      </c>
      <c r="AD5176" s="2">
        <v>323825000000</v>
      </c>
      <c r="AE5176" s="2">
        <v>323021000000</v>
      </c>
      <c r="AF5176" s="2">
        <v>320874000000</v>
      </c>
    </row>
    <row r="5177" spans="1:32">
      <c r="A5177" t="s">
        <v>6689</v>
      </c>
      <c r="B5177" t="s">
        <v>19</v>
      </c>
      <c r="C5177" s="2">
        <v>342316000000</v>
      </c>
      <c r="D5177" s="2">
        <v>346064000000</v>
      </c>
      <c r="E5177" s="2">
        <v>345316000000</v>
      </c>
      <c r="F5177" s="2">
        <v>316671000000</v>
      </c>
      <c r="G5177" s="2">
        <v>310559000000</v>
      </c>
      <c r="H5177" s="2">
        <v>308923000000</v>
      </c>
      <c r="I5177" s="2">
        <v>305051000000</v>
      </c>
      <c r="J5177" s="2">
        <v>306077000000</v>
      </c>
      <c r="K5177" s="2">
        <v>302293000000</v>
      </c>
      <c r="L5177" s="2">
        <v>302262000000</v>
      </c>
      <c r="M5177" s="2">
        <v>297929000000</v>
      </c>
      <c r="N5177" s="2">
        <v>294946000000</v>
      </c>
      <c r="O5177" s="2">
        <v>289222000000</v>
      </c>
      <c r="P5177" s="2">
        <v>285199000000</v>
      </c>
      <c r="Q5177" s="2">
        <v>282452000000</v>
      </c>
      <c r="R5177" s="2">
        <v>278638000000</v>
      </c>
      <c r="S5177" s="2">
        <v>275027000000</v>
      </c>
      <c r="T5177" s="2">
        <v>270588000000</v>
      </c>
      <c r="U5177" s="2">
        <v>267691000000</v>
      </c>
      <c r="V5177" s="2">
        <v>264627000000</v>
      </c>
      <c r="W5177" s="2">
        <v>263393000000</v>
      </c>
      <c r="X5177" s="2">
        <v>263012000000</v>
      </c>
      <c r="Y5177" s="2">
        <v>259470000000</v>
      </c>
      <c r="Z5177" s="2">
        <v>255240000000</v>
      </c>
      <c r="AA5177" s="2">
        <v>251666000000</v>
      </c>
      <c r="AB5177" s="2">
        <v>248054000000</v>
      </c>
      <c r="AC5177" s="2">
        <v>246723000000</v>
      </c>
      <c r="AD5177" s="2">
        <v>249792000000</v>
      </c>
      <c r="AE5177" s="2">
        <v>248629000000</v>
      </c>
      <c r="AF5177" s="2">
        <v>246740000000</v>
      </c>
    </row>
    <row r="5178" spans="1:32">
      <c r="A5178" t="s">
        <v>6690</v>
      </c>
      <c r="B5178" t="s">
        <v>19</v>
      </c>
      <c r="C5178" s="2">
        <v>186849000000</v>
      </c>
      <c r="D5178" s="2">
        <v>187321000000</v>
      </c>
      <c r="E5178" s="2">
        <v>191631000000</v>
      </c>
      <c r="F5178" s="2">
        <v>173163000000</v>
      </c>
      <c r="G5178" s="2">
        <v>168953000000</v>
      </c>
      <c r="H5178" s="2">
        <v>166651000000</v>
      </c>
      <c r="I5178" s="2">
        <v>164164000000</v>
      </c>
      <c r="J5178" s="2">
        <v>163537000000</v>
      </c>
      <c r="K5178" s="2">
        <v>160242000000</v>
      </c>
      <c r="L5178" s="2">
        <v>158815000000</v>
      </c>
      <c r="M5178" s="2">
        <v>156346000000</v>
      </c>
      <c r="N5178" s="2">
        <v>154365000000</v>
      </c>
      <c r="O5178" s="2">
        <v>151475000000</v>
      </c>
      <c r="P5178" s="2">
        <v>148921000000</v>
      </c>
      <c r="Q5178" s="2">
        <v>148128000000</v>
      </c>
      <c r="R5178" s="2">
        <v>146131000000</v>
      </c>
      <c r="S5178" s="2">
        <v>144265000000</v>
      </c>
      <c r="T5178" s="2">
        <v>141996000000</v>
      </c>
      <c r="U5178" s="2">
        <v>140516000000</v>
      </c>
      <c r="V5178" s="2">
        <v>139201000000</v>
      </c>
      <c r="W5178" s="2">
        <v>139300000000</v>
      </c>
      <c r="X5178" s="2">
        <v>139525000000</v>
      </c>
      <c r="Y5178" s="2">
        <v>138090000000</v>
      </c>
      <c r="Z5178" s="2">
        <v>135760000000</v>
      </c>
      <c r="AA5178" s="2">
        <v>134007000000</v>
      </c>
      <c r="AB5178" s="2">
        <v>133814000000</v>
      </c>
      <c r="AC5178" s="2">
        <v>133750000000</v>
      </c>
      <c r="AD5178" s="2">
        <v>136341000000</v>
      </c>
      <c r="AE5178" s="2">
        <v>136380000000</v>
      </c>
      <c r="AF5178" s="2">
        <v>135622000000</v>
      </c>
    </row>
    <row r="5179" spans="1:32">
      <c r="A5179" t="s">
        <v>6691</v>
      </c>
      <c r="B5179" t="s">
        <v>19</v>
      </c>
      <c r="C5179" s="2">
        <v>159293000000</v>
      </c>
      <c r="D5179" s="2">
        <v>159636000000</v>
      </c>
      <c r="E5179" s="2">
        <v>163403000000</v>
      </c>
      <c r="F5179" s="2">
        <v>148481000000</v>
      </c>
      <c r="G5179" s="2">
        <v>144838000000</v>
      </c>
      <c r="H5179" s="2">
        <v>142846000000</v>
      </c>
      <c r="I5179" s="2">
        <v>140687000000</v>
      </c>
      <c r="J5179" s="2">
        <v>140144000000</v>
      </c>
      <c r="K5179" s="2">
        <v>137313000000</v>
      </c>
      <c r="L5179" s="2">
        <v>136084000000</v>
      </c>
      <c r="M5179" s="2">
        <v>133970000000</v>
      </c>
      <c r="N5179" s="2">
        <v>132255000000</v>
      </c>
      <c r="O5179" s="2">
        <v>129784000000</v>
      </c>
      <c r="P5179" s="2">
        <v>127598000000</v>
      </c>
      <c r="Q5179" s="2">
        <v>126930000000</v>
      </c>
      <c r="R5179" s="2">
        <v>125217000000</v>
      </c>
      <c r="S5179" s="2">
        <v>123618000000</v>
      </c>
      <c r="T5179" s="2">
        <v>121678000000</v>
      </c>
      <c r="U5179" s="2">
        <v>120414000000</v>
      </c>
      <c r="V5179" s="2">
        <v>119293000000</v>
      </c>
      <c r="W5179" s="2">
        <v>119391000000</v>
      </c>
      <c r="X5179" s="2">
        <v>119590000000</v>
      </c>
      <c r="Y5179" s="2">
        <v>118365000000</v>
      </c>
      <c r="Z5179" s="2">
        <v>116362000000</v>
      </c>
      <c r="AA5179" s="2">
        <v>114861000000</v>
      </c>
      <c r="AB5179" s="2">
        <v>114480000000</v>
      </c>
      <c r="AC5179" s="2">
        <v>114204000000</v>
      </c>
      <c r="AD5179" s="2">
        <v>116093000000</v>
      </c>
      <c r="AE5179" s="2">
        <v>116024000000</v>
      </c>
      <c r="AF5179" s="2">
        <v>115380000000</v>
      </c>
    </row>
    <row r="5180" spans="1:32">
      <c r="A5180" t="s">
        <v>6692</v>
      </c>
      <c r="B5180" t="s">
        <v>19</v>
      </c>
      <c r="C5180" s="2">
        <v>130544000000</v>
      </c>
      <c r="D5180" s="2">
        <v>132708000000</v>
      </c>
      <c r="E5180" s="2">
        <v>131421000000</v>
      </c>
      <c r="F5180" s="2">
        <v>121831000000</v>
      </c>
      <c r="G5180" s="2">
        <v>120951000000</v>
      </c>
      <c r="H5180" s="2">
        <v>121505000000</v>
      </c>
      <c r="I5180" s="2">
        <v>121017000000</v>
      </c>
      <c r="J5180" s="2">
        <v>121621000000</v>
      </c>
      <c r="K5180" s="2">
        <v>120057000000</v>
      </c>
      <c r="L5180" s="2">
        <v>120243000000</v>
      </c>
      <c r="M5180" s="2">
        <v>118748000000</v>
      </c>
      <c r="N5180" s="2">
        <v>117973000000</v>
      </c>
      <c r="O5180" s="2">
        <v>115694000000</v>
      </c>
      <c r="P5180" s="2">
        <v>113901000000</v>
      </c>
      <c r="Q5180" s="2">
        <v>112622000000</v>
      </c>
      <c r="R5180" s="2">
        <v>110918000000</v>
      </c>
      <c r="S5180" s="2">
        <v>109547000000</v>
      </c>
      <c r="T5180" s="2">
        <v>107353000000</v>
      </c>
      <c r="U5180" s="2">
        <v>106091000000</v>
      </c>
      <c r="V5180" s="2">
        <v>104671000000</v>
      </c>
      <c r="W5180" s="2">
        <v>103621000000</v>
      </c>
      <c r="X5180" s="2">
        <v>103366000000</v>
      </c>
      <c r="Y5180" s="2">
        <v>101768000000</v>
      </c>
      <c r="Z5180" s="2">
        <v>100079000000</v>
      </c>
      <c r="AA5180" s="2">
        <v>98708500000</v>
      </c>
      <c r="AB5180" s="2">
        <v>99180900000</v>
      </c>
      <c r="AC5180" s="2">
        <v>99721500000</v>
      </c>
      <c r="AD5180" s="2">
        <v>101898000000</v>
      </c>
      <c r="AE5180" s="2">
        <v>101329000000</v>
      </c>
      <c r="AF5180" s="2">
        <v>100577000000</v>
      </c>
    </row>
    <row r="5181" spans="1:32">
      <c r="A5181" t="s">
        <v>6693</v>
      </c>
      <c r="B5181" t="s">
        <v>19</v>
      </c>
      <c r="C5181" s="2">
        <v>7544200000</v>
      </c>
      <c r="D5181" s="2">
        <v>7577370000</v>
      </c>
      <c r="E5181" s="2">
        <v>7710870000</v>
      </c>
      <c r="F5181" s="2">
        <v>7114030000</v>
      </c>
      <c r="G5181" s="2">
        <v>6948360000</v>
      </c>
      <c r="H5181" s="2">
        <v>6868740000</v>
      </c>
      <c r="I5181" s="2">
        <v>6772820000</v>
      </c>
      <c r="J5181" s="2">
        <v>6761260000</v>
      </c>
      <c r="K5181" s="2">
        <v>6634770000</v>
      </c>
      <c r="L5181" s="2">
        <v>6588250000</v>
      </c>
      <c r="M5181" s="2">
        <v>6491240000</v>
      </c>
      <c r="N5181" s="2">
        <v>6418650000</v>
      </c>
      <c r="O5181" s="2">
        <v>6295720000</v>
      </c>
      <c r="P5181" s="2">
        <v>6199970000</v>
      </c>
      <c r="Q5181" s="2">
        <v>6158710000</v>
      </c>
      <c r="R5181" s="2">
        <v>6074960000</v>
      </c>
      <c r="S5181" s="2">
        <v>6000120000</v>
      </c>
      <c r="T5181" s="2">
        <v>5903410000</v>
      </c>
      <c r="U5181" s="2">
        <v>5843430000</v>
      </c>
      <c r="V5181" s="2">
        <v>5785680000</v>
      </c>
      <c r="W5181" s="2">
        <v>5778700000</v>
      </c>
      <c r="X5181" s="2">
        <v>5783200000</v>
      </c>
      <c r="Y5181" s="2">
        <v>5718490000</v>
      </c>
      <c r="Z5181" s="2">
        <v>5623690000</v>
      </c>
      <c r="AA5181" s="2">
        <v>5544790000</v>
      </c>
      <c r="AB5181" s="2">
        <v>5512100000</v>
      </c>
      <c r="AC5181" s="2">
        <v>5486050000</v>
      </c>
      <c r="AD5181" s="2">
        <v>5552680000</v>
      </c>
      <c r="AE5181" s="2">
        <v>5536360000</v>
      </c>
      <c r="AF5181" s="2">
        <v>5494490000</v>
      </c>
    </row>
    <row r="5182" spans="1:32">
      <c r="A5182" t="s">
        <v>6694</v>
      </c>
      <c r="B5182" t="s">
        <v>19</v>
      </c>
      <c r="C5182" s="2">
        <v>51730800000</v>
      </c>
      <c r="D5182" s="2">
        <v>51758500000</v>
      </c>
      <c r="E5182" s="2">
        <v>53198500000</v>
      </c>
      <c r="F5182" s="2">
        <v>47962200000</v>
      </c>
      <c r="G5182" s="2">
        <v>46648400000</v>
      </c>
      <c r="H5182" s="2">
        <v>45877000000</v>
      </c>
      <c r="I5182" s="2">
        <v>45100200000</v>
      </c>
      <c r="J5182" s="2">
        <v>44877400000</v>
      </c>
      <c r="K5182" s="2">
        <v>43931200000</v>
      </c>
      <c r="L5182" s="2">
        <v>43471700000</v>
      </c>
      <c r="M5182" s="2">
        <v>42777600000</v>
      </c>
      <c r="N5182" s="2">
        <v>42196900000</v>
      </c>
      <c r="O5182" s="2">
        <v>41408200000</v>
      </c>
      <c r="P5182" s="2">
        <v>40717800000</v>
      </c>
      <c r="Q5182" s="2">
        <v>40536900000</v>
      </c>
      <c r="R5182" s="2">
        <v>40002400000</v>
      </c>
      <c r="S5182" s="2">
        <v>39493300000</v>
      </c>
      <c r="T5182" s="2">
        <v>38904400000</v>
      </c>
      <c r="U5182" s="2">
        <v>38513500000</v>
      </c>
      <c r="V5182" s="2">
        <v>38181200000</v>
      </c>
      <c r="W5182" s="2">
        <v>38271400000</v>
      </c>
      <c r="X5182" s="2">
        <v>38355800000</v>
      </c>
      <c r="Y5182" s="2">
        <v>37989800000</v>
      </c>
      <c r="Z5182" s="2">
        <v>37350300000</v>
      </c>
      <c r="AA5182" s="2">
        <v>36863700000</v>
      </c>
      <c r="AB5182" s="2">
        <v>36728800000</v>
      </c>
      <c r="AC5182" s="2">
        <v>36649300000</v>
      </c>
      <c r="AD5182" s="2">
        <v>37308500000</v>
      </c>
      <c r="AE5182" s="2">
        <v>37343300000</v>
      </c>
      <c r="AF5182" s="2">
        <v>37128100000</v>
      </c>
    </row>
    <row r="5183" spans="1:32">
      <c r="A5183" t="s">
        <v>6695</v>
      </c>
      <c r="B5183" t="s">
        <v>19</v>
      </c>
      <c r="C5183" s="2">
        <v>6519030000</v>
      </c>
      <c r="D5183" s="2">
        <v>6599330000</v>
      </c>
      <c r="E5183" s="2">
        <v>6571680000</v>
      </c>
      <c r="F5183" s="2">
        <v>5985930000</v>
      </c>
      <c r="G5183" s="2">
        <v>5819130000</v>
      </c>
      <c r="H5183" s="2">
        <v>5763480000</v>
      </c>
      <c r="I5183" s="2">
        <v>5669400000</v>
      </c>
      <c r="J5183" s="2">
        <v>5702960000</v>
      </c>
      <c r="K5183" s="2">
        <v>5634500000</v>
      </c>
      <c r="L5183" s="2">
        <v>5632780000</v>
      </c>
      <c r="M5183" s="2">
        <v>5558530000</v>
      </c>
      <c r="N5183" s="2">
        <v>5516690000</v>
      </c>
      <c r="O5183" s="2">
        <v>5398380000</v>
      </c>
      <c r="P5183" s="2">
        <v>5361030000</v>
      </c>
      <c r="Q5183" s="2">
        <v>5302380000</v>
      </c>
      <c r="R5183" s="2">
        <v>5233540000</v>
      </c>
      <c r="S5183" s="2">
        <v>5175830000</v>
      </c>
      <c r="T5183" s="2">
        <v>5100610000</v>
      </c>
      <c r="U5183" s="2">
        <v>5059890000</v>
      </c>
      <c r="V5183" s="2">
        <v>5006360000</v>
      </c>
      <c r="W5183" s="2">
        <v>4980440000</v>
      </c>
      <c r="X5183" s="2">
        <v>4972820000</v>
      </c>
      <c r="Y5183" s="2">
        <v>4903310000</v>
      </c>
      <c r="Z5183" s="2">
        <v>4830390000</v>
      </c>
      <c r="AA5183" s="2">
        <v>4743410000</v>
      </c>
      <c r="AB5183" s="2">
        <v>4669490000</v>
      </c>
      <c r="AC5183" s="2">
        <v>4657520000</v>
      </c>
      <c r="AD5183" s="2">
        <v>4737340000</v>
      </c>
      <c r="AE5183" s="2">
        <v>4727710000</v>
      </c>
      <c r="AF5183" s="2">
        <v>4651230000</v>
      </c>
    </row>
    <row r="5184" spans="1:32">
      <c r="A5184" t="s">
        <v>6696</v>
      </c>
      <c r="B5184" t="s">
        <v>19</v>
      </c>
      <c r="C5184" s="2">
        <v>1216090000</v>
      </c>
      <c r="D5184" s="2">
        <v>1230150000</v>
      </c>
      <c r="E5184" s="2">
        <v>1233300000</v>
      </c>
      <c r="F5184" s="2">
        <v>1144900000</v>
      </c>
      <c r="G5184" s="2">
        <v>1114770000</v>
      </c>
      <c r="H5184" s="2">
        <v>1104200000</v>
      </c>
      <c r="I5184" s="2">
        <v>1088260000</v>
      </c>
      <c r="J5184" s="2">
        <v>1093310000</v>
      </c>
      <c r="K5184" s="2">
        <v>1077630000</v>
      </c>
      <c r="L5184" s="2">
        <v>1074420000</v>
      </c>
      <c r="M5184" s="2">
        <v>1061270000</v>
      </c>
      <c r="N5184" s="2">
        <v>1054410000</v>
      </c>
      <c r="O5184" s="2">
        <v>1031460000</v>
      </c>
      <c r="P5184" s="2">
        <v>1024340000</v>
      </c>
      <c r="Q5184" s="2">
        <v>1013390000</v>
      </c>
      <c r="R5184" s="2">
        <v>999795000</v>
      </c>
      <c r="S5184" s="2">
        <v>989201000</v>
      </c>
      <c r="T5184" s="2">
        <v>973846000</v>
      </c>
      <c r="U5184" s="2">
        <v>966263000</v>
      </c>
      <c r="V5184" s="2">
        <v>955930000</v>
      </c>
      <c r="W5184" s="2">
        <v>950401000</v>
      </c>
      <c r="X5184" s="2">
        <v>949359000</v>
      </c>
      <c r="Y5184" s="2">
        <v>936205000</v>
      </c>
      <c r="Z5184" s="2">
        <v>922628000</v>
      </c>
      <c r="AA5184" s="2">
        <v>905352000</v>
      </c>
      <c r="AB5184" s="2">
        <v>896656000</v>
      </c>
      <c r="AC5184" s="2">
        <v>894234000</v>
      </c>
      <c r="AD5184" s="2">
        <v>907024000</v>
      </c>
      <c r="AE5184" s="2">
        <v>904782000</v>
      </c>
      <c r="AF5184" s="2">
        <v>889032000</v>
      </c>
    </row>
    <row r="5185" spans="1:32">
      <c r="A5185" t="s">
        <v>6697</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6698</v>
      </c>
      <c r="B5186" t="s">
        <v>19</v>
      </c>
      <c r="C5186" s="2">
        <v>304088000000000</v>
      </c>
      <c r="D5186" s="2">
        <v>310596000000000</v>
      </c>
      <c r="E5186" s="2">
        <v>326545000000000</v>
      </c>
      <c r="F5186" s="2">
        <v>303481000000000</v>
      </c>
      <c r="G5186" s="2">
        <v>292942000000000</v>
      </c>
      <c r="H5186" s="2">
        <v>298024000000000</v>
      </c>
      <c r="I5186" s="2">
        <v>302147000000000</v>
      </c>
      <c r="J5186" s="2">
        <v>303435000000000</v>
      </c>
      <c r="K5186" s="2">
        <v>303726000000000</v>
      </c>
      <c r="L5186" s="2">
        <v>302448000000000</v>
      </c>
      <c r="M5186" s="2">
        <v>307107000000000</v>
      </c>
      <c r="N5186" s="2">
        <v>313521000000000</v>
      </c>
      <c r="O5186" s="2">
        <v>320020000000000</v>
      </c>
      <c r="P5186" s="2">
        <v>326675000000000</v>
      </c>
      <c r="Q5186" s="2">
        <v>333605000000000</v>
      </c>
      <c r="R5186" s="2">
        <v>339860000000000</v>
      </c>
      <c r="S5186" s="2">
        <v>344634000000000</v>
      </c>
      <c r="T5186" s="2">
        <v>349884000000000</v>
      </c>
      <c r="U5186" s="2">
        <v>355186000000000</v>
      </c>
      <c r="V5186" s="2">
        <v>361060000000000</v>
      </c>
      <c r="W5186" s="2">
        <v>369092000000000</v>
      </c>
      <c r="X5186" s="2">
        <v>376439000000000</v>
      </c>
      <c r="Y5186" s="2">
        <v>382537000000000</v>
      </c>
      <c r="Z5186" s="2">
        <v>388600000000000</v>
      </c>
      <c r="AA5186" s="2">
        <v>392560000000000</v>
      </c>
      <c r="AB5186" s="2">
        <v>397290000000000</v>
      </c>
      <c r="AC5186" s="2">
        <v>402750000000000</v>
      </c>
      <c r="AD5186" s="2">
        <v>407837000000000</v>
      </c>
      <c r="AE5186" s="2">
        <v>414092000000000</v>
      </c>
      <c r="AF5186" s="2">
        <v>421566000000000</v>
      </c>
    </row>
    <row r="5187" spans="1:32">
      <c r="A5187" t="s">
        <v>6699</v>
      </c>
      <c r="B5187" t="s">
        <v>19</v>
      </c>
      <c r="C5187" s="2">
        <v>813330000000</v>
      </c>
      <c r="D5187" s="2">
        <v>814245000000</v>
      </c>
      <c r="E5187" s="2">
        <v>813839000000</v>
      </c>
      <c r="F5187" s="2">
        <v>861219000000</v>
      </c>
      <c r="G5187" s="2">
        <v>800054000000</v>
      </c>
      <c r="H5187" s="2">
        <v>765849000000</v>
      </c>
      <c r="I5187" s="2">
        <v>794583000000</v>
      </c>
      <c r="J5187" s="2">
        <v>823584000000</v>
      </c>
      <c r="K5187" s="2">
        <v>843100000000</v>
      </c>
      <c r="L5187" s="2">
        <v>860789000000</v>
      </c>
      <c r="M5187" s="2">
        <v>872219000000</v>
      </c>
      <c r="N5187" s="2">
        <v>883378000000</v>
      </c>
      <c r="O5187" s="2">
        <v>900857000000</v>
      </c>
      <c r="P5187" s="2">
        <v>917790000000</v>
      </c>
      <c r="Q5187" s="2">
        <v>933217000000</v>
      </c>
      <c r="R5187" s="2">
        <v>952832000000</v>
      </c>
      <c r="S5187" s="2">
        <v>970060000000</v>
      </c>
      <c r="T5187" s="2">
        <v>981033000000</v>
      </c>
      <c r="U5187" s="2">
        <v>994296000000</v>
      </c>
      <c r="V5187" s="2">
        <v>1006960000000</v>
      </c>
      <c r="W5187" s="2">
        <v>1018210000000</v>
      </c>
      <c r="X5187" s="2">
        <v>1042460000000</v>
      </c>
      <c r="Y5187" s="2">
        <v>1064720000000</v>
      </c>
      <c r="Z5187" s="2">
        <v>1079940000000</v>
      </c>
      <c r="AA5187" s="2">
        <v>1097140000000</v>
      </c>
      <c r="AB5187" s="2">
        <v>1105400000000</v>
      </c>
      <c r="AC5187" s="2">
        <v>1114710000000</v>
      </c>
      <c r="AD5187" s="2">
        <v>1123920000000</v>
      </c>
      <c r="AE5187" s="2">
        <v>1138200000000</v>
      </c>
      <c r="AF5187" s="2">
        <v>1155600000000</v>
      </c>
    </row>
    <row r="5188" spans="1:32">
      <c r="A5188" t="s">
        <v>6700</v>
      </c>
      <c r="B5188" t="s">
        <v>19</v>
      </c>
      <c r="C5188" s="2">
        <v>527563000000</v>
      </c>
      <c r="D5188" s="2">
        <v>532502000000</v>
      </c>
      <c r="E5188" s="2">
        <v>529796000000</v>
      </c>
      <c r="F5188" s="2">
        <v>542725000000</v>
      </c>
      <c r="G5188" s="2">
        <v>535286000000</v>
      </c>
      <c r="H5188" s="2">
        <v>533723000000</v>
      </c>
      <c r="I5188" s="2">
        <v>543094000000</v>
      </c>
      <c r="J5188" s="2">
        <v>551939000000</v>
      </c>
      <c r="K5188" s="2">
        <v>557863000000</v>
      </c>
      <c r="L5188" s="2">
        <v>563437000000</v>
      </c>
      <c r="M5188" s="2">
        <v>567915000000</v>
      </c>
      <c r="N5188" s="2">
        <v>572550000000</v>
      </c>
      <c r="O5188" s="2">
        <v>578493000000</v>
      </c>
      <c r="P5188" s="2">
        <v>584519000000</v>
      </c>
      <c r="Q5188" s="2">
        <v>590316000000</v>
      </c>
      <c r="R5188" s="2">
        <v>596762000000</v>
      </c>
      <c r="S5188" s="2">
        <v>602772000000</v>
      </c>
      <c r="T5188" s="2">
        <v>607281000000</v>
      </c>
      <c r="U5188" s="2">
        <v>612682000000</v>
      </c>
      <c r="V5188" s="2">
        <v>617849000000</v>
      </c>
      <c r="W5188" s="2">
        <v>622701000000</v>
      </c>
      <c r="X5188" s="2">
        <v>629807000000</v>
      </c>
      <c r="Y5188" s="2">
        <v>636593000000</v>
      </c>
      <c r="Z5188" s="2">
        <v>642087000000</v>
      </c>
      <c r="AA5188" s="2">
        <v>647551000000</v>
      </c>
      <c r="AB5188" s="2">
        <v>651638000000</v>
      </c>
      <c r="AC5188" s="2">
        <v>656181000000</v>
      </c>
      <c r="AD5188" s="2">
        <v>660218000000</v>
      </c>
      <c r="AE5188" s="2">
        <v>665500000000</v>
      </c>
      <c r="AF5188" s="2">
        <v>671850000000</v>
      </c>
    </row>
    <row r="5189" spans="1:32">
      <c r="A5189" t="s">
        <v>6701</v>
      </c>
      <c r="B5189" t="s">
        <v>19</v>
      </c>
      <c r="C5189" s="2">
        <v>223103000000</v>
      </c>
      <c r="D5189" s="2">
        <v>231886000000</v>
      </c>
      <c r="E5189" s="2">
        <v>230963000000</v>
      </c>
      <c r="F5189" s="2">
        <v>235653000000</v>
      </c>
      <c r="G5189" s="2">
        <v>234402000000</v>
      </c>
      <c r="H5189" s="2">
        <v>236770000000</v>
      </c>
      <c r="I5189" s="2">
        <v>243332000000</v>
      </c>
      <c r="J5189" s="2">
        <v>248738000000</v>
      </c>
      <c r="K5189" s="2">
        <v>251910000000</v>
      </c>
      <c r="L5189" s="2">
        <v>254649000000</v>
      </c>
      <c r="M5189" s="2">
        <v>257286000000</v>
      </c>
      <c r="N5189" s="2">
        <v>260204000000</v>
      </c>
      <c r="O5189" s="2">
        <v>263841000000</v>
      </c>
      <c r="P5189" s="2">
        <v>267821000000</v>
      </c>
      <c r="Q5189" s="2">
        <v>271591000000</v>
      </c>
      <c r="R5189" s="2">
        <v>275543000000</v>
      </c>
      <c r="S5189" s="2">
        <v>279441000000</v>
      </c>
      <c r="T5189" s="2">
        <v>282279000000</v>
      </c>
      <c r="U5189" s="2">
        <v>286010000000</v>
      </c>
      <c r="V5189" s="2">
        <v>289797000000</v>
      </c>
      <c r="W5189" s="2">
        <v>293484000000</v>
      </c>
      <c r="X5189" s="2">
        <v>298023000000</v>
      </c>
      <c r="Y5189" s="2">
        <v>302529000000</v>
      </c>
      <c r="Z5189" s="2">
        <v>306122000000</v>
      </c>
      <c r="AA5189" s="2">
        <v>309605000000</v>
      </c>
      <c r="AB5189" s="2">
        <v>312900000000</v>
      </c>
      <c r="AC5189" s="2">
        <v>316708000000</v>
      </c>
      <c r="AD5189" s="2">
        <v>319671000000</v>
      </c>
      <c r="AE5189" s="2">
        <v>323543000000</v>
      </c>
      <c r="AF5189" s="2">
        <v>328981000000</v>
      </c>
    </row>
    <row r="5190" spans="1:32">
      <c r="A5190" t="s">
        <v>6702</v>
      </c>
      <c r="B5190" t="s">
        <v>19</v>
      </c>
      <c r="C5190" s="2">
        <v>38740400000</v>
      </c>
      <c r="D5190" s="2">
        <v>39182800000</v>
      </c>
      <c r="E5190" s="2">
        <v>39211700000</v>
      </c>
      <c r="F5190" s="2">
        <v>40862800000</v>
      </c>
      <c r="G5190" s="2">
        <v>38918300000</v>
      </c>
      <c r="H5190" s="2">
        <v>37925700000</v>
      </c>
      <c r="I5190" s="2">
        <v>39088700000</v>
      </c>
      <c r="J5190" s="2">
        <v>40230300000</v>
      </c>
      <c r="K5190" s="2">
        <v>41011300000</v>
      </c>
      <c r="L5190" s="2">
        <v>41710600000</v>
      </c>
      <c r="M5190" s="2">
        <v>42213200000</v>
      </c>
      <c r="N5190" s="2">
        <v>42712700000</v>
      </c>
      <c r="O5190" s="2">
        <v>43435400000</v>
      </c>
      <c r="P5190" s="2">
        <v>44155500000</v>
      </c>
      <c r="Q5190" s="2">
        <v>44800200000</v>
      </c>
      <c r="R5190" s="2">
        <v>45572200000</v>
      </c>
      <c r="S5190" s="2">
        <v>46262600000</v>
      </c>
      <c r="T5190" s="2">
        <v>46730500000</v>
      </c>
      <c r="U5190" s="2">
        <v>47291800000</v>
      </c>
      <c r="V5190" s="2">
        <v>47846700000</v>
      </c>
      <c r="W5190" s="2">
        <v>48352400000</v>
      </c>
      <c r="X5190" s="2">
        <v>49285600000</v>
      </c>
      <c r="Y5190" s="2">
        <v>50135800000</v>
      </c>
      <c r="Z5190" s="2">
        <v>50775900000</v>
      </c>
      <c r="AA5190" s="2">
        <v>51448700000</v>
      </c>
      <c r="AB5190" s="2">
        <v>51829600000</v>
      </c>
      <c r="AC5190" s="2">
        <v>52263800000</v>
      </c>
      <c r="AD5190" s="2">
        <v>52665700000</v>
      </c>
      <c r="AE5190" s="2">
        <v>53262400000</v>
      </c>
      <c r="AF5190" s="2">
        <v>54007000000</v>
      </c>
    </row>
    <row r="5191" spans="1:32">
      <c r="A5191" t="s">
        <v>6703</v>
      </c>
      <c r="B5191" t="s">
        <v>19</v>
      </c>
      <c r="C5191" s="2">
        <v>29673600000</v>
      </c>
      <c r="D5191" s="2">
        <v>30019100000</v>
      </c>
      <c r="E5191" s="2">
        <v>30209900000</v>
      </c>
      <c r="F5191" s="2">
        <v>31511300000</v>
      </c>
      <c r="G5191" s="2">
        <v>29954600000</v>
      </c>
      <c r="H5191" s="2">
        <v>29172100000</v>
      </c>
      <c r="I5191" s="2">
        <v>30100700000</v>
      </c>
      <c r="J5191" s="2">
        <v>31002700000</v>
      </c>
      <c r="K5191" s="2">
        <v>31625800000</v>
      </c>
      <c r="L5191" s="2">
        <v>32181500000</v>
      </c>
      <c r="M5191" s="2">
        <v>32583800000</v>
      </c>
      <c r="N5191" s="2">
        <v>32976100000</v>
      </c>
      <c r="O5191" s="2">
        <v>33569000000</v>
      </c>
      <c r="P5191" s="2">
        <v>34153800000</v>
      </c>
      <c r="Q5191" s="2">
        <v>34679600000</v>
      </c>
      <c r="R5191" s="2">
        <v>35308000000</v>
      </c>
      <c r="S5191" s="2">
        <v>35884100000</v>
      </c>
      <c r="T5191" s="2">
        <v>36267800000</v>
      </c>
      <c r="U5191" s="2">
        <v>36725600000</v>
      </c>
      <c r="V5191" s="2">
        <v>37193800000</v>
      </c>
      <c r="W5191" s="2">
        <v>37613400000</v>
      </c>
      <c r="X5191" s="2">
        <v>38372800000</v>
      </c>
      <c r="Y5191" s="2">
        <v>39069600000</v>
      </c>
      <c r="Z5191" s="2">
        <v>39596600000</v>
      </c>
      <c r="AA5191" s="2">
        <v>40147100000</v>
      </c>
      <c r="AB5191" s="2">
        <v>40473100000</v>
      </c>
      <c r="AC5191" s="2">
        <v>40832100000</v>
      </c>
      <c r="AD5191" s="2">
        <v>41172100000</v>
      </c>
      <c r="AE5191" s="2">
        <v>41665000000</v>
      </c>
      <c r="AF5191" s="2">
        <v>42281200000</v>
      </c>
    </row>
    <row r="5192" spans="1:32">
      <c r="A5192" t="s">
        <v>6704</v>
      </c>
      <c r="B5192" t="s">
        <v>19</v>
      </c>
      <c r="C5192" s="2">
        <v>145057000000</v>
      </c>
      <c r="D5192" s="2">
        <v>145743000000</v>
      </c>
      <c r="E5192" s="2">
        <v>146024000000</v>
      </c>
      <c r="F5192" s="2">
        <v>153474000000</v>
      </c>
      <c r="G5192" s="2">
        <v>143844000000</v>
      </c>
      <c r="H5192" s="2">
        <v>138422000000</v>
      </c>
      <c r="I5192" s="2">
        <v>143074000000</v>
      </c>
      <c r="J5192" s="2">
        <v>147716000000</v>
      </c>
      <c r="K5192" s="2">
        <v>151042000000</v>
      </c>
      <c r="L5192" s="2">
        <v>154051000000</v>
      </c>
      <c r="M5192" s="2">
        <v>156058000000</v>
      </c>
      <c r="N5192" s="2">
        <v>157954000000</v>
      </c>
      <c r="O5192" s="2">
        <v>160976000000</v>
      </c>
      <c r="P5192" s="2">
        <v>163763000000</v>
      </c>
      <c r="Q5192" s="2">
        <v>166295000000</v>
      </c>
      <c r="R5192" s="2">
        <v>169454000000</v>
      </c>
      <c r="S5192" s="2">
        <v>172230000000</v>
      </c>
      <c r="T5192" s="2">
        <v>174021000000</v>
      </c>
      <c r="U5192" s="2">
        <v>176164000000</v>
      </c>
      <c r="V5192" s="2">
        <v>178193000000</v>
      </c>
      <c r="W5192" s="2">
        <v>180095000000</v>
      </c>
      <c r="X5192" s="2">
        <v>183962000000</v>
      </c>
      <c r="Y5192" s="2">
        <v>187504000000</v>
      </c>
      <c r="Z5192" s="2">
        <v>189948000000</v>
      </c>
      <c r="AA5192" s="2">
        <v>192691000000</v>
      </c>
      <c r="AB5192" s="2">
        <v>194069000000</v>
      </c>
      <c r="AC5192" s="2">
        <v>195544000000</v>
      </c>
      <c r="AD5192" s="2">
        <v>196970000000</v>
      </c>
      <c r="AE5192" s="2">
        <v>199316000000</v>
      </c>
      <c r="AF5192" s="2">
        <v>202034000000</v>
      </c>
    </row>
    <row r="5193" spans="1:32">
      <c r="A5193" t="s">
        <v>6705</v>
      </c>
      <c r="B5193" t="s">
        <v>19</v>
      </c>
      <c r="C5193" s="2">
        <v>2311210000</v>
      </c>
      <c r="D5193" s="2">
        <v>2334270000</v>
      </c>
      <c r="E5193" s="2">
        <v>2445930000</v>
      </c>
      <c r="F5193" s="2">
        <v>2467490000</v>
      </c>
      <c r="G5193" s="2">
        <v>2446150000</v>
      </c>
      <c r="H5193" s="2">
        <v>2435910000</v>
      </c>
      <c r="I5193" s="2">
        <v>2461380000</v>
      </c>
      <c r="J5193" s="2">
        <v>2488180000</v>
      </c>
      <c r="K5193" s="2">
        <v>2515950000</v>
      </c>
      <c r="L5193" s="2">
        <v>2543070000</v>
      </c>
      <c r="M5193" s="2">
        <v>2568380000</v>
      </c>
      <c r="N5193" s="2">
        <v>2594550000</v>
      </c>
      <c r="O5193" s="2">
        <v>2625130000</v>
      </c>
      <c r="P5193" s="2">
        <v>2656300000</v>
      </c>
      <c r="Q5193" s="2">
        <v>2683610000</v>
      </c>
      <c r="R5193" s="2">
        <v>2709760000</v>
      </c>
      <c r="S5193" s="2">
        <v>2735210000</v>
      </c>
      <c r="T5193" s="2">
        <v>2757520000</v>
      </c>
      <c r="U5193" s="2">
        <v>2777610000</v>
      </c>
      <c r="V5193" s="2">
        <v>2804250000</v>
      </c>
      <c r="W5193" s="2">
        <v>2827570000</v>
      </c>
      <c r="X5193" s="2">
        <v>2855600000</v>
      </c>
      <c r="Y5193" s="2">
        <v>2879630000</v>
      </c>
      <c r="Z5193" s="2">
        <v>2900650000</v>
      </c>
      <c r="AA5193" s="2">
        <v>2921700000</v>
      </c>
      <c r="AB5193" s="2">
        <v>2940450000</v>
      </c>
      <c r="AC5193" s="2">
        <v>2959190000</v>
      </c>
      <c r="AD5193" s="2">
        <v>2974020000</v>
      </c>
      <c r="AE5193" s="2">
        <v>2993410000</v>
      </c>
      <c r="AF5193" s="2">
        <v>3020530000</v>
      </c>
    </row>
    <row r="5194" spans="1:32">
      <c r="A5194" t="s">
        <v>6706</v>
      </c>
      <c r="B5194" t="s">
        <v>19</v>
      </c>
      <c r="C5194" s="2">
        <v>5409440000</v>
      </c>
      <c r="D5194" s="2">
        <v>5552620000</v>
      </c>
      <c r="E5194" s="2">
        <v>5522490000</v>
      </c>
      <c r="F5194" s="2">
        <v>5698620000</v>
      </c>
      <c r="G5194" s="2">
        <v>5558890000</v>
      </c>
      <c r="H5194" s="2">
        <v>5532200000</v>
      </c>
      <c r="I5194" s="2">
        <v>5698210000</v>
      </c>
      <c r="J5194" s="2">
        <v>5846410000</v>
      </c>
      <c r="K5194" s="2">
        <v>5935990000</v>
      </c>
      <c r="L5194" s="2">
        <v>6016670000</v>
      </c>
      <c r="M5194" s="2">
        <v>6080850000</v>
      </c>
      <c r="N5194" s="2">
        <v>6149760000</v>
      </c>
      <c r="O5194" s="2">
        <v>6244110000</v>
      </c>
      <c r="P5194" s="2">
        <v>6343220000</v>
      </c>
      <c r="Q5194" s="2">
        <v>6435940000</v>
      </c>
      <c r="R5194" s="2">
        <v>6539830000</v>
      </c>
      <c r="S5194" s="2">
        <v>6637940000</v>
      </c>
      <c r="T5194" s="2">
        <v>6707070000</v>
      </c>
      <c r="U5194" s="2">
        <v>6795590000</v>
      </c>
      <c r="V5194" s="2">
        <v>6883560000</v>
      </c>
      <c r="W5194" s="2">
        <v>6966250000</v>
      </c>
      <c r="X5194" s="2">
        <v>7088860000</v>
      </c>
      <c r="Y5194" s="2">
        <v>7206970000</v>
      </c>
      <c r="Z5194" s="2">
        <v>7297750000</v>
      </c>
      <c r="AA5194" s="2">
        <v>7389960000</v>
      </c>
      <c r="AB5194" s="2">
        <v>7461080000</v>
      </c>
      <c r="AC5194" s="2">
        <v>7542250000</v>
      </c>
      <c r="AD5194" s="2">
        <v>7610050000</v>
      </c>
      <c r="AE5194" s="2">
        <v>7703910000</v>
      </c>
      <c r="AF5194" s="2">
        <v>7826270000</v>
      </c>
    </row>
    <row r="5195" spans="1:32">
      <c r="A5195" t="s">
        <v>6707</v>
      </c>
      <c r="B5195" t="s">
        <v>19</v>
      </c>
      <c r="C5195" s="2">
        <v>17079300000</v>
      </c>
      <c r="D5195" s="2">
        <v>17266600000</v>
      </c>
      <c r="E5195" s="2">
        <v>18443000000</v>
      </c>
      <c r="F5195" s="2">
        <v>17221900000</v>
      </c>
      <c r="G5195" s="2">
        <v>16648600000</v>
      </c>
      <c r="H5195" s="2">
        <v>17243000000</v>
      </c>
      <c r="I5195" s="2">
        <v>17825100000</v>
      </c>
      <c r="J5195" s="2">
        <v>18223400000</v>
      </c>
      <c r="K5195" s="2">
        <v>18584400000</v>
      </c>
      <c r="L5195" s="2">
        <v>18833300000</v>
      </c>
      <c r="M5195" s="2">
        <v>19083400000</v>
      </c>
      <c r="N5195" s="2">
        <v>19459400000</v>
      </c>
      <c r="O5195" s="2">
        <v>19832500000</v>
      </c>
      <c r="P5195" s="2">
        <v>20179600000</v>
      </c>
      <c r="Q5195" s="2">
        <v>20589300000</v>
      </c>
      <c r="R5195" s="2">
        <v>20953500000</v>
      </c>
      <c r="S5195" s="2">
        <v>21193500000</v>
      </c>
      <c r="T5195" s="2">
        <v>21480200000</v>
      </c>
      <c r="U5195" s="2">
        <v>21756000000</v>
      </c>
      <c r="V5195" s="2">
        <v>22033500000</v>
      </c>
      <c r="W5195" s="2">
        <v>22522800000</v>
      </c>
      <c r="X5195" s="2">
        <v>22973200000</v>
      </c>
      <c r="Y5195" s="2">
        <v>23308500000</v>
      </c>
      <c r="Z5195" s="2">
        <v>23659800000</v>
      </c>
      <c r="AA5195" s="2">
        <v>23848600000</v>
      </c>
      <c r="AB5195" s="2">
        <v>24063100000</v>
      </c>
      <c r="AC5195" s="2">
        <v>24292900000</v>
      </c>
      <c r="AD5195" s="2">
        <v>24589000000</v>
      </c>
      <c r="AE5195" s="2">
        <v>24937500000</v>
      </c>
      <c r="AF5195" s="2">
        <v>25289200000</v>
      </c>
    </row>
    <row r="5196" spans="1:32">
      <c r="A5196" t="s">
        <v>6708</v>
      </c>
      <c r="B5196" t="s">
        <v>19</v>
      </c>
      <c r="C5196" s="2">
        <v>73845000000</v>
      </c>
      <c r="D5196" s="2">
        <v>73860400000</v>
      </c>
      <c r="E5196" s="2">
        <v>78503800000</v>
      </c>
      <c r="F5196" s="2">
        <v>72562400000</v>
      </c>
      <c r="G5196" s="2">
        <v>69215600000</v>
      </c>
      <c r="H5196" s="2">
        <v>71899000000</v>
      </c>
      <c r="I5196" s="2">
        <v>74623200000</v>
      </c>
      <c r="J5196" s="2">
        <v>76459800000</v>
      </c>
      <c r="K5196" s="2">
        <v>78128000000</v>
      </c>
      <c r="L5196" s="2">
        <v>79207100000</v>
      </c>
      <c r="M5196" s="2">
        <v>80258200000</v>
      </c>
      <c r="N5196" s="2">
        <v>81909800000</v>
      </c>
      <c r="O5196" s="2">
        <v>83502900000</v>
      </c>
      <c r="P5196" s="2">
        <v>84944600000</v>
      </c>
      <c r="Q5196" s="2">
        <v>86803900000</v>
      </c>
      <c r="R5196" s="2">
        <v>88418200000</v>
      </c>
      <c r="S5196" s="2">
        <v>89433900000</v>
      </c>
      <c r="T5196" s="2">
        <v>90671600000</v>
      </c>
      <c r="U5196" s="2">
        <v>91843800000</v>
      </c>
      <c r="V5196" s="2">
        <v>92934300000</v>
      </c>
      <c r="W5196" s="2">
        <v>95191900000</v>
      </c>
      <c r="X5196" s="2">
        <v>97246800000</v>
      </c>
      <c r="Y5196" s="2">
        <v>98739000000</v>
      </c>
      <c r="Z5196" s="2">
        <v>100342000000</v>
      </c>
      <c r="AA5196" s="2">
        <v>101105000000</v>
      </c>
      <c r="AB5196" s="2">
        <v>101910000000</v>
      </c>
      <c r="AC5196" s="2">
        <v>102815000000</v>
      </c>
      <c r="AD5196" s="2">
        <v>104117000000</v>
      </c>
      <c r="AE5196" s="2">
        <v>105719000000</v>
      </c>
      <c r="AF5196" s="2">
        <v>107126000000</v>
      </c>
    </row>
    <row r="5197" spans="1:32">
      <c r="A5197" t="s">
        <v>6709</v>
      </c>
      <c r="B5197" t="s">
        <v>19</v>
      </c>
      <c r="C5197" s="2">
        <v>185100000000000</v>
      </c>
      <c r="D5197" s="2">
        <v>185100000000000</v>
      </c>
      <c r="E5197" s="2">
        <v>198700000000000</v>
      </c>
      <c r="F5197" s="2">
        <v>202800000000000</v>
      </c>
      <c r="G5197" s="2">
        <v>179200000000000</v>
      </c>
      <c r="H5197" s="2">
        <v>178500000000000</v>
      </c>
      <c r="I5197" s="2">
        <v>178000000000000</v>
      </c>
      <c r="J5197" s="2">
        <v>177200000000000</v>
      </c>
      <c r="K5197" s="2">
        <v>175700000000000</v>
      </c>
      <c r="L5197" s="2">
        <v>145800000000000</v>
      </c>
      <c r="M5197" s="2">
        <v>142800000000000</v>
      </c>
      <c r="N5197" s="2">
        <v>138600000000000</v>
      </c>
      <c r="O5197" s="2">
        <v>136300000000000</v>
      </c>
      <c r="P5197" s="2">
        <v>132600000000000</v>
      </c>
      <c r="Q5197" s="2">
        <v>111300000000000</v>
      </c>
      <c r="R5197" s="2">
        <v>109100000000000</v>
      </c>
      <c r="S5197" s="2">
        <v>101200000000000</v>
      </c>
      <c r="T5197" s="2">
        <v>101500000000000</v>
      </c>
      <c r="U5197" s="2">
        <v>101900000000000</v>
      </c>
      <c r="V5197" s="2">
        <v>102300000000000</v>
      </c>
      <c r="W5197" s="2">
        <v>102600000000000</v>
      </c>
      <c r="X5197" s="2">
        <v>103000000000000</v>
      </c>
      <c r="Y5197" s="2">
        <v>103400000000000</v>
      </c>
      <c r="Z5197" s="2">
        <v>103800000000000</v>
      </c>
      <c r="AA5197" s="2">
        <v>104200000000000</v>
      </c>
      <c r="AB5197" s="2">
        <v>104600000000000</v>
      </c>
      <c r="AC5197" s="2">
        <v>106800000000000</v>
      </c>
      <c r="AD5197" s="2">
        <v>109100000000000</v>
      </c>
      <c r="AE5197" s="2">
        <v>111300000000000</v>
      </c>
      <c r="AF5197" s="2">
        <v>113500000000000</v>
      </c>
    </row>
    <row r="5198" spans="1:32">
      <c r="A5198" t="s">
        <v>6710</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6711</v>
      </c>
      <c r="B5199" t="s">
        <v>19</v>
      </c>
      <c r="C5199" s="2">
        <v>484349000</v>
      </c>
      <c r="D5199" s="2">
        <v>494771000</v>
      </c>
      <c r="E5199" s="2">
        <v>480305000</v>
      </c>
      <c r="F5199" s="2">
        <v>503169000</v>
      </c>
      <c r="G5199" s="2">
        <v>512210000</v>
      </c>
      <c r="H5199" s="2">
        <v>525388000</v>
      </c>
      <c r="I5199" s="2">
        <v>534610000</v>
      </c>
      <c r="J5199" s="2">
        <v>539727000</v>
      </c>
      <c r="K5199" s="2">
        <v>542573000</v>
      </c>
      <c r="L5199" s="2">
        <v>543480000</v>
      </c>
      <c r="M5199" s="2">
        <v>545008000</v>
      </c>
      <c r="N5199" s="2">
        <v>548574000</v>
      </c>
      <c r="O5199" s="2">
        <v>552831000</v>
      </c>
      <c r="P5199" s="2">
        <v>557913000</v>
      </c>
      <c r="Q5199" s="2">
        <v>564967000</v>
      </c>
      <c r="R5199" s="2">
        <v>571525000</v>
      </c>
      <c r="S5199" s="2">
        <v>577257000</v>
      </c>
      <c r="T5199" s="2">
        <v>582403000</v>
      </c>
      <c r="U5199" s="2">
        <v>589080000</v>
      </c>
      <c r="V5199" s="2">
        <v>594150000</v>
      </c>
      <c r="W5199" s="2">
        <v>600954000</v>
      </c>
      <c r="X5199" s="2">
        <v>608432000</v>
      </c>
      <c r="Y5199" s="2">
        <v>617252000</v>
      </c>
      <c r="Z5199" s="2">
        <v>624849000</v>
      </c>
      <c r="AA5199" s="2">
        <v>630970000</v>
      </c>
      <c r="AB5199" s="2">
        <v>636258000</v>
      </c>
      <c r="AC5199" s="2">
        <v>644522000</v>
      </c>
      <c r="AD5199" s="2">
        <v>651534000</v>
      </c>
      <c r="AE5199" s="2">
        <v>659208000</v>
      </c>
      <c r="AF5199" s="2">
        <v>670018000</v>
      </c>
    </row>
    <row r="5200" spans="1:32">
      <c r="A5200" t="s">
        <v>6712</v>
      </c>
      <c r="B5200" t="s">
        <v>19</v>
      </c>
      <c r="C5200" s="2">
        <v>2624850000</v>
      </c>
      <c r="D5200" s="2">
        <v>2682130000</v>
      </c>
      <c r="E5200" s="2">
        <v>2607600000</v>
      </c>
      <c r="F5200" s="2">
        <v>2845110000</v>
      </c>
      <c r="G5200" s="2">
        <v>2901240000</v>
      </c>
      <c r="H5200" s="2">
        <v>2976740000</v>
      </c>
      <c r="I5200" s="2">
        <v>3028760000</v>
      </c>
      <c r="J5200" s="2">
        <v>3055990000</v>
      </c>
      <c r="K5200" s="2">
        <v>3069780000</v>
      </c>
      <c r="L5200" s="2">
        <v>3071750000</v>
      </c>
      <c r="M5200" s="2">
        <v>3076760000</v>
      </c>
      <c r="N5200" s="2">
        <v>3092570000</v>
      </c>
      <c r="O5200" s="2">
        <v>3112590000</v>
      </c>
      <c r="P5200" s="2">
        <v>3137970000</v>
      </c>
      <c r="Q5200" s="2">
        <v>3174840000</v>
      </c>
      <c r="R5200" s="2">
        <v>3208630000</v>
      </c>
      <c r="S5200" s="2">
        <v>3237390000</v>
      </c>
      <c r="T5200" s="2">
        <v>3262420000</v>
      </c>
      <c r="U5200" s="2">
        <v>3297200000</v>
      </c>
      <c r="V5200" s="2">
        <v>3322080000</v>
      </c>
      <c r="W5200" s="2">
        <v>3356480000</v>
      </c>
      <c r="X5200" s="2">
        <v>3395270000</v>
      </c>
      <c r="Y5200" s="2">
        <v>3441650000</v>
      </c>
      <c r="Z5200" s="2">
        <v>3481420000</v>
      </c>
      <c r="AA5200" s="2">
        <v>3512790000</v>
      </c>
      <c r="AB5200" s="2">
        <v>3540150000</v>
      </c>
      <c r="AC5200" s="2">
        <v>3583130000</v>
      </c>
      <c r="AD5200" s="2">
        <v>3619160000</v>
      </c>
      <c r="AE5200" s="2">
        <v>3659080000</v>
      </c>
      <c r="AF5200" s="2">
        <v>3716440000</v>
      </c>
    </row>
    <row r="5201" spans="1:32">
      <c r="A5201" t="s">
        <v>6713</v>
      </c>
      <c r="B5201" t="s">
        <v>19</v>
      </c>
      <c r="C5201" s="2">
        <v>4530300000</v>
      </c>
      <c r="D5201" s="2">
        <v>4627440000</v>
      </c>
      <c r="E5201" s="2">
        <v>4490430000</v>
      </c>
      <c r="F5201" s="2">
        <v>4654150000</v>
      </c>
      <c r="G5201" s="2">
        <v>4735580000</v>
      </c>
      <c r="H5201" s="2">
        <v>4857030000</v>
      </c>
      <c r="I5201" s="2">
        <v>4942380000</v>
      </c>
      <c r="J5201" s="2">
        <v>4990470000</v>
      </c>
      <c r="K5201" s="2">
        <v>5017800000</v>
      </c>
      <c r="L5201" s="2">
        <v>5027590000</v>
      </c>
      <c r="M5201" s="2">
        <v>5043310000</v>
      </c>
      <c r="N5201" s="2">
        <v>5078220000</v>
      </c>
      <c r="O5201" s="2">
        <v>5119380000</v>
      </c>
      <c r="P5201" s="2">
        <v>5167870000</v>
      </c>
      <c r="Q5201" s="2">
        <v>5234440000</v>
      </c>
      <c r="R5201" s="2">
        <v>5296560000</v>
      </c>
      <c r="S5201" s="2">
        <v>5351180000</v>
      </c>
      <c r="T5201" s="2">
        <v>5400580000</v>
      </c>
      <c r="U5201" s="2">
        <v>5463660000</v>
      </c>
      <c r="V5201" s="2">
        <v>5512220000</v>
      </c>
      <c r="W5201" s="2">
        <v>5576950000</v>
      </c>
      <c r="X5201" s="2">
        <v>5647660000</v>
      </c>
      <c r="Y5201" s="2">
        <v>5730780000</v>
      </c>
      <c r="Z5201" s="2">
        <v>5802460000</v>
      </c>
      <c r="AA5201" s="2">
        <v>5860500000</v>
      </c>
      <c r="AB5201" s="2">
        <v>5910540000</v>
      </c>
      <c r="AC5201" s="2">
        <v>5988630000</v>
      </c>
      <c r="AD5201" s="2">
        <v>6055080000</v>
      </c>
      <c r="AE5201" s="2">
        <v>6127600000</v>
      </c>
      <c r="AF5201" s="2">
        <v>6229250000</v>
      </c>
    </row>
    <row r="5202" spans="1:32">
      <c r="A5202" t="s">
        <v>6714</v>
      </c>
      <c r="B5202" t="s">
        <v>19</v>
      </c>
      <c r="C5202" s="2">
        <v>185818000</v>
      </c>
      <c r="D5202" s="2">
        <v>189954000</v>
      </c>
      <c r="E5202" s="2">
        <v>185054000</v>
      </c>
      <c r="F5202" s="2">
        <v>212967000</v>
      </c>
      <c r="G5202" s="2">
        <v>217636000</v>
      </c>
      <c r="H5202" s="2">
        <v>223379000</v>
      </c>
      <c r="I5202" s="2">
        <v>227261000</v>
      </c>
      <c r="J5202" s="2">
        <v>229140000</v>
      </c>
      <c r="K5202" s="2">
        <v>229957000</v>
      </c>
      <c r="L5202" s="2">
        <v>229807000</v>
      </c>
      <c r="M5202" s="2">
        <v>229843000</v>
      </c>
      <c r="N5202" s="2">
        <v>230618000</v>
      </c>
      <c r="O5202" s="2">
        <v>231737000</v>
      </c>
      <c r="P5202" s="2">
        <v>233323000</v>
      </c>
      <c r="Q5202" s="2">
        <v>235801000</v>
      </c>
      <c r="R5202" s="2">
        <v>238021000</v>
      </c>
      <c r="S5202" s="2">
        <v>239833000</v>
      </c>
      <c r="T5202" s="2">
        <v>241326000</v>
      </c>
      <c r="U5202" s="2">
        <v>243649000</v>
      </c>
      <c r="V5202" s="2">
        <v>245157000</v>
      </c>
      <c r="W5202" s="2">
        <v>247351000</v>
      </c>
      <c r="X5202" s="2">
        <v>249927000</v>
      </c>
      <c r="Y5202" s="2">
        <v>253072000</v>
      </c>
      <c r="Z5202" s="2">
        <v>255751000</v>
      </c>
      <c r="AA5202" s="2">
        <v>257795000</v>
      </c>
      <c r="AB5202" s="2">
        <v>259604000</v>
      </c>
      <c r="AC5202" s="2">
        <v>262471000</v>
      </c>
      <c r="AD5202" s="2">
        <v>264830000</v>
      </c>
      <c r="AE5202" s="2">
        <v>267493000</v>
      </c>
      <c r="AF5202" s="2">
        <v>271434000</v>
      </c>
    </row>
    <row r="5203" spans="1:32">
      <c r="A5203" t="s">
        <v>6715</v>
      </c>
      <c r="B5203" t="s">
        <v>19</v>
      </c>
      <c r="C5203" s="2">
        <v>174305000</v>
      </c>
      <c r="D5203" s="2">
        <v>178169000</v>
      </c>
      <c r="E5203" s="2">
        <v>173499000</v>
      </c>
      <c r="F5203" s="2">
        <v>197497000</v>
      </c>
      <c r="G5203" s="2">
        <v>201739000</v>
      </c>
      <c r="H5203" s="2">
        <v>207048000</v>
      </c>
      <c r="I5203" s="2">
        <v>210650000</v>
      </c>
      <c r="J5203" s="2">
        <v>212422000</v>
      </c>
      <c r="K5203" s="2">
        <v>213220000</v>
      </c>
      <c r="L5203" s="2">
        <v>213136000</v>
      </c>
      <c r="M5203" s="2">
        <v>213233000</v>
      </c>
      <c r="N5203" s="2">
        <v>214028000</v>
      </c>
      <c r="O5203" s="2">
        <v>215136000</v>
      </c>
      <c r="P5203" s="2">
        <v>216665000</v>
      </c>
      <c r="Q5203" s="2">
        <v>219016000</v>
      </c>
      <c r="R5203" s="2">
        <v>221132000</v>
      </c>
      <c r="S5203" s="2">
        <v>222876000</v>
      </c>
      <c r="T5203" s="2">
        <v>224331000</v>
      </c>
      <c r="U5203" s="2">
        <v>226538000</v>
      </c>
      <c r="V5203" s="2">
        <v>228002000</v>
      </c>
      <c r="W5203" s="2">
        <v>230108000</v>
      </c>
      <c r="X5203" s="2">
        <v>232557000</v>
      </c>
      <c r="Y5203" s="2">
        <v>235535000</v>
      </c>
      <c r="Z5203" s="2">
        <v>238075000</v>
      </c>
      <c r="AA5203" s="2">
        <v>240027000</v>
      </c>
      <c r="AB5203" s="2">
        <v>241749000</v>
      </c>
      <c r="AC5203" s="2">
        <v>244473000</v>
      </c>
      <c r="AD5203" s="2">
        <v>246724000</v>
      </c>
      <c r="AE5203" s="2">
        <v>249254000</v>
      </c>
      <c r="AF5203" s="2">
        <v>252974000</v>
      </c>
    </row>
    <row r="5204" spans="1:32">
      <c r="A5204" t="s">
        <v>6716</v>
      </c>
      <c r="B5204" t="s">
        <v>19</v>
      </c>
      <c r="C5204" s="2">
        <v>151596000</v>
      </c>
      <c r="D5204" s="2">
        <v>155508000</v>
      </c>
      <c r="E5204" s="2">
        <v>154061000</v>
      </c>
      <c r="F5204" s="2">
        <v>251974000</v>
      </c>
      <c r="G5204" s="2">
        <v>260493000</v>
      </c>
      <c r="H5204" s="2">
        <v>267877000</v>
      </c>
      <c r="I5204" s="2">
        <v>272397000</v>
      </c>
      <c r="J5204" s="2">
        <v>273597000</v>
      </c>
      <c r="K5204" s="2">
        <v>273187000</v>
      </c>
      <c r="L5204" s="2">
        <v>271111000</v>
      </c>
      <c r="M5204" s="2">
        <v>268980000</v>
      </c>
      <c r="N5204" s="2">
        <v>267285000</v>
      </c>
      <c r="O5204" s="2">
        <v>266180000</v>
      </c>
      <c r="P5204" s="2">
        <v>266047000</v>
      </c>
      <c r="Q5204" s="2">
        <v>267171000</v>
      </c>
      <c r="R5204" s="2">
        <v>267823000</v>
      </c>
      <c r="S5204" s="2">
        <v>267782000</v>
      </c>
      <c r="T5204" s="2">
        <v>267107000</v>
      </c>
      <c r="U5204" s="2">
        <v>268068000</v>
      </c>
      <c r="V5204" s="2">
        <v>267583000</v>
      </c>
      <c r="W5204" s="2">
        <v>267738000</v>
      </c>
      <c r="X5204" s="2">
        <v>268688000</v>
      </c>
      <c r="Y5204" s="2">
        <v>270320000</v>
      </c>
      <c r="Z5204" s="2">
        <v>271579000</v>
      </c>
      <c r="AA5204" s="2">
        <v>272053000</v>
      </c>
      <c r="AB5204" s="2">
        <v>272668000</v>
      </c>
      <c r="AC5204" s="2">
        <v>273813000</v>
      </c>
      <c r="AD5204" s="2">
        <v>274439000</v>
      </c>
      <c r="AE5204" s="2">
        <v>275507000</v>
      </c>
      <c r="AF5204" s="2">
        <v>277912000</v>
      </c>
    </row>
    <row r="5205" spans="1:32">
      <c r="A5205" t="s">
        <v>6717</v>
      </c>
      <c r="B5205" t="s">
        <v>19</v>
      </c>
      <c r="C5205" s="2">
        <v>11665200</v>
      </c>
      <c r="D5205" s="2">
        <v>11925600</v>
      </c>
      <c r="E5205" s="2">
        <v>11619600</v>
      </c>
      <c r="F5205" s="2">
        <v>13425900</v>
      </c>
      <c r="G5205" s="2">
        <v>13722300</v>
      </c>
      <c r="H5205" s="2">
        <v>14084700</v>
      </c>
      <c r="I5205" s="2">
        <v>14329400</v>
      </c>
      <c r="J5205" s="2">
        <v>14447000</v>
      </c>
      <c r="K5205" s="2">
        <v>14497500</v>
      </c>
      <c r="L5205" s="2">
        <v>14486700</v>
      </c>
      <c r="M5205" s="2">
        <v>14487300</v>
      </c>
      <c r="N5205" s="2">
        <v>14534300</v>
      </c>
      <c r="O5205" s="2">
        <v>14603100</v>
      </c>
      <c r="P5205" s="2">
        <v>14701600</v>
      </c>
      <c r="Q5205" s="2">
        <v>14856400</v>
      </c>
      <c r="R5205" s="2">
        <v>14995000</v>
      </c>
      <c r="S5205" s="2">
        <v>15107600</v>
      </c>
      <c r="T5205" s="2">
        <v>15200000</v>
      </c>
      <c r="U5205" s="2">
        <v>15345100</v>
      </c>
      <c r="V5205" s="2">
        <v>15438600</v>
      </c>
      <c r="W5205" s="2">
        <v>15575100</v>
      </c>
      <c r="X5205" s="2">
        <v>15736000</v>
      </c>
      <c r="Y5205" s="2">
        <v>15932700</v>
      </c>
      <c r="Z5205" s="2">
        <v>16100200</v>
      </c>
      <c r="AA5205" s="2">
        <v>16227700</v>
      </c>
      <c r="AB5205" s="2">
        <v>16340600</v>
      </c>
      <c r="AC5205" s="2">
        <v>16519700</v>
      </c>
      <c r="AD5205" s="2">
        <v>16666800</v>
      </c>
      <c r="AE5205" s="2">
        <v>16833200</v>
      </c>
      <c r="AF5205" s="2">
        <v>17080000</v>
      </c>
    </row>
    <row r="5206" spans="1:32">
      <c r="A5206" t="s">
        <v>6718</v>
      </c>
      <c r="B5206" t="s">
        <v>19</v>
      </c>
      <c r="C5206" s="2">
        <v>77221900</v>
      </c>
      <c r="D5206" s="2">
        <v>78920900</v>
      </c>
      <c r="E5206" s="2">
        <v>76793400</v>
      </c>
      <c r="F5206" s="2">
        <v>85703400</v>
      </c>
      <c r="G5206" s="2">
        <v>87474900</v>
      </c>
      <c r="H5206" s="2">
        <v>89765100</v>
      </c>
      <c r="I5206" s="2">
        <v>91330200</v>
      </c>
      <c r="J5206" s="2">
        <v>92122800</v>
      </c>
      <c r="K5206" s="2">
        <v>92501100</v>
      </c>
      <c r="L5206" s="2">
        <v>92508900</v>
      </c>
      <c r="M5206" s="2">
        <v>92601000</v>
      </c>
      <c r="N5206" s="2">
        <v>93006500</v>
      </c>
      <c r="O5206" s="2">
        <v>93543900</v>
      </c>
      <c r="P5206" s="2">
        <v>94254200</v>
      </c>
      <c r="Q5206" s="2">
        <v>95315900</v>
      </c>
      <c r="R5206" s="2">
        <v>96280300</v>
      </c>
      <c r="S5206" s="2">
        <v>97087700</v>
      </c>
      <c r="T5206" s="2">
        <v>97775600</v>
      </c>
      <c r="U5206" s="2">
        <v>98774700</v>
      </c>
      <c r="V5206" s="2">
        <v>99462800</v>
      </c>
      <c r="W5206" s="2">
        <v>100433000</v>
      </c>
      <c r="X5206" s="2">
        <v>101545000</v>
      </c>
      <c r="Y5206" s="2">
        <v>102885000</v>
      </c>
      <c r="Z5206" s="2">
        <v>104032000</v>
      </c>
      <c r="AA5206" s="2">
        <v>104924000</v>
      </c>
      <c r="AB5206" s="2">
        <v>105707000</v>
      </c>
      <c r="AC5206" s="2">
        <v>106941000</v>
      </c>
      <c r="AD5206" s="2">
        <v>107968000</v>
      </c>
      <c r="AE5206" s="2">
        <v>109114000</v>
      </c>
      <c r="AF5206" s="2">
        <v>110781000</v>
      </c>
    </row>
    <row r="5207" spans="1:32">
      <c r="A5207" t="s">
        <v>6719</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6720</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6721</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6722</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6723</v>
      </c>
      <c r="B5211" t="s">
        <v>19</v>
      </c>
      <c r="C5211" s="2">
        <v>682898000</v>
      </c>
      <c r="D5211" s="2">
        <v>628556000</v>
      </c>
      <c r="E5211" s="2">
        <v>567934000</v>
      </c>
      <c r="F5211" s="2">
        <v>567934000</v>
      </c>
      <c r="G5211" s="2">
        <v>557549000</v>
      </c>
      <c r="H5211" s="2">
        <v>557066000</v>
      </c>
      <c r="I5211" s="2">
        <v>548733000</v>
      </c>
      <c r="J5211" s="2">
        <v>537865000</v>
      </c>
      <c r="K5211" s="2">
        <v>525849000</v>
      </c>
      <c r="L5211" s="2">
        <v>512022000</v>
      </c>
      <c r="M5211" s="2">
        <v>497893000</v>
      </c>
      <c r="N5211" s="2">
        <v>484549000</v>
      </c>
      <c r="O5211" s="2">
        <v>475674000</v>
      </c>
      <c r="P5211" s="2">
        <v>468488000</v>
      </c>
      <c r="Q5211" s="2">
        <v>462873000</v>
      </c>
      <c r="R5211" s="2">
        <v>459130000</v>
      </c>
      <c r="S5211" s="2">
        <v>456714000</v>
      </c>
      <c r="T5211" s="2">
        <v>453575000</v>
      </c>
      <c r="U5211" s="2">
        <v>457620000</v>
      </c>
      <c r="V5211" s="2">
        <v>458224000</v>
      </c>
      <c r="W5211" s="2">
        <v>457741000</v>
      </c>
      <c r="X5211" s="2">
        <v>459673000</v>
      </c>
      <c r="Y5211" s="2">
        <v>457801000</v>
      </c>
      <c r="Z5211" s="2">
        <v>457982000</v>
      </c>
      <c r="AA5211" s="2">
        <v>458888000</v>
      </c>
      <c r="AB5211" s="2">
        <v>461967000</v>
      </c>
      <c r="AC5211" s="2">
        <v>462813000</v>
      </c>
      <c r="AD5211" s="2">
        <v>461364000</v>
      </c>
      <c r="AE5211" s="2">
        <v>461605000</v>
      </c>
      <c r="AF5211" s="2">
        <v>461907000</v>
      </c>
    </row>
    <row r="5212" spans="1:32">
      <c r="A5212" t="s">
        <v>6724</v>
      </c>
      <c r="B5212" t="s">
        <v>19</v>
      </c>
      <c r="C5212" s="2">
        <v>3645550000</v>
      </c>
      <c r="D5212" s="2">
        <v>3355460000</v>
      </c>
      <c r="E5212" s="2">
        <v>3031840000</v>
      </c>
      <c r="F5212" s="2">
        <v>3031840000</v>
      </c>
      <c r="G5212" s="2">
        <v>2976400000</v>
      </c>
      <c r="H5212" s="2">
        <v>2973820000</v>
      </c>
      <c r="I5212" s="2">
        <v>2929340000</v>
      </c>
      <c r="J5212" s="2">
        <v>2871320000</v>
      </c>
      <c r="K5212" s="2">
        <v>2807170000</v>
      </c>
      <c r="L5212" s="2">
        <v>2733360000</v>
      </c>
      <c r="M5212" s="2">
        <v>2657930000</v>
      </c>
      <c r="N5212" s="2">
        <v>2586700000</v>
      </c>
      <c r="O5212" s="2">
        <v>2539320000</v>
      </c>
      <c r="P5212" s="2">
        <v>2500960000</v>
      </c>
      <c r="Q5212" s="2">
        <v>2470980000</v>
      </c>
      <c r="R5212" s="2">
        <v>2451000000</v>
      </c>
      <c r="S5212" s="2">
        <v>2438100000</v>
      </c>
      <c r="T5212" s="2">
        <v>2421340000</v>
      </c>
      <c r="U5212" s="2">
        <v>2442940000</v>
      </c>
      <c r="V5212" s="2">
        <v>2446160000</v>
      </c>
      <c r="W5212" s="2">
        <v>2443580000</v>
      </c>
      <c r="X5212" s="2">
        <v>2453900000</v>
      </c>
      <c r="Y5212" s="2">
        <v>2443910000</v>
      </c>
      <c r="Z5212" s="2">
        <v>2444870000</v>
      </c>
      <c r="AA5212" s="2">
        <v>2449710000</v>
      </c>
      <c r="AB5212" s="2">
        <v>2466150000</v>
      </c>
      <c r="AC5212" s="2">
        <v>2470660000</v>
      </c>
      <c r="AD5212" s="2">
        <v>2462920000</v>
      </c>
      <c r="AE5212" s="2">
        <v>2464210000</v>
      </c>
      <c r="AF5212" s="2">
        <v>2465820000</v>
      </c>
    </row>
    <row r="5213" spans="1:32">
      <c r="A5213" t="s">
        <v>6725</v>
      </c>
      <c r="B5213" t="s">
        <v>19</v>
      </c>
      <c r="C5213" s="2">
        <v>6411750000</v>
      </c>
      <c r="D5213" s="2">
        <v>5901530000</v>
      </c>
      <c r="E5213" s="2">
        <v>5332360000</v>
      </c>
      <c r="F5213" s="2">
        <v>5332360000</v>
      </c>
      <c r="G5213" s="2">
        <v>5234850000</v>
      </c>
      <c r="H5213" s="2">
        <v>5230310000</v>
      </c>
      <c r="I5213" s="2">
        <v>5152080000</v>
      </c>
      <c r="J5213" s="2">
        <v>5050030000</v>
      </c>
      <c r="K5213" s="2">
        <v>4937220000</v>
      </c>
      <c r="L5213" s="2">
        <v>4807400000</v>
      </c>
      <c r="M5213" s="2">
        <v>4674740000</v>
      </c>
      <c r="N5213" s="2">
        <v>4549450000</v>
      </c>
      <c r="O5213" s="2">
        <v>4466120000</v>
      </c>
      <c r="P5213" s="2">
        <v>4398650000</v>
      </c>
      <c r="Q5213" s="2">
        <v>4345930000</v>
      </c>
      <c r="R5213" s="2">
        <v>4310780000</v>
      </c>
      <c r="S5213" s="2">
        <v>4288110000</v>
      </c>
      <c r="T5213" s="2">
        <v>4258630000</v>
      </c>
      <c r="U5213" s="2">
        <v>4296610000</v>
      </c>
      <c r="V5213" s="2">
        <v>4302280000</v>
      </c>
      <c r="W5213" s="2">
        <v>4297740000</v>
      </c>
      <c r="X5213" s="2">
        <v>4315890000</v>
      </c>
      <c r="Y5213" s="2">
        <v>4298310000</v>
      </c>
      <c r="Z5213" s="2">
        <v>4300010000</v>
      </c>
      <c r="AA5213" s="2">
        <v>4308520000</v>
      </c>
      <c r="AB5213" s="2">
        <v>4337430000</v>
      </c>
      <c r="AC5213" s="2">
        <v>4345370000</v>
      </c>
      <c r="AD5213" s="2">
        <v>4331760000</v>
      </c>
      <c r="AE5213" s="2">
        <v>4334030000</v>
      </c>
      <c r="AF5213" s="2">
        <v>4336860000</v>
      </c>
    </row>
    <row r="5214" spans="1:32">
      <c r="A5214" t="s">
        <v>6726</v>
      </c>
      <c r="B5214" t="s">
        <v>19</v>
      </c>
      <c r="C5214" s="2">
        <v>252665000</v>
      </c>
      <c r="D5214" s="2">
        <v>232559000</v>
      </c>
      <c r="E5214" s="2">
        <v>210130000</v>
      </c>
      <c r="F5214" s="2">
        <v>210130000</v>
      </c>
      <c r="G5214" s="2">
        <v>206288000</v>
      </c>
      <c r="H5214" s="2">
        <v>206109000</v>
      </c>
      <c r="I5214" s="2">
        <v>203026000</v>
      </c>
      <c r="J5214" s="2">
        <v>199005000</v>
      </c>
      <c r="K5214" s="2">
        <v>194559000</v>
      </c>
      <c r="L5214" s="2">
        <v>189443000</v>
      </c>
      <c r="M5214" s="2">
        <v>184216000</v>
      </c>
      <c r="N5214" s="2">
        <v>179278000</v>
      </c>
      <c r="O5214" s="2">
        <v>175995000</v>
      </c>
      <c r="P5214" s="2">
        <v>173336000</v>
      </c>
      <c r="Q5214" s="2">
        <v>171258000</v>
      </c>
      <c r="R5214" s="2">
        <v>169873000</v>
      </c>
      <c r="S5214" s="2">
        <v>168980000</v>
      </c>
      <c r="T5214" s="2">
        <v>167818000</v>
      </c>
      <c r="U5214" s="2">
        <v>169315000</v>
      </c>
      <c r="V5214" s="2">
        <v>169538000</v>
      </c>
      <c r="W5214" s="2">
        <v>169360000</v>
      </c>
      <c r="X5214" s="2">
        <v>170074000</v>
      </c>
      <c r="Y5214" s="2">
        <v>169382000</v>
      </c>
      <c r="Z5214" s="2">
        <v>169449000</v>
      </c>
      <c r="AA5214" s="2">
        <v>169784000</v>
      </c>
      <c r="AB5214" s="2">
        <v>170923000</v>
      </c>
      <c r="AC5214" s="2">
        <v>171236000</v>
      </c>
      <c r="AD5214" s="2">
        <v>170700000</v>
      </c>
      <c r="AE5214" s="2">
        <v>170789000</v>
      </c>
      <c r="AF5214" s="2">
        <v>170901000</v>
      </c>
    </row>
    <row r="5215" spans="1:32">
      <c r="A5215" t="s">
        <v>6727</v>
      </c>
      <c r="B5215" t="s">
        <v>19</v>
      </c>
      <c r="C5215" s="2">
        <v>238076000</v>
      </c>
      <c r="D5215" s="2">
        <v>219131000</v>
      </c>
      <c r="E5215" s="2">
        <v>197996000</v>
      </c>
      <c r="F5215" s="2">
        <v>197996000</v>
      </c>
      <c r="G5215" s="2">
        <v>194376000</v>
      </c>
      <c r="H5215" s="2">
        <v>194207000</v>
      </c>
      <c r="I5215" s="2">
        <v>191302000</v>
      </c>
      <c r="J5215" s="2">
        <v>187513000</v>
      </c>
      <c r="K5215" s="2">
        <v>183324000</v>
      </c>
      <c r="L5215" s="2">
        <v>178504000</v>
      </c>
      <c r="M5215" s="2">
        <v>173578000</v>
      </c>
      <c r="N5215" s="2">
        <v>168926000</v>
      </c>
      <c r="O5215" s="2">
        <v>165832000</v>
      </c>
      <c r="P5215" s="2">
        <v>163327000</v>
      </c>
      <c r="Q5215" s="2">
        <v>161369000</v>
      </c>
      <c r="R5215" s="2">
        <v>160064000</v>
      </c>
      <c r="S5215" s="2">
        <v>159222000</v>
      </c>
      <c r="T5215" s="2">
        <v>158128000</v>
      </c>
      <c r="U5215" s="2">
        <v>159538000</v>
      </c>
      <c r="V5215" s="2">
        <v>159748000</v>
      </c>
      <c r="W5215" s="2">
        <v>159580000</v>
      </c>
      <c r="X5215" s="2">
        <v>160254000</v>
      </c>
      <c r="Y5215" s="2">
        <v>159601000</v>
      </c>
      <c r="Z5215" s="2">
        <v>159664000</v>
      </c>
      <c r="AA5215" s="2">
        <v>159980000</v>
      </c>
      <c r="AB5215" s="2">
        <v>161054000</v>
      </c>
      <c r="AC5215" s="2">
        <v>161348000</v>
      </c>
      <c r="AD5215" s="2">
        <v>160843000</v>
      </c>
      <c r="AE5215" s="2">
        <v>160927000</v>
      </c>
      <c r="AF5215" s="2">
        <v>161032000</v>
      </c>
    </row>
    <row r="5216" spans="1:32">
      <c r="A5216" t="s">
        <v>6728</v>
      </c>
      <c r="B5216" t="s">
        <v>19</v>
      </c>
      <c r="C5216" s="2">
        <v>169537000</v>
      </c>
      <c r="D5216" s="2">
        <v>156046000</v>
      </c>
      <c r="E5216" s="2">
        <v>140996000</v>
      </c>
      <c r="F5216" s="2">
        <v>140996000</v>
      </c>
      <c r="G5216" s="2">
        <v>138418000</v>
      </c>
      <c r="H5216" s="2">
        <v>138298000</v>
      </c>
      <c r="I5216" s="2">
        <v>136229000</v>
      </c>
      <c r="J5216" s="2">
        <v>133531000</v>
      </c>
      <c r="K5216" s="2">
        <v>130548000</v>
      </c>
      <c r="L5216" s="2">
        <v>127115000</v>
      </c>
      <c r="M5216" s="2">
        <v>123608000</v>
      </c>
      <c r="N5216" s="2">
        <v>120295000</v>
      </c>
      <c r="O5216" s="2">
        <v>118091000</v>
      </c>
      <c r="P5216" s="2">
        <v>116307000</v>
      </c>
      <c r="Q5216" s="2">
        <v>114913000</v>
      </c>
      <c r="R5216" s="2">
        <v>113984000</v>
      </c>
      <c r="S5216" s="2">
        <v>113384000</v>
      </c>
      <c r="T5216" s="2">
        <v>112605000</v>
      </c>
      <c r="U5216" s="2">
        <v>113609000</v>
      </c>
      <c r="V5216" s="2">
        <v>113759000</v>
      </c>
      <c r="W5216" s="2">
        <v>113639000</v>
      </c>
      <c r="X5216" s="2">
        <v>114119000</v>
      </c>
      <c r="Y5216" s="2">
        <v>113654000</v>
      </c>
      <c r="Z5216" s="2">
        <v>113699000</v>
      </c>
      <c r="AA5216" s="2">
        <v>113924000</v>
      </c>
      <c r="AB5216" s="2">
        <v>114688000</v>
      </c>
      <c r="AC5216" s="2">
        <v>114898000</v>
      </c>
      <c r="AD5216" s="2">
        <v>114539000</v>
      </c>
      <c r="AE5216" s="2">
        <v>114599000</v>
      </c>
      <c r="AF5216" s="2">
        <v>114674000</v>
      </c>
    </row>
    <row r="5217" spans="1:32">
      <c r="A5217" t="s">
        <v>6729</v>
      </c>
      <c r="B5217" t="s">
        <v>19</v>
      </c>
      <c r="C5217" s="2">
        <v>15834000</v>
      </c>
      <c r="D5217" s="2">
        <v>14574000</v>
      </c>
      <c r="E5217" s="2">
        <v>13168400</v>
      </c>
      <c r="F5217" s="2">
        <v>13168400</v>
      </c>
      <c r="G5217" s="2">
        <v>12927600</v>
      </c>
      <c r="H5217" s="2">
        <v>12916400</v>
      </c>
      <c r="I5217" s="2">
        <v>12723200</v>
      </c>
      <c r="J5217" s="2">
        <v>12471200</v>
      </c>
      <c r="K5217" s="2">
        <v>12192600</v>
      </c>
      <c r="L5217" s="2">
        <v>11872000</v>
      </c>
      <c r="M5217" s="2">
        <v>11544400</v>
      </c>
      <c r="N5217" s="2">
        <v>11235000</v>
      </c>
      <c r="O5217" s="2">
        <v>11029200</v>
      </c>
      <c r="P5217" s="2">
        <v>10862600</v>
      </c>
      <c r="Q5217" s="2">
        <v>10732400</v>
      </c>
      <c r="R5217" s="2">
        <v>10645600</v>
      </c>
      <c r="S5217" s="2">
        <v>10589600</v>
      </c>
      <c r="T5217" s="2">
        <v>10516800</v>
      </c>
      <c r="U5217" s="2">
        <v>10610600</v>
      </c>
      <c r="V5217" s="2">
        <v>10624600</v>
      </c>
      <c r="W5217" s="2">
        <v>10613400</v>
      </c>
      <c r="X5217" s="2">
        <v>10658200</v>
      </c>
      <c r="Y5217" s="2">
        <v>10614800</v>
      </c>
      <c r="Z5217" s="2">
        <v>10619000</v>
      </c>
      <c r="AA5217" s="2">
        <v>10640000</v>
      </c>
      <c r="AB5217" s="2">
        <v>10711400</v>
      </c>
      <c r="AC5217" s="2">
        <v>10731000</v>
      </c>
      <c r="AD5217" s="2">
        <v>10697400</v>
      </c>
      <c r="AE5217" s="2">
        <v>10703000</v>
      </c>
      <c r="AF5217" s="2">
        <v>10710000</v>
      </c>
    </row>
    <row r="5218" spans="1:32">
      <c r="A5218" t="s">
        <v>6730</v>
      </c>
      <c r="B5218" t="s">
        <v>19</v>
      </c>
      <c r="C5218" s="2">
        <v>106314000</v>
      </c>
      <c r="D5218" s="2">
        <v>97854000</v>
      </c>
      <c r="E5218" s="2">
        <v>88416400</v>
      </c>
      <c r="F5218" s="2">
        <v>88416400</v>
      </c>
      <c r="G5218" s="2">
        <v>86799600</v>
      </c>
      <c r="H5218" s="2">
        <v>86724400</v>
      </c>
      <c r="I5218" s="2">
        <v>85427200</v>
      </c>
      <c r="J5218" s="2">
        <v>83735200</v>
      </c>
      <c r="K5218" s="2">
        <v>81864600</v>
      </c>
      <c r="L5218" s="2">
        <v>79712000</v>
      </c>
      <c r="M5218" s="2">
        <v>77512400</v>
      </c>
      <c r="N5218" s="2">
        <v>75435000</v>
      </c>
      <c r="O5218" s="2">
        <v>74053200</v>
      </c>
      <c r="P5218" s="2">
        <v>72934600</v>
      </c>
      <c r="Q5218" s="2">
        <v>72060400</v>
      </c>
      <c r="R5218" s="2">
        <v>71477600</v>
      </c>
      <c r="S5218" s="2">
        <v>71101600</v>
      </c>
      <c r="T5218" s="2">
        <v>70612800</v>
      </c>
      <c r="U5218" s="2">
        <v>71242600</v>
      </c>
      <c r="V5218" s="2">
        <v>71336600</v>
      </c>
      <c r="W5218" s="2">
        <v>71261400</v>
      </c>
      <c r="X5218" s="2">
        <v>71562200</v>
      </c>
      <c r="Y5218" s="2">
        <v>71270800</v>
      </c>
      <c r="Z5218" s="2">
        <v>71299000</v>
      </c>
      <c r="AA5218" s="2">
        <v>71440000</v>
      </c>
      <c r="AB5218" s="2">
        <v>71919400</v>
      </c>
      <c r="AC5218" s="2">
        <v>72051000</v>
      </c>
      <c r="AD5218" s="2">
        <v>71825400</v>
      </c>
      <c r="AE5218" s="2">
        <v>71863000</v>
      </c>
      <c r="AF5218" s="2">
        <v>71910000</v>
      </c>
    </row>
    <row r="5219" spans="1:32">
      <c r="A5219" t="s">
        <v>6731</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6732</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6733</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6734</v>
      </c>
      <c r="B5222" t="s">
        <v>19</v>
      </c>
      <c r="C5222" s="2">
        <v>87469400000000</v>
      </c>
      <c r="D5222" s="2">
        <v>88241300000000</v>
      </c>
      <c r="E5222" s="2">
        <v>94058500000000</v>
      </c>
      <c r="F5222" s="2">
        <v>90822500000000</v>
      </c>
      <c r="G5222" s="2">
        <v>90411100000000</v>
      </c>
      <c r="H5222" s="2">
        <v>92021800000000</v>
      </c>
      <c r="I5222" s="2">
        <v>93666400000000</v>
      </c>
      <c r="J5222" s="2">
        <v>94715600000000</v>
      </c>
      <c r="K5222" s="2">
        <v>94993800000000</v>
      </c>
      <c r="L5222" s="2">
        <v>95426700000000</v>
      </c>
      <c r="M5222" s="2">
        <v>87055100000000</v>
      </c>
      <c r="N5222" s="2">
        <v>78622800000000</v>
      </c>
      <c r="O5222" s="2">
        <v>73390200000000</v>
      </c>
      <c r="P5222" s="2">
        <v>64618800000000</v>
      </c>
      <c r="Q5222" s="2">
        <v>56137700000000</v>
      </c>
      <c r="R5222" s="2">
        <v>57127200000000</v>
      </c>
      <c r="S5222" s="2">
        <v>57700700000000</v>
      </c>
      <c r="T5222" s="2">
        <v>58153300000000</v>
      </c>
      <c r="U5222" s="2">
        <v>58897500000000</v>
      </c>
      <c r="V5222" s="2">
        <v>59456800000000</v>
      </c>
      <c r="W5222" s="2">
        <v>60293800000000</v>
      </c>
      <c r="X5222" s="2">
        <v>61175900000000</v>
      </c>
      <c r="Y5222" s="2">
        <v>61786000000000</v>
      </c>
      <c r="Z5222" s="2">
        <v>61865100000000</v>
      </c>
      <c r="AA5222" s="2">
        <v>62698200000000</v>
      </c>
      <c r="AB5222" s="2">
        <v>63554900000000</v>
      </c>
      <c r="AC5222" s="2">
        <v>64319600000000</v>
      </c>
      <c r="AD5222" s="2">
        <v>64999200000000</v>
      </c>
      <c r="AE5222" s="2">
        <v>65393700000000</v>
      </c>
      <c r="AF5222" s="2">
        <v>65865600000000</v>
      </c>
    </row>
    <row r="5223" spans="1:32">
      <c r="A5223" t="s">
        <v>6735</v>
      </c>
      <c r="B5223" t="s">
        <v>19</v>
      </c>
      <c r="C5223" s="2">
        <v>10609300000</v>
      </c>
      <c r="D5223" s="2">
        <v>10688600000</v>
      </c>
      <c r="E5223" s="2">
        <v>10573800000</v>
      </c>
      <c r="F5223" s="2">
        <v>11440900000</v>
      </c>
      <c r="G5223" s="2">
        <v>11247800000</v>
      </c>
      <c r="H5223" s="2">
        <v>11255300000</v>
      </c>
      <c r="I5223" s="2">
        <v>11416000000</v>
      </c>
      <c r="J5223" s="2">
        <v>11565400000</v>
      </c>
      <c r="K5223" s="2">
        <v>11631200000</v>
      </c>
      <c r="L5223" s="2">
        <v>11686100000</v>
      </c>
      <c r="M5223" s="2">
        <v>11759900000</v>
      </c>
      <c r="N5223" s="2">
        <v>11818000000</v>
      </c>
      <c r="O5223" s="2">
        <v>12123000000</v>
      </c>
      <c r="P5223" s="2">
        <v>12192100000</v>
      </c>
      <c r="Q5223" s="2">
        <v>12227900000</v>
      </c>
      <c r="R5223" s="2">
        <v>12294000000</v>
      </c>
      <c r="S5223" s="2">
        <v>12402700000</v>
      </c>
      <c r="T5223" s="2">
        <v>12496300000</v>
      </c>
      <c r="U5223" s="2">
        <v>12587200000</v>
      </c>
      <c r="V5223" s="2">
        <v>12682400000</v>
      </c>
      <c r="W5223" s="2">
        <v>12757800000</v>
      </c>
      <c r="X5223" s="2">
        <v>12848300000</v>
      </c>
      <c r="Y5223" s="2">
        <v>12951700000</v>
      </c>
      <c r="Z5223" s="2">
        <v>13019000000</v>
      </c>
      <c r="AA5223" s="2">
        <v>13068600000</v>
      </c>
      <c r="AB5223" s="2">
        <v>13155300000</v>
      </c>
      <c r="AC5223" s="2">
        <v>13250800000</v>
      </c>
      <c r="AD5223" s="2">
        <v>13324000000</v>
      </c>
      <c r="AE5223" s="2">
        <v>13393200000</v>
      </c>
      <c r="AF5223" s="2">
        <v>13449300000</v>
      </c>
    </row>
    <row r="5224" spans="1:32">
      <c r="A5224" t="s">
        <v>6736</v>
      </c>
      <c r="B5224" t="s">
        <v>19</v>
      </c>
      <c r="C5224" s="2">
        <v>163565000000</v>
      </c>
      <c r="D5224" s="2">
        <v>164588000000</v>
      </c>
      <c r="E5224" s="2">
        <v>162677000000</v>
      </c>
      <c r="F5224" s="2">
        <v>178079000000</v>
      </c>
      <c r="G5224" s="2">
        <v>173185000000</v>
      </c>
      <c r="H5224" s="2">
        <v>172160000000</v>
      </c>
      <c r="I5224" s="2">
        <v>174132000000</v>
      </c>
      <c r="J5224" s="2">
        <v>175938000000</v>
      </c>
      <c r="K5224" s="2">
        <v>176612000000</v>
      </c>
      <c r="L5224" s="2">
        <v>177034000000</v>
      </c>
      <c r="M5224" s="2">
        <v>177807000000</v>
      </c>
      <c r="N5224" s="2">
        <v>178545000000</v>
      </c>
      <c r="O5224" s="2">
        <v>182351000000</v>
      </c>
      <c r="P5224" s="2">
        <v>182949000000</v>
      </c>
      <c r="Q5224" s="2">
        <v>183127000000</v>
      </c>
      <c r="R5224" s="2">
        <v>183680000000</v>
      </c>
      <c r="S5224" s="2">
        <v>185274000000</v>
      </c>
      <c r="T5224" s="2">
        <v>186470000000</v>
      </c>
      <c r="U5224" s="2">
        <v>187711000000</v>
      </c>
      <c r="V5224" s="2">
        <v>189083000000</v>
      </c>
      <c r="W5224" s="2">
        <v>190153000000</v>
      </c>
      <c r="X5224" s="2">
        <v>191551000000</v>
      </c>
      <c r="Y5224" s="2">
        <v>193065000000</v>
      </c>
      <c r="Z5224" s="2">
        <v>194230000000</v>
      </c>
      <c r="AA5224" s="2">
        <v>194858000000</v>
      </c>
      <c r="AB5224" s="2">
        <v>196256000000</v>
      </c>
      <c r="AC5224" s="2">
        <v>197750000000</v>
      </c>
      <c r="AD5224" s="2">
        <v>198938000000</v>
      </c>
      <c r="AE5224" s="2">
        <v>200190000000</v>
      </c>
      <c r="AF5224" s="2">
        <v>201135000000</v>
      </c>
    </row>
    <row r="5225" spans="1:32">
      <c r="A5225" t="s">
        <v>6737</v>
      </c>
      <c r="B5225" t="s">
        <v>19</v>
      </c>
      <c r="C5225" s="2">
        <v>138667000000</v>
      </c>
      <c r="D5225" s="2">
        <v>139809000000</v>
      </c>
      <c r="E5225" s="2">
        <v>136231000000</v>
      </c>
      <c r="F5225" s="2">
        <v>151923000000</v>
      </c>
      <c r="G5225" s="2">
        <v>146761000000</v>
      </c>
      <c r="H5225" s="2">
        <v>145573000000</v>
      </c>
      <c r="I5225" s="2">
        <v>147565000000</v>
      </c>
      <c r="J5225" s="2">
        <v>149360000000</v>
      </c>
      <c r="K5225" s="2">
        <v>149823000000</v>
      </c>
      <c r="L5225" s="2">
        <v>150103000000</v>
      </c>
      <c r="M5225" s="2">
        <v>150608000000</v>
      </c>
      <c r="N5225" s="2">
        <v>151055000000</v>
      </c>
      <c r="O5225" s="2">
        <v>155663000000</v>
      </c>
      <c r="P5225" s="2">
        <v>156017000000</v>
      </c>
      <c r="Q5225" s="2">
        <v>155974000000</v>
      </c>
      <c r="R5225" s="2">
        <v>156417000000</v>
      </c>
      <c r="S5225" s="2">
        <v>157880000000</v>
      </c>
      <c r="T5225" s="2">
        <v>158826000000</v>
      </c>
      <c r="U5225" s="2">
        <v>159951000000</v>
      </c>
      <c r="V5225" s="2">
        <v>161185000000</v>
      </c>
      <c r="W5225" s="2">
        <v>162124000000</v>
      </c>
      <c r="X5225" s="2">
        <v>163286000000</v>
      </c>
      <c r="Y5225" s="2">
        <v>164750000000</v>
      </c>
      <c r="Z5225" s="2">
        <v>165752000000</v>
      </c>
      <c r="AA5225" s="2">
        <v>166243000000</v>
      </c>
      <c r="AB5225" s="2">
        <v>167500000000</v>
      </c>
      <c r="AC5225" s="2">
        <v>168851000000</v>
      </c>
      <c r="AD5225" s="2">
        <v>169884000000</v>
      </c>
      <c r="AE5225" s="2">
        <v>170975000000</v>
      </c>
      <c r="AF5225" s="2">
        <v>171746000000</v>
      </c>
    </row>
    <row r="5226" spans="1:32">
      <c r="A5226" t="s">
        <v>6738</v>
      </c>
      <c r="B5226" t="s">
        <v>19</v>
      </c>
      <c r="C5226" s="2">
        <v>28351600000</v>
      </c>
      <c r="D5226" s="2">
        <v>28912200000</v>
      </c>
      <c r="E5226" s="2">
        <v>27188600000</v>
      </c>
      <c r="F5226" s="2">
        <v>28353900000</v>
      </c>
      <c r="G5226" s="2">
        <v>27571000000</v>
      </c>
      <c r="H5226" s="2">
        <v>27249000000</v>
      </c>
      <c r="I5226" s="2">
        <v>27211800000</v>
      </c>
      <c r="J5226" s="2">
        <v>27054100000</v>
      </c>
      <c r="K5226" s="2">
        <v>26421000000</v>
      </c>
      <c r="L5226" s="2">
        <v>25801200000</v>
      </c>
      <c r="M5226" s="2">
        <v>25271900000</v>
      </c>
      <c r="N5226" s="2">
        <v>24726800000</v>
      </c>
      <c r="O5226" s="2">
        <v>26151700000</v>
      </c>
      <c r="P5226" s="2">
        <v>25699800000</v>
      </c>
      <c r="Q5226" s="2">
        <v>25253400000</v>
      </c>
      <c r="R5226" s="2">
        <v>24824500000</v>
      </c>
      <c r="S5226" s="2">
        <v>24497800000</v>
      </c>
      <c r="T5226" s="2">
        <v>24158600000</v>
      </c>
      <c r="U5226" s="2">
        <v>24063100000</v>
      </c>
      <c r="V5226" s="2">
        <v>24036100000</v>
      </c>
      <c r="W5226" s="2">
        <v>23979300000</v>
      </c>
      <c r="X5226" s="2">
        <v>23910200000</v>
      </c>
      <c r="Y5226" s="2">
        <v>23837800000</v>
      </c>
      <c r="Z5226" s="2">
        <v>23712000000</v>
      </c>
      <c r="AA5226" s="2">
        <v>23599900000</v>
      </c>
      <c r="AB5226" s="2">
        <v>23564200000</v>
      </c>
      <c r="AC5226" s="2">
        <v>23551500000</v>
      </c>
      <c r="AD5226" s="2">
        <v>23503200000</v>
      </c>
      <c r="AE5226" s="2">
        <v>23453100000</v>
      </c>
      <c r="AF5226" s="2">
        <v>23381500000</v>
      </c>
    </row>
    <row r="5227" spans="1:32">
      <c r="A5227" t="s">
        <v>6739</v>
      </c>
      <c r="B5227" t="s">
        <v>19</v>
      </c>
      <c r="C5227" s="2">
        <v>15839000000</v>
      </c>
      <c r="D5227" s="2">
        <v>16191500000</v>
      </c>
      <c r="E5227" s="2">
        <v>15438800000</v>
      </c>
      <c r="F5227" s="2">
        <v>16191800000</v>
      </c>
      <c r="G5227" s="2">
        <v>15790100000</v>
      </c>
      <c r="H5227" s="2">
        <v>15667000000</v>
      </c>
      <c r="I5227" s="2">
        <v>15708200000</v>
      </c>
      <c r="J5227" s="2">
        <v>15669600000</v>
      </c>
      <c r="K5227" s="2">
        <v>15331000000</v>
      </c>
      <c r="L5227" s="2">
        <v>15006400000</v>
      </c>
      <c r="M5227" s="2">
        <v>14731400000</v>
      </c>
      <c r="N5227" s="2">
        <v>14445100000</v>
      </c>
      <c r="O5227" s="2">
        <v>15270200000</v>
      </c>
      <c r="P5227" s="2">
        <v>15045700000</v>
      </c>
      <c r="Q5227" s="2">
        <v>14814000000</v>
      </c>
      <c r="R5227" s="2">
        <v>14596000000</v>
      </c>
      <c r="S5227" s="2">
        <v>14435700000</v>
      </c>
      <c r="T5227" s="2">
        <v>14260300000</v>
      </c>
      <c r="U5227" s="2">
        <v>14236600000</v>
      </c>
      <c r="V5227" s="2">
        <v>14251000000</v>
      </c>
      <c r="W5227" s="2">
        <v>14240500000</v>
      </c>
      <c r="X5227" s="2">
        <v>14225800000</v>
      </c>
      <c r="Y5227" s="2">
        <v>14203200000</v>
      </c>
      <c r="Z5227" s="2">
        <v>14144700000</v>
      </c>
      <c r="AA5227" s="2">
        <v>14099100000</v>
      </c>
      <c r="AB5227" s="2">
        <v>14094600000</v>
      </c>
      <c r="AC5227" s="2">
        <v>14101500000</v>
      </c>
      <c r="AD5227" s="2">
        <v>14090800000</v>
      </c>
      <c r="AE5227" s="2">
        <v>14073100000</v>
      </c>
      <c r="AF5227" s="2">
        <v>14044600000</v>
      </c>
    </row>
    <row r="5228" spans="1:32">
      <c r="A5228" t="s">
        <v>6740</v>
      </c>
      <c r="B5228" t="s">
        <v>19</v>
      </c>
      <c r="C5228" s="2">
        <v>67243700000</v>
      </c>
      <c r="D5228" s="2">
        <v>68241200000</v>
      </c>
      <c r="E5228" s="2">
        <v>62714900000</v>
      </c>
      <c r="F5228" s="2">
        <v>65160200000</v>
      </c>
      <c r="G5228" s="2">
        <v>63038300000</v>
      </c>
      <c r="H5228" s="2">
        <v>61974000000</v>
      </c>
      <c r="I5228" s="2">
        <v>61547400000</v>
      </c>
      <c r="J5228" s="2">
        <v>60956900000</v>
      </c>
      <c r="K5228" s="2">
        <v>59477600000</v>
      </c>
      <c r="L5228" s="2">
        <v>58015100000</v>
      </c>
      <c r="M5228" s="2">
        <v>56731100000</v>
      </c>
      <c r="N5228" s="2">
        <v>55430900000</v>
      </c>
      <c r="O5228" s="2">
        <v>58534200000</v>
      </c>
      <c r="P5228" s="2">
        <v>57411600000</v>
      </c>
      <c r="Q5228" s="2">
        <v>56275100000</v>
      </c>
      <c r="R5228" s="2">
        <v>55216000000</v>
      </c>
      <c r="S5228" s="2">
        <v>54422300000</v>
      </c>
      <c r="T5228" s="2">
        <v>53594000000</v>
      </c>
      <c r="U5228" s="2">
        <v>53229100000</v>
      </c>
      <c r="V5228" s="2">
        <v>53023700000</v>
      </c>
      <c r="W5228" s="2">
        <v>52752900000</v>
      </c>
      <c r="X5228" s="2">
        <v>52505400000</v>
      </c>
      <c r="Y5228" s="2">
        <v>52280800000</v>
      </c>
      <c r="Z5228" s="2">
        <v>51952100000</v>
      </c>
      <c r="AA5228" s="2">
        <v>51613200000</v>
      </c>
      <c r="AB5228" s="2">
        <v>51458900000</v>
      </c>
      <c r="AC5228" s="2">
        <v>51359800000</v>
      </c>
      <c r="AD5228" s="2">
        <v>51189700000</v>
      </c>
      <c r="AE5228" s="2">
        <v>51033300000</v>
      </c>
      <c r="AF5228" s="2">
        <v>50838700000</v>
      </c>
    </row>
    <row r="5229" spans="1:32">
      <c r="A5229" t="s">
        <v>6741</v>
      </c>
      <c r="B5229" t="s">
        <v>19</v>
      </c>
      <c r="C5229" s="2">
        <v>763375000</v>
      </c>
      <c r="D5229" s="2">
        <v>777424000</v>
      </c>
      <c r="E5229" s="2">
        <v>732833000</v>
      </c>
      <c r="F5229" s="2">
        <v>756021000</v>
      </c>
      <c r="G5229" s="2">
        <v>746856000</v>
      </c>
      <c r="H5229" s="2">
        <v>746095000</v>
      </c>
      <c r="I5229" s="2">
        <v>749718000</v>
      </c>
      <c r="J5229" s="2">
        <v>749618000</v>
      </c>
      <c r="K5229" s="2">
        <v>737155000</v>
      </c>
      <c r="L5229" s="2">
        <v>725177000</v>
      </c>
      <c r="M5229" s="2">
        <v>714676000</v>
      </c>
      <c r="N5229" s="2">
        <v>703548000</v>
      </c>
      <c r="O5229" s="2">
        <v>741536000</v>
      </c>
      <c r="P5229" s="2">
        <v>733202000</v>
      </c>
      <c r="Q5229" s="2">
        <v>724785000</v>
      </c>
      <c r="R5229" s="2">
        <v>716428000</v>
      </c>
      <c r="S5229" s="2">
        <v>709443000</v>
      </c>
      <c r="T5229" s="2">
        <v>702094000</v>
      </c>
      <c r="U5229" s="2">
        <v>701210000</v>
      </c>
      <c r="V5229" s="2">
        <v>701734000</v>
      </c>
      <c r="W5229" s="2">
        <v>701436000</v>
      </c>
      <c r="X5229" s="2">
        <v>700549000</v>
      </c>
      <c r="Y5229" s="2">
        <v>698829000</v>
      </c>
      <c r="Z5229" s="2">
        <v>695919000</v>
      </c>
      <c r="AA5229" s="2">
        <v>694205000</v>
      </c>
      <c r="AB5229" s="2">
        <v>693521000</v>
      </c>
      <c r="AC5229" s="2">
        <v>693035000</v>
      </c>
      <c r="AD5229" s="2">
        <v>692099000</v>
      </c>
      <c r="AE5229" s="2">
        <v>690687000</v>
      </c>
      <c r="AF5229" s="2">
        <v>689011000</v>
      </c>
    </row>
    <row r="5230" spans="1:32">
      <c r="A5230" t="s">
        <v>6742</v>
      </c>
      <c r="B5230" t="s">
        <v>19</v>
      </c>
      <c r="C5230" s="2">
        <v>3337600000</v>
      </c>
      <c r="D5230" s="2">
        <v>3446600000</v>
      </c>
      <c r="E5230" s="2">
        <v>3285210000</v>
      </c>
      <c r="F5230" s="2">
        <v>3349110000</v>
      </c>
      <c r="G5230" s="2">
        <v>3300110000</v>
      </c>
      <c r="H5230" s="2">
        <v>3290360000</v>
      </c>
      <c r="I5230" s="2">
        <v>3296150000</v>
      </c>
      <c r="J5230" s="2">
        <v>3273790000</v>
      </c>
      <c r="K5230" s="2">
        <v>3166840000</v>
      </c>
      <c r="L5230" s="2">
        <v>3065610000</v>
      </c>
      <c r="M5230" s="2">
        <v>2977080000</v>
      </c>
      <c r="N5230" s="2">
        <v>2884210000</v>
      </c>
      <c r="O5230" s="2">
        <v>3110960000</v>
      </c>
      <c r="P5230" s="2">
        <v>3042400000</v>
      </c>
      <c r="Q5230" s="2">
        <v>2976020000</v>
      </c>
      <c r="R5230" s="2">
        <v>2908960000</v>
      </c>
      <c r="S5230" s="2">
        <v>2845980000</v>
      </c>
      <c r="T5230" s="2">
        <v>2783020000</v>
      </c>
      <c r="U5230" s="2">
        <v>2768840000</v>
      </c>
      <c r="V5230" s="2">
        <v>2763820000</v>
      </c>
      <c r="W5230" s="2">
        <v>2754890000</v>
      </c>
      <c r="X5230" s="2">
        <v>2739210000</v>
      </c>
      <c r="Y5230" s="2">
        <v>2718390000</v>
      </c>
      <c r="Z5230" s="2">
        <v>2690360000</v>
      </c>
      <c r="AA5230" s="2">
        <v>2673270000</v>
      </c>
      <c r="AB5230" s="2">
        <v>2659910000</v>
      </c>
      <c r="AC5230" s="2">
        <v>2648380000</v>
      </c>
      <c r="AD5230" s="2">
        <v>2634430000</v>
      </c>
      <c r="AE5230" s="2">
        <v>2617050000</v>
      </c>
      <c r="AF5230" s="2">
        <v>2599600000</v>
      </c>
    </row>
    <row r="5231" spans="1:32">
      <c r="A5231" t="s">
        <v>6743</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6744</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6745</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6746</v>
      </c>
      <c r="B5234" t="s">
        <v>19</v>
      </c>
      <c r="C5234" s="2">
        <v>60426400000000</v>
      </c>
      <c r="D5234" s="2">
        <v>66203300000000</v>
      </c>
      <c r="E5234" s="2">
        <v>65829000000000</v>
      </c>
      <c r="F5234" s="2">
        <v>65475100000000</v>
      </c>
      <c r="G5234" s="2">
        <v>65576600000000</v>
      </c>
      <c r="H5234" s="2">
        <v>67566700000000</v>
      </c>
      <c r="I5234" s="2">
        <v>70366200000000</v>
      </c>
      <c r="J5234" s="2">
        <v>71360700000000</v>
      </c>
      <c r="K5234" s="2">
        <v>71362800000000</v>
      </c>
      <c r="L5234" s="2">
        <v>71138900000000</v>
      </c>
      <c r="M5234" s="2">
        <v>68050900000000</v>
      </c>
      <c r="N5234" s="2">
        <v>65654200000000</v>
      </c>
      <c r="O5234" s="2">
        <v>63245000000000</v>
      </c>
      <c r="P5234" s="2">
        <v>60330100000000</v>
      </c>
      <c r="Q5234" s="2">
        <v>57723500000000</v>
      </c>
      <c r="R5234" s="2">
        <v>57733100000000</v>
      </c>
      <c r="S5234" s="2">
        <v>57740500000000</v>
      </c>
      <c r="T5234" s="2">
        <v>57946400000000</v>
      </c>
      <c r="U5234" s="2">
        <v>58038800000000</v>
      </c>
      <c r="V5234" s="2">
        <v>57797000000000</v>
      </c>
      <c r="W5234" s="2">
        <v>57923600000000</v>
      </c>
      <c r="X5234" s="2">
        <v>58436100000000</v>
      </c>
      <c r="Y5234" s="2">
        <v>58606800000000</v>
      </c>
      <c r="Z5234" s="2">
        <v>58453600000000</v>
      </c>
      <c r="AA5234" s="2">
        <v>57982200000000</v>
      </c>
      <c r="AB5234" s="2">
        <v>57484900000000</v>
      </c>
      <c r="AC5234" s="2">
        <v>57298100000000</v>
      </c>
      <c r="AD5234" s="2">
        <v>57142100000000</v>
      </c>
      <c r="AE5234" s="2">
        <v>57169400000000</v>
      </c>
      <c r="AF5234" s="2">
        <v>57282900000000</v>
      </c>
    </row>
    <row r="5235" spans="1:32">
      <c r="A5235" t="s">
        <v>6747</v>
      </c>
      <c r="B5235" t="s">
        <v>19</v>
      </c>
      <c r="C5235" s="2">
        <v>14983900000</v>
      </c>
      <c r="D5235" s="2">
        <v>14805100000</v>
      </c>
      <c r="E5235" s="2">
        <v>14847800000</v>
      </c>
      <c r="F5235" s="2">
        <v>15084800000</v>
      </c>
      <c r="G5235" s="2">
        <v>15015000000</v>
      </c>
      <c r="H5235" s="2">
        <v>14985600000</v>
      </c>
      <c r="I5235" s="2">
        <v>15308700000</v>
      </c>
      <c r="J5235" s="2">
        <v>15971700000</v>
      </c>
      <c r="K5235" s="2">
        <v>16274900000</v>
      </c>
      <c r="L5235" s="2">
        <v>16306900000</v>
      </c>
      <c r="M5235" s="2">
        <v>16371900000</v>
      </c>
      <c r="N5235" s="2">
        <v>16292700000</v>
      </c>
      <c r="O5235" s="2">
        <v>16246200000</v>
      </c>
      <c r="P5235" s="2">
        <v>16369200000</v>
      </c>
      <c r="Q5235" s="2">
        <v>16331700000</v>
      </c>
      <c r="R5235" s="2">
        <v>16389100000</v>
      </c>
      <c r="S5235" s="2">
        <v>16481700000</v>
      </c>
      <c r="T5235" s="2">
        <v>16491600000</v>
      </c>
      <c r="U5235" s="2">
        <v>16610000000</v>
      </c>
      <c r="V5235" s="2">
        <v>16717800000</v>
      </c>
      <c r="W5235" s="2">
        <v>16704200000</v>
      </c>
      <c r="X5235" s="2">
        <v>16795300000</v>
      </c>
      <c r="Y5235" s="2">
        <v>16988300000</v>
      </c>
      <c r="Z5235" s="2">
        <v>17085100000</v>
      </c>
      <c r="AA5235" s="2">
        <v>17086300000</v>
      </c>
      <c r="AB5235" s="2">
        <v>17024400000</v>
      </c>
      <c r="AC5235" s="2">
        <v>16940800000</v>
      </c>
      <c r="AD5235" s="2">
        <v>16899300000</v>
      </c>
      <c r="AE5235" s="2">
        <v>16910100000</v>
      </c>
      <c r="AF5235" s="2">
        <v>17007500000</v>
      </c>
    </row>
    <row r="5236" spans="1:32">
      <c r="A5236" t="s">
        <v>6748</v>
      </c>
      <c r="B5236" t="s">
        <v>19</v>
      </c>
      <c r="C5236" s="2">
        <v>360076000000</v>
      </c>
      <c r="D5236" s="2">
        <v>362651000000</v>
      </c>
      <c r="E5236" s="2">
        <v>362284000000</v>
      </c>
      <c r="F5236" s="2">
        <v>366751000000</v>
      </c>
      <c r="G5236" s="2">
        <v>361643000000</v>
      </c>
      <c r="H5236" s="2">
        <v>356957000000</v>
      </c>
      <c r="I5236" s="2">
        <v>364208000000</v>
      </c>
      <c r="J5236" s="2">
        <v>382850000000</v>
      </c>
      <c r="K5236" s="2">
        <v>390942000000</v>
      </c>
      <c r="L5236" s="2">
        <v>391483000000</v>
      </c>
      <c r="M5236" s="2">
        <v>392506000000</v>
      </c>
      <c r="N5236" s="2">
        <v>389007000000</v>
      </c>
      <c r="O5236" s="2">
        <v>387941000000</v>
      </c>
      <c r="P5236" s="2">
        <v>392031000000</v>
      </c>
      <c r="Q5236" s="2">
        <v>391177000000</v>
      </c>
      <c r="R5236" s="2">
        <v>392748000000</v>
      </c>
      <c r="S5236" s="2">
        <v>395217000000</v>
      </c>
      <c r="T5236" s="2">
        <v>395593000000</v>
      </c>
      <c r="U5236" s="2">
        <v>399048000000</v>
      </c>
      <c r="V5236" s="2">
        <v>402215000000</v>
      </c>
      <c r="W5236" s="2">
        <v>401847000000</v>
      </c>
      <c r="X5236" s="2">
        <v>404411000000</v>
      </c>
      <c r="Y5236" s="2">
        <v>410020000000</v>
      </c>
      <c r="Z5236" s="2">
        <v>412890000000</v>
      </c>
      <c r="AA5236" s="2">
        <v>413326000000</v>
      </c>
      <c r="AB5236" s="2">
        <v>411406000000</v>
      </c>
      <c r="AC5236" s="2">
        <v>408737000000</v>
      </c>
      <c r="AD5236" s="2">
        <v>407715000000</v>
      </c>
      <c r="AE5236" s="2">
        <v>408014000000</v>
      </c>
      <c r="AF5236" s="2">
        <v>410521000000</v>
      </c>
    </row>
    <row r="5237" spans="1:32">
      <c r="A5237" t="s">
        <v>6749</v>
      </c>
      <c r="B5237" t="s">
        <v>19</v>
      </c>
      <c r="C5237" s="2">
        <v>83724200000</v>
      </c>
      <c r="D5237" s="2">
        <v>92400800000</v>
      </c>
      <c r="E5237" s="2">
        <v>91060600000</v>
      </c>
      <c r="F5237" s="2">
        <v>92015000000</v>
      </c>
      <c r="G5237" s="2">
        <v>91747000000</v>
      </c>
      <c r="H5237" s="2">
        <v>91993100000</v>
      </c>
      <c r="I5237" s="2">
        <v>93737200000</v>
      </c>
      <c r="J5237" s="2">
        <v>96974000000</v>
      </c>
      <c r="K5237" s="2">
        <v>98262300000</v>
      </c>
      <c r="L5237" s="2">
        <v>97900300000</v>
      </c>
      <c r="M5237" s="2">
        <v>97769900000</v>
      </c>
      <c r="N5237" s="2">
        <v>97148000000</v>
      </c>
      <c r="O5237" s="2">
        <v>96446800000</v>
      </c>
      <c r="P5237" s="2">
        <v>96747600000</v>
      </c>
      <c r="Q5237" s="2">
        <v>96287300000</v>
      </c>
      <c r="R5237" s="2">
        <v>96285300000</v>
      </c>
      <c r="S5237" s="2">
        <v>96618000000</v>
      </c>
      <c r="T5237" s="2">
        <v>96398000000</v>
      </c>
      <c r="U5237" s="2">
        <v>96683000000</v>
      </c>
      <c r="V5237" s="2">
        <v>96950000000</v>
      </c>
      <c r="W5237" s="2">
        <v>96711700000</v>
      </c>
      <c r="X5237" s="2">
        <v>97048000000</v>
      </c>
      <c r="Y5237" s="2">
        <v>97844400000</v>
      </c>
      <c r="Z5237" s="2">
        <v>98075100000</v>
      </c>
      <c r="AA5237" s="2">
        <v>97808300000</v>
      </c>
      <c r="AB5237" s="2">
        <v>97201100000</v>
      </c>
      <c r="AC5237" s="2">
        <v>96561000000</v>
      </c>
      <c r="AD5237" s="2">
        <v>96093900000</v>
      </c>
      <c r="AE5237" s="2">
        <v>95923500000</v>
      </c>
      <c r="AF5237" s="2">
        <v>96348900000</v>
      </c>
    </row>
    <row r="5238" spans="1:32">
      <c r="A5238" t="s">
        <v>6750</v>
      </c>
      <c r="B5238" t="s">
        <v>19</v>
      </c>
      <c r="C5238" s="2">
        <v>36946700000</v>
      </c>
      <c r="D5238" s="2">
        <v>42941500000</v>
      </c>
      <c r="E5238" s="2">
        <v>41937400000</v>
      </c>
      <c r="F5238" s="2">
        <v>42029500000</v>
      </c>
      <c r="G5238" s="2">
        <v>41324200000</v>
      </c>
      <c r="H5238" s="2">
        <v>40754400000</v>
      </c>
      <c r="I5238" s="2">
        <v>41318200000</v>
      </c>
      <c r="J5238" s="2">
        <v>42980100000</v>
      </c>
      <c r="K5238" s="2">
        <v>43571100000</v>
      </c>
      <c r="L5238" s="2">
        <v>43349700000</v>
      </c>
      <c r="M5238" s="2">
        <v>43185800000</v>
      </c>
      <c r="N5238" s="2">
        <v>42619300000</v>
      </c>
      <c r="O5238" s="2">
        <v>42394100000</v>
      </c>
      <c r="P5238" s="2">
        <v>42689700000</v>
      </c>
      <c r="Q5238" s="2">
        <v>42510400000</v>
      </c>
      <c r="R5238" s="2">
        <v>42558500000</v>
      </c>
      <c r="S5238" s="2">
        <v>42732500000</v>
      </c>
      <c r="T5238" s="2">
        <v>42649000000</v>
      </c>
      <c r="U5238" s="2">
        <v>42850800000</v>
      </c>
      <c r="V5238" s="2">
        <v>43060600000</v>
      </c>
      <c r="W5238" s="2">
        <v>42934700000</v>
      </c>
      <c r="X5238" s="2">
        <v>43113000000</v>
      </c>
      <c r="Y5238" s="2">
        <v>43588200000</v>
      </c>
      <c r="Z5238" s="2">
        <v>43780900000</v>
      </c>
      <c r="AA5238" s="2">
        <v>43712900000</v>
      </c>
      <c r="AB5238" s="2">
        <v>43422500000</v>
      </c>
      <c r="AC5238" s="2">
        <v>43075600000</v>
      </c>
      <c r="AD5238" s="2">
        <v>42856900000</v>
      </c>
      <c r="AE5238" s="2">
        <v>42803500000</v>
      </c>
      <c r="AF5238" s="2">
        <v>43001700000</v>
      </c>
    </row>
    <row r="5239" spans="1:32">
      <c r="A5239" t="s">
        <v>6751</v>
      </c>
      <c r="B5239" t="s">
        <v>19</v>
      </c>
      <c r="C5239" s="2">
        <v>25254800000</v>
      </c>
      <c r="D5239" s="2">
        <v>26631500000</v>
      </c>
      <c r="E5239" s="2">
        <v>26404300000</v>
      </c>
      <c r="F5239" s="2">
        <v>26633800000</v>
      </c>
      <c r="G5239" s="2">
        <v>26222900000</v>
      </c>
      <c r="H5239" s="2">
        <v>25867400000</v>
      </c>
      <c r="I5239" s="2">
        <v>26339400000</v>
      </c>
      <c r="J5239" s="2">
        <v>27636300000</v>
      </c>
      <c r="K5239" s="2">
        <v>28170200000</v>
      </c>
      <c r="L5239" s="2">
        <v>28151300000</v>
      </c>
      <c r="M5239" s="2">
        <v>28162500000</v>
      </c>
      <c r="N5239" s="2">
        <v>27858800000</v>
      </c>
      <c r="O5239" s="2">
        <v>27757100000</v>
      </c>
      <c r="P5239" s="2">
        <v>28020500000</v>
      </c>
      <c r="Q5239" s="2">
        <v>27940000000</v>
      </c>
      <c r="R5239" s="2">
        <v>28020100000</v>
      </c>
      <c r="S5239" s="2">
        <v>28182700000</v>
      </c>
      <c r="T5239" s="2">
        <v>28180700000</v>
      </c>
      <c r="U5239" s="2">
        <v>28392400000</v>
      </c>
      <c r="V5239" s="2">
        <v>28590600000</v>
      </c>
      <c r="W5239" s="2">
        <v>28539300000</v>
      </c>
      <c r="X5239" s="2">
        <v>28702500000</v>
      </c>
      <c r="Y5239" s="2">
        <v>29088100000</v>
      </c>
      <c r="Z5239" s="2">
        <v>29269100000</v>
      </c>
      <c r="AA5239" s="2">
        <v>29276100000</v>
      </c>
      <c r="AB5239" s="2">
        <v>29119100000</v>
      </c>
      <c r="AC5239" s="2">
        <v>28907500000</v>
      </c>
      <c r="AD5239" s="2">
        <v>28798600000</v>
      </c>
      <c r="AE5239" s="2">
        <v>28804000000</v>
      </c>
      <c r="AF5239" s="2">
        <v>28973500000</v>
      </c>
    </row>
    <row r="5240" spans="1:32">
      <c r="A5240" t="s">
        <v>6752</v>
      </c>
      <c r="B5240" t="s">
        <v>19</v>
      </c>
      <c r="C5240" s="2">
        <v>34813400000</v>
      </c>
      <c r="D5240" s="2">
        <v>61712600000</v>
      </c>
      <c r="E5240" s="2">
        <v>57188700000</v>
      </c>
      <c r="F5240" s="2">
        <v>55969100000</v>
      </c>
      <c r="G5240" s="2">
        <v>54867900000</v>
      </c>
      <c r="H5240" s="2">
        <v>54257800000</v>
      </c>
      <c r="I5240" s="2">
        <v>54040300000</v>
      </c>
      <c r="J5240" s="2">
        <v>54284600000</v>
      </c>
      <c r="K5240" s="2">
        <v>53828600000</v>
      </c>
      <c r="L5240" s="2">
        <v>52570600000</v>
      </c>
      <c r="M5240" s="2">
        <v>51446800000</v>
      </c>
      <c r="N5240" s="2">
        <v>50300700000</v>
      </c>
      <c r="O5240" s="2">
        <v>49690800000</v>
      </c>
      <c r="P5240" s="2">
        <v>49455500000</v>
      </c>
      <c r="Q5240" s="2">
        <v>48944200000</v>
      </c>
      <c r="R5240" s="2">
        <v>48574600000</v>
      </c>
      <c r="S5240" s="2">
        <v>48393200000</v>
      </c>
      <c r="T5240" s="2">
        <v>47888100000</v>
      </c>
      <c r="U5240" s="2">
        <v>47485700000</v>
      </c>
      <c r="V5240" s="2">
        <v>47188500000</v>
      </c>
      <c r="W5240" s="2">
        <v>46781500000</v>
      </c>
      <c r="X5240" s="2">
        <v>46631400000</v>
      </c>
      <c r="Y5240" s="2">
        <v>46610000000</v>
      </c>
      <c r="Z5240" s="2">
        <v>46341300000</v>
      </c>
      <c r="AA5240" s="2">
        <v>45883400000</v>
      </c>
      <c r="AB5240" s="2">
        <v>45323800000</v>
      </c>
      <c r="AC5240" s="2">
        <v>44762300000</v>
      </c>
      <c r="AD5240" s="2">
        <v>44225500000</v>
      </c>
      <c r="AE5240" s="2">
        <v>43842900000</v>
      </c>
      <c r="AF5240" s="2">
        <v>43772700000</v>
      </c>
    </row>
    <row r="5241" spans="1:32">
      <c r="A5241" t="s">
        <v>6753</v>
      </c>
      <c r="B5241" t="s">
        <v>19</v>
      </c>
      <c r="C5241" s="2">
        <v>647749000</v>
      </c>
      <c r="D5241" s="2">
        <v>704372000</v>
      </c>
      <c r="E5241" s="2">
        <v>695198000</v>
      </c>
      <c r="F5241" s="2">
        <v>700553000</v>
      </c>
      <c r="G5241" s="2">
        <v>693580000</v>
      </c>
      <c r="H5241" s="2">
        <v>688908000</v>
      </c>
      <c r="I5241" s="2">
        <v>699745000</v>
      </c>
      <c r="J5241" s="2">
        <v>725737000</v>
      </c>
      <c r="K5241" s="2">
        <v>736137000</v>
      </c>
      <c r="L5241" s="2">
        <v>734590000</v>
      </c>
      <c r="M5241" s="2">
        <v>734191000</v>
      </c>
      <c r="N5241" s="2">
        <v>728192000</v>
      </c>
      <c r="O5241" s="2">
        <v>725400000</v>
      </c>
      <c r="P5241" s="2">
        <v>730117000</v>
      </c>
      <c r="Q5241" s="2">
        <v>728067000</v>
      </c>
      <c r="R5241" s="2">
        <v>729587000</v>
      </c>
      <c r="S5241" s="2">
        <v>732858000</v>
      </c>
      <c r="T5241" s="2">
        <v>732402000</v>
      </c>
      <c r="U5241" s="2">
        <v>736269000</v>
      </c>
      <c r="V5241" s="2">
        <v>739905000</v>
      </c>
      <c r="W5241" s="2">
        <v>738854000</v>
      </c>
      <c r="X5241" s="2">
        <v>742138000</v>
      </c>
      <c r="Y5241" s="2">
        <v>749624000</v>
      </c>
      <c r="Z5241" s="2">
        <v>752965000</v>
      </c>
      <c r="AA5241" s="2">
        <v>752487000</v>
      </c>
      <c r="AB5241" s="2">
        <v>748817000</v>
      </c>
      <c r="AC5241" s="2">
        <v>744458000</v>
      </c>
      <c r="AD5241" s="2">
        <v>741921000</v>
      </c>
      <c r="AE5241" s="2">
        <v>741678000</v>
      </c>
      <c r="AF5241" s="2">
        <v>745282000</v>
      </c>
    </row>
    <row r="5242" spans="1:32">
      <c r="A5242" t="s">
        <v>6754</v>
      </c>
      <c r="B5242" t="s">
        <v>19</v>
      </c>
      <c r="C5242" s="2">
        <v>2710150000</v>
      </c>
      <c r="D5242" s="2">
        <v>2715400000</v>
      </c>
      <c r="E5242" s="2">
        <v>2716500000</v>
      </c>
      <c r="F5242" s="2">
        <v>2756160000</v>
      </c>
      <c r="G5242" s="2">
        <v>2732430000</v>
      </c>
      <c r="H5242" s="2">
        <v>2715000000</v>
      </c>
      <c r="I5242" s="2">
        <v>2776110000</v>
      </c>
      <c r="J5242" s="2">
        <v>2911990000</v>
      </c>
      <c r="K5242" s="2">
        <v>2971350000</v>
      </c>
      <c r="L5242" s="2">
        <v>2975050000</v>
      </c>
      <c r="M5242" s="2">
        <v>2982900000</v>
      </c>
      <c r="N5242" s="2">
        <v>2962150000</v>
      </c>
      <c r="O5242" s="2">
        <v>2949800000</v>
      </c>
      <c r="P5242" s="2">
        <v>2974970000</v>
      </c>
      <c r="Q5242" s="2">
        <v>2966670000</v>
      </c>
      <c r="R5242" s="2">
        <v>2975120000</v>
      </c>
      <c r="S5242" s="2">
        <v>2993100000</v>
      </c>
      <c r="T5242" s="2">
        <v>2993870000</v>
      </c>
      <c r="U5242" s="2">
        <v>3016280000</v>
      </c>
      <c r="V5242" s="2">
        <v>3036740000</v>
      </c>
      <c r="W5242" s="2">
        <v>3032720000</v>
      </c>
      <c r="X5242" s="2">
        <v>3050480000</v>
      </c>
      <c r="Y5242" s="2">
        <v>3089880000</v>
      </c>
      <c r="Z5242" s="2">
        <v>3107270000</v>
      </c>
      <c r="AA5242" s="2">
        <v>3107730000</v>
      </c>
      <c r="AB5242" s="2">
        <v>3092330000</v>
      </c>
      <c r="AC5242" s="2">
        <v>3073300000</v>
      </c>
      <c r="AD5242" s="2">
        <v>3062930000</v>
      </c>
      <c r="AE5242" s="2">
        <v>3064010000</v>
      </c>
      <c r="AF5242" s="2">
        <v>3082850000</v>
      </c>
    </row>
    <row r="5243" spans="1:32">
      <c r="A5243" t="s">
        <v>6755</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6756</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6757</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6758</v>
      </c>
      <c r="B5246" t="s">
        <v>19</v>
      </c>
      <c r="C5246" s="2">
        <v>15090200000000</v>
      </c>
      <c r="D5246" s="2">
        <v>15268400000000</v>
      </c>
      <c r="E5246" s="2">
        <v>14472000000000</v>
      </c>
      <c r="F5246" s="2">
        <v>14582300000000</v>
      </c>
      <c r="G5246" s="2">
        <v>14738200000000</v>
      </c>
      <c r="H5246" s="2">
        <v>15102800000000</v>
      </c>
      <c r="I5246" s="2">
        <v>15416100000000</v>
      </c>
      <c r="J5246" s="2">
        <v>15570400000000</v>
      </c>
      <c r="K5246" s="2">
        <v>15602300000000</v>
      </c>
      <c r="L5246" s="2">
        <v>15557800000000</v>
      </c>
      <c r="M5246" s="2">
        <v>15492200000000</v>
      </c>
      <c r="N5246" s="2">
        <v>15479600000000</v>
      </c>
      <c r="O5246" s="2">
        <v>15520400000000</v>
      </c>
      <c r="P5246" s="2">
        <v>15621700000000</v>
      </c>
      <c r="Q5246" s="2">
        <v>15772100000000</v>
      </c>
      <c r="R5246" s="2">
        <v>15921100000000</v>
      </c>
      <c r="S5246" s="2">
        <v>16050800000000</v>
      </c>
      <c r="T5246" s="2">
        <v>16185500000000</v>
      </c>
      <c r="U5246" s="2">
        <v>16358100000000</v>
      </c>
      <c r="V5246" s="2">
        <v>16458100000000</v>
      </c>
      <c r="W5246" s="2">
        <v>16611300000000</v>
      </c>
      <c r="X5246" s="2">
        <v>16840100000000</v>
      </c>
      <c r="Y5246" s="2">
        <v>17060600000000</v>
      </c>
      <c r="Z5246" s="2">
        <v>17233800000000</v>
      </c>
      <c r="AA5246" s="2">
        <v>17386700000000</v>
      </c>
      <c r="AB5246" s="2">
        <v>17543100000000</v>
      </c>
      <c r="AC5246" s="2">
        <v>17756700000000</v>
      </c>
      <c r="AD5246" s="2">
        <v>17912000000000</v>
      </c>
      <c r="AE5246" s="2">
        <v>18049500000000</v>
      </c>
      <c r="AF5246" s="2">
        <v>18246100000000</v>
      </c>
    </row>
    <row r="5247" spans="1:32">
      <c r="A5247" t="s">
        <v>6759</v>
      </c>
      <c r="B5247" t="s">
        <v>19</v>
      </c>
      <c r="C5247" s="2">
        <v>15523200000</v>
      </c>
      <c r="D5247" s="2">
        <v>15524200000</v>
      </c>
      <c r="E5247" s="2">
        <v>15440000000</v>
      </c>
      <c r="F5247" s="2">
        <v>15929300000</v>
      </c>
      <c r="G5247" s="2">
        <v>15813800000</v>
      </c>
      <c r="H5247" s="2">
        <v>15919300000</v>
      </c>
      <c r="I5247" s="2">
        <v>16275100000</v>
      </c>
      <c r="J5247" s="2">
        <v>16710700000</v>
      </c>
      <c r="K5247" s="2">
        <v>16976400000</v>
      </c>
      <c r="L5247" s="2">
        <v>17147300000</v>
      </c>
      <c r="M5247" s="2">
        <v>17239400000</v>
      </c>
      <c r="N5247" s="2">
        <v>17265200000</v>
      </c>
      <c r="O5247" s="2">
        <v>17335800000</v>
      </c>
      <c r="P5247" s="2">
        <v>17441300000</v>
      </c>
      <c r="Q5247" s="2">
        <v>17589200000</v>
      </c>
      <c r="R5247" s="2">
        <v>17807100000</v>
      </c>
      <c r="S5247" s="2">
        <v>18026100000</v>
      </c>
      <c r="T5247" s="2">
        <v>18164600000</v>
      </c>
      <c r="U5247" s="2">
        <v>18336700000</v>
      </c>
      <c r="V5247" s="2">
        <v>18511000000</v>
      </c>
      <c r="W5247" s="2">
        <v>18682500000</v>
      </c>
      <c r="X5247" s="2">
        <v>18828200000</v>
      </c>
      <c r="Y5247" s="2">
        <v>19062100000</v>
      </c>
      <c r="Z5247" s="2">
        <v>19323600000</v>
      </c>
      <c r="AA5247" s="2">
        <v>19516900000</v>
      </c>
      <c r="AB5247" s="2">
        <v>19616600000</v>
      </c>
      <c r="AC5247" s="2">
        <v>19811800000</v>
      </c>
      <c r="AD5247" s="2">
        <v>20021500000</v>
      </c>
      <c r="AE5247" s="2">
        <v>20203000000</v>
      </c>
      <c r="AF5247" s="2">
        <v>20309300000</v>
      </c>
    </row>
    <row r="5248" spans="1:32">
      <c r="A5248" t="s">
        <v>6760</v>
      </c>
      <c r="B5248" t="s">
        <v>19</v>
      </c>
      <c r="C5248" s="2">
        <v>190392000000</v>
      </c>
      <c r="D5248" s="2">
        <v>190034000000</v>
      </c>
      <c r="E5248" s="2">
        <v>189540000000</v>
      </c>
      <c r="F5248" s="2">
        <v>195844000000</v>
      </c>
      <c r="G5248" s="2">
        <v>194123000000</v>
      </c>
      <c r="H5248" s="2">
        <v>195362000000</v>
      </c>
      <c r="I5248" s="2">
        <v>200049000000</v>
      </c>
      <c r="J5248" s="2">
        <v>205881000000</v>
      </c>
      <c r="K5248" s="2">
        <v>209460000000</v>
      </c>
      <c r="L5248" s="2">
        <v>211914000000</v>
      </c>
      <c r="M5248" s="2">
        <v>213173000000</v>
      </c>
      <c r="N5248" s="2">
        <v>213453000000</v>
      </c>
      <c r="O5248" s="2">
        <v>214358000000</v>
      </c>
      <c r="P5248" s="2">
        <v>215689000000</v>
      </c>
      <c r="Q5248" s="2">
        <v>217532000000</v>
      </c>
      <c r="R5248" s="2">
        <v>220376000000</v>
      </c>
      <c r="S5248" s="2">
        <v>223226000000</v>
      </c>
      <c r="T5248" s="2">
        <v>225073000000</v>
      </c>
      <c r="U5248" s="2">
        <v>227240000000</v>
      </c>
      <c r="V5248" s="2">
        <v>229564000000</v>
      </c>
      <c r="W5248" s="2">
        <v>231728000000</v>
      </c>
      <c r="X5248" s="2">
        <v>233615000000</v>
      </c>
      <c r="Y5248" s="2">
        <v>236691000000</v>
      </c>
      <c r="Z5248" s="2">
        <v>240055000000</v>
      </c>
      <c r="AA5248" s="2">
        <v>242528000000</v>
      </c>
      <c r="AB5248" s="2">
        <v>243882000000</v>
      </c>
      <c r="AC5248" s="2">
        <v>246366000000</v>
      </c>
      <c r="AD5248" s="2">
        <v>249020000000</v>
      </c>
      <c r="AE5248" s="2">
        <v>251483000000</v>
      </c>
      <c r="AF5248" s="2">
        <v>252773000000</v>
      </c>
    </row>
    <row r="5249" spans="1:32">
      <c r="A5249" t="s">
        <v>6761</v>
      </c>
      <c r="B5249" t="s">
        <v>19</v>
      </c>
      <c r="C5249" s="2">
        <v>28955000000</v>
      </c>
      <c r="D5249" s="2">
        <v>28950900000</v>
      </c>
      <c r="E5249" s="2">
        <v>28079900000</v>
      </c>
      <c r="F5249" s="2">
        <v>28864400000</v>
      </c>
      <c r="G5249" s="2">
        <v>28835800000</v>
      </c>
      <c r="H5249" s="2">
        <v>29172500000</v>
      </c>
      <c r="I5249" s="2">
        <v>29769400000</v>
      </c>
      <c r="J5249" s="2">
        <v>30378700000</v>
      </c>
      <c r="K5249" s="2">
        <v>30684600000</v>
      </c>
      <c r="L5249" s="2">
        <v>30833800000</v>
      </c>
      <c r="M5249" s="2">
        <v>30894100000</v>
      </c>
      <c r="N5249" s="2">
        <v>30879400000</v>
      </c>
      <c r="O5249" s="2">
        <v>30980700000</v>
      </c>
      <c r="P5249" s="2">
        <v>31157100000</v>
      </c>
      <c r="Q5249" s="2">
        <v>31415800000</v>
      </c>
      <c r="R5249" s="2">
        <v>31754100000</v>
      </c>
      <c r="S5249" s="2">
        <v>32114100000</v>
      </c>
      <c r="T5249" s="2">
        <v>32369000000</v>
      </c>
      <c r="U5249" s="2">
        <v>32677800000</v>
      </c>
      <c r="V5249" s="2">
        <v>32943600000</v>
      </c>
      <c r="W5249" s="2">
        <v>33258100000</v>
      </c>
      <c r="X5249" s="2">
        <v>33582700000</v>
      </c>
      <c r="Y5249" s="2">
        <v>34000200000</v>
      </c>
      <c r="Z5249" s="2">
        <v>34434900000</v>
      </c>
      <c r="AA5249" s="2">
        <v>34786200000</v>
      </c>
      <c r="AB5249" s="2">
        <v>35003800000</v>
      </c>
      <c r="AC5249" s="2">
        <v>35382900000</v>
      </c>
      <c r="AD5249" s="2">
        <v>35730600000</v>
      </c>
      <c r="AE5249" s="2">
        <v>36064400000</v>
      </c>
      <c r="AF5249" s="2">
        <v>36345500000</v>
      </c>
    </row>
    <row r="5250" spans="1:32">
      <c r="A5250" t="s">
        <v>6762</v>
      </c>
      <c r="B5250" t="s">
        <v>19</v>
      </c>
      <c r="C5250" s="2">
        <v>14665000000</v>
      </c>
      <c r="D5250" s="2">
        <v>14425500000</v>
      </c>
      <c r="E5250" s="2">
        <v>14356400000</v>
      </c>
      <c r="F5250" s="2">
        <v>14905700000</v>
      </c>
      <c r="G5250" s="2">
        <v>14733900000</v>
      </c>
      <c r="H5250" s="2">
        <v>14817400000</v>
      </c>
      <c r="I5250" s="2">
        <v>15237900000</v>
      </c>
      <c r="J5250" s="2">
        <v>15754300000</v>
      </c>
      <c r="K5250" s="2">
        <v>16066400000</v>
      </c>
      <c r="L5250" s="2">
        <v>16266000000</v>
      </c>
      <c r="M5250" s="2">
        <v>16375700000</v>
      </c>
      <c r="N5250" s="2">
        <v>16387200000</v>
      </c>
      <c r="O5250" s="2">
        <v>16460700000</v>
      </c>
      <c r="P5250" s="2">
        <v>16555700000</v>
      </c>
      <c r="Q5250" s="2">
        <v>16721400000</v>
      </c>
      <c r="R5250" s="2">
        <v>16966900000</v>
      </c>
      <c r="S5250" s="2">
        <v>17203100000</v>
      </c>
      <c r="T5250" s="2">
        <v>17359400000</v>
      </c>
      <c r="U5250" s="2">
        <v>17547000000</v>
      </c>
      <c r="V5250" s="2">
        <v>17742100000</v>
      </c>
      <c r="W5250" s="2">
        <v>17930200000</v>
      </c>
      <c r="X5250" s="2">
        <v>18090000000</v>
      </c>
      <c r="Y5250" s="2">
        <v>18359200000</v>
      </c>
      <c r="Z5250" s="2">
        <v>18657500000</v>
      </c>
      <c r="AA5250" s="2">
        <v>18866200000</v>
      </c>
      <c r="AB5250" s="2">
        <v>18983700000</v>
      </c>
      <c r="AC5250" s="2">
        <v>19193400000</v>
      </c>
      <c r="AD5250" s="2">
        <v>19431000000</v>
      </c>
      <c r="AE5250" s="2">
        <v>19638800000</v>
      </c>
      <c r="AF5250" s="2">
        <v>19759300000</v>
      </c>
    </row>
    <row r="5251" spans="1:32">
      <c r="A5251" t="s">
        <v>6763</v>
      </c>
      <c r="B5251" t="s">
        <v>19</v>
      </c>
      <c r="C5251" s="2">
        <v>11307800000</v>
      </c>
      <c r="D5251" s="2">
        <v>11098800000</v>
      </c>
      <c r="E5251" s="2">
        <v>11051900000</v>
      </c>
      <c r="F5251" s="2">
        <v>11469100000</v>
      </c>
      <c r="G5251" s="2">
        <v>11344900000</v>
      </c>
      <c r="H5251" s="2">
        <v>11404800000</v>
      </c>
      <c r="I5251" s="2">
        <v>11731400000</v>
      </c>
      <c r="J5251" s="2">
        <v>12124400000</v>
      </c>
      <c r="K5251" s="2">
        <v>12363700000</v>
      </c>
      <c r="L5251" s="2">
        <v>12521200000</v>
      </c>
      <c r="M5251" s="2">
        <v>12599100000</v>
      </c>
      <c r="N5251" s="2">
        <v>12598300000</v>
      </c>
      <c r="O5251" s="2">
        <v>12659300000</v>
      </c>
      <c r="P5251" s="2">
        <v>12731900000</v>
      </c>
      <c r="Q5251" s="2">
        <v>12855300000</v>
      </c>
      <c r="R5251" s="2">
        <v>13048600000</v>
      </c>
      <c r="S5251" s="2">
        <v>13232500000</v>
      </c>
      <c r="T5251" s="2">
        <v>13346200000</v>
      </c>
      <c r="U5251" s="2">
        <v>13491100000</v>
      </c>
      <c r="V5251" s="2">
        <v>13633400000</v>
      </c>
      <c r="W5251" s="2">
        <v>13778300000</v>
      </c>
      <c r="X5251" s="2">
        <v>13904700000</v>
      </c>
      <c r="Y5251" s="2">
        <v>14110600000</v>
      </c>
      <c r="Z5251" s="2">
        <v>14335500000</v>
      </c>
      <c r="AA5251" s="2">
        <v>14501000000</v>
      </c>
      <c r="AB5251" s="2">
        <v>14585300000</v>
      </c>
      <c r="AC5251" s="2">
        <v>14751600000</v>
      </c>
      <c r="AD5251" s="2">
        <v>14925900000</v>
      </c>
      <c r="AE5251" s="2">
        <v>15090700000</v>
      </c>
      <c r="AF5251" s="2">
        <v>15177500000</v>
      </c>
    </row>
    <row r="5252" spans="1:32">
      <c r="A5252" t="s">
        <v>6764</v>
      </c>
      <c r="B5252" t="s">
        <v>19</v>
      </c>
      <c r="C5252" s="2">
        <v>54811100000</v>
      </c>
      <c r="D5252" s="2">
        <v>54810900000</v>
      </c>
      <c r="E5252" s="2">
        <v>54626000000</v>
      </c>
      <c r="F5252" s="2">
        <v>56750600000</v>
      </c>
      <c r="G5252" s="2">
        <v>56046500000</v>
      </c>
      <c r="H5252" s="2">
        <v>56361200000</v>
      </c>
      <c r="I5252" s="2">
        <v>57995700000</v>
      </c>
      <c r="J5252" s="2">
        <v>60046300000</v>
      </c>
      <c r="K5252" s="2">
        <v>61281600000</v>
      </c>
      <c r="L5252" s="2">
        <v>62112500000</v>
      </c>
      <c r="M5252" s="2">
        <v>62532300000</v>
      </c>
      <c r="N5252" s="2">
        <v>62574900000</v>
      </c>
      <c r="O5252" s="2">
        <v>62849700000</v>
      </c>
      <c r="P5252" s="2">
        <v>63244100000</v>
      </c>
      <c r="Q5252" s="2">
        <v>63868600000</v>
      </c>
      <c r="R5252" s="2">
        <v>64822100000</v>
      </c>
      <c r="S5252" s="2">
        <v>65777100000</v>
      </c>
      <c r="T5252" s="2">
        <v>66373300000</v>
      </c>
      <c r="U5252" s="2">
        <v>67080000000</v>
      </c>
      <c r="V5252" s="2">
        <v>67856700000</v>
      </c>
      <c r="W5252" s="2">
        <v>68586700000</v>
      </c>
      <c r="X5252" s="2">
        <v>69208400000</v>
      </c>
      <c r="Y5252" s="2">
        <v>70259900000</v>
      </c>
      <c r="Z5252" s="2">
        <v>71430600000</v>
      </c>
      <c r="AA5252" s="2">
        <v>72260700000</v>
      </c>
      <c r="AB5252" s="2">
        <v>72680600000</v>
      </c>
      <c r="AC5252" s="2">
        <v>73512800000</v>
      </c>
      <c r="AD5252" s="2">
        <v>74453000000</v>
      </c>
      <c r="AE5252" s="2">
        <v>75271400000</v>
      </c>
      <c r="AF5252" s="2">
        <v>75705400000</v>
      </c>
    </row>
    <row r="5253" spans="1:32">
      <c r="A5253" t="s">
        <v>6765</v>
      </c>
      <c r="B5253" t="s">
        <v>19</v>
      </c>
      <c r="C5253" s="2">
        <v>375487000</v>
      </c>
      <c r="D5253" s="2">
        <v>368030000</v>
      </c>
      <c r="E5253" s="2">
        <v>363360000</v>
      </c>
      <c r="F5253" s="2">
        <v>372213000</v>
      </c>
      <c r="G5253" s="2">
        <v>371383000</v>
      </c>
      <c r="H5253" s="2">
        <v>373930000</v>
      </c>
      <c r="I5253" s="2">
        <v>380159000</v>
      </c>
      <c r="J5253" s="2">
        <v>387535000</v>
      </c>
      <c r="K5253" s="2">
        <v>392053000</v>
      </c>
      <c r="L5253" s="2">
        <v>395353000</v>
      </c>
      <c r="M5253" s="2">
        <v>397382000</v>
      </c>
      <c r="N5253" s="2">
        <v>398305000</v>
      </c>
      <c r="O5253" s="2">
        <v>400145000</v>
      </c>
      <c r="P5253" s="2">
        <v>402399000</v>
      </c>
      <c r="Q5253" s="2">
        <v>405408000</v>
      </c>
      <c r="R5253" s="2">
        <v>409414000</v>
      </c>
      <c r="S5253" s="2">
        <v>413448000</v>
      </c>
      <c r="T5253" s="2">
        <v>416270000</v>
      </c>
      <c r="U5253" s="2">
        <v>419577000</v>
      </c>
      <c r="V5253" s="2">
        <v>422805000</v>
      </c>
      <c r="W5253" s="2">
        <v>426106000</v>
      </c>
      <c r="X5253" s="2">
        <v>429007000</v>
      </c>
      <c r="Y5253" s="2">
        <v>433264000</v>
      </c>
      <c r="Z5253" s="2">
        <v>437764000</v>
      </c>
      <c r="AA5253" s="2">
        <v>441305000</v>
      </c>
      <c r="AB5253" s="2">
        <v>443464000</v>
      </c>
      <c r="AC5253" s="2">
        <v>446952000</v>
      </c>
      <c r="AD5253" s="2">
        <v>450711000</v>
      </c>
      <c r="AE5253" s="2">
        <v>454005000</v>
      </c>
      <c r="AF5253" s="2">
        <v>456325000</v>
      </c>
    </row>
    <row r="5254" spans="1:32">
      <c r="A5254" t="s">
        <v>6766</v>
      </c>
      <c r="B5254" t="s">
        <v>19</v>
      </c>
      <c r="C5254" s="2">
        <v>1280820000</v>
      </c>
      <c r="D5254" s="2">
        <v>1207550000</v>
      </c>
      <c r="E5254" s="2">
        <v>1192000000</v>
      </c>
      <c r="F5254" s="2">
        <v>1233010000</v>
      </c>
      <c r="G5254" s="2">
        <v>1223290000</v>
      </c>
      <c r="H5254" s="2">
        <v>1232290000</v>
      </c>
      <c r="I5254" s="2">
        <v>1263780000</v>
      </c>
      <c r="J5254" s="2">
        <v>1299660000</v>
      </c>
      <c r="K5254" s="2">
        <v>1321020000</v>
      </c>
      <c r="L5254" s="2">
        <v>1334610000</v>
      </c>
      <c r="M5254" s="2">
        <v>1340400000</v>
      </c>
      <c r="N5254" s="2">
        <v>1340750000</v>
      </c>
      <c r="O5254" s="2">
        <v>1346870000</v>
      </c>
      <c r="P5254" s="2">
        <v>1354730000</v>
      </c>
      <c r="Q5254" s="2">
        <v>1366970000</v>
      </c>
      <c r="R5254" s="2">
        <v>1385210000</v>
      </c>
      <c r="S5254" s="2">
        <v>1402640000</v>
      </c>
      <c r="T5254" s="2">
        <v>1414980000</v>
      </c>
      <c r="U5254" s="2">
        <v>1428880000</v>
      </c>
      <c r="V5254" s="2">
        <v>1443560000</v>
      </c>
      <c r="W5254" s="2">
        <v>1458370000</v>
      </c>
      <c r="X5254" s="2">
        <v>1471840000</v>
      </c>
      <c r="Y5254" s="2">
        <v>1492030000</v>
      </c>
      <c r="Z5254" s="2">
        <v>1513840000</v>
      </c>
      <c r="AA5254" s="2">
        <v>1530930000</v>
      </c>
      <c r="AB5254" s="2">
        <v>1539460000</v>
      </c>
      <c r="AC5254" s="2">
        <v>1555840000</v>
      </c>
      <c r="AD5254" s="2">
        <v>1574370000</v>
      </c>
      <c r="AE5254" s="2">
        <v>1590170000</v>
      </c>
      <c r="AF5254" s="2">
        <v>1599740000</v>
      </c>
    </row>
    <row r="5255" spans="1:32">
      <c r="A5255" t="s">
        <v>6767</v>
      </c>
      <c r="B5255" t="s">
        <v>19</v>
      </c>
      <c r="C5255" s="2">
        <v>251129000</v>
      </c>
      <c r="D5255" s="2">
        <v>255711000</v>
      </c>
      <c r="E5255" s="2">
        <v>230202000</v>
      </c>
      <c r="F5255" s="2">
        <v>234008000</v>
      </c>
      <c r="G5255" s="2">
        <v>237053000</v>
      </c>
      <c r="H5255" s="2">
        <v>242334000</v>
      </c>
      <c r="I5255" s="2">
        <v>245853000</v>
      </c>
      <c r="J5255" s="2">
        <v>247369000</v>
      </c>
      <c r="K5255" s="2">
        <v>246902000</v>
      </c>
      <c r="L5255" s="2">
        <v>245449000</v>
      </c>
      <c r="M5255" s="2">
        <v>244206000</v>
      </c>
      <c r="N5255" s="2">
        <v>243711000</v>
      </c>
      <c r="O5255" s="2">
        <v>244164000</v>
      </c>
      <c r="P5255" s="2">
        <v>245506000</v>
      </c>
      <c r="Q5255" s="2">
        <v>247285000</v>
      </c>
      <c r="R5255" s="2">
        <v>249040000</v>
      </c>
      <c r="S5255" s="2">
        <v>251043000</v>
      </c>
      <c r="T5255" s="2">
        <v>252965000</v>
      </c>
      <c r="U5255" s="2">
        <v>255562000</v>
      </c>
      <c r="V5255" s="2">
        <v>256727000</v>
      </c>
      <c r="W5255" s="2">
        <v>259295000</v>
      </c>
      <c r="X5255" s="2">
        <v>262680000</v>
      </c>
      <c r="Y5255" s="2">
        <v>265721000</v>
      </c>
      <c r="Z5255" s="2">
        <v>268302000</v>
      </c>
      <c r="AA5255" s="2">
        <v>271199000</v>
      </c>
      <c r="AB5255" s="2">
        <v>273434000</v>
      </c>
      <c r="AC5255" s="2">
        <v>276720000</v>
      </c>
      <c r="AD5255" s="2">
        <v>278960000</v>
      </c>
      <c r="AE5255" s="2">
        <v>281481000</v>
      </c>
      <c r="AF5255" s="2">
        <v>285032000</v>
      </c>
    </row>
    <row r="5256" spans="1:32">
      <c r="A5256" t="s">
        <v>6768</v>
      </c>
      <c r="B5256" t="s">
        <v>19</v>
      </c>
      <c r="C5256" s="2">
        <v>24060200</v>
      </c>
      <c r="D5256" s="2">
        <v>24562200</v>
      </c>
      <c r="E5256" s="2">
        <v>20121100</v>
      </c>
      <c r="F5256" s="2">
        <v>20409300</v>
      </c>
      <c r="G5256" s="2">
        <v>20674100</v>
      </c>
      <c r="H5256" s="2">
        <v>21128200</v>
      </c>
      <c r="I5256" s="2">
        <v>21465900</v>
      </c>
      <c r="J5256" s="2">
        <v>21647400</v>
      </c>
      <c r="K5256" s="2">
        <v>21654400</v>
      </c>
      <c r="L5256" s="2">
        <v>21580700</v>
      </c>
      <c r="M5256" s="2">
        <v>21521200</v>
      </c>
      <c r="N5256" s="2">
        <v>21525700</v>
      </c>
      <c r="O5256" s="2">
        <v>21603900</v>
      </c>
      <c r="P5256" s="2">
        <v>21743500</v>
      </c>
      <c r="Q5256" s="2">
        <v>21911200</v>
      </c>
      <c r="R5256" s="2">
        <v>22073500</v>
      </c>
      <c r="S5256" s="2">
        <v>22255300</v>
      </c>
      <c r="T5256" s="2">
        <v>22435700</v>
      </c>
      <c r="U5256" s="2">
        <v>22663300</v>
      </c>
      <c r="V5256" s="2">
        <v>22795500</v>
      </c>
      <c r="W5256" s="2">
        <v>23032800</v>
      </c>
      <c r="X5256" s="2">
        <v>23331300</v>
      </c>
      <c r="Y5256" s="2">
        <v>23603800</v>
      </c>
      <c r="Z5256" s="2">
        <v>23843200</v>
      </c>
      <c r="AA5256" s="2">
        <v>24101600</v>
      </c>
      <c r="AB5256" s="2">
        <v>24315900</v>
      </c>
      <c r="AC5256" s="2">
        <v>24609300</v>
      </c>
      <c r="AD5256" s="2">
        <v>24824800</v>
      </c>
      <c r="AE5256" s="2">
        <v>25051100</v>
      </c>
      <c r="AF5256" s="2">
        <v>25368300</v>
      </c>
    </row>
    <row r="5257" spans="1:32">
      <c r="A5257" t="s">
        <v>6769</v>
      </c>
      <c r="B5257" t="s">
        <v>19</v>
      </c>
      <c r="C5257" s="2">
        <v>2000000000000</v>
      </c>
      <c r="D5257" s="2">
        <v>2000000000000</v>
      </c>
      <c r="E5257" s="2">
        <v>1791000000000</v>
      </c>
      <c r="F5257" s="2">
        <v>1516000000000</v>
      </c>
      <c r="G5257" s="2">
        <v>1860000000000</v>
      </c>
      <c r="H5257" s="2">
        <v>1929000000000</v>
      </c>
      <c r="I5257" s="2">
        <v>1799000000000</v>
      </c>
      <c r="J5257" s="2">
        <v>1904000000000</v>
      </c>
      <c r="K5257" s="2">
        <v>1892000000000</v>
      </c>
      <c r="L5257" s="2">
        <v>1880000000000</v>
      </c>
      <c r="M5257" s="2">
        <v>1868000000000</v>
      </c>
      <c r="N5257" s="2">
        <v>1856000000000</v>
      </c>
      <c r="O5257" s="2">
        <v>1845000000000</v>
      </c>
      <c r="P5257" s="2">
        <v>1834000000000</v>
      </c>
      <c r="Q5257" s="2">
        <v>1823000000000</v>
      </c>
      <c r="R5257" s="2">
        <v>1812000000000</v>
      </c>
      <c r="S5257" s="2">
        <v>1801000000000</v>
      </c>
      <c r="T5257" s="2">
        <v>1791000000000</v>
      </c>
      <c r="U5257" s="2">
        <v>1780000000000</v>
      </c>
      <c r="V5257" s="2">
        <v>1770000000000</v>
      </c>
      <c r="W5257" s="2">
        <v>1760000000000</v>
      </c>
      <c r="X5257" s="2">
        <v>1751000000000</v>
      </c>
      <c r="Y5257" s="2">
        <v>1768000000000</v>
      </c>
      <c r="Z5257" s="2">
        <v>1786000000000</v>
      </c>
      <c r="AA5257" s="2">
        <v>1803000000000</v>
      </c>
      <c r="AB5257" s="2">
        <v>1821000000000</v>
      </c>
      <c r="AC5257" s="2">
        <v>1838000000000</v>
      </c>
      <c r="AD5257" s="2">
        <v>1861000000000</v>
      </c>
      <c r="AE5257" s="2">
        <v>1885000000000</v>
      </c>
      <c r="AF5257" s="2">
        <v>1908000000000</v>
      </c>
    </row>
    <row r="5258" spans="1:32">
      <c r="A5258" t="s">
        <v>6770</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6771</v>
      </c>
      <c r="B5259" t="s">
        <v>19</v>
      </c>
      <c r="C5259" s="2">
        <v>634283000</v>
      </c>
      <c r="D5259" s="2">
        <v>626095000</v>
      </c>
      <c r="E5259" s="2">
        <v>608221000</v>
      </c>
      <c r="F5259" s="2">
        <v>632226000</v>
      </c>
      <c r="G5259" s="2">
        <v>646423000</v>
      </c>
      <c r="H5259" s="2">
        <v>668884000</v>
      </c>
      <c r="I5259" s="2">
        <v>685560000</v>
      </c>
      <c r="J5259" s="2">
        <v>691963000</v>
      </c>
      <c r="K5259" s="2">
        <v>692508000</v>
      </c>
      <c r="L5259" s="2">
        <v>689728000</v>
      </c>
      <c r="M5259" s="2">
        <v>688200000</v>
      </c>
      <c r="N5259" s="2">
        <v>693444000</v>
      </c>
      <c r="O5259" s="2">
        <v>699482000</v>
      </c>
      <c r="P5259" s="2">
        <v>705651000</v>
      </c>
      <c r="Q5259" s="2">
        <v>715059000</v>
      </c>
      <c r="R5259" s="2">
        <v>727529000</v>
      </c>
      <c r="S5259" s="2">
        <v>739940000</v>
      </c>
      <c r="T5259" s="2">
        <v>751631000</v>
      </c>
      <c r="U5259" s="2">
        <v>763556000</v>
      </c>
      <c r="V5259" s="2">
        <v>770976000</v>
      </c>
      <c r="W5259" s="2">
        <v>782107000</v>
      </c>
      <c r="X5259" s="2">
        <v>793326000</v>
      </c>
      <c r="Y5259" s="2">
        <v>803926000</v>
      </c>
      <c r="Z5259" s="2">
        <v>811449000</v>
      </c>
      <c r="AA5259" s="2">
        <v>815291000</v>
      </c>
      <c r="AB5259" s="2">
        <v>816172000</v>
      </c>
      <c r="AC5259" s="2">
        <v>824342000</v>
      </c>
      <c r="AD5259" s="2">
        <v>828729000</v>
      </c>
      <c r="AE5259" s="2">
        <v>831276000</v>
      </c>
      <c r="AF5259" s="2">
        <v>841243000</v>
      </c>
    </row>
    <row r="5260" spans="1:32">
      <c r="A5260" t="s">
        <v>6772</v>
      </c>
      <c r="B5260" t="s">
        <v>19</v>
      </c>
      <c r="C5260" s="2">
        <v>3423900000</v>
      </c>
      <c r="D5260" s="2">
        <v>3381780000</v>
      </c>
      <c r="E5260" s="2">
        <v>3288510000</v>
      </c>
      <c r="F5260" s="2">
        <v>3523420000</v>
      </c>
      <c r="G5260" s="2">
        <v>3608290000</v>
      </c>
      <c r="H5260" s="2">
        <v>3736140000</v>
      </c>
      <c r="I5260" s="2">
        <v>3831010000</v>
      </c>
      <c r="J5260" s="2">
        <v>3867370000</v>
      </c>
      <c r="K5260" s="2">
        <v>3869930000</v>
      </c>
      <c r="L5260" s="2">
        <v>3852910000</v>
      </c>
      <c r="M5260" s="2">
        <v>3842830000</v>
      </c>
      <c r="N5260" s="2">
        <v>3869690000</v>
      </c>
      <c r="O5260" s="2">
        <v>3901930000</v>
      </c>
      <c r="P5260" s="2">
        <v>3935650000</v>
      </c>
      <c r="Q5260" s="2">
        <v>3987960000</v>
      </c>
      <c r="R5260" s="2">
        <v>4056880000</v>
      </c>
      <c r="S5260" s="2">
        <v>4125150000</v>
      </c>
      <c r="T5260" s="2">
        <v>4188870000</v>
      </c>
      <c r="U5260" s="2">
        <v>4255230000</v>
      </c>
      <c r="V5260" s="2">
        <v>4295890000</v>
      </c>
      <c r="W5260" s="2">
        <v>4356890000</v>
      </c>
      <c r="X5260" s="2">
        <v>4418870000</v>
      </c>
      <c r="Y5260" s="2">
        <v>4477460000</v>
      </c>
      <c r="Z5260" s="2">
        <v>4519280000</v>
      </c>
      <c r="AA5260" s="2">
        <v>4541100000</v>
      </c>
      <c r="AB5260" s="2">
        <v>4547460000</v>
      </c>
      <c r="AC5260" s="2">
        <v>4593000000</v>
      </c>
      <c r="AD5260" s="2">
        <v>4617380000</v>
      </c>
      <c r="AE5260" s="2">
        <v>4631760000</v>
      </c>
      <c r="AF5260" s="2">
        <v>4686800000</v>
      </c>
    </row>
    <row r="5261" spans="1:32">
      <c r="A5261" t="s">
        <v>6773</v>
      </c>
      <c r="B5261" t="s">
        <v>19</v>
      </c>
      <c r="C5261" s="2">
        <v>5938600000</v>
      </c>
      <c r="D5261" s="2">
        <v>5861020000</v>
      </c>
      <c r="E5261" s="2">
        <v>5692250000</v>
      </c>
      <c r="F5261" s="2">
        <v>5870530000</v>
      </c>
      <c r="G5261" s="2">
        <v>5999830000</v>
      </c>
      <c r="H5261" s="2">
        <v>6207210000</v>
      </c>
      <c r="I5261" s="2">
        <v>6361200000</v>
      </c>
      <c r="J5261" s="2">
        <v>6420350000</v>
      </c>
      <c r="K5261" s="2">
        <v>6425630000</v>
      </c>
      <c r="L5261" s="2">
        <v>6400490000</v>
      </c>
      <c r="M5261" s="2">
        <v>6386990000</v>
      </c>
      <c r="N5261" s="2">
        <v>6436730000</v>
      </c>
      <c r="O5261" s="2">
        <v>6493420000</v>
      </c>
      <c r="P5261" s="2">
        <v>6551000000</v>
      </c>
      <c r="Q5261" s="2">
        <v>6638400000</v>
      </c>
      <c r="R5261" s="2">
        <v>6754440000</v>
      </c>
      <c r="S5261" s="2">
        <v>6870080000</v>
      </c>
      <c r="T5261" s="2">
        <v>6979270000</v>
      </c>
      <c r="U5261" s="2">
        <v>7090040000</v>
      </c>
      <c r="V5261" s="2">
        <v>7159250000</v>
      </c>
      <c r="W5261" s="2">
        <v>7263070000</v>
      </c>
      <c r="X5261" s="2">
        <v>7367470000</v>
      </c>
      <c r="Y5261" s="2">
        <v>7466110000</v>
      </c>
      <c r="Z5261" s="2">
        <v>7536010000</v>
      </c>
      <c r="AA5261" s="2">
        <v>7571510000</v>
      </c>
      <c r="AB5261" s="2">
        <v>7579050000</v>
      </c>
      <c r="AC5261" s="2">
        <v>7654910000</v>
      </c>
      <c r="AD5261" s="2">
        <v>7695680000</v>
      </c>
      <c r="AE5261" s="2">
        <v>7719240000</v>
      </c>
      <c r="AF5261" s="2">
        <v>7812010000</v>
      </c>
    </row>
    <row r="5262" spans="1:32">
      <c r="A5262" t="s">
        <v>6774</v>
      </c>
      <c r="B5262" t="s">
        <v>19</v>
      </c>
      <c r="C5262" s="2">
        <v>241059000</v>
      </c>
      <c r="D5262" s="2">
        <v>238297000</v>
      </c>
      <c r="E5262" s="2">
        <v>232047000</v>
      </c>
      <c r="F5262" s="2">
        <v>258917000</v>
      </c>
      <c r="G5262" s="2">
        <v>265699000</v>
      </c>
      <c r="H5262" s="2">
        <v>275348000</v>
      </c>
      <c r="I5262" s="2">
        <v>282503000</v>
      </c>
      <c r="J5262" s="2">
        <v>285240000</v>
      </c>
      <c r="K5262" s="2">
        <v>285383000</v>
      </c>
      <c r="L5262" s="2">
        <v>283987000</v>
      </c>
      <c r="M5262" s="2">
        <v>283098000</v>
      </c>
      <c r="N5262" s="2">
        <v>284847000</v>
      </c>
      <c r="O5262" s="2">
        <v>287081000</v>
      </c>
      <c r="P5262" s="2">
        <v>289496000</v>
      </c>
      <c r="Q5262" s="2">
        <v>293329000</v>
      </c>
      <c r="R5262" s="2">
        <v>298340000</v>
      </c>
      <c r="S5262" s="2">
        <v>303270000</v>
      </c>
      <c r="T5262" s="2">
        <v>307817000</v>
      </c>
      <c r="U5262" s="2">
        <v>312684000</v>
      </c>
      <c r="V5262" s="2">
        <v>315606000</v>
      </c>
      <c r="W5262" s="2">
        <v>319990000</v>
      </c>
      <c r="X5262" s="2">
        <v>324493000</v>
      </c>
      <c r="Y5262" s="2">
        <v>328753000</v>
      </c>
      <c r="Z5262" s="2">
        <v>331816000</v>
      </c>
      <c r="AA5262" s="2">
        <v>333458000</v>
      </c>
      <c r="AB5262" s="2">
        <v>334064000</v>
      </c>
      <c r="AC5262" s="2">
        <v>337410000</v>
      </c>
      <c r="AD5262" s="2">
        <v>339195000</v>
      </c>
      <c r="AE5262" s="2">
        <v>340270000</v>
      </c>
      <c r="AF5262" s="2">
        <v>344266000</v>
      </c>
    </row>
    <row r="5263" spans="1:32">
      <c r="A5263" t="s">
        <v>6775</v>
      </c>
      <c r="B5263" t="s">
        <v>19</v>
      </c>
      <c r="C5263" s="2">
        <v>226384000</v>
      </c>
      <c r="D5263" s="2">
        <v>223750000</v>
      </c>
      <c r="E5263" s="2">
        <v>217818000</v>
      </c>
      <c r="F5263" s="2">
        <v>241006000</v>
      </c>
      <c r="G5263" s="2">
        <v>247216000</v>
      </c>
      <c r="H5263" s="2">
        <v>256149000</v>
      </c>
      <c r="I5263" s="2">
        <v>262774000</v>
      </c>
      <c r="J5263" s="2">
        <v>265309000</v>
      </c>
      <c r="K5263" s="2">
        <v>265451000</v>
      </c>
      <c r="L5263" s="2">
        <v>264179000</v>
      </c>
      <c r="M5263" s="2">
        <v>263380000</v>
      </c>
      <c r="N5263" s="2">
        <v>265050000</v>
      </c>
      <c r="O5263" s="2">
        <v>267155000</v>
      </c>
      <c r="P5263" s="2">
        <v>269415000</v>
      </c>
      <c r="Q5263" s="2">
        <v>272986000</v>
      </c>
      <c r="R5263" s="2">
        <v>277660000</v>
      </c>
      <c r="S5263" s="2">
        <v>282266000</v>
      </c>
      <c r="T5263" s="2">
        <v>286523000</v>
      </c>
      <c r="U5263" s="2">
        <v>291056000</v>
      </c>
      <c r="V5263" s="2">
        <v>293788000</v>
      </c>
      <c r="W5263" s="2">
        <v>297887000</v>
      </c>
      <c r="X5263" s="2">
        <v>302089000</v>
      </c>
      <c r="Y5263" s="2">
        <v>306063000</v>
      </c>
      <c r="Z5263" s="2">
        <v>308916000</v>
      </c>
      <c r="AA5263" s="2">
        <v>310437000</v>
      </c>
      <c r="AB5263" s="2">
        <v>310974000</v>
      </c>
      <c r="AC5263" s="2">
        <v>314089000</v>
      </c>
      <c r="AD5263" s="2">
        <v>315752000</v>
      </c>
      <c r="AE5263" s="2">
        <v>316749000</v>
      </c>
      <c r="AF5263" s="2">
        <v>320478000</v>
      </c>
    </row>
    <row r="5264" spans="1:32">
      <c r="A5264" t="s">
        <v>6776</v>
      </c>
      <c r="B5264" t="s">
        <v>19</v>
      </c>
      <c r="C5264" s="2">
        <v>187721000</v>
      </c>
      <c r="D5264" s="2">
        <v>186957000</v>
      </c>
      <c r="E5264" s="2">
        <v>184242000</v>
      </c>
      <c r="F5264" s="2">
        <v>275488000</v>
      </c>
      <c r="G5264" s="2">
        <v>286264000</v>
      </c>
      <c r="H5264" s="2">
        <v>298185000</v>
      </c>
      <c r="I5264" s="2">
        <v>306996000</v>
      </c>
      <c r="J5264" s="2">
        <v>310329000</v>
      </c>
      <c r="K5264" s="2">
        <v>310185000</v>
      </c>
      <c r="L5264" s="2">
        <v>307752000</v>
      </c>
      <c r="M5264" s="2">
        <v>305839000</v>
      </c>
      <c r="N5264" s="2">
        <v>306234000</v>
      </c>
      <c r="O5264" s="2">
        <v>307733000</v>
      </c>
      <c r="P5264" s="2">
        <v>309892000</v>
      </c>
      <c r="Q5264" s="2">
        <v>313901000</v>
      </c>
      <c r="R5264" s="2">
        <v>318879000</v>
      </c>
      <c r="S5264" s="2">
        <v>323564000</v>
      </c>
      <c r="T5264" s="2">
        <v>327513000</v>
      </c>
      <c r="U5264" s="2">
        <v>332635000</v>
      </c>
      <c r="V5264" s="2">
        <v>335313000</v>
      </c>
      <c r="W5264" s="2">
        <v>339332000</v>
      </c>
      <c r="X5264" s="2">
        <v>343790000</v>
      </c>
      <c r="Y5264" s="2">
        <v>348026000</v>
      </c>
      <c r="Z5264" s="2">
        <v>351218000</v>
      </c>
      <c r="AA5264" s="2">
        <v>353218000</v>
      </c>
      <c r="AB5264" s="2">
        <v>354761000</v>
      </c>
      <c r="AC5264" s="2">
        <v>358323000</v>
      </c>
      <c r="AD5264" s="2">
        <v>360180000</v>
      </c>
      <c r="AE5264" s="2">
        <v>361439000</v>
      </c>
      <c r="AF5264" s="2">
        <v>365378000</v>
      </c>
    </row>
    <row r="5265" spans="1:32">
      <c r="A5265" t="s">
        <v>6777</v>
      </c>
      <c r="B5265" t="s">
        <v>19</v>
      </c>
      <c r="C5265" s="2">
        <v>15125400</v>
      </c>
      <c r="D5265" s="2">
        <v>14953100</v>
      </c>
      <c r="E5265" s="2">
        <v>14562500</v>
      </c>
      <c r="F5265" s="2">
        <v>16299100</v>
      </c>
      <c r="G5265" s="2">
        <v>16728600</v>
      </c>
      <c r="H5265" s="2">
        <v>17337200</v>
      </c>
      <c r="I5265" s="2">
        <v>17788500</v>
      </c>
      <c r="J5265" s="2">
        <v>17961100</v>
      </c>
      <c r="K5265" s="2">
        <v>17969900</v>
      </c>
      <c r="L5265" s="2">
        <v>17881300</v>
      </c>
      <c r="M5265" s="2">
        <v>17824600</v>
      </c>
      <c r="N5265" s="2">
        <v>17933700</v>
      </c>
      <c r="O5265" s="2">
        <v>18073700</v>
      </c>
      <c r="P5265" s="2">
        <v>18225400</v>
      </c>
      <c r="Q5265" s="2">
        <v>18466700</v>
      </c>
      <c r="R5265" s="2">
        <v>18781900</v>
      </c>
      <c r="S5265" s="2">
        <v>19091800</v>
      </c>
      <c r="T5265" s="2">
        <v>19377400</v>
      </c>
      <c r="U5265" s="2">
        <v>19683800</v>
      </c>
      <c r="V5265" s="2">
        <v>19867400</v>
      </c>
      <c r="W5265" s="2">
        <v>20142800</v>
      </c>
      <c r="X5265" s="2">
        <v>20426100</v>
      </c>
      <c r="Y5265" s="2">
        <v>20694100</v>
      </c>
      <c r="Z5265" s="2">
        <v>20886800</v>
      </c>
      <c r="AA5265" s="2">
        <v>20990400</v>
      </c>
      <c r="AB5265" s="2">
        <v>21029100</v>
      </c>
      <c r="AC5265" s="2">
        <v>21239800</v>
      </c>
      <c r="AD5265" s="2">
        <v>21352100</v>
      </c>
      <c r="AE5265" s="2">
        <v>21419900</v>
      </c>
      <c r="AF5265" s="2">
        <v>21671200</v>
      </c>
    </row>
    <row r="5266" spans="1:32">
      <c r="A5266" t="s">
        <v>6778</v>
      </c>
      <c r="B5266" t="s">
        <v>19</v>
      </c>
      <c r="C5266" s="2">
        <v>100501000</v>
      </c>
      <c r="D5266" s="2">
        <v>99299500</v>
      </c>
      <c r="E5266" s="2">
        <v>96616700</v>
      </c>
      <c r="F5266" s="2">
        <v>105301000</v>
      </c>
      <c r="G5266" s="2">
        <v>107932000</v>
      </c>
      <c r="H5266" s="2">
        <v>111797000</v>
      </c>
      <c r="I5266" s="2">
        <v>114664000</v>
      </c>
      <c r="J5266" s="2">
        <v>115762000</v>
      </c>
      <c r="K5266" s="2">
        <v>115831000</v>
      </c>
      <c r="L5266" s="2">
        <v>115297000</v>
      </c>
      <c r="M5266" s="2">
        <v>114970000</v>
      </c>
      <c r="N5266" s="2">
        <v>115734000</v>
      </c>
      <c r="O5266" s="2">
        <v>116674000</v>
      </c>
      <c r="P5266" s="2">
        <v>117671000</v>
      </c>
      <c r="Q5266" s="2">
        <v>119232000</v>
      </c>
      <c r="R5266" s="2">
        <v>121283000</v>
      </c>
      <c r="S5266" s="2">
        <v>123308000</v>
      </c>
      <c r="T5266" s="2">
        <v>125189000</v>
      </c>
      <c r="U5266" s="2">
        <v>127170000</v>
      </c>
      <c r="V5266" s="2">
        <v>128374000</v>
      </c>
      <c r="W5266" s="2">
        <v>130180000</v>
      </c>
      <c r="X5266" s="2">
        <v>132023000</v>
      </c>
      <c r="Y5266" s="2">
        <v>133767000</v>
      </c>
      <c r="Z5266" s="2">
        <v>135015000</v>
      </c>
      <c r="AA5266" s="2">
        <v>135674000</v>
      </c>
      <c r="AB5266" s="2">
        <v>135888000</v>
      </c>
      <c r="AC5266" s="2">
        <v>137248000</v>
      </c>
      <c r="AD5266" s="2">
        <v>137976000</v>
      </c>
      <c r="AE5266" s="2">
        <v>138409000</v>
      </c>
      <c r="AF5266" s="2">
        <v>140045000</v>
      </c>
    </row>
    <row r="5267" spans="1:32">
      <c r="A5267" t="s">
        <v>6779</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6780</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6781</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6782</v>
      </c>
      <c r="B5270" t="s">
        <v>19</v>
      </c>
      <c r="C5270" s="2">
        <v>1515610000000</v>
      </c>
      <c r="D5270" s="2">
        <v>1390920000000</v>
      </c>
      <c r="E5270" s="2">
        <v>1483640000000</v>
      </c>
      <c r="F5270" s="2">
        <v>1597090000000</v>
      </c>
      <c r="G5270" s="2">
        <v>1673810000000</v>
      </c>
      <c r="H5270" s="2">
        <v>1744120000000</v>
      </c>
      <c r="I5270" s="2">
        <v>1787050000000</v>
      </c>
      <c r="J5270" s="2">
        <v>1797900000000</v>
      </c>
      <c r="K5270" s="2">
        <v>1787450000000</v>
      </c>
      <c r="L5270" s="2">
        <v>1769640000000</v>
      </c>
      <c r="M5270" s="2">
        <v>1751910000000</v>
      </c>
      <c r="N5270" s="2">
        <v>1737890000000</v>
      </c>
      <c r="O5270" s="2">
        <v>1730410000000</v>
      </c>
      <c r="P5270" s="2">
        <v>1732060000000</v>
      </c>
      <c r="Q5270" s="2">
        <v>1736030000000</v>
      </c>
      <c r="R5270" s="2">
        <v>1757350000000</v>
      </c>
      <c r="S5270" s="2">
        <v>1777640000000</v>
      </c>
      <c r="T5270" s="2">
        <v>1789410000000</v>
      </c>
      <c r="U5270" s="2">
        <v>1827410000000</v>
      </c>
      <c r="V5270" s="2">
        <v>1841670000000</v>
      </c>
      <c r="W5270" s="2">
        <v>1862470000000</v>
      </c>
      <c r="X5270" s="2">
        <v>1894220000000</v>
      </c>
      <c r="Y5270" s="2">
        <v>1930970000000</v>
      </c>
      <c r="Z5270" s="2">
        <v>1967410000000</v>
      </c>
      <c r="AA5270" s="2">
        <v>1993480000000</v>
      </c>
      <c r="AB5270" s="2">
        <v>1990820000000</v>
      </c>
      <c r="AC5270" s="2">
        <v>2023950000000</v>
      </c>
      <c r="AD5270" s="2">
        <v>2058520000000</v>
      </c>
      <c r="AE5270" s="2">
        <v>2093450000000</v>
      </c>
      <c r="AF5270" s="2">
        <v>2122310000000</v>
      </c>
    </row>
    <row r="5271" spans="1:32">
      <c r="A5271" t="s">
        <v>6783</v>
      </c>
      <c r="B5271" t="s">
        <v>19</v>
      </c>
      <c r="C5271" s="2">
        <v>138331000</v>
      </c>
      <c r="D5271" s="2">
        <v>124141000</v>
      </c>
      <c r="E5271" s="2">
        <v>130300000</v>
      </c>
      <c r="F5271" s="2">
        <v>143221000</v>
      </c>
      <c r="G5271" s="2">
        <v>151554000</v>
      </c>
      <c r="H5271" s="2">
        <v>158679000</v>
      </c>
      <c r="I5271" s="2">
        <v>162483000</v>
      </c>
      <c r="J5271" s="2">
        <v>162785000</v>
      </c>
      <c r="K5271" s="2">
        <v>160913000</v>
      </c>
      <c r="L5271" s="2">
        <v>158316000</v>
      </c>
      <c r="M5271" s="2">
        <v>155901000</v>
      </c>
      <c r="N5271" s="2">
        <v>154090000</v>
      </c>
      <c r="O5271" s="2">
        <v>152339000</v>
      </c>
      <c r="P5271" s="2">
        <v>151252000</v>
      </c>
      <c r="Q5271" s="2">
        <v>150407000</v>
      </c>
      <c r="R5271" s="2">
        <v>151433000</v>
      </c>
      <c r="S5271" s="2">
        <v>152399000</v>
      </c>
      <c r="T5271" s="2">
        <v>152339000</v>
      </c>
      <c r="U5271" s="2">
        <v>155116000</v>
      </c>
      <c r="V5271" s="2">
        <v>155237000</v>
      </c>
      <c r="W5271" s="2">
        <v>156022000</v>
      </c>
      <c r="X5271" s="2">
        <v>157894000</v>
      </c>
      <c r="Y5271" s="2">
        <v>160550000</v>
      </c>
      <c r="Z5271" s="2">
        <v>163207000</v>
      </c>
      <c r="AA5271" s="2">
        <v>164717000</v>
      </c>
      <c r="AB5271" s="2">
        <v>163026000</v>
      </c>
      <c r="AC5271" s="2">
        <v>165260000</v>
      </c>
      <c r="AD5271" s="2">
        <v>167555000</v>
      </c>
      <c r="AE5271" s="2">
        <v>169789000</v>
      </c>
      <c r="AF5271" s="2">
        <v>171298000</v>
      </c>
    </row>
    <row r="5272" spans="1:32">
      <c r="A5272" t="s">
        <v>6784</v>
      </c>
      <c r="B5272" t="s">
        <v>19</v>
      </c>
      <c r="C5272" s="2">
        <v>738458000</v>
      </c>
      <c r="D5272" s="2">
        <v>662711000</v>
      </c>
      <c r="E5272" s="2">
        <v>695589000</v>
      </c>
      <c r="F5272" s="2">
        <v>764567000</v>
      </c>
      <c r="G5272" s="2">
        <v>809049000</v>
      </c>
      <c r="H5272" s="2">
        <v>847084000</v>
      </c>
      <c r="I5272" s="2">
        <v>867390000</v>
      </c>
      <c r="J5272" s="2">
        <v>869002000</v>
      </c>
      <c r="K5272" s="2">
        <v>859010000</v>
      </c>
      <c r="L5272" s="2">
        <v>845150000</v>
      </c>
      <c r="M5272" s="2">
        <v>832256000</v>
      </c>
      <c r="N5272" s="2">
        <v>822586000</v>
      </c>
      <c r="O5272" s="2">
        <v>813239000</v>
      </c>
      <c r="P5272" s="2">
        <v>807437000</v>
      </c>
      <c r="Q5272" s="2">
        <v>802924000</v>
      </c>
      <c r="R5272" s="2">
        <v>808404000</v>
      </c>
      <c r="S5272" s="2">
        <v>813561000</v>
      </c>
      <c r="T5272" s="2">
        <v>813239000</v>
      </c>
      <c r="U5272" s="2">
        <v>828066000</v>
      </c>
      <c r="V5272" s="2">
        <v>828711000</v>
      </c>
      <c r="W5272" s="2">
        <v>832901000</v>
      </c>
      <c r="X5272" s="2">
        <v>842893000</v>
      </c>
      <c r="Y5272" s="2">
        <v>857076000</v>
      </c>
      <c r="Z5272" s="2">
        <v>871258000</v>
      </c>
      <c r="AA5272" s="2">
        <v>879317000</v>
      </c>
      <c r="AB5272" s="2">
        <v>870291000</v>
      </c>
      <c r="AC5272" s="2">
        <v>882218000</v>
      </c>
      <c r="AD5272" s="2">
        <v>894466000</v>
      </c>
      <c r="AE5272" s="2">
        <v>906392000</v>
      </c>
      <c r="AF5272" s="2">
        <v>914451000</v>
      </c>
    </row>
    <row r="5273" spans="1:32">
      <c r="A5273" t="s">
        <v>6785</v>
      </c>
      <c r="B5273" t="s">
        <v>19</v>
      </c>
      <c r="C5273" s="2">
        <v>1476550000</v>
      </c>
      <c r="D5273" s="2">
        <v>1343320000</v>
      </c>
      <c r="E5273" s="2">
        <v>1404650000</v>
      </c>
      <c r="F5273" s="2">
        <v>1531700000</v>
      </c>
      <c r="G5273" s="2">
        <v>1617290000</v>
      </c>
      <c r="H5273" s="2">
        <v>1692400000</v>
      </c>
      <c r="I5273" s="2">
        <v>1735220000</v>
      </c>
      <c r="J5273" s="2">
        <v>1744090000</v>
      </c>
      <c r="K5273" s="2">
        <v>1731130000</v>
      </c>
      <c r="L5273" s="2">
        <v>1710100000</v>
      </c>
      <c r="M5273" s="2">
        <v>1691430000</v>
      </c>
      <c r="N5273" s="2">
        <v>1679200000</v>
      </c>
      <c r="O5273" s="2">
        <v>1667520000</v>
      </c>
      <c r="P5273" s="2">
        <v>1662390000</v>
      </c>
      <c r="Q5273" s="2">
        <v>1659530000</v>
      </c>
      <c r="R5273" s="2">
        <v>1674490000</v>
      </c>
      <c r="S5273" s="2">
        <v>1689450000</v>
      </c>
      <c r="T5273" s="2">
        <v>1695220000</v>
      </c>
      <c r="U5273" s="2">
        <v>1727840000</v>
      </c>
      <c r="V5273" s="2">
        <v>1736480000</v>
      </c>
      <c r="W5273" s="2">
        <v>1751310000</v>
      </c>
      <c r="X5273" s="2">
        <v>1775530000</v>
      </c>
      <c r="Y5273" s="2">
        <v>1807530000</v>
      </c>
      <c r="Z5273" s="2">
        <v>1839270000</v>
      </c>
      <c r="AA5273" s="2">
        <v>1859930000</v>
      </c>
      <c r="AB5273" s="2">
        <v>1850710000</v>
      </c>
      <c r="AC5273" s="2">
        <v>1878480000</v>
      </c>
      <c r="AD5273" s="2">
        <v>1906620000</v>
      </c>
      <c r="AE5273" s="2">
        <v>1934850000</v>
      </c>
      <c r="AF5273" s="2">
        <v>1957190000</v>
      </c>
    </row>
    <row r="5274" spans="1:32">
      <c r="A5274" t="s">
        <v>6786</v>
      </c>
      <c r="B5274" t="s">
        <v>19</v>
      </c>
      <c r="C5274" s="2">
        <v>51181000</v>
      </c>
      <c r="D5274" s="2">
        <v>45931200</v>
      </c>
      <c r="E5274" s="2">
        <v>48209800</v>
      </c>
      <c r="F5274" s="2">
        <v>52990600</v>
      </c>
      <c r="G5274" s="2">
        <v>56073500</v>
      </c>
      <c r="H5274" s="2">
        <v>58709600</v>
      </c>
      <c r="I5274" s="2">
        <v>60117000</v>
      </c>
      <c r="J5274" s="2">
        <v>60228700</v>
      </c>
      <c r="K5274" s="2">
        <v>59536200</v>
      </c>
      <c r="L5274" s="2">
        <v>58575600</v>
      </c>
      <c r="M5274" s="2">
        <v>57682000</v>
      </c>
      <c r="N5274" s="2">
        <v>57011800</v>
      </c>
      <c r="O5274" s="2">
        <v>56363900</v>
      </c>
      <c r="P5274" s="2">
        <v>55961800</v>
      </c>
      <c r="Q5274" s="2">
        <v>55649000</v>
      </c>
      <c r="R5274" s="2">
        <v>56028800</v>
      </c>
      <c r="S5274" s="2">
        <v>56386200</v>
      </c>
      <c r="T5274" s="2">
        <v>56363900</v>
      </c>
      <c r="U5274" s="2">
        <v>57391500</v>
      </c>
      <c r="V5274" s="2">
        <v>57436200</v>
      </c>
      <c r="W5274" s="2">
        <v>57726600</v>
      </c>
      <c r="X5274" s="2">
        <v>58419200</v>
      </c>
      <c r="Y5274" s="2">
        <v>59402100</v>
      </c>
      <c r="Z5274" s="2">
        <v>60385100</v>
      </c>
      <c r="AA5274" s="2">
        <v>60943600</v>
      </c>
      <c r="AB5274" s="2">
        <v>60318100</v>
      </c>
      <c r="AC5274" s="2">
        <v>61144700</v>
      </c>
      <c r="AD5274" s="2">
        <v>61993600</v>
      </c>
      <c r="AE5274" s="2">
        <v>62820200</v>
      </c>
      <c r="AF5274" s="2">
        <v>63378700</v>
      </c>
    </row>
    <row r="5275" spans="1:32">
      <c r="A5275" t="s">
        <v>6787</v>
      </c>
      <c r="B5275" t="s">
        <v>19</v>
      </c>
      <c r="C5275" s="2">
        <v>48225600</v>
      </c>
      <c r="D5275" s="2">
        <v>43278900</v>
      </c>
      <c r="E5275" s="2">
        <v>45426000</v>
      </c>
      <c r="F5275" s="2">
        <v>49930700</v>
      </c>
      <c r="G5275" s="2">
        <v>52835600</v>
      </c>
      <c r="H5275" s="2">
        <v>55319500</v>
      </c>
      <c r="I5275" s="2">
        <v>56645600</v>
      </c>
      <c r="J5275" s="2">
        <v>56750900</v>
      </c>
      <c r="K5275" s="2">
        <v>56098300</v>
      </c>
      <c r="L5275" s="2">
        <v>55193200</v>
      </c>
      <c r="M5275" s="2">
        <v>54351200</v>
      </c>
      <c r="N5275" s="2">
        <v>53719700</v>
      </c>
      <c r="O5275" s="2">
        <v>53109200</v>
      </c>
      <c r="P5275" s="2">
        <v>52730300</v>
      </c>
      <c r="Q5275" s="2">
        <v>52435600</v>
      </c>
      <c r="R5275" s="2">
        <v>52793500</v>
      </c>
      <c r="S5275" s="2">
        <v>53130300</v>
      </c>
      <c r="T5275" s="2">
        <v>53109200</v>
      </c>
      <c r="U5275" s="2">
        <v>54077500</v>
      </c>
      <c r="V5275" s="2">
        <v>54119600</v>
      </c>
      <c r="W5275" s="2">
        <v>54393300</v>
      </c>
      <c r="X5275" s="2">
        <v>55045800</v>
      </c>
      <c r="Y5275" s="2">
        <v>55972000</v>
      </c>
      <c r="Z5275" s="2">
        <v>56898200</v>
      </c>
      <c r="AA5275" s="2">
        <v>57424500</v>
      </c>
      <c r="AB5275" s="2">
        <v>56835100</v>
      </c>
      <c r="AC5275" s="2">
        <v>57613900</v>
      </c>
      <c r="AD5275" s="2">
        <v>58413800</v>
      </c>
      <c r="AE5275" s="2">
        <v>59192700</v>
      </c>
      <c r="AF5275" s="2">
        <v>59718900</v>
      </c>
    </row>
    <row r="5276" spans="1:32">
      <c r="A5276" t="s">
        <v>6788</v>
      </c>
      <c r="B5276" t="s">
        <v>19</v>
      </c>
      <c r="C5276" s="2">
        <v>34342400</v>
      </c>
      <c r="D5276" s="2">
        <v>30819800</v>
      </c>
      <c r="E5276" s="2">
        <v>32348700</v>
      </c>
      <c r="F5276" s="2">
        <v>35556600</v>
      </c>
      <c r="G5276" s="2">
        <v>37625200</v>
      </c>
      <c r="H5276" s="2">
        <v>39394000</v>
      </c>
      <c r="I5276" s="2">
        <v>40338400</v>
      </c>
      <c r="J5276" s="2">
        <v>40413300</v>
      </c>
      <c r="K5276" s="2">
        <v>39948600</v>
      </c>
      <c r="L5276" s="2">
        <v>39304000</v>
      </c>
      <c r="M5276" s="2">
        <v>38704400</v>
      </c>
      <c r="N5276" s="2">
        <v>38254700</v>
      </c>
      <c r="O5276" s="2">
        <v>37820000</v>
      </c>
      <c r="P5276" s="2">
        <v>37550200</v>
      </c>
      <c r="Q5276" s="2">
        <v>37340300</v>
      </c>
      <c r="R5276" s="2">
        <v>37595100</v>
      </c>
      <c r="S5276" s="2">
        <v>37835000</v>
      </c>
      <c r="T5276" s="2">
        <v>37820000</v>
      </c>
      <c r="U5276" s="2">
        <v>38509500</v>
      </c>
      <c r="V5276" s="2">
        <v>38539500</v>
      </c>
      <c r="W5276" s="2">
        <v>38734400</v>
      </c>
      <c r="X5276" s="2">
        <v>39199100</v>
      </c>
      <c r="Y5276" s="2">
        <v>39858600</v>
      </c>
      <c r="Z5276" s="2">
        <v>40518200</v>
      </c>
      <c r="AA5276" s="2">
        <v>40892900</v>
      </c>
      <c r="AB5276" s="2">
        <v>40473200</v>
      </c>
      <c r="AC5276" s="2">
        <v>41027800</v>
      </c>
      <c r="AD5276" s="2">
        <v>41597500</v>
      </c>
      <c r="AE5276" s="2">
        <v>42152100</v>
      </c>
      <c r="AF5276" s="2">
        <v>42526800</v>
      </c>
    </row>
    <row r="5277" spans="1:32">
      <c r="A5277" t="s">
        <v>6789</v>
      </c>
      <c r="B5277" t="s">
        <v>19</v>
      </c>
      <c r="C5277" s="2">
        <v>3207420</v>
      </c>
      <c r="D5277" s="2">
        <v>2878430</v>
      </c>
      <c r="E5277" s="2">
        <v>3021220</v>
      </c>
      <c r="F5277" s="2">
        <v>3320820</v>
      </c>
      <c r="G5277" s="2">
        <v>3514020</v>
      </c>
      <c r="H5277" s="2">
        <v>3679220</v>
      </c>
      <c r="I5277" s="2">
        <v>3767420</v>
      </c>
      <c r="J5277" s="2">
        <v>3774420</v>
      </c>
      <c r="K5277" s="2">
        <v>3731020</v>
      </c>
      <c r="L5277" s="2">
        <v>3670820</v>
      </c>
      <c r="M5277" s="2">
        <v>3614820</v>
      </c>
      <c r="N5277" s="2">
        <v>3572820</v>
      </c>
      <c r="O5277" s="2">
        <v>3532220</v>
      </c>
      <c r="P5277" s="2">
        <v>3507020</v>
      </c>
      <c r="Q5277" s="2">
        <v>3487420</v>
      </c>
      <c r="R5277" s="2">
        <v>3511220</v>
      </c>
      <c r="S5277" s="2">
        <v>3533620</v>
      </c>
      <c r="T5277" s="2">
        <v>3532220</v>
      </c>
      <c r="U5277" s="2">
        <v>3596620</v>
      </c>
      <c r="V5277" s="2">
        <v>3599420</v>
      </c>
      <c r="W5277" s="2">
        <v>3617620</v>
      </c>
      <c r="X5277" s="2">
        <v>3661020</v>
      </c>
      <c r="Y5277" s="2">
        <v>3722620</v>
      </c>
      <c r="Z5277" s="2">
        <v>3784220</v>
      </c>
      <c r="AA5277" s="2">
        <v>3819220</v>
      </c>
      <c r="AB5277" s="2">
        <v>3780020</v>
      </c>
      <c r="AC5277" s="2">
        <v>3831820</v>
      </c>
      <c r="AD5277" s="2">
        <v>3885020</v>
      </c>
      <c r="AE5277" s="2">
        <v>3936820</v>
      </c>
      <c r="AF5277" s="2">
        <v>3971820</v>
      </c>
    </row>
    <row r="5278" spans="1:32">
      <c r="A5278" t="s">
        <v>6790</v>
      </c>
      <c r="B5278" t="s">
        <v>19</v>
      </c>
      <c r="C5278" s="2">
        <v>21535400</v>
      </c>
      <c r="D5278" s="2">
        <v>19326400</v>
      </c>
      <c r="E5278" s="2">
        <v>20285200</v>
      </c>
      <c r="F5278" s="2">
        <v>22296800</v>
      </c>
      <c r="G5278" s="2">
        <v>23594000</v>
      </c>
      <c r="H5278" s="2">
        <v>24703200</v>
      </c>
      <c r="I5278" s="2">
        <v>25295400</v>
      </c>
      <c r="J5278" s="2">
        <v>25342400</v>
      </c>
      <c r="K5278" s="2">
        <v>25051000</v>
      </c>
      <c r="L5278" s="2">
        <v>24646800</v>
      </c>
      <c r="M5278" s="2">
        <v>24270800</v>
      </c>
      <c r="N5278" s="2">
        <v>23988800</v>
      </c>
      <c r="O5278" s="2">
        <v>23716200</v>
      </c>
      <c r="P5278" s="2">
        <v>23547000</v>
      </c>
      <c r="Q5278" s="2">
        <v>23415400</v>
      </c>
      <c r="R5278" s="2">
        <v>23575200</v>
      </c>
      <c r="S5278" s="2">
        <v>23725600</v>
      </c>
      <c r="T5278" s="2">
        <v>23716200</v>
      </c>
      <c r="U5278" s="2">
        <v>24148600</v>
      </c>
      <c r="V5278" s="2">
        <v>24167400</v>
      </c>
      <c r="W5278" s="2">
        <v>24289600</v>
      </c>
      <c r="X5278" s="2">
        <v>24581000</v>
      </c>
      <c r="Y5278" s="2">
        <v>24994600</v>
      </c>
      <c r="Z5278" s="2">
        <v>25408200</v>
      </c>
      <c r="AA5278" s="2">
        <v>25643200</v>
      </c>
      <c r="AB5278" s="2">
        <v>25380000</v>
      </c>
      <c r="AC5278" s="2">
        <v>25727800</v>
      </c>
      <c r="AD5278" s="2">
        <v>26085000</v>
      </c>
      <c r="AE5278" s="2">
        <v>26432800</v>
      </c>
      <c r="AF5278" s="2">
        <v>26667800</v>
      </c>
    </row>
    <row r="5279" spans="1:32">
      <c r="A5279" t="s">
        <v>6791</v>
      </c>
      <c r="B5279" t="s">
        <v>19</v>
      </c>
      <c r="C5279" s="2">
        <v>26003000</v>
      </c>
      <c r="D5279" s="2">
        <v>23335700</v>
      </c>
      <c r="E5279" s="2">
        <v>24493400</v>
      </c>
      <c r="F5279" s="2">
        <v>26922300</v>
      </c>
      <c r="G5279" s="2">
        <v>28488600</v>
      </c>
      <c r="H5279" s="2">
        <v>29827900</v>
      </c>
      <c r="I5279" s="2">
        <v>30543000</v>
      </c>
      <c r="J5279" s="2">
        <v>30599700</v>
      </c>
      <c r="K5279" s="2">
        <v>30247900</v>
      </c>
      <c r="L5279" s="2">
        <v>29759800</v>
      </c>
      <c r="M5279" s="2">
        <v>29305800</v>
      </c>
      <c r="N5279" s="2">
        <v>28965300</v>
      </c>
      <c r="O5279" s="2">
        <v>28636100</v>
      </c>
      <c r="P5279" s="2">
        <v>28431800</v>
      </c>
      <c r="Q5279" s="2">
        <v>28272900</v>
      </c>
      <c r="R5279" s="2">
        <v>28465900</v>
      </c>
      <c r="S5279" s="2">
        <v>28647500</v>
      </c>
      <c r="T5279" s="2">
        <v>28636100</v>
      </c>
      <c r="U5279" s="2">
        <v>29158200</v>
      </c>
      <c r="V5279" s="2">
        <v>29180900</v>
      </c>
      <c r="W5279" s="2">
        <v>29328500</v>
      </c>
      <c r="X5279" s="2">
        <v>29680300</v>
      </c>
      <c r="Y5279" s="2">
        <v>30179700</v>
      </c>
      <c r="Z5279" s="2">
        <v>30679100</v>
      </c>
      <c r="AA5279" s="2">
        <v>30962900</v>
      </c>
      <c r="AB5279" s="2">
        <v>30645100</v>
      </c>
      <c r="AC5279" s="2">
        <v>31065000</v>
      </c>
      <c r="AD5279" s="2">
        <v>31496300</v>
      </c>
      <c r="AE5279" s="2">
        <v>31916300</v>
      </c>
      <c r="AF5279" s="2">
        <v>32200000</v>
      </c>
    </row>
    <row r="5280" spans="1:32">
      <c r="A5280" t="s">
        <v>6792</v>
      </c>
      <c r="B5280" t="s">
        <v>19</v>
      </c>
      <c r="C5280" s="2">
        <v>1832820</v>
      </c>
      <c r="D5280" s="2">
        <v>1644830</v>
      </c>
      <c r="E5280" s="2">
        <v>1726430</v>
      </c>
      <c r="F5280" s="2">
        <v>1897620</v>
      </c>
      <c r="G5280" s="2">
        <v>2008020</v>
      </c>
      <c r="H5280" s="2">
        <v>2102420</v>
      </c>
      <c r="I5280" s="2">
        <v>2152820</v>
      </c>
      <c r="J5280" s="2">
        <v>2156820</v>
      </c>
      <c r="K5280" s="2">
        <v>2132020</v>
      </c>
      <c r="L5280" s="2">
        <v>2097620</v>
      </c>
      <c r="M5280" s="2">
        <v>2065620</v>
      </c>
      <c r="N5280" s="2">
        <v>2041620</v>
      </c>
      <c r="O5280" s="2">
        <v>2018420</v>
      </c>
      <c r="P5280" s="2">
        <v>2004020</v>
      </c>
      <c r="Q5280" s="2">
        <v>1992820</v>
      </c>
      <c r="R5280" s="2">
        <v>2006420</v>
      </c>
      <c r="S5280" s="2">
        <v>2019220</v>
      </c>
      <c r="T5280" s="2">
        <v>2018420</v>
      </c>
      <c r="U5280" s="2">
        <v>2055220</v>
      </c>
      <c r="V5280" s="2">
        <v>2056820</v>
      </c>
      <c r="W5280" s="2">
        <v>2067220</v>
      </c>
      <c r="X5280" s="2">
        <v>2092020</v>
      </c>
      <c r="Y5280" s="2">
        <v>2127220</v>
      </c>
      <c r="Z5280" s="2">
        <v>2162420</v>
      </c>
      <c r="AA5280" s="2">
        <v>2182420</v>
      </c>
      <c r="AB5280" s="2">
        <v>2160020</v>
      </c>
      <c r="AC5280" s="2">
        <v>2189620</v>
      </c>
      <c r="AD5280" s="2">
        <v>2220020</v>
      </c>
      <c r="AE5280" s="2">
        <v>2249620</v>
      </c>
      <c r="AF5280" s="2">
        <v>2269620</v>
      </c>
    </row>
    <row r="5281" spans="1:32">
      <c r="A5281" t="s">
        <v>6793</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6794</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6795</v>
      </c>
      <c r="B5283" t="s">
        <v>19</v>
      </c>
      <c r="C5283" s="2">
        <v>191840000</v>
      </c>
      <c r="D5283" s="2">
        <v>194697000</v>
      </c>
      <c r="E5283" s="2">
        <v>189520000</v>
      </c>
      <c r="F5283" s="2">
        <v>200746000</v>
      </c>
      <c r="G5283" s="2">
        <v>204350000</v>
      </c>
      <c r="H5283" s="2">
        <v>207457000</v>
      </c>
      <c r="I5283" s="2">
        <v>209590000</v>
      </c>
      <c r="J5283" s="2">
        <v>210410000</v>
      </c>
      <c r="K5283" s="2">
        <v>209843000</v>
      </c>
      <c r="L5283" s="2">
        <v>208641000</v>
      </c>
      <c r="M5283" s="2">
        <v>206452000</v>
      </c>
      <c r="N5283" s="2">
        <v>206183000</v>
      </c>
      <c r="O5283" s="2">
        <v>208432000</v>
      </c>
      <c r="P5283" s="2">
        <v>211053000</v>
      </c>
      <c r="Q5283" s="2">
        <v>214102000</v>
      </c>
      <c r="R5283" s="2">
        <v>217871000</v>
      </c>
      <c r="S5283" s="2">
        <v>221835000</v>
      </c>
      <c r="T5283" s="2">
        <v>225710000</v>
      </c>
      <c r="U5283" s="2">
        <v>230749000</v>
      </c>
      <c r="V5283" s="2">
        <v>235000000</v>
      </c>
      <c r="W5283" s="2">
        <v>239656000</v>
      </c>
      <c r="X5283" s="2">
        <v>244473000</v>
      </c>
      <c r="Y5283" s="2">
        <v>249876000</v>
      </c>
      <c r="Z5283" s="2">
        <v>255231000</v>
      </c>
      <c r="AA5283" s="2">
        <v>260060000</v>
      </c>
      <c r="AB5283" s="2">
        <v>264264000</v>
      </c>
      <c r="AC5283" s="2">
        <v>269827000</v>
      </c>
      <c r="AD5283" s="2">
        <v>275376000</v>
      </c>
      <c r="AE5283" s="2">
        <v>280894000</v>
      </c>
      <c r="AF5283" s="2">
        <v>287165000</v>
      </c>
    </row>
    <row r="5284" spans="1:32">
      <c r="A5284" t="s">
        <v>6796</v>
      </c>
      <c r="B5284" t="s">
        <v>19</v>
      </c>
      <c r="C5284" s="2">
        <v>1044050000</v>
      </c>
      <c r="D5284" s="2">
        <v>1060150000</v>
      </c>
      <c r="E5284" s="2">
        <v>1033690000</v>
      </c>
      <c r="F5284" s="2">
        <v>1150290000</v>
      </c>
      <c r="G5284" s="2">
        <v>1173390000</v>
      </c>
      <c r="H5284" s="2">
        <v>1191950000</v>
      </c>
      <c r="I5284" s="2">
        <v>1204540000</v>
      </c>
      <c r="J5284" s="2">
        <v>1209130000</v>
      </c>
      <c r="K5284" s="2">
        <v>1205240000</v>
      </c>
      <c r="L5284" s="2">
        <v>1197410000</v>
      </c>
      <c r="M5284" s="2">
        <v>1183830000</v>
      </c>
      <c r="N5284" s="2">
        <v>1180770000</v>
      </c>
      <c r="O5284" s="2">
        <v>1192160000</v>
      </c>
      <c r="P5284" s="2">
        <v>1205920000</v>
      </c>
      <c r="Q5284" s="2">
        <v>1222390000</v>
      </c>
      <c r="R5284" s="2">
        <v>1243020000</v>
      </c>
      <c r="S5284" s="2">
        <v>1264780000</v>
      </c>
      <c r="T5284" s="2">
        <v>1285890000</v>
      </c>
      <c r="U5284" s="2">
        <v>1314040000</v>
      </c>
      <c r="V5284" s="2">
        <v>1337240000</v>
      </c>
      <c r="W5284" s="2">
        <v>1362850000</v>
      </c>
      <c r="X5284" s="2">
        <v>1389570000</v>
      </c>
      <c r="Y5284" s="2">
        <v>1419670000</v>
      </c>
      <c r="Z5284" s="2">
        <v>1449590000</v>
      </c>
      <c r="AA5284" s="2">
        <v>1476450000</v>
      </c>
      <c r="AB5284" s="2">
        <v>1500200000</v>
      </c>
      <c r="AC5284" s="2">
        <v>1531030000</v>
      </c>
      <c r="AD5284" s="2">
        <v>1561700000</v>
      </c>
      <c r="AE5284" s="2">
        <v>1592380000</v>
      </c>
      <c r="AF5284" s="2">
        <v>1627250000</v>
      </c>
    </row>
    <row r="5285" spans="1:32">
      <c r="A5285" t="s">
        <v>6797</v>
      </c>
      <c r="B5285" t="s">
        <v>19</v>
      </c>
      <c r="C5285" s="2">
        <v>1792400000</v>
      </c>
      <c r="D5285" s="2">
        <v>1818850000</v>
      </c>
      <c r="E5285" s="2">
        <v>1769730000</v>
      </c>
      <c r="F5285" s="2">
        <v>1850120000</v>
      </c>
      <c r="G5285" s="2">
        <v>1882250000</v>
      </c>
      <c r="H5285" s="2">
        <v>1910560000</v>
      </c>
      <c r="I5285" s="2">
        <v>1930060000</v>
      </c>
      <c r="J5285" s="2">
        <v>1937660000</v>
      </c>
      <c r="K5285" s="2">
        <v>1932720000</v>
      </c>
      <c r="L5285" s="2">
        <v>1922050000</v>
      </c>
      <c r="M5285" s="2">
        <v>1902340000</v>
      </c>
      <c r="N5285" s="2">
        <v>1900520000</v>
      </c>
      <c r="O5285" s="2">
        <v>1921920000</v>
      </c>
      <c r="P5285" s="2">
        <v>1946620000</v>
      </c>
      <c r="Q5285" s="2">
        <v>1975170000</v>
      </c>
      <c r="R5285" s="2">
        <v>2010330000</v>
      </c>
      <c r="S5285" s="2">
        <v>2047280000</v>
      </c>
      <c r="T5285" s="2">
        <v>2083480000</v>
      </c>
      <c r="U5285" s="2">
        <v>2130240000</v>
      </c>
      <c r="V5285" s="2">
        <v>2169930000</v>
      </c>
      <c r="W5285" s="2">
        <v>2213310000</v>
      </c>
      <c r="X5285" s="2">
        <v>2258090000</v>
      </c>
      <c r="Y5285" s="2">
        <v>2308260000</v>
      </c>
      <c r="Z5285" s="2">
        <v>2357960000</v>
      </c>
      <c r="AA5285" s="2">
        <v>2402820000</v>
      </c>
      <c r="AB5285" s="2">
        <v>2441710000</v>
      </c>
      <c r="AC5285" s="2">
        <v>2493450000</v>
      </c>
      <c r="AD5285" s="2">
        <v>2545090000</v>
      </c>
      <c r="AE5285" s="2">
        <v>2596350000</v>
      </c>
      <c r="AF5285" s="2">
        <v>2654620000</v>
      </c>
    </row>
    <row r="5286" spans="1:32">
      <c r="A5286" t="s">
        <v>6798</v>
      </c>
      <c r="B5286" t="s">
        <v>19</v>
      </c>
      <c r="C5286" s="2">
        <v>74339200</v>
      </c>
      <c r="D5286" s="2">
        <v>75537500</v>
      </c>
      <c r="E5286" s="2">
        <v>73820700</v>
      </c>
      <c r="F5286" s="2">
        <v>87524100</v>
      </c>
      <c r="G5286" s="2">
        <v>89507300</v>
      </c>
      <c r="H5286" s="2">
        <v>90989300</v>
      </c>
      <c r="I5286" s="2">
        <v>91981600</v>
      </c>
      <c r="J5286" s="2">
        <v>92320300</v>
      </c>
      <c r="K5286" s="2">
        <v>91964900</v>
      </c>
      <c r="L5286" s="2">
        <v>91281800</v>
      </c>
      <c r="M5286" s="2">
        <v>90153000</v>
      </c>
      <c r="N5286" s="2">
        <v>89781100</v>
      </c>
      <c r="O5286" s="2">
        <v>90507600</v>
      </c>
      <c r="P5286" s="2">
        <v>91440300</v>
      </c>
      <c r="Q5286" s="2">
        <v>92599500</v>
      </c>
      <c r="R5286" s="2">
        <v>94080800</v>
      </c>
      <c r="S5286" s="2">
        <v>95647300</v>
      </c>
      <c r="T5286" s="2">
        <v>97153200</v>
      </c>
      <c r="U5286" s="2">
        <v>99227900</v>
      </c>
      <c r="V5286" s="2">
        <v>100886000</v>
      </c>
      <c r="W5286" s="2">
        <v>102736000</v>
      </c>
      <c r="X5286" s="2">
        <v>104688000</v>
      </c>
      <c r="Y5286" s="2">
        <v>106899000</v>
      </c>
      <c r="Z5286" s="2">
        <v>109105000</v>
      </c>
      <c r="AA5286" s="2">
        <v>111072000</v>
      </c>
      <c r="AB5286" s="2">
        <v>112848000</v>
      </c>
      <c r="AC5286" s="2">
        <v>115098000</v>
      </c>
      <c r="AD5286" s="2">
        <v>117328000</v>
      </c>
      <c r="AE5286" s="2">
        <v>119575000</v>
      </c>
      <c r="AF5286" s="2">
        <v>122131000</v>
      </c>
    </row>
    <row r="5287" spans="1:32">
      <c r="A5287" t="s">
        <v>6799</v>
      </c>
      <c r="B5287" t="s">
        <v>19</v>
      </c>
      <c r="C5287" s="2">
        <v>69648800</v>
      </c>
      <c r="D5287" s="2">
        <v>70761100</v>
      </c>
      <c r="E5287" s="2">
        <v>69119900</v>
      </c>
      <c r="F5287" s="2">
        <v>80901400</v>
      </c>
      <c r="G5287" s="2">
        <v>82693100</v>
      </c>
      <c r="H5287" s="2">
        <v>84050200</v>
      </c>
      <c r="I5287" s="2">
        <v>84961200</v>
      </c>
      <c r="J5287" s="2">
        <v>85276100</v>
      </c>
      <c r="K5287" s="2">
        <v>84958500</v>
      </c>
      <c r="L5287" s="2">
        <v>84343000</v>
      </c>
      <c r="M5287" s="2">
        <v>83317200</v>
      </c>
      <c r="N5287" s="2">
        <v>82998900</v>
      </c>
      <c r="O5287" s="2">
        <v>83696000</v>
      </c>
      <c r="P5287" s="2">
        <v>84579200</v>
      </c>
      <c r="Q5287" s="2">
        <v>85667800</v>
      </c>
      <c r="R5287" s="2">
        <v>87053400</v>
      </c>
      <c r="S5287" s="2">
        <v>88517600</v>
      </c>
      <c r="T5287" s="2">
        <v>89928000</v>
      </c>
      <c r="U5287" s="2">
        <v>91858000</v>
      </c>
      <c r="V5287" s="2">
        <v>93410200</v>
      </c>
      <c r="W5287" s="2">
        <v>95138600</v>
      </c>
      <c r="X5287" s="2">
        <v>96957300</v>
      </c>
      <c r="Y5287" s="2">
        <v>99015300</v>
      </c>
      <c r="Z5287" s="2">
        <v>101068000</v>
      </c>
      <c r="AA5287" s="2">
        <v>102900000</v>
      </c>
      <c r="AB5287" s="2">
        <v>104547000</v>
      </c>
      <c r="AC5287" s="2">
        <v>106645000</v>
      </c>
      <c r="AD5287" s="2">
        <v>108724000</v>
      </c>
      <c r="AE5287" s="2">
        <v>110818000</v>
      </c>
      <c r="AF5287" s="2">
        <v>113198000</v>
      </c>
    </row>
    <row r="5288" spans="1:32">
      <c r="A5288" t="s">
        <v>6800</v>
      </c>
      <c r="B5288" t="s">
        <v>19</v>
      </c>
      <c r="C5288" s="2">
        <v>63558300</v>
      </c>
      <c r="D5288" s="2">
        <v>64937000</v>
      </c>
      <c r="E5288" s="2">
        <v>64593100</v>
      </c>
      <c r="F5288" s="2">
        <v>112659000</v>
      </c>
      <c r="G5288" s="2">
        <v>116635000</v>
      </c>
      <c r="H5288" s="2">
        <v>118982000</v>
      </c>
      <c r="I5288" s="2">
        <v>120474000</v>
      </c>
      <c r="J5288" s="2">
        <v>120845000</v>
      </c>
      <c r="K5288" s="2">
        <v>120014000</v>
      </c>
      <c r="L5288" s="2">
        <v>118586000</v>
      </c>
      <c r="M5288" s="2">
        <v>116530000</v>
      </c>
      <c r="N5288" s="2">
        <v>115173000</v>
      </c>
      <c r="O5288" s="2">
        <v>115229000</v>
      </c>
      <c r="P5288" s="2">
        <v>115705000</v>
      </c>
      <c r="Q5288" s="2">
        <v>116609000</v>
      </c>
      <c r="R5288" s="2">
        <v>117956000</v>
      </c>
      <c r="S5288" s="2">
        <v>119414000</v>
      </c>
      <c r="T5288" s="2">
        <v>120718000</v>
      </c>
      <c r="U5288" s="2">
        <v>122966000</v>
      </c>
      <c r="V5288" s="2">
        <v>124426000</v>
      </c>
      <c r="W5288" s="2">
        <v>126188000</v>
      </c>
      <c r="X5288" s="2">
        <v>128186000</v>
      </c>
      <c r="Y5288" s="2">
        <v>130531000</v>
      </c>
      <c r="Z5288" s="2">
        <v>132927000</v>
      </c>
      <c r="AA5288" s="2">
        <v>134984000</v>
      </c>
      <c r="AB5288" s="2">
        <v>137073000</v>
      </c>
      <c r="AC5288" s="2">
        <v>139361000</v>
      </c>
      <c r="AD5288" s="2">
        <v>141575000</v>
      </c>
      <c r="AE5288" s="2">
        <v>143921000</v>
      </c>
      <c r="AF5288" s="2">
        <v>146594000</v>
      </c>
    </row>
    <row r="5289" spans="1:32">
      <c r="A5289" t="s">
        <v>6801</v>
      </c>
      <c r="B5289" t="s">
        <v>19</v>
      </c>
      <c r="C5289" s="2">
        <v>4668540</v>
      </c>
      <c r="D5289" s="2">
        <v>4744040</v>
      </c>
      <c r="E5289" s="2">
        <v>4637030</v>
      </c>
      <c r="F5289" s="2">
        <v>5523800</v>
      </c>
      <c r="G5289" s="2">
        <v>5650000</v>
      </c>
      <c r="H5289" s="2">
        <v>5743840</v>
      </c>
      <c r="I5289" s="2">
        <v>5806620</v>
      </c>
      <c r="J5289" s="2">
        <v>5827950</v>
      </c>
      <c r="K5289" s="2">
        <v>5805250</v>
      </c>
      <c r="L5289" s="2">
        <v>5761740</v>
      </c>
      <c r="M5289" s="2">
        <v>5690070</v>
      </c>
      <c r="N5289" s="2">
        <v>5665960</v>
      </c>
      <c r="O5289" s="2">
        <v>5711180</v>
      </c>
      <c r="P5289" s="2">
        <v>5769520</v>
      </c>
      <c r="Q5289" s="2">
        <v>5842260</v>
      </c>
      <c r="R5289" s="2">
        <v>5935350</v>
      </c>
      <c r="S5289" s="2">
        <v>6033810</v>
      </c>
      <c r="T5289" s="2">
        <v>6128390</v>
      </c>
      <c r="U5289" s="2">
        <v>6259030</v>
      </c>
      <c r="V5289" s="2">
        <v>6363180</v>
      </c>
      <c r="W5289" s="2">
        <v>6479520</v>
      </c>
      <c r="X5289" s="2">
        <v>6602300</v>
      </c>
      <c r="Y5289" s="2">
        <v>6741470</v>
      </c>
      <c r="Z5289" s="2">
        <v>6880400</v>
      </c>
      <c r="AA5289" s="2">
        <v>7004230</v>
      </c>
      <c r="AB5289" s="2">
        <v>7116170</v>
      </c>
      <c r="AC5289" s="2">
        <v>7257710</v>
      </c>
      <c r="AD5289" s="2">
        <v>7397950</v>
      </c>
      <c r="AE5289" s="2">
        <v>7539390</v>
      </c>
      <c r="AF5289" s="2">
        <v>7700240</v>
      </c>
    </row>
    <row r="5290" spans="1:32">
      <c r="A5290" t="s">
        <v>6802</v>
      </c>
      <c r="B5290" t="s">
        <v>19</v>
      </c>
      <c r="C5290" s="2">
        <v>30790000</v>
      </c>
      <c r="D5290" s="2">
        <v>31273600</v>
      </c>
      <c r="E5290" s="2">
        <v>30522300</v>
      </c>
      <c r="F5290" s="2">
        <v>34896500</v>
      </c>
      <c r="G5290" s="2">
        <v>35636300</v>
      </c>
      <c r="H5290" s="2">
        <v>36211400</v>
      </c>
      <c r="I5290" s="2">
        <v>36599400</v>
      </c>
      <c r="J5290" s="2">
        <v>36736700</v>
      </c>
      <c r="K5290" s="2">
        <v>36608400</v>
      </c>
      <c r="L5290" s="2">
        <v>36355700</v>
      </c>
      <c r="M5290" s="2">
        <v>35927200</v>
      </c>
      <c r="N5290" s="2">
        <v>35810400</v>
      </c>
      <c r="O5290" s="2">
        <v>36131500</v>
      </c>
      <c r="P5290" s="2">
        <v>36529300</v>
      </c>
      <c r="Q5290" s="2">
        <v>37012600</v>
      </c>
      <c r="R5290" s="2">
        <v>37623300</v>
      </c>
      <c r="S5290" s="2">
        <v>38267800</v>
      </c>
      <c r="T5290" s="2">
        <v>38891000</v>
      </c>
      <c r="U5290" s="2">
        <v>39733300</v>
      </c>
      <c r="V5290" s="2">
        <v>40418500</v>
      </c>
      <c r="W5290" s="2">
        <v>41178500</v>
      </c>
      <c r="X5290" s="2">
        <v>41974900</v>
      </c>
      <c r="Y5290" s="2">
        <v>42874200</v>
      </c>
      <c r="Z5290" s="2">
        <v>43769900</v>
      </c>
      <c r="AA5290" s="2">
        <v>44571400</v>
      </c>
      <c r="AB5290" s="2">
        <v>45286500</v>
      </c>
      <c r="AC5290" s="2">
        <v>46205200</v>
      </c>
      <c r="AD5290" s="2">
        <v>47117600</v>
      </c>
      <c r="AE5290" s="2">
        <v>48033200</v>
      </c>
      <c r="AF5290" s="2">
        <v>49074300</v>
      </c>
    </row>
    <row r="5291" spans="1:32">
      <c r="A5291" t="s">
        <v>6803</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6804</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6805</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6806</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6807</v>
      </c>
      <c r="B5295" t="s">
        <v>19</v>
      </c>
      <c r="C5295" s="2">
        <v>314432000</v>
      </c>
      <c r="D5295" s="2">
        <v>303830000</v>
      </c>
      <c r="E5295" s="2">
        <v>300948000</v>
      </c>
      <c r="F5295" s="2">
        <v>317530000</v>
      </c>
      <c r="G5295" s="2">
        <v>324165000</v>
      </c>
      <c r="H5295" s="2">
        <v>338982000</v>
      </c>
      <c r="I5295" s="2">
        <v>350684000</v>
      </c>
      <c r="J5295" s="2">
        <v>354109000</v>
      </c>
      <c r="K5295" s="2">
        <v>353482000</v>
      </c>
      <c r="L5295" s="2">
        <v>352031000</v>
      </c>
      <c r="M5295" s="2">
        <v>351735000</v>
      </c>
      <c r="N5295" s="2">
        <v>354268000</v>
      </c>
      <c r="O5295" s="2">
        <v>356625000</v>
      </c>
      <c r="P5295" s="2">
        <v>359755000</v>
      </c>
      <c r="Q5295" s="2">
        <v>363923000</v>
      </c>
      <c r="R5295" s="2">
        <v>369663000</v>
      </c>
      <c r="S5295" s="2">
        <v>374648000</v>
      </c>
      <c r="T5295" s="2">
        <v>378249000</v>
      </c>
      <c r="U5295" s="2">
        <v>384761000</v>
      </c>
      <c r="V5295" s="2">
        <v>387626000</v>
      </c>
      <c r="W5295" s="2">
        <v>391854000</v>
      </c>
      <c r="X5295" s="2">
        <v>397358000</v>
      </c>
      <c r="Y5295" s="2">
        <v>402659000</v>
      </c>
      <c r="Z5295" s="2">
        <v>407186000</v>
      </c>
      <c r="AA5295" s="2">
        <v>410543000</v>
      </c>
      <c r="AB5295" s="2">
        <v>412449000</v>
      </c>
      <c r="AC5295" s="2">
        <v>418344000</v>
      </c>
      <c r="AD5295" s="2">
        <v>423888000</v>
      </c>
      <c r="AE5295" s="2">
        <v>428260000</v>
      </c>
      <c r="AF5295" s="2">
        <v>433225000</v>
      </c>
    </row>
    <row r="5296" spans="1:32">
      <c r="A5296" t="s">
        <v>6808</v>
      </c>
      <c r="B5296" t="s">
        <v>19</v>
      </c>
      <c r="C5296" s="2">
        <v>1696220000</v>
      </c>
      <c r="D5296" s="2">
        <v>1640430000</v>
      </c>
      <c r="E5296" s="2">
        <v>1626230000</v>
      </c>
      <c r="F5296" s="2">
        <v>1771490000</v>
      </c>
      <c r="G5296" s="2">
        <v>1810470000</v>
      </c>
      <c r="H5296" s="2">
        <v>1893670000</v>
      </c>
      <c r="I5296" s="2">
        <v>1959380000</v>
      </c>
      <c r="J5296" s="2">
        <v>1978630000</v>
      </c>
      <c r="K5296" s="2">
        <v>1974750000</v>
      </c>
      <c r="L5296" s="2">
        <v>1965870000</v>
      </c>
      <c r="M5296" s="2">
        <v>1963490000</v>
      </c>
      <c r="N5296" s="2">
        <v>1976340000</v>
      </c>
      <c r="O5296" s="2">
        <v>1988670000</v>
      </c>
      <c r="P5296" s="2">
        <v>2005470000</v>
      </c>
      <c r="Q5296" s="2">
        <v>2028530000</v>
      </c>
      <c r="R5296" s="2">
        <v>2060010000</v>
      </c>
      <c r="S5296" s="2">
        <v>2087300000</v>
      </c>
      <c r="T5296" s="2">
        <v>2106840000</v>
      </c>
      <c r="U5296" s="2">
        <v>2142800000</v>
      </c>
      <c r="V5296" s="2">
        <v>2158430000</v>
      </c>
      <c r="W5296" s="2">
        <v>2181500000</v>
      </c>
      <c r="X5296" s="2">
        <v>2211820000</v>
      </c>
      <c r="Y5296" s="2">
        <v>2240970000</v>
      </c>
      <c r="Z5296" s="2">
        <v>2266090000</v>
      </c>
      <c r="AA5296" s="2">
        <v>2284870000</v>
      </c>
      <c r="AB5296" s="2">
        <v>2296160000</v>
      </c>
      <c r="AC5296" s="2">
        <v>2328750000</v>
      </c>
      <c r="AD5296" s="2">
        <v>2359200000</v>
      </c>
      <c r="AE5296" s="2">
        <v>2383310000</v>
      </c>
      <c r="AF5296" s="2">
        <v>2410750000</v>
      </c>
    </row>
    <row r="5297" spans="1:32">
      <c r="A5297" t="s">
        <v>6809</v>
      </c>
      <c r="B5297" t="s">
        <v>19</v>
      </c>
      <c r="C5297" s="2">
        <v>2958440000</v>
      </c>
      <c r="D5297" s="2">
        <v>2858590000</v>
      </c>
      <c r="E5297" s="2">
        <v>2831010000</v>
      </c>
      <c r="F5297" s="2">
        <v>2961500000</v>
      </c>
      <c r="G5297" s="2">
        <v>3022250000</v>
      </c>
      <c r="H5297" s="2">
        <v>3159890000</v>
      </c>
      <c r="I5297" s="2">
        <v>3268600000</v>
      </c>
      <c r="J5297" s="2">
        <v>3300360000</v>
      </c>
      <c r="K5297" s="2">
        <v>3294730000</v>
      </c>
      <c r="L5297" s="2">
        <v>3281650000</v>
      </c>
      <c r="M5297" s="2">
        <v>3279330000</v>
      </c>
      <c r="N5297" s="2">
        <v>3303690000</v>
      </c>
      <c r="O5297" s="2">
        <v>3326160000</v>
      </c>
      <c r="P5297" s="2">
        <v>3355700000</v>
      </c>
      <c r="Q5297" s="2">
        <v>3394740000</v>
      </c>
      <c r="R5297" s="2">
        <v>3448490000</v>
      </c>
      <c r="S5297" s="2">
        <v>3495240000</v>
      </c>
      <c r="T5297" s="2">
        <v>3529150000</v>
      </c>
      <c r="U5297" s="2">
        <v>3589930000</v>
      </c>
      <c r="V5297" s="2">
        <v>3616870000</v>
      </c>
      <c r="W5297" s="2">
        <v>3656550000</v>
      </c>
      <c r="X5297" s="2">
        <v>3708000000</v>
      </c>
      <c r="Y5297" s="2">
        <v>3757540000</v>
      </c>
      <c r="Z5297" s="2">
        <v>3799740000</v>
      </c>
      <c r="AA5297" s="2">
        <v>3830940000</v>
      </c>
      <c r="AB5297" s="2">
        <v>3848500000</v>
      </c>
      <c r="AC5297" s="2">
        <v>3903550000</v>
      </c>
      <c r="AD5297" s="2">
        <v>3955360000</v>
      </c>
      <c r="AE5297" s="2">
        <v>3996160000</v>
      </c>
      <c r="AF5297" s="2">
        <v>4042570000</v>
      </c>
    </row>
    <row r="5298" spans="1:32">
      <c r="A5298" t="s">
        <v>6810</v>
      </c>
      <c r="B5298" t="s">
        <v>19</v>
      </c>
      <c r="C5298" s="2">
        <v>121610000</v>
      </c>
      <c r="D5298" s="2">
        <v>117832000</v>
      </c>
      <c r="E5298" s="2">
        <v>116966000</v>
      </c>
      <c r="F5298" s="2">
        <v>132635000</v>
      </c>
      <c r="G5298" s="2">
        <v>135692000</v>
      </c>
      <c r="H5298" s="2">
        <v>141921000</v>
      </c>
      <c r="I5298" s="2">
        <v>146842000</v>
      </c>
      <c r="J5298" s="2">
        <v>148274000</v>
      </c>
      <c r="K5298" s="2">
        <v>147958000</v>
      </c>
      <c r="L5298" s="2">
        <v>147235000</v>
      </c>
      <c r="M5298" s="2">
        <v>147008000</v>
      </c>
      <c r="N5298" s="2">
        <v>147876000</v>
      </c>
      <c r="O5298" s="2">
        <v>148745000</v>
      </c>
      <c r="P5298" s="2">
        <v>149950000</v>
      </c>
      <c r="Q5298" s="2">
        <v>151671000</v>
      </c>
      <c r="R5298" s="2">
        <v>153975000</v>
      </c>
      <c r="S5298" s="2">
        <v>155971000</v>
      </c>
      <c r="T5298" s="2">
        <v>157398000</v>
      </c>
      <c r="U5298" s="2">
        <v>160038000</v>
      </c>
      <c r="V5298" s="2">
        <v>161183000</v>
      </c>
      <c r="W5298" s="2">
        <v>162865000</v>
      </c>
      <c r="X5298" s="2">
        <v>165090000</v>
      </c>
      <c r="Y5298" s="2">
        <v>167219000</v>
      </c>
      <c r="Z5298" s="2">
        <v>169072000</v>
      </c>
      <c r="AA5298" s="2">
        <v>170471000</v>
      </c>
      <c r="AB5298" s="2">
        <v>171390000</v>
      </c>
      <c r="AC5298" s="2">
        <v>173788000</v>
      </c>
      <c r="AD5298" s="2">
        <v>176007000</v>
      </c>
      <c r="AE5298" s="2">
        <v>177770000</v>
      </c>
      <c r="AF5298" s="2">
        <v>179799000</v>
      </c>
    </row>
    <row r="5299" spans="1:32">
      <c r="A5299" t="s">
        <v>6811</v>
      </c>
      <c r="B5299" t="s">
        <v>19</v>
      </c>
      <c r="C5299" s="2">
        <v>114050000</v>
      </c>
      <c r="D5299" s="2">
        <v>110474000</v>
      </c>
      <c r="E5299" s="2">
        <v>109634000</v>
      </c>
      <c r="F5299" s="2">
        <v>123269000</v>
      </c>
      <c r="G5299" s="2">
        <v>126078000</v>
      </c>
      <c r="H5299" s="2">
        <v>131861000</v>
      </c>
      <c r="I5299" s="2">
        <v>136429000</v>
      </c>
      <c r="J5299" s="2">
        <v>137759000</v>
      </c>
      <c r="K5299" s="2">
        <v>137471000</v>
      </c>
      <c r="L5299" s="2">
        <v>136813000</v>
      </c>
      <c r="M5299" s="2">
        <v>136613000</v>
      </c>
      <c r="N5299" s="2">
        <v>137441000</v>
      </c>
      <c r="O5299" s="2">
        <v>138262000</v>
      </c>
      <c r="P5299" s="2">
        <v>139393000</v>
      </c>
      <c r="Q5299" s="2">
        <v>140995000</v>
      </c>
      <c r="R5299" s="2">
        <v>143146000</v>
      </c>
      <c r="S5299" s="2">
        <v>145010000</v>
      </c>
      <c r="T5299" s="2">
        <v>146345000</v>
      </c>
      <c r="U5299" s="2">
        <v>148806000</v>
      </c>
      <c r="V5299" s="2">
        <v>149876000</v>
      </c>
      <c r="W5299" s="2">
        <v>151449000</v>
      </c>
      <c r="X5299" s="2">
        <v>153523000</v>
      </c>
      <c r="Y5299" s="2">
        <v>155511000</v>
      </c>
      <c r="Z5299" s="2">
        <v>157237000</v>
      </c>
      <c r="AA5299" s="2">
        <v>158536000</v>
      </c>
      <c r="AB5299" s="2">
        <v>159378000</v>
      </c>
      <c r="AC5299" s="2">
        <v>161613000</v>
      </c>
      <c r="AD5299" s="2">
        <v>163685000</v>
      </c>
      <c r="AE5299" s="2">
        <v>165330000</v>
      </c>
      <c r="AF5299" s="2">
        <v>167220000</v>
      </c>
    </row>
    <row r="5300" spans="1:32">
      <c r="A5300" t="s">
        <v>6812</v>
      </c>
      <c r="B5300" t="s">
        <v>19</v>
      </c>
      <c r="C5300" s="2">
        <v>100649000</v>
      </c>
      <c r="D5300" s="2">
        <v>98695400</v>
      </c>
      <c r="E5300" s="2">
        <v>98926700</v>
      </c>
      <c r="F5300" s="2">
        <v>148277000</v>
      </c>
      <c r="G5300" s="2">
        <v>152775000</v>
      </c>
      <c r="H5300" s="2">
        <v>159938000</v>
      </c>
      <c r="I5300" s="2">
        <v>165596000</v>
      </c>
      <c r="J5300" s="2">
        <v>167227000</v>
      </c>
      <c r="K5300" s="2">
        <v>166666000</v>
      </c>
      <c r="L5300" s="2">
        <v>165419000</v>
      </c>
      <c r="M5300" s="2">
        <v>164771000</v>
      </c>
      <c r="N5300" s="2">
        <v>165023000</v>
      </c>
      <c r="O5300" s="2">
        <v>165553000</v>
      </c>
      <c r="P5300" s="2">
        <v>166520000</v>
      </c>
      <c r="Q5300" s="2">
        <v>168357000</v>
      </c>
      <c r="R5300" s="2">
        <v>170599000</v>
      </c>
      <c r="S5300" s="2">
        <v>172514000</v>
      </c>
      <c r="T5300" s="2">
        <v>173813000</v>
      </c>
      <c r="U5300" s="2">
        <v>176492000</v>
      </c>
      <c r="V5300" s="2">
        <v>177576000</v>
      </c>
      <c r="W5300" s="2">
        <v>179150000</v>
      </c>
      <c r="X5300" s="2">
        <v>181376000</v>
      </c>
      <c r="Y5300" s="2">
        <v>183463000</v>
      </c>
      <c r="Z5300" s="2">
        <v>185413000</v>
      </c>
      <c r="AA5300" s="2">
        <v>186977000</v>
      </c>
      <c r="AB5300" s="2">
        <v>188437000</v>
      </c>
      <c r="AC5300" s="2">
        <v>190900000</v>
      </c>
      <c r="AD5300" s="2">
        <v>193046000</v>
      </c>
      <c r="AE5300" s="2">
        <v>194806000</v>
      </c>
      <c r="AF5300" s="2">
        <v>196911000</v>
      </c>
    </row>
    <row r="5301" spans="1:32">
      <c r="A5301" t="s">
        <v>6813</v>
      </c>
      <c r="B5301" t="s">
        <v>19</v>
      </c>
      <c r="C5301" s="2">
        <v>8047190</v>
      </c>
      <c r="D5301" s="2">
        <v>7812580</v>
      </c>
      <c r="E5301" s="2">
        <v>7758770</v>
      </c>
      <c r="F5301" s="2">
        <v>8764110</v>
      </c>
      <c r="G5301" s="2">
        <v>8957790</v>
      </c>
      <c r="H5301" s="2">
        <v>9360250</v>
      </c>
      <c r="I5301" s="2">
        <v>9678320</v>
      </c>
      <c r="J5301" s="2">
        <v>9769330</v>
      </c>
      <c r="K5301" s="2">
        <v>9749990</v>
      </c>
      <c r="L5301" s="2">
        <v>9705290</v>
      </c>
      <c r="M5301" s="2">
        <v>9693780</v>
      </c>
      <c r="N5301" s="2">
        <v>9755950</v>
      </c>
      <c r="O5301" s="2">
        <v>9817260</v>
      </c>
      <c r="P5301" s="2">
        <v>9898650</v>
      </c>
      <c r="Q5301" s="2">
        <v>10014600</v>
      </c>
      <c r="R5301" s="2">
        <v>10166400</v>
      </c>
      <c r="S5301" s="2">
        <v>10298800</v>
      </c>
      <c r="T5301" s="2">
        <v>10395800</v>
      </c>
      <c r="U5301" s="2">
        <v>10566800</v>
      </c>
      <c r="V5301" s="2">
        <v>10644200</v>
      </c>
      <c r="W5301" s="2">
        <v>10756100</v>
      </c>
      <c r="X5301" s="2">
        <v>10901400</v>
      </c>
      <c r="Y5301" s="2">
        <v>11039500</v>
      </c>
      <c r="Z5301" s="2">
        <v>11159600</v>
      </c>
      <c r="AA5301" s="2">
        <v>11249600</v>
      </c>
      <c r="AB5301" s="2">
        <v>11312400</v>
      </c>
      <c r="AC5301" s="2">
        <v>11468700</v>
      </c>
      <c r="AD5301" s="2">
        <v>11612400</v>
      </c>
      <c r="AE5301" s="2">
        <v>11726000</v>
      </c>
      <c r="AF5301" s="2">
        <v>11859800</v>
      </c>
    </row>
    <row r="5302" spans="1:32">
      <c r="A5302" t="s">
        <v>6814</v>
      </c>
      <c r="B5302" t="s">
        <v>19</v>
      </c>
      <c r="C5302" s="2">
        <v>49997900</v>
      </c>
      <c r="D5302" s="2">
        <v>48385500</v>
      </c>
      <c r="E5302" s="2">
        <v>47991900</v>
      </c>
      <c r="F5302" s="2">
        <v>53200200</v>
      </c>
      <c r="G5302" s="2">
        <v>54398300</v>
      </c>
      <c r="H5302" s="2">
        <v>56900800</v>
      </c>
      <c r="I5302" s="2">
        <v>58877200</v>
      </c>
      <c r="J5302" s="2">
        <v>59455100</v>
      </c>
      <c r="K5302" s="2">
        <v>59333600</v>
      </c>
      <c r="L5302" s="2">
        <v>59055500</v>
      </c>
      <c r="M5302" s="2">
        <v>58974200</v>
      </c>
      <c r="N5302" s="2">
        <v>59341600</v>
      </c>
      <c r="O5302" s="2">
        <v>59700900</v>
      </c>
      <c r="P5302" s="2">
        <v>60195600</v>
      </c>
      <c r="Q5302" s="2">
        <v>60886100</v>
      </c>
      <c r="R5302" s="2">
        <v>61822600</v>
      </c>
      <c r="S5302" s="2">
        <v>62633600</v>
      </c>
      <c r="T5302" s="2">
        <v>63213000</v>
      </c>
      <c r="U5302" s="2">
        <v>64285200</v>
      </c>
      <c r="V5302" s="2">
        <v>64749500</v>
      </c>
      <c r="W5302" s="2">
        <v>65434200</v>
      </c>
      <c r="X5302" s="2">
        <v>66337500</v>
      </c>
      <c r="Y5302" s="2">
        <v>67204800</v>
      </c>
      <c r="Z5302" s="2">
        <v>67955400</v>
      </c>
      <c r="AA5302" s="2">
        <v>68519100</v>
      </c>
      <c r="AB5302" s="2">
        <v>68870100</v>
      </c>
      <c r="AC5302" s="2">
        <v>69842400</v>
      </c>
      <c r="AD5302" s="2">
        <v>70747400</v>
      </c>
      <c r="AE5302" s="2">
        <v>71465500</v>
      </c>
      <c r="AF5302" s="2">
        <v>72285200</v>
      </c>
    </row>
    <row r="5303" spans="1:32">
      <c r="A5303" t="s">
        <v>6815</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6816</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6817</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6818</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6819</v>
      </c>
      <c r="B5307" t="s">
        <v>19</v>
      </c>
      <c r="C5307" s="2">
        <v>576415000</v>
      </c>
      <c r="D5307" s="2">
        <v>578291000</v>
      </c>
      <c r="E5307" s="2">
        <v>598291000</v>
      </c>
      <c r="F5307" s="2">
        <v>629801000</v>
      </c>
      <c r="G5307" s="2">
        <v>630138000</v>
      </c>
      <c r="H5307" s="2">
        <v>634694000</v>
      </c>
      <c r="I5307" s="2">
        <v>648649000</v>
      </c>
      <c r="J5307" s="2">
        <v>654603000</v>
      </c>
      <c r="K5307" s="2">
        <v>652538000</v>
      </c>
      <c r="L5307" s="2">
        <v>649096000</v>
      </c>
      <c r="M5307" s="2">
        <v>648148000</v>
      </c>
      <c r="N5307" s="2">
        <v>653384000</v>
      </c>
      <c r="O5307" s="2">
        <v>658101000</v>
      </c>
      <c r="P5307" s="2">
        <v>663541000</v>
      </c>
      <c r="Q5307" s="2">
        <v>670288000</v>
      </c>
      <c r="R5307" s="2">
        <v>680059000</v>
      </c>
      <c r="S5307" s="2">
        <v>685506000</v>
      </c>
      <c r="T5307" s="2">
        <v>689726000</v>
      </c>
      <c r="U5307" s="2">
        <v>697642000</v>
      </c>
      <c r="V5307" s="2">
        <v>703055000</v>
      </c>
      <c r="W5307" s="2">
        <v>711506000</v>
      </c>
      <c r="X5307" s="2">
        <v>721235000</v>
      </c>
      <c r="Y5307" s="2">
        <v>730275000</v>
      </c>
      <c r="Z5307" s="2">
        <v>738089000</v>
      </c>
      <c r="AA5307" s="2">
        <v>744714000</v>
      </c>
      <c r="AB5307" s="2">
        <v>748980000</v>
      </c>
      <c r="AC5307" s="2">
        <v>759273000</v>
      </c>
      <c r="AD5307" s="2">
        <v>768901000</v>
      </c>
      <c r="AE5307" s="2">
        <v>777932000</v>
      </c>
      <c r="AF5307" s="2">
        <v>787596000</v>
      </c>
    </row>
    <row r="5308" spans="1:32">
      <c r="A5308" t="s">
        <v>6820</v>
      </c>
      <c r="B5308" t="s">
        <v>19</v>
      </c>
      <c r="C5308" s="2">
        <v>3096340000</v>
      </c>
      <c r="D5308" s="2">
        <v>3106440000</v>
      </c>
      <c r="E5308" s="2">
        <v>3214030000</v>
      </c>
      <c r="F5308" s="2">
        <v>3462480000</v>
      </c>
      <c r="G5308" s="2">
        <v>3467060000</v>
      </c>
      <c r="H5308" s="2">
        <v>3492890000</v>
      </c>
      <c r="I5308" s="2">
        <v>3570670000</v>
      </c>
      <c r="J5308" s="2">
        <v>3603490000</v>
      </c>
      <c r="K5308" s="2">
        <v>3591480000</v>
      </c>
      <c r="L5308" s="2">
        <v>3570860000</v>
      </c>
      <c r="M5308" s="2">
        <v>3563700000</v>
      </c>
      <c r="N5308" s="2">
        <v>3589940000</v>
      </c>
      <c r="O5308" s="2">
        <v>3613740000</v>
      </c>
      <c r="P5308" s="2">
        <v>3642190000</v>
      </c>
      <c r="Q5308" s="2">
        <v>3678230000</v>
      </c>
      <c r="R5308" s="2">
        <v>3730600000</v>
      </c>
      <c r="S5308" s="2">
        <v>3759470000</v>
      </c>
      <c r="T5308" s="2">
        <v>3781320000</v>
      </c>
      <c r="U5308" s="2">
        <v>3823930000</v>
      </c>
      <c r="V5308" s="2">
        <v>3852050000</v>
      </c>
      <c r="W5308" s="2">
        <v>3896580000</v>
      </c>
      <c r="X5308" s="2">
        <v>3948470000</v>
      </c>
      <c r="Y5308" s="2">
        <v>3996540000</v>
      </c>
      <c r="Z5308" s="2">
        <v>4037890000</v>
      </c>
      <c r="AA5308" s="2">
        <v>4072980000</v>
      </c>
      <c r="AB5308" s="2">
        <v>4095820000</v>
      </c>
      <c r="AC5308" s="2">
        <v>4150650000</v>
      </c>
      <c r="AD5308" s="2">
        <v>4201680000</v>
      </c>
      <c r="AE5308" s="2">
        <v>4249720000</v>
      </c>
      <c r="AF5308" s="2">
        <v>4301010000</v>
      </c>
    </row>
    <row r="5309" spans="1:32">
      <c r="A5309" t="s">
        <v>6821</v>
      </c>
      <c r="B5309" t="s">
        <v>19</v>
      </c>
      <c r="C5309" s="2">
        <v>5451890000</v>
      </c>
      <c r="D5309" s="2">
        <v>5477630000</v>
      </c>
      <c r="E5309" s="2">
        <v>5682780000</v>
      </c>
      <c r="F5309" s="2">
        <v>5919140000</v>
      </c>
      <c r="G5309" s="2">
        <v>5913820000</v>
      </c>
      <c r="H5309" s="2">
        <v>5949760000</v>
      </c>
      <c r="I5309" s="2">
        <v>6076730000</v>
      </c>
      <c r="J5309" s="2">
        <v>6130760000</v>
      </c>
      <c r="K5309" s="2">
        <v>6111340000</v>
      </c>
      <c r="L5309" s="2">
        <v>6079740000</v>
      </c>
      <c r="M5309" s="2">
        <v>6071800000</v>
      </c>
      <c r="N5309" s="2">
        <v>6122200000</v>
      </c>
      <c r="O5309" s="2">
        <v>6167750000</v>
      </c>
      <c r="P5309" s="2">
        <v>6219650000</v>
      </c>
      <c r="Q5309" s="2">
        <v>6283550000</v>
      </c>
      <c r="R5309" s="2">
        <v>6375600000</v>
      </c>
      <c r="S5309" s="2">
        <v>6427080000</v>
      </c>
      <c r="T5309" s="2">
        <v>6467590000</v>
      </c>
      <c r="U5309" s="2">
        <v>6541820000</v>
      </c>
      <c r="V5309" s="2">
        <v>6593560000</v>
      </c>
      <c r="W5309" s="2">
        <v>6673690000</v>
      </c>
      <c r="X5309" s="2">
        <v>6765460000</v>
      </c>
      <c r="Y5309" s="2">
        <v>6850490000</v>
      </c>
      <c r="Z5309" s="2">
        <v>6924160000</v>
      </c>
      <c r="AA5309" s="2">
        <v>6986650000</v>
      </c>
      <c r="AB5309" s="2">
        <v>7026820000</v>
      </c>
      <c r="AC5309" s="2">
        <v>7123780000</v>
      </c>
      <c r="AD5309" s="2">
        <v>7214490000</v>
      </c>
      <c r="AE5309" s="2">
        <v>7299390000</v>
      </c>
      <c r="AF5309" s="2">
        <v>7390540000</v>
      </c>
    </row>
    <row r="5310" spans="1:32">
      <c r="A5310" t="s">
        <v>6822</v>
      </c>
      <c r="B5310" t="s">
        <v>19</v>
      </c>
      <c r="C5310" s="2">
        <v>224435000</v>
      </c>
      <c r="D5310" s="2">
        <v>226480000</v>
      </c>
      <c r="E5310" s="2">
        <v>236924000</v>
      </c>
      <c r="F5310" s="2">
        <v>258156000</v>
      </c>
      <c r="G5310" s="2">
        <v>257559000</v>
      </c>
      <c r="H5310" s="2">
        <v>258490000</v>
      </c>
      <c r="I5310" s="2">
        <v>263778000</v>
      </c>
      <c r="J5310" s="2">
        <v>265925000</v>
      </c>
      <c r="K5310" s="2">
        <v>264917000</v>
      </c>
      <c r="L5310" s="2">
        <v>263222000</v>
      </c>
      <c r="M5310" s="2">
        <v>262523000</v>
      </c>
      <c r="N5310" s="2">
        <v>264251000</v>
      </c>
      <c r="O5310" s="2">
        <v>265868000</v>
      </c>
      <c r="P5310" s="2">
        <v>267874000</v>
      </c>
      <c r="Q5310" s="2">
        <v>270465000</v>
      </c>
      <c r="R5310" s="2">
        <v>274183000</v>
      </c>
      <c r="S5310" s="2">
        <v>276205000</v>
      </c>
      <c r="T5310" s="2">
        <v>277748000</v>
      </c>
      <c r="U5310" s="2">
        <v>280743000</v>
      </c>
      <c r="V5310" s="2">
        <v>282712000</v>
      </c>
      <c r="W5310" s="2">
        <v>285826000</v>
      </c>
      <c r="X5310" s="2">
        <v>289485000</v>
      </c>
      <c r="Y5310" s="2">
        <v>292810000</v>
      </c>
      <c r="Z5310" s="2">
        <v>295663000</v>
      </c>
      <c r="AA5310" s="2">
        <v>298093000</v>
      </c>
      <c r="AB5310" s="2">
        <v>299708000</v>
      </c>
      <c r="AC5310" s="2">
        <v>303540000</v>
      </c>
      <c r="AD5310" s="2">
        <v>307065000</v>
      </c>
      <c r="AE5310" s="2">
        <v>310381000</v>
      </c>
      <c r="AF5310" s="2">
        <v>313953000</v>
      </c>
    </row>
    <row r="5311" spans="1:32">
      <c r="A5311" t="s">
        <v>6823</v>
      </c>
      <c r="B5311" t="s">
        <v>19</v>
      </c>
      <c r="C5311" s="2">
        <v>210453000</v>
      </c>
      <c r="D5311" s="2">
        <v>212271000</v>
      </c>
      <c r="E5311" s="2">
        <v>221861000</v>
      </c>
      <c r="F5311" s="2">
        <v>240585000</v>
      </c>
      <c r="G5311" s="2">
        <v>240062000</v>
      </c>
      <c r="H5311" s="2">
        <v>240991000</v>
      </c>
      <c r="I5311" s="2">
        <v>245942000</v>
      </c>
      <c r="J5311" s="2">
        <v>247963000</v>
      </c>
      <c r="K5311" s="2">
        <v>247039000</v>
      </c>
      <c r="L5311" s="2">
        <v>245490000</v>
      </c>
      <c r="M5311" s="2">
        <v>244874000</v>
      </c>
      <c r="N5311" s="2">
        <v>246529000</v>
      </c>
      <c r="O5311" s="2">
        <v>248072000</v>
      </c>
      <c r="P5311" s="2">
        <v>249967000</v>
      </c>
      <c r="Q5311" s="2">
        <v>252400000</v>
      </c>
      <c r="R5311" s="2">
        <v>255894000</v>
      </c>
      <c r="S5311" s="2">
        <v>257800000</v>
      </c>
      <c r="T5311" s="2">
        <v>259260000</v>
      </c>
      <c r="U5311" s="2">
        <v>262074000</v>
      </c>
      <c r="V5311" s="2">
        <v>263937000</v>
      </c>
      <c r="W5311" s="2">
        <v>266876000</v>
      </c>
      <c r="X5311" s="2">
        <v>270319000</v>
      </c>
      <c r="Y5311" s="2">
        <v>273455000</v>
      </c>
      <c r="Z5311" s="2">
        <v>276148000</v>
      </c>
      <c r="AA5311" s="2">
        <v>278442000</v>
      </c>
      <c r="AB5311" s="2">
        <v>279960000</v>
      </c>
      <c r="AC5311" s="2">
        <v>283569000</v>
      </c>
      <c r="AD5311" s="2">
        <v>286897000</v>
      </c>
      <c r="AE5311" s="2">
        <v>290024000</v>
      </c>
      <c r="AF5311" s="2">
        <v>293392000</v>
      </c>
    </row>
    <row r="5312" spans="1:32">
      <c r="A5312" t="s">
        <v>6824</v>
      </c>
      <c r="B5312" t="s">
        <v>19</v>
      </c>
      <c r="C5312" s="2">
        <v>187717000</v>
      </c>
      <c r="D5312" s="2">
        <v>193186000</v>
      </c>
      <c r="E5312" s="2">
        <v>209529000</v>
      </c>
      <c r="F5312" s="2">
        <v>266891000</v>
      </c>
      <c r="G5312" s="2">
        <v>264802000</v>
      </c>
      <c r="H5312" s="2">
        <v>263417000</v>
      </c>
      <c r="I5312" s="2">
        <v>267920000</v>
      </c>
      <c r="J5312" s="2">
        <v>269378000</v>
      </c>
      <c r="K5312" s="2">
        <v>267786000</v>
      </c>
      <c r="L5312" s="2">
        <v>264982000</v>
      </c>
      <c r="M5312" s="2">
        <v>263091000</v>
      </c>
      <c r="N5312" s="2">
        <v>263312000</v>
      </c>
      <c r="O5312" s="2">
        <v>263767000</v>
      </c>
      <c r="P5312" s="2">
        <v>264989000</v>
      </c>
      <c r="Q5312" s="2">
        <v>267017000</v>
      </c>
      <c r="R5312" s="2">
        <v>269858000</v>
      </c>
      <c r="S5312" s="2">
        <v>271200000</v>
      </c>
      <c r="T5312" s="2">
        <v>272059000</v>
      </c>
      <c r="U5312" s="2">
        <v>274329000</v>
      </c>
      <c r="V5312" s="2">
        <v>275412000</v>
      </c>
      <c r="W5312" s="2">
        <v>277358000</v>
      </c>
      <c r="X5312" s="2">
        <v>279984000</v>
      </c>
      <c r="Y5312" s="2">
        <v>282125000</v>
      </c>
      <c r="Z5312" s="2">
        <v>283859000</v>
      </c>
      <c r="AA5312" s="2">
        <v>285377000</v>
      </c>
      <c r="AB5312" s="2">
        <v>286583000</v>
      </c>
      <c r="AC5312" s="2">
        <v>289204000</v>
      </c>
      <c r="AD5312" s="2">
        <v>291394000</v>
      </c>
      <c r="AE5312" s="2">
        <v>293507000</v>
      </c>
      <c r="AF5312" s="2">
        <v>295843000</v>
      </c>
    </row>
    <row r="5313" spans="1:32">
      <c r="A5313" t="s">
        <v>6825</v>
      </c>
      <c r="B5313" t="s">
        <v>19</v>
      </c>
      <c r="C5313" s="2">
        <v>15515500</v>
      </c>
      <c r="D5313" s="2">
        <v>15886900</v>
      </c>
      <c r="E5313" s="2">
        <v>17069900</v>
      </c>
      <c r="F5313" s="2">
        <v>17722700</v>
      </c>
      <c r="G5313" s="2">
        <v>17470300</v>
      </c>
      <c r="H5313" s="2">
        <v>17345900</v>
      </c>
      <c r="I5313" s="2">
        <v>17601100</v>
      </c>
      <c r="J5313" s="2">
        <v>17694400</v>
      </c>
      <c r="K5313" s="2">
        <v>17616500</v>
      </c>
      <c r="L5313" s="2">
        <v>17501200</v>
      </c>
      <c r="M5313" s="2">
        <v>17457400</v>
      </c>
      <c r="N5313" s="2">
        <v>17579200</v>
      </c>
      <c r="O5313" s="2">
        <v>17699100</v>
      </c>
      <c r="P5313" s="2">
        <v>17841500</v>
      </c>
      <c r="Q5313" s="2">
        <v>18020400</v>
      </c>
      <c r="R5313" s="2">
        <v>18265500</v>
      </c>
      <c r="S5313" s="2">
        <v>18399600</v>
      </c>
      <c r="T5313" s="2">
        <v>18513500</v>
      </c>
      <c r="U5313" s="2">
        <v>18702800</v>
      </c>
      <c r="V5313" s="2">
        <v>18843200</v>
      </c>
      <c r="W5313" s="2">
        <v>19053600</v>
      </c>
      <c r="X5313" s="2">
        <v>19295100</v>
      </c>
      <c r="Y5313" s="2">
        <v>19505600</v>
      </c>
      <c r="Z5313" s="2">
        <v>19688400</v>
      </c>
      <c r="AA5313" s="2">
        <v>19845400</v>
      </c>
      <c r="AB5313" s="2">
        <v>19951100</v>
      </c>
      <c r="AC5313" s="2">
        <v>20199100</v>
      </c>
      <c r="AD5313" s="2">
        <v>20424500</v>
      </c>
      <c r="AE5313" s="2">
        <v>20632700</v>
      </c>
      <c r="AF5313" s="2">
        <v>20865000</v>
      </c>
    </row>
    <row r="5314" spans="1:32">
      <c r="A5314" t="s">
        <v>6826</v>
      </c>
      <c r="B5314" t="s">
        <v>19</v>
      </c>
      <c r="C5314" s="2">
        <v>91415200</v>
      </c>
      <c r="D5314" s="2">
        <v>91843900</v>
      </c>
      <c r="E5314" s="2">
        <v>95284100</v>
      </c>
      <c r="F5314" s="2">
        <v>103516000</v>
      </c>
      <c r="G5314" s="2">
        <v>103579000</v>
      </c>
      <c r="H5314" s="2">
        <v>104258000</v>
      </c>
      <c r="I5314" s="2">
        <v>106540000</v>
      </c>
      <c r="J5314" s="2">
        <v>107492000</v>
      </c>
      <c r="K5314" s="2">
        <v>107117000</v>
      </c>
      <c r="L5314" s="2">
        <v>106473000</v>
      </c>
      <c r="M5314" s="2">
        <v>106229000</v>
      </c>
      <c r="N5314" s="2">
        <v>106973000</v>
      </c>
      <c r="O5314" s="2">
        <v>107653000</v>
      </c>
      <c r="P5314" s="2">
        <v>108482000</v>
      </c>
      <c r="Q5314" s="2">
        <v>109543000</v>
      </c>
      <c r="R5314" s="2">
        <v>111080000</v>
      </c>
      <c r="S5314" s="2">
        <v>111923000</v>
      </c>
      <c r="T5314" s="2">
        <v>112558000</v>
      </c>
      <c r="U5314" s="2">
        <v>113807000</v>
      </c>
      <c r="V5314" s="2">
        <v>114624000</v>
      </c>
      <c r="W5314" s="2">
        <v>115921000</v>
      </c>
      <c r="X5314" s="2">
        <v>117440000</v>
      </c>
      <c r="Y5314" s="2">
        <v>118840000</v>
      </c>
      <c r="Z5314" s="2">
        <v>120041000</v>
      </c>
      <c r="AA5314" s="2">
        <v>121062000</v>
      </c>
      <c r="AB5314" s="2">
        <v>121732000</v>
      </c>
      <c r="AC5314" s="2">
        <v>123333000</v>
      </c>
      <c r="AD5314" s="2">
        <v>124818000</v>
      </c>
      <c r="AE5314" s="2">
        <v>126216000</v>
      </c>
      <c r="AF5314" s="2">
        <v>127711000</v>
      </c>
    </row>
    <row r="5315" spans="1:32">
      <c r="A5315" t="s">
        <v>6827</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6828</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6829</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6830</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6831</v>
      </c>
      <c r="B5319" t="s">
        <v>19</v>
      </c>
      <c r="C5319" s="2">
        <v>326323000</v>
      </c>
      <c r="D5319" s="2">
        <v>327359000</v>
      </c>
      <c r="E5319" s="2">
        <v>338638000</v>
      </c>
      <c r="F5319" s="2">
        <v>356469000</v>
      </c>
      <c r="G5319" s="2">
        <v>356521000</v>
      </c>
      <c r="H5319" s="2">
        <v>359343000</v>
      </c>
      <c r="I5319" s="2">
        <v>366929000</v>
      </c>
      <c r="J5319" s="2">
        <v>370444000</v>
      </c>
      <c r="K5319" s="2">
        <v>369269000</v>
      </c>
      <c r="L5319" s="2">
        <v>367341000</v>
      </c>
      <c r="M5319" s="2">
        <v>366904000</v>
      </c>
      <c r="N5319" s="2">
        <v>369565000</v>
      </c>
      <c r="O5319" s="2">
        <v>372526000</v>
      </c>
      <c r="P5319" s="2">
        <v>375543000</v>
      </c>
      <c r="Q5319" s="2">
        <v>379347000</v>
      </c>
      <c r="R5319" s="2">
        <v>384667000</v>
      </c>
      <c r="S5319" s="2">
        <v>387748000</v>
      </c>
      <c r="T5319" s="2">
        <v>390341000</v>
      </c>
      <c r="U5319" s="2">
        <v>394847000</v>
      </c>
      <c r="V5319" s="2">
        <v>397977000</v>
      </c>
      <c r="W5319" s="2">
        <v>402564000</v>
      </c>
      <c r="X5319" s="2">
        <v>408216000</v>
      </c>
      <c r="Y5319" s="2">
        <v>413398000</v>
      </c>
      <c r="Z5319" s="2">
        <v>417609000</v>
      </c>
      <c r="AA5319" s="2">
        <v>421341000</v>
      </c>
      <c r="AB5319" s="2">
        <v>423778000</v>
      </c>
      <c r="AC5319" s="2">
        <v>429772000</v>
      </c>
      <c r="AD5319" s="2">
        <v>435187000</v>
      </c>
      <c r="AE5319" s="2">
        <v>440305000</v>
      </c>
      <c r="AF5319" s="2">
        <v>445867000</v>
      </c>
    </row>
    <row r="5320" spans="1:32">
      <c r="A5320" t="s">
        <v>6832</v>
      </c>
      <c r="B5320" t="s">
        <v>19</v>
      </c>
      <c r="C5320" s="2">
        <v>1752920000</v>
      </c>
      <c r="D5320" s="2">
        <v>1758500000</v>
      </c>
      <c r="E5320" s="2">
        <v>1819170000</v>
      </c>
      <c r="F5320" s="2">
        <v>1959780000</v>
      </c>
      <c r="G5320" s="2">
        <v>1961640000</v>
      </c>
      <c r="H5320" s="2">
        <v>1977550000</v>
      </c>
      <c r="I5320" s="2">
        <v>2019910000</v>
      </c>
      <c r="J5320" s="2">
        <v>2039260000</v>
      </c>
      <c r="K5320" s="2">
        <v>2032390000</v>
      </c>
      <c r="L5320" s="2">
        <v>2020840000</v>
      </c>
      <c r="M5320" s="2">
        <v>2017330000</v>
      </c>
      <c r="N5320" s="2">
        <v>2030550000</v>
      </c>
      <c r="O5320" s="2">
        <v>2045590000</v>
      </c>
      <c r="P5320" s="2">
        <v>2061340000</v>
      </c>
      <c r="Q5320" s="2">
        <v>2081660000</v>
      </c>
      <c r="R5320" s="2">
        <v>2110210000</v>
      </c>
      <c r="S5320" s="2">
        <v>2126510000</v>
      </c>
      <c r="T5320" s="2">
        <v>2139960000</v>
      </c>
      <c r="U5320" s="2">
        <v>2164210000</v>
      </c>
      <c r="V5320" s="2">
        <v>2180500000</v>
      </c>
      <c r="W5320" s="2">
        <v>2204670000</v>
      </c>
      <c r="X5320" s="2">
        <v>2234790000</v>
      </c>
      <c r="Y5320" s="2">
        <v>2262350000</v>
      </c>
      <c r="Z5320" s="2">
        <v>2284650000</v>
      </c>
      <c r="AA5320" s="2">
        <v>2304400000</v>
      </c>
      <c r="AB5320" s="2">
        <v>2317440000</v>
      </c>
      <c r="AC5320" s="2">
        <v>2349370000</v>
      </c>
      <c r="AD5320" s="2">
        <v>2378070000</v>
      </c>
      <c r="AE5320" s="2">
        <v>2405290000</v>
      </c>
      <c r="AF5320" s="2">
        <v>2434860000</v>
      </c>
    </row>
    <row r="5321" spans="1:32">
      <c r="A5321" t="s">
        <v>6833</v>
      </c>
      <c r="B5321" t="s">
        <v>19</v>
      </c>
      <c r="C5321" s="2">
        <v>3086460000</v>
      </c>
      <c r="D5321" s="2">
        <v>3100770000</v>
      </c>
      <c r="E5321" s="2">
        <v>3216490000</v>
      </c>
      <c r="F5321" s="2">
        <v>3350250000</v>
      </c>
      <c r="G5321" s="2">
        <v>3345920000</v>
      </c>
      <c r="H5321" s="2">
        <v>3368570000</v>
      </c>
      <c r="I5321" s="2">
        <v>3437480000</v>
      </c>
      <c r="J5321" s="2">
        <v>3469430000</v>
      </c>
      <c r="K5321" s="2">
        <v>3458400000</v>
      </c>
      <c r="L5321" s="2">
        <v>3440700000</v>
      </c>
      <c r="M5321" s="2">
        <v>3437120000</v>
      </c>
      <c r="N5321" s="2">
        <v>3462820000</v>
      </c>
      <c r="O5321" s="2">
        <v>3491320000</v>
      </c>
      <c r="P5321" s="2">
        <v>3520130000</v>
      </c>
      <c r="Q5321" s="2">
        <v>3556150000</v>
      </c>
      <c r="R5321" s="2">
        <v>3606260000</v>
      </c>
      <c r="S5321" s="2">
        <v>3635410000</v>
      </c>
      <c r="T5321" s="2">
        <v>3660270000</v>
      </c>
      <c r="U5321" s="2">
        <v>3702500000</v>
      </c>
      <c r="V5321" s="2">
        <v>3732410000</v>
      </c>
      <c r="W5321" s="2">
        <v>3775910000</v>
      </c>
      <c r="X5321" s="2">
        <v>3829230000</v>
      </c>
      <c r="Y5321" s="2">
        <v>3877980000</v>
      </c>
      <c r="Z5321" s="2">
        <v>3917660000</v>
      </c>
      <c r="AA5321" s="2">
        <v>3952880000</v>
      </c>
      <c r="AB5321" s="2">
        <v>3975830000</v>
      </c>
      <c r="AC5321" s="2">
        <v>4032280000</v>
      </c>
      <c r="AD5321" s="2">
        <v>4083300000</v>
      </c>
      <c r="AE5321" s="2">
        <v>4131420000</v>
      </c>
      <c r="AF5321" s="2">
        <v>4183850000</v>
      </c>
    </row>
    <row r="5322" spans="1:32">
      <c r="A5322" t="s">
        <v>6834</v>
      </c>
      <c r="B5322" t="s">
        <v>19</v>
      </c>
      <c r="C5322" s="2">
        <v>127059000</v>
      </c>
      <c r="D5322" s="2">
        <v>128206000</v>
      </c>
      <c r="E5322" s="2">
        <v>134100000</v>
      </c>
      <c r="F5322" s="2">
        <v>146119000</v>
      </c>
      <c r="G5322" s="2">
        <v>145730000</v>
      </c>
      <c r="H5322" s="2">
        <v>146347000</v>
      </c>
      <c r="I5322" s="2">
        <v>149223000</v>
      </c>
      <c r="J5322" s="2">
        <v>150493000</v>
      </c>
      <c r="K5322" s="2">
        <v>149914000</v>
      </c>
      <c r="L5322" s="2">
        <v>148965000</v>
      </c>
      <c r="M5322" s="2">
        <v>148605000</v>
      </c>
      <c r="N5322" s="2">
        <v>149467000</v>
      </c>
      <c r="O5322" s="2">
        <v>150496000</v>
      </c>
      <c r="P5322" s="2">
        <v>151603000</v>
      </c>
      <c r="Q5322" s="2">
        <v>153065000</v>
      </c>
      <c r="R5322" s="2">
        <v>155096000</v>
      </c>
      <c r="S5322" s="2">
        <v>156235000</v>
      </c>
      <c r="T5322" s="2">
        <v>157184000</v>
      </c>
      <c r="U5322" s="2">
        <v>158888000</v>
      </c>
      <c r="V5322" s="2">
        <v>160029000</v>
      </c>
      <c r="W5322" s="2">
        <v>161719000</v>
      </c>
      <c r="X5322" s="2">
        <v>163842000</v>
      </c>
      <c r="Y5322" s="2">
        <v>165748000</v>
      </c>
      <c r="Z5322" s="2">
        <v>167288000</v>
      </c>
      <c r="AA5322" s="2">
        <v>168656000</v>
      </c>
      <c r="AB5322" s="2">
        <v>169577000</v>
      </c>
      <c r="AC5322" s="2">
        <v>171808000</v>
      </c>
      <c r="AD5322" s="2">
        <v>173790000</v>
      </c>
      <c r="AE5322" s="2">
        <v>175669000</v>
      </c>
      <c r="AF5322" s="2">
        <v>177731000</v>
      </c>
    </row>
    <row r="5323" spans="1:32">
      <c r="A5323" t="s">
        <v>6835</v>
      </c>
      <c r="B5323" t="s">
        <v>19</v>
      </c>
      <c r="C5323" s="2">
        <v>119143000</v>
      </c>
      <c r="D5323" s="2">
        <v>120162000</v>
      </c>
      <c r="E5323" s="2">
        <v>125574000</v>
      </c>
      <c r="F5323" s="2">
        <v>136173000</v>
      </c>
      <c r="G5323" s="2">
        <v>135829000</v>
      </c>
      <c r="H5323" s="2">
        <v>136439000</v>
      </c>
      <c r="I5323" s="2">
        <v>139132000</v>
      </c>
      <c r="J5323" s="2">
        <v>140328000</v>
      </c>
      <c r="K5323" s="2">
        <v>139798000</v>
      </c>
      <c r="L5323" s="2">
        <v>138930000</v>
      </c>
      <c r="M5323" s="2">
        <v>138615000</v>
      </c>
      <c r="N5323" s="2">
        <v>139443000</v>
      </c>
      <c r="O5323" s="2">
        <v>140422000</v>
      </c>
      <c r="P5323" s="2">
        <v>141469000</v>
      </c>
      <c r="Q5323" s="2">
        <v>142842000</v>
      </c>
      <c r="R5323" s="2">
        <v>144749000</v>
      </c>
      <c r="S5323" s="2">
        <v>145824000</v>
      </c>
      <c r="T5323" s="2">
        <v>146722000</v>
      </c>
      <c r="U5323" s="2">
        <v>148323000</v>
      </c>
      <c r="V5323" s="2">
        <v>149402000</v>
      </c>
      <c r="W5323" s="2">
        <v>150997000</v>
      </c>
      <c r="X5323" s="2">
        <v>152995000</v>
      </c>
      <c r="Y5323" s="2">
        <v>154792000</v>
      </c>
      <c r="Z5323" s="2">
        <v>156246000</v>
      </c>
      <c r="AA5323" s="2">
        <v>157537000</v>
      </c>
      <c r="AB5323" s="2">
        <v>158403000</v>
      </c>
      <c r="AC5323" s="2">
        <v>160505000</v>
      </c>
      <c r="AD5323" s="2">
        <v>162376000</v>
      </c>
      <c r="AE5323" s="2">
        <v>164148000</v>
      </c>
      <c r="AF5323" s="2">
        <v>166091000</v>
      </c>
    </row>
    <row r="5324" spans="1:32">
      <c r="A5324" t="s">
        <v>6836</v>
      </c>
      <c r="B5324" t="s">
        <v>19</v>
      </c>
      <c r="C5324" s="2">
        <v>106274000</v>
      </c>
      <c r="D5324" s="2">
        <v>109357000</v>
      </c>
      <c r="E5324" s="2">
        <v>118591000</v>
      </c>
      <c r="F5324" s="2">
        <v>151069000</v>
      </c>
      <c r="G5324" s="2">
        <v>149855000</v>
      </c>
      <c r="H5324" s="2">
        <v>149127000</v>
      </c>
      <c r="I5324" s="2">
        <v>151597000</v>
      </c>
      <c r="J5324" s="2">
        <v>152462000</v>
      </c>
      <c r="K5324" s="2">
        <v>151534000</v>
      </c>
      <c r="L5324" s="2">
        <v>149961000</v>
      </c>
      <c r="M5324" s="2">
        <v>148914000</v>
      </c>
      <c r="N5324" s="2">
        <v>148946000</v>
      </c>
      <c r="O5324" s="2">
        <v>149300000</v>
      </c>
      <c r="P5324" s="2">
        <v>149953000</v>
      </c>
      <c r="Q5324" s="2">
        <v>151100000</v>
      </c>
      <c r="R5324" s="2">
        <v>152677000</v>
      </c>
      <c r="S5324" s="2">
        <v>153413000</v>
      </c>
      <c r="T5324" s="2">
        <v>153950000</v>
      </c>
      <c r="U5324" s="2">
        <v>155241000</v>
      </c>
      <c r="V5324" s="2">
        <v>155880000</v>
      </c>
      <c r="W5324" s="2">
        <v>156934000</v>
      </c>
      <c r="X5324" s="2">
        <v>158446000</v>
      </c>
      <c r="Y5324" s="2">
        <v>159670000</v>
      </c>
      <c r="Z5324" s="2">
        <v>160619000</v>
      </c>
      <c r="AA5324" s="2">
        <v>161466000</v>
      </c>
      <c r="AB5324" s="2">
        <v>162149000</v>
      </c>
      <c r="AC5324" s="2">
        <v>163676000</v>
      </c>
      <c r="AD5324" s="2">
        <v>164904000</v>
      </c>
      <c r="AE5324" s="2">
        <v>166102000</v>
      </c>
      <c r="AF5324" s="2">
        <v>167475000</v>
      </c>
    </row>
    <row r="5325" spans="1:32">
      <c r="A5325" t="s">
        <v>6837</v>
      </c>
      <c r="B5325" t="s">
        <v>19</v>
      </c>
      <c r="C5325" s="2">
        <v>8783840</v>
      </c>
      <c r="D5325" s="2">
        <v>8993020</v>
      </c>
      <c r="E5325" s="2">
        <v>9661220</v>
      </c>
      <c r="F5325" s="2">
        <v>10031200</v>
      </c>
      <c r="G5325" s="2">
        <v>9885130</v>
      </c>
      <c r="H5325" s="2">
        <v>9820500</v>
      </c>
      <c r="I5325" s="2">
        <v>9957330</v>
      </c>
      <c r="J5325" s="2">
        <v>10013600</v>
      </c>
      <c r="K5325" s="2">
        <v>9969190</v>
      </c>
      <c r="L5325" s="2">
        <v>9904590</v>
      </c>
      <c r="M5325" s="2">
        <v>9881680</v>
      </c>
      <c r="N5325" s="2">
        <v>9943270</v>
      </c>
      <c r="O5325" s="2">
        <v>10018500</v>
      </c>
      <c r="P5325" s="2">
        <v>10097200</v>
      </c>
      <c r="Q5325" s="2">
        <v>10198200</v>
      </c>
      <c r="R5325" s="2">
        <v>10332300</v>
      </c>
      <c r="S5325" s="2">
        <v>10408000</v>
      </c>
      <c r="T5325" s="2">
        <v>10477400</v>
      </c>
      <c r="U5325" s="2">
        <v>10585000</v>
      </c>
      <c r="V5325" s="2">
        <v>10666100</v>
      </c>
      <c r="W5325" s="2">
        <v>10780300</v>
      </c>
      <c r="X5325" s="2">
        <v>10920500</v>
      </c>
      <c r="Y5325" s="2">
        <v>11041100</v>
      </c>
      <c r="Z5325" s="2">
        <v>11139600</v>
      </c>
      <c r="AA5325" s="2">
        <v>11228300</v>
      </c>
      <c r="AB5325" s="2">
        <v>11288600</v>
      </c>
      <c r="AC5325" s="2">
        <v>11432700</v>
      </c>
      <c r="AD5325" s="2">
        <v>11559400</v>
      </c>
      <c r="AE5325" s="2">
        <v>11677700</v>
      </c>
      <c r="AF5325" s="2">
        <v>11811300</v>
      </c>
    </row>
    <row r="5326" spans="1:32">
      <c r="A5326" t="s">
        <v>6838</v>
      </c>
      <c r="B5326" t="s">
        <v>19</v>
      </c>
      <c r="C5326" s="2">
        <v>51752500</v>
      </c>
      <c r="D5326" s="2">
        <v>51991100</v>
      </c>
      <c r="E5326" s="2">
        <v>53931700</v>
      </c>
      <c r="F5326" s="2">
        <v>58591000</v>
      </c>
      <c r="G5326" s="2">
        <v>58605100</v>
      </c>
      <c r="H5326" s="2">
        <v>59027200</v>
      </c>
      <c r="I5326" s="2">
        <v>60270000</v>
      </c>
      <c r="J5326" s="2">
        <v>60831800</v>
      </c>
      <c r="K5326" s="2">
        <v>60617000</v>
      </c>
      <c r="L5326" s="2">
        <v>60256100</v>
      </c>
      <c r="M5326" s="2">
        <v>60133500</v>
      </c>
      <c r="N5326" s="2">
        <v>60506200</v>
      </c>
      <c r="O5326" s="2">
        <v>60938000</v>
      </c>
      <c r="P5326" s="2">
        <v>61396200</v>
      </c>
      <c r="Q5326" s="2">
        <v>61994200</v>
      </c>
      <c r="R5326" s="2">
        <v>62833000</v>
      </c>
      <c r="S5326" s="2">
        <v>63308200</v>
      </c>
      <c r="T5326" s="2">
        <v>63699400</v>
      </c>
      <c r="U5326" s="2">
        <v>64410400</v>
      </c>
      <c r="V5326" s="2">
        <v>64883400</v>
      </c>
      <c r="W5326" s="2">
        <v>65587400</v>
      </c>
      <c r="X5326" s="2">
        <v>66469000</v>
      </c>
      <c r="Y5326" s="2">
        <v>67271400</v>
      </c>
      <c r="Z5326" s="2">
        <v>67919900</v>
      </c>
      <c r="AA5326" s="2">
        <v>68494500</v>
      </c>
      <c r="AB5326" s="2">
        <v>68876700</v>
      </c>
      <c r="AC5326" s="2">
        <v>69809400</v>
      </c>
      <c r="AD5326" s="2">
        <v>70644000</v>
      </c>
      <c r="AE5326" s="2">
        <v>71436200</v>
      </c>
      <c r="AF5326" s="2">
        <v>72298900</v>
      </c>
    </row>
    <row r="5327" spans="1:32">
      <c r="A5327" t="s">
        <v>6839</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6840</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6841</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6842</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6843</v>
      </c>
      <c r="B5331" t="s">
        <v>19</v>
      </c>
      <c r="C5331" s="2">
        <v>191546000000</v>
      </c>
      <c r="D5331" s="2">
        <v>210392000000</v>
      </c>
      <c r="E5331" s="2">
        <v>207962000000</v>
      </c>
      <c r="F5331" s="2">
        <v>207881000000</v>
      </c>
      <c r="G5331" s="2">
        <v>202499000000</v>
      </c>
      <c r="H5331" s="2">
        <v>201730000000</v>
      </c>
      <c r="I5331" s="2">
        <v>202453000000</v>
      </c>
      <c r="J5331" s="2">
        <v>203866000000</v>
      </c>
      <c r="K5331" s="2">
        <v>205569000000</v>
      </c>
      <c r="L5331" s="2">
        <v>207165000000</v>
      </c>
      <c r="M5331" s="2">
        <v>208960000000</v>
      </c>
      <c r="N5331" s="2">
        <v>212760000000</v>
      </c>
      <c r="O5331" s="2">
        <v>216266000000</v>
      </c>
      <c r="P5331" s="2">
        <v>219976000000</v>
      </c>
      <c r="Q5331" s="2">
        <v>223189000000</v>
      </c>
      <c r="R5331" s="2">
        <v>225508000000</v>
      </c>
      <c r="S5331" s="2">
        <v>228429000000</v>
      </c>
      <c r="T5331" s="2">
        <v>232248000000</v>
      </c>
      <c r="U5331" s="2">
        <v>235477000000</v>
      </c>
      <c r="V5331" s="2">
        <v>239000000000</v>
      </c>
      <c r="W5331" s="2">
        <v>242928000000</v>
      </c>
      <c r="X5331" s="2">
        <v>246361000000</v>
      </c>
      <c r="Y5331" s="2">
        <v>249196000000</v>
      </c>
      <c r="Z5331" s="2">
        <v>251832000000</v>
      </c>
      <c r="AA5331" s="2">
        <v>254362000000</v>
      </c>
      <c r="AB5331" s="2">
        <v>257579000000</v>
      </c>
      <c r="AC5331" s="2">
        <v>261015000000</v>
      </c>
      <c r="AD5331" s="2">
        <v>264449000000</v>
      </c>
      <c r="AE5331" s="2">
        <v>267880000000</v>
      </c>
      <c r="AF5331" s="2">
        <v>271616000000</v>
      </c>
    </row>
    <row r="5332" spans="1:32">
      <c r="A5332" t="s">
        <v>6844</v>
      </c>
      <c r="B5332" t="s">
        <v>19</v>
      </c>
      <c r="C5332" s="2">
        <v>234749000000</v>
      </c>
      <c r="D5332" s="2">
        <v>251709000000</v>
      </c>
      <c r="E5332" s="2">
        <v>248904000000</v>
      </c>
      <c r="F5332" s="2">
        <v>250386000000</v>
      </c>
      <c r="G5332" s="2">
        <v>245976000000</v>
      </c>
      <c r="H5332" s="2">
        <v>245759000000</v>
      </c>
      <c r="I5332" s="2">
        <v>246813000000</v>
      </c>
      <c r="J5332" s="2">
        <v>248514000000</v>
      </c>
      <c r="K5332" s="2">
        <v>250358000000</v>
      </c>
      <c r="L5332" s="2">
        <v>252062000000</v>
      </c>
      <c r="M5332" s="2">
        <v>253957000000</v>
      </c>
      <c r="N5332" s="2">
        <v>257593000000</v>
      </c>
      <c r="O5332" s="2">
        <v>261163000000</v>
      </c>
      <c r="P5332" s="2">
        <v>264750000000</v>
      </c>
      <c r="Q5332" s="2">
        <v>267957000000</v>
      </c>
      <c r="R5332" s="2">
        <v>270497000000</v>
      </c>
      <c r="S5332" s="2">
        <v>273449000000</v>
      </c>
      <c r="T5332" s="2">
        <v>277296000000</v>
      </c>
      <c r="U5332" s="2">
        <v>280595000000</v>
      </c>
      <c r="V5332" s="2">
        <v>284066000000</v>
      </c>
      <c r="W5332" s="2">
        <v>288071000000</v>
      </c>
      <c r="X5332" s="2">
        <v>291506000000</v>
      </c>
      <c r="Y5332" s="2">
        <v>294552000000</v>
      </c>
      <c r="Z5332" s="2">
        <v>297300000000</v>
      </c>
      <c r="AA5332" s="2">
        <v>299918000000</v>
      </c>
      <c r="AB5332" s="2">
        <v>303168000000</v>
      </c>
      <c r="AC5332" s="2">
        <v>306621000000</v>
      </c>
      <c r="AD5332" s="2">
        <v>310166000000</v>
      </c>
      <c r="AE5332" s="2">
        <v>313487000000</v>
      </c>
      <c r="AF5332" s="2">
        <v>317348000000</v>
      </c>
    </row>
    <row r="5333" spans="1:32">
      <c r="A5333" t="s">
        <v>6845</v>
      </c>
      <c r="B5333" t="s">
        <v>19</v>
      </c>
      <c r="C5333" s="2">
        <v>184973000000</v>
      </c>
      <c r="D5333" s="2">
        <v>201644000000</v>
      </c>
      <c r="E5333" s="2">
        <v>198422000000</v>
      </c>
      <c r="F5333" s="2">
        <v>199234000000</v>
      </c>
      <c r="G5333" s="2">
        <v>194700000000</v>
      </c>
      <c r="H5333" s="2">
        <v>194399000000</v>
      </c>
      <c r="I5333" s="2">
        <v>195235000000</v>
      </c>
      <c r="J5333" s="2">
        <v>196578000000</v>
      </c>
      <c r="K5333" s="2">
        <v>198127000000</v>
      </c>
      <c r="L5333" s="2">
        <v>199414000000</v>
      </c>
      <c r="M5333" s="2">
        <v>200983000000</v>
      </c>
      <c r="N5333" s="2">
        <v>204213000000</v>
      </c>
      <c r="O5333" s="2">
        <v>207396000000</v>
      </c>
      <c r="P5333" s="2">
        <v>210707000000</v>
      </c>
      <c r="Q5333" s="2">
        <v>213546000000</v>
      </c>
      <c r="R5333" s="2">
        <v>215744000000</v>
      </c>
      <c r="S5333" s="2">
        <v>218460000000</v>
      </c>
      <c r="T5333" s="2">
        <v>221962000000</v>
      </c>
      <c r="U5333" s="2">
        <v>225054000000</v>
      </c>
      <c r="V5333" s="2">
        <v>228291000000</v>
      </c>
      <c r="W5333" s="2">
        <v>231981000000</v>
      </c>
      <c r="X5333" s="2">
        <v>235120000000</v>
      </c>
      <c r="Y5333" s="2">
        <v>237977000000</v>
      </c>
      <c r="Z5333" s="2">
        <v>240535000000</v>
      </c>
      <c r="AA5333" s="2">
        <v>243043000000</v>
      </c>
      <c r="AB5333" s="2">
        <v>246031000000</v>
      </c>
      <c r="AC5333" s="2">
        <v>249294000000</v>
      </c>
      <c r="AD5333" s="2">
        <v>252640000000</v>
      </c>
      <c r="AE5333" s="2">
        <v>255753000000</v>
      </c>
      <c r="AF5333" s="2">
        <v>259421000000</v>
      </c>
    </row>
    <row r="5334" spans="1:32">
      <c r="A5334" t="s">
        <v>6846</v>
      </c>
      <c r="B5334" t="s">
        <v>19</v>
      </c>
      <c r="C5334" s="2">
        <v>135734000000</v>
      </c>
      <c r="D5334" s="2">
        <v>149373000000</v>
      </c>
      <c r="E5334" s="2">
        <v>147695000000</v>
      </c>
      <c r="F5334" s="2">
        <v>147596000000</v>
      </c>
      <c r="G5334" s="2">
        <v>143711000000</v>
      </c>
      <c r="H5334" s="2">
        <v>143144000000</v>
      </c>
      <c r="I5334" s="2">
        <v>143683000000</v>
      </c>
      <c r="J5334" s="2">
        <v>144718000000</v>
      </c>
      <c r="K5334" s="2">
        <v>145947000000</v>
      </c>
      <c r="L5334" s="2">
        <v>147070000000</v>
      </c>
      <c r="M5334" s="2">
        <v>148390000000</v>
      </c>
      <c r="N5334" s="2">
        <v>151119000000</v>
      </c>
      <c r="O5334" s="2">
        <v>153652000000</v>
      </c>
      <c r="P5334" s="2">
        <v>156386000000</v>
      </c>
      <c r="Q5334" s="2">
        <v>158622000000</v>
      </c>
      <c r="R5334" s="2">
        <v>160359000000</v>
      </c>
      <c r="S5334" s="2">
        <v>162499000000</v>
      </c>
      <c r="T5334" s="2">
        <v>165242000000</v>
      </c>
      <c r="U5334" s="2">
        <v>167588000000</v>
      </c>
      <c r="V5334" s="2">
        <v>170136000000</v>
      </c>
      <c r="W5334" s="2">
        <v>172990000000</v>
      </c>
      <c r="X5334" s="2">
        <v>175448000000</v>
      </c>
      <c r="Y5334" s="2">
        <v>177607000000</v>
      </c>
      <c r="Z5334" s="2">
        <v>179466000000</v>
      </c>
      <c r="AA5334" s="2">
        <v>181322000000</v>
      </c>
      <c r="AB5334" s="2">
        <v>183674000000</v>
      </c>
      <c r="AC5334" s="2">
        <v>186236000000</v>
      </c>
      <c r="AD5334" s="2">
        <v>188697000000</v>
      </c>
      <c r="AE5334" s="2">
        <v>191152000000</v>
      </c>
      <c r="AF5334" s="2">
        <v>193919000000</v>
      </c>
    </row>
    <row r="5335" spans="1:32">
      <c r="A5335" t="s">
        <v>6847</v>
      </c>
      <c r="B5335" t="s">
        <v>19</v>
      </c>
      <c r="C5335" s="2">
        <v>80070500000</v>
      </c>
      <c r="D5335" s="2">
        <v>88073400000</v>
      </c>
      <c r="E5335" s="2">
        <v>87066700000</v>
      </c>
      <c r="F5335" s="2">
        <v>87059000000</v>
      </c>
      <c r="G5335" s="2">
        <v>84766500000</v>
      </c>
      <c r="H5335" s="2">
        <v>84446400000</v>
      </c>
      <c r="I5335" s="2">
        <v>84759800000</v>
      </c>
      <c r="J5335" s="2">
        <v>85350300000</v>
      </c>
      <c r="K5335" s="2">
        <v>86087000000</v>
      </c>
      <c r="L5335" s="2">
        <v>86748700000</v>
      </c>
      <c r="M5335" s="2">
        <v>87529300000</v>
      </c>
      <c r="N5335" s="2">
        <v>89117000000</v>
      </c>
      <c r="O5335" s="2">
        <v>90638600000</v>
      </c>
      <c r="P5335" s="2">
        <v>92201200000</v>
      </c>
      <c r="Q5335" s="2">
        <v>93566100000</v>
      </c>
      <c r="R5335" s="2">
        <v>94572500000</v>
      </c>
      <c r="S5335" s="2">
        <v>95810900000</v>
      </c>
      <c r="T5335" s="2">
        <v>97441200000</v>
      </c>
      <c r="U5335" s="2">
        <v>98824500000</v>
      </c>
      <c r="V5335" s="2">
        <v>100329000000</v>
      </c>
      <c r="W5335" s="2">
        <v>102028000000</v>
      </c>
      <c r="X5335" s="2">
        <v>103439000000</v>
      </c>
      <c r="Y5335" s="2">
        <v>104681000000</v>
      </c>
      <c r="Z5335" s="2">
        <v>105824000000</v>
      </c>
      <c r="AA5335" s="2">
        <v>106965000000</v>
      </c>
      <c r="AB5335" s="2">
        <v>108301000000</v>
      </c>
      <c r="AC5335" s="2">
        <v>109846000000</v>
      </c>
      <c r="AD5335" s="2">
        <v>111290000000</v>
      </c>
      <c r="AE5335" s="2">
        <v>112731000000</v>
      </c>
      <c r="AF5335" s="2">
        <v>114379000000</v>
      </c>
    </row>
    <row r="5336" spans="1:32">
      <c r="A5336" t="s">
        <v>6848</v>
      </c>
      <c r="B5336" t="s">
        <v>19</v>
      </c>
      <c r="C5336" s="2">
        <v>142917000000</v>
      </c>
      <c r="D5336" s="2">
        <v>157225000000</v>
      </c>
      <c r="E5336" s="2">
        <v>155070000000</v>
      </c>
      <c r="F5336" s="2">
        <v>155167000000</v>
      </c>
      <c r="G5336" s="2">
        <v>151092000000</v>
      </c>
      <c r="H5336" s="2">
        <v>150545000000</v>
      </c>
      <c r="I5336" s="2">
        <v>151213000000</v>
      </c>
      <c r="J5336" s="2">
        <v>152283000000</v>
      </c>
      <c r="K5336" s="2">
        <v>153548000000</v>
      </c>
      <c r="L5336" s="2">
        <v>154802000000</v>
      </c>
      <c r="M5336" s="2">
        <v>156247000000</v>
      </c>
      <c r="N5336" s="2">
        <v>159004000000</v>
      </c>
      <c r="O5336" s="2">
        <v>161765000000</v>
      </c>
      <c r="P5336" s="2">
        <v>164520000000</v>
      </c>
      <c r="Q5336" s="2">
        <v>166975000000</v>
      </c>
      <c r="R5336" s="2">
        <v>168724000000</v>
      </c>
      <c r="S5336" s="2">
        <v>170981000000</v>
      </c>
      <c r="T5336" s="2">
        <v>173843000000</v>
      </c>
      <c r="U5336" s="2">
        <v>176303000000</v>
      </c>
      <c r="V5336" s="2">
        <v>178973000000</v>
      </c>
      <c r="W5336" s="2">
        <v>182051000000</v>
      </c>
      <c r="X5336" s="2">
        <v>184631000000</v>
      </c>
      <c r="Y5336" s="2">
        <v>186811000000</v>
      </c>
      <c r="Z5336" s="2">
        <v>188789000000</v>
      </c>
      <c r="AA5336" s="2">
        <v>190765000000</v>
      </c>
      <c r="AB5336" s="2">
        <v>193238000000</v>
      </c>
      <c r="AC5336" s="2">
        <v>195922000000</v>
      </c>
      <c r="AD5336" s="2">
        <v>198499000000</v>
      </c>
      <c r="AE5336" s="2">
        <v>201068000000</v>
      </c>
      <c r="AF5336" s="2">
        <v>204056000000</v>
      </c>
    </row>
    <row r="5337" spans="1:32">
      <c r="A5337" t="s">
        <v>6849</v>
      </c>
      <c r="B5337" t="s">
        <v>19</v>
      </c>
      <c r="C5337" s="2">
        <v>1721670000</v>
      </c>
      <c r="D5337" s="2">
        <v>1861380000</v>
      </c>
      <c r="E5337" s="2">
        <v>1846590000</v>
      </c>
      <c r="F5337" s="2">
        <v>1852350000</v>
      </c>
      <c r="G5337" s="2">
        <v>1813030000</v>
      </c>
      <c r="H5337" s="2">
        <v>1809110000</v>
      </c>
      <c r="I5337" s="2">
        <v>1816610000</v>
      </c>
      <c r="J5337" s="2">
        <v>1828160000</v>
      </c>
      <c r="K5337" s="2">
        <v>1842810000</v>
      </c>
      <c r="L5337" s="2">
        <v>1856230000</v>
      </c>
      <c r="M5337" s="2">
        <v>1871620000</v>
      </c>
      <c r="N5337" s="2">
        <v>1900360000</v>
      </c>
      <c r="O5337" s="2">
        <v>1929370000</v>
      </c>
      <c r="P5337" s="2">
        <v>1958410000</v>
      </c>
      <c r="Q5337" s="2">
        <v>1984540000</v>
      </c>
      <c r="R5337" s="2">
        <v>2003710000</v>
      </c>
      <c r="S5337" s="2">
        <v>2027010000</v>
      </c>
      <c r="T5337" s="2">
        <v>2057440000</v>
      </c>
      <c r="U5337" s="2">
        <v>2083910000</v>
      </c>
      <c r="V5337" s="2">
        <v>2112550000</v>
      </c>
      <c r="W5337" s="2">
        <v>2144350000</v>
      </c>
      <c r="X5337" s="2">
        <v>2171270000</v>
      </c>
      <c r="Y5337" s="2">
        <v>2195160000</v>
      </c>
      <c r="Z5337" s="2">
        <v>2217100000</v>
      </c>
      <c r="AA5337" s="2">
        <v>2238920000</v>
      </c>
      <c r="AB5337" s="2">
        <v>2264450000</v>
      </c>
      <c r="AC5337" s="2">
        <v>2292480000</v>
      </c>
      <c r="AD5337" s="2">
        <v>2320440000</v>
      </c>
      <c r="AE5337" s="2">
        <v>2347220000</v>
      </c>
      <c r="AF5337" s="2">
        <v>2378390000</v>
      </c>
    </row>
    <row r="5338" spans="1:32">
      <c r="A5338" t="s">
        <v>6850</v>
      </c>
      <c r="B5338" t="s">
        <v>19</v>
      </c>
      <c r="C5338" s="2">
        <v>9177220000</v>
      </c>
      <c r="D5338" s="2">
        <v>10047900000</v>
      </c>
      <c r="E5338" s="2">
        <v>9934230000</v>
      </c>
      <c r="F5338" s="2">
        <v>9958970000</v>
      </c>
      <c r="G5338" s="2">
        <v>9713090000</v>
      </c>
      <c r="H5338" s="2">
        <v>9684780000</v>
      </c>
      <c r="I5338" s="2">
        <v>9724970000</v>
      </c>
      <c r="J5338" s="2">
        <v>9794650000</v>
      </c>
      <c r="K5338" s="2">
        <v>9877480000</v>
      </c>
      <c r="L5338" s="2">
        <v>9951460000</v>
      </c>
      <c r="M5338" s="2">
        <v>10038200000</v>
      </c>
      <c r="N5338" s="2">
        <v>10213300000</v>
      </c>
      <c r="O5338" s="2">
        <v>10383100000</v>
      </c>
      <c r="P5338" s="2">
        <v>10557300000</v>
      </c>
      <c r="Q5338" s="2">
        <v>10715500000</v>
      </c>
      <c r="R5338" s="2">
        <v>10824700000</v>
      </c>
      <c r="S5338" s="2">
        <v>10964500000</v>
      </c>
      <c r="T5338" s="2">
        <v>11154700000</v>
      </c>
      <c r="U5338" s="2">
        <v>11306500000</v>
      </c>
      <c r="V5338" s="2">
        <v>11478200000</v>
      </c>
      <c r="W5338" s="2">
        <v>11671500000</v>
      </c>
      <c r="X5338" s="2">
        <v>11845900000</v>
      </c>
      <c r="Y5338" s="2">
        <v>11990700000</v>
      </c>
      <c r="Z5338" s="2">
        <v>12115800000</v>
      </c>
      <c r="AA5338" s="2">
        <v>12249800000</v>
      </c>
      <c r="AB5338" s="2">
        <v>12412000000</v>
      </c>
      <c r="AC5338" s="2">
        <v>12577700000</v>
      </c>
      <c r="AD5338" s="2">
        <v>12753200000</v>
      </c>
      <c r="AE5338" s="2">
        <v>12917400000</v>
      </c>
      <c r="AF5338" s="2">
        <v>13104200000</v>
      </c>
    </row>
    <row r="5339" spans="1:32">
      <c r="A5339" t="s">
        <v>6851</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6852</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6853</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6854</v>
      </c>
      <c r="B5342" t="s">
        <v>19</v>
      </c>
      <c r="C5342" s="2">
        <v>70644900000000</v>
      </c>
      <c r="D5342" s="2">
        <v>66721000000000</v>
      </c>
      <c r="E5342" s="2">
        <v>62101100000000</v>
      </c>
      <c r="F5342" s="2">
        <v>60456300000000</v>
      </c>
      <c r="G5342" s="2">
        <v>56416100000000</v>
      </c>
      <c r="H5342" s="2">
        <v>53029000000000</v>
      </c>
      <c r="I5342" s="2">
        <v>50222800000000</v>
      </c>
      <c r="J5342" s="2">
        <v>47889800000000</v>
      </c>
      <c r="K5342" s="2">
        <v>47649600000000</v>
      </c>
      <c r="L5342" s="2">
        <v>46636800000000</v>
      </c>
      <c r="M5342" s="2">
        <v>45454400000000</v>
      </c>
      <c r="N5342" s="2">
        <v>44547700000000</v>
      </c>
      <c r="O5342" s="2">
        <v>44202300000000</v>
      </c>
      <c r="P5342" s="2">
        <v>44047800000000</v>
      </c>
      <c r="Q5342" s="2">
        <v>43422900000000</v>
      </c>
      <c r="R5342" s="2">
        <v>42691800000000</v>
      </c>
      <c r="S5342" s="2">
        <v>42909000000000</v>
      </c>
      <c r="T5342" s="2">
        <v>43937900000000</v>
      </c>
      <c r="U5342" s="2">
        <v>44686700000000</v>
      </c>
      <c r="V5342" s="2">
        <v>45962200000000</v>
      </c>
      <c r="W5342" s="2">
        <v>47137800000000</v>
      </c>
      <c r="X5342" s="2">
        <v>48386400000000</v>
      </c>
      <c r="Y5342" s="2">
        <v>49476200000000</v>
      </c>
      <c r="Z5342" s="2">
        <v>50246300000000</v>
      </c>
      <c r="AA5342" s="2">
        <v>50732400000000</v>
      </c>
      <c r="AB5342" s="2">
        <v>50726600000000</v>
      </c>
      <c r="AC5342" s="2">
        <v>50631500000000</v>
      </c>
      <c r="AD5342" s="2">
        <v>50858900000000</v>
      </c>
      <c r="AE5342" s="2">
        <v>51058100000000</v>
      </c>
      <c r="AF5342" s="2">
        <v>51333400000000</v>
      </c>
    </row>
    <row r="5343" spans="1:32">
      <c r="A5343" t="s">
        <v>6855</v>
      </c>
      <c r="B5343" t="s">
        <v>19</v>
      </c>
      <c r="C5343" s="2">
        <v>202334000000</v>
      </c>
      <c r="D5343" s="2">
        <v>213961000000</v>
      </c>
      <c r="E5343" s="2">
        <v>209384000000</v>
      </c>
      <c r="F5343" s="2">
        <v>232439000000</v>
      </c>
      <c r="G5343" s="2">
        <v>222358000000</v>
      </c>
      <c r="H5343" s="2">
        <v>208180000000</v>
      </c>
      <c r="I5343" s="2">
        <v>207756000000</v>
      </c>
      <c r="J5343" s="2">
        <v>212449000000</v>
      </c>
      <c r="K5343" s="2">
        <v>214495000000</v>
      </c>
      <c r="L5343" s="2">
        <v>214006000000</v>
      </c>
      <c r="M5343" s="2">
        <v>210122000000</v>
      </c>
      <c r="N5343" s="2">
        <v>206025000000</v>
      </c>
      <c r="O5343" s="2">
        <v>200797000000</v>
      </c>
      <c r="P5343" s="2">
        <v>197679000000</v>
      </c>
      <c r="Q5343" s="2">
        <v>194393000000</v>
      </c>
      <c r="R5343" s="2">
        <v>192165000000</v>
      </c>
      <c r="S5343" s="2">
        <v>193731000000</v>
      </c>
      <c r="T5343" s="2">
        <v>196094000000</v>
      </c>
      <c r="U5343" s="2">
        <v>199304000000</v>
      </c>
      <c r="V5343" s="2">
        <v>204458000000</v>
      </c>
      <c r="W5343" s="2">
        <v>207292000000</v>
      </c>
      <c r="X5343" s="2">
        <v>212300000000</v>
      </c>
      <c r="Y5343" s="2">
        <v>217169000000</v>
      </c>
      <c r="Z5343" s="2">
        <v>220346000000</v>
      </c>
      <c r="AA5343" s="2">
        <v>222569000000</v>
      </c>
      <c r="AB5343" s="2">
        <v>222266000000</v>
      </c>
      <c r="AC5343" s="2">
        <v>220202000000</v>
      </c>
      <c r="AD5343" s="2">
        <v>219508000000</v>
      </c>
      <c r="AE5343" s="2">
        <v>219567000000</v>
      </c>
      <c r="AF5343" s="2">
        <v>221158000000</v>
      </c>
    </row>
    <row r="5344" spans="1:32">
      <c r="A5344" t="s">
        <v>6856</v>
      </c>
      <c r="B5344" t="s">
        <v>19</v>
      </c>
      <c r="C5344" s="2">
        <v>40094400000</v>
      </c>
      <c r="D5344" s="2">
        <v>37675100000</v>
      </c>
      <c r="E5344" s="2">
        <v>34053300000</v>
      </c>
      <c r="F5344" s="2">
        <v>34083200000</v>
      </c>
      <c r="G5344" s="2">
        <v>32272400000</v>
      </c>
      <c r="H5344" s="2">
        <v>30147000000</v>
      </c>
      <c r="I5344" s="2">
        <v>28529700000</v>
      </c>
      <c r="J5344" s="2">
        <v>27443400000</v>
      </c>
      <c r="K5344" s="2">
        <v>27465100000</v>
      </c>
      <c r="L5344" s="2">
        <v>27098800000</v>
      </c>
      <c r="M5344" s="2">
        <v>26531600000</v>
      </c>
      <c r="N5344" s="2">
        <v>26182800000</v>
      </c>
      <c r="O5344" s="2">
        <v>25999800000</v>
      </c>
      <c r="P5344" s="2">
        <v>25881500000</v>
      </c>
      <c r="Q5344" s="2">
        <v>25500300000</v>
      </c>
      <c r="R5344" s="2">
        <v>25095500000</v>
      </c>
      <c r="S5344" s="2">
        <v>25230800000</v>
      </c>
      <c r="T5344" s="2">
        <v>25746100000</v>
      </c>
      <c r="U5344" s="2">
        <v>26070100000</v>
      </c>
      <c r="V5344" s="2">
        <v>26826600000</v>
      </c>
      <c r="W5344" s="2">
        <v>27397500000</v>
      </c>
      <c r="X5344" s="2">
        <v>28073600000</v>
      </c>
      <c r="Y5344" s="2">
        <v>28634600000</v>
      </c>
      <c r="Z5344" s="2">
        <v>29026400000</v>
      </c>
      <c r="AA5344" s="2">
        <v>29281700000</v>
      </c>
      <c r="AB5344" s="2">
        <v>29272700000</v>
      </c>
      <c r="AC5344" s="2">
        <v>29231100000</v>
      </c>
      <c r="AD5344" s="2">
        <v>29315900000</v>
      </c>
      <c r="AE5344" s="2">
        <v>29319300000</v>
      </c>
      <c r="AF5344" s="2">
        <v>29454600000</v>
      </c>
    </row>
    <row r="5345" spans="1:32">
      <c r="A5345" t="s">
        <v>6857</v>
      </c>
      <c r="B5345" t="s">
        <v>19</v>
      </c>
      <c r="C5345" s="2">
        <v>62137900000</v>
      </c>
      <c r="D5345" s="2">
        <v>57363300000</v>
      </c>
      <c r="E5345" s="2">
        <v>51160900000</v>
      </c>
      <c r="F5345" s="2">
        <v>50222600000</v>
      </c>
      <c r="G5345" s="2">
        <v>47454500000</v>
      </c>
      <c r="H5345" s="2">
        <v>44308400000</v>
      </c>
      <c r="I5345" s="2">
        <v>41467700000</v>
      </c>
      <c r="J5345" s="2">
        <v>39350700000</v>
      </c>
      <c r="K5345" s="2">
        <v>39297900000</v>
      </c>
      <c r="L5345" s="2">
        <v>38671000000</v>
      </c>
      <c r="M5345" s="2">
        <v>37837300000</v>
      </c>
      <c r="N5345" s="2">
        <v>37396200000</v>
      </c>
      <c r="O5345" s="2">
        <v>37299300000</v>
      </c>
      <c r="P5345" s="2">
        <v>37226600000</v>
      </c>
      <c r="Q5345" s="2">
        <v>36691100000</v>
      </c>
      <c r="R5345" s="2">
        <v>36073900000</v>
      </c>
      <c r="S5345" s="2">
        <v>36243400000</v>
      </c>
      <c r="T5345" s="2">
        <v>37054500000</v>
      </c>
      <c r="U5345" s="2">
        <v>37486600000</v>
      </c>
      <c r="V5345" s="2">
        <v>38600600000</v>
      </c>
      <c r="W5345" s="2">
        <v>39487400000</v>
      </c>
      <c r="X5345" s="2">
        <v>40469000000</v>
      </c>
      <c r="Y5345" s="2">
        <v>41251500000</v>
      </c>
      <c r="Z5345" s="2">
        <v>41805100000</v>
      </c>
      <c r="AA5345" s="2">
        <v>42162200000</v>
      </c>
      <c r="AB5345" s="2">
        <v>42160900000</v>
      </c>
      <c r="AC5345" s="2">
        <v>42173600000</v>
      </c>
      <c r="AD5345" s="2">
        <v>42352600000</v>
      </c>
      <c r="AE5345" s="2">
        <v>42358300000</v>
      </c>
      <c r="AF5345" s="2">
        <v>42528000000</v>
      </c>
    </row>
    <row r="5346" spans="1:32">
      <c r="A5346" t="s">
        <v>6858</v>
      </c>
      <c r="B5346" t="s">
        <v>19</v>
      </c>
      <c r="C5346" s="2">
        <v>37683500000</v>
      </c>
      <c r="D5346" s="2">
        <v>39680100000</v>
      </c>
      <c r="E5346" s="2">
        <v>38730600000</v>
      </c>
      <c r="F5346" s="2">
        <v>42867300000</v>
      </c>
      <c r="G5346" s="2">
        <v>40998600000</v>
      </c>
      <c r="H5346" s="2">
        <v>38389300000</v>
      </c>
      <c r="I5346" s="2">
        <v>38259200000</v>
      </c>
      <c r="J5346" s="2">
        <v>39045400000</v>
      </c>
      <c r="K5346" s="2">
        <v>39420800000</v>
      </c>
      <c r="L5346" s="2">
        <v>39321200000</v>
      </c>
      <c r="M5346" s="2">
        <v>38602600000</v>
      </c>
      <c r="N5346" s="2">
        <v>37862100000</v>
      </c>
      <c r="O5346" s="2">
        <v>36913500000</v>
      </c>
      <c r="P5346" s="2">
        <v>36341200000</v>
      </c>
      <c r="Q5346" s="2">
        <v>35746400000</v>
      </c>
      <c r="R5346" s="2">
        <v>35330400000</v>
      </c>
      <c r="S5346" s="2">
        <v>35625000000</v>
      </c>
      <c r="T5346" s="2">
        <v>36055600000</v>
      </c>
      <c r="U5346" s="2">
        <v>36655800000</v>
      </c>
      <c r="V5346" s="2">
        <v>37607900000</v>
      </c>
      <c r="W5346" s="2">
        <v>38128100000</v>
      </c>
      <c r="X5346" s="2">
        <v>39053300000</v>
      </c>
      <c r="Y5346" s="2">
        <v>39939100000</v>
      </c>
      <c r="Z5346" s="2">
        <v>40534300000</v>
      </c>
      <c r="AA5346" s="2">
        <v>40924500000</v>
      </c>
      <c r="AB5346" s="2">
        <v>40867600000</v>
      </c>
      <c r="AC5346" s="2">
        <v>40510500000</v>
      </c>
      <c r="AD5346" s="2">
        <v>40390900000</v>
      </c>
      <c r="AE5346" s="2">
        <v>40387000000</v>
      </c>
      <c r="AF5346" s="2">
        <v>40682300000</v>
      </c>
    </row>
    <row r="5347" spans="1:32">
      <c r="A5347" t="s">
        <v>6859</v>
      </c>
      <c r="B5347" t="s">
        <v>19</v>
      </c>
      <c r="C5347" s="2">
        <v>15058100000</v>
      </c>
      <c r="D5347" s="2">
        <v>15671500000</v>
      </c>
      <c r="E5347" s="2">
        <v>15186000000</v>
      </c>
      <c r="F5347" s="2">
        <v>16651700000</v>
      </c>
      <c r="G5347" s="2">
        <v>15921100000</v>
      </c>
      <c r="H5347" s="2">
        <v>14906700000</v>
      </c>
      <c r="I5347" s="2">
        <v>14784200000</v>
      </c>
      <c r="J5347" s="2">
        <v>15029900000</v>
      </c>
      <c r="K5347" s="2">
        <v>15159700000</v>
      </c>
      <c r="L5347" s="2">
        <v>15111300000</v>
      </c>
      <c r="M5347" s="2">
        <v>14834100000</v>
      </c>
      <c r="N5347" s="2">
        <v>14546900000</v>
      </c>
      <c r="O5347" s="2">
        <v>14204200000</v>
      </c>
      <c r="P5347" s="2">
        <v>13997300000</v>
      </c>
      <c r="Q5347" s="2">
        <v>13770800000</v>
      </c>
      <c r="R5347" s="2">
        <v>13605400000</v>
      </c>
      <c r="S5347" s="2">
        <v>13719300000</v>
      </c>
      <c r="T5347" s="2">
        <v>13887500000</v>
      </c>
      <c r="U5347" s="2">
        <v>14113600000</v>
      </c>
      <c r="V5347" s="2">
        <v>14485300000</v>
      </c>
      <c r="W5347" s="2">
        <v>14700100000</v>
      </c>
      <c r="X5347" s="2">
        <v>15054600000</v>
      </c>
      <c r="Y5347" s="2">
        <v>15394000000</v>
      </c>
      <c r="Z5347" s="2">
        <v>15623000000</v>
      </c>
      <c r="AA5347" s="2">
        <v>15766600000</v>
      </c>
      <c r="AB5347" s="2">
        <v>15745100000</v>
      </c>
      <c r="AC5347" s="2">
        <v>15618100000</v>
      </c>
      <c r="AD5347" s="2">
        <v>15579000000</v>
      </c>
      <c r="AE5347" s="2">
        <v>15580500000</v>
      </c>
      <c r="AF5347" s="2">
        <v>15688500000</v>
      </c>
    </row>
    <row r="5348" spans="1:32">
      <c r="A5348" t="s">
        <v>6860</v>
      </c>
      <c r="B5348" t="s">
        <v>19</v>
      </c>
      <c r="C5348" s="2">
        <v>2652450000</v>
      </c>
      <c r="D5348" s="2">
        <v>2588790000</v>
      </c>
      <c r="E5348" s="2">
        <v>2404590000</v>
      </c>
      <c r="F5348" s="2">
        <v>2499420000</v>
      </c>
      <c r="G5348" s="2">
        <v>2376360000</v>
      </c>
      <c r="H5348" s="2">
        <v>2221450000</v>
      </c>
      <c r="I5348" s="2">
        <v>2146120000</v>
      </c>
      <c r="J5348" s="2">
        <v>2115350000</v>
      </c>
      <c r="K5348" s="2">
        <v>2124820000</v>
      </c>
      <c r="L5348" s="2">
        <v>2105440000</v>
      </c>
      <c r="M5348" s="2">
        <v>2063860000</v>
      </c>
      <c r="N5348" s="2">
        <v>2031410000</v>
      </c>
      <c r="O5348" s="2">
        <v>2001620000</v>
      </c>
      <c r="P5348" s="2">
        <v>1983910000</v>
      </c>
      <c r="Q5348" s="2">
        <v>1952870000</v>
      </c>
      <c r="R5348" s="2">
        <v>1925700000</v>
      </c>
      <c r="S5348" s="2">
        <v>1938370000</v>
      </c>
      <c r="T5348" s="2">
        <v>1970910000</v>
      </c>
      <c r="U5348" s="2">
        <v>1998790000</v>
      </c>
      <c r="V5348" s="2">
        <v>2054630000</v>
      </c>
      <c r="W5348" s="2">
        <v>2092680000</v>
      </c>
      <c r="X5348" s="2">
        <v>2143570000</v>
      </c>
      <c r="Y5348" s="2">
        <v>2188580000</v>
      </c>
      <c r="Z5348" s="2">
        <v>2219460000</v>
      </c>
      <c r="AA5348" s="2">
        <v>2239820000</v>
      </c>
      <c r="AB5348" s="2">
        <v>2238530000</v>
      </c>
      <c r="AC5348" s="2">
        <v>2228090000</v>
      </c>
      <c r="AD5348" s="2">
        <v>2229830000</v>
      </c>
      <c r="AE5348" s="2">
        <v>2229880000</v>
      </c>
      <c r="AF5348" s="2">
        <v>2241810000</v>
      </c>
    </row>
    <row r="5349" spans="1:32">
      <c r="A5349" t="s">
        <v>6861</v>
      </c>
      <c r="B5349" t="s">
        <v>19</v>
      </c>
      <c r="C5349" s="2">
        <v>355160000</v>
      </c>
      <c r="D5349" s="2">
        <v>355876000</v>
      </c>
      <c r="E5349" s="2">
        <v>336523000</v>
      </c>
      <c r="F5349" s="2">
        <v>358054000</v>
      </c>
      <c r="G5349" s="2">
        <v>341174000</v>
      </c>
      <c r="H5349" s="2">
        <v>319157000</v>
      </c>
      <c r="I5349" s="2">
        <v>312043000</v>
      </c>
      <c r="J5349" s="2">
        <v>311773000</v>
      </c>
      <c r="K5349" s="2">
        <v>313874000</v>
      </c>
      <c r="L5349" s="2">
        <v>311855000</v>
      </c>
      <c r="M5349" s="2">
        <v>305827000</v>
      </c>
      <c r="N5349" s="2">
        <v>300577000</v>
      </c>
      <c r="O5349" s="2">
        <v>295006000</v>
      </c>
      <c r="P5349" s="2">
        <v>291516000</v>
      </c>
      <c r="Q5349" s="2">
        <v>286938000</v>
      </c>
      <c r="R5349" s="2">
        <v>283199000</v>
      </c>
      <c r="S5349" s="2">
        <v>285275000</v>
      </c>
      <c r="T5349" s="2">
        <v>289567000</v>
      </c>
      <c r="U5349" s="2">
        <v>293949000</v>
      </c>
      <c r="V5349" s="2">
        <v>301859000</v>
      </c>
      <c r="W5349" s="2">
        <v>306867000</v>
      </c>
      <c r="X5349" s="2">
        <v>314339000</v>
      </c>
      <c r="Y5349" s="2">
        <v>321198000</v>
      </c>
      <c r="Z5349" s="2">
        <v>325775000</v>
      </c>
      <c r="AA5349" s="2">
        <v>328905000</v>
      </c>
      <c r="AB5349" s="2">
        <v>328499000</v>
      </c>
      <c r="AC5349" s="2">
        <v>326491000</v>
      </c>
      <c r="AD5349" s="2">
        <v>326260000</v>
      </c>
      <c r="AE5349" s="2">
        <v>326284000</v>
      </c>
      <c r="AF5349" s="2">
        <v>328281000</v>
      </c>
    </row>
    <row r="5350" spans="1:32">
      <c r="A5350" t="s">
        <v>6862</v>
      </c>
      <c r="B5350" t="s">
        <v>19</v>
      </c>
      <c r="C5350" s="2">
        <v>2167060000</v>
      </c>
      <c r="D5350" s="2">
        <v>2158380000</v>
      </c>
      <c r="E5350" s="2">
        <v>2032790000</v>
      </c>
      <c r="F5350" s="2">
        <v>2150970000</v>
      </c>
      <c r="G5350" s="2">
        <v>2048420000</v>
      </c>
      <c r="H5350" s="2">
        <v>1916930000</v>
      </c>
      <c r="I5350" s="2">
        <v>1868880000</v>
      </c>
      <c r="J5350" s="2">
        <v>1861420000</v>
      </c>
      <c r="K5350" s="2">
        <v>1873050000</v>
      </c>
      <c r="L5350" s="2">
        <v>1860550000</v>
      </c>
      <c r="M5350" s="2">
        <v>1824250000</v>
      </c>
      <c r="N5350" s="2">
        <v>1793630000</v>
      </c>
      <c r="O5350" s="2">
        <v>1761590000</v>
      </c>
      <c r="P5350" s="2">
        <v>1742350000</v>
      </c>
      <c r="Q5350" s="2">
        <v>1715280000</v>
      </c>
      <c r="R5350" s="2">
        <v>1692080000</v>
      </c>
      <c r="S5350" s="2">
        <v>1703850000</v>
      </c>
      <c r="T5350" s="2">
        <v>1730160000</v>
      </c>
      <c r="U5350" s="2">
        <v>1756460000</v>
      </c>
      <c r="V5350" s="2">
        <v>1803530000</v>
      </c>
      <c r="W5350" s="2">
        <v>1834540000</v>
      </c>
      <c r="X5350" s="2">
        <v>1879060000</v>
      </c>
      <c r="Y5350" s="2">
        <v>1919580000</v>
      </c>
      <c r="Z5350" s="2">
        <v>1947220000</v>
      </c>
      <c r="AA5350" s="2">
        <v>1965600000</v>
      </c>
      <c r="AB5350" s="2">
        <v>1963370000</v>
      </c>
      <c r="AC5350" s="2">
        <v>1952400000</v>
      </c>
      <c r="AD5350" s="2">
        <v>1951610000</v>
      </c>
      <c r="AE5350" s="2">
        <v>1951210000</v>
      </c>
      <c r="AF5350" s="2">
        <v>1963320000</v>
      </c>
    </row>
    <row r="5351" spans="1:32">
      <c r="A5351" t="s">
        <v>6863</v>
      </c>
      <c r="B5351" t="s">
        <v>19</v>
      </c>
      <c r="C5351" s="2">
        <v>2601190000000</v>
      </c>
      <c r="D5351" s="2">
        <v>2762310000000</v>
      </c>
      <c r="E5351" s="2">
        <v>2867500000000</v>
      </c>
      <c r="F5351" s="2">
        <v>2895780000000</v>
      </c>
      <c r="G5351" s="2">
        <v>2730910000000</v>
      </c>
      <c r="H5351" s="2">
        <v>2665260000000</v>
      </c>
      <c r="I5351" s="2">
        <v>2677630000000</v>
      </c>
      <c r="J5351" s="2">
        <v>2414130000000</v>
      </c>
      <c r="K5351" s="2">
        <v>2419620000000</v>
      </c>
      <c r="L5351" s="2">
        <v>2402010000000</v>
      </c>
      <c r="M5351" s="2">
        <v>2344940000000</v>
      </c>
      <c r="N5351" s="2">
        <v>2269920000000</v>
      </c>
      <c r="O5351" s="2">
        <v>2217070000000</v>
      </c>
      <c r="P5351" s="2">
        <v>2204560000000</v>
      </c>
      <c r="Q5351" s="2">
        <v>2180820000000</v>
      </c>
      <c r="R5351" s="2">
        <v>2147530000000</v>
      </c>
      <c r="S5351" s="2">
        <v>2152110000000</v>
      </c>
      <c r="T5351" s="2">
        <v>2194170000000</v>
      </c>
      <c r="U5351" s="2">
        <v>2249940000000</v>
      </c>
      <c r="V5351" s="2">
        <v>2284900000000</v>
      </c>
      <c r="W5351" s="2">
        <v>2337190000000</v>
      </c>
      <c r="X5351" s="2">
        <v>2396160000000</v>
      </c>
      <c r="Y5351" s="2">
        <v>2453830000000</v>
      </c>
      <c r="Z5351" s="2">
        <v>2493540000000</v>
      </c>
      <c r="AA5351" s="2">
        <v>2518140000000</v>
      </c>
      <c r="AB5351" s="2">
        <v>2500990000000</v>
      </c>
      <c r="AC5351" s="2">
        <v>2483160000000</v>
      </c>
      <c r="AD5351" s="2">
        <v>2478130000000</v>
      </c>
      <c r="AE5351" s="2">
        <v>2499990000000</v>
      </c>
      <c r="AF5351" s="2">
        <v>2511480000000</v>
      </c>
    </row>
    <row r="5352" spans="1:32">
      <c r="A5352" t="s">
        <v>6864</v>
      </c>
      <c r="B5352" t="s">
        <v>19</v>
      </c>
      <c r="C5352" s="2">
        <v>83920000</v>
      </c>
      <c r="D5352" s="2">
        <v>76948800</v>
      </c>
      <c r="E5352" s="2">
        <v>68271600</v>
      </c>
      <c r="F5352" s="2">
        <v>66502300</v>
      </c>
      <c r="G5352" s="2">
        <v>62783900</v>
      </c>
      <c r="H5352" s="2">
        <v>58609000</v>
      </c>
      <c r="I5352" s="2">
        <v>54603300</v>
      </c>
      <c r="J5352" s="2">
        <v>51522600</v>
      </c>
      <c r="K5352" s="2">
        <v>51407200</v>
      </c>
      <c r="L5352" s="2">
        <v>50530100</v>
      </c>
      <c r="M5352" s="2">
        <v>49427100</v>
      </c>
      <c r="N5352" s="2">
        <v>48883000</v>
      </c>
      <c r="O5352" s="2">
        <v>48847600</v>
      </c>
      <c r="P5352" s="2">
        <v>48804200</v>
      </c>
      <c r="Q5352" s="2">
        <v>48109900</v>
      </c>
      <c r="R5352" s="2">
        <v>47282000</v>
      </c>
      <c r="S5352" s="2">
        <v>47489900</v>
      </c>
      <c r="T5352" s="2">
        <v>48591700</v>
      </c>
      <c r="U5352" s="2">
        <v>49140000</v>
      </c>
      <c r="V5352" s="2">
        <v>50614500</v>
      </c>
      <c r="W5352" s="2">
        <v>51813700</v>
      </c>
      <c r="X5352" s="2">
        <v>53104700</v>
      </c>
      <c r="Y5352" s="2">
        <v>54117100</v>
      </c>
      <c r="Z5352" s="2">
        <v>54836600</v>
      </c>
      <c r="AA5352" s="2">
        <v>55300100</v>
      </c>
      <c r="AB5352" s="2">
        <v>55304200</v>
      </c>
      <c r="AC5352" s="2">
        <v>55361400</v>
      </c>
      <c r="AD5352" s="2">
        <v>55626600</v>
      </c>
      <c r="AE5352" s="2">
        <v>55634700</v>
      </c>
      <c r="AF5352" s="2">
        <v>55844500</v>
      </c>
    </row>
    <row r="5353" spans="1:32">
      <c r="A5353" t="s">
        <v>6865</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6866</v>
      </c>
      <c r="B5354" t="s">
        <v>19</v>
      </c>
      <c r="C5354">
        <v>0</v>
      </c>
      <c r="D5354">
        <v>0</v>
      </c>
      <c r="E5354">
        <v>7.4957300000000004E-2</v>
      </c>
      <c r="F5354">
        <v>0.149674</v>
      </c>
      <c r="G5354">
        <v>0.224023</v>
      </c>
      <c r="H5354">
        <v>0.298147</v>
      </c>
      <c r="I5354">
        <v>0.37197000000000002</v>
      </c>
      <c r="J5354">
        <v>0.44556800000000002</v>
      </c>
      <c r="K5354">
        <v>0.51886600000000005</v>
      </c>
      <c r="L5354">
        <v>0.59186300000000003</v>
      </c>
      <c r="M5354">
        <v>0.66463499999999998</v>
      </c>
      <c r="N5354">
        <v>0.73710600000000004</v>
      </c>
      <c r="O5354">
        <v>0.81108000000000002</v>
      </c>
      <c r="P5354">
        <v>0.88542900000000002</v>
      </c>
      <c r="Q5354">
        <v>0.95902699999999996</v>
      </c>
      <c r="R5354">
        <v>1.03338</v>
      </c>
      <c r="S5354">
        <v>1.10697</v>
      </c>
      <c r="T5354">
        <v>1.1813199999999999</v>
      </c>
      <c r="U5354">
        <v>1.2556700000000001</v>
      </c>
      <c r="V5354">
        <v>1.33002</v>
      </c>
      <c r="W5354">
        <v>1.4043699999999999</v>
      </c>
      <c r="X5354">
        <v>1.47872</v>
      </c>
      <c r="Y5354">
        <v>1.55307</v>
      </c>
      <c r="Z5354">
        <v>1.6274200000000001</v>
      </c>
      <c r="AA5354">
        <v>1.70177</v>
      </c>
      <c r="AB5354">
        <v>1.7761100000000001</v>
      </c>
      <c r="AC5354">
        <v>1.85046</v>
      </c>
      <c r="AD5354">
        <v>1.9248099999999999</v>
      </c>
      <c r="AE5354">
        <v>1.9999100000000001</v>
      </c>
      <c r="AF5354">
        <v>2.0742600000000002</v>
      </c>
    </row>
    <row r="5355" spans="1:32">
      <c r="A5355" t="s">
        <v>6867</v>
      </c>
      <c r="B5355" t="s">
        <v>19</v>
      </c>
      <c r="C5355" s="2">
        <v>172500000000</v>
      </c>
      <c r="D5355" s="2">
        <v>172500000000</v>
      </c>
      <c r="E5355" s="2">
        <v>172500000000</v>
      </c>
      <c r="F5355" s="2">
        <v>175900000000</v>
      </c>
      <c r="G5355" s="2">
        <v>177600000000</v>
      </c>
      <c r="H5355" s="2">
        <v>179300000000</v>
      </c>
      <c r="I5355" s="2">
        <v>181000000000</v>
      </c>
      <c r="J5355" s="2">
        <v>182900000000</v>
      </c>
      <c r="K5355" s="2">
        <v>184800000000</v>
      </c>
      <c r="L5355" s="2">
        <v>186700000000</v>
      </c>
      <c r="M5355" s="2">
        <v>188600000000</v>
      </c>
      <c r="N5355" s="2">
        <v>190600000000</v>
      </c>
      <c r="O5355" s="2">
        <v>192600000000</v>
      </c>
      <c r="P5355" s="2">
        <v>194700000000</v>
      </c>
      <c r="Q5355" s="2">
        <v>196700000000</v>
      </c>
      <c r="R5355" s="2">
        <v>198800000000</v>
      </c>
      <c r="S5355" s="2">
        <v>200900000000</v>
      </c>
      <c r="T5355" s="2">
        <v>203100000000</v>
      </c>
      <c r="U5355" s="2">
        <v>205200000000</v>
      </c>
      <c r="V5355" s="2">
        <v>207400000000</v>
      </c>
      <c r="W5355" s="2">
        <v>209600000000</v>
      </c>
      <c r="X5355" s="2">
        <v>211800000000</v>
      </c>
      <c r="Y5355" s="2">
        <v>214000000000</v>
      </c>
      <c r="Z5355" s="2">
        <v>216200000000</v>
      </c>
      <c r="AA5355" s="2">
        <v>218400000000</v>
      </c>
      <c r="AB5355" s="2">
        <v>220600000000</v>
      </c>
      <c r="AC5355" s="2">
        <v>222800000000</v>
      </c>
      <c r="AD5355" s="2">
        <v>225100000000</v>
      </c>
      <c r="AE5355" s="2">
        <v>227300000000</v>
      </c>
      <c r="AF5355" s="2">
        <v>229500000000</v>
      </c>
    </row>
    <row r="5356" spans="1:32">
      <c r="A5356" t="s">
        <v>6868</v>
      </c>
      <c r="B5356" t="s">
        <v>19</v>
      </c>
      <c r="C5356" s="2">
        <v>1303000000000</v>
      </c>
      <c r="D5356" s="2">
        <v>1303000000000</v>
      </c>
      <c r="E5356" s="2">
        <v>1303000000000</v>
      </c>
      <c r="F5356" s="2">
        <v>1329000000000</v>
      </c>
      <c r="G5356" s="2">
        <v>1342000000000</v>
      </c>
      <c r="H5356" s="2">
        <v>1355000000000</v>
      </c>
      <c r="I5356" s="2">
        <v>1368000000000</v>
      </c>
      <c r="J5356" s="2">
        <v>1382000000000</v>
      </c>
      <c r="K5356" s="2">
        <v>1397000000000</v>
      </c>
      <c r="L5356" s="2">
        <v>1411000000000</v>
      </c>
      <c r="M5356" s="2">
        <v>1425000000000</v>
      </c>
      <c r="N5356" s="2">
        <v>1440000000000</v>
      </c>
      <c r="O5356" s="2">
        <v>1455000000000</v>
      </c>
      <c r="P5356" s="2">
        <v>1471000000000</v>
      </c>
      <c r="Q5356" s="2">
        <v>1487000000000</v>
      </c>
      <c r="R5356" s="2">
        <v>1502000000000</v>
      </c>
      <c r="S5356" s="2">
        <v>1518000000000</v>
      </c>
      <c r="T5356" s="2">
        <v>1534000000000</v>
      </c>
      <c r="U5356" s="2">
        <v>1551000000000</v>
      </c>
      <c r="V5356" s="2">
        <v>1567000000000</v>
      </c>
      <c r="W5356" s="2">
        <v>1584000000000</v>
      </c>
      <c r="X5356" s="2">
        <v>1600000000000</v>
      </c>
      <c r="Y5356" s="2">
        <v>1617000000000</v>
      </c>
      <c r="Z5356" s="2">
        <v>1633000000000</v>
      </c>
      <c r="AA5356" s="2">
        <v>1650000000000</v>
      </c>
      <c r="AB5356" s="2">
        <v>1667000000000</v>
      </c>
      <c r="AC5356" s="2">
        <v>1684000000000</v>
      </c>
      <c r="AD5356" s="2">
        <v>1701000000000</v>
      </c>
      <c r="AE5356" s="2">
        <v>1717000000000</v>
      </c>
      <c r="AF5356" s="2">
        <v>1734000000000</v>
      </c>
    </row>
    <row r="5357" spans="1:32">
      <c r="A5357" t="s">
        <v>6869</v>
      </c>
      <c r="B5357" t="s">
        <v>19</v>
      </c>
      <c r="C5357" s="2">
        <v>81230000000</v>
      </c>
      <c r="D5357" s="2">
        <v>81230000000</v>
      </c>
      <c r="E5357" s="2">
        <v>81230000000</v>
      </c>
      <c r="F5357" s="2">
        <v>82840000000</v>
      </c>
      <c r="G5357" s="2">
        <v>83650000000</v>
      </c>
      <c r="H5357" s="2">
        <v>84450000000</v>
      </c>
      <c r="I5357" s="2">
        <v>85260000000</v>
      </c>
      <c r="J5357" s="2">
        <v>86160000000</v>
      </c>
      <c r="K5357" s="2">
        <v>87050000000</v>
      </c>
      <c r="L5357" s="2">
        <v>87950000000</v>
      </c>
      <c r="M5357" s="2">
        <v>88850000000</v>
      </c>
      <c r="N5357" s="2">
        <v>89740000000</v>
      </c>
      <c r="O5357" s="2">
        <v>90720000000</v>
      </c>
      <c r="P5357" s="2">
        <v>91690000000</v>
      </c>
      <c r="Q5357" s="2">
        <v>92660000000</v>
      </c>
      <c r="R5357" s="2">
        <v>93630000000</v>
      </c>
      <c r="S5357" s="2">
        <v>94610000000</v>
      </c>
      <c r="T5357" s="2">
        <v>95630000000</v>
      </c>
      <c r="U5357" s="2">
        <v>96650000000</v>
      </c>
      <c r="V5357" s="2">
        <v>97680000000</v>
      </c>
      <c r="W5357" s="2">
        <v>98700000000</v>
      </c>
      <c r="X5357" s="2">
        <v>99730000000</v>
      </c>
      <c r="Y5357" s="2">
        <v>100800000000</v>
      </c>
      <c r="Z5357" s="2">
        <v>101800000000</v>
      </c>
      <c r="AA5357" s="2">
        <v>102900000000</v>
      </c>
      <c r="AB5357" s="2">
        <v>103900000000</v>
      </c>
      <c r="AC5357" s="2">
        <v>104900000000</v>
      </c>
      <c r="AD5357" s="2">
        <v>106000000000</v>
      </c>
      <c r="AE5357" s="2">
        <v>107000000000</v>
      </c>
      <c r="AF5357" s="2">
        <v>108100000000</v>
      </c>
    </row>
    <row r="5358" spans="1:32">
      <c r="A5358" t="s">
        <v>6870</v>
      </c>
      <c r="B5358" t="s">
        <v>19</v>
      </c>
      <c r="C5358" s="2">
        <v>227500000000</v>
      </c>
      <c r="D5358" s="2">
        <v>227500000000</v>
      </c>
      <c r="E5358" s="2">
        <v>227500000000</v>
      </c>
      <c r="F5358" s="2">
        <v>232000000000</v>
      </c>
      <c r="G5358" s="2">
        <v>234200000000</v>
      </c>
      <c r="H5358" s="2">
        <v>236500000000</v>
      </c>
      <c r="I5358" s="2">
        <v>238700000000</v>
      </c>
      <c r="J5358" s="2">
        <v>241200000000</v>
      </c>
      <c r="K5358" s="2">
        <v>243800000000</v>
      </c>
      <c r="L5358" s="2">
        <v>246300000000</v>
      </c>
      <c r="M5358" s="2">
        <v>248800000000</v>
      </c>
      <c r="N5358" s="2">
        <v>251300000000</v>
      </c>
      <c r="O5358" s="2">
        <v>254000000000</v>
      </c>
      <c r="P5358" s="2">
        <v>256700000000</v>
      </c>
      <c r="Q5358" s="2">
        <v>259500000000</v>
      </c>
      <c r="R5358" s="2">
        <v>262200000000</v>
      </c>
      <c r="S5358" s="2">
        <v>264900000000</v>
      </c>
      <c r="T5358" s="2">
        <v>267800000000</v>
      </c>
      <c r="U5358" s="2">
        <v>270600000000</v>
      </c>
      <c r="V5358" s="2">
        <v>273500000000</v>
      </c>
      <c r="W5358" s="2">
        <v>276400000000</v>
      </c>
      <c r="X5358" s="2">
        <v>279200000000</v>
      </c>
      <c r="Y5358" s="2">
        <v>282200000000</v>
      </c>
      <c r="Z5358" s="2">
        <v>285100000000</v>
      </c>
      <c r="AA5358" s="2">
        <v>288000000000</v>
      </c>
      <c r="AB5358" s="2">
        <v>290900000000</v>
      </c>
      <c r="AC5358" s="2">
        <v>293900000000</v>
      </c>
      <c r="AD5358" s="2">
        <v>296800000000</v>
      </c>
      <c r="AE5358" s="2">
        <v>299700000000</v>
      </c>
      <c r="AF5358" s="2">
        <v>302700000000</v>
      </c>
    </row>
    <row r="5359" spans="1:32">
      <c r="A5359" t="s">
        <v>6871</v>
      </c>
      <c r="B5359" t="s">
        <v>19</v>
      </c>
      <c r="C5359" s="2">
        <v>203100000000</v>
      </c>
      <c r="D5359" s="2">
        <v>203100000000</v>
      </c>
      <c r="E5359" s="2">
        <v>203100000000</v>
      </c>
      <c r="F5359" s="2">
        <v>207100000000</v>
      </c>
      <c r="G5359" s="2">
        <v>209100000000</v>
      </c>
      <c r="H5359" s="2">
        <v>211100000000</v>
      </c>
      <c r="I5359" s="2">
        <v>213100000000</v>
      </c>
      <c r="J5359" s="2">
        <v>215400000000</v>
      </c>
      <c r="K5359" s="2">
        <v>217600000000</v>
      </c>
      <c r="L5359" s="2">
        <v>219900000000</v>
      </c>
      <c r="M5359" s="2">
        <v>222100000000</v>
      </c>
      <c r="N5359" s="2">
        <v>224300000000</v>
      </c>
      <c r="O5359" s="2">
        <v>226800000000</v>
      </c>
      <c r="P5359" s="2">
        <v>229200000000</v>
      </c>
      <c r="Q5359" s="2">
        <v>231600000000</v>
      </c>
      <c r="R5359" s="2">
        <v>234100000000</v>
      </c>
      <c r="S5359" s="2">
        <v>236500000000</v>
      </c>
      <c r="T5359" s="2">
        <v>239100000000</v>
      </c>
      <c r="U5359" s="2">
        <v>241600000000</v>
      </c>
      <c r="V5359" s="2">
        <v>244200000000</v>
      </c>
      <c r="W5359" s="2">
        <v>246700000000</v>
      </c>
      <c r="X5359" s="2">
        <v>249300000000</v>
      </c>
      <c r="Y5359" s="2">
        <v>251900000000</v>
      </c>
      <c r="Z5359" s="2">
        <v>254500000000</v>
      </c>
      <c r="AA5359" s="2">
        <v>257100000000</v>
      </c>
      <c r="AB5359" s="2">
        <v>259700000000</v>
      </c>
      <c r="AC5359" s="2">
        <v>262400000000</v>
      </c>
      <c r="AD5359" s="2">
        <v>265000000000</v>
      </c>
      <c r="AE5359" s="2">
        <v>267600000000</v>
      </c>
      <c r="AF5359" s="2">
        <v>270200000000</v>
      </c>
    </row>
    <row r="5360" spans="1:32">
      <c r="A5360" t="s">
        <v>6872</v>
      </c>
      <c r="B5360" t="s">
        <v>19</v>
      </c>
      <c r="C5360" s="2">
        <v>25250000000</v>
      </c>
      <c r="D5360" s="2">
        <v>25250000000</v>
      </c>
      <c r="E5360" s="2">
        <v>25250000000</v>
      </c>
      <c r="F5360" s="2">
        <v>25750000000</v>
      </c>
      <c r="G5360" s="2">
        <v>26000000000</v>
      </c>
      <c r="H5360" s="2">
        <v>26250000000</v>
      </c>
      <c r="I5360" s="2">
        <v>26500000000</v>
      </c>
      <c r="J5360" s="2">
        <v>26780000000</v>
      </c>
      <c r="K5360" s="2">
        <v>27060000000</v>
      </c>
      <c r="L5360" s="2">
        <v>27340000000</v>
      </c>
      <c r="M5360" s="2">
        <v>27620000000</v>
      </c>
      <c r="N5360" s="2">
        <v>27900000000</v>
      </c>
      <c r="O5360" s="2">
        <v>28200000000</v>
      </c>
      <c r="P5360" s="2">
        <v>28500000000</v>
      </c>
      <c r="Q5360" s="2">
        <v>28800000000</v>
      </c>
      <c r="R5360" s="2">
        <v>29110000000</v>
      </c>
      <c r="S5360" s="2">
        <v>29410000000</v>
      </c>
      <c r="T5360" s="2">
        <v>29730000000</v>
      </c>
      <c r="U5360" s="2">
        <v>30050000000</v>
      </c>
      <c r="V5360" s="2">
        <v>30360000000</v>
      </c>
      <c r="W5360" s="2">
        <v>30680000000</v>
      </c>
      <c r="X5360" s="2">
        <v>31000000000</v>
      </c>
      <c r="Y5360" s="2">
        <v>31330000000</v>
      </c>
      <c r="Z5360" s="2">
        <v>31650000000</v>
      </c>
      <c r="AA5360" s="2">
        <v>31970000000</v>
      </c>
      <c r="AB5360" s="2">
        <v>32300000000</v>
      </c>
      <c r="AC5360" s="2">
        <v>32620000000</v>
      </c>
      <c r="AD5360" s="2">
        <v>32950000000</v>
      </c>
      <c r="AE5360" s="2">
        <v>33280000000</v>
      </c>
      <c r="AF5360" s="2">
        <v>33600000000</v>
      </c>
    </row>
    <row r="5361" spans="1:32">
      <c r="A5361" t="s">
        <v>6873</v>
      </c>
      <c r="B5361" t="s">
        <v>19</v>
      </c>
      <c r="C5361" s="2">
        <v>21390000000</v>
      </c>
      <c r="D5361" s="2">
        <v>21390000000</v>
      </c>
      <c r="E5361" s="2">
        <v>21390000000</v>
      </c>
      <c r="F5361" s="2">
        <v>21810000000</v>
      </c>
      <c r="G5361" s="2">
        <v>22020000000</v>
      </c>
      <c r="H5361" s="2">
        <v>22240000000</v>
      </c>
      <c r="I5361" s="2">
        <v>22450000000</v>
      </c>
      <c r="J5361" s="2">
        <v>22680000000</v>
      </c>
      <c r="K5361" s="2">
        <v>22920000000</v>
      </c>
      <c r="L5361" s="2">
        <v>23160000000</v>
      </c>
      <c r="M5361" s="2">
        <v>23390000000</v>
      </c>
      <c r="N5361" s="2">
        <v>23630000000</v>
      </c>
      <c r="O5361" s="2">
        <v>23880000000</v>
      </c>
      <c r="P5361" s="2">
        <v>24140000000</v>
      </c>
      <c r="Q5361" s="2">
        <v>24400000000</v>
      </c>
      <c r="R5361" s="2">
        <v>24650000000</v>
      </c>
      <c r="S5361" s="2">
        <v>24910000000</v>
      </c>
      <c r="T5361" s="2">
        <v>25180000000</v>
      </c>
      <c r="U5361" s="2">
        <v>25450000000</v>
      </c>
      <c r="V5361" s="2">
        <v>25720000000</v>
      </c>
      <c r="W5361" s="2">
        <v>25990000000</v>
      </c>
      <c r="X5361" s="2">
        <v>26260000000</v>
      </c>
      <c r="Y5361" s="2">
        <v>26530000000</v>
      </c>
      <c r="Z5361" s="2">
        <v>26810000000</v>
      </c>
      <c r="AA5361" s="2">
        <v>27080000000</v>
      </c>
      <c r="AB5361" s="2">
        <v>27360000000</v>
      </c>
      <c r="AC5361" s="2">
        <v>27630000000</v>
      </c>
      <c r="AD5361" s="2">
        <v>27910000000</v>
      </c>
      <c r="AE5361" s="2">
        <v>28180000000</v>
      </c>
      <c r="AF5361" s="2">
        <v>28460000000</v>
      </c>
    </row>
    <row r="5362" spans="1:32">
      <c r="A5362" t="s">
        <v>6874</v>
      </c>
      <c r="B5362" t="s">
        <v>19</v>
      </c>
      <c r="C5362" s="2">
        <v>76690000000</v>
      </c>
      <c r="D5362" s="2">
        <v>76690000000</v>
      </c>
      <c r="E5362" s="2">
        <v>76690000000</v>
      </c>
      <c r="F5362" s="2">
        <v>78210000000</v>
      </c>
      <c r="G5362" s="2">
        <v>78970000000</v>
      </c>
      <c r="H5362" s="2">
        <v>79730000000</v>
      </c>
      <c r="I5362" s="2">
        <v>80490000000</v>
      </c>
      <c r="J5362" s="2">
        <v>81340000000</v>
      </c>
      <c r="K5362" s="2">
        <v>82190000000</v>
      </c>
      <c r="L5362" s="2">
        <v>83040000000</v>
      </c>
      <c r="M5362" s="2">
        <v>83880000000</v>
      </c>
      <c r="N5362" s="2">
        <v>84730000000</v>
      </c>
      <c r="O5362" s="2">
        <v>85650000000</v>
      </c>
      <c r="P5362" s="2">
        <v>86560000000</v>
      </c>
      <c r="Q5362" s="2">
        <v>87480000000</v>
      </c>
      <c r="R5362" s="2">
        <v>88400000000</v>
      </c>
      <c r="S5362" s="2">
        <v>89320000000</v>
      </c>
      <c r="T5362" s="2">
        <v>90290000000</v>
      </c>
      <c r="U5362" s="2">
        <v>91250000000</v>
      </c>
      <c r="V5362" s="2">
        <v>92220000000</v>
      </c>
      <c r="W5362" s="2">
        <v>93190000000</v>
      </c>
      <c r="X5362" s="2">
        <v>94150000000</v>
      </c>
      <c r="Y5362" s="2">
        <v>95140000000</v>
      </c>
      <c r="Z5362" s="2">
        <v>96120000000</v>
      </c>
      <c r="AA5362" s="2">
        <v>97110000000</v>
      </c>
      <c r="AB5362" s="2">
        <v>98100000000</v>
      </c>
      <c r="AC5362" s="2">
        <v>99080000000</v>
      </c>
      <c r="AD5362" s="2">
        <v>100100000000</v>
      </c>
      <c r="AE5362" s="2">
        <v>101100000000</v>
      </c>
      <c r="AF5362" s="2">
        <v>102100000000</v>
      </c>
    </row>
    <row r="5363" spans="1:32">
      <c r="A5363" t="s">
        <v>6875</v>
      </c>
      <c r="B5363" t="s">
        <v>19</v>
      </c>
      <c r="C5363" s="2">
        <v>5232000000000</v>
      </c>
      <c r="D5363" s="2">
        <v>5232000000000</v>
      </c>
      <c r="E5363" s="2">
        <v>5336000000000</v>
      </c>
      <c r="F5363" s="2">
        <v>5388000000000</v>
      </c>
      <c r="G5363" s="2">
        <v>5440000000000</v>
      </c>
      <c r="H5363" s="2">
        <v>5492000000000</v>
      </c>
      <c r="I5363" s="2">
        <v>5549000000000</v>
      </c>
      <c r="J5363" s="2">
        <v>5607000000000</v>
      </c>
      <c r="K5363" s="2">
        <v>5665000000000</v>
      </c>
      <c r="L5363" s="2">
        <v>5723000000000</v>
      </c>
      <c r="M5363" s="2">
        <v>5780000000000</v>
      </c>
      <c r="N5363" s="2">
        <v>5843000000000</v>
      </c>
      <c r="O5363" s="2">
        <v>5906000000000</v>
      </c>
      <c r="P5363" s="2">
        <v>5968000000000</v>
      </c>
      <c r="Q5363" s="2">
        <v>6031000000000</v>
      </c>
      <c r="R5363" s="2">
        <v>6094000000000</v>
      </c>
      <c r="S5363" s="2">
        <v>6159000000000</v>
      </c>
      <c r="T5363" s="2">
        <v>6225000000000</v>
      </c>
      <c r="U5363" s="2">
        <v>6291000000000</v>
      </c>
      <c r="V5363" s="2">
        <v>6357000000000</v>
      </c>
      <c r="W5363" s="2">
        <v>6423000000000</v>
      </c>
      <c r="X5363" s="2">
        <v>6491000000000</v>
      </c>
      <c r="Y5363" s="2">
        <v>6558000000000</v>
      </c>
      <c r="Z5363" s="2">
        <v>6625000000000</v>
      </c>
      <c r="AA5363" s="2">
        <v>6692000000000</v>
      </c>
      <c r="AB5363" s="2">
        <v>6759000000000</v>
      </c>
      <c r="AC5363" s="2">
        <v>6827000000000</v>
      </c>
      <c r="AD5363" s="2">
        <v>6895000000000</v>
      </c>
      <c r="AE5363" s="2">
        <v>6962000000000</v>
      </c>
      <c r="AF5363" s="2">
        <v>7030000000000</v>
      </c>
    </row>
    <row r="5364" spans="1:32">
      <c r="A5364" t="s">
        <v>6876</v>
      </c>
      <c r="B5364" t="s">
        <v>19</v>
      </c>
      <c r="C5364" s="2">
        <v>85660000000</v>
      </c>
      <c r="D5364" s="2">
        <v>85660000000</v>
      </c>
      <c r="E5364" s="2">
        <v>86550000000</v>
      </c>
      <c r="F5364" s="2">
        <v>87000000000</v>
      </c>
      <c r="G5364" s="2">
        <v>87440000000</v>
      </c>
      <c r="H5364" s="2">
        <v>87890000000</v>
      </c>
      <c r="I5364" s="2">
        <v>88300000000</v>
      </c>
      <c r="J5364" s="2">
        <v>88710000000</v>
      </c>
      <c r="K5364" s="2">
        <v>89120000000</v>
      </c>
      <c r="L5364" s="2">
        <v>89530000000</v>
      </c>
      <c r="M5364" s="2">
        <v>89940000000</v>
      </c>
      <c r="N5364" s="2">
        <v>90310000000</v>
      </c>
      <c r="O5364" s="2">
        <v>90680000000</v>
      </c>
      <c r="P5364" s="2">
        <v>91040000000</v>
      </c>
      <c r="Q5364" s="2">
        <v>91410000000</v>
      </c>
      <c r="R5364" s="2">
        <v>91780000000</v>
      </c>
      <c r="S5364" s="2">
        <v>92100000000</v>
      </c>
      <c r="T5364" s="2">
        <v>92430000000</v>
      </c>
      <c r="U5364" s="2">
        <v>92760000000</v>
      </c>
      <c r="V5364" s="2">
        <v>93090000000</v>
      </c>
      <c r="W5364" s="2">
        <v>93420000000</v>
      </c>
      <c r="X5364" s="2">
        <v>93710000000</v>
      </c>
      <c r="Y5364" s="2">
        <v>94010000000</v>
      </c>
      <c r="Z5364" s="2">
        <v>94310000000</v>
      </c>
      <c r="AA5364" s="2">
        <v>94600000000</v>
      </c>
      <c r="AB5364" s="2">
        <v>94900000000</v>
      </c>
      <c r="AC5364" s="2">
        <v>95190000000</v>
      </c>
      <c r="AD5364" s="2">
        <v>95470000000</v>
      </c>
      <c r="AE5364" s="2">
        <v>95760000000</v>
      </c>
      <c r="AF5364" s="2">
        <v>96040000000</v>
      </c>
    </row>
    <row r="5365" spans="1:32">
      <c r="A5365" t="s">
        <v>6877</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6878</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6879</v>
      </c>
      <c r="B5367" t="s">
        <v>19</v>
      </c>
      <c r="C5367" s="2">
        <v>755796000000</v>
      </c>
      <c r="D5367" s="2">
        <v>755647000000</v>
      </c>
      <c r="E5367" s="2">
        <v>755562000000</v>
      </c>
      <c r="F5367" s="2">
        <v>764362000000</v>
      </c>
      <c r="G5367" s="2">
        <v>768570000000</v>
      </c>
      <c r="H5367" s="2">
        <v>772868000000</v>
      </c>
      <c r="I5367" s="2">
        <v>777047000000</v>
      </c>
      <c r="J5367" s="2">
        <v>781242000000</v>
      </c>
      <c r="K5367" s="2">
        <v>785472000000</v>
      </c>
      <c r="L5367" s="2">
        <v>789686000000</v>
      </c>
      <c r="M5367" s="2">
        <v>793872000000</v>
      </c>
      <c r="N5367" s="2">
        <v>798055000000</v>
      </c>
      <c r="O5367" s="2">
        <v>802250000000</v>
      </c>
      <c r="P5367" s="2">
        <v>806444000000</v>
      </c>
      <c r="Q5367" s="2">
        <v>810646000000</v>
      </c>
      <c r="R5367" s="2">
        <v>814758000000</v>
      </c>
      <c r="S5367" s="2">
        <v>818679000000</v>
      </c>
      <c r="T5367" s="2">
        <v>822502000000</v>
      </c>
      <c r="U5367" s="2">
        <v>826221000000</v>
      </c>
      <c r="V5367" s="2">
        <v>829842000000</v>
      </c>
      <c r="W5367" s="2">
        <v>833369000000</v>
      </c>
      <c r="X5367" s="2">
        <v>836787000000</v>
      </c>
      <c r="Y5367" s="2">
        <v>840003000000</v>
      </c>
      <c r="Z5367" s="2">
        <v>843218000000</v>
      </c>
      <c r="AA5367" s="2">
        <v>846238000000</v>
      </c>
      <c r="AB5367" s="2">
        <v>849245000000</v>
      </c>
      <c r="AC5367" s="2">
        <v>852253000000</v>
      </c>
      <c r="AD5367" s="2">
        <v>855059000000</v>
      </c>
      <c r="AE5367" s="2">
        <v>857863000000</v>
      </c>
      <c r="AF5367" s="2">
        <v>860680000000</v>
      </c>
    </row>
    <row r="5368" spans="1:32">
      <c r="A5368" t="s">
        <v>6880</v>
      </c>
      <c r="B5368" t="s">
        <v>19</v>
      </c>
      <c r="C5368" s="2">
        <v>7421390000000</v>
      </c>
      <c r="D5368" s="2">
        <v>7420720000000</v>
      </c>
      <c r="E5368" s="2">
        <v>7420280000000</v>
      </c>
      <c r="F5368" s="2">
        <v>7506700000000</v>
      </c>
      <c r="G5368" s="2">
        <v>7548780000000</v>
      </c>
      <c r="H5368" s="2">
        <v>7590790000000</v>
      </c>
      <c r="I5368" s="2">
        <v>7632690000000</v>
      </c>
      <c r="J5368" s="2">
        <v>7673680000000</v>
      </c>
      <c r="K5368" s="2">
        <v>7714880000000</v>
      </c>
      <c r="L5368" s="2">
        <v>7756990000000</v>
      </c>
      <c r="M5368" s="2">
        <v>7797930000000</v>
      </c>
      <c r="N5368" s="2">
        <v>7838840000000</v>
      </c>
      <c r="O5368" s="2">
        <v>7880820000000</v>
      </c>
      <c r="P5368" s="2">
        <v>7921800000000</v>
      </c>
      <c r="Q5368" s="2">
        <v>7962830000000</v>
      </c>
      <c r="R5368" s="2">
        <v>8002910000000</v>
      </c>
      <c r="S5368" s="2">
        <v>8042050000000</v>
      </c>
      <c r="T5368" s="2">
        <v>8079210000000</v>
      </c>
      <c r="U5368" s="2">
        <v>8116330000000</v>
      </c>
      <c r="V5368" s="2">
        <v>8151480000000</v>
      </c>
      <c r="W5368" s="2">
        <v>8185650000000</v>
      </c>
      <c r="X5368" s="2">
        <v>8218780000000</v>
      </c>
      <c r="Y5368" s="2">
        <v>8250890000000</v>
      </c>
      <c r="Z5368" s="2">
        <v>8282000000000</v>
      </c>
      <c r="AA5368" s="2">
        <v>8313130000000</v>
      </c>
      <c r="AB5368" s="2">
        <v>8342200000000</v>
      </c>
      <c r="AC5368" s="2">
        <v>8371270000000</v>
      </c>
      <c r="AD5368" s="2">
        <v>8399330000000</v>
      </c>
      <c r="AE5368" s="2">
        <v>8426380000000</v>
      </c>
      <c r="AF5368" s="2">
        <v>8453500000000</v>
      </c>
    </row>
    <row r="5369" spans="1:32">
      <c r="A5369" t="s">
        <v>6881</v>
      </c>
      <c r="B5369" t="s">
        <v>19</v>
      </c>
      <c r="C5369" s="2">
        <v>774173000000</v>
      </c>
      <c r="D5369" s="2">
        <v>772098000000</v>
      </c>
      <c r="E5369" s="2">
        <v>771320000000</v>
      </c>
      <c r="F5369" s="2">
        <v>780210000000</v>
      </c>
      <c r="G5369" s="2">
        <v>784461000000</v>
      </c>
      <c r="H5369" s="2">
        <v>788606000000</v>
      </c>
      <c r="I5369" s="2">
        <v>792436000000</v>
      </c>
      <c r="J5369" s="2">
        <v>796557000000</v>
      </c>
      <c r="K5369" s="2">
        <v>800986000000</v>
      </c>
      <c r="L5369" s="2">
        <v>805337000000</v>
      </c>
      <c r="M5369" s="2">
        <v>809262000000</v>
      </c>
      <c r="N5369" s="2">
        <v>813135000000</v>
      </c>
      <c r="O5369" s="2">
        <v>817261000000</v>
      </c>
      <c r="P5369" s="2">
        <v>821281000000</v>
      </c>
      <c r="Q5369" s="2">
        <v>825406000000</v>
      </c>
      <c r="R5369" s="2">
        <v>829545000000</v>
      </c>
      <c r="S5369" s="2">
        <v>833686000000</v>
      </c>
      <c r="T5369" s="2">
        <v>837649000000</v>
      </c>
      <c r="U5369" s="2">
        <v>841575000000</v>
      </c>
      <c r="V5369" s="2">
        <v>845321000000</v>
      </c>
      <c r="W5369" s="2">
        <v>849031000000</v>
      </c>
      <c r="X5369" s="2">
        <v>852543000000</v>
      </c>
      <c r="Y5369" s="2">
        <v>855925000000</v>
      </c>
      <c r="Z5369" s="2">
        <v>859204000000</v>
      </c>
      <c r="AA5369" s="2">
        <v>862530000000</v>
      </c>
      <c r="AB5369" s="2">
        <v>865535000000</v>
      </c>
      <c r="AC5369" s="2">
        <v>868552000000</v>
      </c>
      <c r="AD5369" s="2">
        <v>871442000000</v>
      </c>
      <c r="AE5369" s="2">
        <v>874202000000</v>
      </c>
      <c r="AF5369" s="2">
        <v>877110000000</v>
      </c>
    </row>
    <row r="5370" spans="1:32">
      <c r="A5370" t="s">
        <v>6882</v>
      </c>
      <c r="B5370" t="s">
        <v>19</v>
      </c>
      <c r="C5370" s="2">
        <v>75027200000</v>
      </c>
      <c r="D5370" s="2">
        <v>74892900000</v>
      </c>
      <c r="E5370" s="2">
        <v>74866700000</v>
      </c>
      <c r="F5370" s="2">
        <v>75869500000</v>
      </c>
      <c r="G5370" s="2">
        <v>76286900000</v>
      </c>
      <c r="H5370" s="2">
        <v>76696100000</v>
      </c>
      <c r="I5370" s="2">
        <v>77088600000</v>
      </c>
      <c r="J5370" s="2">
        <v>77495900000</v>
      </c>
      <c r="K5370" s="2">
        <v>77925300000</v>
      </c>
      <c r="L5370" s="2">
        <v>78350600000</v>
      </c>
      <c r="M5370" s="2">
        <v>78739900000</v>
      </c>
      <c r="N5370" s="2">
        <v>79134700000</v>
      </c>
      <c r="O5370" s="2">
        <v>79531600000</v>
      </c>
      <c r="P5370" s="2">
        <v>79937600000</v>
      </c>
      <c r="Q5370" s="2">
        <v>80342100000</v>
      </c>
      <c r="R5370" s="2">
        <v>80745300000</v>
      </c>
      <c r="S5370" s="2">
        <v>81157300000</v>
      </c>
      <c r="T5370" s="2">
        <v>81551300000</v>
      </c>
      <c r="U5370" s="2">
        <v>81921900000</v>
      </c>
      <c r="V5370" s="2">
        <v>82294700000</v>
      </c>
      <c r="W5370" s="2">
        <v>82652800000</v>
      </c>
      <c r="X5370" s="2">
        <v>83003500000</v>
      </c>
      <c r="Y5370" s="2">
        <v>83331300000</v>
      </c>
      <c r="Z5370" s="2">
        <v>83658700000</v>
      </c>
      <c r="AA5370" s="2">
        <v>83970100000</v>
      </c>
      <c r="AB5370" s="2">
        <v>84276600000</v>
      </c>
      <c r="AC5370" s="2">
        <v>84573300000</v>
      </c>
      <c r="AD5370" s="2">
        <v>84867400000</v>
      </c>
      <c r="AE5370" s="2">
        <v>85148300000</v>
      </c>
      <c r="AF5370" s="2">
        <v>85440800000</v>
      </c>
    </row>
    <row r="5371" spans="1:32">
      <c r="A5371" t="s">
        <v>6883</v>
      </c>
      <c r="B5371" t="s">
        <v>19</v>
      </c>
      <c r="C5371" s="2">
        <v>70755800000</v>
      </c>
      <c r="D5371" s="2">
        <v>70634800000</v>
      </c>
      <c r="E5371" s="2">
        <v>70609600000</v>
      </c>
      <c r="F5371" s="2">
        <v>71537200000</v>
      </c>
      <c r="G5371" s="2">
        <v>71933600000</v>
      </c>
      <c r="H5371" s="2">
        <v>72322600000</v>
      </c>
      <c r="I5371" s="2">
        <v>72686900000</v>
      </c>
      <c r="J5371" s="2">
        <v>73074300000</v>
      </c>
      <c r="K5371" s="2">
        <v>73480200000</v>
      </c>
      <c r="L5371" s="2">
        <v>73873700000</v>
      </c>
      <c r="M5371" s="2">
        <v>74254000000</v>
      </c>
      <c r="N5371" s="2">
        <v>74620300000</v>
      </c>
      <c r="O5371" s="2">
        <v>74997400000</v>
      </c>
      <c r="P5371" s="2">
        <v>75383700000</v>
      </c>
      <c r="Q5371" s="2">
        <v>75767600000</v>
      </c>
      <c r="R5371" s="2">
        <v>76149200000</v>
      </c>
      <c r="S5371" s="2">
        <v>76528600000</v>
      </c>
      <c r="T5371" s="2">
        <v>76899800000</v>
      </c>
      <c r="U5371" s="2">
        <v>77247900000</v>
      </c>
      <c r="V5371" s="2">
        <v>77598000000</v>
      </c>
      <c r="W5371" s="2">
        <v>77942800000</v>
      </c>
      <c r="X5371" s="2">
        <v>78261000000</v>
      </c>
      <c r="Y5371" s="2">
        <v>78576600000</v>
      </c>
      <c r="Z5371" s="2">
        <v>78881900000</v>
      </c>
      <c r="AA5371" s="2">
        <v>79180700000</v>
      </c>
      <c r="AB5371" s="2">
        <v>79464900000</v>
      </c>
      <c r="AC5371" s="2">
        <v>79749400000</v>
      </c>
      <c r="AD5371" s="2">
        <v>80021600000</v>
      </c>
      <c r="AE5371" s="2">
        <v>80280900000</v>
      </c>
      <c r="AF5371" s="2">
        <v>80550700000</v>
      </c>
    </row>
    <row r="5372" spans="1:32">
      <c r="A5372" t="s">
        <v>6884</v>
      </c>
      <c r="B5372" t="s">
        <v>19</v>
      </c>
      <c r="C5372" s="2">
        <v>7835600000</v>
      </c>
      <c r="D5372" s="2">
        <v>7529830000</v>
      </c>
      <c r="E5372" s="2">
        <v>7529050000</v>
      </c>
      <c r="F5372" s="2">
        <v>8204090000</v>
      </c>
      <c r="G5372" s="2">
        <v>8241650000</v>
      </c>
      <c r="H5372" s="2">
        <v>8257140000</v>
      </c>
      <c r="I5372" s="2">
        <v>8230560000</v>
      </c>
      <c r="J5372" s="2">
        <v>8242620000</v>
      </c>
      <c r="K5372" s="2">
        <v>8338470000</v>
      </c>
      <c r="L5372" s="2">
        <v>8397300000</v>
      </c>
      <c r="M5372" s="2">
        <v>8386320000</v>
      </c>
      <c r="N5372" s="2">
        <v>8364150000</v>
      </c>
      <c r="O5372" s="2">
        <v>8373640000</v>
      </c>
      <c r="P5372" s="2">
        <v>8380090000</v>
      </c>
      <c r="Q5372" s="2">
        <v>8408430000</v>
      </c>
      <c r="R5372" s="2">
        <v>8459860000</v>
      </c>
      <c r="S5372" s="2">
        <v>8534560000</v>
      </c>
      <c r="T5372" s="2">
        <v>8614530000</v>
      </c>
      <c r="U5372" s="2">
        <v>8685410000</v>
      </c>
      <c r="V5372" s="2">
        <v>8762320000</v>
      </c>
      <c r="W5372" s="2">
        <v>8852400000</v>
      </c>
      <c r="X5372" s="2">
        <v>8923690000</v>
      </c>
      <c r="Y5372" s="2">
        <v>8986400000</v>
      </c>
      <c r="Z5372" s="2">
        <v>9048050000</v>
      </c>
      <c r="AA5372" s="2">
        <v>9119260000</v>
      </c>
      <c r="AB5372" s="2">
        <v>9186820000</v>
      </c>
      <c r="AC5372" s="2">
        <v>9253800000</v>
      </c>
      <c r="AD5372" s="2">
        <v>9312810000</v>
      </c>
      <c r="AE5372" s="2">
        <v>9360460000</v>
      </c>
      <c r="AF5372" s="2">
        <v>9439900000</v>
      </c>
    </row>
    <row r="5373" spans="1:32">
      <c r="A5373" t="s">
        <v>6885</v>
      </c>
      <c r="B5373" t="s">
        <v>19</v>
      </c>
      <c r="C5373" s="2">
        <v>36097100000</v>
      </c>
      <c r="D5373" s="2">
        <v>36070400000</v>
      </c>
      <c r="E5373" s="2">
        <v>36069300000</v>
      </c>
      <c r="F5373" s="2">
        <v>36495500000</v>
      </c>
      <c r="G5373" s="2">
        <v>36695800000</v>
      </c>
      <c r="H5373" s="2">
        <v>36894900000</v>
      </c>
      <c r="I5373" s="2">
        <v>37091800000</v>
      </c>
      <c r="J5373" s="2">
        <v>37290900000</v>
      </c>
      <c r="K5373" s="2">
        <v>37494800000</v>
      </c>
      <c r="L5373" s="2">
        <v>37696700000</v>
      </c>
      <c r="M5373" s="2">
        <v>37894700000</v>
      </c>
      <c r="N5373" s="2">
        <v>38092000000</v>
      </c>
      <c r="O5373" s="2">
        <v>38291300000</v>
      </c>
      <c r="P5373" s="2">
        <v>38490400000</v>
      </c>
      <c r="Q5373" s="2">
        <v>38680900000</v>
      </c>
      <c r="R5373" s="2">
        <v>38882700000</v>
      </c>
      <c r="S5373" s="2">
        <v>39065800000</v>
      </c>
      <c r="T5373" s="2">
        <v>39259200000</v>
      </c>
      <c r="U5373" s="2">
        <v>39432200000</v>
      </c>
      <c r="V5373" s="2">
        <v>39605400000</v>
      </c>
      <c r="W5373" s="2">
        <v>39769500000</v>
      </c>
      <c r="X5373" s="2">
        <v>39932500000</v>
      </c>
      <c r="Y5373" s="2">
        <v>40094900000</v>
      </c>
      <c r="Z5373" s="2">
        <v>40247400000</v>
      </c>
      <c r="AA5373" s="2">
        <v>40400400000</v>
      </c>
      <c r="AB5373" s="2">
        <v>40543000000</v>
      </c>
      <c r="AC5373" s="2">
        <v>40685700000</v>
      </c>
      <c r="AD5373" s="2">
        <v>40817900000</v>
      </c>
      <c r="AE5373" s="2">
        <v>40949500000</v>
      </c>
      <c r="AF5373" s="2">
        <v>41082800000</v>
      </c>
    </row>
    <row r="5374" spans="1:32">
      <c r="A5374" t="s">
        <v>6886</v>
      </c>
      <c r="B5374" t="s">
        <v>19</v>
      </c>
      <c r="C5374" s="2">
        <v>20127300000</v>
      </c>
      <c r="D5374" s="2">
        <v>20100000000</v>
      </c>
      <c r="E5374" s="2">
        <v>20087600000</v>
      </c>
      <c r="F5374" s="2">
        <v>20372100000</v>
      </c>
      <c r="G5374" s="2">
        <v>20484800000</v>
      </c>
      <c r="H5374" s="2">
        <v>20595200000</v>
      </c>
      <c r="I5374" s="2">
        <v>20701300000</v>
      </c>
      <c r="J5374" s="2">
        <v>20811000000</v>
      </c>
      <c r="K5374" s="2">
        <v>20918600000</v>
      </c>
      <c r="L5374" s="2">
        <v>21032700000</v>
      </c>
      <c r="M5374" s="2">
        <v>21140400000</v>
      </c>
      <c r="N5374" s="2">
        <v>21246900000</v>
      </c>
      <c r="O5374" s="2">
        <v>21356400000</v>
      </c>
      <c r="P5374" s="2">
        <v>21465500000</v>
      </c>
      <c r="Q5374" s="2">
        <v>21576700000</v>
      </c>
      <c r="R5374" s="2">
        <v>21680000000</v>
      </c>
      <c r="S5374" s="2">
        <v>21795500000</v>
      </c>
      <c r="T5374" s="2">
        <v>21901600000</v>
      </c>
      <c r="U5374" s="2">
        <v>21996700000</v>
      </c>
      <c r="V5374" s="2">
        <v>22092300000</v>
      </c>
      <c r="W5374" s="2">
        <v>22189300000</v>
      </c>
      <c r="X5374" s="2">
        <v>22284300000</v>
      </c>
      <c r="Y5374" s="2">
        <v>22378800000</v>
      </c>
      <c r="Z5374" s="2">
        <v>22463100000</v>
      </c>
      <c r="AA5374" s="2">
        <v>22548400000</v>
      </c>
      <c r="AB5374" s="2">
        <v>22631800000</v>
      </c>
      <c r="AC5374" s="2">
        <v>22705300000</v>
      </c>
      <c r="AD5374" s="2">
        <v>22788300000</v>
      </c>
      <c r="AE5374" s="2">
        <v>22860600000</v>
      </c>
      <c r="AF5374" s="2">
        <v>22935900000</v>
      </c>
    </row>
    <row r="5375" spans="1:32">
      <c r="A5375" t="s">
        <v>6887</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6888</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6889</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1685.76</v>
      </c>
      <c r="D5378">
        <v>1677.61</v>
      </c>
      <c r="E5378">
        <v>1678.47</v>
      </c>
      <c r="F5378">
        <v>1656.65</v>
      </c>
      <c r="G5378">
        <v>1631.12</v>
      </c>
      <c r="H5378">
        <v>1608.17</v>
      </c>
      <c r="I5378">
        <v>1581.57</v>
      </c>
      <c r="J5378">
        <v>1553.11</v>
      </c>
      <c r="K5378">
        <v>1514.9</v>
      </c>
      <c r="L5378">
        <v>1471.61</v>
      </c>
      <c r="M5378">
        <v>1424.07</v>
      </c>
      <c r="N5378">
        <v>1372.77</v>
      </c>
      <c r="O5378">
        <v>1322.85</v>
      </c>
      <c r="P5378">
        <v>1273.0899999999999</v>
      </c>
      <c r="Q5378">
        <v>1223.44</v>
      </c>
      <c r="R5378">
        <v>1173.95</v>
      </c>
      <c r="S5378">
        <v>1125.1600000000001</v>
      </c>
      <c r="T5378">
        <v>1079.69</v>
      </c>
      <c r="U5378">
        <v>1034.95</v>
      </c>
      <c r="V5378">
        <v>994.04100000000005</v>
      </c>
      <c r="W5378">
        <v>955.38300000000004</v>
      </c>
      <c r="X5378">
        <v>919.09199999999998</v>
      </c>
      <c r="Y5378">
        <v>886.45699999999999</v>
      </c>
      <c r="Z5378">
        <v>858.47900000000004</v>
      </c>
      <c r="AA5378">
        <v>834.24599999999998</v>
      </c>
      <c r="AB5378">
        <v>815.13900000000001</v>
      </c>
      <c r="AC5378">
        <v>800.13099999999997</v>
      </c>
      <c r="AD5378">
        <v>790.49800000000005</v>
      </c>
      <c r="AE5378">
        <v>785.45799999999997</v>
      </c>
      <c r="AF5378">
        <v>782.97699999999998</v>
      </c>
    </row>
    <row r="5379" spans="1:32">
      <c r="A5379" t="s">
        <v>8</v>
      </c>
      <c r="B5379" t="s">
        <v>19</v>
      </c>
      <c r="C5379">
        <v>1578.34</v>
      </c>
      <c r="D5379">
        <v>1551.29</v>
      </c>
      <c r="E5379">
        <v>1452.2</v>
      </c>
      <c r="F5379">
        <v>1277.6300000000001</v>
      </c>
      <c r="G5379">
        <v>1235.04</v>
      </c>
      <c r="H5379">
        <v>1156.46</v>
      </c>
      <c r="I5379">
        <v>1043.3800000000001</v>
      </c>
      <c r="J5379">
        <v>932.149</v>
      </c>
      <c r="K5379">
        <v>820.79100000000005</v>
      </c>
      <c r="L5379">
        <v>673.26</v>
      </c>
      <c r="M5379">
        <v>576.827</v>
      </c>
      <c r="N5379">
        <v>505.76100000000002</v>
      </c>
      <c r="O5379">
        <v>452.12900000000002</v>
      </c>
      <c r="P5379">
        <v>376.01900000000001</v>
      </c>
      <c r="Q5379">
        <v>312.17700000000002</v>
      </c>
      <c r="R5379">
        <v>324.36599999999999</v>
      </c>
      <c r="S5379">
        <v>357.86</v>
      </c>
      <c r="T5379">
        <v>391.52800000000002</v>
      </c>
      <c r="U5379">
        <v>427.024</v>
      </c>
      <c r="V5379">
        <v>464.15800000000002</v>
      </c>
      <c r="W5379">
        <v>502.065</v>
      </c>
      <c r="X5379">
        <v>538.67100000000005</v>
      </c>
      <c r="Y5379">
        <v>557.48400000000004</v>
      </c>
      <c r="Z5379">
        <v>564.01400000000001</v>
      </c>
      <c r="AA5379">
        <v>557.71699999999998</v>
      </c>
      <c r="AB5379">
        <v>530.471</v>
      </c>
      <c r="AC5379">
        <v>529.82799999999997</v>
      </c>
      <c r="AD5379">
        <v>524.46400000000006</v>
      </c>
      <c r="AE5379">
        <v>521.27</v>
      </c>
      <c r="AF5379">
        <v>523.04300000000001</v>
      </c>
    </row>
    <row r="5380" spans="1:32">
      <c r="A5380" t="s">
        <v>9</v>
      </c>
      <c r="B5380" t="s">
        <v>19</v>
      </c>
      <c r="C5380">
        <v>65.616299999999995</v>
      </c>
      <c r="D5380">
        <v>62.624899999999997</v>
      </c>
      <c r="E5380">
        <v>57.552</v>
      </c>
      <c r="F5380">
        <v>51.601500000000001</v>
      </c>
      <c r="G5380">
        <v>47.0261</v>
      </c>
      <c r="H5380">
        <v>42.712800000000001</v>
      </c>
      <c r="I5380">
        <v>38.371899999999997</v>
      </c>
      <c r="J5380">
        <v>33.930900000000001</v>
      </c>
      <c r="K5380">
        <v>29.324100000000001</v>
      </c>
      <c r="L5380">
        <v>24.781400000000001</v>
      </c>
      <c r="M5380">
        <v>24.9072</v>
      </c>
      <c r="N5380">
        <v>24.9541</v>
      </c>
      <c r="O5380">
        <v>24.9373</v>
      </c>
      <c r="P5380">
        <v>24.878499999999999</v>
      </c>
      <c r="Q5380">
        <v>24.958400000000001</v>
      </c>
      <c r="R5380">
        <v>24.952400000000001</v>
      </c>
      <c r="S5380">
        <v>24.879300000000001</v>
      </c>
      <c r="T5380">
        <v>24.830500000000001</v>
      </c>
      <c r="U5380">
        <v>24.761700000000001</v>
      </c>
      <c r="V5380">
        <v>24.707000000000001</v>
      </c>
      <c r="W5380">
        <v>24.6099</v>
      </c>
      <c r="X5380">
        <v>24.604500000000002</v>
      </c>
      <c r="Y5380">
        <v>24.628399999999999</v>
      </c>
      <c r="Z5380">
        <v>24.557200000000002</v>
      </c>
      <c r="AA5380">
        <v>24.489699999999999</v>
      </c>
      <c r="AB5380">
        <v>24.493200000000002</v>
      </c>
      <c r="AC5380">
        <v>24.385100000000001</v>
      </c>
      <c r="AD5380">
        <v>24.388100000000001</v>
      </c>
      <c r="AE5380">
        <v>24.449100000000001</v>
      </c>
      <c r="AF5380">
        <v>24.4162</v>
      </c>
    </row>
    <row r="5381" spans="1:32">
      <c r="A5381" t="s">
        <v>10</v>
      </c>
      <c r="B5381" t="s">
        <v>19</v>
      </c>
      <c r="C5381">
        <v>-910.13400000000001</v>
      </c>
      <c r="D5381">
        <v>-854.39</v>
      </c>
      <c r="E5381">
        <v>-887.41800000000001</v>
      </c>
      <c r="F5381">
        <v>-886.62</v>
      </c>
      <c r="G5381">
        <v>-886.101</v>
      </c>
      <c r="H5381">
        <v>-893.32899999999995</v>
      </c>
      <c r="I5381">
        <v>-902.81100000000004</v>
      </c>
      <c r="J5381">
        <v>-909.01199999999994</v>
      </c>
      <c r="K5381">
        <v>-909.21299999999997</v>
      </c>
      <c r="L5381">
        <v>-907.721</v>
      </c>
      <c r="M5381">
        <v>-903.923</v>
      </c>
      <c r="N5381">
        <v>-901.404</v>
      </c>
      <c r="O5381">
        <v>-896.63300000000004</v>
      </c>
      <c r="P5381">
        <v>-892.83399999999995</v>
      </c>
      <c r="Q5381">
        <v>-889.31600000000003</v>
      </c>
      <c r="R5381">
        <v>-888.51700000000005</v>
      </c>
      <c r="S5381">
        <v>-887.02499999999998</v>
      </c>
      <c r="T5381">
        <v>-886.226</v>
      </c>
      <c r="U5381">
        <v>-885.70799999999997</v>
      </c>
      <c r="V5381">
        <v>-884.90899999999999</v>
      </c>
      <c r="W5381">
        <v>-884.13800000000003</v>
      </c>
      <c r="X5381">
        <v>-883.61900000000003</v>
      </c>
      <c r="Y5381">
        <v>-882.82100000000003</v>
      </c>
      <c r="Z5381">
        <v>-882.30200000000002</v>
      </c>
      <c r="AA5381">
        <v>-881.53</v>
      </c>
      <c r="AB5381">
        <v>-881.01099999999997</v>
      </c>
      <c r="AC5381">
        <v>-880.21299999999997</v>
      </c>
      <c r="AD5381">
        <v>-878.41399999999999</v>
      </c>
      <c r="AE5381">
        <v>-877.923</v>
      </c>
      <c r="AF5381">
        <v>-877.12400000000002</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914.31799999999998</v>
      </c>
      <c r="D5383">
        <v>917.98199999999997</v>
      </c>
      <c r="E5383">
        <v>963.91600000000005</v>
      </c>
      <c r="F5383">
        <v>937.29399999999998</v>
      </c>
      <c r="G5383">
        <v>875.39200000000005</v>
      </c>
      <c r="H5383">
        <v>872.16700000000003</v>
      </c>
      <c r="I5383">
        <v>877.30100000000004</v>
      </c>
      <c r="J5383">
        <v>780.96199999999999</v>
      </c>
      <c r="K5383">
        <v>772.49099999999999</v>
      </c>
      <c r="L5383">
        <v>741.59</v>
      </c>
      <c r="M5383">
        <v>725.56799999999998</v>
      </c>
      <c r="N5383">
        <v>711.76499999999999</v>
      </c>
      <c r="O5383">
        <v>701.42899999999997</v>
      </c>
      <c r="P5383">
        <v>687.99</v>
      </c>
      <c r="Q5383">
        <v>658.99900000000002</v>
      </c>
      <c r="R5383">
        <v>660.99400000000003</v>
      </c>
      <c r="S5383">
        <v>656.49400000000003</v>
      </c>
      <c r="T5383">
        <v>664.27099999999996</v>
      </c>
      <c r="U5383">
        <v>672.80700000000002</v>
      </c>
      <c r="V5383">
        <v>678.05399999999997</v>
      </c>
      <c r="W5383">
        <v>689.01199999999994</v>
      </c>
      <c r="X5383">
        <v>700.50599999999997</v>
      </c>
      <c r="Y5383">
        <v>709.81</v>
      </c>
      <c r="Z5383">
        <v>717.476</v>
      </c>
      <c r="AA5383">
        <v>722.24599999999998</v>
      </c>
      <c r="AB5383">
        <v>724.75400000000002</v>
      </c>
      <c r="AC5383">
        <v>727.83500000000004</v>
      </c>
      <c r="AD5383">
        <v>734.32100000000003</v>
      </c>
      <c r="AE5383">
        <v>743.60699999999997</v>
      </c>
      <c r="AF5383">
        <v>751.83299999999997</v>
      </c>
    </row>
    <row r="5384" spans="1:32">
      <c r="A5384" t="s">
        <v>13</v>
      </c>
      <c r="B5384" t="s">
        <v>19</v>
      </c>
      <c r="C5384">
        <v>767.03599999999994</v>
      </c>
      <c r="D5384">
        <v>790.86400000000003</v>
      </c>
      <c r="E5384">
        <v>780.65300000000002</v>
      </c>
      <c r="F5384">
        <v>763.28399999999999</v>
      </c>
      <c r="G5384">
        <v>758.98299999999995</v>
      </c>
      <c r="H5384">
        <v>760.11099999999999</v>
      </c>
      <c r="I5384">
        <v>756.98599999999999</v>
      </c>
      <c r="J5384">
        <v>759.25800000000004</v>
      </c>
      <c r="K5384">
        <v>758.17700000000002</v>
      </c>
      <c r="L5384">
        <v>756.62699999999995</v>
      </c>
      <c r="M5384">
        <v>742.49</v>
      </c>
      <c r="N5384">
        <v>732.1</v>
      </c>
      <c r="O5384">
        <v>724.38499999999999</v>
      </c>
      <c r="P5384">
        <v>716.80399999999997</v>
      </c>
      <c r="Q5384">
        <v>707.53399999999999</v>
      </c>
      <c r="R5384">
        <v>707.68200000000002</v>
      </c>
      <c r="S5384">
        <v>710.74400000000003</v>
      </c>
      <c r="T5384">
        <v>714.16200000000003</v>
      </c>
      <c r="U5384">
        <v>719.37900000000002</v>
      </c>
      <c r="V5384">
        <v>724.03599999999994</v>
      </c>
      <c r="W5384">
        <v>729.73299999999995</v>
      </c>
      <c r="X5384">
        <v>736.41099999999994</v>
      </c>
      <c r="Y5384">
        <v>741.55499999999995</v>
      </c>
      <c r="Z5384">
        <v>745.52499999999998</v>
      </c>
      <c r="AA5384">
        <v>747.65099999999995</v>
      </c>
      <c r="AB5384">
        <v>747.21</v>
      </c>
      <c r="AC5384">
        <v>749.9</v>
      </c>
      <c r="AD5384">
        <v>755.37800000000004</v>
      </c>
      <c r="AE5384">
        <v>758.83799999999997</v>
      </c>
      <c r="AF5384">
        <v>763.10699999999997</v>
      </c>
    </row>
    <row r="5385" spans="1:32">
      <c r="A5385" t="s">
        <v>14</v>
      </c>
      <c r="B5385" t="s">
        <v>19</v>
      </c>
      <c r="C5385">
        <v>649.72799999999995</v>
      </c>
      <c r="D5385">
        <v>650.03700000000003</v>
      </c>
      <c r="E5385">
        <v>655.60799999999995</v>
      </c>
      <c r="F5385">
        <v>648.19000000000005</v>
      </c>
      <c r="G5385">
        <v>649.75199999999995</v>
      </c>
      <c r="H5385">
        <v>643.95699999999999</v>
      </c>
      <c r="I5385">
        <v>640.14300000000003</v>
      </c>
      <c r="J5385">
        <v>643.07100000000003</v>
      </c>
      <c r="K5385">
        <v>645.99599999999998</v>
      </c>
      <c r="L5385">
        <v>653.98199999999997</v>
      </c>
      <c r="M5385">
        <v>666.55499999999995</v>
      </c>
      <c r="N5385">
        <v>671.298</v>
      </c>
      <c r="O5385">
        <v>678.44</v>
      </c>
      <c r="P5385">
        <v>687.14300000000003</v>
      </c>
      <c r="Q5385">
        <v>702.87599999999998</v>
      </c>
      <c r="R5385">
        <v>704.43799999999999</v>
      </c>
      <c r="S5385">
        <v>705.601</v>
      </c>
      <c r="T5385">
        <v>706.73900000000003</v>
      </c>
      <c r="U5385">
        <v>707.58500000000004</v>
      </c>
      <c r="V5385">
        <v>708.697</v>
      </c>
      <c r="W5385">
        <v>709.755</v>
      </c>
      <c r="X5385">
        <v>710.34900000000005</v>
      </c>
      <c r="Y5385">
        <v>710.66399999999999</v>
      </c>
      <c r="Z5385">
        <v>710.96299999999997</v>
      </c>
      <c r="AA5385">
        <v>711.29</v>
      </c>
      <c r="AB5385">
        <v>711.80100000000004</v>
      </c>
      <c r="AC5385">
        <v>711.84900000000005</v>
      </c>
      <c r="AD5385">
        <v>711.92200000000003</v>
      </c>
      <c r="AE5385">
        <v>711.97</v>
      </c>
      <c r="AF5385">
        <v>712.05499999999995</v>
      </c>
    </row>
    <row r="5386" spans="1:32">
      <c r="A5386" t="s">
        <v>15</v>
      </c>
      <c r="B5386" t="s">
        <v>19</v>
      </c>
      <c r="C5386">
        <v>169.196</v>
      </c>
      <c r="D5386">
        <v>169.196</v>
      </c>
      <c r="E5386">
        <v>172.34399999999999</v>
      </c>
      <c r="F5386">
        <v>173.91900000000001</v>
      </c>
      <c r="G5386">
        <v>175.49199999999999</v>
      </c>
      <c r="H5386">
        <v>177.06700000000001</v>
      </c>
      <c r="I5386">
        <v>178.77199999999999</v>
      </c>
      <c r="J5386">
        <v>180.50399999999999</v>
      </c>
      <c r="K5386">
        <v>182.23699999999999</v>
      </c>
      <c r="L5386">
        <v>183.96899999999999</v>
      </c>
      <c r="M5386">
        <v>185.67400000000001</v>
      </c>
      <c r="N5386">
        <v>187.536</v>
      </c>
      <c r="O5386">
        <v>189.398</v>
      </c>
      <c r="P5386">
        <v>191.23</v>
      </c>
      <c r="Q5386">
        <v>193.09200000000001</v>
      </c>
      <c r="R5386">
        <v>194.95400000000001</v>
      </c>
      <c r="S5386">
        <v>196.85900000000001</v>
      </c>
      <c r="T5386">
        <v>198.79400000000001</v>
      </c>
      <c r="U5386">
        <v>200.72900000000001</v>
      </c>
      <c r="V5386">
        <v>202.66499999999999</v>
      </c>
      <c r="W5386">
        <v>204.6</v>
      </c>
      <c r="X5386">
        <v>206.58099999999999</v>
      </c>
      <c r="Y5386">
        <v>208.53700000000001</v>
      </c>
      <c r="Z5386">
        <v>210.49199999999999</v>
      </c>
      <c r="AA5386">
        <v>212.44499999999999</v>
      </c>
      <c r="AB5386">
        <v>214.40100000000001</v>
      </c>
      <c r="AC5386">
        <v>216.381</v>
      </c>
      <c r="AD5386">
        <v>218.36</v>
      </c>
      <c r="AE5386">
        <v>220.31200000000001</v>
      </c>
      <c r="AF5386">
        <v>222.291</v>
      </c>
    </row>
    <row r="5387" spans="1:32">
      <c r="A5387" t="s">
        <v>16</v>
      </c>
      <c r="B5387" t="s">
        <v>19</v>
      </c>
      <c r="C5387">
        <v>562.65</v>
      </c>
      <c r="D5387">
        <v>580.279</v>
      </c>
      <c r="E5387">
        <v>581.69200000000001</v>
      </c>
      <c r="F5387">
        <v>556.24400000000003</v>
      </c>
      <c r="G5387">
        <v>563.77599999999995</v>
      </c>
      <c r="H5387">
        <v>566.49800000000005</v>
      </c>
      <c r="I5387">
        <v>568.47199999999998</v>
      </c>
      <c r="J5387">
        <v>570.03800000000001</v>
      </c>
      <c r="K5387">
        <v>570.6</v>
      </c>
      <c r="L5387">
        <v>565.41999999999996</v>
      </c>
      <c r="M5387">
        <v>564.48</v>
      </c>
      <c r="N5387">
        <v>563.43100000000004</v>
      </c>
      <c r="O5387">
        <v>562.55399999999997</v>
      </c>
      <c r="P5387">
        <v>561.35900000000004</v>
      </c>
      <c r="Q5387">
        <v>560.07899999999995</v>
      </c>
      <c r="R5387">
        <v>558.97299999999996</v>
      </c>
      <c r="S5387">
        <v>557.94600000000003</v>
      </c>
      <c r="T5387">
        <v>556.43799999999999</v>
      </c>
      <c r="U5387">
        <v>555.32399999999996</v>
      </c>
      <c r="V5387">
        <v>554.15700000000004</v>
      </c>
      <c r="W5387">
        <v>553.024</v>
      </c>
      <c r="X5387">
        <v>552.02</v>
      </c>
      <c r="Y5387">
        <v>551.34400000000005</v>
      </c>
      <c r="Z5387">
        <v>551.11</v>
      </c>
      <c r="AA5387">
        <v>550.51499999999999</v>
      </c>
      <c r="AB5387">
        <v>549.06200000000001</v>
      </c>
      <c r="AC5387">
        <v>548.09900000000005</v>
      </c>
      <c r="AD5387">
        <v>547.63199999999995</v>
      </c>
      <c r="AE5387">
        <v>547.21900000000005</v>
      </c>
      <c r="AF5387">
        <v>546.625</v>
      </c>
    </row>
    <row r="5388" spans="1:32">
      <c r="A5388" t="s">
        <v>1901</v>
      </c>
      <c r="B5388" t="s">
        <v>19</v>
      </c>
      <c r="C5388" s="2">
        <v>885031000</v>
      </c>
      <c r="D5388" s="2">
        <v>817564000</v>
      </c>
      <c r="E5388" s="2">
        <v>660484000</v>
      </c>
      <c r="F5388" s="2">
        <v>560045000</v>
      </c>
      <c r="G5388" s="2">
        <v>591362000</v>
      </c>
      <c r="H5388" s="2">
        <v>540117000</v>
      </c>
      <c r="I5388" s="2">
        <v>445919000</v>
      </c>
      <c r="J5388" s="2">
        <v>345116000</v>
      </c>
      <c r="K5388" s="2">
        <v>267131000</v>
      </c>
      <c r="L5388" s="2">
        <v>171478000</v>
      </c>
      <c r="M5388" s="2">
        <v>123547000</v>
      </c>
      <c r="N5388" s="2">
        <v>88127800</v>
      </c>
      <c r="O5388" s="2">
        <v>59852600</v>
      </c>
      <c r="P5388" s="2">
        <v>27633200</v>
      </c>
      <c r="Q5388" s="2">
        <v>9.615190000000001E-10</v>
      </c>
      <c r="R5388">
        <v>0</v>
      </c>
      <c r="S5388">
        <v>0</v>
      </c>
      <c r="T5388">
        <v>0</v>
      </c>
      <c r="U5388">
        <v>0</v>
      </c>
      <c r="V5388">
        <v>0</v>
      </c>
      <c r="W5388">
        <v>0</v>
      </c>
      <c r="X5388">
        <v>0</v>
      </c>
      <c r="Y5388">
        <v>0</v>
      </c>
      <c r="Z5388">
        <v>0</v>
      </c>
      <c r="AA5388">
        <v>0</v>
      </c>
      <c r="AB5388">
        <v>0</v>
      </c>
      <c r="AC5388">
        <v>0</v>
      </c>
      <c r="AD5388">
        <v>0</v>
      </c>
      <c r="AE5388">
        <v>0</v>
      </c>
      <c r="AF5388">
        <v>0</v>
      </c>
    </row>
    <row r="5389" spans="1:32">
      <c r="A5389" t="s">
        <v>7289</v>
      </c>
      <c r="B5389" t="s">
        <v>19</v>
      </c>
      <c r="C5389" s="2">
        <v>75664400</v>
      </c>
      <c r="D5389" s="2">
        <v>102253000</v>
      </c>
      <c r="E5389" s="2">
        <v>105205000</v>
      </c>
      <c r="F5389" s="2">
        <v>78032400</v>
      </c>
      <c r="G5389" s="2">
        <v>47892600</v>
      </c>
      <c r="H5389" s="2">
        <v>36404700</v>
      </c>
      <c r="I5389" s="2">
        <v>31900000</v>
      </c>
      <c r="J5389" s="2">
        <v>32097700</v>
      </c>
      <c r="K5389" s="2">
        <v>27039700</v>
      </c>
      <c r="L5389" s="2">
        <v>17930200</v>
      </c>
      <c r="M5389" s="2">
        <v>9450860</v>
      </c>
      <c r="N5389" s="2">
        <v>6579150</v>
      </c>
      <c r="O5389" s="2">
        <v>4406740</v>
      </c>
      <c r="P5389" s="2">
        <v>2764200</v>
      </c>
      <c r="Q5389" s="2">
        <v>1732910</v>
      </c>
      <c r="R5389" s="2">
        <v>1735780</v>
      </c>
      <c r="S5389" s="2">
        <v>2053090</v>
      </c>
      <c r="T5389" s="2">
        <v>2241490</v>
      </c>
      <c r="U5389" s="2">
        <v>3064890</v>
      </c>
      <c r="V5389" s="2">
        <v>3745160</v>
      </c>
      <c r="W5389" s="2">
        <v>4815150</v>
      </c>
      <c r="X5389" s="2">
        <v>7160660</v>
      </c>
      <c r="Y5389" s="2">
        <v>9261900</v>
      </c>
      <c r="Z5389" s="2">
        <v>10586000</v>
      </c>
      <c r="AA5389" s="2">
        <v>10887600</v>
      </c>
      <c r="AB5389" s="2">
        <v>10471300</v>
      </c>
      <c r="AC5389" s="2">
        <v>11271200</v>
      </c>
      <c r="AD5389" s="2">
        <v>11743700</v>
      </c>
      <c r="AE5389" s="2">
        <v>12399000</v>
      </c>
      <c r="AF5389" s="2">
        <v>13030200</v>
      </c>
    </row>
    <row r="5390" spans="1:32">
      <c r="A5390" t="s">
        <v>7290</v>
      </c>
      <c r="B5390" t="s">
        <v>19</v>
      </c>
      <c r="C5390" s="2">
        <v>1355020000</v>
      </c>
      <c r="D5390" s="2">
        <v>1419810000</v>
      </c>
      <c r="E5390" s="2">
        <v>1516510000</v>
      </c>
      <c r="F5390" s="2">
        <v>1382990000</v>
      </c>
      <c r="G5390" s="2">
        <v>1348180000</v>
      </c>
      <c r="H5390" s="2">
        <v>1326590000</v>
      </c>
      <c r="I5390" s="2">
        <v>1290970000</v>
      </c>
      <c r="J5390" s="2">
        <v>1261390000</v>
      </c>
      <c r="K5390" s="2">
        <v>1185570000</v>
      </c>
      <c r="L5390" s="2">
        <v>1083600000</v>
      </c>
      <c r="M5390" s="2">
        <v>986226000</v>
      </c>
      <c r="N5390" s="2">
        <v>899228000</v>
      </c>
      <c r="O5390" s="2">
        <v>846646000</v>
      </c>
      <c r="P5390" s="2">
        <v>741891000</v>
      </c>
      <c r="Q5390" s="2">
        <v>656133000</v>
      </c>
      <c r="R5390" s="2">
        <v>680691000</v>
      </c>
      <c r="S5390" s="2">
        <v>751598000</v>
      </c>
      <c r="T5390" s="2">
        <v>825946000</v>
      </c>
      <c r="U5390" s="2">
        <v>893615000</v>
      </c>
      <c r="V5390" s="2">
        <v>971259000</v>
      </c>
      <c r="W5390" s="2">
        <v>1044380000</v>
      </c>
      <c r="X5390" s="2">
        <v>1106440000</v>
      </c>
      <c r="Y5390" s="2">
        <v>1129210000</v>
      </c>
      <c r="Z5390" s="2">
        <v>1125860000</v>
      </c>
      <c r="AA5390" s="2">
        <v>1090210000</v>
      </c>
      <c r="AB5390" s="2">
        <v>1027080000</v>
      </c>
      <c r="AC5390" s="2">
        <v>1016100000</v>
      </c>
      <c r="AD5390" s="2">
        <v>997182000</v>
      </c>
      <c r="AE5390" s="2">
        <v>980202000</v>
      </c>
      <c r="AF5390" s="2">
        <v>977001000</v>
      </c>
    </row>
    <row r="5391" spans="1:32">
      <c r="A5391" t="s">
        <v>1905</v>
      </c>
      <c r="B5391" t="s">
        <v>19</v>
      </c>
      <c r="C5391" s="2">
        <v>776462000</v>
      </c>
      <c r="D5391" s="2">
        <v>769246000</v>
      </c>
      <c r="E5391" s="2">
        <v>769246000</v>
      </c>
      <c r="F5391" s="2">
        <v>777372000</v>
      </c>
      <c r="G5391" s="2">
        <v>768287000</v>
      </c>
      <c r="H5391" s="2">
        <v>758210000</v>
      </c>
      <c r="I5391" s="2">
        <v>758210000</v>
      </c>
      <c r="J5391" s="2">
        <v>758210000</v>
      </c>
      <c r="K5391" s="2">
        <v>758210000</v>
      </c>
      <c r="L5391" s="2">
        <v>762273000</v>
      </c>
      <c r="M5391" s="2">
        <v>762273000</v>
      </c>
      <c r="N5391" s="2">
        <v>762273000</v>
      </c>
      <c r="O5391" s="2">
        <v>762273000</v>
      </c>
      <c r="P5391" s="2">
        <v>762273000</v>
      </c>
      <c r="Q5391" s="2">
        <v>762273000</v>
      </c>
      <c r="R5391" s="2">
        <v>762273000</v>
      </c>
      <c r="S5391" s="2">
        <v>762273000</v>
      </c>
      <c r="T5391" s="2">
        <v>762273000</v>
      </c>
      <c r="U5391" s="2">
        <v>762273000</v>
      </c>
      <c r="V5391" s="2">
        <v>762273000</v>
      </c>
      <c r="W5391" s="2">
        <v>762273000</v>
      </c>
      <c r="X5391" s="2">
        <v>762273000</v>
      </c>
      <c r="Y5391" s="2">
        <v>762273000</v>
      </c>
      <c r="Z5391" s="2">
        <v>762273000</v>
      </c>
      <c r="AA5391" s="2">
        <v>762273000</v>
      </c>
      <c r="AB5391" s="2">
        <v>762273000</v>
      </c>
      <c r="AC5391" s="2">
        <v>762273000</v>
      </c>
      <c r="AD5391" s="2">
        <v>762273000</v>
      </c>
      <c r="AE5391" s="2">
        <v>762273000</v>
      </c>
      <c r="AF5391" s="2">
        <v>762273000</v>
      </c>
    </row>
    <row r="5392" spans="1:32">
      <c r="A5392" t="s">
        <v>1906</v>
      </c>
      <c r="B5392" t="s">
        <v>19</v>
      </c>
      <c r="C5392" s="2">
        <v>249863000</v>
      </c>
      <c r="D5392" s="2">
        <v>253207000</v>
      </c>
      <c r="E5392" s="2">
        <v>238865000</v>
      </c>
      <c r="F5392" s="2">
        <v>284413000</v>
      </c>
      <c r="G5392" s="2">
        <v>284434000</v>
      </c>
      <c r="H5392" s="2">
        <v>284534000</v>
      </c>
      <c r="I5392" s="2">
        <v>284659000</v>
      </c>
      <c r="J5392" s="2">
        <v>285133000</v>
      </c>
      <c r="K5392" s="2">
        <v>285133000</v>
      </c>
      <c r="L5392" s="2">
        <v>285119000</v>
      </c>
      <c r="M5392" s="2">
        <v>284451000</v>
      </c>
      <c r="N5392" s="2">
        <v>283706000</v>
      </c>
      <c r="O5392" s="2">
        <v>283140000</v>
      </c>
      <c r="P5392" s="2">
        <v>282229000</v>
      </c>
      <c r="Q5392" s="2">
        <v>281125000</v>
      </c>
      <c r="R5392" s="2">
        <v>281851000</v>
      </c>
      <c r="S5392" s="2">
        <v>282396000</v>
      </c>
      <c r="T5392" s="2">
        <v>282913000</v>
      </c>
      <c r="U5392" s="2">
        <v>283355000</v>
      </c>
      <c r="V5392" s="2">
        <v>283772000</v>
      </c>
      <c r="W5392" s="2">
        <v>284168000</v>
      </c>
      <c r="X5392" s="2">
        <v>284470000</v>
      </c>
      <c r="Y5392" s="2">
        <v>284444000</v>
      </c>
      <c r="Z5392" s="2">
        <v>284210000</v>
      </c>
      <c r="AA5392" s="2">
        <v>283825000</v>
      </c>
      <c r="AB5392" s="2">
        <v>283340000</v>
      </c>
      <c r="AC5392" s="2">
        <v>283192000</v>
      </c>
      <c r="AD5392" s="2">
        <v>282999000</v>
      </c>
      <c r="AE5392" s="2">
        <v>282855000</v>
      </c>
      <c r="AF5392" s="2">
        <v>282781000</v>
      </c>
    </row>
    <row r="5393" spans="1:32">
      <c r="A5393" t="s">
        <v>1907</v>
      </c>
      <c r="B5393" t="s">
        <v>19</v>
      </c>
      <c r="C5393" s="2">
        <v>381348000</v>
      </c>
      <c r="D5393" s="2">
        <v>450255000</v>
      </c>
      <c r="E5393" s="2">
        <v>425943000</v>
      </c>
      <c r="F5393" s="2">
        <v>524467000</v>
      </c>
      <c r="G5393" s="2">
        <v>598240000</v>
      </c>
      <c r="H5393" s="2">
        <v>692835000</v>
      </c>
      <c r="I5393" s="2">
        <v>795640000</v>
      </c>
      <c r="J5393" s="2">
        <v>898271000</v>
      </c>
      <c r="K5393" s="2">
        <v>1010250000</v>
      </c>
      <c r="L5393" s="2">
        <v>1126880000</v>
      </c>
      <c r="M5393" s="2">
        <v>1223300000</v>
      </c>
      <c r="N5393" s="2">
        <v>1317650000</v>
      </c>
      <c r="O5393" s="2">
        <v>1419720000</v>
      </c>
      <c r="P5393" s="2">
        <v>1529610000</v>
      </c>
      <c r="Q5393" s="2">
        <v>1639990000</v>
      </c>
      <c r="R5393" s="2">
        <v>1689320000</v>
      </c>
      <c r="S5393" s="2">
        <v>1694030000</v>
      </c>
      <c r="T5393" s="2">
        <v>1698370000</v>
      </c>
      <c r="U5393" s="2">
        <v>1702250000</v>
      </c>
      <c r="V5393" s="2">
        <v>1705790000</v>
      </c>
      <c r="W5393" s="2">
        <v>1709260000</v>
      </c>
      <c r="X5393" s="2">
        <v>1711820000</v>
      </c>
      <c r="Y5393" s="2">
        <v>1711350000</v>
      </c>
      <c r="Z5393" s="2">
        <v>1709380000</v>
      </c>
      <c r="AA5393" s="2">
        <v>1717360000</v>
      </c>
      <c r="AB5393" s="2">
        <v>1758920000</v>
      </c>
      <c r="AC5393" s="2">
        <v>1780200000</v>
      </c>
      <c r="AD5393" s="2">
        <v>1802980000</v>
      </c>
      <c r="AE5393" s="2">
        <v>1824590000</v>
      </c>
      <c r="AF5393" s="2">
        <v>1847040000</v>
      </c>
    </row>
    <row r="5394" spans="1:32">
      <c r="A5394" t="s">
        <v>1908</v>
      </c>
      <c r="B5394" t="s">
        <v>19</v>
      </c>
      <c r="C5394" s="2">
        <v>170691000</v>
      </c>
      <c r="D5394" s="2">
        <v>224418000</v>
      </c>
      <c r="E5394" s="2">
        <v>245372000</v>
      </c>
      <c r="F5394" s="2">
        <v>406540000</v>
      </c>
      <c r="G5394" s="2">
        <v>523821000</v>
      </c>
      <c r="H5394" s="2">
        <v>631280000</v>
      </c>
      <c r="I5394" s="2">
        <v>758249000</v>
      </c>
      <c r="J5394" s="2">
        <v>881223000</v>
      </c>
      <c r="K5394" s="2">
        <v>1016420000</v>
      </c>
      <c r="L5394" s="2">
        <v>1159270000</v>
      </c>
      <c r="M5394" s="2">
        <v>1286640000</v>
      </c>
      <c r="N5394" s="2">
        <v>1399950000</v>
      </c>
      <c r="O5394" s="2">
        <v>1519230000</v>
      </c>
      <c r="P5394" s="2">
        <v>1651370000</v>
      </c>
      <c r="Q5394" s="2">
        <v>1762100000</v>
      </c>
      <c r="R5394" s="2">
        <v>1789960000</v>
      </c>
      <c r="S5394" s="2">
        <v>1811620000</v>
      </c>
      <c r="T5394" s="2">
        <v>1830990000</v>
      </c>
      <c r="U5394" s="2">
        <v>1848390000</v>
      </c>
      <c r="V5394" s="2">
        <v>1865680000</v>
      </c>
      <c r="W5394" s="2">
        <v>1883640000</v>
      </c>
      <c r="X5394" s="2">
        <v>1914490000</v>
      </c>
      <c r="Y5394" s="2">
        <v>1985610000</v>
      </c>
      <c r="Z5394" s="2">
        <v>2080980000</v>
      </c>
      <c r="AA5394" s="2">
        <v>2196750000</v>
      </c>
      <c r="AB5394" s="2">
        <v>2326190000</v>
      </c>
      <c r="AC5394" s="2">
        <v>2403710000</v>
      </c>
      <c r="AD5394" s="2">
        <v>2481650000</v>
      </c>
      <c r="AE5394" s="2">
        <v>2549200000</v>
      </c>
      <c r="AF5394" s="2">
        <v>2610530000</v>
      </c>
    </row>
    <row r="5395" spans="1:32">
      <c r="A5395" t="s">
        <v>1909</v>
      </c>
      <c r="B5395" t="s">
        <v>19</v>
      </c>
      <c r="C5395" s="2">
        <v>2923980</v>
      </c>
      <c r="D5395" s="2">
        <v>2770090</v>
      </c>
      <c r="E5395" s="2">
        <v>2923980</v>
      </c>
      <c r="F5395" s="2">
        <v>3077870</v>
      </c>
      <c r="G5395" s="2">
        <v>3077870</v>
      </c>
      <c r="H5395" s="2">
        <v>3077870</v>
      </c>
      <c r="I5395" s="2">
        <v>3402320</v>
      </c>
      <c r="J5395" s="2">
        <v>3402320</v>
      </c>
      <c r="K5395" s="2">
        <v>3402320</v>
      </c>
      <c r="L5395" s="2">
        <v>3402320</v>
      </c>
      <c r="M5395" s="2">
        <v>3362580</v>
      </c>
      <c r="N5395" s="2">
        <v>3321490</v>
      </c>
      <c r="O5395" s="2">
        <v>3292690</v>
      </c>
      <c r="P5395" s="2">
        <v>3249590</v>
      </c>
      <c r="Q5395" s="2">
        <v>3197630</v>
      </c>
      <c r="R5395" s="2">
        <v>3236230</v>
      </c>
      <c r="S5395" s="2">
        <v>3262850</v>
      </c>
      <c r="T5395" s="2">
        <v>3286610</v>
      </c>
      <c r="U5395" s="2">
        <v>3307580</v>
      </c>
      <c r="V5395" s="2">
        <v>3328320</v>
      </c>
      <c r="W5395" s="2">
        <v>3349300</v>
      </c>
      <c r="X5395" s="2">
        <v>3364730</v>
      </c>
      <c r="Y5395" s="2">
        <v>3363180</v>
      </c>
      <c r="Z5395" s="2">
        <v>3351170</v>
      </c>
      <c r="AA5395" s="2">
        <v>3331050</v>
      </c>
      <c r="AB5395" s="2">
        <v>3305510</v>
      </c>
      <c r="AC5395" s="2">
        <v>3298740</v>
      </c>
      <c r="AD5395" s="2">
        <v>3290200</v>
      </c>
      <c r="AE5395" s="2">
        <v>3284010</v>
      </c>
      <c r="AF5395" s="2">
        <v>3280880</v>
      </c>
    </row>
    <row r="5396" spans="1:32">
      <c r="A5396" t="s">
        <v>1910</v>
      </c>
      <c r="B5396" t="s">
        <v>19</v>
      </c>
      <c r="C5396" s="2">
        <v>21602100</v>
      </c>
      <c r="D5396" s="2">
        <v>17295200</v>
      </c>
      <c r="E5396" s="2">
        <v>19590900</v>
      </c>
      <c r="F5396" s="2">
        <v>22518700</v>
      </c>
      <c r="G5396" s="2">
        <v>19719500</v>
      </c>
      <c r="H5396" s="2">
        <v>15987100</v>
      </c>
      <c r="I5396" s="2">
        <v>12773100</v>
      </c>
      <c r="J5396" s="2">
        <v>11891800</v>
      </c>
      <c r="K5396" s="2">
        <v>11166100</v>
      </c>
      <c r="L5396" s="2">
        <v>10233000</v>
      </c>
      <c r="M5396" s="2">
        <v>9507220</v>
      </c>
      <c r="N5396" s="2">
        <v>8677800</v>
      </c>
      <c r="O5396" s="2">
        <v>6915290</v>
      </c>
      <c r="P5396" s="2">
        <v>3804960</v>
      </c>
      <c r="Q5396" s="2">
        <v>3079220</v>
      </c>
      <c r="R5396" s="2">
        <v>2975540</v>
      </c>
      <c r="S5396" s="2">
        <v>2353480</v>
      </c>
      <c r="T5396" s="2">
        <v>1731410</v>
      </c>
      <c r="U5396" s="2">
        <v>1420380</v>
      </c>
      <c r="V5396">
        <v>694639</v>
      </c>
      <c r="W5396">
        <v>383607</v>
      </c>
      <c r="X5396">
        <v>383607</v>
      </c>
      <c r="Y5396">
        <v>383607</v>
      </c>
      <c r="Z5396">
        <v>383607</v>
      </c>
      <c r="AA5396">
        <v>72574.2</v>
      </c>
      <c r="AB5396">
        <v>72574.2</v>
      </c>
      <c r="AC5396">
        <v>72574.2</v>
      </c>
      <c r="AD5396">
        <v>72574.2</v>
      </c>
      <c r="AE5396">
        <v>72574.2</v>
      </c>
      <c r="AF5396">
        <v>72574.2</v>
      </c>
    </row>
    <row r="5397" spans="1:32">
      <c r="A5397" t="s">
        <v>1911</v>
      </c>
      <c r="B5397" t="s">
        <v>19</v>
      </c>
      <c r="C5397" s="2">
        <v>15473400</v>
      </c>
      <c r="D5397" s="2">
        <v>14306100</v>
      </c>
      <c r="E5397" s="2">
        <v>17334800</v>
      </c>
      <c r="F5397" s="2">
        <v>19260900</v>
      </c>
      <c r="G5397" s="2">
        <v>19260900</v>
      </c>
      <c r="H5397" s="2">
        <v>19454500</v>
      </c>
      <c r="I5397" s="2">
        <v>19454500</v>
      </c>
      <c r="J5397" s="2">
        <v>19454500</v>
      </c>
      <c r="K5397" s="2">
        <v>19454500</v>
      </c>
      <c r="L5397" s="2">
        <v>19454500</v>
      </c>
      <c r="M5397" s="2">
        <v>19454500</v>
      </c>
      <c r="N5397" s="2">
        <v>19454500</v>
      </c>
      <c r="O5397" s="2">
        <v>19454500</v>
      </c>
      <c r="P5397" s="2">
        <v>19454500</v>
      </c>
      <c r="Q5397" s="2">
        <v>19454500</v>
      </c>
      <c r="R5397" s="2">
        <v>19454500</v>
      </c>
      <c r="S5397" s="2">
        <v>19454500</v>
      </c>
      <c r="T5397" s="2">
        <v>19454500</v>
      </c>
      <c r="U5397" s="2">
        <v>19454500</v>
      </c>
      <c r="V5397" s="2">
        <v>19454500</v>
      </c>
      <c r="W5397" s="2">
        <v>19454500</v>
      </c>
      <c r="X5397" s="2">
        <v>19454500</v>
      </c>
      <c r="Y5397" s="2">
        <v>19454500</v>
      </c>
      <c r="Z5397" s="2">
        <v>19454500</v>
      </c>
      <c r="AA5397" s="2">
        <v>19454500</v>
      </c>
      <c r="AB5397" s="2">
        <v>19454500</v>
      </c>
      <c r="AC5397" s="2">
        <v>19454500</v>
      </c>
      <c r="AD5397" s="2">
        <v>19454500</v>
      </c>
      <c r="AE5397" s="2">
        <v>19454500</v>
      </c>
      <c r="AF5397" s="2">
        <v>19454500</v>
      </c>
    </row>
    <row r="5398" spans="1:32">
      <c r="A5398" t="s">
        <v>1912</v>
      </c>
      <c r="B5398" t="s">
        <v>19</v>
      </c>
      <c r="C5398" s="2">
        <v>17930800</v>
      </c>
      <c r="D5398" s="2">
        <v>20070100</v>
      </c>
      <c r="E5398" s="2">
        <v>9860700</v>
      </c>
      <c r="F5398" s="2">
        <v>7740890</v>
      </c>
      <c r="G5398" s="2">
        <v>7576200</v>
      </c>
      <c r="H5398" s="2">
        <v>7412280</v>
      </c>
      <c r="I5398" s="2">
        <v>7263260</v>
      </c>
      <c r="J5398" s="2">
        <v>7114230</v>
      </c>
      <c r="K5398" s="2">
        <v>6980110</v>
      </c>
      <c r="L5398" s="2">
        <v>7839370</v>
      </c>
      <c r="M5398" s="2">
        <v>8957040</v>
      </c>
      <c r="N5398" s="2">
        <v>10059800</v>
      </c>
      <c r="O5398" s="2">
        <v>10924100</v>
      </c>
      <c r="P5398" s="2">
        <v>11500300</v>
      </c>
      <c r="Q5398" s="2">
        <v>11559900</v>
      </c>
      <c r="R5398" s="2">
        <v>11559900</v>
      </c>
      <c r="S5398" s="2">
        <v>11559900</v>
      </c>
      <c r="T5398" s="2">
        <v>11559900</v>
      </c>
      <c r="U5398" s="2">
        <v>11664200</v>
      </c>
      <c r="V5398" s="2">
        <v>12215600</v>
      </c>
      <c r="W5398" s="2">
        <v>13273600</v>
      </c>
      <c r="X5398" s="2">
        <v>14719100</v>
      </c>
      <c r="Y5398" s="2">
        <v>16656400</v>
      </c>
      <c r="Z5398" s="2">
        <v>18996100</v>
      </c>
      <c r="AA5398" s="2">
        <v>21726700</v>
      </c>
      <c r="AB5398" s="2">
        <v>24766800</v>
      </c>
      <c r="AC5398" s="2">
        <v>27464100</v>
      </c>
      <c r="AD5398" s="2">
        <v>29923000</v>
      </c>
      <c r="AE5398" s="2">
        <v>32366900</v>
      </c>
      <c r="AF5398" s="2">
        <v>35064200</v>
      </c>
    </row>
    <row r="5399" spans="1:32">
      <c r="A5399" t="s">
        <v>1913</v>
      </c>
      <c r="B5399" t="s">
        <v>19</v>
      </c>
      <c r="C5399" s="2">
        <v>102176000</v>
      </c>
      <c r="D5399" s="2">
        <v>103011000</v>
      </c>
      <c r="E5399" s="2">
        <v>182150000</v>
      </c>
      <c r="F5399" s="2">
        <v>189337000</v>
      </c>
      <c r="G5399" s="2">
        <v>122063000</v>
      </c>
      <c r="H5399" s="2">
        <v>105399000</v>
      </c>
      <c r="I5399" s="2">
        <v>107544000</v>
      </c>
      <c r="J5399" s="2">
        <v>114954000</v>
      </c>
      <c r="K5399" s="2">
        <v>117164000</v>
      </c>
      <c r="L5399" s="2">
        <v>111600000</v>
      </c>
      <c r="M5399" s="2">
        <v>100809000</v>
      </c>
      <c r="N5399" s="2">
        <v>96963600</v>
      </c>
      <c r="O5399" s="2">
        <v>94499200</v>
      </c>
      <c r="P5399" s="2">
        <v>89435300</v>
      </c>
      <c r="Q5399" s="2">
        <v>85766900</v>
      </c>
      <c r="R5399" s="2">
        <v>90318700</v>
      </c>
      <c r="S5399" s="2">
        <v>101817000</v>
      </c>
      <c r="T5399" s="2">
        <v>111797000</v>
      </c>
      <c r="U5399" s="2">
        <v>128931000</v>
      </c>
      <c r="V5399" s="2">
        <v>141875000</v>
      </c>
      <c r="W5399" s="2">
        <v>158406000</v>
      </c>
      <c r="X5399" s="2">
        <v>178074000</v>
      </c>
      <c r="Y5399" s="2">
        <v>192249000</v>
      </c>
      <c r="Z5399" s="2">
        <v>202509000</v>
      </c>
      <c r="AA5399" s="2">
        <v>212703000</v>
      </c>
      <c r="AB5399" s="2">
        <v>203186000</v>
      </c>
      <c r="AC5399" s="2">
        <v>205226000</v>
      </c>
      <c r="AD5399" s="2">
        <v>204728000</v>
      </c>
      <c r="AE5399" s="2">
        <v>206653000</v>
      </c>
      <c r="AF5399" s="2">
        <v>207896000</v>
      </c>
    </row>
    <row r="5400" spans="1:32">
      <c r="A5400" t="s">
        <v>1914</v>
      </c>
      <c r="B5400" t="s">
        <v>19</v>
      </c>
      <c r="C5400" s="2">
        <v>15891300</v>
      </c>
      <c r="D5400" s="2">
        <v>17709500</v>
      </c>
      <c r="E5400" s="2">
        <v>9064120</v>
      </c>
      <c r="F5400" s="2">
        <v>4218770</v>
      </c>
      <c r="G5400" s="2">
        <v>1133430</v>
      </c>
      <c r="H5400" s="2">
        <v>1181760</v>
      </c>
      <c r="I5400" s="2">
        <v>1081470</v>
      </c>
      <c r="J5400">
        <v>960134</v>
      </c>
      <c r="K5400">
        <v>772248</v>
      </c>
      <c r="L5400">
        <v>506618</v>
      </c>
      <c r="M5400">
        <v>438606</v>
      </c>
      <c r="N5400">
        <v>411925</v>
      </c>
      <c r="O5400">
        <v>422333</v>
      </c>
      <c r="P5400">
        <v>383249</v>
      </c>
      <c r="Q5400">
        <v>356852</v>
      </c>
      <c r="R5400">
        <v>390291</v>
      </c>
      <c r="S5400">
        <v>456656</v>
      </c>
      <c r="T5400">
        <v>544415</v>
      </c>
      <c r="U5400">
        <v>596231</v>
      </c>
      <c r="V5400">
        <v>713756</v>
      </c>
      <c r="W5400">
        <v>806981</v>
      </c>
      <c r="X5400">
        <v>859033</v>
      </c>
      <c r="Y5400">
        <v>869002</v>
      </c>
      <c r="Z5400">
        <v>851966</v>
      </c>
      <c r="AA5400">
        <v>828506</v>
      </c>
      <c r="AB5400">
        <v>759069</v>
      </c>
      <c r="AC5400">
        <v>740366</v>
      </c>
      <c r="AD5400">
        <v>721918</v>
      </c>
      <c r="AE5400">
        <v>687482</v>
      </c>
      <c r="AF5400">
        <v>686861</v>
      </c>
    </row>
    <row r="5401" spans="1:32">
      <c r="A5401" t="s">
        <v>1915</v>
      </c>
      <c r="B5401" t="s">
        <v>19</v>
      </c>
      <c r="C5401">
        <v>126910</v>
      </c>
      <c r="D5401">
        <v>136462</v>
      </c>
      <c r="E5401">
        <v>714745</v>
      </c>
      <c r="F5401" s="2">
        <v>9758580</v>
      </c>
      <c r="G5401" s="2">
        <v>12994900</v>
      </c>
      <c r="H5401" s="2">
        <v>17489600</v>
      </c>
      <c r="I5401" s="2">
        <v>23306900</v>
      </c>
      <c r="J5401" s="2">
        <v>23306900</v>
      </c>
      <c r="K5401" s="2">
        <v>28674400</v>
      </c>
      <c r="L5401" s="2">
        <v>28674400</v>
      </c>
      <c r="M5401" s="2">
        <v>28557000</v>
      </c>
      <c r="N5401" s="2">
        <v>28427800</v>
      </c>
      <c r="O5401" s="2">
        <v>28332000</v>
      </c>
      <c r="P5401" s="2">
        <v>28181100</v>
      </c>
      <c r="Q5401" s="2">
        <v>27987700</v>
      </c>
      <c r="R5401" s="2">
        <v>28122800</v>
      </c>
      <c r="S5401" s="2">
        <v>28214000</v>
      </c>
      <c r="T5401" s="2">
        <v>28297700</v>
      </c>
      <c r="U5401" s="2">
        <v>28372300</v>
      </c>
      <c r="V5401" s="2">
        <v>28441700</v>
      </c>
      <c r="W5401" s="2">
        <v>28510200</v>
      </c>
      <c r="X5401" s="2">
        <v>28560900</v>
      </c>
      <c r="Y5401" s="2">
        <v>28556200</v>
      </c>
      <c r="Z5401" s="2">
        <v>28517200</v>
      </c>
      <c r="AA5401" s="2">
        <v>28451600</v>
      </c>
      <c r="AB5401" s="2">
        <v>28367700</v>
      </c>
      <c r="AC5401" s="2">
        <v>28344400</v>
      </c>
      <c r="AD5401" s="2">
        <v>28312900</v>
      </c>
      <c r="AE5401" s="2">
        <v>28289700</v>
      </c>
      <c r="AF5401" s="2">
        <v>28277700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7886110</v>
      </c>
      <c r="D5404" s="2">
        <v>7072490</v>
      </c>
      <c r="E5404" s="2">
        <v>7072490</v>
      </c>
      <c r="F5404" s="2">
        <v>6920590</v>
      </c>
      <c r="G5404" s="2">
        <v>6920590</v>
      </c>
      <c r="H5404" s="2">
        <v>6920590</v>
      </c>
      <c r="I5404" s="2">
        <v>6754700</v>
      </c>
      <c r="J5404" s="2">
        <v>6754700</v>
      </c>
      <c r="K5404" s="2">
        <v>6574990</v>
      </c>
      <c r="L5404" s="2">
        <v>6574990</v>
      </c>
      <c r="M5404" s="2">
        <v>6103440</v>
      </c>
      <c r="N5404" s="2">
        <v>5966820</v>
      </c>
      <c r="O5404" s="2">
        <v>5966820</v>
      </c>
      <c r="P5404" s="2">
        <v>5784110</v>
      </c>
      <c r="Q5404" s="2">
        <v>5105400</v>
      </c>
      <c r="R5404" s="2">
        <v>5645030</v>
      </c>
      <c r="S5404" s="2">
        <v>5829800</v>
      </c>
      <c r="T5404" s="2">
        <v>5829800</v>
      </c>
      <c r="U5404" s="2">
        <v>5898380</v>
      </c>
      <c r="V5404" s="2">
        <v>5966820</v>
      </c>
      <c r="W5404" s="2">
        <v>5966820</v>
      </c>
      <c r="X5404" s="2">
        <v>6035030</v>
      </c>
      <c r="Y5404" s="2">
        <v>6035030</v>
      </c>
      <c r="Z5404" s="2">
        <v>5966820</v>
      </c>
      <c r="AA5404" s="2">
        <v>5966820</v>
      </c>
      <c r="AB5404" s="2">
        <v>5966820</v>
      </c>
      <c r="AC5404" s="2">
        <v>5898380</v>
      </c>
      <c r="AD5404" s="2">
        <v>5898380</v>
      </c>
      <c r="AE5404" s="2">
        <v>5898380</v>
      </c>
      <c r="AF5404" s="2">
        <v>5847340</v>
      </c>
    </row>
    <row r="5405" spans="1:32">
      <c r="A5405" t="s">
        <v>7291</v>
      </c>
      <c r="B5405" t="s">
        <v>19</v>
      </c>
      <c r="C5405">
        <v>0</v>
      </c>
      <c r="D5405">
        <v>0</v>
      </c>
      <c r="E5405">
        <v>0</v>
      </c>
      <c r="F5405">
        <v>0</v>
      </c>
      <c r="G5405">
        <v>0</v>
      </c>
      <c r="H5405">
        <v>0</v>
      </c>
      <c r="I5405">
        <v>0</v>
      </c>
      <c r="J5405">
        <v>0</v>
      </c>
      <c r="K5405" s="2">
        <v>3246160</v>
      </c>
      <c r="L5405" s="2">
        <v>6492320</v>
      </c>
      <c r="M5405" s="2">
        <v>30783200</v>
      </c>
      <c r="N5405" s="2">
        <v>54878900</v>
      </c>
      <c r="O5405" s="2">
        <v>20444400</v>
      </c>
      <c r="P5405" s="2">
        <v>25909700</v>
      </c>
      <c r="Q5405" s="2">
        <v>31468700</v>
      </c>
      <c r="R5405" s="2">
        <v>30023500</v>
      </c>
      <c r="S5405" s="2">
        <v>29412100</v>
      </c>
      <c r="T5405" s="2">
        <v>28649200</v>
      </c>
      <c r="U5405" s="2">
        <v>25458900</v>
      </c>
      <c r="V5405" s="2">
        <v>21607600</v>
      </c>
      <c r="W5405" s="2">
        <v>17624100</v>
      </c>
      <c r="X5405" s="2">
        <v>13333500</v>
      </c>
      <c r="Y5405" s="2">
        <v>8924670</v>
      </c>
      <c r="Z5405" s="2">
        <v>4642540</v>
      </c>
      <c r="AA5405">
        <v>587879</v>
      </c>
      <c r="AB5405">
        <v>693007</v>
      </c>
      <c r="AC5405">
        <v>795873</v>
      </c>
      <c r="AD5405">
        <v>892377</v>
      </c>
      <c r="AE5405">
        <v>968031</v>
      </c>
      <c r="AF5405" s="2">
        <v>1066820</v>
      </c>
    </row>
    <row r="5406" spans="1:32">
      <c r="A5406" t="s">
        <v>7292</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row>
    <row r="5407" spans="1:32">
      <c r="A5407" t="s">
        <v>7293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7294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7295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7296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7297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2768</v>
      </c>
      <c r="B5412" t="s">
        <v>19</v>
      </c>
      <c r="C5412" s="2">
        <v>1680090000000000</v>
      </c>
      <c r="D5412" s="2">
        <v>1671950000000000</v>
      </c>
      <c r="E5412" s="2">
        <v>1672810000000000</v>
      </c>
      <c r="F5412" s="2">
        <v>1651070000000000</v>
      </c>
      <c r="G5412" s="2">
        <v>1625620000000000</v>
      </c>
      <c r="H5412" s="2">
        <v>1602750000000000</v>
      </c>
      <c r="I5412" s="2">
        <v>1576240000000000</v>
      </c>
      <c r="J5412" s="2">
        <v>1547880000000000</v>
      </c>
      <c r="K5412" s="2">
        <v>1509790000000000</v>
      </c>
      <c r="L5412" s="2">
        <v>1466650000000000</v>
      </c>
      <c r="M5412" s="2">
        <v>1419270000000000</v>
      </c>
      <c r="N5412" s="2">
        <v>1368150000000000</v>
      </c>
      <c r="O5412" s="2">
        <v>1318390000000000</v>
      </c>
      <c r="P5412" s="2">
        <v>1268800000000000</v>
      </c>
      <c r="Q5412" s="2">
        <v>1219320000000000</v>
      </c>
      <c r="R5412" s="2">
        <v>1169990000000000</v>
      </c>
      <c r="S5412" s="2">
        <v>1121380000000000</v>
      </c>
      <c r="T5412" s="2">
        <v>1076050000000000</v>
      </c>
      <c r="U5412" s="2">
        <v>1031470000000000</v>
      </c>
      <c r="V5412" s="2">
        <v>990699000000000</v>
      </c>
      <c r="W5412" s="2">
        <v>952172000000000</v>
      </c>
      <c r="X5412" s="2">
        <v>916005000000000</v>
      </c>
      <c r="Y5412" s="2">
        <v>883481000000000</v>
      </c>
      <c r="Z5412" s="2">
        <v>855599000000000</v>
      </c>
      <c r="AA5412" s="2">
        <v>831448000000000</v>
      </c>
      <c r="AB5412" s="2">
        <v>812406000000000</v>
      </c>
      <c r="AC5412" s="2">
        <v>797449000000000</v>
      </c>
      <c r="AD5412" s="2">
        <v>787848000000000</v>
      </c>
      <c r="AE5412" s="2">
        <v>782826000000000</v>
      </c>
      <c r="AF5412" s="2">
        <v>780353000000000</v>
      </c>
    </row>
    <row r="5413" spans="1:32">
      <c r="A5413" t="s">
        <v>2769</v>
      </c>
      <c r="B5413" t="s">
        <v>19</v>
      </c>
      <c r="C5413" s="2">
        <v>1645790000000</v>
      </c>
      <c r="D5413" s="2">
        <v>1646050000000</v>
      </c>
      <c r="E5413" s="2">
        <v>1646650000000</v>
      </c>
      <c r="F5413" s="2">
        <v>1626000000000</v>
      </c>
      <c r="G5413" s="2">
        <v>1597080000000</v>
      </c>
      <c r="H5413" s="2">
        <v>1570020000000</v>
      </c>
      <c r="I5413" s="2">
        <v>1539780000000</v>
      </c>
      <c r="J5413" s="2">
        <v>1503810000000</v>
      </c>
      <c r="K5413" s="2">
        <v>1460940000000</v>
      </c>
      <c r="L5413" s="2">
        <v>1412360000000</v>
      </c>
      <c r="M5413" s="2">
        <v>1358500000000</v>
      </c>
      <c r="N5413" s="2">
        <v>1299790000000</v>
      </c>
      <c r="O5413" s="2">
        <v>1242960000000</v>
      </c>
      <c r="P5413" s="2">
        <v>1186920000000</v>
      </c>
      <c r="Q5413" s="2">
        <v>1130430000000</v>
      </c>
      <c r="R5413" s="2">
        <v>1072740000000</v>
      </c>
      <c r="S5413" s="2">
        <v>1015350000000</v>
      </c>
      <c r="T5413" s="2">
        <v>961285000000</v>
      </c>
      <c r="U5413" s="2">
        <v>908756000000</v>
      </c>
      <c r="V5413" s="2">
        <v>859488000000</v>
      </c>
      <c r="W5413" s="2">
        <v>812468000000</v>
      </c>
      <c r="X5413" s="2">
        <v>767921000000</v>
      </c>
      <c r="Y5413" s="2">
        <v>727552000000</v>
      </c>
      <c r="Z5413" s="2">
        <v>693456000000</v>
      </c>
      <c r="AA5413" s="2">
        <v>663693000000</v>
      </c>
      <c r="AB5413" s="2">
        <v>640590000000</v>
      </c>
      <c r="AC5413" s="2">
        <v>622729000000</v>
      </c>
      <c r="AD5413" s="2">
        <v>611308000000</v>
      </c>
      <c r="AE5413" s="2">
        <v>605630000000</v>
      </c>
      <c r="AF5413" s="2">
        <v>600953000000</v>
      </c>
    </row>
    <row r="5414" spans="1:32">
      <c r="A5414" t="s">
        <v>2770</v>
      </c>
      <c r="B5414" t="s">
        <v>19</v>
      </c>
      <c r="C5414" s="2">
        <v>18234200000000</v>
      </c>
      <c r="D5414" s="2">
        <v>18272400000000</v>
      </c>
      <c r="E5414" s="2">
        <v>18282100000000</v>
      </c>
      <c r="F5414" s="2">
        <v>18041600000000</v>
      </c>
      <c r="G5414" s="2">
        <v>17710300000000</v>
      </c>
      <c r="H5414" s="2">
        <v>17398500000000</v>
      </c>
      <c r="I5414" s="2">
        <v>17049800000000</v>
      </c>
      <c r="J5414" s="2">
        <v>16632400000000</v>
      </c>
      <c r="K5414" s="2">
        <v>16131600000000</v>
      </c>
      <c r="L5414" s="2">
        <v>15566400000000</v>
      </c>
      <c r="M5414" s="2">
        <v>14938800000000</v>
      </c>
      <c r="N5414" s="2">
        <v>14254400000000</v>
      </c>
      <c r="O5414" s="2">
        <v>13593200000000</v>
      </c>
      <c r="P5414" s="2">
        <v>12943500000000</v>
      </c>
      <c r="Q5414" s="2">
        <v>12287200000000</v>
      </c>
      <c r="R5414" s="2">
        <v>11614200000000</v>
      </c>
      <c r="S5414" s="2">
        <v>10943400000000</v>
      </c>
      <c r="T5414" s="2">
        <v>10307200000000</v>
      </c>
      <c r="U5414" s="2">
        <v>9689990000000</v>
      </c>
      <c r="V5414" s="2">
        <v>9109380000000</v>
      </c>
      <c r="W5414" s="2">
        <v>8554100000000</v>
      </c>
      <c r="X5414" s="2">
        <v>8027470000000</v>
      </c>
      <c r="Y5414" s="2">
        <v>7550220000000</v>
      </c>
      <c r="Z5414" s="2">
        <v>7147580000000</v>
      </c>
      <c r="AA5414" s="2">
        <v>6794860000000</v>
      </c>
      <c r="AB5414" s="2">
        <v>6520880000000</v>
      </c>
      <c r="AC5414" s="2">
        <v>6308730000000</v>
      </c>
      <c r="AD5414" s="2">
        <v>6170810000000</v>
      </c>
      <c r="AE5414" s="2">
        <v>6100340000000</v>
      </c>
      <c r="AF5414" s="2">
        <v>6036680000000</v>
      </c>
    </row>
    <row r="5415" spans="1:32">
      <c r="A5415" t="s">
        <v>2771</v>
      </c>
      <c r="B5415" t="s">
        <v>19</v>
      </c>
      <c r="C5415" s="2">
        <v>4229660000000</v>
      </c>
      <c r="D5415" s="2">
        <v>4116780000000</v>
      </c>
      <c r="E5415" s="2">
        <v>4077240000000</v>
      </c>
      <c r="F5415" s="2">
        <v>4042360000000</v>
      </c>
      <c r="G5415" s="2">
        <v>3977890000000</v>
      </c>
      <c r="H5415" s="2">
        <v>3911580000000</v>
      </c>
      <c r="I5415" s="2">
        <v>3841270000000</v>
      </c>
      <c r="J5415" s="2">
        <v>3768450000000</v>
      </c>
      <c r="K5415" s="2">
        <v>3693290000000</v>
      </c>
      <c r="L5415" s="2">
        <v>3602200000000</v>
      </c>
      <c r="M5415" s="2">
        <v>3505150000000</v>
      </c>
      <c r="N5415" s="2">
        <v>3401400000000</v>
      </c>
      <c r="O5415" s="2">
        <v>3298670000000</v>
      </c>
      <c r="P5415" s="2">
        <v>3194520000000</v>
      </c>
      <c r="Q5415" s="2">
        <v>3092480000000</v>
      </c>
      <c r="R5415" s="2">
        <v>2987150000000</v>
      </c>
      <c r="S5415" s="2">
        <v>2886530000000</v>
      </c>
      <c r="T5415" s="2">
        <v>2795270000000</v>
      </c>
      <c r="U5415" s="2">
        <v>2705630000000</v>
      </c>
      <c r="V5415" s="2">
        <v>2622300000000</v>
      </c>
      <c r="W5415" s="2">
        <v>2548780000000</v>
      </c>
      <c r="X5415" s="2">
        <v>2480040000000</v>
      </c>
      <c r="Y5415" s="2">
        <v>2415440000000</v>
      </c>
      <c r="Z5415" s="2">
        <v>2360190000000</v>
      </c>
      <c r="AA5415" s="2">
        <v>2311060000000</v>
      </c>
      <c r="AB5415" s="2">
        <v>2273860000000</v>
      </c>
      <c r="AC5415" s="2">
        <v>2244970000000</v>
      </c>
      <c r="AD5415" s="2">
        <v>2227010000000</v>
      </c>
      <c r="AE5415" s="2">
        <v>2218280000000</v>
      </c>
      <c r="AF5415" s="2">
        <v>2216960000000</v>
      </c>
    </row>
    <row r="5416" spans="1:32">
      <c r="A5416" t="s">
        <v>2772</v>
      </c>
      <c r="B5416" t="s">
        <v>19</v>
      </c>
      <c r="C5416" s="2">
        <v>257364000000</v>
      </c>
      <c r="D5416" s="2">
        <v>250309000000</v>
      </c>
      <c r="E5416" s="2">
        <v>248241000000</v>
      </c>
      <c r="F5416" s="2">
        <v>245175000000</v>
      </c>
      <c r="G5416" s="2">
        <v>241184000000</v>
      </c>
      <c r="H5416" s="2">
        <v>237398000000</v>
      </c>
      <c r="I5416" s="2">
        <v>233157000000</v>
      </c>
      <c r="J5416" s="2">
        <v>228401000000</v>
      </c>
      <c r="K5416" s="2">
        <v>223040000000</v>
      </c>
      <c r="L5416" s="2">
        <v>216854000000</v>
      </c>
      <c r="M5416" s="2">
        <v>210082000000</v>
      </c>
      <c r="N5416" s="2">
        <v>202746000000</v>
      </c>
      <c r="O5416" s="2">
        <v>195514000000</v>
      </c>
      <c r="P5416" s="2">
        <v>188250000000</v>
      </c>
      <c r="Q5416" s="2">
        <v>181073000000</v>
      </c>
      <c r="R5416" s="2">
        <v>173740000000</v>
      </c>
      <c r="S5416" s="2">
        <v>166680000000</v>
      </c>
      <c r="T5416" s="2">
        <v>160185000000</v>
      </c>
      <c r="U5416" s="2">
        <v>153869000000</v>
      </c>
      <c r="V5416" s="2">
        <v>147919000000</v>
      </c>
      <c r="W5416" s="2">
        <v>142522000000</v>
      </c>
      <c r="X5416" s="2">
        <v>137472000000</v>
      </c>
      <c r="Y5416" s="2">
        <v>132815000000</v>
      </c>
      <c r="Z5416" s="2">
        <v>128830000000</v>
      </c>
      <c r="AA5416" s="2">
        <v>125271000000</v>
      </c>
      <c r="AB5416" s="2">
        <v>122486000000</v>
      </c>
      <c r="AC5416" s="2">
        <v>120249000000</v>
      </c>
      <c r="AD5416" s="2">
        <v>118731000000</v>
      </c>
      <c r="AE5416" s="2">
        <v>117916000000</v>
      </c>
      <c r="AF5416" s="2">
        <v>117494000000</v>
      </c>
    </row>
    <row r="5417" spans="1:32">
      <c r="A5417" t="s">
        <v>2773</v>
      </c>
      <c r="B5417" t="s">
        <v>19</v>
      </c>
      <c r="C5417" s="2">
        <v>141754000000</v>
      </c>
      <c r="D5417" s="2">
        <v>137251000000</v>
      </c>
      <c r="E5417" s="2">
        <v>135795000000</v>
      </c>
      <c r="F5417" s="2">
        <v>134436000000</v>
      </c>
      <c r="G5417" s="2">
        <v>132389000000</v>
      </c>
      <c r="H5417" s="2">
        <v>130376000000</v>
      </c>
      <c r="I5417" s="2">
        <v>128188000000</v>
      </c>
      <c r="J5417" s="2">
        <v>125876000000</v>
      </c>
      <c r="K5417" s="2">
        <v>123444000000</v>
      </c>
      <c r="L5417" s="2">
        <v>120550000000</v>
      </c>
      <c r="M5417" s="2">
        <v>117450000000</v>
      </c>
      <c r="N5417" s="2">
        <v>114126000000</v>
      </c>
      <c r="O5417" s="2">
        <v>110828000000</v>
      </c>
      <c r="P5417" s="2">
        <v>107462000000</v>
      </c>
      <c r="Q5417" s="2">
        <v>104183000000</v>
      </c>
      <c r="R5417" s="2">
        <v>100848000000</v>
      </c>
      <c r="S5417" s="2">
        <v>97689100000</v>
      </c>
      <c r="T5417" s="2">
        <v>94871700000</v>
      </c>
      <c r="U5417" s="2">
        <v>92114800000</v>
      </c>
      <c r="V5417" s="2">
        <v>89564700000</v>
      </c>
      <c r="W5417" s="2">
        <v>87328900000</v>
      </c>
      <c r="X5417" s="2">
        <v>85254700000</v>
      </c>
      <c r="Y5417" s="2">
        <v>83313500000</v>
      </c>
      <c r="Z5417" s="2">
        <v>81645100000</v>
      </c>
      <c r="AA5417" s="2">
        <v>80161100000</v>
      </c>
      <c r="AB5417" s="2">
        <v>79024500000</v>
      </c>
      <c r="AC5417" s="2">
        <v>78119100000</v>
      </c>
      <c r="AD5417" s="2">
        <v>77546200000</v>
      </c>
      <c r="AE5417" s="2">
        <v>77273300000</v>
      </c>
      <c r="AF5417" s="2">
        <v>77281900000</v>
      </c>
    </row>
    <row r="5418" spans="1:32">
      <c r="A5418" t="s">
        <v>2774</v>
      </c>
      <c r="B5418" t="s">
        <v>19</v>
      </c>
      <c r="C5418" s="2">
        <v>114041000000</v>
      </c>
      <c r="D5418" s="2">
        <v>119527000000</v>
      </c>
      <c r="E5418" s="2">
        <v>118115000000</v>
      </c>
      <c r="F5418" s="2">
        <v>118133000000</v>
      </c>
      <c r="G5418" s="2">
        <v>118161000000</v>
      </c>
      <c r="H5418" s="2">
        <v>117986000000</v>
      </c>
      <c r="I5418" s="2">
        <v>118027000000</v>
      </c>
      <c r="J5418" s="2">
        <v>117716000000</v>
      </c>
      <c r="K5418" s="2">
        <v>117331000000</v>
      </c>
      <c r="L5418" s="2">
        <v>116906000000</v>
      </c>
      <c r="M5418" s="2">
        <v>116596000000</v>
      </c>
      <c r="N5418" s="2">
        <v>116248000000</v>
      </c>
      <c r="O5418" s="2">
        <v>116034000000</v>
      </c>
      <c r="P5418" s="2">
        <v>115697000000</v>
      </c>
      <c r="Q5418" s="2">
        <v>115399000000</v>
      </c>
      <c r="R5418" s="2">
        <v>115245000000</v>
      </c>
      <c r="S5418" s="2">
        <v>115093000000</v>
      </c>
      <c r="T5418" s="2">
        <v>115056000000</v>
      </c>
      <c r="U5418" s="2">
        <v>114947000000</v>
      </c>
      <c r="V5418" s="2">
        <v>115138000000</v>
      </c>
      <c r="W5418" s="2">
        <v>115243000000</v>
      </c>
      <c r="X5418" s="2">
        <v>115416000000</v>
      </c>
      <c r="Y5418" s="2">
        <v>115674000000</v>
      </c>
      <c r="Z5418" s="2">
        <v>115964000000</v>
      </c>
      <c r="AA5418" s="2">
        <v>116375000000</v>
      </c>
      <c r="AB5418" s="2">
        <v>116977000000</v>
      </c>
      <c r="AC5418" s="2">
        <v>117514000000</v>
      </c>
      <c r="AD5418" s="2">
        <v>118105000000</v>
      </c>
      <c r="AE5418" s="2">
        <v>118746000000</v>
      </c>
      <c r="AF5418" s="2">
        <v>119562000000</v>
      </c>
    </row>
    <row r="5419" spans="1:32">
      <c r="A5419" t="s">
        <v>2775</v>
      </c>
      <c r="B5419" t="s">
        <v>19</v>
      </c>
      <c r="C5419" s="2">
        <v>59792800000</v>
      </c>
      <c r="D5419" s="2">
        <v>56852200000</v>
      </c>
      <c r="E5419" s="2">
        <v>56008800000</v>
      </c>
      <c r="F5419" s="2">
        <v>55563500000</v>
      </c>
      <c r="G5419" s="2">
        <v>54634000000</v>
      </c>
      <c r="H5419" s="2">
        <v>53660500000</v>
      </c>
      <c r="I5419" s="2">
        <v>52639800000</v>
      </c>
      <c r="J5419" s="2">
        <v>51687400000</v>
      </c>
      <c r="K5419" s="2">
        <v>50820500000</v>
      </c>
      <c r="L5419" s="2">
        <v>49717800000</v>
      </c>
      <c r="M5419" s="2">
        <v>48576300000</v>
      </c>
      <c r="N5419" s="2">
        <v>47380800000</v>
      </c>
      <c r="O5419" s="2">
        <v>46169100000</v>
      </c>
      <c r="P5419" s="2">
        <v>44911400000</v>
      </c>
      <c r="Q5419" s="2">
        <v>43712600000</v>
      </c>
      <c r="R5419" s="2">
        <v>42477300000</v>
      </c>
      <c r="S5419" s="2">
        <v>41341200000</v>
      </c>
      <c r="T5419" s="2">
        <v>40383200000</v>
      </c>
      <c r="U5419" s="2">
        <v>39443800000</v>
      </c>
      <c r="V5419" s="2">
        <v>38578300000</v>
      </c>
      <c r="W5419" s="2">
        <v>37880300000</v>
      </c>
      <c r="X5419" s="2">
        <v>37236700000</v>
      </c>
      <c r="Y5419" s="2">
        <v>36600200000</v>
      </c>
      <c r="Z5419" s="2">
        <v>36048500000</v>
      </c>
      <c r="AA5419" s="2">
        <v>35549700000</v>
      </c>
      <c r="AB5419" s="2">
        <v>35171600000</v>
      </c>
      <c r="AC5419" s="2">
        <v>34877800000</v>
      </c>
      <c r="AD5419" s="2">
        <v>34711600000</v>
      </c>
      <c r="AE5419" s="2">
        <v>34642900000</v>
      </c>
      <c r="AF5419" s="2">
        <v>34721800000</v>
      </c>
    </row>
    <row r="5420" spans="1:32">
      <c r="A5420" t="s">
        <v>2776</v>
      </c>
      <c r="B5420" t="s">
        <v>19</v>
      </c>
      <c r="C5420" s="2">
        <v>42790400000</v>
      </c>
      <c r="D5420" s="2">
        <v>41735600000</v>
      </c>
      <c r="E5420" s="2">
        <v>41328700000</v>
      </c>
      <c r="F5420" s="2">
        <v>40866700000</v>
      </c>
      <c r="G5420" s="2">
        <v>40265900000</v>
      </c>
      <c r="H5420" s="2">
        <v>39683300000</v>
      </c>
      <c r="I5420" s="2">
        <v>39038400000</v>
      </c>
      <c r="J5420" s="2">
        <v>38310000000</v>
      </c>
      <c r="K5420" s="2">
        <v>37492800000</v>
      </c>
      <c r="L5420" s="2">
        <v>36544700000</v>
      </c>
      <c r="M5420" s="2">
        <v>35512700000</v>
      </c>
      <c r="N5420" s="2">
        <v>34394300000</v>
      </c>
      <c r="O5420" s="2">
        <v>33290500000</v>
      </c>
      <c r="P5420" s="2">
        <v>32177100000</v>
      </c>
      <c r="Q5420" s="2">
        <v>31079800000</v>
      </c>
      <c r="R5420" s="2">
        <v>29956500000</v>
      </c>
      <c r="S5420" s="2">
        <v>28880600000</v>
      </c>
      <c r="T5420" s="2">
        <v>27887100000</v>
      </c>
      <c r="U5420" s="2">
        <v>26917200000</v>
      </c>
      <c r="V5420" s="2">
        <v>26005600000</v>
      </c>
      <c r="W5420" s="2">
        <v>25185400000</v>
      </c>
      <c r="X5420" s="2">
        <v>24421100000</v>
      </c>
      <c r="Y5420" s="2">
        <v>23716000000</v>
      </c>
      <c r="Z5420" s="2">
        <v>23112400000</v>
      </c>
      <c r="AA5420" s="2">
        <v>22572800000</v>
      </c>
      <c r="AB5420" s="2">
        <v>22157600000</v>
      </c>
      <c r="AC5420" s="2">
        <v>21822100000</v>
      </c>
      <c r="AD5420" s="2">
        <v>21592800000</v>
      </c>
      <c r="AE5420" s="2">
        <v>21470900000</v>
      </c>
      <c r="AF5420" s="2">
        <v>21416600000</v>
      </c>
    </row>
    <row r="5421" spans="1:32">
      <c r="A5421" t="s">
        <v>2777</v>
      </c>
      <c r="B5421" t="s">
        <v>19</v>
      </c>
      <c r="C5421" s="2">
        <v>70105200000</v>
      </c>
      <c r="D5421" s="2">
        <v>69824600000</v>
      </c>
      <c r="E5421" s="2">
        <v>69880000000</v>
      </c>
      <c r="F5421" s="2">
        <v>68980500000</v>
      </c>
      <c r="G5421" s="2">
        <v>67917900000</v>
      </c>
      <c r="H5421" s="2">
        <v>66963200000</v>
      </c>
      <c r="I5421" s="2">
        <v>65856700000</v>
      </c>
      <c r="J5421" s="2">
        <v>64666100000</v>
      </c>
      <c r="K5421" s="2">
        <v>63071100000</v>
      </c>
      <c r="L5421" s="2">
        <v>61263600000</v>
      </c>
      <c r="M5421" s="2">
        <v>59277100000</v>
      </c>
      <c r="N5421" s="2">
        <v>57131700000</v>
      </c>
      <c r="O5421" s="2">
        <v>55043800000</v>
      </c>
      <c r="P5421" s="2">
        <v>52963500000</v>
      </c>
      <c r="Q5421" s="2">
        <v>50886300000</v>
      </c>
      <c r="R5421" s="2">
        <v>48813900000</v>
      </c>
      <c r="S5421" s="2">
        <v>46769500000</v>
      </c>
      <c r="T5421" s="2">
        <v>44861200000</v>
      </c>
      <c r="U5421" s="2">
        <v>42984000000</v>
      </c>
      <c r="V5421" s="2">
        <v>41265700000</v>
      </c>
      <c r="W5421" s="2">
        <v>39640200000</v>
      </c>
      <c r="X5421" s="2">
        <v>38113600000</v>
      </c>
      <c r="Y5421" s="2">
        <v>36740800000</v>
      </c>
      <c r="Z5421" s="2">
        <v>35564400000</v>
      </c>
      <c r="AA5421" s="2">
        <v>34545500000</v>
      </c>
      <c r="AB5421" s="2">
        <v>33742500000</v>
      </c>
      <c r="AC5421" s="2">
        <v>33112300000</v>
      </c>
      <c r="AD5421" s="2">
        <v>32707900000</v>
      </c>
      <c r="AE5421" s="2">
        <v>32496200000</v>
      </c>
      <c r="AF5421" s="2">
        <v>32388800000</v>
      </c>
    </row>
    <row r="5422" spans="1:32">
      <c r="A5422" t="s">
        <v>2778</v>
      </c>
      <c r="B5422" t="s">
        <v>19</v>
      </c>
      <c r="C5422" s="2">
        <v>14015500000</v>
      </c>
      <c r="D5422" s="2">
        <v>13959900000</v>
      </c>
      <c r="E5422" s="2">
        <v>13971400000</v>
      </c>
      <c r="F5422" s="2">
        <v>13791900000</v>
      </c>
      <c r="G5422" s="2">
        <v>13579800000</v>
      </c>
      <c r="H5422" s="2">
        <v>13389200000</v>
      </c>
      <c r="I5422" s="2">
        <v>13168300000</v>
      </c>
      <c r="J5422" s="2">
        <v>12930600000</v>
      </c>
      <c r="K5422" s="2">
        <v>12611900000</v>
      </c>
      <c r="L5422" s="2">
        <v>12250800000</v>
      </c>
      <c r="M5422" s="2">
        <v>11853800000</v>
      </c>
      <c r="N5422" s="2">
        <v>11425000000</v>
      </c>
      <c r="O5422" s="2">
        <v>11007600000</v>
      </c>
      <c r="P5422" s="2">
        <v>10591700000</v>
      </c>
      <c r="Q5422" s="2">
        <v>10176400000</v>
      </c>
      <c r="R5422" s="2">
        <v>9762090000</v>
      </c>
      <c r="S5422" s="2">
        <v>9353350000</v>
      </c>
      <c r="T5422" s="2">
        <v>8971790000</v>
      </c>
      <c r="U5422" s="2">
        <v>8596420000</v>
      </c>
      <c r="V5422" s="2">
        <v>8252760000</v>
      </c>
      <c r="W5422" s="2">
        <v>7927680000</v>
      </c>
      <c r="X5422" s="2">
        <v>7622350000</v>
      </c>
      <c r="Y5422" s="2">
        <v>7347790000</v>
      </c>
      <c r="Z5422" s="2">
        <v>7112500000</v>
      </c>
      <c r="AA5422" s="2">
        <v>6908710000</v>
      </c>
      <c r="AB5422" s="2">
        <v>6748090000</v>
      </c>
      <c r="AC5422" s="2">
        <v>6622040000</v>
      </c>
      <c r="AD5422" s="2">
        <v>6541140000</v>
      </c>
      <c r="AE5422" s="2">
        <v>6498780000</v>
      </c>
      <c r="AF5422" s="2">
        <v>6477300000</v>
      </c>
    </row>
    <row r="5423" spans="1:32">
      <c r="A5423" t="s">
        <v>2779</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2780</v>
      </c>
      <c r="B5424" t="s">
        <v>19</v>
      </c>
      <c r="C5424" s="2">
        <v>1558150000000000</v>
      </c>
      <c r="D5424" s="2">
        <v>1531890000000000</v>
      </c>
      <c r="E5424" s="2">
        <v>1434800000000000</v>
      </c>
      <c r="F5424" s="2">
        <v>1262460000000000</v>
      </c>
      <c r="G5424" s="2">
        <v>1219980000000000</v>
      </c>
      <c r="H5424" s="2">
        <v>1142450000000000</v>
      </c>
      <c r="I5424" s="2">
        <v>1031050000000000</v>
      </c>
      <c r="J5424" s="2">
        <v>921536000000000</v>
      </c>
      <c r="K5424" s="2">
        <v>811668000000000</v>
      </c>
      <c r="L5424" s="2">
        <v>666064000000000</v>
      </c>
      <c r="M5424" s="2">
        <v>570443000000000</v>
      </c>
      <c r="N5424" s="2">
        <v>499877000000000</v>
      </c>
      <c r="O5424" s="2">
        <v>447459000000000</v>
      </c>
      <c r="P5424" s="2">
        <v>372158000000000</v>
      </c>
      <c r="Q5424" s="2">
        <v>308999000000000</v>
      </c>
      <c r="R5424" s="2">
        <v>321093000000000</v>
      </c>
      <c r="S5424" s="2">
        <v>354313000000000</v>
      </c>
      <c r="T5424" s="2">
        <v>387714000000000</v>
      </c>
      <c r="U5424" s="2">
        <v>422963000000000</v>
      </c>
      <c r="V5424" s="2">
        <v>459849000000000</v>
      </c>
      <c r="W5424" s="2">
        <v>497508000000000</v>
      </c>
      <c r="X5424" s="2">
        <v>533880000000000</v>
      </c>
      <c r="Y5424" s="2">
        <v>552613000000000</v>
      </c>
      <c r="Z5424" s="2">
        <v>559166000000000</v>
      </c>
      <c r="AA5424" s="2">
        <v>552995000000000</v>
      </c>
      <c r="AB5424" s="2">
        <v>525986000000000</v>
      </c>
      <c r="AC5424" s="2">
        <v>525359000000000</v>
      </c>
      <c r="AD5424" s="2">
        <v>520048000000000</v>
      </c>
      <c r="AE5424" s="2">
        <v>516889000000000</v>
      </c>
      <c r="AF5424" s="2">
        <v>518658000000000</v>
      </c>
    </row>
    <row r="5425" spans="1:32">
      <c r="A5425" t="s">
        <v>2781</v>
      </c>
      <c r="B5425" t="s">
        <v>19</v>
      </c>
      <c r="C5425" s="2">
        <v>27817800000</v>
      </c>
      <c r="D5425" s="2">
        <v>27240900000</v>
      </c>
      <c r="E5425" s="2">
        <v>25871800000</v>
      </c>
      <c r="F5425" s="2">
        <v>23373300000</v>
      </c>
      <c r="G5425" s="2">
        <v>22381500000</v>
      </c>
      <c r="H5425" s="2">
        <v>21107400000</v>
      </c>
      <c r="I5425" s="2">
        <v>19408000000</v>
      </c>
      <c r="J5425" s="2">
        <v>17951800000</v>
      </c>
      <c r="K5425" s="2">
        <v>16357100000</v>
      </c>
      <c r="L5425" s="2">
        <v>14344900000</v>
      </c>
      <c r="M5425" s="2">
        <v>13038000000</v>
      </c>
      <c r="N5425" s="2">
        <v>12230500000</v>
      </c>
      <c r="O5425" s="2">
        <v>11015600000</v>
      </c>
      <c r="P5425" s="2">
        <v>9742500000</v>
      </c>
      <c r="Q5425" s="2">
        <v>8535720000</v>
      </c>
      <c r="R5425" s="2">
        <v>8948240000</v>
      </c>
      <c r="S5425" s="2">
        <v>9555430000</v>
      </c>
      <c r="T5425" s="2">
        <v>10085700000</v>
      </c>
      <c r="U5425" s="2">
        <v>10668200000</v>
      </c>
      <c r="V5425" s="2">
        <v>11271000000</v>
      </c>
      <c r="W5425" s="2">
        <v>11899400000</v>
      </c>
      <c r="X5425" s="2">
        <v>12563600000</v>
      </c>
      <c r="Y5425" s="2">
        <v>12919300000</v>
      </c>
      <c r="Z5425" s="2">
        <v>13058300000</v>
      </c>
      <c r="AA5425" s="2">
        <v>13014400000</v>
      </c>
      <c r="AB5425" s="2">
        <v>12692900000</v>
      </c>
      <c r="AC5425" s="2">
        <v>12776200000</v>
      </c>
      <c r="AD5425" s="2">
        <v>12797900000</v>
      </c>
      <c r="AE5425" s="2">
        <v>12855300000</v>
      </c>
      <c r="AF5425" s="2">
        <v>12986700000</v>
      </c>
    </row>
    <row r="5426" spans="1:32">
      <c r="A5426" t="s">
        <v>2782</v>
      </c>
      <c r="B5426" t="s">
        <v>19</v>
      </c>
      <c r="C5426" s="2">
        <v>459089000000</v>
      </c>
      <c r="D5426" s="2">
        <v>435056000000</v>
      </c>
      <c r="E5426" s="2">
        <v>387414000000</v>
      </c>
      <c r="F5426" s="2">
        <v>343516000000</v>
      </c>
      <c r="G5426" s="2">
        <v>340434000000</v>
      </c>
      <c r="H5426" s="2">
        <v>315376000000</v>
      </c>
      <c r="I5426" s="2">
        <v>276640000000</v>
      </c>
      <c r="J5426" s="2">
        <v>239787000000</v>
      </c>
      <c r="K5426" s="2">
        <v>208084000000</v>
      </c>
      <c r="L5426" s="2">
        <v>168420000000</v>
      </c>
      <c r="M5426" s="2">
        <v>151042000000</v>
      </c>
      <c r="N5426" s="2">
        <v>140819000000</v>
      </c>
      <c r="O5426" s="2">
        <v>114493000000</v>
      </c>
      <c r="P5426" s="2">
        <v>95445100000</v>
      </c>
      <c r="Q5426" s="2">
        <v>79385700000</v>
      </c>
      <c r="R5426" s="2">
        <v>82624100000</v>
      </c>
      <c r="S5426" s="2">
        <v>87198800000</v>
      </c>
      <c r="T5426" s="2">
        <v>91027600000</v>
      </c>
      <c r="U5426" s="2">
        <v>94898000000</v>
      </c>
      <c r="V5426" s="2">
        <v>98460300000</v>
      </c>
      <c r="W5426" s="2">
        <v>102307000000</v>
      </c>
      <c r="X5426" s="2">
        <v>106512000000</v>
      </c>
      <c r="Y5426" s="2">
        <v>108021000000</v>
      </c>
      <c r="Z5426" s="2">
        <v>107668000000</v>
      </c>
      <c r="AA5426" s="2">
        <v>105631000000</v>
      </c>
      <c r="AB5426" s="2">
        <v>102407000000</v>
      </c>
      <c r="AC5426" s="2">
        <v>102562000000</v>
      </c>
      <c r="AD5426" s="2">
        <v>102285000000</v>
      </c>
      <c r="AE5426" s="2">
        <v>102296000000</v>
      </c>
      <c r="AF5426" s="2">
        <v>102857000000</v>
      </c>
    </row>
    <row r="5427" spans="1:32">
      <c r="A5427" t="s">
        <v>2783</v>
      </c>
      <c r="B5427" t="s">
        <v>19</v>
      </c>
      <c r="C5427" s="2">
        <v>881507000000</v>
      </c>
      <c r="D5427" s="2">
        <v>845631000000</v>
      </c>
      <c r="E5427" s="2">
        <v>724689000000</v>
      </c>
      <c r="F5427" s="2">
        <v>629505000000</v>
      </c>
      <c r="G5427" s="2">
        <v>628784000000</v>
      </c>
      <c r="H5427" s="2">
        <v>583440000000</v>
      </c>
      <c r="I5427" s="2">
        <v>510066000000</v>
      </c>
      <c r="J5427" s="2">
        <v>436107000000</v>
      </c>
      <c r="K5427" s="2">
        <v>373961000000</v>
      </c>
      <c r="L5427" s="2">
        <v>296851000000</v>
      </c>
      <c r="M5427" s="2">
        <v>267668000000</v>
      </c>
      <c r="N5427" s="2">
        <v>251208000000</v>
      </c>
      <c r="O5427" s="2">
        <v>201877000000</v>
      </c>
      <c r="P5427" s="2">
        <v>170375000000</v>
      </c>
      <c r="Q5427" s="2">
        <v>143084000000</v>
      </c>
      <c r="R5427" s="2">
        <v>146816000000</v>
      </c>
      <c r="S5427" s="2">
        <v>155262000000</v>
      </c>
      <c r="T5427" s="2">
        <v>163110000000</v>
      </c>
      <c r="U5427" s="2">
        <v>170345000000</v>
      </c>
      <c r="V5427" s="2">
        <v>178150000000</v>
      </c>
      <c r="W5427" s="2">
        <v>186981000000</v>
      </c>
      <c r="X5427" s="2">
        <v>196338000000</v>
      </c>
      <c r="Y5427" s="2">
        <v>201694000000</v>
      </c>
      <c r="Z5427" s="2">
        <v>204483000000</v>
      </c>
      <c r="AA5427" s="2">
        <v>204837000000</v>
      </c>
      <c r="AB5427" s="2">
        <v>203300000000</v>
      </c>
      <c r="AC5427" s="2">
        <v>207828000000</v>
      </c>
      <c r="AD5427" s="2">
        <v>210911000000</v>
      </c>
      <c r="AE5427" s="2">
        <v>214506000000</v>
      </c>
      <c r="AF5427" s="2">
        <v>219716000000</v>
      </c>
    </row>
    <row r="5428" spans="1:32">
      <c r="A5428" t="s">
        <v>2784</v>
      </c>
      <c r="B5428" t="s">
        <v>19</v>
      </c>
      <c r="C5428" s="2">
        <v>104118000000</v>
      </c>
      <c r="D5428" s="2">
        <v>100755000000</v>
      </c>
      <c r="E5428" s="2">
        <v>89816900000</v>
      </c>
      <c r="F5428" s="2">
        <v>78905900000</v>
      </c>
      <c r="G5428" s="2">
        <v>77505500000</v>
      </c>
      <c r="H5428" s="2">
        <v>72175400000</v>
      </c>
      <c r="I5428" s="2">
        <v>64088000000</v>
      </c>
      <c r="J5428" s="2">
        <v>56188700000</v>
      </c>
      <c r="K5428" s="2">
        <v>49112000000</v>
      </c>
      <c r="L5428" s="2">
        <v>40134300000</v>
      </c>
      <c r="M5428" s="2">
        <v>36151300000</v>
      </c>
      <c r="N5428" s="2">
        <v>33730600000</v>
      </c>
      <c r="O5428" s="2">
        <v>28088300000</v>
      </c>
      <c r="P5428" s="2">
        <v>23896300000</v>
      </c>
      <c r="Q5428" s="2">
        <v>20348600000</v>
      </c>
      <c r="R5428" s="2">
        <v>20981100000</v>
      </c>
      <c r="S5428" s="2">
        <v>22429000000</v>
      </c>
      <c r="T5428" s="2">
        <v>23805000000</v>
      </c>
      <c r="U5428" s="2">
        <v>25165400000</v>
      </c>
      <c r="V5428" s="2">
        <v>26583800000</v>
      </c>
      <c r="W5428" s="2">
        <v>28120600000</v>
      </c>
      <c r="X5428" s="2">
        <v>29695800000</v>
      </c>
      <c r="Y5428" s="2">
        <v>30527500000</v>
      </c>
      <c r="Z5428" s="2">
        <v>30862800000</v>
      </c>
      <c r="AA5428" s="2">
        <v>30702800000</v>
      </c>
      <c r="AB5428" s="2">
        <v>29983800000</v>
      </c>
      <c r="AC5428" s="2">
        <v>30362200000</v>
      </c>
      <c r="AD5428" s="2">
        <v>30519600000</v>
      </c>
      <c r="AE5428" s="2">
        <v>30768600000</v>
      </c>
      <c r="AF5428" s="2">
        <v>31260600000</v>
      </c>
    </row>
    <row r="5429" spans="1:32">
      <c r="A5429" t="s">
        <v>2785</v>
      </c>
      <c r="B5429" t="s">
        <v>19</v>
      </c>
      <c r="C5429" s="2">
        <v>86572200000</v>
      </c>
      <c r="D5429" s="2">
        <v>84286200000</v>
      </c>
      <c r="E5429" s="2">
        <v>76554800000</v>
      </c>
      <c r="F5429" s="2">
        <v>67599300000</v>
      </c>
      <c r="G5429" s="2">
        <v>65839800000</v>
      </c>
      <c r="H5429" s="2">
        <v>61484700000</v>
      </c>
      <c r="I5429" s="2">
        <v>55103800000</v>
      </c>
      <c r="J5429" s="2">
        <v>48980400000</v>
      </c>
      <c r="K5429" s="2">
        <v>43255000000</v>
      </c>
      <c r="L5429" s="2">
        <v>35923300000</v>
      </c>
      <c r="M5429" s="2">
        <v>32388000000</v>
      </c>
      <c r="N5429" s="2">
        <v>30185900000</v>
      </c>
      <c r="O5429" s="2">
        <v>25647800000</v>
      </c>
      <c r="P5429" s="2">
        <v>21997700000</v>
      </c>
      <c r="Q5429" s="2">
        <v>18894900000</v>
      </c>
      <c r="R5429" s="2">
        <v>19530200000</v>
      </c>
      <c r="S5429" s="2">
        <v>20956600000</v>
      </c>
      <c r="T5429" s="2">
        <v>22316400000</v>
      </c>
      <c r="U5429" s="2">
        <v>23691400000</v>
      </c>
      <c r="V5429" s="2">
        <v>25123800000</v>
      </c>
      <c r="W5429" s="2">
        <v>26655800000</v>
      </c>
      <c r="X5429" s="2">
        <v>28214800000</v>
      </c>
      <c r="Y5429" s="2">
        <v>29037200000</v>
      </c>
      <c r="Z5429" s="2">
        <v>29362400000</v>
      </c>
      <c r="AA5429" s="2">
        <v>29192700000</v>
      </c>
      <c r="AB5429" s="2">
        <v>28402800000</v>
      </c>
      <c r="AC5429" s="2">
        <v>28693000000</v>
      </c>
      <c r="AD5429" s="2">
        <v>28774200000</v>
      </c>
      <c r="AE5429" s="2">
        <v>28945800000</v>
      </c>
      <c r="AF5429" s="2">
        <v>29346500000</v>
      </c>
    </row>
    <row r="5430" spans="1:32">
      <c r="A5430" t="s">
        <v>2786</v>
      </c>
      <c r="B5430" t="s">
        <v>19</v>
      </c>
      <c r="C5430" s="2">
        <v>972348000000</v>
      </c>
      <c r="D5430" s="2">
        <v>908435000000</v>
      </c>
      <c r="E5430" s="2">
        <v>722774000000</v>
      </c>
      <c r="F5430" s="2">
        <v>611156000000</v>
      </c>
      <c r="G5430" s="2">
        <v>637816000000</v>
      </c>
      <c r="H5430" s="2">
        <v>585269000000</v>
      </c>
      <c r="I5430" s="2">
        <v>489032000000</v>
      </c>
      <c r="J5430" s="2">
        <v>386801000000</v>
      </c>
      <c r="K5430" s="2">
        <v>310096000000</v>
      </c>
      <c r="L5430" s="2">
        <v>217070000000</v>
      </c>
      <c r="M5430" s="2">
        <v>192789000000</v>
      </c>
      <c r="N5430" s="2">
        <v>181784000000</v>
      </c>
      <c r="O5430" s="2">
        <v>119540000000</v>
      </c>
      <c r="P5430" s="2">
        <v>91963500000</v>
      </c>
      <c r="Q5430" s="2">
        <v>67437700000</v>
      </c>
      <c r="R5430" s="2">
        <v>67492800000</v>
      </c>
      <c r="S5430" s="2">
        <v>67790000000</v>
      </c>
      <c r="T5430" s="2">
        <v>67516100000</v>
      </c>
      <c r="U5430" s="2">
        <v>65159000000</v>
      </c>
      <c r="V5430" s="2">
        <v>62848500000</v>
      </c>
      <c r="W5430" s="2">
        <v>60935600000</v>
      </c>
      <c r="X5430" s="2">
        <v>59420500000</v>
      </c>
      <c r="Y5430" s="2">
        <v>58071000000</v>
      </c>
      <c r="Z5430" s="2">
        <v>57089000000</v>
      </c>
      <c r="AA5430" s="2">
        <v>56873200000</v>
      </c>
      <c r="AB5430" s="2">
        <v>60884800000</v>
      </c>
      <c r="AC5430" s="2">
        <v>64641400000</v>
      </c>
      <c r="AD5430" s="2">
        <v>68155900000</v>
      </c>
      <c r="AE5430" s="2">
        <v>71639100000</v>
      </c>
      <c r="AF5430" s="2">
        <v>75485300000</v>
      </c>
    </row>
    <row r="5431" spans="1:32">
      <c r="A5431" t="s">
        <v>2787</v>
      </c>
      <c r="B5431" t="s">
        <v>19</v>
      </c>
      <c r="C5431" s="2">
        <v>5134920000</v>
      </c>
      <c r="D5431" s="2">
        <v>5197860000</v>
      </c>
      <c r="E5431" s="2">
        <v>4452920000</v>
      </c>
      <c r="F5431" s="2">
        <v>3912840000</v>
      </c>
      <c r="G5431" s="2">
        <v>3751200000</v>
      </c>
      <c r="H5431" s="2">
        <v>3541140000</v>
      </c>
      <c r="I5431" s="2">
        <v>3262980000</v>
      </c>
      <c r="J5431" s="2">
        <v>3005810000</v>
      </c>
      <c r="K5431" s="2">
        <v>2736080000</v>
      </c>
      <c r="L5431" s="2">
        <v>2422970000</v>
      </c>
      <c r="M5431" s="2">
        <v>2269350000</v>
      </c>
      <c r="N5431" s="2">
        <v>2183810000</v>
      </c>
      <c r="O5431" s="2">
        <v>2014060000</v>
      </c>
      <c r="P5431" s="2">
        <v>1841850000</v>
      </c>
      <c r="Q5431" s="2">
        <v>1676530000</v>
      </c>
      <c r="R5431" s="2">
        <v>1718710000</v>
      </c>
      <c r="S5431" s="2">
        <v>1815360000</v>
      </c>
      <c r="T5431" s="2">
        <v>1908660000</v>
      </c>
      <c r="U5431" s="2">
        <v>2009510000</v>
      </c>
      <c r="V5431" s="2">
        <v>2132610000</v>
      </c>
      <c r="W5431" s="2">
        <v>2280730000</v>
      </c>
      <c r="X5431" s="2">
        <v>2444390000</v>
      </c>
      <c r="Y5431" s="2">
        <v>2577610000</v>
      </c>
      <c r="Z5431" s="2">
        <v>2692650000</v>
      </c>
      <c r="AA5431" s="2">
        <v>2789070000</v>
      </c>
      <c r="AB5431" s="2">
        <v>2848680000</v>
      </c>
      <c r="AC5431" s="2">
        <v>2967970000</v>
      </c>
      <c r="AD5431" s="2">
        <v>3064160000</v>
      </c>
      <c r="AE5431" s="2">
        <v>3165890000</v>
      </c>
      <c r="AF5431" s="2">
        <v>3292440000</v>
      </c>
    </row>
    <row r="5432" spans="1:32">
      <c r="A5432" t="s">
        <v>2788</v>
      </c>
      <c r="B5432" t="s">
        <v>19</v>
      </c>
      <c r="C5432" s="2">
        <v>17123800000</v>
      </c>
      <c r="D5432" s="2">
        <v>17487900000</v>
      </c>
      <c r="E5432" s="2">
        <v>18304100000</v>
      </c>
      <c r="F5432" s="2">
        <v>16723500000</v>
      </c>
      <c r="G5432" s="2">
        <v>15374600000</v>
      </c>
      <c r="H5432" s="2">
        <v>14599900000</v>
      </c>
      <c r="I5432" s="2">
        <v>13862300000</v>
      </c>
      <c r="J5432" s="2">
        <v>13347400000</v>
      </c>
      <c r="K5432" s="2">
        <v>12450800000</v>
      </c>
      <c r="L5432" s="2">
        <v>11166200000</v>
      </c>
      <c r="M5432" s="2">
        <v>10085500000</v>
      </c>
      <c r="N5432" s="2">
        <v>9316690000</v>
      </c>
      <c r="O5432" s="2">
        <v>8629400000</v>
      </c>
      <c r="P5432" s="2">
        <v>7603960000</v>
      </c>
      <c r="Q5432" s="2">
        <v>6747070000</v>
      </c>
      <c r="R5432" s="2">
        <v>7031970000</v>
      </c>
      <c r="S5432" s="2">
        <v>7677370000</v>
      </c>
      <c r="T5432" s="2">
        <v>8306130000</v>
      </c>
      <c r="U5432" s="2">
        <v>8981740000</v>
      </c>
      <c r="V5432" s="2">
        <v>9677700000</v>
      </c>
      <c r="W5432" s="2">
        <v>10395700000</v>
      </c>
      <c r="X5432" s="2">
        <v>11105700000</v>
      </c>
      <c r="Y5432" s="2">
        <v>11468700000</v>
      </c>
      <c r="Z5432" s="2">
        <v>11590400000</v>
      </c>
      <c r="AA5432" s="2">
        <v>11466300000</v>
      </c>
      <c r="AB5432" s="2">
        <v>10958600000</v>
      </c>
      <c r="AC5432" s="2">
        <v>10953300000</v>
      </c>
      <c r="AD5432" s="2">
        <v>10862900000</v>
      </c>
      <c r="AE5432" s="2">
        <v>10814600000</v>
      </c>
      <c r="AF5432" s="2">
        <v>10857200000</v>
      </c>
    </row>
    <row r="5433" spans="1:32">
      <c r="A5433" t="s">
        <v>2789</v>
      </c>
      <c r="B5433" t="s">
        <v>19</v>
      </c>
      <c r="C5433" s="2">
        <v>57526700000</v>
      </c>
      <c r="D5433" s="2">
        <v>59572300000</v>
      </c>
      <c r="E5433" s="2">
        <v>62671000000</v>
      </c>
      <c r="F5433" s="2">
        <v>56708100000</v>
      </c>
      <c r="G5433" s="2">
        <v>51575200000</v>
      </c>
      <c r="H5433" s="2">
        <v>49400500000</v>
      </c>
      <c r="I5433" s="2">
        <v>47487700000</v>
      </c>
      <c r="J5433" s="2">
        <v>46216600000</v>
      </c>
      <c r="K5433" s="2">
        <v>43378300000</v>
      </c>
      <c r="L5433" s="2">
        <v>39219800000</v>
      </c>
      <c r="M5433" s="2">
        <v>35366500000</v>
      </c>
      <c r="N5433" s="2">
        <v>32647500000</v>
      </c>
      <c r="O5433" s="2">
        <v>30609400000</v>
      </c>
      <c r="P5433" s="2">
        <v>27270000000</v>
      </c>
      <c r="Q5433" s="2">
        <v>24238500000</v>
      </c>
      <c r="R5433" s="2">
        <v>25374500000</v>
      </c>
      <c r="S5433" s="2">
        <v>27811300000</v>
      </c>
      <c r="T5433" s="2">
        <v>30162700000</v>
      </c>
      <c r="U5433" s="2">
        <v>32668400000</v>
      </c>
      <c r="V5433" s="2">
        <v>35278900000</v>
      </c>
      <c r="W5433" s="2">
        <v>37895600000</v>
      </c>
      <c r="X5433" s="2">
        <v>40444000000</v>
      </c>
      <c r="Y5433" s="2">
        <v>41698900000</v>
      </c>
      <c r="Z5433" s="2">
        <v>42048200000</v>
      </c>
      <c r="AA5433" s="2">
        <v>41528400000</v>
      </c>
      <c r="AB5433" s="2">
        <v>39549000000</v>
      </c>
      <c r="AC5433" s="2">
        <v>39399900000</v>
      </c>
      <c r="AD5433" s="2">
        <v>38963800000</v>
      </c>
      <c r="AE5433" s="2">
        <v>38678700000</v>
      </c>
      <c r="AF5433" s="2">
        <v>38708200000</v>
      </c>
    </row>
    <row r="5434" spans="1:32">
      <c r="A5434" t="s">
        <v>2790</v>
      </c>
      <c r="B5434" t="s">
        <v>19</v>
      </c>
      <c r="C5434" s="2">
        <v>70086300000</v>
      </c>
      <c r="D5434" s="2">
        <v>66884500000</v>
      </c>
      <c r="E5434" s="2">
        <v>59023500000</v>
      </c>
      <c r="F5434" s="2">
        <v>51248700000</v>
      </c>
      <c r="G5434" s="2">
        <v>51400200000</v>
      </c>
      <c r="H5434" s="2">
        <v>47651900000</v>
      </c>
      <c r="I5434" s="2">
        <v>41503100000</v>
      </c>
      <c r="J5434" s="2">
        <v>35167400000</v>
      </c>
      <c r="K5434" s="2">
        <v>29845300000</v>
      </c>
      <c r="L5434" s="2">
        <v>23009500000</v>
      </c>
      <c r="M5434" s="2">
        <v>20351400000</v>
      </c>
      <c r="N5434" s="2">
        <v>18752900000</v>
      </c>
      <c r="O5434" s="2">
        <v>14387300000</v>
      </c>
      <c r="P5434" s="2">
        <v>11688100000</v>
      </c>
      <c r="Q5434" s="2">
        <v>9431870000</v>
      </c>
      <c r="R5434" s="2">
        <v>9668940000</v>
      </c>
      <c r="S5434" s="2">
        <v>10445200000</v>
      </c>
      <c r="T5434" s="2">
        <v>11206400000</v>
      </c>
      <c r="U5434" s="2">
        <v>11872600000</v>
      </c>
      <c r="V5434" s="2">
        <v>12533500000</v>
      </c>
      <c r="W5434" s="2">
        <v>13193700000</v>
      </c>
      <c r="X5434" s="2">
        <v>13805100000</v>
      </c>
      <c r="Y5434" s="2">
        <v>13974600000</v>
      </c>
      <c r="Z5434" s="2">
        <v>13849600000</v>
      </c>
      <c r="AA5434" s="2">
        <v>13430300000</v>
      </c>
      <c r="AB5434" s="2">
        <v>12746800000</v>
      </c>
      <c r="AC5434" s="2">
        <v>12700600000</v>
      </c>
      <c r="AD5434" s="2">
        <v>12547600000</v>
      </c>
      <c r="AE5434" s="2">
        <v>12445700000</v>
      </c>
      <c r="AF5434" s="2">
        <v>12458000000</v>
      </c>
    </row>
    <row r="5435" spans="1:32">
      <c r="A5435" t="s">
        <v>2791</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2792</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2793</v>
      </c>
      <c r="B5437" t="s">
        <v>19</v>
      </c>
      <c r="C5437" s="2">
        <v>302726000000</v>
      </c>
      <c r="D5437" s="2">
        <v>348196000000</v>
      </c>
      <c r="E5437" s="2">
        <v>369466000000</v>
      </c>
      <c r="F5437" s="2">
        <v>331516000000</v>
      </c>
      <c r="G5437" s="2">
        <v>317794000000</v>
      </c>
      <c r="H5437" s="2">
        <v>307353000000</v>
      </c>
      <c r="I5437" s="2">
        <v>298760000000</v>
      </c>
      <c r="J5437" s="2">
        <v>291381000000</v>
      </c>
      <c r="K5437" s="2">
        <v>285330000000</v>
      </c>
      <c r="L5437" s="2">
        <v>279828000000</v>
      </c>
      <c r="M5437" s="2">
        <v>274883000000</v>
      </c>
      <c r="N5437" s="2">
        <v>269945000000</v>
      </c>
      <c r="O5437" s="2">
        <v>265626000000</v>
      </c>
      <c r="P5437" s="2">
        <v>261009000000</v>
      </c>
      <c r="Q5437" s="2">
        <v>256459000000</v>
      </c>
      <c r="R5437" s="2">
        <v>251864000000</v>
      </c>
      <c r="S5437" s="2">
        <v>247623000000</v>
      </c>
      <c r="T5437" s="2">
        <v>243526000000</v>
      </c>
      <c r="U5437" s="2">
        <v>239592000000</v>
      </c>
      <c r="V5437" s="2">
        <v>235747000000</v>
      </c>
      <c r="W5437" s="2">
        <v>232342000000</v>
      </c>
      <c r="X5437" s="2">
        <v>229005000000</v>
      </c>
      <c r="Y5437" s="2">
        <v>226036000000</v>
      </c>
      <c r="Z5437" s="2">
        <v>223028000000</v>
      </c>
      <c r="AA5437" s="2">
        <v>220301000000</v>
      </c>
      <c r="AB5437" s="2">
        <v>218057000000</v>
      </c>
      <c r="AC5437" s="2">
        <v>215804000000</v>
      </c>
      <c r="AD5437" s="2">
        <v>213373000000</v>
      </c>
      <c r="AE5437" s="2">
        <v>211010000000</v>
      </c>
      <c r="AF5437" s="2">
        <v>208510000000</v>
      </c>
    </row>
    <row r="5438" spans="1:32">
      <c r="A5438" t="s">
        <v>2794</v>
      </c>
      <c r="B5438" t="s">
        <v>19</v>
      </c>
      <c r="C5438" s="2">
        <v>2165470000000</v>
      </c>
      <c r="D5438" s="2">
        <v>2493990000000</v>
      </c>
      <c r="E5438" s="2">
        <v>2647800000000</v>
      </c>
      <c r="F5438" s="2">
        <v>2374410000000</v>
      </c>
      <c r="G5438" s="2">
        <v>2274900000000</v>
      </c>
      <c r="H5438" s="2">
        <v>2199180000000</v>
      </c>
      <c r="I5438" s="2">
        <v>2136890000000</v>
      </c>
      <c r="J5438" s="2">
        <v>2083430000000</v>
      </c>
      <c r="K5438" s="2">
        <v>2039660000000</v>
      </c>
      <c r="L5438" s="2">
        <v>1999890000000</v>
      </c>
      <c r="M5438" s="2">
        <v>1964190000000</v>
      </c>
      <c r="N5438" s="2">
        <v>1928540000000</v>
      </c>
      <c r="O5438" s="2">
        <v>1897320000000</v>
      </c>
      <c r="P5438" s="2">
        <v>1863960000000</v>
      </c>
      <c r="Q5438" s="2">
        <v>1831090000000</v>
      </c>
      <c r="R5438" s="2">
        <v>1797870000000</v>
      </c>
      <c r="S5438" s="2">
        <v>1767210000000</v>
      </c>
      <c r="T5438" s="2">
        <v>1737610000000</v>
      </c>
      <c r="U5438" s="2">
        <v>1709170000000</v>
      </c>
      <c r="V5438" s="2">
        <v>1681380000000</v>
      </c>
      <c r="W5438" s="2">
        <v>1656760000000</v>
      </c>
      <c r="X5438" s="2">
        <v>1632630000000</v>
      </c>
      <c r="Y5438" s="2">
        <v>1611160000000</v>
      </c>
      <c r="Z5438" s="2">
        <v>1589380000000</v>
      </c>
      <c r="AA5438" s="2">
        <v>1569660000000</v>
      </c>
      <c r="AB5438" s="2">
        <v>1553460000000</v>
      </c>
      <c r="AC5438" s="2">
        <v>1537190000000</v>
      </c>
      <c r="AD5438" s="2">
        <v>1519610000000</v>
      </c>
      <c r="AE5438" s="2">
        <v>1502510000000</v>
      </c>
      <c r="AF5438" s="2">
        <v>1484430000000</v>
      </c>
    </row>
    <row r="5439" spans="1:32">
      <c r="A5439" t="s">
        <v>2795</v>
      </c>
      <c r="B5439" t="s">
        <v>19</v>
      </c>
      <c r="C5439" s="2">
        <v>294299000000</v>
      </c>
      <c r="D5439" s="2">
        <v>307994000000</v>
      </c>
      <c r="E5439" s="2">
        <v>311830000000</v>
      </c>
      <c r="F5439" s="2">
        <v>291025000000</v>
      </c>
      <c r="G5439" s="2">
        <v>289659000000</v>
      </c>
      <c r="H5439" s="2">
        <v>288642000000</v>
      </c>
      <c r="I5439" s="2">
        <v>287518000000</v>
      </c>
      <c r="J5439" s="2">
        <v>286258000000</v>
      </c>
      <c r="K5439" s="2">
        <v>284650000000</v>
      </c>
      <c r="L5439" s="2">
        <v>282878000000</v>
      </c>
      <c r="M5439" s="2">
        <v>280917000000</v>
      </c>
      <c r="N5439" s="2">
        <v>278959000000</v>
      </c>
      <c r="O5439" s="2">
        <v>277457000000</v>
      </c>
      <c r="P5439" s="2">
        <v>275812000000</v>
      </c>
      <c r="Q5439" s="2">
        <v>274199000000</v>
      </c>
      <c r="R5439" s="2">
        <v>272717000000</v>
      </c>
      <c r="S5439" s="2">
        <v>271368000000</v>
      </c>
      <c r="T5439" s="2">
        <v>269912000000</v>
      </c>
      <c r="U5439" s="2">
        <v>268661000000</v>
      </c>
      <c r="V5439" s="2">
        <v>267484000000</v>
      </c>
      <c r="W5439" s="2">
        <v>266415000000</v>
      </c>
      <c r="X5439" s="2">
        <v>265390000000</v>
      </c>
      <c r="Y5439" s="2">
        <v>264510000000</v>
      </c>
      <c r="Z5439" s="2">
        <v>263807000000</v>
      </c>
      <c r="AA5439" s="2">
        <v>263014000000</v>
      </c>
      <c r="AB5439" s="2">
        <v>262045000000</v>
      </c>
      <c r="AC5439" s="2">
        <v>261147000000</v>
      </c>
      <c r="AD5439" s="2">
        <v>260441000000</v>
      </c>
      <c r="AE5439" s="2">
        <v>259760000000</v>
      </c>
      <c r="AF5439" s="2">
        <v>259024000000</v>
      </c>
    </row>
    <row r="5440" spans="1:32">
      <c r="A5440" t="s">
        <v>2796</v>
      </c>
      <c r="B5440" t="s">
        <v>19</v>
      </c>
      <c r="C5440" s="2">
        <v>374610000000</v>
      </c>
      <c r="D5440" s="2">
        <v>424307000000</v>
      </c>
      <c r="E5440" s="2">
        <v>447239000000</v>
      </c>
      <c r="F5440" s="2">
        <v>404318000000</v>
      </c>
      <c r="G5440" s="2">
        <v>390081000000</v>
      </c>
      <c r="H5440" s="2">
        <v>379278000000</v>
      </c>
      <c r="I5440" s="2">
        <v>370331000000</v>
      </c>
      <c r="J5440" s="2">
        <v>362589000000</v>
      </c>
      <c r="K5440" s="2">
        <v>356116000000</v>
      </c>
      <c r="L5440" s="2">
        <v>350158000000</v>
      </c>
      <c r="M5440" s="2">
        <v>344726000000</v>
      </c>
      <c r="N5440" s="2">
        <v>339301000000</v>
      </c>
      <c r="O5440" s="2">
        <v>334620000000</v>
      </c>
      <c r="P5440" s="2">
        <v>329598000000</v>
      </c>
      <c r="Q5440" s="2">
        <v>324650000000</v>
      </c>
      <c r="R5440" s="2">
        <v>319682000000</v>
      </c>
      <c r="S5440" s="2">
        <v>315104000000</v>
      </c>
      <c r="T5440" s="2">
        <v>310643000000</v>
      </c>
      <c r="U5440" s="2">
        <v>306394000000</v>
      </c>
      <c r="V5440" s="2">
        <v>302252000000</v>
      </c>
      <c r="W5440" s="2">
        <v>298585000000</v>
      </c>
      <c r="X5440" s="2">
        <v>294996000000</v>
      </c>
      <c r="Y5440" s="2">
        <v>291821000000</v>
      </c>
      <c r="Z5440" s="2">
        <v>288645000000</v>
      </c>
      <c r="AA5440" s="2">
        <v>285732000000</v>
      </c>
      <c r="AB5440" s="2">
        <v>283266000000</v>
      </c>
      <c r="AC5440" s="2">
        <v>280808000000</v>
      </c>
      <c r="AD5440" s="2">
        <v>278215000000</v>
      </c>
      <c r="AE5440" s="2">
        <v>275698000000</v>
      </c>
      <c r="AF5440" s="2">
        <v>273021000000</v>
      </c>
    </row>
    <row r="5441" spans="1:32">
      <c r="A5441" t="s">
        <v>2797</v>
      </c>
      <c r="B5441" t="s">
        <v>19</v>
      </c>
      <c r="C5441" s="2">
        <v>366015000000</v>
      </c>
      <c r="D5441" s="2">
        <v>415065000000</v>
      </c>
      <c r="E5441" s="2">
        <v>437740000000</v>
      </c>
      <c r="F5441" s="2">
        <v>395520000000</v>
      </c>
      <c r="G5441" s="2">
        <v>381410000000</v>
      </c>
      <c r="H5441" s="2">
        <v>370702000000</v>
      </c>
      <c r="I5441" s="2">
        <v>361838000000</v>
      </c>
      <c r="J5441" s="2">
        <v>354174000000</v>
      </c>
      <c r="K5441" s="2">
        <v>347776000000</v>
      </c>
      <c r="L5441" s="2">
        <v>341894000000</v>
      </c>
      <c r="M5441" s="2">
        <v>336538000000</v>
      </c>
      <c r="N5441" s="2">
        <v>331188000000</v>
      </c>
      <c r="O5441" s="2">
        <v>326567000000</v>
      </c>
      <c r="P5441" s="2">
        <v>321612000000</v>
      </c>
      <c r="Q5441" s="2">
        <v>316729000000</v>
      </c>
      <c r="R5441" s="2">
        <v>311824000000</v>
      </c>
      <c r="S5441" s="2">
        <v>307303000000</v>
      </c>
      <c r="T5441" s="2">
        <v>302900000000</v>
      </c>
      <c r="U5441" s="2">
        <v>298704000000</v>
      </c>
      <c r="V5441" s="2">
        <v>294613000000</v>
      </c>
      <c r="W5441" s="2">
        <v>290991000000</v>
      </c>
      <c r="X5441" s="2">
        <v>287446000000</v>
      </c>
      <c r="Y5441" s="2">
        <v>284309000000</v>
      </c>
      <c r="Z5441" s="2">
        <v>281167000000</v>
      </c>
      <c r="AA5441" s="2">
        <v>278287000000</v>
      </c>
      <c r="AB5441" s="2">
        <v>275856000000</v>
      </c>
      <c r="AC5441" s="2">
        <v>273431000000</v>
      </c>
      <c r="AD5441" s="2">
        <v>270869000000</v>
      </c>
      <c r="AE5441" s="2">
        <v>268380000000</v>
      </c>
      <c r="AF5441" s="2">
        <v>265735000000</v>
      </c>
    </row>
    <row r="5442" spans="1:32">
      <c r="A5442" t="s">
        <v>2798</v>
      </c>
      <c r="B5442" t="s">
        <v>19</v>
      </c>
      <c r="C5442" s="2">
        <v>24240300000</v>
      </c>
      <c r="D5442" s="2">
        <v>25998800000</v>
      </c>
      <c r="E5442" s="2">
        <v>26399300000</v>
      </c>
      <c r="F5442" s="2">
        <v>23706500000</v>
      </c>
      <c r="G5442" s="2">
        <v>23163300000</v>
      </c>
      <c r="H5442" s="2">
        <v>22723100000</v>
      </c>
      <c r="I5442" s="2">
        <v>22336300000</v>
      </c>
      <c r="J5442" s="2">
        <v>21979600000</v>
      </c>
      <c r="K5442" s="2">
        <v>21653600000</v>
      </c>
      <c r="L5442" s="2">
        <v>21342300000</v>
      </c>
      <c r="M5442" s="2">
        <v>21039400000</v>
      </c>
      <c r="N5442" s="2">
        <v>20736600000</v>
      </c>
      <c r="O5442" s="2">
        <v>20464500000</v>
      </c>
      <c r="P5442" s="2">
        <v>20181300000</v>
      </c>
      <c r="Q5442" s="2">
        <v>19903900000</v>
      </c>
      <c r="R5442" s="2">
        <v>19635800000</v>
      </c>
      <c r="S5442" s="2">
        <v>19385400000</v>
      </c>
      <c r="T5442" s="2">
        <v>19141300000</v>
      </c>
      <c r="U5442" s="2">
        <v>18911700000</v>
      </c>
      <c r="V5442" s="2">
        <v>18690000000</v>
      </c>
      <c r="W5442" s="2">
        <v>18482800000</v>
      </c>
      <c r="X5442" s="2">
        <v>18282400000</v>
      </c>
      <c r="Y5442" s="2">
        <v>18093300000</v>
      </c>
      <c r="Z5442" s="2">
        <v>17913200000</v>
      </c>
      <c r="AA5442" s="2">
        <v>17740800000</v>
      </c>
      <c r="AB5442" s="2">
        <v>17580000000</v>
      </c>
      <c r="AC5442" s="2">
        <v>17420400000</v>
      </c>
      <c r="AD5442" s="2">
        <v>17261900000</v>
      </c>
      <c r="AE5442" s="2">
        <v>17105700000</v>
      </c>
      <c r="AF5442" s="2">
        <v>16951300000</v>
      </c>
    </row>
    <row r="5443" spans="1:32">
      <c r="A5443" t="s">
        <v>2799</v>
      </c>
      <c r="B5443" t="s">
        <v>19</v>
      </c>
      <c r="C5443" s="2">
        <v>19032000000</v>
      </c>
      <c r="D5443" s="2">
        <v>21703900000</v>
      </c>
      <c r="E5443" s="2">
        <v>22942800000</v>
      </c>
      <c r="F5443" s="2">
        <v>20651000000</v>
      </c>
      <c r="G5443" s="2">
        <v>19862300000</v>
      </c>
      <c r="H5443" s="2">
        <v>19261700000</v>
      </c>
      <c r="I5443" s="2">
        <v>18765200000</v>
      </c>
      <c r="J5443" s="2">
        <v>18336800000</v>
      </c>
      <c r="K5443" s="2">
        <v>17981800000</v>
      </c>
      <c r="L5443" s="2">
        <v>17657000000</v>
      </c>
      <c r="M5443" s="2">
        <v>17362900000</v>
      </c>
      <c r="N5443" s="2">
        <v>17069300000</v>
      </c>
      <c r="O5443" s="2">
        <v>16813800000</v>
      </c>
      <c r="P5443" s="2">
        <v>16540600000</v>
      </c>
      <c r="Q5443" s="2">
        <v>16271300000</v>
      </c>
      <c r="R5443" s="2">
        <v>16000200000</v>
      </c>
      <c r="S5443" s="2">
        <v>15749900000</v>
      </c>
      <c r="T5443" s="2">
        <v>15507200000</v>
      </c>
      <c r="U5443" s="2">
        <v>15275000000</v>
      </c>
      <c r="V5443" s="2">
        <v>15048300000</v>
      </c>
      <c r="W5443" s="2">
        <v>14847300000</v>
      </c>
      <c r="X5443" s="2">
        <v>14650400000</v>
      </c>
      <c r="Y5443" s="2">
        <v>14475400000</v>
      </c>
      <c r="Z5443" s="2">
        <v>14299200000</v>
      </c>
      <c r="AA5443" s="2">
        <v>14138400000</v>
      </c>
      <c r="AB5443" s="2">
        <v>14003800000</v>
      </c>
      <c r="AC5443" s="2">
        <v>13869200000</v>
      </c>
      <c r="AD5443" s="2">
        <v>13725700000</v>
      </c>
      <c r="AE5443" s="2">
        <v>13586200000</v>
      </c>
      <c r="AF5443" s="2">
        <v>13438500000</v>
      </c>
    </row>
    <row r="5444" spans="1:32">
      <c r="A5444" t="s">
        <v>2800</v>
      </c>
      <c r="B5444" t="s">
        <v>19</v>
      </c>
      <c r="C5444" s="2">
        <v>198889000000</v>
      </c>
      <c r="D5444" s="2">
        <v>224700000000</v>
      </c>
      <c r="E5444" s="2">
        <v>236600000000</v>
      </c>
      <c r="F5444" s="2">
        <v>214264000000</v>
      </c>
      <c r="G5444" s="2">
        <v>206968000000</v>
      </c>
      <c r="H5444" s="2">
        <v>201439000000</v>
      </c>
      <c r="I5444" s="2">
        <v>196857000000</v>
      </c>
      <c r="J5444" s="2">
        <v>192888000000</v>
      </c>
      <c r="K5444" s="2">
        <v>189556000000</v>
      </c>
      <c r="L5444" s="2">
        <v>186482000000</v>
      </c>
      <c r="M5444" s="2">
        <v>183671000000</v>
      </c>
      <c r="N5444" s="2">
        <v>180863000000</v>
      </c>
      <c r="O5444" s="2">
        <v>178449000000</v>
      </c>
      <c r="P5444" s="2">
        <v>175856000000</v>
      </c>
      <c r="Q5444" s="2">
        <v>173302000000</v>
      </c>
      <c r="R5444" s="2">
        <v>170740000000</v>
      </c>
      <c r="S5444" s="2">
        <v>168380000000</v>
      </c>
      <c r="T5444" s="2">
        <v>166076000000</v>
      </c>
      <c r="U5444" s="2">
        <v>163886000000</v>
      </c>
      <c r="V5444" s="2">
        <v>161752000000</v>
      </c>
      <c r="W5444" s="2">
        <v>159864000000</v>
      </c>
      <c r="X5444" s="2">
        <v>158017000000</v>
      </c>
      <c r="Y5444" s="2">
        <v>156387000000</v>
      </c>
      <c r="Z5444" s="2">
        <v>154761000000</v>
      </c>
      <c r="AA5444" s="2">
        <v>153266000000</v>
      </c>
      <c r="AB5444" s="2">
        <v>151993000000</v>
      </c>
      <c r="AC5444" s="2">
        <v>150728000000</v>
      </c>
      <c r="AD5444" s="2">
        <v>149399000000</v>
      </c>
      <c r="AE5444" s="2">
        <v>148109000000</v>
      </c>
      <c r="AF5444" s="2">
        <v>146735000000</v>
      </c>
    </row>
    <row r="5445" spans="1:32">
      <c r="A5445" t="s">
        <v>2801</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2802</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2803</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2804</v>
      </c>
      <c r="B5448" t="s">
        <v>19</v>
      </c>
      <c r="C5448" s="2">
        <v>234866000000000</v>
      </c>
      <c r="D5448" s="2">
        <v>243218000000000</v>
      </c>
      <c r="E5448" s="2">
        <v>243662000000000</v>
      </c>
      <c r="F5448" s="2">
        <v>237340000000000</v>
      </c>
      <c r="G5448" s="2">
        <v>243890000000000</v>
      </c>
      <c r="H5448" s="2">
        <v>245785000000000</v>
      </c>
      <c r="I5448" s="2">
        <v>247420000000000</v>
      </c>
      <c r="J5448" s="2">
        <v>249063000000000</v>
      </c>
      <c r="K5448" s="2">
        <v>250426000000000</v>
      </c>
      <c r="L5448" s="2">
        <v>246401000000000</v>
      </c>
      <c r="M5448" s="2">
        <v>246963000000000</v>
      </c>
      <c r="N5448" s="2">
        <v>247423000000000</v>
      </c>
      <c r="O5448" s="2">
        <v>247576000000000</v>
      </c>
      <c r="P5448" s="2">
        <v>247547000000000</v>
      </c>
      <c r="Q5448" s="2">
        <v>247400000000000</v>
      </c>
      <c r="R5448" s="2">
        <v>247248000000000</v>
      </c>
      <c r="S5448" s="2">
        <v>247067000000000</v>
      </c>
      <c r="T5448" s="2">
        <v>246582000000000</v>
      </c>
      <c r="U5448" s="2">
        <v>246250000000000</v>
      </c>
      <c r="V5448" s="2">
        <v>245788000000000</v>
      </c>
      <c r="W5448" s="2">
        <v>245301000000000</v>
      </c>
      <c r="X5448" s="2">
        <v>244899000000000</v>
      </c>
      <c r="Y5448" s="2">
        <v>244698000000000</v>
      </c>
      <c r="Z5448" s="2">
        <v>244700000000000</v>
      </c>
      <c r="AA5448" s="2">
        <v>244517000000000</v>
      </c>
      <c r="AB5448" s="2">
        <v>243805000000000</v>
      </c>
      <c r="AC5448" s="2">
        <v>243483000000000</v>
      </c>
      <c r="AD5448" s="2">
        <v>243368000000000</v>
      </c>
      <c r="AE5448" s="2">
        <v>243287000000000</v>
      </c>
      <c r="AF5448" s="2">
        <v>243075000000000</v>
      </c>
    </row>
    <row r="5449" spans="1:32">
      <c r="A5449" t="s">
        <v>2805</v>
      </c>
      <c r="B5449" t="s">
        <v>19</v>
      </c>
      <c r="C5449" s="2">
        <v>18373700000</v>
      </c>
      <c r="D5449" s="2">
        <v>18994100000</v>
      </c>
      <c r="E5449" s="2">
        <v>19028100000</v>
      </c>
      <c r="F5449" s="2">
        <v>18497800000</v>
      </c>
      <c r="G5449" s="2">
        <v>19072700000</v>
      </c>
      <c r="H5449" s="2">
        <v>19232400000</v>
      </c>
      <c r="I5449" s="2">
        <v>19370000000</v>
      </c>
      <c r="J5449" s="2">
        <v>19505000000</v>
      </c>
      <c r="K5449" s="2">
        <v>19618900000</v>
      </c>
      <c r="L5449" s="2">
        <v>19254600000</v>
      </c>
      <c r="M5449" s="2">
        <v>19301000000</v>
      </c>
      <c r="N5449" s="2">
        <v>19335400000</v>
      </c>
      <c r="O5449" s="2">
        <v>19344100000</v>
      </c>
      <c r="P5449" s="2">
        <v>19337300000</v>
      </c>
      <c r="Q5449" s="2">
        <v>19320200000</v>
      </c>
      <c r="R5449" s="2">
        <v>19304100000</v>
      </c>
      <c r="S5449" s="2">
        <v>19286600000</v>
      </c>
      <c r="T5449" s="2">
        <v>19242100000</v>
      </c>
      <c r="U5449" s="2">
        <v>19211000000</v>
      </c>
      <c r="V5449" s="2">
        <v>19168500000</v>
      </c>
      <c r="W5449" s="2">
        <v>19123800000</v>
      </c>
      <c r="X5449" s="2">
        <v>19086800000</v>
      </c>
      <c r="Y5449" s="2">
        <v>19067600000</v>
      </c>
      <c r="Z5449" s="2">
        <v>19066300000</v>
      </c>
      <c r="AA5449" s="2">
        <v>19048400000</v>
      </c>
      <c r="AB5449" s="2">
        <v>18985700000</v>
      </c>
      <c r="AC5449" s="2">
        <v>18956000000</v>
      </c>
      <c r="AD5449" s="2">
        <v>18944800000</v>
      </c>
      <c r="AE5449" s="2">
        <v>18934700000</v>
      </c>
      <c r="AF5449" s="2">
        <v>18913200000</v>
      </c>
    </row>
    <row r="5450" spans="1:32">
      <c r="A5450" t="s">
        <v>2806</v>
      </c>
      <c r="B5450" t="s">
        <v>19</v>
      </c>
      <c r="C5450" s="2">
        <v>115658000000</v>
      </c>
      <c r="D5450" s="2">
        <v>119695000000</v>
      </c>
      <c r="E5450" s="2">
        <v>119928000000</v>
      </c>
      <c r="F5450" s="2">
        <v>116657000000</v>
      </c>
      <c r="G5450" s="2">
        <v>120207000000</v>
      </c>
      <c r="H5450" s="2">
        <v>121200000000</v>
      </c>
      <c r="I5450" s="2">
        <v>122057000000</v>
      </c>
      <c r="J5450" s="2">
        <v>122901000000</v>
      </c>
      <c r="K5450" s="2">
        <v>123616000000</v>
      </c>
      <c r="L5450" s="2">
        <v>121359000000</v>
      </c>
      <c r="M5450" s="2">
        <v>121654000000</v>
      </c>
      <c r="N5450" s="2">
        <v>121879000000</v>
      </c>
      <c r="O5450" s="2">
        <v>121944000000</v>
      </c>
      <c r="P5450" s="2">
        <v>121913000000</v>
      </c>
      <c r="Q5450" s="2">
        <v>121818000000</v>
      </c>
      <c r="R5450" s="2">
        <v>121728000000</v>
      </c>
      <c r="S5450" s="2">
        <v>121627000000</v>
      </c>
      <c r="T5450" s="2">
        <v>121361000000</v>
      </c>
      <c r="U5450" s="2">
        <v>121177000000</v>
      </c>
      <c r="V5450" s="2">
        <v>120923000000</v>
      </c>
      <c r="W5450" s="2">
        <v>120656000000</v>
      </c>
      <c r="X5450" s="2">
        <v>120436000000</v>
      </c>
      <c r="Y5450" s="2">
        <v>120325000000</v>
      </c>
      <c r="Z5450" s="2">
        <v>120324000000</v>
      </c>
      <c r="AA5450" s="2">
        <v>120222000000</v>
      </c>
      <c r="AB5450" s="2">
        <v>119841000000</v>
      </c>
      <c r="AC5450" s="2">
        <v>119666000000</v>
      </c>
      <c r="AD5450" s="2">
        <v>119605000000</v>
      </c>
      <c r="AE5450" s="2">
        <v>119552000000</v>
      </c>
      <c r="AF5450" s="2">
        <v>119428000000</v>
      </c>
    </row>
    <row r="5451" spans="1:32">
      <c r="A5451" t="s">
        <v>2807</v>
      </c>
      <c r="B5451" t="s">
        <v>19</v>
      </c>
      <c r="C5451" s="2">
        <v>181196000000</v>
      </c>
      <c r="D5451" s="2">
        <v>186916000000</v>
      </c>
      <c r="E5451" s="2">
        <v>187106000000</v>
      </c>
      <c r="F5451" s="2">
        <v>182015000000</v>
      </c>
      <c r="G5451" s="2">
        <v>186996000000</v>
      </c>
      <c r="H5451" s="2">
        <v>188429000000</v>
      </c>
      <c r="I5451" s="2">
        <v>189654000000</v>
      </c>
      <c r="J5451" s="2">
        <v>190881000000</v>
      </c>
      <c r="K5451" s="2">
        <v>191861000000</v>
      </c>
      <c r="L5451" s="2">
        <v>188995000000</v>
      </c>
      <c r="M5451" s="2">
        <v>189368000000</v>
      </c>
      <c r="N5451" s="2">
        <v>189661000000</v>
      </c>
      <c r="O5451" s="2">
        <v>189718000000</v>
      </c>
      <c r="P5451" s="2">
        <v>189637000000</v>
      </c>
      <c r="Q5451" s="2">
        <v>189464000000</v>
      </c>
      <c r="R5451" s="2">
        <v>189290000000</v>
      </c>
      <c r="S5451" s="2">
        <v>189092000000</v>
      </c>
      <c r="T5451" s="2">
        <v>188661000000</v>
      </c>
      <c r="U5451" s="2">
        <v>188347000000</v>
      </c>
      <c r="V5451" s="2">
        <v>187933000000</v>
      </c>
      <c r="W5451" s="2">
        <v>187499000000</v>
      </c>
      <c r="X5451" s="2">
        <v>187133000000</v>
      </c>
      <c r="Y5451" s="2">
        <v>186915000000</v>
      </c>
      <c r="Z5451" s="2">
        <v>186858000000</v>
      </c>
      <c r="AA5451" s="2">
        <v>186661000000</v>
      </c>
      <c r="AB5451" s="2">
        <v>186052000000</v>
      </c>
      <c r="AC5451" s="2">
        <v>185741000000</v>
      </c>
      <c r="AD5451" s="2">
        <v>185594000000</v>
      </c>
      <c r="AE5451" s="2">
        <v>185473000000</v>
      </c>
      <c r="AF5451" s="2">
        <v>185256000000</v>
      </c>
    </row>
    <row r="5452" spans="1:32">
      <c r="A5452" t="s">
        <v>2808</v>
      </c>
      <c r="B5452" t="s">
        <v>19</v>
      </c>
      <c r="C5452" s="2">
        <v>55259300000</v>
      </c>
      <c r="D5452" s="2">
        <v>57106900000</v>
      </c>
      <c r="E5452" s="2">
        <v>57219200000</v>
      </c>
      <c r="F5452" s="2">
        <v>55569200000</v>
      </c>
      <c r="G5452" s="2">
        <v>57430000000</v>
      </c>
      <c r="H5452" s="2">
        <v>57936900000</v>
      </c>
      <c r="I5452" s="2">
        <v>58374600000</v>
      </c>
      <c r="J5452" s="2">
        <v>58797300000</v>
      </c>
      <c r="K5452" s="2">
        <v>59161200000</v>
      </c>
      <c r="L5452" s="2">
        <v>57946600000</v>
      </c>
      <c r="M5452" s="2">
        <v>58096600000</v>
      </c>
      <c r="N5452" s="2">
        <v>58201600000</v>
      </c>
      <c r="O5452" s="2">
        <v>58226800000</v>
      </c>
      <c r="P5452" s="2">
        <v>58202000000</v>
      </c>
      <c r="Q5452" s="2">
        <v>58144500000</v>
      </c>
      <c r="R5452" s="2">
        <v>58092900000</v>
      </c>
      <c r="S5452" s="2">
        <v>58038300000</v>
      </c>
      <c r="T5452" s="2">
        <v>57896200000</v>
      </c>
      <c r="U5452" s="2">
        <v>57797400000</v>
      </c>
      <c r="V5452" s="2">
        <v>57661900000</v>
      </c>
      <c r="W5452" s="2">
        <v>57519700000</v>
      </c>
      <c r="X5452" s="2">
        <v>57402200000</v>
      </c>
      <c r="Y5452" s="2">
        <v>57342500000</v>
      </c>
      <c r="Z5452" s="2">
        <v>57341300000</v>
      </c>
      <c r="AA5452" s="2">
        <v>57285100000</v>
      </c>
      <c r="AB5452" s="2">
        <v>57087700000</v>
      </c>
      <c r="AC5452" s="2">
        <v>56994300000</v>
      </c>
      <c r="AD5452" s="2">
        <v>56961400000</v>
      </c>
      <c r="AE5452" s="2">
        <v>56928300000</v>
      </c>
      <c r="AF5452" s="2">
        <v>56858100000</v>
      </c>
    </row>
    <row r="5453" spans="1:32">
      <c r="A5453" t="s">
        <v>2809</v>
      </c>
      <c r="B5453" t="s">
        <v>19</v>
      </c>
      <c r="C5453" s="2">
        <v>51391000000</v>
      </c>
      <c r="D5453" s="2">
        <v>53099600000</v>
      </c>
      <c r="E5453" s="2">
        <v>53203200000</v>
      </c>
      <c r="F5453" s="2">
        <v>51662100000</v>
      </c>
      <c r="G5453" s="2">
        <v>53402800000</v>
      </c>
      <c r="H5453" s="2">
        <v>53876200000</v>
      </c>
      <c r="I5453" s="2">
        <v>54284900000</v>
      </c>
      <c r="J5453" s="2">
        <v>54679100000</v>
      </c>
      <c r="K5453" s="2">
        <v>55018600000</v>
      </c>
      <c r="L5453" s="2">
        <v>53881700000</v>
      </c>
      <c r="M5453" s="2">
        <v>54021500000</v>
      </c>
      <c r="N5453" s="2">
        <v>54118700000</v>
      </c>
      <c r="O5453" s="2">
        <v>54141500000</v>
      </c>
      <c r="P5453" s="2">
        <v>54117400000</v>
      </c>
      <c r="Q5453" s="2">
        <v>54062900000</v>
      </c>
      <c r="R5453" s="2">
        <v>54014100000</v>
      </c>
      <c r="S5453" s="2">
        <v>53962700000</v>
      </c>
      <c r="T5453" s="2">
        <v>53829300000</v>
      </c>
      <c r="U5453" s="2">
        <v>53736500000</v>
      </c>
      <c r="V5453" s="2">
        <v>53609300000</v>
      </c>
      <c r="W5453" s="2">
        <v>53475800000</v>
      </c>
      <c r="X5453" s="2">
        <v>53365600000</v>
      </c>
      <c r="Y5453" s="2">
        <v>53309300000</v>
      </c>
      <c r="Z5453" s="2">
        <v>53307900000</v>
      </c>
      <c r="AA5453" s="2">
        <v>53254900000</v>
      </c>
      <c r="AB5453" s="2">
        <v>53070000000</v>
      </c>
      <c r="AC5453" s="2">
        <v>52982200000</v>
      </c>
      <c r="AD5453" s="2">
        <v>52951100000</v>
      </c>
      <c r="AE5453" s="2">
        <v>52919600000</v>
      </c>
      <c r="AF5453" s="2">
        <v>52853400000</v>
      </c>
    </row>
    <row r="5454" spans="1:32">
      <c r="A5454" t="s">
        <v>2810</v>
      </c>
      <c r="B5454" t="s">
        <v>19</v>
      </c>
      <c r="C5454" s="2">
        <v>14431600000</v>
      </c>
      <c r="D5454" s="2">
        <v>14808600000</v>
      </c>
      <c r="E5454" s="2">
        <v>14777900000</v>
      </c>
      <c r="F5454" s="2">
        <v>14459200000</v>
      </c>
      <c r="G5454" s="2">
        <v>14557900000</v>
      </c>
      <c r="H5454" s="2">
        <v>14611100000</v>
      </c>
      <c r="I5454" s="2">
        <v>14652800000</v>
      </c>
      <c r="J5454" s="2">
        <v>14708200000</v>
      </c>
      <c r="K5454" s="2">
        <v>14729900000</v>
      </c>
      <c r="L5454" s="2">
        <v>14795400000</v>
      </c>
      <c r="M5454" s="2">
        <v>14793900000</v>
      </c>
      <c r="N5454" s="2">
        <v>14803900000</v>
      </c>
      <c r="O5454" s="2">
        <v>14801900000</v>
      </c>
      <c r="P5454" s="2">
        <v>14796200000</v>
      </c>
      <c r="Q5454" s="2">
        <v>14786800000</v>
      </c>
      <c r="R5454" s="2">
        <v>14771800000</v>
      </c>
      <c r="S5454" s="2">
        <v>14751300000</v>
      </c>
      <c r="T5454" s="2">
        <v>14726500000</v>
      </c>
      <c r="U5454" s="2">
        <v>14704600000</v>
      </c>
      <c r="V5454" s="2">
        <v>14679900000</v>
      </c>
      <c r="W5454" s="2">
        <v>14654200000</v>
      </c>
      <c r="X5454" s="2">
        <v>14630300000</v>
      </c>
      <c r="Y5454" s="2">
        <v>14607400000</v>
      </c>
      <c r="Z5454" s="2">
        <v>14589100000</v>
      </c>
      <c r="AA5454" s="2">
        <v>14570200000</v>
      </c>
      <c r="AB5454" s="2">
        <v>14532400000</v>
      </c>
      <c r="AC5454" s="2">
        <v>14506700000</v>
      </c>
      <c r="AD5454" s="2">
        <v>14485000000</v>
      </c>
      <c r="AE5454" s="2">
        <v>14472300000</v>
      </c>
      <c r="AF5454" s="2">
        <v>14458700000</v>
      </c>
    </row>
    <row r="5455" spans="1:32">
      <c r="A5455" t="s">
        <v>2811</v>
      </c>
      <c r="B5455" t="s">
        <v>19</v>
      </c>
      <c r="C5455" s="2">
        <v>2088950000</v>
      </c>
      <c r="D5455" s="2">
        <v>2141370000</v>
      </c>
      <c r="E5455" s="2">
        <v>2141660000</v>
      </c>
      <c r="F5455" s="2">
        <v>2076290000</v>
      </c>
      <c r="G5455" s="2">
        <v>2140590000</v>
      </c>
      <c r="H5455" s="2">
        <v>2158420000</v>
      </c>
      <c r="I5455" s="2">
        <v>2173560000</v>
      </c>
      <c r="J5455" s="2">
        <v>2188200000</v>
      </c>
      <c r="K5455" s="2">
        <v>2199750000</v>
      </c>
      <c r="L5455" s="2">
        <v>2163140000</v>
      </c>
      <c r="M5455" s="2">
        <v>2167170000</v>
      </c>
      <c r="N5455" s="2">
        <v>2169710000</v>
      </c>
      <c r="O5455" s="2">
        <v>2169370000</v>
      </c>
      <c r="P5455" s="2">
        <v>2167320000</v>
      </c>
      <c r="Q5455" s="2">
        <v>2164050000</v>
      </c>
      <c r="R5455" s="2">
        <v>2160990000</v>
      </c>
      <c r="S5455" s="2">
        <v>2157730000</v>
      </c>
      <c r="T5455" s="2">
        <v>2151410000</v>
      </c>
      <c r="U5455" s="2">
        <v>2146630000</v>
      </c>
      <c r="V5455" s="2">
        <v>2140530000</v>
      </c>
      <c r="W5455" s="2">
        <v>2134170000</v>
      </c>
      <c r="X5455" s="2">
        <v>2128750000</v>
      </c>
      <c r="Y5455" s="2">
        <v>2125200000</v>
      </c>
      <c r="Z5455" s="2">
        <v>2123850000</v>
      </c>
      <c r="AA5455" s="2">
        <v>2120590000</v>
      </c>
      <c r="AB5455" s="2">
        <v>2112160000</v>
      </c>
      <c r="AC5455" s="2">
        <v>2107380000</v>
      </c>
      <c r="AD5455" s="2">
        <v>2104850000</v>
      </c>
      <c r="AE5455" s="2">
        <v>2102400000</v>
      </c>
      <c r="AF5455" s="2">
        <v>2098760000</v>
      </c>
    </row>
    <row r="5456" spans="1:32">
      <c r="A5456" t="s">
        <v>2812</v>
      </c>
      <c r="B5456" t="s">
        <v>19</v>
      </c>
      <c r="C5456" s="2">
        <v>31980500000</v>
      </c>
      <c r="D5456" s="2">
        <v>33105400000</v>
      </c>
      <c r="E5456" s="2">
        <v>33184800000</v>
      </c>
      <c r="F5456" s="2">
        <v>32232600000</v>
      </c>
      <c r="G5456" s="2">
        <v>33347000000</v>
      </c>
      <c r="H5456" s="2">
        <v>33648300000</v>
      </c>
      <c r="I5456" s="2">
        <v>33909400000</v>
      </c>
      <c r="J5456" s="2">
        <v>34160800000</v>
      </c>
      <c r="K5456" s="2">
        <v>34381400000</v>
      </c>
      <c r="L5456" s="2">
        <v>33631800000</v>
      </c>
      <c r="M5456" s="2">
        <v>33725400000</v>
      </c>
      <c r="N5456" s="2">
        <v>33791200000</v>
      </c>
      <c r="O5456" s="2">
        <v>33810000000</v>
      </c>
      <c r="P5456" s="2">
        <v>33798600000</v>
      </c>
      <c r="Q5456" s="2">
        <v>33768200000</v>
      </c>
      <c r="R5456" s="2">
        <v>33741600000</v>
      </c>
      <c r="S5456" s="2">
        <v>33713700000</v>
      </c>
      <c r="T5456" s="2">
        <v>33633500000</v>
      </c>
      <c r="U5456" s="2">
        <v>33579100000</v>
      </c>
      <c r="V5456" s="2">
        <v>33502900000</v>
      </c>
      <c r="W5456" s="2">
        <v>33422800000</v>
      </c>
      <c r="X5456" s="2">
        <v>33357300000</v>
      </c>
      <c r="Y5456" s="2">
        <v>33326700000</v>
      </c>
      <c r="Z5456" s="2">
        <v>33330700000</v>
      </c>
      <c r="AA5456" s="2">
        <v>33301600000</v>
      </c>
      <c r="AB5456" s="2">
        <v>33189400000</v>
      </c>
      <c r="AC5456" s="2">
        <v>33138900000</v>
      </c>
      <c r="AD5456" s="2">
        <v>33124200000</v>
      </c>
      <c r="AE5456" s="2">
        <v>33108800000</v>
      </c>
      <c r="AF5456" s="2">
        <v>33070700000</v>
      </c>
    </row>
    <row r="5457" spans="1:32">
      <c r="A5457" t="s">
        <v>2813</v>
      </c>
      <c r="B5457" t="s">
        <v>19</v>
      </c>
      <c r="C5457" s="2">
        <v>17414400000</v>
      </c>
      <c r="D5457" s="2">
        <v>18062300000</v>
      </c>
      <c r="E5457" s="2">
        <v>18105400000</v>
      </c>
      <c r="F5457" s="2">
        <v>17627900000</v>
      </c>
      <c r="G5457" s="2">
        <v>18161000000</v>
      </c>
      <c r="H5457" s="2">
        <v>18312200000</v>
      </c>
      <c r="I5457" s="2">
        <v>18443500000</v>
      </c>
      <c r="J5457" s="2">
        <v>18573400000</v>
      </c>
      <c r="K5457" s="2">
        <v>18685200000</v>
      </c>
      <c r="L5457" s="2">
        <v>18332300000</v>
      </c>
      <c r="M5457" s="2">
        <v>18379800000</v>
      </c>
      <c r="N5457" s="2">
        <v>18417200000</v>
      </c>
      <c r="O5457" s="2">
        <v>18430700000</v>
      </c>
      <c r="P5457" s="2">
        <v>18429600000</v>
      </c>
      <c r="Q5457" s="2">
        <v>18419200000</v>
      </c>
      <c r="R5457" s="2">
        <v>18409200000</v>
      </c>
      <c r="S5457" s="2">
        <v>18397600000</v>
      </c>
      <c r="T5457" s="2">
        <v>18361100000</v>
      </c>
      <c r="U5457" s="2">
        <v>18337200000</v>
      </c>
      <c r="V5457" s="2">
        <v>18302800000</v>
      </c>
      <c r="W5457" s="2">
        <v>18266500000</v>
      </c>
      <c r="X5457" s="2">
        <v>18236900000</v>
      </c>
      <c r="Y5457" s="2">
        <v>18224000000</v>
      </c>
      <c r="Z5457" s="2">
        <v>18227300000</v>
      </c>
      <c r="AA5457" s="2">
        <v>18215400000</v>
      </c>
      <c r="AB5457" s="2">
        <v>18162000000</v>
      </c>
      <c r="AC5457" s="2">
        <v>18139600000</v>
      </c>
      <c r="AD5457" s="2">
        <v>18133700000</v>
      </c>
      <c r="AE5457" s="2">
        <v>18129300000</v>
      </c>
      <c r="AF5457" s="2">
        <v>18114000000</v>
      </c>
    </row>
    <row r="5458" spans="1:32">
      <c r="A5458" t="s">
        <v>2814</v>
      </c>
      <c r="B5458" t="s">
        <v>19</v>
      </c>
      <c r="C5458" s="2">
        <v>818050000</v>
      </c>
      <c r="D5458" s="2">
        <v>849790000</v>
      </c>
      <c r="E5458" s="2">
        <v>850980000</v>
      </c>
      <c r="F5458" s="2">
        <v>834660000</v>
      </c>
      <c r="G5458" s="2">
        <v>846580000</v>
      </c>
      <c r="H5458" s="2">
        <v>851320000</v>
      </c>
      <c r="I5458" s="2">
        <v>855430000</v>
      </c>
      <c r="J5458" s="2">
        <v>860100000</v>
      </c>
      <c r="K5458" s="2">
        <v>863550000</v>
      </c>
      <c r="L5458" s="2">
        <v>858470000</v>
      </c>
      <c r="M5458" s="2">
        <v>859940000</v>
      </c>
      <c r="N5458" s="2">
        <v>861730000</v>
      </c>
      <c r="O5458" s="2">
        <v>862720000</v>
      </c>
      <c r="P5458" s="2">
        <v>863340000</v>
      </c>
      <c r="Q5458" s="2">
        <v>863710000</v>
      </c>
      <c r="R5458" s="2">
        <v>863840000</v>
      </c>
      <c r="S5458" s="2">
        <v>863730000</v>
      </c>
      <c r="T5458" s="2">
        <v>863090000</v>
      </c>
      <c r="U5458" s="2">
        <v>862780000</v>
      </c>
      <c r="V5458" s="2">
        <v>862190000</v>
      </c>
      <c r="W5458" s="2">
        <v>861560000</v>
      </c>
      <c r="X5458" s="2">
        <v>861070000</v>
      </c>
      <c r="Y5458" s="2">
        <v>860920000</v>
      </c>
      <c r="Z5458" s="2">
        <v>861090000</v>
      </c>
      <c r="AA5458" s="2">
        <v>861030000</v>
      </c>
      <c r="AB5458" s="2">
        <v>859680000</v>
      </c>
      <c r="AC5458" s="2">
        <v>859260000</v>
      </c>
      <c r="AD5458" s="2">
        <v>859140000</v>
      </c>
      <c r="AE5458" s="2">
        <v>859420000</v>
      </c>
      <c r="AF5458" s="2">
        <v>859470000</v>
      </c>
    </row>
    <row r="5459" spans="1:32">
      <c r="A5459" t="s">
        <v>2815</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2816</v>
      </c>
      <c r="B5460" t="s">
        <v>19</v>
      </c>
      <c r="C5460" s="2">
        <v>1242670000000000</v>
      </c>
      <c r="D5460" s="2">
        <v>1267940000000000</v>
      </c>
      <c r="E5460" s="2">
        <v>1279930000000000</v>
      </c>
      <c r="F5460" s="2">
        <v>1239650000000000</v>
      </c>
      <c r="G5460" s="2">
        <v>1217850000000000</v>
      </c>
      <c r="H5460" s="2">
        <v>1222400000000000</v>
      </c>
      <c r="I5460" s="2">
        <v>1225190000000000</v>
      </c>
      <c r="J5460" s="2">
        <v>1229250000000000</v>
      </c>
      <c r="K5460" s="2">
        <v>1228280000000000</v>
      </c>
      <c r="L5460" s="2">
        <v>1224480000000000</v>
      </c>
      <c r="M5460" s="2">
        <v>1201420000000000</v>
      </c>
      <c r="N5460" s="2">
        <v>1183930000000000</v>
      </c>
      <c r="O5460" s="2">
        <v>1168760000000000</v>
      </c>
      <c r="P5460" s="2">
        <v>1153050000000000</v>
      </c>
      <c r="Q5460" s="2">
        <v>1136790000000000</v>
      </c>
      <c r="R5460" s="2">
        <v>1142010000000000</v>
      </c>
      <c r="S5460" s="2">
        <v>1147990000000000</v>
      </c>
      <c r="T5460" s="2">
        <v>1156050000000000</v>
      </c>
      <c r="U5460" s="2">
        <v>1165930000000000</v>
      </c>
      <c r="V5460" s="2">
        <v>1174110000000000</v>
      </c>
      <c r="W5460" s="2">
        <v>1187030000000000</v>
      </c>
      <c r="X5460" s="2">
        <v>1201370000000000</v>
      </c>
      <c r="Y5460" s="2">
        <v>1212090000000000</v>
      </c>
      <c r="Z5460" s="2">
        <v>1221120000000000</v>
      </c>
      <c r="AA5460" s="2">
        <v>1226090000000000</v>
      </c>
      <c r="AB5460" s="2">
        <v>1228150000000000</v>
      </c>
      <c r="AC5460" s="2">
        <v>1233030000000000</v>
      </c>
      <c r="AD5460" s="2">
        <v>1242250000000000</v>
      </c>
      <c r="AE5460" s="2">
        <v>1251370000000000</v>
      </c>
      <c r="AF5460" s="2">
        <v>1260570000000000</v>
      </c>
    </row>
    <row r="5461" spans="1:32">
      <c r="A5461" t="s">
        <v>2817</v>
      </c>
      <c r="B5461" t="s">
        <v>19</v>
      </c>
      <c r="C5461" s="2">
        <v>5570240000000</v>
      </c>
      <c r="D5461" s="2">
        <v>5705690000000</v>
      </c>
      <c r="E5461" s="2">
        <v>5659070000000</v>
      </c>
      <c r="F5461" s="2">
        <v>5984840000000</v>
      </c>
      <c r="G5461" s="2">
        <v>5909370000000</v>
      </c>
      <c r="H5461" s="2">
        <v>5758830000000</v>
      </c>
      <c r="I5461" s="2">
        <v>5830990000000</v>
      </c>
      <c r="J5461" s="2">
        <v>5958820000000</v>
      </c>
      <c r="K5461" s="2">
        <v>6037540000000</v>
      </c>
      <c r="L5461" s="2">
        <v>6105890000000</v>
      </c>
      <c r="M5461" s="2">
        <v>6122540000000</v>
      </c>
      <c r="N5461" s="2">
        <v>6150920000000</v>
      </c>
      <c r="O5461" s="2">
        <v>6172610000000</v>
      </c>
      <c r="P5461" s="2">
        <v>6209760000000</v>
      </c>
      <c r="Q5461" s="2">
        <v>6237420000000</v>
      </c>
      <c r="R5461" s="2">
        <v>6262970000000</v>
      </c>
      <c r="S5461" s="2">
        <v>6331640000000</v>
      </c>
      <c r="T5461" s="2">
        <v>6387980000000</v>
      </c>
      <c r="U5461" s="2">
        <v>6451620000000</v>
      </c>
      <c r="V5461" s="2">
        <v>6532270000000</v>
      </c>
      <c r="W5461" s="2">
        <v>6583200000000</v>
      </c>
      <c r="X5461" s="2">
        <v>6674760000000</v>
      </c>
      <c r="Y5461" s="2">
        <v>6756980000000</v>
      </c>
      <c r="Z5461" s="2">
        <v>6811260000000</v>
      </c>
      <c r="AA5461" s="2">
        <v>6856050000000</v>
      </c>
      <c r="AB5461" s="2">
        <v>6870180000000</v>
      </c>
      <c r="AC5461" s="2">
        <v>6872350000000</v>
      </c>
      <c r="AD5461" s="2">
        <v>6874530000000</v>
      </c>
      <c r="AE5461" s="2">
        <v>6902790000000</v>
      </c>
      <c r="AF5461" s="2">
        <v>6941210000000</v>
      </c>
    </row>
    <row r="5462" spans="1:32">
      <c r="A5462" t="s">
        <v>2818</v>
      </c>
      <c r="B5462" t="s">
        <v>19</v>
      </c>
      <c r="C5462" s="2">
        <v>14899000000000</v>
      </c>
      <c r="D5462" s="2">
        <v>14928800000000</v>
      </c>
      <c r="E5462" s="2">
        <v>14936000000000</v>
      </c>
      <c r="F5462" s="2">
        <v>15125800000000</v>
      </c>
      <c r="G5462" s="2">
        <v>15133000000000</v>
      </c>
      <c r="H5462" s="2">
        <v>15174100000000</v>
      </c>
      <c r="I5462" s="2">
        <v>15276500000000</v>
      </c>
      <c r="J5462" s="2">
        <v>15405800000000</v>
      </c>
      <c r="K5462" s="2">
        <v>15498700000000</v>
      </c>
      <c r="L5462" s="2">
        <v>15584600000000</v>
      </c>
      <c r="M5462" s="2">
        <v>15634000000000</v>
      </c>
      <c r="N5462" s="2">
        <v>15703200000000</v>
      </c>
      <c r="O5462" s="2">
        <v>15779500000000</v>
      </c>
      <c r="P5462" s="2">
        <v>15847500000000</v>
      </c>
      <c r="Q5462" s="2">
        <v>15920900000000</v>
      </c>
      <c r="R5462" s="2">
        <v>15990700000000</v>
      </c>
      <c r="S5462" s="2">
        <v>16087300000000</v>
      </c>
      <c r="T5462" s="2">
        <v>16177100000000</v>
      </c>
      <c r="U5462" s="2">
        <v>16276900000000</v>
      </c>
      <c r="V5462" s="2">
        <v>16374600000000</v>
      </c>
      <c r="W5462" s="2">
        <v>16464700000000</v>
      </c>
      <c r="X5462" s="2">
        <v>16562200000000</v>
      </c>
      <c r="Y5462" s="2">
        <v>16660100000000</v>
      </c>
      <c r="Z5462" s="2">
        <v>16740700000000</v>
      </c>
      <c r="AA5462" s="2">
        <v>16813200000000</v>
      </c>
      <c r="AB5462" s="2">
        <v>16875400000000</v>
      </c>
      <c r="AC5462" s="2">
        <v>16938900000000</v>
      </c>
      <c r="AD5462" s="2">
        <v>17007300000000</v>
      </c>
      <c r="AE5462" s="2">
        <v>17077800000000</v>
      </c>
      <c r="AF5462" s="2">
        <v>17152100000000</v>
      </c>
    </row>
    <row r="5463" spans="1:32">
      <c r="A5463" t="s">
        <v>2819</v>
      </c>
      <c r="B5463" t="s">
        <v>19</v>
      </c>
      <c r="C5463" s="2">
        <v>3416680000000</v>
      </c>
      <c r="D5463" s="2">
        <v>3484450000000</v>
      </c>
      <c r="E5463" s="2">
        <v>3460810000000</v>
      </c>
      <c r="F5463" s="2">
        <v>3523940000000</v>
      </c>
      <c r="G5463" s="2">
        <v>3502850000000</v>
      </c>
      <c r="H5463" s="2">
        <v>3480950000000</v>
      </c>
      <c r="I5463" s="2">
        <v>3500240000000</v>
      </c>
      <c r="J5463" s="2">
        <v>3540190000000</v>
      </c>
      <c r="K5463" s="2">
        <v>3560880000000</v>
      </c>
      <c r="L5463" s="2">
        <v>3578820000000</v>
      </c>
      <c r="M5463" s="2">
        <v>3580200000000</v>
      </c>
      <c r="N5463" s="2">
        <v>3590940000000</v>
      </c>
      <c r="O5463" s="2">
        <v>3603320000000</v>
      </c>
      <c r="P5463" s="2">
        <v>3616690000000</v>
      </c>
      <c r="Q5463" s="2">
        <v>3627000000000</v>
      </c>
      <c r="R5463" s="2">
        <v>3636130000000</v>
      </c>
      <c r="S5463" s="2">
        <v>3661570000000</v>
      </c>
      <c r="T5463" s="2">
        <v>3683750000000</v>
      </c>
      <c r="U5463" s="2">
        <v>3710480000000</v>
      </c>
      <c r="V5463" s="2">
        <v>3740000000000</v>
      </c>
      <c r="W5463" s="2">
        <v>3764770000000</v>
      </c>
      <c r="X5463" s="2">
        <v>3798340000000</v>
      </c>
      <c r="Y5463" s="2">
        <v>3828040000000</v>
      </c>
      <c r="Z5463" s="2">
        <v>3848510000000</v>
      </c>
      <c r="AA5463" s="2">
        <v>3863440000000</v>
      </c>
      <c r="AB5463" s="2">
        <v>3872010000000</v>
      </c>
      <c r="AC5463" s="2">
        <v>3881840000000</v>
      </c>
      <c r="AD5463" s="2">
        <v>3896040000000</v>
      </c>
      <c r="AE5463" s="2">
        <v>3912080000000</v>
      </c>
      <c r="AF5463" s="2">
        <v>3931330000000</v>
      </c>
    </row>
    <row r="5464" spans="1:32">
      <c r="A5464" t="s">
        <v>2820</v>
      </c>
      <c r="B5464" t="s">
        <v>19</v>
      </c>
      <c r="C5464" s="2">
        <v>1574650000000</v>
      </c>
      <c r="D5464" s="2">
        <v>1524640000000</v>
      </c>
      <c r="E5464" s="2">
        <v>1549450000000</v>
      </c>
      <c r="F5464" s="2">
        <v>1478760000000</v>
      </c>
      <c r="G5464" s="2">
        <v>1412780000000</v>
      </c>
      <c r="H5464" s="2">
        <v>1445790000000</v>
      </c>
      <c r="I5464" s="2">
        <v>1441100000000</v>
      </c>
      <c r="J5464" s="2">
        <v>1431900000000</v>
      </c>
      <c r="K5464" s="2">
        <v>1414490000000</v>
      </c>
      <c r="L5464" s="2">
        <v>1406770000000</v>
      </c>
      <c r="M5464" s="2">
        <v>1375540000000</v>
      </c>
      <c r="N5464" s="2">
        <v>1362760000000</v>
      </c>
      <c r="O5464" s="2">
        <v>1361110000000</v>
      </c>
      <c r="P5464" s="2">
        <v>1337630000000</v>
      </c>
      <c r="Q5464" s="2">
        <v>1330630000000</v>
      </c>
      <c r="R5464" s="2">
        <v>1322660000000</v>
      </c>
      <c r="S5464" s="2">
        <v>1327560000000</v>
      </c>
      <c r="T5464" s="2">
        <v>1333660000000</v>
      </c>
      <c r="U5464" s="2">
        <v>1344350000000</v>
      </c>
      <c r="V5464" s="2">
        <v>1346830000000</v>
      </c>
      <c r="W5464" s="2">
        <v>1353950000000</v>
      </c>
      <c r="X5464" s="2">
        <v>1358790000000</v>
      </c>
      <c r="Y5464" s="2">
        <v>1364170000000</v>
      </c>
      <c r="Z5464" s="2">
        <v>1368370000000</v>
      </c>
      <c r="AA5464" s="2">
        <v>1372390000000</v>
      </c>
      <c r="AB5464" s="2">
        <v>1377550000000</v>
      </c>
      <c r="AC5464" s="2">
        <v>1387090000000</v>
      </c>
      <c r="AD5464" s="2">
        <v>1396330000000</v>
      </c>
      <c r="AE5464" s="2">
        <v>1404170000000</v>
      </c>
      <c r="AF5464" s="2">
        <v>1410880000000</v>
      </c>
    </row>
    <row r="5465" spans="1:32">
      <c r="A5465" t="s">
        <v>2821</v>
      </c>
      <c r="B5465" t="s">
        <v>19</v>
      </c>
      <c r="C5465" s="2">
        <v>955739000000</v>
      </c>
      <c r="D5465" s="2">
        <v>957436000000</v>
      </c>
      <c r="E5465" s="2">
        <v>969646000000</v>
      </c>
      <c r="F5465" s="2">
        <v>952618000000</v>
      </c>
      <c r="G5465" s="2">
        <v>938893000000</v>
      </c>
      <c r="H5465" s="2">
        <v>941816000000</v>
      </c>
      <c r="I5465" s="2">
        <v>943964000000</v>
      </c>
      <c r="J5465" s="2">
        <v>949099000000</v>
      </c>
      <c r="K5465" s="2">
        <v>949687000000</v>
      </c>
      <c r="L5465" s="2">
        <v>951760000000</v>
      </c>
      <c r="M5465" s="2">
        <v>949655000000</v>
      </c>
      <c r="N5465" s="2">
        <v>951259000000</v>
      </c>
      <c r="O5465" s="2">
        <v>955446000000</v>
      </c>
      <c r="P5465" s="2">
        <v>956548000000</v>
      </c>
      <c r="Q5465" s="2">
        <v>960392000000</v>
      </c>
      <c r="R5465" s="2">
        <v>962597000000</v>
      </c>
      <c r="S5465" s="2">
        <v>967704000000</v>
      </c>
      <c r="T5465" s="2">
        <v>972688000000</v>
      </c>
      <c r="U5465" s="2">
        <v>979097000000</v>
      </c>
      <c r="V5465" s="2">
        <v>985178000000</v>
      </c>
      <c r="W5465" s="2">
        <v>992557000000</v>
      </c>
      <c r="X5465" s="2">
        <v>1000150000000</v>
      </c>
      <c r="Y5465" s="2">
        <v>1006470000000</v>
      </c>
      <c r="Z5465" s="2">
        <v>1010740000000</v>
      </c>
      <c r="AA5465" s="2">
        <v>1014760000000</v>
      </c>
      <c r="AB5465" s="2">
        <v>1019670000000</v>
      </c>
      <c r="AC5465" s="2">
        <v>1026070000000</v>
      </c>
      <c r="AD5465" s="2">
        <v>1033540000000</v>
      </c>
      <c r="AE5465" s="2">
        <v>1039850000000</v>
      </c>
      <c r="AF5465" s="2">
        <v>1046800000000</v>
      </c>
    </row>
    <row r="5466" spans="1:32">
      <c r="A5466" t="s">
        <v>2822</v>
      </c>
      <c r="B5466" t="s">
        <v>19</v>
      </c>
      <c r="C5466" s="2">
        <v>804570000000</v>
      </c>
      <c r="D5466" s="2">
        <v>854689000000</v>
      </c>
      <c r="E5466" s="2">
        <v>837113000000</v>
      </c>
      <c r="F5466" s="2">
        <v>846680000000</v>
      </c>
      <c r="G5466" s="2">
        <v>828125000000</v>
      </c>
      <c r="H5466" s="2">
        <v>819025000000</v>
      </c>
      <c r="I5466" s="2">
        <v>826257000000</v>
      </c>
      <c r="J5466" s="2">
        <v>837196000000</v>
      </c>
      <c r="K5466" s="2">
        <v>841581000000</v>
      </c>
      <c r="L5466" s="2">
        <v>845737000000</v>
      </c>
      <c r="M5466" s="2">
        <v>846269000000</v>
      </c>
      <c r="N5466" s="2">
        <v>848738000000</v>
      </c>
      <c r="O5466" s="2">
        <v>855858000000</v>
      </c>
      <c r="P5466" s="2">
        <v>859835000000</v>
      </c>
      <c r="Q5466" s="2">
        <v>863353000000</v>
      </c>
      <c r="R5466" s="2">
        <v>866557000000</v>
      </c>
      <c r="S5466" s="2">
        <v>872004000000</v>
      </c>
      <c r="T5466" s="2">
        <v>875402000000</v>
      </c>
      <c r="U5466" s="2">
        <v>880388000000</v>
      </c>
      <c r="V5466" s="2">
        <v>886218000000</v>
      </c>
      <c r="W5466" s="2">
        <v>891823000000</v>
      </c>
      <c r="X5466" s="2">
        <v>900486000000</v>
      </c>
      <c r="Y5466" s="2">
        <v>907462000000</v>
      </c>
      <c r="Z5466" s="2">
        <v>912088000000</v>
      </c>
      <c r="AA5466" s="2">
        <v>916423000000</v>
      </c>
      <c r="AB5466" s="2">
        <v>920882000000</v>
      </c>
      <c r="AC5466" s="2">
        <v>926003000000</v>
      </c>
      <c r="AD5466" s="2">
        <v>932599000000</v>
      </c>
      <c r="AE5466" s="2">
        <v>937959000000</v>
      </c>
      <c r="AF5466" s="2">
        <v>944119000000</v>
      </c>
    </row>
    <row r="5467" spans="1:32">
      <c r="A5467" t="s">
        <v>2823</v>
      </c>
      <c r="B5467" t="s">
        <v>19</v>
      </c>
      <c r="C5467" s="2">
        <v>95359300000</v>
      </c>
      <c r="D5467" s="2">
        <v>95515500000</v>
      </c>
      <c r="E5467" s="2">
        <v>96024800000</v>
      </c>
      <c r="F5467" s="2">
        <v>96363400000</v>
      </c>
      <c r="G5467" s="2">
        <v>96477800000</v>
      </c>
      <c r="H5467" s="2">
        <v>96887000000</v>
      </c>
      <c r="I5467" s="2">
        <v>97374200000</v>
      </c>
      <c r="J5467" s="2">
        <v>98012400000</v>
      </c>
      <c r="K5467" s="2">
        <v>98477900000</v>
      </c>
      <c r="L5467" s="2">
        <v>98998500000</v>
      </c>
      <c r="M5467" s="2">
        <v>99346100000</v>
      </c>
      <c r="N5467" s="2">
        <v>99835500000</v>
      </c>
      <c r="O5467" s="2">
        <v>100382000000</v>
      </c>
      <c r="P5467" s="2">
        <v>100853000000</v>
      </c>
      <c r="Q5467" s="2">
        <v>101390000000</v>
      </c>
      <c r="R5467" s="2">
        <v>101854000000</v>
      </c>
      <c r="S5467" s="2">
        <v>102423000000</v>
      </c>
      <c r="T5467" s="2">
        <v>102997000000</v>
      </c>
      <c r="U5467" s="2">
        <v>103606000000</v>
      </c>
      <c r="V5467" s="2">
        <v>104221000000</v>
      </c>
      <c r="W5467" s="2">
        <v>104879000000</v>
      </c>
      <c r="X5467" s="2">
        <v>105540000000</v>
      </c>
      <c r="Y5467" s="2">
        <v>106124000000</v>
      </c>
      <c r="Z5467" s="2">
        <v>106615000000</v>
      </c>
      <c r="AA5467" s="2">
        <v>107096000000</v>
      </c>
      <c r="AB5467" s="2">
        <v>107614000000</v>
      </c>
      <c r="AC5467" s="2">
        <v>108145000000</v>
      </c>
      <c r="AD5467" s="2">
        <v>108742000000</v>
      </c>
      <c r="AE5467" s="2">
        <v>109287000000</v>
      </c>
      <c r="AF5467" s="2">
        <v>109861000000</v>
      </c>
    </row>
    <row r="5468" spans="1:32">
      <c r="A5468" t="s">
        <v>2824</v>
      </c>
      <c r="B5468" t="s">
        <v>19</v>
      </c>
      <c r="C5468" s="2">
        <v>266239000000</v>
      </c>
      <c r="D5468" s="2">
        <v>267287000000</v>
      </c>
      <c r="E5468" s="2">
        <v>271445000000</v>
      </c>
      <c r="F5468" s="2">
        <v>267468000000</v>
      </c>
      <c r="G5468" s="2">
        <v>266577000000</v>
      </c>
      <c r="H5468" s="2">
        <v>266496000000</v>
      </c>
      <c r="I5468" s="2">
        <v>267197000000</v>
      </c>
      <c r="J5468" s="2">
        <v>268980000000</v>
      </c>
      <c r="K5468" s="2">
        <v>269720000000</v>
      </c>
      <c r="L5468" s="2">
        <v>270656000000</v>
      </c>
      <c r="M5468" s="2">
        <v>271300000000</v>
      </c>
      <c r="N5468" s="2">
        <v>272403000000</v>
      </c>
      <c r="O5468" s="2">
        <v>273849000000</v>
      </c>
      <c r="P5468" s="2">
        <v>275178000000</v>
      </c>
      <c r="Q5468" s="2">
        <v>276857000000</v>
      </c>
      <c r="R5468" s="2">
        <v>277864000000</v>
      </c>
      <c r="S5468" s="2">
        <v>279310000000</v>
      </c>
      <c r="T5468" s="2">
        <v>280654000000</v>
      </c>
      <c r="U5468" s="2">
        <v>282307000000</v>
      </c>
      <c r="V5468" s="2">
        <v>284178000000</v>
      </c>
      <c r="W5468" s="2">
        <v>286441000000</v>
      </c>
      <c r="X5468" s="2">
        <v>288758000000</v>
      </c>
      <c r="Y5468" s="2">
        <v>290578000000</v>
      </c>
      <c r="Z5468" s="2">
        <v>291717000000</v>
      </c>
      <c r="AA5468" s="2">
        <v>292834000000</v>
      </c>
      <c r="AB5468" s="2">
        <v>294338000000</v>
      </c>
      <c r="AC5468" s="2">
        <v>296115000000</v>
      </c>
      <c r="AD5468" s="2">
        <v>298432000000</v>
      </c>
      <c r="AE5468" s="2">
        <v>300288000000</v>
      </c>
      <c r="AF5468" s="2">
        <v>302337000000</v>
      </c>
    </row>
    <row r="5469" spans="1:32">
      <c r="A5469" t="s">
        <v>2825</v>
      </c>
      <c r="B5469" t="s">
        <v>19</v>
      </c>
      <c r="C5469" s="2">
        <v>25559800000000</v>
      </c>
      <c r="D5469" s="2">
        <v>25648500000000</v>
      </c>
      <c r="E5469" s="2">
        <v>26088500000000</v>
      </c>
      <c r="F5469" s="2">
        <v>25767500000000</v>
      </c>
      <c r="G5469" s="2">
        <v>25067300000000</v>
      </c>
      <c r="H5469" s="2">
        <v>24728900000000</v>
      </c>
      <c r="I5469" s="2">
        <v>24637700000000</v>
      </c>
      <c r="J5469" s="2">
        <v>21189800000000</v>
      </c>
      <c r="K5469" s="2">
        <v>20970600000000</v>
      </c>
      <c r="L5469" s="2">
        <v>21140500000000</v>
      </c>
      <c r="M5469" s="2">
        <v>21197800000000</v>
      </c>
      <c r="N5469" s="2">
        <v>21221600000000</v>
      </c>
      <c r="O5469" s="2">
        <v>21352900000000</v>
      </c>
      <c r="P5469" s="2">
        <v>21475200000000</v>
      </c>
      <c r="Q5469" s="2">
        <v>21745800000000</v>
      </c>
      <c r="R5469" s="2">
        <v>21771300000000</v>
      </c>
      <c r="S5469" s="2">
        <v>21847800000000</v>
      </c>
      <c r="T5469" s="2">
        <v>22006900000000</v>
      </c>
      <c r="U5469" s="2">
        <v>22178700000000</v>
      </c>
      <c r="V5469" s="2">
        <v>22283800000000</v>
      </c>
      <c r="W5469" s="2">
        <v>22451400000000</v>
      </c>
      <c r="X5469" s="2">
        <v>22606000000000</v>
      </c>
      <c r="Y5469" s="2">
        <v>22760100000000</v>
      </c>
      <c r="Z5469" s="2">
        <v>22872400000000</v>
      </c>
      <c r="AA5469" s="2">
        <v>22969700000000</v>
      </c>
      <c r="AB5469" s="2">
        <v>22994700000000</v>
      </c>
      <c r="AC5469" s="2">
        <v>22980200000000</v>
      </c>
      <c r="AD5469" s="2">
        <v>23025100000000</v>
      </c>
      <c r="AE5469" s="2">
        <v>23100300000000</v>
      </c>
      <c r="AF5469" s="2">
        <v>23167800000000</v>
      </c>
    </row>
    <row r="5470" spans="1:32">
      <c r="A5470" t="s">
        <v>2826</v>
      </c>
      <c r="B5470" t="s">
        <v>19</v>
      </c>
      <c r="C5470" s="2">
        <v>1338990000000</v>
      </c>
      <c r="D5470" s="2">
        <v>1339170000000</v>
      </c>
      <c r="E5470" s="2">
        <v>1364620000000</v>
      </c>
      <c r="F5470" s="2">
        <v>1348030000000</v>
      </c>
      <c r="G5470" s="2">
        <v>1354070000000</v>
      </c>
      <c r="H5470" s="2">
        <v>1351180000000</v>
      </c>
      <c r="I5470" s="2">
        <v>1352290000000</v>
      </c>
      <c r="J5470" s="2">
        <v>1366530000000</v>
      </c>
      <c r="K5470" s="2">
        <v>1380580000000</v>
      </c>
      <c r="L5470" s="2">
        <v>1404050000000</v>
      </c>
      <c r="M5470" s="2">
        <v>1436470000000</v>
      </c>
      <c r="N5470" s="2">
        <v>1449470000000</v>
      </c>
      <c r="O5470" s="2">
        <v>1467430000000</v>
      </c>
      <c r="P5470" s="2">
        <v>1488210000000</v>
      </c>
      <c r="Q5470" s="2">
        <v>1523420000000</v>
      </c>
      <c r="R5470" s="2">
        <v>1530380000000</v>
      </c>
      <c r="S5470" s="2">
        <v>1535710000000</v>
      </c>
      <c r="T5470" s="2">
        <v>1541260000000</v>
      </c>
      <c r="U5470" s="2">
        <v>1546760000000</v>
      </c>
      <c r="V5470" s="2">
        <v>1552180000000</v>
      </c>
      <c r="W5470" s="2">
        <v>1558770000000</v>
      </c>
      <c r="X5470" s="2">
        <v>1565120000000</v>
      </c>
      <c r="Y5470" s="2">
        <v>1569910000000</v>
      </c>
      <c r="Z5470" s="2">
        <v>1574800000000</v>
      </c>
      <c r="AA5470" s="2">
        <v>1578840000000</v>
      </c>
      <c r="AB5470" s="2">
        <v>1583930000000</v>
      </c>
      <c r="AC5470" s="2">
        <v>1588120000000</v>
      </c>
      <c r="AD5470" s="2">
        <v>1592720000000</v>
      </c>
      <c r="AE5470" s="2">
        <v>1597610000000</v>
      </c>
      <c r="AF5470" s="2">
        <v>1602290000000</v>
      </c>
    </row>
    <row r="5471" spans="1:32">
      <c r="A5471" t="s">
        <v>2827</v>
      </c>
      <c r="B5471" t="s">
        <v>19</v>
      </c>
      <c r="C5471" s="2">
        <v>187100000000000</v>
      </c>
      <c r="D5471" s="2">
        <v>187100000000000</v>
      </c>
      <c r="E5471" s="2">
        <v>200491000000000</v>
      </c>
      <c r="F5471" s="2">
        <v>204316000000000</v>
      </c>
      <c r="G5471" s="2">
        <v>181060000000000</v>
      </c>
      <c r="H5471" s="2">
        <v>180429000000000</v>
      </c>
      <c r="I5471" s="2">
        <v>179799000000000</v>
      </c>
      <c r="J5471" s="2">
        <v>179104000000000</v>
      </c>
      <c r="K5471" s="2">
        <v>177592000000000</v>
      </c>
      <c r="L5471" s="2">
        <v>147680000000000</v>
      </c>
      <c r="M5471" s="2">
        <v>144668000000000</v>
      </c>
      <c r="N5471" s="2">
        <v>140456000000000</v>
      </c>
      <c r="O5471" s="2">
        <v>138145000000000</v>
      </c>
      <c r="P5471" s="2">
        <v>134434000000000</v>
      </c>
      <c r="Q5471" s="2">
        <v>113123000000000</v>
      </c>
      <c r="R5471" s="2">
        <v>110912000000000</v>
      </c>
      <c r="S5471" s="2">
        <v>103001000000000</v>
      </c>
      <c r="T5471" s="2">
        <v>103291000000000</v>
      </c>
      <c r="U5471" s="2">
        <v>103680000000000</v>
      </c>
      <c r="V5471" s="2">
        <v>104070000000000</v>
      </c>
      <c r="W5471" s="2">
        <v>104360000000000</v>
      </c>
      <c r="X5471" s="2">
        <v>104751000000000</v>
      </c>
      <c r="Y5471" s="2">
        <v>105168000000000</v>
      </c>
      <c r="Z5471" s="2">
        <v>105586000000000</v>
      </c>
      <c r="AA5471" s="2">
        <v>106003000000000</v>
      </c>
      <c r="AB5471" s="2">
        <v>106421000000000</v>
      </c>
      <c r="AC5471" s="2">
        <v>108638000000000</v>
      </c>
      <c r="AD5471" s="2">
        <v>110961000000000</v>
      </c>
      <c r="AE5471" s="2">
        <v>113185000000000</v>
      </c>
      <c r="AF5471" s="2">
        <v>115408000000000</v>
      </c>
    </row>
    <row r="5472" spans="1:32">
      <c r="A5472" t="s">
        <v>2828</v>
      </c>
      <c r="B5472" t="s">
        <v>19</v>
      </c>
      <c r="C5472" s="2">
        <v>65522200000000</v>
      </c>
      <c r="D5472" s="2">
        <v>62533500000000</v>
      </c>
      <c r="E5472" s="2">
        <v>57466200000000</v>
      </c>
      <c r="F5472" s="2">
        <v>51523100000000</v>
      </c>
      <c r="G5472" s="2">
        <v>46951800000000</v>
      </c>
      <c r="H5472" s="2">
        <v>42642400000000</v>
      </c>
      <c r="I5472" s="2">
        <v>38305700000000</v>
      </c>
      <c r="J5472" s="2">
        <v>33868900000000</v>
      </c>
      <c r="K5472" s="2">
        <v>29266800000000</v>
      </c>
      <c r="L5472" s="2">
        <v>24728700000000</v>
      </c>
      <c r="M5472" s="2">
        <v>24854400000000</v>
      </c>
      <c r="N5472" s="2">
        <v>24901300000000</v>
      </c>
      <c r="O5472" s="2">
        <v>24884700000000</v>
      </c>
      <c r="P5472" s="2">
        <v>24826100000000</v>
      </c>
      <c r="Q5472" s="2">
        <v>24906100000000</v>
      </c>
      <c r="R5472" s="2">
        <v>24900300000000</v>
      </c>
      <c r="S5472" s="2">
        <v>24827400000000</v>
      </c>
      <c r="T5472" s="2">
        <v>24779000000000</v>
      </c>
      <c r="U5472" s="2">
        <v>24710300000000</v>
      </c>
      <c r="V5472" s="2">
        <v>24656000000000</v>
      </c>
      <c r="W5472" s="2">
        <v>24559200000000</v>
      </c>
      <c r="X5472" s="2">
        <v>24554000000000</v>
      </c>
      <c r="Y5472" s="2">
        <v>24578100000000</v>
      </c>
      <c r="Z5472" s="2">
        <v>24507100000000</v>
      </c>
      <c r="AA5472" s="2">
        <v>24439900000000</v>
      </c>
      <c r="AB5472" s="2">
        <v>24443600000000</v>
      </c>
      <c r="AC5472" s="2">
        <v>24335800000000</v>
      </c>
      <c r="AD5472" s="2">
        <v>24339100000000</v>
      </c>
      <c r="AE5472" s="2">
        <v>24400100000000</v>
      </c>
      <c r="AF5472" s="2">
        <v>24367500000000</v>
      </c>
    </row>
    <row r="5473" spans="1:32">
      <c r="A5473" t="s">
        <v>2829</v>
      </c>
      <c r="B5473" t="s">
        <v>19</v>
      </c>
      <c r="C5473" s="2">
        <v>7412080000</v>
      </c>
      <c r="D5473" s="2">
        <v>7071510000</v>
      </c>
      <c r="E5473" s="2">
        <v>6495650000</v>
      </c>
      <c r="F5473" s="2">
        <v>5821670000</v>
      </c>
      <c r="G5473" s="2">
        <v>5300770000</v>
      </c>
      <c r="H5473" s="2">
        <v>4809820000</v>
      </c>
      <c r="I5473" s="2">
        <v>4315980000</v>
      </c>
      <c r="J5473" s="2">
        <v>3810900000</v>
      </c>
      <c r="K5473" s="2">
        <v>3287180000</v>
      </c>
      <c r="L5473" s="2">
        <v>2770850000</v>
      </c>
      <c r="M5473" s="2">
        <v>2785260000</v>
      </c>
      <c r="N5473" s="2">
        <v>2790730000</v>
      </c>
      <c r="O5473" s="2">
        <v>2789060000</v>
      </c>
      <c r="P5473" s="2">
        <v>2782640000</v>
      </c>
      <c r="Q5473" s="2">
        <v>2792020000</v>
      </c>
      <c r="R5473" s="2">
        <v>2791620000</v>
      </c>
      <c r="S5473" s="2">
        <v>2783620000</v>
      </c>
      <c r="T5473" s="2">
        <v>2778460000</v>
      </c>
      <c r="U5473" s="2">
        <v>2770980000</v>
      </c>
      <c r="V5473" s="2">
        <v>2765140000</v>
      </c>
      <c r="W5473" s="2">
        <v>2754490000</v>
      </c>
      <c r="X5473" s="2">
        <v>2754240000</v>
      </c>
      <c r="Y5473" s="2">
        <v>2757280000</v>
      </c>
      <c r="Z5473" s="2">
        <v>2749460000</v>
      </c>
      <c r="AA5473" s="2">
        <v>2742120000</v>
      </c>
      <c r="AB5473" s="2">
        <v>2742900000</v>
      </c>
      <c r="AC5473" s="2">
        <v>2730950000</v>
      </c>
      <c r="AD5473" s="2">
        <v>2731610000</v>
      </c>
      <c r="AE5473" s="2">
        <v>2738830000</v>
      </c>
      <c r="AF5473" s="2">
        <v>2735440000</v>
      </c>
    </row>
    <row r="5474" spans="1:32">
      <c r="A5474" t="s">
        <v>2830</v>
      </c>
      <c r="B5474" t="s">
        <v>19</v>
      </c>
      <c r="C5474" s="2">
        <v>51629500000</v>
      </c>
      <c r="D5474" s="2">
        <v>49940500000</v>
      </c>
      <c r="E5474" s="2">
        <v>46654800000</v>
      </c>
      <c r="F5474" s="2">
        <v>42422200000</v>
      </c>
      <c r="G5474" s="2">
        <v>39835100000</v>
      </c>
      <c r="H5474" s="2">
        <v>37368400000</v>
      </c>
      <c r="I5474" s="2">
        <v>34821700000</v>
      </c>
      <c r="J5474" s="2">
        <v>32179200000</v>
      </c>
      <c r="K5474" s="2">
        <v>29387000000</v>
      </c>
      <c r="L5474" s="2">
        <v>26609100000</v>
      </c>
      <c r="M5474" s="2">
        <v>26657400000</v>
      </c>
      <c r="N5474" s="2">
        <v>26650700000</v>
      </c>
      <c r="O5474" s="2">
        <v>26580800000</v>
      </c>
      <c r="P5474" s="2">
        <v>26478500000</v>
      </c>
      <c r="Q5474" s="2">
        <v>26453200000</v>
      </c>
      <c r="R5474" s="2">
        <v>26379400000</v>
      </c>
      <c r="S5474" s="2">
        <v>26257800000</v>
      </c>
      <c r="T5474" s="2">
        <v>26133400000</v>
      </c>
      <c r="U5474" s="2">
        <v>26003900000</v>
      </c>
      <c r="V5474" s="2">
        <v>25875900000</v>
      </c>
      <c r="W5474" s="2">
        <v>25722200000</v>
      </c>
      <c r="X5474" s="2">
        <v>25627700000</v>
      </c>
      <c r="Y5474" s="2">
        <v>25561400000</v>
      </c>
      <c r="Z5474" s="2">
        <v>25448000000</v>
      </c>
      <c r="AA5474" s="2">
        <v>25326400000</v>
      </c>
      <c r="AB5474" s="2">
        <v>25230200000</v>
      </c>
      <c r="AC5474" s="2">
        <v>25080300000</v>
      </c>
      <c r="AD5474" s="2">
        <v>25004900000</v>
      </c>
      <c r="AE5474" s="2">
        <v>24968200000</v>
      </c>
      <c r="AF5474" s="2">
        <v>24860500000</v>
      </c>
    </row>
    <row r="5475" spans="1:32">
      <c r="A5475" t="s">
        <v>2831</v>
      </c>
      <c r="B5475" t="s">
        <v>19</v>
      </c>
      <c r="C5475" s="2">
        <v>76119200000</v>
      </c>
      <c r="D5475" s="2">
        <v>72991500000</v>
      </c>
      <c r="E5475" s="2">
        <v>67470200000</v>
      </c>
      <c r="F5475" s="2">
        <v>60798700000</v>
      </c>
      <c r="G5475" s="2">
        <v>56012800000</v>
      </c>
      <c r="H5475" s="2">
        <v>51486600000</v>
      </c>
      <c r="I5475" s="2">
        <v>46898500000</v>
      </c>
      <c r="J5475" s="2">
        <v>42185400000</v>
      </c>
      <c r="K5475" s="2">
        <v>37270100000</v>
      </c>
      <c r="L5475" s="2">
        <v>32410600000</v>
      </c>
      <c r="M5475" s="2">
        <v>32530400000</v>
      </c>
      <c r="N5475" s="2">
        <v>32562300000</v>
      </c>
      <c r="O5475" s="2">
        <v>32513600000</v>
      </c>
      <c r="P5475" s="2">
        <v>32416500000</v>
      </c>
      <c r="Q5475" s="2">
        <v>32463800000</v>
      </c>
      <c r="R5475" s="2">
        <v>32421300000</v>
      </c>
      <c r="S5475" s="2">
        <v>32303500000</v>
      </c>
      <c r="T5475" s="2">
        <v>32202600000</v>
      </c>
      <c r="U5475" s="2">
        <v>32083900000</v>
      </c>
      <c r="V5475" s="2">
        <v>31976700000</v>
      </c>
      <c r="W5475" s="2">
        <v>31824300000</v>
      </c>
      <c r="X5475" s="2">
        <v>31771500000</v>
      </c>
      <c r="Y5475" s="2">
        <v>31755400000</v>
      </c>
      <c r="Z5475" s="2">
        <v>31643200000</v>
      </c>
      <c r="AA5475" s="2">
        <v>31529700000</v>
      </c>
      <c r="AB5475" s="2">
        <v>31482700000</v>
      </c>
      <c r="AC5475" s="2">
        <v>31323900000</v>
      </c>
      <c r="AD5475" s="2">
        <v>31287400000</v>
      </c>
      <c r="AE5475" s="2">
        <v>31314500000</v>
      </c>
      <c r="AF5475" s="2">
        <v>31234200000</v>
      </c>
    </row>
    <row r="5476" spans="1:32">
      <c r="A5476" t="s">
        <v>2832</v>
      </c>
      <c r="B5476" t="s">
        <v>19</v>
      </c>
      <c r="C5476" s="2">
        <v>12884900000</v>
      </c>
      <c r="D5476" s="2">
        <v>12867400000</v>
      </c>
      <c r="E5476" s="2">
        <v>12476500000</v>
      </c>
      <c r="F5476" s="2">
        <v>11693500000</v>
      </c>
      <c r="G5476" s="2">
        <v>11663600000</v>
      </c>
      <c r="H5476" s="2">
        <v>11611600000</v>
      </c>
      <c r="I5476" s="2">
        <v>11504200000</v>
      </c>
      <c r="J5476" s="2">
        <v>11362600000</v>
      </c>
      <c r="K5476" s="2">
        <v>11171800000</v>
      </c>
      <c r="L5476" s="2">
        <v>10962700000</v>
      </c>
      <c r="M5476" s="2">
        <v>10943900000</v>
      </c>
      <c r="N5476" s="2">
        <v>10915800000</v>
      </c>
      <c r="O5476" s="2">
        <v>10863900000</v>
      </c>
      <c r="P5476" s="2">
        <v>10804200000</v>
      </c>
      <c r="Q5476" s="2">
        <v>10744400000</v>
      </c>
      <c r="R5476" s="2">
        <v>10683900000</v>
      </c>
      <c r="S5476" s="2">
        <v>10614600000</v>
      </c>
      <c r="T5476" s="2">
        <v>10531300000</v>
      </c>
      <c r="U5476" s="2">
        <v>10453200000</v>
      </c>
      <c r="V5476" s="2">
        <v>10369600000</v>
      </c>
      <c r="W5476" s="2">
        <v>10284300000</v>
      </c>
      <c r="X5476" s="2">
        <v>10205800000</v>
      </c>
      <c r="Y5476" s="2">
        <v>10137600000</v>
      </c>
      <c r="Z5476" s="2">
        <v>10074400000</v>
      </c>
      <c r="AA5476" s="2">
        <v>10002300000</v>
      </c>
      <c r="AB5476" s="2">
        <v>9918190000</v>
      </c>
      <c r="AC5476" s="2">
        <v>9841410000</v>
      </c>
      <c r="AD5476" s="2">
        <v>9775320000</v>
      </c>
      <c r="AE5476" s="2">
        <v>9714680000</v>
      </c>
      <c r="AF5476" s="2">
        <v>9638050000</v>
      </c>
    </row>
    <row r="5477" spans="1:32">
      <c r="A5477" t="s">
        <v>2833</v>
      </c>
      <c r="B5477" t="s">
        <v>19</v>
      </c>
      <c r="C5477" s="2">
        <v>9213440000</v>
      </c>
      <c r="D5477" s="2">
        <v>9165650000</v>
      </c>
      <c r="E5477" s="2">
        <v>8848620000</v>
      </c>
      <c r="F5477" s="2">
        <v>8264840000</v>
      </c>
      <c r="G5477" s="2">
        <v>8189660000</v>
      </c>
      <c r="H5477" s="2">
        <v>8103240000</v>
      </c>
      <c r="I5477" s="2">
        <v>7980350000</v>
      </c>
      <c r="J5477" s="2">
        <v>7833820000</v>
      </c>
      <c r="K5477" s="2">
        <v>7653210000</v>
      </c>
      <c r="L5477" s="2">
        <v>7461380000</v>
      </c>
      <c r="M5477" s="2">
        <v>7450640000</v>
      </c>
      <c r="N5477" s="2">
        <v>7432840000</v>
      </c>
      <c r="O5477" s="2">
        <v>7398750000</v>
      </c>
      <c r="P5477" s="2">
        <v>7359070000</v>
      </c>
      <c r="Q5477" s="2">
        <v>7320960000</v>
      </c>
      <c r="R5477" s="2">
        <v>7281410000</v>
      </c>
      <c r="S5477" s="2">
        <v>7235260000</v>
      </c>
      <c r="T5477" s="2">
        <v>7180250000</v>
      </c>
      <c r="U5477" s="2">
        <v>7128380000</v>
      </c>
      <c r="V5477" s="2">
        <v>7073130000</v>
      </c>
      <c r="W5477" s="2">
        <v>7016210000</v>
      </c>
      <c r="X5477" s="2">
        <v>6964890000</v>
      </c>
      <c r="Y5477" s="2">
        <v>6920620000</v>
      </c>
      <c r="Z5477" s="2">
        <v>6878480000</v>
      </c>
      <c r="AA5477" s="2">
        <v>6830600000</v>
      </c>
      <c r="AB5477" s="2">
        <v>6775690000</v>
      </c>
      <c r="AC5477" s="2">
        <v>6724230000</v>
      </c>
      <c r="AD5477" s="2">
        <v>6681100000</v>
      </c>
      <c r="AE5477" s="2">
        <v>6642230000</v>
      </c>
      <c r="AF5477" s="2">
        <v>6591790000</v>
      </c>
    </row>
    <row r="5478" spans="1:32">
      <c r="A5478" t="s">
        <v>2834</v>
      </c>
      <c r="B5478" t="s">
        <v>19</v>
      </c>
      <c r="C5478" s="2">
        <v>17538200000</v>
      </c>
      <c r="D5478" s="2">
        <v>17621700000</v>
      </c>
      <c r="E5478" s="2">
        <v>17203400000</v>
      </c>
      <c r="F5478" s="2">
        <v>16210100000</v>
      </c>
      <c r="G5478" s="2">
        <v>16332800000</v>
      </c>
      <c r="H5478" s="2">
        <v>16411600000</v>
      </c>
      <c r="I5478" s="2">
        <v>16405600000</v>
      </c>
      <c r="J5478" s="2">
        <v>16350200000</v>
      </c>
      <c r="K5478" s="2">
        <v>16224900000</v>
      </c>
      <c r="L5478" s="2">
        <v>16068700000</v>
      </c>
      <c r="M5478" s="2">
        <v>16034900000</v>
      </c>
      <c r="N5478" s="2">
        <v>15989600000</v>
      </c>
      <c r="O5478" s="2">
        <v>15909900000</v>
      </c>
      <c r="P5478" s="2">
        <v>15819600000</v>
      </c>
      <c r="Q5478" s="2">
        <v>15724000000</v>
      </c>
      <c r="R5478" s="2">
        <v>15630500000</v>
      </c>
      <c r="S5478" s="2">
        <v>15525900000</v>
      </c>
      <c r="T5478" s="2">
        <v>15398600000</v>
      </c>
      <c r="U5478" s="2">
        <v>15280100000</v>
      </c>
      <c r="V5478" s="2">
        <v>15152600000</v>
      </c>
      <c r="W5478" s="2">
        <v>15024000000</v>
      </c>
      <c r="X5478" s="2">
        <v>14902600000</v>
      </c>
      <c r="Y5478" s="2">
        <v>14796000000</v>
      </c>
      <c r="Z5478" s="2">
        <v>14700800000</v>
      </c>
      <c r="AA5478" s="2">
        <v>14591600000</v>
      </c>
      <c r="AB5478" s="2">
        <v>14461100000</v>
      </c>
      <c r="AC5478" s="2">
        <v>14346200000</v>
      </c>
      <c r="AD5478" s="2">
        <v>14243700000</v>
      </c>
      <c r="AE5478" s="2">
        <v>14147500000</v>
      </c>
      <c r="AF5478" s="2">
        <v>14030000000</v>
      </c>
    </row>
    <row r="5479" spans="1:32">
      <c r="A5479" t="s">
        <v>2835</v>
      </c>
      <c r="B5479" t="s">
        <v>19</v>
      </c>
      <c r="C5479" s="2">
        <v>421190000</v>
      </c>
      <c r="D5479" s="2">
        <v>415960000</v>
      </c>
      <c r="E5479" s="2">
        <v>398230000</v>
      </c>
      <c r="F5479" s="2">
        <v>369490000</v>
      </c>
      <c r="G5479" s="2">
        <v>361410000</v>
      </c>
      <c r="H5479" s="2">
        <v>353220000</v>
      </c>
      <c r="I5479" s="2">
        <v>343620000</v>
      </c>
      <c r="J5479" s="2">
        <v>333020000</v>
      </c>
      <c r="K5479" s="2">
        <v>320950000</v>
      </c>
      <c r="L5479" s="2">
        <v>308530000</v>
      </c>
      <c r="M5479" s="2">
        <v>308280000</v>
      </c>
      <c r="N5479" s="2">
        <v>307660000</v>
      </c>
      <c r="O5479" s="2">
        <v>306360000</v>
      </c>
      <c r="P5479" s="2">
        <v>304810000</v>
      </c>
      <c r="Q5479" s="2">
        <v>303470000</v>
      </c>
      <c r="R5479" s="2">
        <v>301970000</v>
      </c>
      <c r="S5479" s="2">
        <v>300160000</v>
      </c>
      <c r="T5479" s="2">
        <v>298040000</v>
      </c>
      <c r="U5479" s="2">
        <v>296010000</v>
      </c>
      <c r="V5479" s="2">
        <v>293870000</v>
      </c>
      <c r="W5479" s="2">
        <v>291630000</v>
      </c>
      <c r="X5479" s="2">
        <v>289690000</v>
      </c>
      <c r="Y5479" s="2">
        <v>288060000</v>
      </c>
      <c r="Z5479" s="2">
        <v>286400000</v>
      </c>
      <c r="AA5479" s="2">
        <v>284520000</v>
      </c>
      <c r="AB5479" s="2">
        <v>282460000</v>
      </c>
      <c r="AC5479" s="2">
        <v>280410000</v>
      </c>
      <c r="AD5479" s="2">
        <v>278790000</v>
      </c>
      <c r="AE5479" s="2">
        <v>277400000</v>
      </c>
      <c r="AF5479" s="2">
        <v>275470000</v>
      </c>
    </row>
    <row r="5480" spans="1:32">
      <c r="A5480" t="s">
        <v>2836</v>
      </c>
      <c r="B5480" t="s">
        <v>19</v>
      </c>
      <c r="C5480" s="2">
        <v>3200040000</v>
      </c>
      <c r="D5480" s="2">
        <v>3168920000</v>
      </c>
      <c r="E5480" s="2">
        <v>3043380000</v>
      </c>
      <c r="F5480" s="2">
        <v>2830800000</v>
      </c>
      <c r="G5480" s="2">
        <v>2782550000</v>
      </c>
      <c r="H5480" s="2">
        <v>2732270000</v>
      </c>
      <c r="I5480" s="2">
        <v>2670600000</v>
      </c>
      <c r="J5480" s="2">
        <v>2601090000</v>
      </c>
      <c r="K5480" s="2">
        <v>2520160000</v>
      </c>
      <c r="L5480" s="2">
        <v>2436130000</v>
      </c>
      <c r="M5480" s="2">
        <v>2433510000</v>
      </c>
      <c r="N5480" s="2">
        <v>2428280000</v>
      </c>
      <c r="O5480" s="2">
        <v>2417680000</v>
      </c>
      <c r="P5480" s="2">
        <v>2405120000</v>
      </c>
      <c r="Q5480" s="2">
        <v>2393810000</v>
      </c>
      <c r="R5480" s="2">
        <v>2381580000</v>
      </c>
      <c r="S5480" s="2">
        <v>2366950000</v>
      </c>
      <c r="T5480" s="2">
        <v>2349730000</v>
      </c>
      <c r="U5480" s="2">
        <v>2333360000</v>
      </c>
      <c r="V5480" s="2">
        <v>2316030000</v>
      </c>
      <c r="W5480" s="2">
        <v>2297950000</v>
      </c>
      <c r="X5480" s="2">
        <v>2282090000</v>
      </c>
      <c r="Y5480" s="2">
        <v>2268580000</v>
      </c>
      <c r="Z5480" s="2">
        <v>2255190000</v>
      </c>
      <c r="AA5480" s="2">
        <v>2240060000</v>
      </c>
      <c r="AB5480" s="2">
        <v>2223150000</v>
      </c>
      <c r="AC5480" s="2">
        <v>2206690000</v>
      </c>
      <c r="AD5480" s="2">
        <v>2193420000</v>
      </c>
      <c r="AE5480" s="2">
        <v>2181770000</v>
      </c>
      <c r="AF5480" s="2">
        <v>2166030000</v>
      </c>
    </row>
    <row r="5481" spans="1:32">
      <c r="A5481" t="s">
        <v>2837</v>
      </c>
      <c r="B5481" t="s">
        <v>19</v>
      </c>
      <c r="C5481" s="2">
        <v>1686770000</v>
      </c>
      <c r="D5481" s="2">
        <v>1625900000</v>
      </c>
      <c r="E5481" s="2">
        <v>1512500000</v>
      </c>
      <c r="F5481" s="2">
        <v>1370370000</v>
      </c>
      <c r="G5481" s="2">
        <v>1277160000</v>
      </c>
      <c r="H5481" s="2">
        <v>1188620000</v>
      </c>
      <c r="I5481" s="2">
        <v>1097980000</v>
      </c>
      <c r="J5481" s="2">
        <v>1004340000</v>
      </c>
      <c r="K5481" s="2">
        <v>905980000</v>
      </c>
      <c r="L5481" s="2">
        <v>808400000</v>
      </c>
      <c r="M5481" s="2">
        <v>810410000</v>
      </c>
      <c r="N5481" s="2">
        <v>810570000</v>
      </c>
      <c r="O5481" s="2">
        <v>808770000</v>
      </c>
      <c r="P5481" s="2">
        <v>805910000</v>
      </c>
      <c r="Q5481" s="2">
        <v>805840000</v>
      </c>
      <c r="R5481" s="2">
        <v>804020000</v>
      </c>
      <c r="S5481" s="2">
        <v>800590000</v>
      </c>
      <c r="T5481" s="2">
        <v>797270000</v>
      </c>
      <c r="U5481" s="2">
        <v>793680000</v>
      </c>
      <c r="V5481" s="2">
        <v>790230000</v>
      </c>
      <c r="W5481" s="2">
        <v>785870000</v>
      </c>
      <c r="X5481" s="2">
        <v>783550000</v>
      </c>
      <c r="Y5481" s="2">
        <v>782120000</v>
      </c>
      <c r="Z5481" s="2">
        <v>778910000</v>
      </c>
      <c r="AA5481" s="2">
        <v>775520000</v>
      </c>
      <c r="AB5481" s="2">
        <v>773220000</v>
      </c>
      <c r="AC5481" s="2">
        <v>768880000</v>
      </c>
      <c r="AD5481" s="2">
        <v>767090000</v>
      </c>
      <c r="AE5481" s="2">
        <v>766610000</v>
      </c>
      <c r="AF5481" s="2">
        <v>763790000</v>
      </c>
    </row>
    <row r="5482" spans="1:32">
      <c r="A5482" t="s">
        <v>2838</v>
      </c>
      <c r="B5482" t="s">
        <v>19</v>
      </c>
      <c r="C5482" s="2">
        <v>176800000</v>
      </c>
      <c r="D5482" s="2">
        <v>173130000</v>
      </c>
      <c r="E5482" s="2">
        <v>164120000</v>
      </c>
      <c r="F5482" s="2">
        <v>151060000</v>
      </c>
      <c r="G5482" s="2">
        <v>145420000</v>
      </c>
      <c r="H5482" s="2">
        <v>139920000</v>
      </c>
      <c r="I5482" s="2">
        <v>133960000</v>
      </c>
      <c r="J5482" s="2">
        <v>127620000</v>
      </c>
      <c r="K5482" s="2">
        <v>120700000</v>
      </c>
      <c r="L5482" s="2">
        <v>113720000</v>
      </c>
      <c r="M5482" s="2">
        <v>113720000</v>
      </c>
      <c r="N5482" s="2">
        <v>113560000</v>
      </c>
      <c r="O5482" s="2">
        <v>113140000</v>
      </c>
      <c r="P5482" s="2">
        <v>112610000</v>
      </c>
      <c r="Q5482" s="2">
        <v>112250000</v>
      </c>
      <c r="R5482" s="2">
        <v>111780000</v>
      </c>
      <c r="S5482" s="2">
        <v>111160000</v>
      </c>
      <c r="T5482" s="2">
        <v>110460000</v>
      </c>
      <c r="U5482" s="2">
        <v>109770000</v>
      </c>
      <c r="V5482" s="2">
        <v>109060000</v>
      </c>
      <c r="W5482" s="2">
        <v>108290000</v>
      </c>
      <c r="X5482" s="2">
        <v>107680000</v>
      </c>
      <c r="Y5482" s="2">
        <v>107180000</v>
      </c>
      <c r="Z5482" s="2">
        <v>106610000</v>
      </c>
      <c r="AA5482" s="2">
        <v>105980000</v>
      </c>
      <c r="AB5482" s="2">
        <v>105340000</v>
      </c>
      <c r="AC5482" s="2">
        <v>104620000</v>
      </c>
      <c r="AD5482" s="2">
        <v>104110000</v>
      </c>
      <c r="AE5482" s="2">
        <v>103720000</v>
      </c>
      <c r="AF5482" s="2">
        <v>103090000</v>
      </c>
    </row>
    <row r="5483" spans="1:32">
      <c r="A5483" t="s">
        <v>2839</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2840</v>
      </c>
      <c r="B5484" t="s">
        <v>19</v>
      </c>
      <c r="C5484" s="2">
        <v>-983000000000000</v>
      </c>
      <c r="D5484" s="2">
        <v>-922000000000000</v>
      </c>
      <c r="E5484" s="2">
        <v>-956000000000000</v>
      </c>
      <c r="F5484" s="2">
        <v>-956000000000000</v>
      </c>
      <c r="G5484" s="2">
        <v>-956000000000000</v>
      </c>
      <c r="H5484" s="2">
        <v>-964000000000000</v>
      </c>
      <c r="I5484" s="2">
        <v>-974000000000000</v>
      </c>
      <c r="J5484" s="2">
        <v>-981000000000000</v>
      </c>
      <c r="K5484" s="2">
        <v>-982000000000000</v>
      </c>
      <c r="L5484" s="2">
        <v>-981000000000000</v>
      </c>
      <c r="M5484" s="2">
        <v>-978000000000000</v>
      </c>
      <c r="N5484" s="2">
        <v>-976000000000000</v>
      </c>
      <c r="O5484" s="2">
        <v>-972000000000000</v>
      </c>
      <c r="P5484" s="2">
        <v>-969000000000000</v>
      </c>
      <c r="Q5484" s="2">
        <v>-966000000000000</v>
      </c>
      <c r="R5484" s="2">
        <v>-966000000000000</v>
      </c>
      <c r="S5484" s="2">
        <v>-965000000000000</v>
      </c>
      <c r="T5484" s="2">
        <v>-965000000000000</v>
      </c>
      <c r="U5484" s="2">
        <v>-965000000000000</v>
      </c>
      <c r="V5484" s="2">
        <v>-965000000000000</v>
      </c>
      <c r="W5484" s="2">
        <v>-965000000000000</v>
      </c>
      <c r="X5484" s="2">
        <v>-965000000000000</v>
      </c>
      <c r="Y5484" s="2">
        <v>-965000000000000</v>
      </c>
      <c r="Z5484" s="2">
        <v>-965000000000000</v>
      </c>
      <c r="AA5484" s="2">
        <v>-965000000000000</v>
      </c>
      <c r="AB5484" s="2">
        <v>-965000000000000</v>
      </c>
      <c r="AC5484" s="2">
        <v>-965000000000000</v>
      </c>
      <c r="AD5484" s="2">
        <v>-964000000000000</v>
      </c>
      <c r="AE5484" s="2">
        <v>-964000000000000</v>
      </c>
      <c r="AF5484" s="2">
        <v>-964000000000000</v>
      </c>
    </row>
    <row r="5485" spans="1:32">
      <c r="A5485" t="s">
        <v>2841</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2842</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2843</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2844</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2845</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2846</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2847</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2848</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2849</v>
      </c>
      <c r="B5493" t="s">
        <v>19</v>
      </c>
      <c r="C5493" s="2">
        <v>2220000000000</v>
      </c>
      <c r="D5493" s="2">
        <v>2090000000000</v>
      </c>
      <c r="E5493" s="2">
        <v>2120000000000</v>
      </c>
      <c r="F5493" s="2">
        <v>2140000000000</v>
      </c>
      <c r="G5493" s="2">
        <v>2150000000000</v>
      </c>
      <c r="H5493" s="2">
        <v>2170000000000</v>
      </c>
      <c r="I5493" s="2">
        <v>2180000000000</v>
      </c>
      <c r="J5493" s="2">
        <v>2200000000000</v>
      </c>
      <c r="K5493" s="2">
        <v>2220000000000</v>
      </c>
      <c r="L5493" s="2">
        <v>2230000000000</v>
      </c>
      <c r="M5493" s="2">
        <v>2250000000000</v>
      </c>
      <c r="N5493" s="2">
        <v>2260000000000</v>
      </c>
      <c r="O5493" s="2">
        <v>2280000000000</v>
      </c>
      <c r="P5493" s="2">
        <v>2300000000000</v>
      </c>
      <c r="Q5493" s="2">
        <v>2310000000000</v>
      </c>
      <c r="R5493" s="2">
        <v>2330000000000</v>
      </c>
      <c r="S5493" s="2">
        <v>2340000000000</v>
      </c>
      <c r="T5493" s="2">
        <v>2360000000000</v>
      </c>
      <c r="U5493" s="2">
        <v>2370000000000</v>
      </c>
      <c r="V5493" s="2">
        <v>2390000000000</v>
      </c>
      <c r="W5493" s="2">
        <v>2410000000000</v>
      </c>
      <c r="X5493" s="2">
        <v>2420000000000</v>
      </c>
      <c r="Y5493" s="2">
        <v>2440000000000</v>
      </c>
      <c r="Z5493" s="2">
        <v>2450000000000</v>
      </c>
      <c r="AA5493" s="2">
        <v>2470000000000</v>
      </c>
      <c r="AB5493" s="2">
        <v>2480000000000</v>
      </c>
      <c r="AC5493" s="2">
        <v>2500000000000</v>
      </c>
      <c r="AD5493" s="2">
        <v>2520000000000</v>
      </c>
      <c r="AE5493" s="2">
        <v>2530000000000</v>
      </c>
      <c r="AF5493" s="2">
        <v>2550000000000</v>
      </c>
    </row>
    <row r="5494" spans="1:32">
      <c r="A5494" t="s">
        <v>2850</v>
      </c>
      <c r="B5494" t="s">
        <v>19</v>
      </c>
      <c r="C5494" s="2">
        <v>40400000000</v>
      </c>
      <c r="D5494" s="2">
        <v>34300000000</v>
      </c>
      <c r="E5494" s="2">
        <v>34800000000</v>
      </c>
      <c r="F5494" s="2">
        <v>35700000000</v>
      </c>
      <c r="G5494" s="2">
        <v>36600000000</v>
      </c>
      <c r="H5494" s="2">
        <v>37400000000</v>
      </c>
      <c r="I5494" s="2">
        <v>38300000000</v>
      </c>
      <c r="J5494" s="2">
        <v>39200000000</v>
      </c>
      <c r="K5494" s="2">
        <v>40100000000</v>
      </c>
      <c r="L5494" s="2">
        <v>40900000000</v>
      </c>
      <c r="M5494" s="2">
        <v>41800000000</v>
      </c>
      <c r="N5494" s="2">
        <v>42700000000</v>
      </c>
      <c r="O5494" s="2">
        <v>43500000000</v>
      </c>
      <c r="P5494" s="2">
        <v>44400000000</v>
      </c>
      <c r="Q5494" s="2">
        <v>45300000000</v>
      </c>
      <c r="R5494" s="2">
        <v>46200000000</v>
      </c>
      <c r="S5494" s="2">
        <v>47000000000</v>
      </c>
      <c r="T5494" s="2">
        <v>47900000000</v>
      </c>
      <c r="U5494" s="2">
        <v>48800000000</v>
      </c>
      <c r="V5494" s="2">
        <v>49700000000</v>
      </c>
      <c r="W5494" s="2">
        <v>50500000000</v>
      </c>
      <c r="X5494" s="2">
        <v>51400000000</v>
      </c>
      <c r="Y5494" s="2">
        <v>52300000000</v>
      </c>
      <c r="Z5494" s="2">
        <v>53200000000</v>
      </c>
      <c r="AA5494" s="2">
        <v>54000000000</v>
      </c>
      <c r="AB5494" s="2">
        <v>54900000000</v>
      </c>
      <c r="AC5494" s="2">
        <v>55800000000</v>
      </c>
      <c r="AD5494" s="2">
        <v>56700000000</v>
      </c>
      <c r="AE5494" s="2">
        <v>57500000000</v>
      </c>
      <c r="AF5494" s="2">
        <v>58400000000</v>
      </c>
    </row>
    <row r="5495" spans="1:32">
      <c r="A5495" t="s">
        <v>2851</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2852</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2853</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2854</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2855</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2856</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2857</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2858</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2859</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2860</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2861</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2862</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2863</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2902</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2903</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2904</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2905</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2906</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2907</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2908</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2909</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2910</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2911</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2912</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2913</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2914</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2915</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2916</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2917</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2918</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2919</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2920</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2921</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2922</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2923</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2924</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2925</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2926</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2927</v>
      </c>
      <c r="B5533" t="s">
        <v>19</v>
      </c>
      <c r="C5533" s="2">
        <v>19404600000</v>
      </c>
      <c r="D5533" s="2">
        <v>19952300000</v>
      </c>
      <c r="E5533" s="2">
        <v>20096300000</v>
      </c>
      <c r="F5533" s="2">
        <v>19158600000</v>
      </c>
      <c r="G5533" s="2">
        <v>19274400000</v>
      </c>
      <c r="H5533" s="2">
        <v>19375500000</v>
      </c>
      <c r="I5533" s="2">
        <v>19439500000</v>
      </c>
      <c r="J5533" s="2">
        <v>19474900000</v>
      </c>
      <c r="K5533" s="2">
        <v>19459000000</v>
      </c>
      <c r="L5533" s="2">
        <v>19418900000</v>
      </c>
      <c r="M5533" s="2">
        <v>19353800000</v>
      </c>
      <c r="N5533" s="2">
        <v>19289000000</v>
      </c>
      <c r="O5533" s="2">
        <v>19256600000</v>
      </c>
      <c r="P5533" s="2">
        <v>19215300000</v>
      </c>
      <c r="Q5533" s="2">
        <v>19174300000</v>
      </c>
      <c r="R5533" s="2">
        <v>19143900000</v>
      </c>
      <c r="S5533" s="2">
        <v>19118800000</v>
      </c>
      <c r="T5533" s="2">
        <v>19078900000</v>
      </c>
      <c r="U5533" s="2">
        <v>19053900000</v>
      </c>
      <c r="V5533" s="2">
        <v>19033800000</v>
      </c>
      <c r="W5533" s="2">
        <v>19018200000</v>
      </c>
      <c r="X5533" s="2">
        <v>19003300000</v>
      </c>
      <c r="Y5533" s="2">
        <v>18998000000</v>
      </c>
      <c r="Z5533" s="2">
        <v>19007600000</v>
      </c>
      <c r="AA5533" s="2">
        <v>19002800000</v>
      </c>
      <c r="AB5533" s="2">
        <v>18975900000</v>
      </c>
      <c r="AC5533" s="2">
        <v>18954200000</v>
      </c>
      <c r="AD5533" s="2">
        <v>18953800000</v>
      </c>
      <c r="AE5533" s="2">
        <v>18954000000</v>
      </c>
      <c r="AF5533" s="2">
        <v>18948700000</v>
      </c>
    </row>
    <row r="5534" spans="1:32">
      <c r="A5534" t="s">
        <v>2928</v>
      </c>
      <c r="B5534" t="s">
        <v>19</v>
      </c>
      <c r="C5534" s="2">
        <v>119388000000</v>
      </c>
      <c r="D5534" s="2">
        <v>122757000000</v>
      </c>
      <c r="E5534" s="2">
        <v>123643000000</v>
      </c>
      <c r="F5534" s="2">
        <v>117874000000</v>
      </c>
      <c r="G5534" s="2">
        <v>118586000000</v>
      </c>
      <c r="H5534" s="2">
        <v>119208000000</v>
      </c>
      <c r="I5534" s="2">
        <v>119602000000</v>
      </c>
      <c r="J5534" s="2">
        <v>119820000000</v>
      </c>
      <c r="K5534" s="2">
        <v>119722000000</v>
      </c>
      <c r="L5534" s="2">
        <v>119476000000</v>
      </c>
      <c r="M5534" s="2">
        <v>119075000000</v>
      </c>
      <c r="N5534" s="2">
        <v>118676000000</v>
      </c>
      <c r="O5534" s="2">
        <v>118477000000</v>
      </c>
      <c r="P5534" s="2">
        <v>118223000000</v>
      </c>
      <c r="Q5534" s="2">
        <v>117971000000</v>
      </c>
      <c r="R5534" s="2">
        <v>117784000000</v>
      </c>
      <c r="S5534" s="2">
        <v>117629000000</v>
      </c>
      <c r="T5534" s="2">
        <v>117383000000</v>
      </c>
      <c r="U5534" s="2">
        <v>117230000000</v>
      </c>
      <c r="V5534" s="2">
        <v>117106000000</v>
      </c>
      <c r="W5534" s="2">
        <v>117010000000</v>
      </c>
      <c r="X5534" s="2">
        <v>116919000000</v>
      </c>
      <c r="Y5534" s="2">
        <v>116886000000</v>
      </c>
      <c r="Z5534" s="2">
        <v>116945000000</v>
      </c>
      <c r="AA5534" s="2">
        <v>116915000000</v>
      </c>
      <c r="AB5534" s="2">
        <v>116750000000</v>
      </c>
      <c r="AC5534" s="2">
        <v>116617000000</v>
      </c>
      <c r="AD5534" s="2">
        <v>116614000000</v>
      </c>
      <c r="AE5534" s="2">
        <v>116615000000</v>
      </c>
      <c r="AF5534" s="2">
        <v>116583000000</v>
      </c>
    </row>
    <row r="5535" spans="1:32">
      <c r="A5535" t="s">
        <v>2929</v>
      </c>
      <c r="B5535" t="s">
        <v>19</v>
      </c>
      <c r="C5535" s="2">
        <v>164223000000</v>
      </c>
      <c r="D5535" s="2">
        <v>168858000000</v>
      </c>
      <c r="E5535" s="2">
        <v>170076000000</v>
      </c>
      <c r="F5535" s="2">
        <v>162141000000</v>
      </c>
      <c r="G5535" s="2">
        <v>163120000000</v>
      </c>
      <c r="H5535" s="2">
        <v>163976000000</v>
      </c>
      <c r="I5535" s="2">
        <v>164518000000</v>
      </c>
      <c r="J5535" s="2">
        <v>164818000000</v>
      </c>
      <c r="K5535" s="2">
        <v>164683000000</v>
      </c>
      <c r="L5535" s="2">
        <v>164344000000</v>
      </c>
      <c r="M5535" s="2">
        <v>163792000000</v>
      </c>
      <c r="N5535" s="2">
        <v>163244000000</v>
      </c>
      <c r="O5535" s="2">
        <v>162970000000</v>
      </c>
      <c r="P5535" s="2">
        <v>162621000000</v>
      </c>
      <c r="Q5535" s="2">
        <v>162274000000</v>
      </c>
      <c r="R5535" s="2">
        <v>162016000000</v>
      </c>
      <c r="S5535" s="2">
        <v>161803000000</v>
      </c>
      <c r="T5535" s="2">
        <v>161466000000</v>
      </c>
      <c r="U5535" s="2">
        <v>161255000000</v>
      </c>
      <c r="V5535" s="2">
        <v>161084000000</v>
      </c>
      <c r="W5535" s="2">
        <v>160953000000</v>
      </c>
      <c r="X5535" s="2">
        <v>160827000000</v>
      </c>
      <c r="Y5535" s="2">
        <v>160781000000</v>
      </c>
      <c r="Z5535" s="2">
        <v>160862000000</v>
      </c>
      <c r="AA5535" s="2">
        <v>160822000000</v>
      </c>
      <c r="AB5535" s="2">
        <v>160594000000</v>
      </c>
      <c r="AC5535" s="2">
        <v>160411000000</v>
      </c>
      <c r="AD5535" s="2">
        <v>160407000000</v>
      </c>
      <c r="AE5535" s="2">
        <v>160409000000</v>
      </c>
      <c r="AF5535" s="2">
        <v>160364000000</v>
      </c>
    </row>
    <row r="5536" spans="1:32">
      <c r="A5536" t="s">
        <v>2930</v>
      </c>
      <c r="B5536" t="s">
        <v>19</v>
      </c>
      <c r="C5536" s="2">
        <v>63580100000</v>
      </c>
      <c r="D5536" s="2">
        <v>65374500000</v>
      </c>
      <c r="E5536" s="2">
        <v>65846300000</v>
      </c>
      <c r="F5536" s="2">
        <v>62774000000</v>
      </c>
      <c r="G5536" s="2">
        <v>63153300000</v>
      </c>
      <c r="H5536" s="2">
        <v>63484500000</v>
      </c>
      <c r="I5536" s="2">
        <v>63694200000</v>
      </c>
      <c r="J5536" s="2">
        <v>63810400000</v>
      </c>
      <c r="K5536" s="2">
        <v>63758300000</v>
      </c>
      <c r="L5536" s="2">
        <v>63626900000</v>
      </c>
      <c r="M5536" s="2">
        <v>63413500000</v>
      </c>
      <c r="N5536" s="2">
        <v>63201200000</v>
      </c>
      <c r="O5536" s="2">
        <v>63095000000</v>
      </c>
      <c r="P5536" s="2">
        <v>62959800000</v>
      </c>
      <c r="Q5536" s="2">
        <v>62825500000</v>
      </c>
      <c r="R5536" s="2">
        <v>62725900000</v>
      </c>
      <c r="S5536" s="2">
        <v>62643400000</v>
      </c>
      <c r="T5536" s="2">
        <v>62512700000</v>
      </c>
      <c r="U5536" s="2">
        <v>62431100000</v>
      </c>
      <c r="V5536" s="2">
        <v>62365000000</v>
      </c>
      <c r="W5536" s="2">
        <v>62314100000</v>
      </c>
      <c r="X5536" s="2">
        <v>62265200000</v>
      </c>
      <c r="Y5536" s="2">
        <v>62247700000</v>
      </c>
      <c r="Z5536" s="2">
        <v>62279100000</v>
      </c>
      <c r="AA5536" s="2">
        <v>62263300000</v>
      </c>
      <c r="AB5536" s="2">
        <v>62175300000</v>
      </c>
      <c r="AC5536" s="2">
        <v>62104400000</v>
      </c>
      <c r="AD5536" s="2">
        <v>62103000000</v>
      </c>
      <c r="AE5536" s="2">
        <v>62103400000</v>
      </c>
      <c r="AF5536" s="2">
        <v>62086200000</v>
      </c>
    </row>
    <row r="5537" spans="1:32">
      <c r="A5537" t="s">
        <v>2931</v>
      </c>
      <c r="B5537" t="s">
        <v>19</v>
      </c>
      <c r="C5537" s="2">
        <v>59533000000</v>
      </c>
      <c r="D5537" s="2">
        <v>61213200000</v>
      </c>
      <c r="E5537" s="2">
        <v>61655000000</v>
      </c>
      <c r="F5537" s="2">
        <v>58778200000</v>
      </c>
      <c r="G5537" s="2">
        <v>59133400000</v>
      </c>
      <c r="H5537" s="2">
        <v>59443500000</v>
      </c>
      <c r="I5537" s="2">
        <v>59639900000</v>
      </c>
      <c r="J5537" s="2">
        <v>59748700000</v>
      </c>
      <c r="K5537" s="2">
        <v>59699900000</v>
      </c>
      <c r="L5537" s="2">
        <v>59576900000</v>
      </c>
      <c r="M5537" s="2">
        <v>59377000000</v>
      </c>
      <c r="N5537" s="2">
        <v>59178300000</v>
      </c>
      <c r="O5537" s="2">
        <v>59078900000</v>
      </c>
      <c r="P5537" s="2">
        <v>58952200000</v>
      </c>
      <c r="Q5537" s="2">
        <v>58826500000</v>
      </c>
      <c r="R5537" s="2">
        <v>58733200000</v>
      </c>
      <c r="S5537" s="2">
        <v>58656000000</v>
      </c>
      <c r="T5537" s="2">
        <v>58533600000</v>
      </c>
      <c r="U5537" s="2">
        <v>58457100000</v>
      </c>
      <c r="V5537" s="2">
        <v>58395300000</v>
      </c>
      <c r="W5537" s="2">
        <v>58347600000</v>
      </c>
      <c r="X5537" s="2">
        <v>58301900000</v>
      </c>
      <c r="Y5537" s="2">
        <v>58285500000</v>
      </c>
      <c r="Z5537" s="2">
        <v>58314900000</v>
      </c>
      <c r="AA5537" s="2">
        <v>58300100000</v>
      </c>
      <c r="AB5537" s="2">
        <v>58217600000</v>
      </c>
      <c r="AC5537" s="2">
        <v>58151300000</v>
      </c>
      <c r="AD5537" s="2">
        <v>58149900000</v>
      </c>
      <c r="AE5537" s="2">
        <v>58150400000</v>
      </c>
      <c r="AF5537" s="2">
        <v>58134300000</v>
      </c>
    </row>
    <row r="5538" spans="1:32">
      <c r="A5538" t="s">
        <v>2932</v>
      </c>
      <c r="B5538" t="s">
        <v>19</v>
      </c>
      <c r="C5538" s="2">
        <v>1327300000</v>
      </c>
      <c r="D5538" s="2">
        <v>1364760000</v>
      </c>
      <c r="E5538" s="2">
        <v>1374610000</v>
      </c>
      <c r="F5538" s="2">
        <v>1310470000</v>
      </c>
      <c r="G5538" s="2">
        <v>1318390000</v>
      </c>
      <c r="H5538" s="2">
        <v>1325300000</v>
      </c>
      <c r="I5538" s="2">
        <v>1329680000</v>
      </c>
      <c r="J5538" s="2">
        <v>1332110000</v>
      </c>
      <c r="K5538" s="2">
        <v>1331020000</v>
      </c>
      <c r="L5538" s="2">
        <v>1328280000</v>
      </c>
      <c r="M5538" s="2">
        <v>1323820000</v>
      </c>
      <c r="N5538" s="2">
        <v>1319390000</v>
      </c>
      <c r="O5538" s="2">
        <v>1317170000</v>
      </c>
      <c r="P5538" s="2">
        <v>1314350000</v>
      </c>
      <c r="Q5538" s="2">
        <v>1311550000</v>
      </c>
      <c r="R5538" s="2">
        <v>1309470000</v>
      </c>
      <c r="S5538" s="2">
        <v>1307750000</v>
      </c>
      <c r="T5538" s="2">
        <v>1305020000</v>
      </c>
      <c r="U5538" s="2">
        <v>1303310000</v>
      </c>
      <c r="V5538" s="2">
        <v>1301930000</v>
      </c>
      <c r="W5538" s="2">
        <v>1300870000</v>
      </c>
      <c r="X5538" s="2">
        <v>1299850000</v>
      </c>
      <c r="Y5538" s="2">
        <v>1299480000</v>
      </c>
      <c r="Z5538" s="2">
        <v>1300140000</v>
      </c>
      <c r="AA5538" s="2">
        <v>1299810000</v>
      </c>
      <c r="AB5538" s="2">
        <v>1297970000</v>
      </c>
      <c r="AC5538" s="2">
        <v>1296490000</v>
      </c>
      <c r="AD5538" s="2">
        <v>1296460000</v>
      </c>
      <c r="AE5538" s="2">
        <v>1296470000</v>
      </c>
      <c r="AF5538" s="2">
        <v>1296110000</v>
      </c>
    </row>
    <row r="5539" spans="1:32">
      <c r="A5539" t="s">
        <v>2933</v>
      </c>
      <c r="B5539" t="s">
        <v>19</v>
      </c>
      <c r="C5539" s="2">
        <v>2170090000</v>
      </c>
      <c r="D5539" s="2">
        <v>2231340000</v>
      </c>
      <c r="E5539" s="2">
        <v>2247440000</v>
      </c>
      <c r="F5539" s="2">
        <v>2142580000</v>
      </c>
      <c r="G5539" s="2">
        <v>2155530000</v>
      </c>
      <c r="H5539" s="2">
        <v>2166830000</v>
      </c>
      <c r="I5539" s="2">
        <v>2173990000</v>
      </c>
      <c r="J5539" s="2">
        <v>2177960000</v>
      </c>
      <c r="K5539" s="2">
        <v>2176180000</v>
      </c>
      <c r="L5539" s="2">
        <v>2171690000</v>
      </c>
      <c r="M5539" s="2">
        <v>2164410000</v>
      </c>
      <c r="N5539" s="2">
        <v>2157160000</v>
      </c>
      <c r="O5539" s="2">
        <v>2153540000</v>
      </c>
      <c r="P5539" s="2">
        <v>2148920000</v>
      </c>
      <c r="Q5539" s="2">
        <v>2144340000</v>
      </c>
      <c r="R5539" s="2">
        <v>2140940000</v>
      </c>
      <c r="S5539" s="2">
        <v>2138120000</v>
      </c>
      <c r="T5539" s="2">
        <v>2133660000</v>
      </c>
      <c r="U5539" s="2">
        <v>2130880000</v>
      </c>
      <c r="V5539" s="2">
        <v>2128620000</v>
      </c>
      <c r="W5539" s="2">
        <v>2126880000</v>
      </c>
      <c r="X5539" s="2">
        <v>2125210000</v>
      </c>
      <c r="Y5539" s="2">
        <v>2124620000</v>
      </c>
      <c r="Z5539" s="2">
        <v>2125690000</v>
      </c>
      <c r="AA5539" s="2">
        <v>2125150000</v>
      </c>
      <c r="AB5539" s="2">
        <v>2122140000</v>
      </c>
      <c r="AC5539" s="2">
        <v>2119730000</v>
      </c>
      <c r="AD5539" s="2">
        <v>2119680000</v>
      </c>
      <c r="AE5539" s="2">
        <v>2119690000</v>
      </c>
      <c r="AF5539" s="2">
        <v>2119110000</v>
      </c>
    </row>
    <row r="5540" spans="1:32">
      <c r="A5540" t="s">
        <v>2934</v>
      </c>
      <c r="B5540" t="s">
        <v>19</v>
      </c>
      <c r="C5540" s="2">
        <v>38263700000</v>
      </c>
      <c r="D5540" s="2">
        <v>39343600000</v>
      </c>
      <c r="E5540" s="2">
        <v>39627500000</v>
      </c>
      <c r="F5540" s="2">
        <v>37778600000</v>
      </c>
      <c r="G5540" s="2">
        <v>38006800000</v>
      </c>
      <c r="H5540" s="2">
        <v>38206200000</v>
      </c>
      <c r="I5540" s="2">
        <v>38332400000</v>
      </c>
      <c r="J5540" s="2">
        <v>38402300000</v>
      </c>
      <c r="K5540" s="2">
        <v>38370900000</v>
      </c>
      <c r="L5540" s="2">
        <v>38291900000</v>
      </c>
      <c r="M5540" s="2">
        <v>38163400000</v>
      </c>
      <c r="N5540" s="2">
        <v>38035700000</v>
      </c>
      <c r="O5540" s="2">
        <v>37971800000</v>
      </c>
      <c r="P5540" s="2">
        <v>37890400000</v>
      </c>
      <c r="Q5540" s="2">
        <v>37809600000</v>
      </c>
      <c r="R5540" s="2">
        <v>37749600000</v>
      </c>
      <c r="S5540" s="2">
        <v>37700000000</v>
      </c>
      <c r="T5540" s="2">
        <v>37621300000</v>
      </c>
      <c r="U5540" s="2">
        <v>37572200000</v>
      </c>
      <c r="V5540" s="2">
        <v>37532400000</v>
      </c>
      <c r="W5540" s="2">
        <v>37501800000</v>
      </c>
      <c r="X5540" s="2">
        <v>37472400000</v>
      </c>
      <c r="Y5540" s="2">
        <v>37461800000</v>
      </c>
      <c r="Z5540" s="2">
        <v>37480700000</v>
      </c>
      <c r="AA5540" s="2">
        <v>37471200000</v>
      </c>
      <c r="AB5540" s="2">
        <v>37418200000</v>
      </c>
      <c r="AC5540" s="2">
        <v>37375600000</v>
      </c>
      <c r="AD5540" s="2">
        <v>37374700000</v>
      </c>
      <c r="AE5540" s="2">
        <v>37375000000</v>
      </c>
      <c r="AF5540" s="2">
        <v>37364700000</v>
      </c>
    </row>
    <row r="5541" spans="1:32">
      <c r="A5541" t="s">
        <v>2935</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2936</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2937</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2938</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2939</v>
      </c>
      <c r="B5545" t="s">
        <v>19</v>
      </c>
      <c r="C5545" s="2">
        <v>1402280000</v>
      </c>
      <c r="D5545" s="2">
        <v>1445520000</v>
      </c>
      <c r="E5545" s="2">
        <v>1441190000</v>
      </c>
      <c r="F5545" s="2">
        <v>1248180000</v>
      </c>
      <c r="G5545" s="2">
        <v>1230220000</v>
      </c>
      <c r="H5545" s="2">
        <v>1210020000</v>
      </c>
      <c r="I5545" s="2">
        <v>1188590000</v>
      </c>
      <c r="J5545" s="2">
        <v>1166760000</v>
      </c>
      <c r="K5545" s="2">
        <v>1144610000</v>
      </c>
      <c r="L5545" s="2">
        <v>1123420000</v>
      </c>
      <c r="M5545" s="2">
        <v>1102020000</v>
      </c>
      <c r="N5545" s="2">
        <v>1081320000</v>
      </c>
      <c r="O5545" s="2">
        <v>1062220000</v>
      </c>
      <c r="P5545" s="2">
        <v>1043080000</v>
      </c>
      <c r="Q5545" s="2">
        <v>1023910000</v>
      </c>
      <c r="R5545" s="2">
        <v>1005600000</v>
      </c>
      <c r="S5545" s="2">
        <v>987692000</v>
      </c>
      <c r="T5545" s="2">
        <v>970204000</v>
      </c>
      <c r="U5545" s="2">
        <v>953620000</v>
      </c>
      <c r="V5545" s="2">
        <v>937493000</v>
      </c>
      <c r="W5545" s="2">
        <v>921403000</v>
      </c>
      <c r="X5545" s="2">
        <v>905810000</v>
      </c>
      <c r="Y5545" s="2">
        <v>889888000</v>
      </c>
      <c r="Z5545" s="2">
        <v>874874000</v>
      </c>
      <c r="AA5545" s="2">
        <v>859947000</v>
      </c>
      <c r="AB5545" s="2">
        <v>844634000</v>
      </c>
      <c r="AC5545" s="2">
        <v>829324000</v>
      </c>
      <c r="AD5545" s="2">
        <v>814558000</v>
      </c>
      <c r="AE5545" s="2">
        <v>799795000</v>
      </c>
      <c r="AF5545" s="2">
        <v>785481000</v>
      </c>
    </row>
    <row r="5546" spans="1:32">
      <c r="A5546" t="s">
        <v>2940</v>
      </c>
      <c r="B5546" t="s">
        <v>19</v>
      </c>
      <c r="C5546" s="2">
        <v>8753070000</v>
      </c>
      <c r="D5546" s="2">
        <v>9023000000</v>
      </c>
      <c r="E5546" s="2">
        <v>8995980000</v>
      </c>
      <c r="F5546" s="2">
        <v>7791190000</v>
      </c>
      <c r="G5546" s="2">
        <v>7679110000</v>
      </c>
      <c r="H5546" s="2">
        <v>7553010000</v>
      </c>
      <c r="I5546" s="2">
        <v>7419210000</v>
      </c>
      <c r="J5546" s="2">
        <v>7282950000</v>
      </c>
      <c r="K5546" s="2">
        <v>7144660000</v>
      </c>
      <c r="L5546" s="2">
        <v>7012430000</v>
      </c>
      <c r="M5546" s="2">
        <v>6878840000</v>
      </c>
      <c r="N5546" s="2">
        <v>6749640000</v>
      </c>
      <c r="O5546" s="2">
        <v>6630420000</v>
      </c>
      <c r="P5546" s="2">
        <v>6510970000</v>
      </c>
      <c r="Q5546" s="2">
        <v>6391260000</v>
      </c>
      <c r="R5546" s="2">
        <v>6276960000</v>
      </c>
      <c r="S5546" s="2">
        <v>6165210000</v>
      </c>
      <c r="T5546" s="2">
        <v>6056050000</v>
      </c>
      <c r="U5546" s="2">
        <v>5952530000</v>
      </c>
      <c r="V5546" s="2">
        <v>5851860000</v>
      </c>
      <c r="W5546" s="2">
        <v>5751430000</v>
      </c>
      <c r="X5546" s="2">
        <v>5654090000</v>
      </c>
      <c r="Y5546" s="2">
        <v>5554710000</v>
      </c>
      <c r="Z5546" s="2">
        <v>5460990000</v>
      </c>
      <c r="AA5546" s="2">
        <v>5367820000</v>
      </c>
      <c r="AB5546" s="2">
        <v>5272230000</v>
      </c>
      <c r="AC5546" s="2">
        <v>5176670000</v>
      </c>
      <c r="AD5546" s="2">
        <v>5084500000</v>
      </c>
      <c r="AE5546" s="2">
        <v>4992350000</v>
      </c>
      <c r="AF5546" s="2">
        <v>4903000000</v>
      </c>
    </row>
    <row r="5547" spans="1:32">
      <c r="A5547" t="s">
        <v>2941</v>
      </c>
      <c r="B5547" t="s">
        <v>19</v>
      </c>
      <c r="C5547" s="2">
        <v>26159300000</v>
      </c>
      <c r="D5547" s="2">
        <v>26966000000</v>
      </c>
      <c r="E5547" s="2">
        <v>26885200000</v>
      </c>
      <c r="F5547" s="2">
        <v>23284600000</v>
      </c>
      <c r="G5547" s="2">
        <v>22949600000</v>
      </c>
      <c r="H5547" s="2">
        <v>22572800000</v>
      </c>
      <c r="I5547" s="2">
        <v>22172900000</v>
      </c>
      <c r="J5547" s="2">
        <v>21765700000</v>
      </c>
      <c r="K5547" s="2">
        <v>21352400000</v>
      </c>
      <c r="L5547" s="2">
        <v>20957200000</v>
      </c>
      <c r="M5547" s="2">
        <v>20558000000</v>
      </c>
      <c r="N5547" s="2">
        <v>20171800000</v>
      </c>
      <c r="O5547" s="2">
        <v>19815500000</v>
      </c>
      <c r="P5547" s="2">
        <v>19458600000</v>
      </c>
      <c r="Q5547" s="2">
        <v>19100800000</v>
      </c>
      <c r="R5547" s="2">
        <v>18759200000</v>
      </c>
      <c r="S5547" s="2">
        <v>18425200000</v>
      </c>
      <c r="T5547" s="2">
        <v>18099000000</v>
      </c>
      <c r="U5547" s="2">
        <v>17789600000</v>
      </c>
      <c r="V5547" s="2">
        <v>17488800000</v>
      </c>
      <c r="W5547" s="2">
        <v>17188600000</v>
      </c>
      <c r="X5547" s="2">
        <v>16897700000</v>
      </c>
      <c r="Y5547" s="2">
        <v>16600700000</v>
      </c>
      <c r="Z5547" s="2">
        <v>16320600000</v>
      </c>
      <c r="AA5547" s="2">
        <v>16042200000</v>
      </c>
      <c r="AB5547" s="2">
        <v>15756500000</v>
      </c>
      <c r="AC5547" s="2">
        <v>15470900000</v>
      </c>
      <c r="AD5547" s="2">
        <v>15195400000</v>
      </c>
      <c r="AE5547" s="2">
        <v>14920000000</v>
      </c>
      <c r="AF5547" s="2">
        <v>14653000000</v>
      </c>
    </row>
    <row r="5548" spans="1:32">
      <c r="A5548" t="s">
        <v>2942</v>
      </c>
      <c r="B5548" t="s">
        <v>19</v>
      </c>
      <c r="C5548" s="2">
        <v>2554190000</v>
      </c>
      <c r="D5548" s="2">
        <v>2632950000</v>
      </c>
      <c r="E5548" s="2">
        <v>2625070000</v>
      </c>
      <c r="F5548" s="2">
        <v>2273510000</v>
      </c>
      <c r="G5548" s="2">
        <v>2240800000</v>
      </c>
      <c r="H5548" s="2">
        <v>2204000000</v>
      </c>
      <c r="I5548" s="2">
        <v>2164960000</v>
      </c>
      <c r="J5548" s="2">
        <v>2125200000</v>
      </c>
      <c r="K5548" s="2">
        <v>2084850000</v>
      </c>
      <c r="L5548" s="2">
        <v>2046260000</v>
      </c>
      <c r="M5548" s="2">
        <v>2007280000</v>
      </c>
      <c r="N5548" s="2">
        <v>1969580000</v>
      </c>
      <c r="O5548" s="2">
        <v>1934790000</v>
      </c>
      <c r="P5548" s="2">
        <v>1899930000</v>
      </c>
      <c r="Q5548" s="2">
        <v>1865000000</v>
      </c>
      <c r="R5548" s="2">
        <v>1831650000</v>
      </c>
      <c r="S5548" s="2">
        <v>1799040000</v>
      </c>
      <c r="T5548" s="2">
        <v>1767180000</v>
      </c>
      <c r="U5548" s="2">
        <v>1736980000</v>
      </c>
      <c r="V5548" s="2">
        <v>1707600000</v>
      </c>
      <c r="W5548" s="2">
        <v>1678290000</v>
      </c>
      <c r="X5548" s="2">
        <v>1649890000</v>
      </c>
      <c r="Y5548" s="2">
        <v>1620890000</v>
      </c>
      <c r="Z5548" s="2">
        <v>1593540000</v>
      </c>
      <c r="AA5548" s="2">
        <v>1566350000</v>
      </c>
      <c r="AB5548" s="2">
        <v>1538460000</v>
      </c>
      <c r="AC5548" s="2">
        <v>1510580000</v>
      </c>
      <c r="AD5548" s="2">
        <v>1483680000</v>
      </c>
      <c r="AE5548" s="2">
        <v>1456790000</v>
      </c>
      <c r="AF5548" s="2">
        <v>1430720000</v>
      </c>
    </row>
    <row r="5549" spans="1:32">
      <c r="A5549" t="s">
        <v>2943</v>
      </c>
      <c r="B5549" t="s">
        <v>19</v>
      </c>
      <c r="C5549" s="2">
        <v>2307910000</v>
      </c>
      <c r="D5549" s="2">
        <v>2379080000</v>
      </c>
      <c r="E5549" s="2">
        <v>2371960000</v>
      </c>
      <c r="F5549" s="2">
        <v>2054290000</v>
      </c>
      <c r="G5549" s="2">
        <v>2024740000</v>
      </c>
      <c r="H5549" s="2">
        <v>1991490000</v>
      </c>
      <c r="I5549" s="2">
        <v>1956210000</v>
      </c>
      <c r="J5549" s="2">
        <v>1920290000</v>
      </c>
      <c r="K5549" s="2">
        <v>1883820000</v>
      </c>
      <c r="L5549" s="2">
        <v>1848960000</v>
      </c>
      <c r="M5549" s="2">
        <v>1813730000</v>
      </c>
      <c r="N5549" s="2">
        <v>1779670000</v>
      </c>
      <c r="O5549" s="2">
        <v>1748230000</v>
      </c>
      <c r="P5549" s="2">
        <v>1716740000</v>
      </c>
      <c r="Q5549" s="2">
        <v>1685170000</v>
      </c>
      <c r="R5549" s="2">
        <v>1655040000</v>
      </c>
      <c r="S5549" s="2">
        <v>1625570000</v>
      </c>
      <c r="T5549" s="2">
        <v>1596790000</v>
      </c>
      <c r="U5549" s="2">
        <v>1569500000</v>
      </c>
      <c r="V5549" s="2">
        <v>1542950000</v>
      </c>
      <c r="W5549" s="2">
        <v>1516470000</v>
      </c>
      <c r="X5549" s="2">
        <v>1490810000</v>
      </c>
      <c r="Y5549" s="2">
        <v>1464600000</v>
      </c>
      <c r="Z5549" s="2">
        <v>1439890000</v>
      </c>
      <c r="AA5549" s="2">
        <v>1415330000</v>
      </c>
      <c r="AB5549" s="2">
        <v>1390120000</v>
      </c>
      <c r="AC5549" s="2">
        <v>1364930000</v>
      </c>
      <c r="AD5549" s="2">
        <v>1340620000</v>
      </c>
      <c r="AE5549" s="2">
        <v>1316330000</v>
      </c>
      <c r="AF5549" s="2">
        <v>1292770000</v>
      </c>
    </row>
    <row r="5550" spans="1:32">
      <c r="A5550" t="s">
        <v>2944</v>
      </c>
      <c r="B5550" t="s">
        <v>19</v>
      </c>
      <c r="C5550" s="2">
        <v>6742600000</v>
      </c>
      <c r="D5550" s="2">
        <v>6950530000</v>
      </c>
      <c r="E5550" s="2">
        <v>6929720000</v>
      </c>
      <c r="F5550" s="2">
        <v>6001660000</v>
      </c>
      <c r="G5550" s="2">
        <v>5915310000</v>
      </c>
      <c r="H5550" s="2">
        <v>5818180000</v>
      </c>
      <c r="I5550" s="2">
        <v>5715110000</v>
      </c>
      <c r="J5550" s="2">
        <v>5610150000</v>
      </c>
      <c r="K5550" s="2">
        <v>5503630000</v>
      </c>
      <c r="L5550" s="2">
        <v>5401770000</v>
      </c>
      <c r="M5550" s="2">
        <v>5298860000</v>
      </c>
      <c r="N5550" s="2">
        <v>5199330000</v>
      </c>
      <c r="O5550" s="2">
        <v>5107500000</v>
      </c>
      <c r="P5550" s="2">
        <v>5015480000</v>
      </c>
      <c r="Q5550" s="2">
        <v>4923270000</v>
      </c>
      <c r="R5550" s="2">
        <v>4835230000</v>
      </c>
      <c r="S5550" s="2">
        <v>4749140000</v>
      </c>
      <c r="T5550" s="2">
        <v>4665050000</v>
      </c>
      <c r="U5550" s="2">
        <v>4585310000</v>
      </c>
      <c r="V5550" s="2">
        <v>4507770000</v>
      </c>
      <c r="W5550" s="2">
        <v>4430400000</v>
      </c>
      <c r="X5550" s="2">
        <v>4355420000</v>
      </c>
      <c r="Y5550" s="2">
        <v>4278860000</v>
      </c>
      <c r="Z5550" s="2">
        <v>4206670000</v>
      </c>
      <c r="AA5550" s="2">
        <v>4134900000</v>
      </c>
      <c r="AB5550" s="2">
        <v>4061270000</v>
      </c>
      <c r="AC5550" s="2">
        <v>3987660000</v>
      </c>
      <c r="AD5550" s="2">
        <v>3916650000</v>
      </c>
      <c r="AE5550" s="2">
        <v>3845670000</v>
      </c>
      <c r="AF5550" s="2">
        <v>3776840000</v>
      </c>
    </row>
    <row r="5551" spans="1:32">
      <c r="A5551" t="s">
        <v>2945</v>
      </c>
      <c r="B5551" t="s">
        <v>19</v>
      </c>
      <c r="C5551" s="2">
        <v>308358000</v>
      </c>
      <c r="D5551" s="2">
        <v>317867000</v>
      </c>
      <c r="E5551" s="2">
        <v>316915000</v>
      </c>
      <c r="F5551" s="2">
        <v>274472000</v>
      </c>
      <c r="G5551" s="2">
        <v>270524000</v>
      </c>
      <c r="H5551" s="2">
        <v>266082000</v>
      </c>
      <c r="I5551" s="2">
        <v>261368000</v>
      </c>
      <c r="J5551" s="2">
        <v>256568000</v>
      </c>
      <c r="K5551" s="2">
        <v>251696000</v>
      </c>
      <c r="L5551" s="2">
        <v>247038000</v>
      </c>
      <c r="M5551" s="2">
        <v>242332000</v>
      </c>
      <c r="N5551" s="2">
        <v>237780000</v>
      </c>
      <c r="O5551" s="2">
        <v>233580000</v>
      </c>
      <c r="P5551" s="2">
        <v>229372000</v>
      </c>
      <c r="Q5551" s="2">
        <v>225155000</v>
      </c>
      <c r="R5551" s="2">
        <v>221128000</v>
      </c>
      <c r="S5551" s="2">
        <v>217191000</v>
      </c>
      <c r="T5551" s="2">
        <v>213346000</v>
      </c>
      <c r="U5551" s="2">
        <v>209699000</v>
      </c>
      <c r="V5551" s="2">
        <v>206153000</v>
      </c>
      <c r="W5551" s="2">
        <v>202614000</v>
      </c>
      <c r="X5551" s="2">
        <v>199186000</v>
      </c>
      <c r="Y5551" s="2">
        <v>195684000</v>
      </c>
      <c r="Z5551" s="2">
        <v>192383000</v>
      </c>
      <c r="AA5551" s="2">
        <v>189101000</v>
      </c>
      <c r="AB5551" s="2">
        <v>185733000</v>
      </c>
      <c r="AC5551" s="2">
        <v>182367000</v>
      </c>
      <c r="AD5551" s="2">
        <v>179119000</v>
      </c>
      <c r="AE5551" s="2">
        <v>175873000</v>
      </c>
      <c r="AF5551" s="2">
        <v>172725000</v>
      </c>
    </row>
    <row r="5552" spans="1:32">
      <c r="A5552" t="s">
        <v>2946</v>
      </c>
      <c r="B5552" t="s">
        <v>19</v>
      </c>
      <c r="C5552" s="2">
        <v>553953000</v>
      </c>
      <c r="D5552" s="2">
        <v>571036000</v>
      </c>
      <c r="E5552" s="2">
        <v>569326000</v>
      </c>
      <c r="F5552" s="2">
        <v>493079000</v>
      </c>
      <c r="G5552" s="2">
        <v>485985000</v>
      </c>
      <c r="H5552" s="2">
        <v>478005000</v>
      </c>
      <c r="I5552" s="2">
        <v>469537000</v>
      </c>
      <c r="J5552" s="2">
        <v>460914000</v>
      </c>
      <c r="K5552" s="2">
        <v>452162000</v>
      </c>
      <c r="L5552" s="2">
        <v>443794000</v>
      </c>
      <c r="M5552" s="2">
        <v>435339000</v>
      </c>
      <c r="N5552" s="2">
        <v>427162000</v>
      </c>
      <c r="O5552" s="2">
        <v>419617000</v>
      </c>
      <c r="P5552" s="2">
        <v>412058000</v>
      </c>
      <c r="Q5552" s="2">
        <v>404482000</v>
      </c>
      <c r="R5552" s="2">
        <v>397248000</v>
      </c>
      <c r="S5552" s="2">
        <v>390176000</v>
      </c>
      <c r="T5552" s="2">
        <v>383267000</v>
      </c>
      <c r="U5552" s="2">
        <v>376716000</v>
      </c>
      <c r="V5552" s="2">
        <v>370345000</v>
      </c>
      <c r="W5552" s="2">
        <v>363989000</v>
      </c>
      <c r="X5552" s="2">
        <v>357829000</v>
      </c>
      <c r="Y5552" s="2">
        <v>351539000</v>
      </c>
      <c r="Z5552" s="2">
        <v>345608000</v>
      </c>
      <c r="AA5552" s="2">
        <v>339712000</v>
      </c>
      <c r="AB5552" s="2">
        <v>333662000</v>
      </c>
      <c r="AC5552" s="2">
        <v>327614000</v>
      </c>
      <c r="AD5552" s="2">
        <v>321781000</v>
      </c>
      <c r="AE5552" s="2">
        <v>315949000</v>
      </c>
      <c r="AF5552" s="2">
        <v>310294000</v>
      </c>
    </row>
    <row r="5553" spans="1:32">
      <c r="A5553" t="s">
        <v>2947</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2948</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2949</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2950</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2951</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2952</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2953</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2954</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2955</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2956</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2957</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2958</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2959</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2960</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2961</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2962</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2963</v>
      </c>
      <c r="B5569" t="s">
        <v>19</v>
      </c>
      <c r="C5569" s="2">
        <v>224468000000</v>
      </c>
      <c r="D5569" s="2">
        <v>260838000000</v>
      </c>
      <c r="E5569" s="2">
        <v>277981000000</v>
      </c>
      <c r="F5569" s="2">
        <v>248338000000</v>
      </c>
      <c r="G5569" s="2">
        <v>237088000000</v>
      </c>
      <c r="H5569" s="2">
        <v>228516000000</v>
      </c>
      <c r="I5569" s="2">
        <v>221492000000</v>
      </c>
      <c r="J5569" s="2">
        <v>215480000000</v>
      </c>
      <c r="K5569" s="2">
        <v>210599000000</v>
      </c>
      <c r="L5569" s="2">
        <v>206194000000</v>
      </c>
      <c r="M5569" s="2">
        <v>202266000000</v>
      </c>
      <c r="N5569" s="2">
        <v>198337000000</v>
      </c>
      <c r="O5569" s="2">
        <v>194885000000</v>
      </c>
      <c r="P5569" s="2">
        <v>191194000000</v>
      </c>
      <c r="Q5569" s="2">
        <v>187563000000</v>
      </c>
      <c r="R5569" s="2">
        <v>183872000000</v>
      </c>
      <c r="S5569" s="2">
        <v>180479000000</v>
      </c>
      <c r="T5569" s="2">
        <v>177206000000</v>
      </c>
      <c r="U5569" s="2">
        <v>174051000000</v>
      </c>
      <c r="V5569" s="2">
        <v>170956000000</v>
      </c>
      <c r="W5569" s="2">
        <v>168217000000</v>
      </c>
      <c r="X5569" s="2">
        <v>165539000000</v>
      </c>
      <c r="Y5569" s="2">
        <v>163158000000</v>
      </c>
      <c r="Z5569" s="2">
        <v>160717000000</v>
      </c>
      <c r="AA5569" s="2">
        <v>158515000000</v>
      </c>
      <c r="AB5569" s="2">
        <v>156729000000</v>
      </c>
      <c r="AC5569" s="2">
        <v>154943000000</v>
      </c>
      <c r="AD5569" s="2">
        <v>152979000000</v>
      </c>
      <c r="AE5569" s="2">
        <v>151074000000</v>
      </c>
      <c r="AF5569" s="2">
        <v>149050000000</v>
      </c>
    </row>
    <row r="5570" spans="1:32">
      <c r="A5570" t="s">
        <v>2964</v>
      </c>
      <c r="B5570" t="s">
        <v>19</v>
      </c>
      <c r="C5570" s="2">
        <v>1625500000000</v>
      </c>
      <c r="D5570" s="2">
        <v>1888880000000</v>
      </c>
      <c r="E5570" s="2">
        <v>2013020000000</v>
      </c>
      <c r="F5570" s="2">
        <v>1798350000000</v>
      </c>
      <c r="G5570" s="2">
        <v>1716880000000</v>
      </c>
      <c r="H5570" s="2">
        <v>1654810000000</v>
      </c>
      <c r="I5570" s="2">
        <v>1603950000000</v>
      </c>
      <c r="J5570" s="2">
        <v>1560410000000</v>
      </c>
      <c r="K5570" s="2">
        <v>1525070000000</v>
      </c>
      <c r="L5570" s="2">
        <v>1493170000000</v>
      </c>
      <c r="M5570" s="2">
        <v>1464720000000</v>
      </c>
      <c r="N5570" s="2">
        <v>1436270000000</v>
      </c>
      <c r="O5570" s="2">
        <v>1411270000000</v>
      </c>
      <c r="P5570" s="2">
        <v>1384540000000</v>
      </c>
      <c r="Q5570" s="2">
        <v>1358250000000</v>
      </c>
      <c r="R5570" s="2">
        <v>1331520000000</v>
      </c>
      <c r="S5570" s="2">
        <v>1306950000000</v>
      </c>
      <c r="T5570" s="2">
        <v>1283250000000</v>
      </c>
      <c r="U5570" s="2">
        <v>1260400000000</v>
      </c>
      <c r="V5570" s="2">
        <v>1237980000000</v>
      </c>
      <c r="W5570" s="2">
        <v>1218160000000</v>
      </c>
      <c r="X5570" s="2">
        <v>1198760000000</v>
      </c>
      <c r="Y5570" s="2">
        <v>1181520000000</v>
      </c>
      <c r="Z5570" s="2">
        <v>1163840000000</v>
      </c>
      <c r="AA5570" s="2">
        <v>1147890000000</v>
      </c>
      <c r="AB5570" s="2">
        <v>1134960000000</v>
      </c>
      <c r="AC5570" s="2">
        <v>1122030000000</v>
      </c>
      <c r="AD5570" s="2">
        <v>1107810000000</v>
      </c>
      <c r="AE5570" s="2">
        <v>1094010000000</v>
      </c>
      <c r="AF5570" s="2">
        <v>1079360000000</v>
      </c>
    </row>
    <row r="5571" spans="1:32">
      <c r="A5571" t="s">
        <v>2965</v>
      </c>
      <c r="B5571" t="s">
        <v>19</v>
      </c>
      <c r="C5571" s="2">
        <v>32510500000</v>
      </c>
      <c r="D5571" s="2">
        <v>37778100000</v>
      </c>
      <c r="E5571" s="2">
        <v>40261000000</v>
      </c>
      <c r="F5571" s="2">
        <v>35967600000</v>
      </c>
      <c r="G5571" s="2">
        <v>34338200000</v>
      </c>
      <c r="H5571" s="2">
        <v>33096800000</v>
      </c>
      <c r="I5571" s="2">
        <v>32079500000</v>
      </c>
      <c r="J5571" s="2">
        <v>31208700000</v>
      </c>
      <c r="K5571" s="2">
        <v>30501800000</v>
      </c>
      <c r="L5571" s="2">
        <v>29863800000</v>
      </c>
      <c r="M5571" s="2">
        <v>29294800000</v>
      </c>
      <c r="N5571" s="2">
        <v>28725800000</v>
      </c>
      <c r="O5571" s="2">
        <v>28225800000</v>
      </c>
      <c r="P5571" s="2">
        <v>27691300000</v>
      </c>
      <c r="Q5571" s="2">
        <v>27165400000</v>
      </c>
      <c r="R5571" s="2">
        <v>26630900000</v>
      </c>
      <c r="S5571" s="2">
        <v>26139500000</v>
      </c>
      <c r="T5571" s="2">
        <v>25665300000</v>
      </c>
      <c r="U5571" s="2">
        <v>25208400000</v>
      </c>
      <c r="V5571" s="2">
        <v>24760100000</v>
      </c>
      <c r="W5571" s="2">
        <v>24363500000</v>
      </c>
      <c r="X5571" s="2">
        <v>23975600000</v>
      </c>
      <c r="Y5571" s="2">
        <v>23630700000</v>
      </c>
      <c r="Z5571" s="2">
        <v>23277200000</v>
      </c>
      <c r="AA5571" s="2">
        <v>22958300000</v>
      </c>
      <c r="AB5571" s="2">
        <v>22699600000</v>
      </c>
      <c r="AC5571" s="2">
        <v>22441000000</v>
      </c>
      <c r="AD5571" s="2">
        <v>22156500000</v>
      </c>
      <c r="AE5571" s="2">
        <v>21880600000</v>
      </c>
      <c r="AF5571" s="2">
        <v>21587500000</v>
      </c>
    </row>
    <row r="5572" spans="1:32">
      <c r="A5572" t="s">
        <v>2966</v>
      </c>
      <c r="B5572" t="s">
        <v>19</v>
      </c>
      <c r="C5572" s="2">
        <v>237803000000</v>
      </c>
      <c r="D5572" s="2">
        <v>276334000000</v>
      </c>
      <c r="E5572" s="2">
        <v>294495000000</v>
      </c>
      <c r="F5572" s="2">
        <v>263091000000</v>
      </c>
      <c r="G5572" s="2">
        <v>251172000000</v>
      </c>
      <c r="H5572" s="2">
        <v>242092000000</v>
      </c>
      <c r="I5572" s="2">
        <v>234650000000</v>
      </c>
      <c r="J5572" s="2">
        <v>228281000000</v>
      </c>
      <c r="K5572" s="2">
        <v>223110000000</v>
      </c>
      <c r="L5572" s="2">
        <v>218444000000</v>
      </c>
      <c r="M5572" s="2">
        <v>214282000000</v>
      </c>
      <c r="N5572" s="2">
        <v>210120000000</v>
      </c>
      <c r="O5572" s="2">
        <v>206462000000</v>
      </c>
      <c r="P5572" s="2">
        <v>202552000000</v>
      </c>
      <c r="Q5572" s="2">
        <v>198706000000</v>
      </c>
      <c r="R5572" s="2">
        <v>194796000000</v>
      </c>
      <c r="S5572" s="2">
        <v>191201000000</v>
      </c>
      <c r="T5572" s="2">
        <v>187733000000</v>
      </c>
      <c r="U5572" s="2">
        <v>184391000000</v>
      </c>
      <c r="V5572" s="2">
        <v>181111000000</v>
      </c>
      <c r="W5572" s="2">
        <v>178211000000</v>
      </c>
      <c r="X5572" s="2">
        <v>175373000000</v>
      </c>
      <c r="Y5572" s="2">
        <v>172850000000</v>
      </c>
      <c r="Z5572" s="2">
        <v>170265000000</v>
      </c>
      <c r="AA5572" s="2">
        <v>167932000000</v>
      </c>
      <c r="AB5572" s="2">
        <v>166040000000</v>
      </c>
      <c r="AC5572" s="2">
        <v>164148000000</v>
      </c>
      <c r="AD5572" s="2">
        <v>162067000000</v>
      </c>
      <c r="AE5572" s="2">
        <v>160049000000</v>
      </c>
      <c r="AF5572" s="2">
        <v>157905000000</v>
      </c>
    </row>
    <row r="5573" spans="1:32">
      <c r="A5573" t="s">
        <v>2967</v>
      </c>
      <c r="B5573" t="s">
        <v>19</v>
      </c>
      <c r="C5573" s="2">
        <v>235347000000</v>
      </c>
      <c r="D5573" s="2">
        <v>273480000000</v>
      </c>
      <c r="E5573" s="2">
        <v>291454000000</v>
      </c>
      <c r="F5573" s="2">
        <v>260374000000</v>
      </c>
      <c r="G5573" s="2">
        <v>248578000000</v>
      </c>
      <c r="H5573" s="2">
        <v>239591000000</v>
      </c>
      <c r="I5573" s="2">
        <v>232227000000</v>
      </c>
      <c r="J5573" s="2">
        <v>225923000000</v>
      </c>
      <c r="K5573" s="2">
        <v>220806000000</v>
      </c>
      <c r="L5573" s="2">
        <v>216188000000</v>
      </c>
      <c r="M5573" s="2">
        <v>212069000000</v>
      </c>
      <c r="N5573" s="2">
        <v>207949000000</v>
      </c>
      <c r="O5573" s="2">
        <v>204330000000</v>
      </c>
      <c r="P5573" s="2">
        <v>200460000000</v>
      </c>
      <c r="Q5573" s="2">
        <v>196653000000</v>
      </c>
      <c r="R5573" s="2">
        <v>192784000000</v>
      </c>
      <c r="S5573" s="2">
        <v>189227000000</v>
      </c>
      <c r="T5573" s="2">
        <v>185794000000</v>
      </c>
      <c r="U5573" s="2">
        <v>182486000000</v>
      </c>
      <c r="V5573" s="2">
        <v>179241000000</v>
      </c>
      <c r="W5573" s="2">
        <v>176370000000</v>
      </c>
      <c r="X5573" s="2">
        <v>173562000000</v>
      </c>
      <c r="Y5573" s="2">
        <v>171065000000</v>
      </c>
      <c r="Z5573" s="2">
        <v>168506000000</v>
      </c>
      <c r="AA5573" s="2">
        <v>166197000000</v>
      </c>
      <c r="AB5573" s="2">
        <v>164325000000</v>
      </c>
      <c r="AC5573" s="2">
        <v>162453000000</v>
      </c>
      <c r="AD5573" s="2">
        <v>160393000000</v>
      </c>
      <c r="AE5573" s="2">
        <v>158396000000</v>
      </c>
      <c r="AF5573" s="2">
        <v>156274000000</v>
      </c>
    </row>
    <row r="5574" spans="1:32">
      <c r="A5574" t="s">
        <v>2968</v>
      </c>
      <c r="B5574" t="s">
        <v>19</v>
      </c>
      <c r="C5574" s="2">
        <v>6483860000</v>
      </c>
      <c r="D5574" s="2">
        <v>7534410000</v>
      </c>
      <c r="E5574" s="2">
        <v>8029600000</v>
      </c>
      <c r="F5574" s="2">
        <v>7173340000</v>
      </c>
      <c r="G5574" s="2">
        <v>6848370000</v>
      </c>
      <c r="H5574" s="2">
        <v>6600780000</v>
      </c>
      <c r="I5574" s="2">
        <v>6397890000</v>
      </c>
      <c r="J5574" s="2">
        <v>6224230000</v>
      </c>
      <c r="K5574" s="2">
        <v>6083240000</v>
      </c>
      <c r="L5574" s="2">
        <v>5956000000</v>
      </c>
      <c r="M5574" s="2">
        <v>5842520000</v>
      </c>
      <c r="N5574" s="2">
        <v>5729040000</v>
      </c>
      <c r="O5574" s="2">
        <v>5629320000</v>
      </c>
      <c r="P5574" s="2">
        <v>5522710000</v>
      </c>
      <c r="Q5574" s="2">
        <v>5417830000</v>
      </c>
      <c r="R5574" s="2">
        <v>5311230000</v>
      </c>
      <c r="S5574" s="2">
        <v>5213220000</v>
      </c>
      <c r="T5574" s="2">
        <v>5118650000</v>
      </c>
      <c r="U5574" s="2">
        <v>5027530000</v>
      </c>
      <c r="V5574" s="2">
        <v>4938120000</v>
      </c>
      <c r="W5574" s="2">
        <v>4859020000</v>
      </c>
      <c r="X5574" s="2">
        <v>4781650000</v>
      </c>
      <c r="Y5574" s="2">
        <v>4712880000</v>
      </c>
      <c r="Z5574" s="2">
        <v>4642380000</v>
      </c>
      <c r="AA5574" s="2">
        <v>4578760000</v>
      </c>
      <c r="AB5574" s="2">
        <v>4527180000</v>
      </c>
      <c r="AC5574" s="2">
        <v>4475600000</v>
      </c>
      <c r="AD5574" s="2">
        <v>4418860000</v>
      </c>
      <c r="AE5574" s="2">
        <v>4363840000</v>
      </c>
      <c r="AF5574" s="2">
        <v>4305380000</v>
      </c>
    </row>
    <row r="5575" spans="1:32">
      <c r="A5575" t="s">
        <v>2969</v>
      </c>
      <c r="B5575" t="s">
        <v>19</v>
      </c>
      <c r="C5575" s="2">
        <v>12972200000</v>
      </c>
      <c r="D5575" s="2">
        <v>15074100000</v>
      </c>
      <c r="E5575" s="2">
        <v>16064800000</v>
      </c>
      <c r="F5575" s="2">
        <v>14351700000</v>
      </c>
      <c r="G5575" s="2">
        <v>13701500000</v>
      </c>
      <c r="H5575" s="2">
        <v>13206200000</v>
      </c>
      <c r="I5575" s="2">
        <v>12800200000</v>
      </c>
      <c r="J5575" s="2">
        <v>12452800000</v>
      </c>
      <c r="K5575" s="2">
        <v>12170700000</v>
      </c>
      <c r="L5575" s="2">
        <v>11916200000</v>
      </c>
      <c r="M5575" s="2">
        <v>11689100000</v>
      </c>
      <c r="N5575" s="2">
        <v>11462100000</v>
      </c>
      <c r="O5575" s="2">
        <v>11262600000</v>
      </c>
      <c r="P5575" s="2">
        <v>11049300000</v>
      </c>
      <c r="Q5575" s="2">
        <v>10839400000</v>
      </c>
      <c r="R5575" s="2">
        <v>10626200000</v>
      </c>
      <c r="S5575" s="2">
        <v>10430100000</v>
      </c>
      <c r="T5575" s="2">
        <v>10240900000</v>
      </c>
      <c r="U5575" s="2">
        <v>10058600000</v>
      </c>
      <c r="V5575" s="2">
        <v>9879680000</v>
      </c>
      <c r="W5575" s="2">
        <v>9721440000</v>
      </c>
      <c r="X5575" s="2">
        <v>9566640000</v>
      </c>
      <c r="Y5575" s="2">
        <v>9429040000</v>
      </c>
      <c r="Z5575" s="2">
        <v>9288000000</v>
      </c>
      <c r="AA5575" s="2">
        <v>9160720000</v>
      </c>
      <c r="AB5575" s="2">
        <v>9057520000</v>
      </c>
      <c r="AC5575" s="2">
        <v>8954320000</v>
      </c>
      <c r="AD5575" s="2">
        <v>8840800000</v>
      </c>
      <c r="AE5575" s="2">
        <v>8730720000</v>
      </c>
      <c r="AF5575" s="2">
        <v>8613760000</v>
      </c>
    </row>
    <row r="5576" spans="1:32">
      <c r="A5576" t="s">
        <v>2970</v>
      </c>
      <c r="B5576" t="s">
        <v>19</v>
      </c>
      <c r="C5576" s="2">
        <v>122775000000</v>
      </c>
      <c r="D5576" s="2">
        <v>142668000000</v>
      </c>
      <c r="E5576" s="2">
        <v>152045000000</v>
      </c>
      <c r="F5576" s="2">
        <v>135831000000</v>
      </c>
      <c r="G5576" s="2">
        <v>129678000000</v>
      </c>
      <c r="H5576" s="2">
        <v>124989000000</v>
      </c>
      <c r="I5576" s="2">
        <v>121148000000</v>
      </c>
      <c r="J5576" s="2">
        <v>117859000000</v>
      </c>
      <c r="K5576" s="2">
        <v>115189000000</v>
      </c>
      <c r="L5576" s="2">
        <v>112780000000</v>
      </c>
      <c r="M5576" s="2">
        <v>110631000000</v>
      </c>
      <c r="N5576" s="2">
        <v>108483000000</v>
      </c>
      <c r="O5576" s="2">
        <v>106594000000</v>
      </c>
      <c r="P5576" s="2">
        <v>104576000000</v>
      </c>
      <c r="Q5576" s="2">
        <v>102590000000</v>
      </c>
      <c r="R5576" s="2">
        <v>100571000000</v>
      </c>
      <c r="S5576" s="2">
        <v>98715200000</v>
      </c>
      <c r="T5576" s="2">
        <v>96924600000</v>
      </c>
      <c r="U5576" s="2">
        <v>95199000000</v>
      </c>
      <c r="V5576" s="2">
        <v>93506000000</v>
      </c>
      <c r="W5576" s="2">
        <v>92008300000</v>
      </c>
      <c r="X5576" s="2">
        <v>90543200000</v>
      </c>
      <c r="Y5576" s="2">
        <v>89240900000</v>
      </c>
      <c r="Z5576" s="2">
        <v>87906100000</v>
      </c>
      <c r="AA5576" s="2">
        <v>86701400000</v>
      </c>
      <c r="AB5576" s="2">
        <v>85724700000</v>
      </c>
      <c r="AC5576" s="2">
        <v>84748000000</v>
      </c>
      <c r="AD5576" s="2">
        <v>83673500000</v>
      </c>
      <c r="AE5576" s="2">
        <v>82631700000</v>
      </c>
      <c r="AF5576" s="2">
        <v>81524700000</v>
      </c>
    </row>
    <row r="5577" spans="1:32">
      <c r="A5577" t="s">
        <v>2971</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2972</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2973</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2974</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2975</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2976</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2977</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2978</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2979</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2980</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2981</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2982</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2983</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2984</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2985</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2986</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2987</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2988</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2989</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2990</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2991</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2992</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2993</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2994</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2995</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2996</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2997</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2998</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2999</v>
      </c>
      <c r="B5605" t="s">
        <v>19</v>
      </c>
      <c r="C5605" s="2">
        <v>870618000</v>
      </c>
      <c r="D5605" s="2">
        <v>893279000</v>
      </c>
      <c r="E5605" s="2">
        <v>866323000</v>
      </c>
      <c r="F5605" s="2">
        <v>808899000</v>
      </c>
      <c r="G5605" s="2">
        <v>802390000</v>
      </c>
      <c r="H5605" s="2">
        <v>798989000</v>
      </c>
      <c r="I5605" s="2">
        <v>796797000</v>
      </c>
      <c r="J5605" s="2">
        <v>794471000</v>
      </c>
      <c r="K5605" s="2">
        <v>791674000</v>
      </c>
      <c r="L5605" s="2">
        <v>788117000</v>
      </c>
      <c r="M5605" s="2">
        <v>783822000</v>
      </c>
      <c r="N5605" s="2">
        <v>778946000</v>
      </c>
      <c r="O5605" s="2">
        <v>774338000</v>
      </c>
      <c r="P5605" s="2">
        <v>769483000</v>
      </c>
      <c r="Q5605" s="2">
        <v>765143000</v>
      </c>
      <c r="R5605" s="2">
        <v>761520000</v>
      </c>
      <c r="S5605" s="2">
        <v>758567000</v>
      </c>
      <c r="T5605" s="2">
        <v>755614000</v>
      </c>
      <c r="U5605" s="2">
        <v>753287000</v>
      </c>
      <c r="V5605" s="2">
        <v>751274000</v>
      </c>
      <c r="W5605" s="2">
        <v>749350000</v>
      </c>
      <c r="X5605" s="2">
        <v>747762000</v>
      </c>
      <c r="Y5605" s="2">
        <v>746397000</v>
      </c>
      <c r="Z5605" s="2">
        <v>745704000</v>
      </c>
      <c r="AA5605" s="2">
        <v>744899000</v>
      </c>
      <c r="AB5605" s="2">
        <v>744272000</v>
      </c>
      <c r="AC5605" s="2">
        <v>743780000</v>
      </c>
      <c r="AD5605" s="2">
        <v>743556000</v>
      </c>
      <c r="AE5605" s="2">
        <v>743400000</v>
      </c>
      <c r="AF5605" s="2">
        <v>743735000</v>
      </c>
    </row>
    <row r="5606" spans="1:32">
      <c r="A5606" t="s">
        <v>3000</v>
      </c>
      <c r="B5606" t="s">
        <v>19</v>
      </c>
      <c r="C5606" s="2">
        <v>7102330000</v>
      </c>
      <c r="D5606" s="2">
        <v>7287190000</v>
      </c>
      <c r="E5606" s="2">
        <v>7067290000</v>
      </c>
      <c r="F5606" s="2">
        <v>6598840000</v>
      </c>
      <c r="G5606" s="2">
        <v>6545730000</v>
      </c>
      <c r="H5606" s="2">
        <v>6518000000</v>
      </c>
      <c r="I5606" s="2">
        <v>6500110000</v>
      </c>
      <c r="J5606" s="2">
        <v>6481130000</v>
      </c>
      <c r="K5606" s="2">
        <v>6458320000</v>
      </c>
      <c r="L5606" s="2">
        <v>6429310000</v>
      </c>
      <c r="M5606" s="2">
        <v>6394270000</v>
      </c>
      <c r="N5606" s="2">
        <v>6354480000</v>
      </c>
      <c r="O5606" s="2">
        <v>6316890000</v>
      </c>
      <c r="P5606" s="2">
        <v>6277290000</v>
      </c>
      <c r="Q5606" s="2">
        <v>6241890000</v>
      </c>
      <c r="R5606" s="2">
        <v>6212320000</v>
      </c>
      <c r="S5606" s="2">
        <v>6188240000</v>
      </c>
      <c r="T5606" s="2">
        <v>6164150000</v>
      </c>
      <c r="U5606" s="2">
        <v>6145170000</v>
      </c>
      <c r="V5606" s="2">
        <v>6128740000</v>
      </c>
      <c r="W5606" s="2">
        <v>6113050000</v>
      </c>
      <c r="X5606" s="2">
        <v>6100090000</v>
      </c>
      <c r="Y5606" s="2">
        <v>6088960000</v>
      </c>
      <c r="Z5606" s="2">
        <v>6083300000</v>
      </c>
      <c r="AA5606" s="2">
        <v>6076730000</v>
      </c>
      <c r="AB5606" s="2">
        <v>6071620000</v>
      </c>
      <c r="AC5606" s="2">
        <v>6067610000</v>
      </c>
      <c r="AD5606" s="2">
        <v>6065790000</v>
      </c>
      <c r="AE5606" s="2">
        <v>6064510000</v>
      </c>
      <c r="AF5606" s="2">
        <v>6067250000</v>
      </c>
    </row>
    <row r="5607" spans="1:32">
      <c r="A5607" t="s">
        <v>3001</v>
      </c>
      <c r="B5607" t="s">
        <v>19</v>
      </c>
      <c r="C5607" s="2">
        <v>16394600000</v>
      </c>
      <c r="D5607" s="2">
        <v>16821400000</v>
      </c>
      <c r="E5607" s="2">
        <v>16313700000</v>
      </c>
      <c r="F5607" s="2">
        <v>15232400000</v>
      </c>
      <c r="G5607" s="2">
        <v>15109800000</v>
      </c>
      <c r="H5607" s="2">
        <v>15045800000</v>
      </c>
      <c r="I5607" s="2">
        <v>15004500000</v>
      </c>
      <c r="J5607" s="2">
        <v>14960700000</v>
      </c>
      <c r="K5607" s="2">
        <v>14908000000</v>
      </c>
      <c r="L5607" s="2">
        <v>14841100000</v>
      </c>
      <c r="M5607" s="2">
        <v>14760200000</v>
      </c>
      <c r="N5607" s="2">
        <v>14668300000</v>
      </c>
      <c r="O5607" s="2">
        <v>14581600000</v>
      </c>
      <c r="P5607" s="2">
        <v>14490200000</v>
      </c>
      <c r="Q5607" s="2">
        <v>14408400000</v>
      </c>
      <c r="R5607" s="2">
        <v>14340200000</v>
      </c>
      <c r="S5607" s="2">
        <v>14284600000</v>
      </c>
      <c r="T5607" s="2">
        <v>14229000000</v>
      </c>
      <c r="U5607" s="2">
        <v>14185200000</v>
      </c>
      <c r="V5607" s="2">
        <v>14147300000</v>
      </c>
      <c r="W5607" s="2">
        <v>14111000000</v>
      </c>
      <c r="X5607" s="2">
        <v>14081100000</v>
      </c>
      <c r="Y5607" s="2">
        <v>14055400000</v>
      </c>
      <c r="Z5607" s="2">
        <v>14042400000</v>
      </c>
      <c r="AA5607" s="2">
        <v>14027200000</v>
      </c>
      <c r="AB5607" s="2">
        <v>14015400000</v>
      </c>
      <c r="AC5607" s="2">
        <v>14006100000</v>
      </c>
      <c r="AD5607" s="2">
        <v>14001900000</v>
      </c>
      <c r="AE5607" s="2">
        <v>13999000000</v>
      </c>
      <c r="AF5607" s="2">
        <v>14005300000</v>
      </c>
    </row>
    <row r="5608" spans="1:32">
      <c r="A5608" t="s">
        <v>3002</v>
      </c>
      <c r="B5608" t="s">
        <v>19</v>
      </c>
      <c r="C5608" s="2">
        <v>655396000</v>
      </c>
      <c r="D5608" s="2">
        <v>672455000</v>
      </c>
      <c r="E5608" s="2">
        <v>652163000</v>
      </c>
      <c r="F5608" s="2">
        <v>608934000</v>
      </c>
      <c r="G5608" s="2">
        <v>604034000</v>
      </c>
      <c r="H5608" s="2">
        <v>601474000</v>
      </c>
      <c r="I5608" s="2">
        <v>599824000</v>
      </c>
      <c r="J5608" s="2">
        <v>598073000</v>
      </c>
      <c r="K5608" s="2">
        <v>595968000</v>
      </c>
      <c r="L5608" s="2">
        <v>593290000</v>
      </c>
      <c r="M5608" s="2">
        <v>590057000</v>
      </c>
      <c r="N5608" s="2">
        <v>586386000</v>
      </c>
      <c r="O5608" s="2">
        <v>582917000</v>
      </c>
      <c r="P5608" s="2">
        <v>579262000</v>
      </c>
      <c r="Q5608" s="2">
        <v>575995000</v>
      </c>
      <c r="R5608" s="2">
        <v>573267000</v>
      </c>
      <c r="S5608" s="2">
        <v>571044000</v>
      </c>
      <c r="T5608" s="2">
        <v>568822000</v>
      </c>
      <c r="U5608" s="2">
        <v>567070000</v>
      </c>
      <c r="V5608" s="2">
        <v>565555000</v>
      </c>
      <c r="W5608" s="2">
        <v>564106000</v>
      </c>
      <c r="X5608" s="2">
        <v>562911000</v>
      </c>
      <c r="Y5608" s="2">
        <v>561883000</v>
      </c>
      <c r="Z5608" s="2">
        <v>561361000</v>
      </c>
      <c r="AA5608" s="2">
        <v>560755000</v>
      </c>
      <c r="AB5608" s="2">
        <v>560284000</v>
      </c>
      <c r="AC5608" s="2">
        <v>559913000</v>
      </c>
      <c r="AD5608" s="2">
        <v>559745000</v>
      </c>
      <c r="AE5608" s="2">
        <v>559627000</v>
      </c>
      <c r="AF5608" s="2">
        <v>559879000</v>
      </c>
    </row>
    <row r="5609" spans="1:32">
      <c r="A5609" t="s">
        <v>3003</v>
      </c>
      <c r="B5609" t="s">
        <v>19</v>
      </c>
      <c r="C5609" s="2">
        <v>416822000</v>
      </c>
      <c r="D5609" s="2">
        <v>427672000</v>
      </c>
      <c r="E5609" s="2">
        <v>414766000</v>
      </c>
      <c r="F5609" s="2">
        <v>387274000</v>
      </c>
      <c r="G5609" s="2">
        <v>384157000</v>
      </c>
      <c r="H5609" s="2">
        <v>382529000</v>
      </c>
      <c r="I5609" s="2">
        <v>381479000</v>
      </c>
      <c r="J5609" s="2">
        <v>380366000</v>
      </c>
      <c r="K5609" s="2">
        <v>379027000</v>
      </c>
      <c r="L5609" s="2">
        <v>377324000</v>
      </c>
      <c r="M5609" s="2">
        <v>375268000</v>
      </c>
      <c r="N5609" s="2">
        <v>372933000</v>
      </c>
      <c r="O5609" s="2">
        <v>370727000</v>
      </c>
      <c r="P5609" s="2">
        <v>368403000</v>
      </c>
      <c r="Q5609" s="2">
        <v>366325000</v>
      </c>
      <c r="R5609" s="2">
        <v>364590000</v>
      </c>
      <c r="S5609" s="2">
        <v>363176000</v>
      </c>
      <c r="T5609" s="2">
        <v>361762000</v>
      </c>
      <c r="U5609" s="2">
        <v>360649000</v>
      </c>
      <c r="V5609" s="2">
        <v>359685000</v>
      </c>
      <c r="W5609" s="2">
        <v>358764000</v>
      </c>
      <c r="X5609" s="2">
        <v>358003000</v>
      </c>
      <c r="Y5609" s="2">
        <v>357350000</v>
      </c>
      <c r="Z5609" s="2">
        <v>357018000</v>
      </c>
      <c r="AA5609" s="2">
        <v>356632000</v>
      </c>
      <c r="AB5609" s="2">
        <v>356332000</v>
      </c>
      <c r="AC5609" s="2">
        <v>356097000</v>
      </c>
      <c r="AD5609" s="2">
        <v>355990000</v>
      </c>
      <c r="AE5609" s="2">
        <v>355915000</v>
      </c>
      <c r="AF5609" s="2">
        <v>356075000</v>
      </c>
    </row>
    <row r="5610" spans="1:32">
      <c r="A5610" t="s">
        <v>3004</v>
      </c>
      <c r="B5610" t="s">
        <v>19</v>
      </c>
      <c r="C5610" s="2">
        <v>5155600000</v>
      </c>
      <c r="D5610" s="2">
        <v>5289790000</v>
      </c>
      <c r="E5610" s="2">
        <v>5130170000</v>
      </c>
      <c r="F5610" s="2">
        <v>4790120000</v>
      </c>
      <c r="G5610" s="2">
        <v>4751570000</v>
      </c>
      <c r="H5610" s="2">
        <v>4731430000</v>
      </c>
      <c r="I5610" s="2">
        <v>4718450000</v>
      </c>
      <c r="J5610" s="2">
        <v>4704670000</v>
      </c>
      <c r="K5610" s="2">
        <v>4688110000</v>
      </c>
      <c r="L5610" s="2">
        <v>4667050000</v>
      </c>
      <c r="M5610" s="2">
        <v>4641620000</v>
      </c>
      <c r="N5610" s="2">
        <v>4612740000</v>
      </c>
      <c r="O5610" s="2">
        <v>4585450000</v>
      </c>
      <c r="P5610" s="2">
        <v>4556700000</v>
      </c>
      <c r="Q5610" s="2">
        <v>4531000000</v>
      </c>
      <c r="R5610" s="2">
        <v>4509540000</v>
      </c>
      <c r="S5610" s="2">
        <v>4492060000</v>
      </c>
      <c r="T5610" s="2">
        <v>4474570000</v>
      </c>
      <c r="U5610" s="2">
        <v>4460790000</v>
      </c>
      <c r="V5610" s="2">
        <v>4448870000</v>
      </c>
      <c r="W5610" s="2">
        <v>4437480000</v>
      </c>
      <c r="X5610" s="2">
        <v>4428070000</v>
      </c>
      <c r="Y5610" s="2">
        <v>4419990000</v>
      </c>
      <c r="Z5610" s="2">
        <v>4415890000</v>
      </c>
      <c r="AA5610" s="2">
        <v>4411120000</v>
      </c>
      <c r="AB5610" s="2">
        <v>4407410000</v>
      </c>
      <c r="AC5610" s="2">
        <v>4404500000</v>
      </c>
      <c r="AD5610" s="2">
        <v>4403170000</v>
      </c>
      <c r="AE5610" s="2">
        <v>4402240000</v>
      </c>
      <c r="AF5610" s="2">
        <v>4404230000</v>
      </c>
    </row>
    <row r="5611" spans="1:32">
      <c r="A5611" t="s">
        <v>3005</v>
      </c>
      <c r="B5611" t="s">
        <v>19</v>
      </c>
      <c r="C5611" s="2">
        <v>24129800</v>
      </c>
      <c r="D5611" s="2">
        <v>24757800</v>
      </c>
      <c r="E5611" s="2">
        <v>24010700</v>
      </c>
      <c r="F5611" s="2">
        <v>22419200</v>
      </c>
      <c r="G5611" s="2">
        <v>22238800</v>
      </c>
      <c r="H5611" s="2">
        <v>22144500</v>
      </c>
      <c r="I5611" s="2">
        <v>22083800</v>
      </c>
      <c r="J5611" s="2">
        <v>22019300</v>
      </c>
      <c r="K5611" s="2">
        <v>21941800</v>
      </c>
      <c r="L5611" s="2">
        <v>21843200</v>
      </c>
      <c r="M5611" s="2">
        <v>21724200</v>
      </c>
      <c r="N5611" s="2">
        <v>21589000</v>
      </c>
      <c r="O5611" s="2">
        <v>21461300</v>
      </c>
      <c r="P5611" s="2">
        <v>21326800</v>
      </c>
      <c r="Q5611" s="2">
        <v>21206500</v>
      </c>
      <c r="R5611" s="2">
        <v>21106000</v>
      </c>
      <c r="S5611" s="2">
        <v>21024200</v>
      </c>
      <c r="T5611" s="2">
        <v>20942400</v>
      </c>
      <c r="U5611" s="2">
        <v>20877900</v>
      </c>
      <c r="V5611" s="2">
        <v>20822100</v>
      </c>
      <c r="W5611" s="2">
        <v>20768800</v>
      </c>
      <c r="X5611" s="2">
        <v>20724700</v>
      </c>
      <c r="Y5611" s="2">
        <v>20686900</v>
      </c>
      <c r="Z5611" s="2">
        <v>20667700</v>
      </c>
      <c r="AA5611" s="2">
        <v>20645400</v>
      </c>
      <c r="AB5611" s="2">
        <v>20628000</v>
      </c>
      <c r="AC5611" s="2">
        <v>20614400</v>
      </c>
      <c r="AD5611" s="2">
        <v>20608200</v>
      </c>
      <c r="AE5611" s="2">
        <v>20603800</v>
      </c>
      <c r="AF5611" s="2">
        <v>20613100</v>
      </c>
    </row>
    <row r="5612" spans="1:32">
      <c r="A5612" t="s">
        <v>3006</v>
      </c>
      <c r="B5612" t="s">
        <v>19</v>
      </c>
      <c r="C5612" s="2">
        <v>122206000</v>
      </c>
      <c r="D5612" s="2">
        <v>125386000</v>
      </c>
      <c r="E5612" s="2">
        <v>121603000</v>
      </c>
      <c r="F5612" s="2">
        <v>113542000</v>
      </c>
      <c r="G5612" s="2">
        <v>112629000</v>
      </c>
      <c r="H5612" s="2">
        <v>112151000</v>
      </c>
      <c r="I5612" s="2">
        <v>111844000</v>
      </c>
      <c r="J5612" s="2">
        <v>111517000</v>
      </c>
      <c r="K5612" s="2">
        <v>111125000</v>
      </c>
      <c r="L5612" s="2">
        <v>110625000</v>
      </c>
      <c r="M5612" s="2">
        <v>110022000</v>
      </c>
      <c r="N5612" s="2">
        <v>109338000</v>
      </c>
      <c r="O5612" s="2">
        <v>108691000</v>
      </c>
      <c r="P5612" s="2">
        <v>108010000</v>
      </c>
      <c r="Q5612" s="2">
        <v>107401000</v>
      </c>
      <c r="R5612" s="2">
        <v>106892000</v>
      </c>
      <c r="S5612" s="2">
        <v>106477000</v>
      </c>
      <c r="T5612" s="2">
        <v>106063000</v>
      </c>
      <c r="U5612" s="2">
        <v>105736000</v>
      </c>
      <c r="V5612" s="2">
        <v>105454000</v>
      </c>
      <c r="W5612" s="2">
        <v>105184000</v>
      </c>
      <c r="X5612" s="2">
        <v>104961000</v>
      </c>
      <c r="Y5612" s="2">
        <v>104769000</v>
      </c>
      <c r="Z5612" s="2">
        <v>104672000</v>
      </c>
      <c r="AA5612" s="2">
        <v>104559000</v>
      </c>
      <c r="AB5612" s="2">
        <v>104471000</v>
      </c>
      <c r="AC5612" s="2">
        <v>104402000</v>
      </c>
      <c r="AD5612" s="2">
        <v>104370000</v>
      </c>
      <c r="AE5612" s="2">
        <v>104348000</v>
      </c>
      <c r="AF5612" s="2">
        <v>104396000</v>
      </c>
    </row>
    <row r="5613" spans="1:32">
      <c r="A5613" t="s">
        <v>3007</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3008</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3009</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3010</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3011</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3012</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3013</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3014</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3015</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3016</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3017</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3018</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3019</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3020</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3021</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3022</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3023</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3024</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3025</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3026</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3027</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3028</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3029</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3030</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3031</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3032</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3033</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3034</v>
      </c>
      <c r="B5640" t="s">
        <v>19</v>
      </c>
      <c r="C5640">
        <v>9.3892900000000001E-2</v>
      </c>
      <c r="D5640">
        <v>9.3515799999999996E-2</v>
      </c>
      <c r="E5640">
        <v>9.3138799999999994E-2</v>
      </c>
      <c r="F5640">
        <v>9.2761700000000002E-2</v>
      </c>
      <c r="G5640">
        <v>9.2384599999999997E-2</v>
      </c>
      <c r="H5640">
        <v>9.2007500000000006E-2</v>
      </c>
      <c r="I5640">
        <v>9.1630400000000001E-2</v>
      </c>
      <c r="J5640">
        <v>9.1253399999999998E-2</v>
      </c>
      <c r="K5640">
        <v>9.0876299999999993E-2</v>
      </c>
      <c r="L5640">
        <v>9.0499200000000002E-2</v>
      </c>
      <c r="M5640">
        <v>9.0122099999999997E-2</v>
      </c>
      <c r="N5640">
        <v>8.9745000000000005E-2</v>
      </c>
      <c r="O5640">
        <v>8.9368000000000003E-2</v>
      </c>
      <c r="P5640">
        <v>8.8990899999999998E-2</v>
      </c>
      <c r="Q5640">
        <v>8.8613800000000006E-2</v>
      </c>
      <c r="R5640">
        <v>8.8236700000000001E-2</v>
      </c>
      <c r="S5640">
        <v>8.7859599999999996E-2</v>
      </c>
      <c r="T5640">
        <v>8.7482599999999994E-2</v>
      </c>
      <c r="U5640">
        <v>8.7105500000000002E-2</v>
      </c>
      <c r="V5640">
        <v>8.6728399999999997E-2</v>
      </c>
      <c r="W5640">
        <v>8.6351300000000006E-2</v>
      </c>
      <c r="X5640">
        <v>8.5974200000000001E-2</v>
      </c>
      <c r="Y5640">
        <v>8.5597199999999998E-2</v>
      </c>
      <c r="Z5640">
        <v>8.5220099999999993E-2</v>
      </c>
      <c r="AA5640">
        <v>8.4843000000000002E-2</v>
      </c>
      <c r="AB5640">
        <v>8.4465899999999997E-2</v>
      </c>
      <c r="AC5640">
        <v>8.4088800000000005E-2</v>
      </c>
      <c r="AD5640">
        <v>8.3711800000000003E-2</v>
      </c>
      <c r="AE5640">
        <v>8.3334699999999998E-2</v>
      </c>
      <c r="AF5640">
        <v>8.2957600000000006E-2</v>
      </c>
    </row>
    <row r="5641" spans="1:32">
      <c r="A5641" t="s">
        <v>3035</v>
      </c>
      <c r="B5641" t="s">
        <v>19</v>
      </c>
      <c r="C5641" s="2">
        <v>2.2280500000000002E-6</v>
      </c>
      <c r="D5641" s="2">
        <v>2.2191000000000001E-6</v>
      </c>
      <c r="E5641" s="2">
        <v>2.2101600000000002E-6</v>
      </c>
      <c r="F5641" s="2">
        <v>2.2012100000000001E-6</v>
      </c>
      <c r="G5641" s="2">
        <v>2.1922599999999999E-6</v>
      </c>
      <c r="H5641" s="2">
        <v>2.1833100000000002E-6</v>
      </c>
      <c r="I5641" s="2">
        <v>2.17436E-6</v>
      </c>
      <c r="J5641" s="2">
        <v>2.1654200000000002E-6</v>
      </c>
      <c r="K5641" s="2">
        <v>2.15647E-6</v>
      </c>
      <c r="L5641" s="2">
        <v>2.1475199999999999E-6</v>
      </c>
      <c r="M5641" s="2">
        <v>2.1385700000000002E-6</v>
      </c>
      <c r="N5641" s="2">
        <v>2.12962E-6</v>
      </c>
      <c r="O5641" s="2">
        <v>2.1206800000000002E-6</v>
      </c>
      <c r="P5641" s="2">
        <v>2.11173E-6</v>
      </c>
      <c r="Q5641" s="2">
        <v>2.1027799999999999E-6</v>
      </c>
      <c r="R5641" s="2">
        <v>2.0938300000000002E-6</v>
      </c>
      <c r="S5641" s="2">
        <v>2.08488E-6</v>
      </c>
      <c r="T5641" s="2">
        <v>2.0759400000000002E-6</v>
      </c>
      <c r="U5641" s="2">
        <v>2.06699E-6</v>
      </c>
      <c r="V5641" s="2">
        <v>2.0580399999999999E-6</v>
      </c>
      <c r="W5641" s="2">
        <v>2.0490900000000001E-6</v>
      </c>
      <c r="X5641" s="2">
        <v>2.04014E-6</v>
      </c>
      <c r="Y5641" s="2">
        <v>2.0312000000000001E-6</v>
      </c>
      <c r="Z5641" s="2">
        <v>2.02225E-6</v>
      </c>
      <c r="AA5641" s="2">
        <v>2.0132999999999998E-6</v>
      </c>
      <c r="AB5641" s="2">
        <v>2.0043500000000001E-6</v>
      </c>
      <c r="AC5641" s="2">
        <v>1.9954E-6</v>
      </c>
      <c r="AD5641" s="2">
        <v>1.9864600000000001E-6</v>
      </c>
      <c r="AE5641" s="2">
        <v>1.97751E-6</v>
      </c>
      <c r="AF5641" s="2">
        <v>1.9685599999999998E-6</v>
      </c>
    </row>
    <row r="5642" spans="1:32">
      <c r="A5642" t="s">
        <v>3036</v>
      </c>
      <c r="B5642" t="s">
        <v>19</v>
      </c>
      <c r="C5642" s="2">
        <v>1.8176E-5</v>
      </c>
      <c r="D5642" s="2">
        <v>1.8102999999999999E-5</v>
      </c>
      <c r="E5642" s="2">
        <v>1.8029999999999998E-5</v>
      </c>
      <c r="F5642" s="2">
        <v>1.7957000000000001E-5</v>
      </c>
      <c r="G5642" s="2">
        <v>1.7884E-5</v>
      </c>
      <c r="H5642" s="2">
        <v>1.7810999999999999E-5</v>
      </c>
      <c r="I5642" s="2">
        <v>1.7737999999999999E-5</v>
      </c>
      <c r="J5642" s="2">
        <v>1.7665000000000001E-5</v>
      </c>
      <c r="K5642" s="2">
        <v>1.7592E-5</v>
      </c>
      <c r="L5642" s="2">
        <v>1.7518999999999999E-5</v>
      </c>
      <c r="M5642" s="2">
        <v>1.7445999999999999E-5</v>
      </c>
      <c r="N5642" s="2">
        <v>1.7373000000000001E-5</v>
      </c>
      <c r="O5642" s="2">
        <v>1.7300100000000001E-5</v>
      </c>
      <c r="P5642" s="2">
        <v>1.72271E-5</v>
      </c>
      <c r="Q5642" s="2">
        <v>1.7154099999999999E-5</v>
      </c>
      <c r="R5642" s="2">
        <v>1.7081100000000002E-5</v>
      </c>
      <c r="S5642" s="2">
        <v>1.7008100000000001E-5</v>
      </c>
      <c r="T5642" s="2">
        <v>1.69351E-5</v>
      </c>
      <c r="U5642" s="2">
        <v>1.6862099999999999E-5</v>
      </c>
      <c r="V5642" s="2">
        <v>1.6789100000000002E-5</v>
      </c>
      <c r="W5642" s="2">
        <v>1.6716100000000001E-5</v>
      </c>
      <c r="X5642" s="2">
        <v>1.66431E-5</v>
      </c>
      <c r="Y5642" s="2">
        <v>1.6570099999999999E-5</v>
      </c>
      <c r="Z5642" s="2">
        <v>1.6497100000000002E-5</v>
      </c>
      <c r="AA5642" s="2">
        <v>1.6424100000000001E-5</v>
      </c>
      <c r="AB5642" s="2">
        <v>1.63511E-5</v>
      </c>
      <c r="AC5642" s="2">
        <v>1.6278099999999999E-5</v>
      </c>
      <c r="AD5642" s="2">
        <v>1.6205099999999998E-5</v>
      </c>
      <c r="AE5642" s="2">
        <v>1.6132100000000001E-5</v>
      </c>
      <c r="AF5642" s="2">
        <v>1.60591E-5</v>
      </c>
    </row>
    <row r="5643" spans="1:32">
      <c r="A5643" t="s">
        <v>3037</v>
      </c>
      <c r="B5643" t="s">
        <v>19</v>
      </c>
      <c r="C5643" s="2">
        <v>4.1956499999999997E-5</v>
      </c>
      <c r="D5643" s="2">
        <v>4.1788E-5</v>
      </c>
      <c r="E5643" s="2">
        <v>4.1619499999999997E-5</v>
      </c>
      <c r="F5643" s="2">
        <v>4.1451E-5</v>
      </c>
      <c r="G5643" s="2">
        <v>4.1282500000000003E-5</v>
      </c>
      <c r="H5643" s="2">
        <v>4.1114E-5</v>
      </c>
      <c r="I5643" s="2">
        <v>4.0945500000000003E-5</v>
      </c>
      <c r="J5643" s="2">
        <v>4.0776999999999999E-5</v>
      </c>
      <c r="K5643" s="2">
        <v>4.0608500000000003E-5</v>
      </c>
      <c r="L5643" s="2">
        <v>4.0439999999999999E-5</v>
      </c>
      <c r="M5643" s="2">
        <v>4.0271500000000002E-5</v>
      </c>
      <c r="N5643" s="2">
        <v>4.0102999999999999E-5</v>
      </c>
      <c r="O5643" s="2">
        <v>3.9934500000000002E-5</v>
      </c>
      <c r="P5643" s="2">
        <v>3.9765999999999998E-5</v>
      </c>
      <c r="Q5643" s="2">
        <v>3.9597500000000002E-5</v>
      </c>
      <c r="R5643" s="2">
        <v>3.9428999999999998E-5</v>
      </c>
      <c r="S5643" s="2">
        <v>3.9260500000000001E-5</v>
      </c>
      <c r="T5643" s="2">
        <v>3.9091999999999998E-5</v>
      </c>
      <c r="U5643" s="2">
        <v>3.8923500000000001E-5</v>
      </c>
      <c r="V5643" s="2">
        <v>3.8754999999999997E-5</v>
      </c>
      <c r="W5643" s="2">
        <v>3.8586500000000001E-5</v>
      </c>
      <c r="X5643" s="2">
        <v>3.8417999999999997E-5</v>
      </c>
      <c r="Y5643" s="2">
        <v>3.82495E-5</v>
      </c>
      <c r="Z5643" s="2">
        <v>3.8080999999999997E-5</v>
      </c>
      <c r="AA5643" s="2">
        <v>3.79125E-5</v>
      </c>
      <c r="AB5643" s="2">
        <v>3.7744000000000003E-5</v>
      </c>
      <c r="AC5643" s="2">
        <v>3.75755E-5</v>
      </c>
      <c r="AD5643" s="2">
        <v>3.7407000000000003E-5</v>
      </c>
      <c r="AE5643" s="2">
        <v>3.7238499999999999E-5</v>
      </c>
      <c r="AF5643" s="2">
        <v>3.7070000000000003E-5</v>
      </c>
    </row>
    <row r="5644" spans="1:32">
      <c r="A5644" t="s">
        <v>3038</v>
      </c>
      <c r="B5644" t="s">
        <v>19</v>
      </c>
      <c r="C5644" s="2">
        <v>1.67726E-6</v>
      </c>
      <c r="D5644" s="2">
        <v>1.6705299999999999E-6</v>
      </c>
      <c r="E5644" s="2">
        <v>1.66379E-6</v>
      </c>
      <c r="F5644" s="2">
        <v>1.6570599999999999E-6</v>
      </c>
      <c r="G5644" s="2">
        <v>1.65032E-6</v>
      </c>
      <c r="H5644" s="2">
        <v>1.6435799999999999E-6</v>
      </c>
      <c r="I5644" s="2">
        <v>1.63685E-6</v>
      </c>
      <c r="J5644" s="2">
        <v>1.6301099999999999E-6</v>
      </c>
      <c r="K5644" s="2">
        <v>1.6233800000000001E-6</v>
      </c>
      <c r="L5644" s="2">
        <v>1.6166399999999999E-6</v>
      </c>
      <c r="M5644" s="2">
        <v>1.6099E-6</v>
      </c>
      <c r="N5644" s="2">
        <v>1.60317E-6</v>
      </c>
      <c r="O5644" s="2">
        <v>1.5964300000000001E-6</v>
      </c>
      <c r="P5644" s="2">
        <v>1.5897E-6</v>
      </c>
      <c r="Q5644" s="2">
        <v>1.5829600000000001E-6</v>
      </c>
      <c r="R5644" s="2">
        <v>1.57622E-6</v>
      </c>
      <c r="S5644" s="2">
        <v>1.5694899999999999E-6</v>
      </c>
      <c r="T5644" s="2">
        <v>1.56275E-6</v>
      </c>
      <c r="U5644" s="2">
        <v>1.5560199999999999E-6</v>
      </c>
      <c r="V5644" s="2">
        <v>1.54928E-6</v>
      </c>
      <c r="W5644" s="2">
        <v>1.5425400000000001E-6</v>
      </c>
      <c r="X5644" s="2">
        <v>1.53581E-6</v>
      </c>
      <c r="Y5644" s="2">
        <v>1.5290699999999999E-6</v>
      </c>
      <c r="Z5644" s="2">
        <v>1.5223400000000001E-6</v>
      </c>
      <c r="AA5644" s="2">
        <v>1.5155999999999999E-6</v>
      </c>
      <c r="AB5644" s="2">
        <v>1.50886E-6</v>
      </c>
      <c r="AC5644" s="2">
        <v>1.50213E-6</v>
      </c>
      <c r="AD5644" s="2">
        <v>1.4953900000000001E-6</v>
      </c>
      <c r="AE5644" s="2">
        <v>1.48866E-6</v>
      </c>
      <c r="AF5644" s="2">
        <v>1.4819200000000001E-6</v>
      </c>
    </row>
    <row r="5645" spans="1:32">
      <c r="A5645" t="s">
        <v>3039</v>
      </c>
      <c r="B5645" t="s">
        <v>19</v>
      </c>
      <c r="C5645" s="2">
        <v>1.06672E-6</v>
      </c>
      <c r="D5645" s="2">
        <v>1.06243E-6</v>
      </c>
      <c r="E5645" s="2">
        <v>1.05815E-6</v>
      </c>
      <c r="F5645" s="2">
        <v>1.0538599999999999E-6</v>
      </c>
      <c r="G5645" s="2">
        <v>1.04958E-6</v>
      </c>
      <c r="H5645" s="2">
        <v>1.0453E-6</v>
      </c>
      <c r="I5645" s="2">
        <v>1.0410099999999999E-6</v>
      </c>
      <c r="J5645" s="2">
        <v>1.0367299999999999E-6</v>
      </c>
      <c r="K5645" s="2">
        <v>1.0324400000000001E-6</v>
      </c>
      <c r="L5645" s="2">
        <v>1.0281599999999999E-6</v>
      </c>
      <c r="M5645" s="2">
        <v>1.0238799999999999E-6</v>
      </c>
      <c r="N5645" s="2">
        <v>1.0195900000000001E-6</v>
      </c>
      <c r="O5645" s="2">
        <v>1.0153099999999999E-6</v>
      </c>
      <c r="P5645" s="2">
        <v>1.0110200000000001E-6</v>
      </c>
      <c r="Q5645" s="2">
        <v>1.0067400000000001E-6</v>
      </c>
      <c r="R5645" s="2">
        <v>1.0024600000000001E-6</v>
      </c>
      <c r="S5645" s="2">
        <v>9.9817200000000011E-7</v>
      </c>
      <c r="T5645" s="2">
        <v>9.9388800000000001E-7</v>
      </c>
      <c r="U5645" s="2">
        <v>9.8960399999999992E-7</v>
      </c>
      <c r="V5645" s="2">
        <v>9.8532000000000004E-7</v>
      </c>
      <c r="W5645" s="2">
        <v>9.8103599999999994E-7</v>
      </c>
      <c r="X5645" s="2">
        <v>9.7675200000000006E-7</v>
      </c>
      <c r="Y5645" s="2">
        <v>9.7246799999999997E-7</v>
      </c>
      <c r="Z5645" s="2">
        <v>9.6818400000000009E-7</v>
      </c>
      <c r="AA5645" s="2">
        <v>9.639E-7</v>
      </c>
      <c r="AB5645" s="2">
        <v>9.596159999999999E-7</v>
      </c>
      <c r="AC5645" s="2">
        <v>9.5533200000000002E-7</v>
      </c>
      <c r="AD5645" s="2">
        <v>9.5104800000000003E-7</v>
      </c>
      <c r="AE5645" s="2">
        <v>9.4676400000000005E-7</v>
      </c>
      <c r="AF5645" s="2">
        <v>9.4247999999999995E-7</v>
      </c>
    </row>
    <row r="5646" spans="1:32">
      <c r="A5646" t="s">
        <v>3040</v>
      </c>
      <c r="B5646" t="s">
        <v>19</v>
      </c>
      <c r="C5646" s="2">
        <v>1.3193999999999999E-5</v>
      </c>
      <c r="D5646" s="2">
        <v>1.3141E-5</v>
      </c>
      <c r="E5646" s="2">
        <v>1.3088000000000001E-5</v>
      </c>
      <c r="F5646" s="2">
        <v>1.3035E-5</v>
      </c>
      <c r="G5646" s="2">
        <v>1.2982100000000001E-5</v>
      </c>
      <c r="H5646" s="2">
        <v>1.29291E-5</v>
      </c>
      <c r="I5646" s="2">
        <v>1.28761E-5</v>
      </c>
      <c r="J5646" s="2">
        <v>1.2823099999999999E-5</v>
      </c>
      <c r="K5646" s="2">
        <v>1.27701E-5</v>
      </c>
      <c r="L5646" s="2">
        <v>1.2717100000000001E-5</v>
      </c>
      <c r="M5646" s="2">
        <v>1.26641E-5</v>
      </c>
      <c r="N5646" s="2">
        <v>1.26111E-5</v>
      </c>
      <c r="O5646" s="2">
        <v>1.2558199999999999E-5</v>
      </c>
      <c r="P5646" s="2">
        <v>1.25052E-5</v>
      </c>
      <c r="Q5646" s="2">
        <v>1.2452200000000001E-5</v>
      </c>
      <c r="R5646" s="2">
        <v>1.23992E-5</v>
      </c>
      <c r="S5646" s="2">
        <v>1.23462E-5</v>
      </c>
      <c r="T5646" s="2">
        <v>1.2293199999999999E-5</v>
      </c>
      <c r="U5646" s="2">
        <v>1.22402E-5</v>
      </c>
      <c r="V5646" s="2">
        <v>1.2187200000000001E-5</v>
      </c>
      <c r="W5646" s="2">
        <v>1.21343E-5</v>
      </c>
      <c r="X5646" s="2">
        <v>1.2081300000000001E-5</v>
      </c>
      <c r="Y5646" s="2">
        <v>1.20283E-5</v>
      </c>
      <c r="Z5646" s="2">
        <v>1.19753E-5</v>
      </c>
      <c r="AA5646" s="2">
        <v>1.1922299999999999E-5</v>
      </c>
      <c r="AB5646" s="2">
        <v>1.18693E-5</v>
      </c>
      <c r="AC5646" s="2">
        <v>1.1816300000000001E-5</v>
      </c>
      <c r="AD5646" s="2">
        <v>1.17633E-5</v>
      </c>
      <c r="AE5646" s="2">
        <v>1.17103E-5</v>
      </c>
      <c r="AF5646" s="2">
        <v>1.16574E-5</v>
      </c>
    </row>
    <row r="5647" spans="1:32">
      <c r="A5647" t="s">
        <v>3041</v>
      </c>
      <c r="B5647" t="s">
        <v>19</v>
      </c>
      <c r="C5647" s="2">
        <v>6.1751999999999996E-8</v>
      </c>
      <c r="D5647" s="2">
        <v>6.1504000000000006E-8</v>
      </c>
      <c r="E5647" s="2">
        <v>6.1256000000000003E-8</v>
      </c>
      <c r="F5647" s="2">
        <v>6.1007999999999999E-8</v>
      </c>
      <c r="G5647" s="2">
        <v>6.0759999999999996E-8</v>
      </c>
      <c r="H5647" s="2">
        <v>6.0512000000000006E-8</v>
      </c>
      <c r="I5647" s="2">
        <v>6.0264000000000003E-8</v>
      </c>
      <c r="J5647" s="2">
        <v>6.0016E-8</v>
      </c>
      <c r="K5647" s="2">
        <v>5.9767999999999996E-8</v>
      </c>
      <c r="L5647" s="2">
        <v>5.952E-8</v>
      </c>
      <c r="M5647" s="2">
        <v>5.9272000000000003E-8</v>
      </c>
      <c r="N5647" s="2">
        <v>5.9024E-8</v>
      </c>
      <c r="O5647" s="2">
        <v>5.8776000000000003E-8</v>
      </c>
      <c r="P5647" s="2">
        <v>5.8528E-8</v>
      </c>
      <c r="Q5647" s="2">
        <v>5.8280000000000003E-8</v>
      </c>
      <c r="R5647" s="2">
        <v>5.8032E-8</v>
      </c>
      <c r="S5647" s="2">
        <v>5.7784000000000003E-8</v>
      </c>
      <c r="T5647" s="2">
        <v>5.7536E-8</v>
      </c>
      <c r="U5647" s="2">
        <v>5.7288000000000003E-8</v>
      </c>
      <c r="V5647" s="2">
        <v>5.704E-8</v>
      </c>
      <c r="W5647" s="2">
        <v>5.6792000000000003E-8</v>
      </c>
      <c r="X5647" s="2">
        <v>5.6544E-8</v>
      </c>
      <c r="Y5647" s="2">
        <v>5.6296000000000003E-8</v>
      </c>
      <c r="Z5647" s="2">
        <v>5.6048E-8</v>
      </c>
      <c r="AA5647" s="2">
        <v>5.5799999999999997E-8</v>
      </c>
      <c r="AB5647" s="2">
        <v>5.5552E-8</v>
      </c>
      <c r="AC5647" s="2">
        <v>5.5303999999999997E-8</v>
      </c>
      <c r="AD5647" s="2">
        <v>5.5056E-8</v>
      </c>
      <c r="AE5647" s="2">
        <v>5.4807999999999997E-8</v>
      </c>
      <c r="AF5647" s="2">
        <v>5.456E-8</v>
      </c>
    </row>
    <row r="5648" spans="1:32">
      <c r="A5648" t="s">
        <v>3042</v>
      </c>
      <c r="B5648" t="s">
        <v>19</v>
      </c>
      <c r="C5648" s="2">
        <v>3.1274399999999998E-7</v>
      </c>
      <c r="D5648" s="2">
        <v>3.1148799999999999E-7</v>
      </c>
      <c r="E5648" s="2">
        <v>3.1023199999999999E-7</v>
      </c>
      <c r="F5648" s="2">
        <v>3.08976E-7</v>
      </c>
      <c r="G5648" s="2">
        <v>3.0772000000000001E-7</v>
      </c>
      <c r="H5648" s="2">
        <v>3.0646400000000001E-7</v>
      </c>
      <c r="I5648" s="2">
        <v>3.0520800000000002E-7</v>
      </c>
      <c r="J5648" s="2">
        <v>3.0395200000000002E-7</v>
      </c>
      <c r="K5648" s="2">
        <v>3.0269600000000003E-7</v>
      </c>
      <c r="L5648" s="2">
        <v>3.0143999999999998E-7</v>
      </c>
      <c r="M5648" s="2">
        <v>3.0018399999999998E-7</v>
      </c>
      <c r="N5648" s="2">
        <v>2.9892799999999999E-7</v>
      </c>
      <c r="O5648" s="2">
        <v>2.9767199999999999E-7</v>
      </c>
      <c r="P5648" s="2">
        <v>2.96416E-7</v>
      </c>
      <c r="Q5648" s="2">
        <v>2.9516E-7</v>
      </c>
      <c r="R5648" s="2">
        <v>2.9390400000000001E-7</v>
      </c>
      <c r="S5648" s="2">
        <v>2.9264800000000001E-7</v>
      </c>
      <c r="T5648" s="2">
        <v>2.9139200000000002E-7</v>
      </c>
      <c r="U5648" s="2">
        <v>2.9013600000000002E-7</v>
      </c>
      <c r="V5648" s="2">
        <v>2.8887999999999998E-7</v>
      </c>
      <c r="W5648" s="2">
        <v>2.8762399999999998E-7</v>
      </c>
      <c r="X5648" s="2">
        <v>2.8636799999999999E-7</v>
      </c>
      <c r="Y5648" s="2">
        <v>2.8511199999999999E-7</v>
      </c>
      <c r="Z5648" s="2">
        <v>2.83856E-7</v>
      </c>
      <c r="AA5648" s="2">
        <v>2.826E-7</v>
      </c>
      <c r="AB5648" s="2">
        <v>2.8134400000000001E-7</v>
      </c>
      <c r="AC5648" s="2">
        <v>2.8008800000000001E-7</v>
      </c>
      <c r="AD5648" s="2">
        <v>2.7883200000000002E-7</v>
      </c>
      <c r="AE5648" s="2">
        <v>2.7757600000000002E-7</v>
      </c>
      <c r="AF5648" s="2">
        <v>2.7631999999999998E-7</v>
      </c>
    </row>
    <row r="5649" spans="1:32">
      <c r="A5649" t="s">
        <v>3043</v>
      </c>
      <c r="B5649" t="s">
        <v>19</v>
      </c>
      <c r="C5649" s="2">
        <v>1.0956E-5</v>
      </c>
      <c r="D5649" s="2">
        <v>1.0912E-5</v>
      </c>
      <c r="E5649" s="2">
        <v>1.0868E-5</v>
      </c>
      <c r="F5649" s="2">
        <v>1.0824E-5</v>
      </c>
      <c r="G5649" s="2">
        <v>1.078E-5</v>
      </c>
      <c r="H5649" s="2">
        <v>1.0736E-5</v>
      </c>
      <c r="I5649" s="2">
        <v>1.0692E-5</v>
      </c>
      <c r="J5649" s="2">
        <v>1.0648E-5</v>
      </c>
      <c r="K5649" s="2">
        <v>1.0604E-5</v>
      </c>
      <c r="L5649" s="2">
        <v>1.0560000000000001E-5</v>
      </c>
      <c r="M5649" s="2">
        <v>1.0516000000000001E-5</v>
      </c>
      <c r="N5649" s="2">
        <v>1.0472000000000001E-5</v>
      </c>
      <c r="O5649" s="2">
        <v>1.0428000000000001E-5</v>
      </c>
      <c r="P5649" s="2">
        <v>1.0383999999999999E-5</v>
      </c>
      <c r="Q5649" s="2">
        <v>1.0339999999999999E-5</v>
      </c>
      <c r="R5649" s="2">
        <v>1.0295999999999999E-5</v>
      </c>
      <c r="S5649" s="2">
        <v>1.0251999999999999E-5</v>
      </c>
      <c r="T5649" s="2">
        <v>1.0208E-5</v>
      </c>
      <c r="U5649" s="2">
        <v>1.0164E-5</v>
      </c>
      <c r="V5649" s="2">
        <v>1.012E-5</v>
      </c>
      <c r="W5649" s="2">
        <v>1.0076E-5</v>
      </c>
      <c r="X5649" s="2">
        <v>1.0032E-5</v>
      </c>
      <c r="Y5649" s="2">
        <v>9.9879999999999999E-6</v>
      </c>
      <c r="Z5649" s="2">
        <v>9.944E-6</v>
      </c>
      <c r="AA5649" s="2">
        <v>9.9000000000000001E-6</v>
      </c>
      <c r="AB5649" s="2">
        <v>9.8560000000000002E-6</v>
      </c>
      <c r="AC5649" s="2">
        <v>9.8120000000000002E-6</v>
      </c>
      <c r="AD5649" s="2">
        <v>9.7680000000000003E-6</v>
      </c>
      <c r="AE5649" s="2">
        <v>9.7240000000000004E-6</v>
      </c>
      <c r="AF5649" s="2">
        <v>9.6800000000000005E-6</v>
      </c>
    </row>
    <row r="5650" spans="1:32">
      <c r="A5650" t="s">
        <v>3044</v>
      </c>
      <c r="B5650" t="s">
        <v>19</v>
      </c>
      <c r="C5650" s="2">
        <v>1.5936000000000001E-6</v>
      </c>
      <c r="D5650" s="2">
        <v>1.5872E-6</v>
      </c>
      <c r="E5650" s="2">
        <v>1.5808E-6</v>
      </c>
      <c r="F5650" s="2">
        <v>1.5743999999999999E-6</v>
      </c>
      <c r="G5650" s="2">
        <v>1.5680000000000001E-6</v>
      </c>
      <c r="H5650" s="2">
        <v>1.5616E-6</v>
      </c>
      <c r="I5650" s="2">
        <v>1.5551999999999999E-6</v>
      </c>
      <c r="J5650" s="2">
        <v>1.5488000000000001E-6</v>
      </c>
      <c r="K5650" s="2">
        <v>1.5424E-6</v>
      </c>
      <c r="L5650" s="2">
        <v>1.536E-6</v>
      </c>
      <c r="M5650" s="2">
        <v>1.5295999999999999E-6</v>
      </c>
      <c r="N5650" s="2">
        <v>1.5232000000000001E-6</v>
      </c>
      <c r="O5650" s="2">
        <v>1.5168E-6</v>
      </c>
      <c r="P5650" s="2">
        <v>1.5104E-6</v>
      </c>
      <c r="Q5650" s="2">
        <v>1.5039999999999999E-6</v>
      </c>
      <c r="R5650" s="2">
        <v>1.4976000000000001E-6</v>
      </c>
      <c r="S5650" s="2">
        <v>1.4912E-6</v>
      </c>
      <c r="T5650" s="2">
        <v>1.4848E-6</v>
      </c>
      <c r="U5650" s="2">
        <v>1.4783999999999999E-6</v>
      </c>
      <c r="V5650" s="2">
        <v>1.4720000000000001E-6</v>
      </c>
      <c r="W5650" s="2">
        <v>1.4656E-6</v>
      </c>
      <c r="X5650" s="2">
        <v>1.4591999999999999E-6</v>
      </c>
      <c r="Y5650" s="2">
        <v>1.4528000000000001E-6</v>
      </c>
      <c r="Z5650" s="2">
        <v>1.4464E-6</v>
      </c>
      <c r="AA5650" s="2">
        <v>1.44E-6</v>
      </c>
      <c r="AB5650" s="2">
        <v>1.4335999999999999E-6</v>
      </c>
      <c r="AC5650" s="2">
        <v>1.4272000000000001E-6</v>
      </c>
      <c r="AD5650" s="2">
        <v>1.4208E-6</v>
      </c>
      <c r="AE5650" s="2">
        <v>1.4144E-6</v>
      </c>
      <c r="AF5650" s="2">
        <v>1.4079999999999999E-6</v>
      </c>
    </row>
    <row r="5651" spans="1:32">
      <c r="A5651" t="s">
        <v>3045</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3046</v>
      </c>
      <c r="B5652" t="s">
        <v>19</v>
      </c>
      <c r="C5652" s="2">
        <v>49666300000000</v>
      </c>
      <c r="D5652" s="2">
        <v>51070300000000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3047</v>
      </c>
      <c r="B5653" t="s">
        <v>19</v>
      </c>
      <c r="C5653" s="2">
        <v>4461170000</v>
      </c>
      <c r="D5653" s="2">
        <v>4587280000</v>
      </c>
      <c r="E5653" s="2">
        <v>4620420000</v>
      </c>
      <c r="F5653" s="2">
        <v>4404780000</v>
      </c>
      <c r="G5653" s="2">
        <v>4430760000</v>
      </c>
      <c r="H5653" s="2">
        <v>4453870000</v>
      </c>
      <c r="I5653" s="2">
        <v>4469080000</v>
      </c>
      <c r="J5653" s="2">
        <v>4476750000</v>
      </c>
      <c r="K5653" s="2">
        <v>4473130000</v>
      </c>
      <c r="L5653" s="2">
        <v>4463740000</v>
      </c>
      <c r="M5653" s="2">
        <v>4449730000</v>
      </c>
      <c r="N5653" s="2">
        <v>4435240000</v>
      </c>
      <c r="O5653" s="2">
        <v>4427280000</v>
      </c>
      <c r="P5653" s="2">
        <v>4416990000</v>
      </c>
      <c r="Q5653" s="2">
        <v>4407740000</v>
      </c>
      <c r="R5653" s="2">
        <v>4400110000</v>
      </c>
      <c r="S5653" s="2">
        <v>4394110000</v>
      </c>
      <c r="T5653" s="2">
        <v>4386100000</v>
      </c>
      <c r="U5653" s="2">
        <v>4381150000</v>
      </c>
      <c r="V5653" s="2">
        <v>4376620000</v>
      </c>
      <c r="W5653" s="2">
        <v>4372040000</v>
      </c>
      <c r="X5653" s="2">
        <v>4368940000</v>
      </c>
      <c r="Y5653" s="2">
        <v>4367420000</v>
      </c>
      <c r="Z5653" s="2">
        <v>4368900000</v>
      </c>
      <c r="AA5653" s="2">
        <v>4368800000</v>
      </c>
      <c r="AB5653" s="2">
        <v>4361890000</v>
      </c>
      <c r="AC5653" s="2">
        <v>4358080000</v>
      </c>
      <c r="AD5653" s="2">
        <v>4356930000</v>
      </c>
      <c r="AE5653" s="2">
        <v>4356930000</v>
      </c>
      <c r="AF5653" s="2">
        <v>4355500000</v>
      </c>
    </row>
    <row r="5654" spans="1:32">
      <c r="A5654" t="s">
        <v>3048</v>
      </c>
      <c r="B5654" t="s">
        <v>19</v>
      </c>
      <c r="C5654" s="2">
        <v>27447500000</v>
      </c>
      <c r="D5654" s="2">
        <v>28223400000</v>
      </c>
      <c r="E5654" s="2">
        <v>28427300000</v>
      </c>
      <c r="F5654" s="2">
        <v>27100600000</v>
      </c>
      <c r="G5654" s="2">
        <v>27260400000</v>
      </c>
      <c r="H5654" s="2">
        <v>27402600000</v>
      </c>
      <c r="I5654" s="2">
        <v>27496200000</v>
      </c>
      <c r="J5654" s="2">
        <v>27543400000</v>
      </c>
      <c r="K5654" s="2">
        <v>27521100000</v>
      </c>
      <c r="L5654" s="2">
        <v>27463300000</v>
      </c>
      <c r="M5654" s="2">
        <v>27377100000</v>
      </c>
      <c r="N5654" s="2">
        <v>27288000000</v>
      </c>
      <c r="O5654" s="2">
        <v>27239000000</v>
      </c>
      <c r="P5654" s="2">
        <v>27175700000</v>
      </c>
      <c r="Q5654" s="2">
        <v>27118800000</v>
      </c>
      <c r="R5654" s="2">
        <v>27071900000</v>
      </c>
      <c r="S5654" s="2">
        <v>27034900000</v>
      </c>
      <c r="T5654" s="2">
        <v>26985700000</v>
      </c>
      <c r="U5654" s="2">
        <v>26955200000</v>
      </c>
      <c r="V5654" s="2">
        <v>26927300000</v>
      </c>
      <c r="W5654" s="2">
        <v>26899200000</v>
      </c>
      <c r="X5654" s="2">
        <v>26880100000</v>
      </c>
      <c r="Y5654" s="2">
        <v>26870700000</v>
      </c>
      <c r="Z5654" s="2">
        <v>26879800000</v>
      </c>
      <c r="AA5654" s="2">
        <v>26879200000</v>
      </c>
      <c r="AB5654" s="2">
        <v>26836700000</v>
      </c>
      <c r="AC5654" s="2">
        <v>26813200000</v>
      </c>
      <c r="AD5654" s="2">
        <v>26806200000</v>
      </c>
      <c r="AE5654" s="2">
        <v>26806200000</v>
      </c>
      <c r="AF5654" s="2">
        <v>26797400000</v>
      </c>
    </row>
    <row r="5655" spans="1:32">
      <c r="A5655" t="s">
        <v>3049</v>
      </c>
      <c r="B5655" t="s">
        <v>19</v>
      </c>
      <c r="C5655" s="2">
        <v>37755200000</v>
      </c>
      <c r="D5655" s="2">
        <v>38822400000</v>
      </c>
      <c r="E5655" s="2">
        <v>39103000000</v>
      </c>
      <c r="F5655" s="2">
        <v>37278000000</v>
      </c>
      <c r="G5655" s="2">
        <v>37497800000</v>
      </c>
      <c r="H5655" s="2">
        <v>37693500000</v>
      </c>
      <c r="I5655" s="2">
        <v>37822100000</v>
      </c>
      <c r="J5655" s="2">
        <v>37887100000</v>
      </c>
      <c r="K5655" s="2">
        <v>37856400000</v>
      </c>
      <c r="L5655" s="2">
        <v>37777000000</v>
      </c>
      <c r="M5655" s="2">
        <v>37658400000</v>
      </c>
      <c r="N5655" s="2">
        <v>37535800000</v>
      </c>
      <c r="O5655" s="2">
        <v>37468400000</v>
      </c>
      <c r="P5655" s="2">
        <v>37381300000</v>
      </c>
      <c r="Q5655" s="2">
        <v>37303000000</v>
      </c>
      <c r="R5655" s="2">
        <v>37238500000</v>
      </c>
      <c r="S5655" s="2">
        <v>37187700000</v>
      </c>
      <c r="T5655" s="2">
        <v>37119900000</v>
      </c>
      <c r="U5655" s="2">
        <v>37077900000</v>
      </c>
      <c r="V5655" s="2">
        <v>37039600000</v>
      </c>
      <c r="W5655" s="2">
        <v>37000900000</v>
      </c>
      <c r="X5655" s="2">
        <v>36974700000</v>
      </c>
      <c r="Y5655" s="2">
        <v>36961800000</v>
      </c>
      <c r="Z5655" s="2">
        <v>36974300000</v>
      </c>
      <c r="AA5655" s="2">
        <v>36973500000</v>
      </c>
      <c r="AB5655" s="2">
        <v>36915000000</v>
      </c>
      <c r="AC5655" s="2">
        <v>36882700000</v>
      </c>
      <c r="AD5655" s="2">
        <v>36873000000</v>
      </c>
      <c r="AE5655" s="2">
        <v>36873000000</v>
      </c>
      <c r="AF5655" s="2">
        <v>36860900000</v>
      </c>
    </row>
    <row r="5656" spans="1:32">
      <c r="A5656" t="s">
        <v>3050</v>
      </c>
      <c r="B5656" t="s">
        <v>19</v>
      </c>
      <c r="C5656" s="2">
        <v>14617200000</v>
      </c>
      <c r="D5656" s="2">
        <v>15030400000</v>
      </c>
      <c r="E5656" s="2">
        <v>15139000000</v>
      </c>
      <c r="F5656" s="2">
        <v>14432500000</v>
      </c>
      <c r="G5656" s="2">
        <v>14517600000</v>
      </c>
      <c r="H5656" s="2">
        <v>14593300000</v>
      </c>
      <c r="I5656" s="2">
        <v>14643100000</v>
      </c>
      <c r="J5656" s="2">
        <v>14668300000</v>
      </c>
      <c r="K5656" s="2">
        <v>14656400000</v>
      </c>
      <c r="L5656" s="2">
        <v>14625600000</v>
      </c>
      <c r="M5656" s="2">
        <v>14579700000</v>
      </c>
      <c r="N5656" s="2">
        <v>14532200000</v>
      </c>
      <c r="O5656" s="2">
        <v>14506200000</v>
      </c>
      <c r="P5656" s="2">
        <v>14472400000</v>
      </c>
      <c r="Q5656" s="2">
        <v>14442100000</v>
      </c>
      <c r="R5656" s="2">
        <v>14417200000</v>
      </c>
      <c r="S5656" s="2">
        <v>14397500000</v>
      </c>
      <c r="T5656" s="2">
        <v>14371200000</v>
      </c>
      <c r="U5656" s="2">
        <v>14355000000</v>
      </c>
      <c r="V5656" s="2">
        <v>14340200000</v>
      </c>
      <c r="W5656" s="2">
        <v>14325200000</v>
      </c>
      <c r="X5656" s="2">
        <v>14315000000</v>
      </c>
      <c r="Y5656" s="2">
        <v>14310000000</v>
      </c>
      <c r="Z5656" s="2">
        <v>14314900000</v>
      </c>
      <c r="AA5656" s="2">
        <v>14314600000</v>
      </c>
      <c r="AB5656" s="2">
        <v>14291900000</v>
      </c>
      <c r="AC5656" s="2">
        <v>14279400000</v>
      </c>
      <c r="AD5656" s="2">
        <v>14275700000</v>
      </c>
      <c r="AE5656" s="2">
        <v>14275700000</v>
      </c>
      <c r="AF5656" s="2">
        <v>14271000000</v>
      </c>
    </row>
    <row r="5657" spans="1:32">
      <c r="A5657" t="s">
        <v>3051</v>
      </c>
      <c r="B5657" t="s">
        <v>19</v>
      </c>
      <c r="C5657" s="2">
        <v>13686800000</v>
      </c>
      <c r="D5657" s="2">
        <v>14073700000</v>
      </c>
      <c r="E5657" s="2">
        <v>14175400000</v>
      </c>
      <c r="F5657" s="2">
        <v>13513800000</v>
      </c>
      <c r="G5657" s="2">
        <v>13593500000</v>
      </c>
      <c r="H5657" s="2">
        <v>13664400000</v>
      </c>
      <c r="I5657" s="2">
        <v>13711000000</v>
      </c>
      <c r="J5657" s="2">
        <v>13734600000</v>
      </c>
      <c r="K5657" s="2">
        <v>13723500000</v>
      </c>
      <c r="L5657" s="2">
        <v>13694700000</v>
      </c>
      <c r="M5657" s="2">
        <v>13651700000</v>
      </c>
      <c r="N5657" s="2">
        <v>13607200000</v>
      </c>
      <c r="O5657" s="2">
        <v>13582800000</v>
      </c>
      <c r="P5657" s="2">
        <v>13551200000</v>
      </c>
      <c r="Q5657" s="2">
        <v>13522900000</v>
      </c>
      <c r="R5657" s="2">
        <v>13499500000</v>
      </c>
      <c r="S5657" s="2">
        <v>13481000000</v>
      </c>
      <c r="T5657" s="2">
        <v>13456500000</v>
      </c>
      <c r="U5657" s="2">
        <v>13441300000</v>
      </c>
      <c r="V5657" s="2">
        <v>13427400000</v>
      </c>
      <c r="W5657" s="2">
        <v>13413300000</v>
      </c>
      <c r="X5657" s="2">
        <v>13403800000</v>
      </c>
      <c r="Y5657" s="2">
        <v>13399200000</v>
      </c>
      <c r="Z5657" s="2">
        <v>13403700000</v>
      </c>
      <c r="AA5657" s="2">
        <v>13403400000</v>
      </c>
      <c r="AB5657" s="2">
        <v>13382200000</v>
      </c>
      <c r="AC5657" s="2">
        <v>13370500000</v>
      </c>
      <c r="AD5657" s="2">
        <v>13367000000</v>
      </c>
      <c r="AE5657" s="2">
        <v>13367000000</v>
      </c>
      <c r="AF5657" s="2">
        <v>13362600000</v>
      </c>
    </row>
    <row r="5658" spans="1:32">
      <c r="A5658" t="s">
        <v>3052</v>
      </c>
      <c r="B5658" t="s">
        <v>19</v>
      </c>
      <c r="C5658" s="2">
        <v>305149000</v>
      </c>
      <c r="D5658" s="2">
        <v>313775000</v>
      </c>
      <c r="E5658" s="2">
        <v>316042000</v>
      </c>
      <c r="F5658" s="2">
        <v>301292000</v>
      </c>
      <c r="G5658" s="2">
        <v>303069000</v>
      </c>
      <c r="H5658" s="2">
        <v>304650000</v>
      </c>
      <c r="I5658" s="2">
        <v>305690000</v>
      </c>
      <c r="J5658" s="2">
        <v>306215000</v>
      </c>
      <c r="K5658" s="2">
        <v>305967000</v>
      </c>
      <c r="L5658" s="2">
        <v>305325000</v>
      </c>
      <c r="M5658" s="2">
        <v>304367000</v>
      </c>
      <c r="N5658" s="2">
        <v>303376000</v>
      </c>
      <c r="O5658" s="2">
        <v>302831000</v>
      </c>
      <c r="P5658" s="2">
        <v>302127000</v>
      </c>
      <c r="Q5658" s="2">
        <v>301495000</v>
      </c>
      <c r="R5658" s="2">
        <v>300973000</v>
      </c>
      <c r="S5658" s="2">
        <v>300562000</v>
      </c>
      <c r="T5658" s="2">
        <v>300015000</v>
      </c>
      <c r="U5658" s="2">
        <v>299676000</v>
      </c>
      <c r="V5658" s="2">
        <v>299366000</v>
      </c>
      <c r="W5658" s="2">
        <v>299053000</v>
      </c>
      <c r="X5658" s="2">
        <v>298841000</v>
      </c>
      <c r="Y5658" s="2">
        <v>298737000</v>
      </c>
      <c r="Z5658" s="2">
        <v>298838000</v>
      </c>
      <c r="AA5658" s="2">
        <v>298831000</v>
      </c>
      <c r="AB5658" s="2">
        <v>298358000</v>
      </c>
      <c r="AC5658" s="2">
        <v>298098000</v>
      </c>
      <c r="AD5658" s="2">
        <v>298019000</v>
      </c>
      <c r="AE5658" s="2">
        <v>298019000</v>
      </c>
      <c r="AF5658" s="2">
        <v>297922000</v>
      </c>
    </row>
    <row r="5659" spans="1:32">
      <c r="A5659" t="s">
        <v>3053</v>
      </c>
      <c r="B5659" t="s">
        <v>19</v>
      </c>
      <c r="C5659" s="2">
        <v>498909000</v>
      </c>
      <c r="D5659" s="2">
        <v>513013000</v>
      </c>
      <c r="E5659" s="2">
        <v>516720000</v>
      </c>
      <c r="F5659" s="2">
        <v>492604000</v>
      </c>
      <c r="G5659" s="2">
        <v>495509000</v>
      </c>
      <c r="H5659" s="2">
        <v>498094000</v>
      </c>
      <c r="I5659" s="2">
        <v>499794000</v>
      </c>
      <c r="J5659" s="2">
        <v>500652000</v>
      </c>
      <c r="K5659" s="2">
        <v>500247000</v>
      </c>
      <c r="L5659" s="2">
        <v>499197000</v>
      </c>
      <c r="M5659" s="2">
        <v>497630000</v>
      </c>
      <c r="N5659" s="2">
        <v>496010000</v>
      </c>
      <c r="O5659" s="2">
        <v>495120000</v>
      </c>
      <c r="P5659" s="2">
        <v>493968000</v>
      </c>
      <c r="Q5659" s="2">
        <v>492934000</v>
      </c>
      <c r="R5659" s="2">
        <v>492082000</v>
      </c>
      <c r="S5659" s="2">
        <v>491410000</v>
      </c>
      <c r="T5659" s="2">
        <v>490515000</v>
      </c>
      <c r="U5659" s="2">
        <v>489960000</v>
      </c>
      <c r="V5659" s="2">
        <v>489454000</v>
      </c>
      <c r="W5659" s="2">
        <v>488942000</v>
      </c>
      <c r="X5659" s="2">
        <v>488596000</v>
      </c>
      <c r="Y5659" s="2">
        <v>488425000</v>
      </c>
      <c r="Z5659" s="2">
        <v>488590000</v>
      </c>
      <c r="AA5659" s="2">
        <v>488580000</v>
      </c>
      <c r="AB5659" s="2">
        <v>487807000</v>
      </c>
      <c r="AC5659" s="2">
        <v>487381000</v>
      </c>
      <c r="AD5659" s="2">
        <v>487253000</v>
      </c>
      <c r="AE5659" s="2">
        <v>487253000</v>
      </c>
      <c r="AF5659" s="2">
        <v>487093000</v>
      </c>
    </row>
    <row r="5660" spans="1:32">
      <c r="A5660" t="s">
        <v>3054</v>
      </c>
      <c r="B5660" t="s">
        <v>19</v>
      </c>
      <c r="C5660" s="2">
        <v>8796900000</v>
      </c>
      <c r="D5660" s="2">
        <v>9045580000</v>
      </c>
      <c r="E5660" s="2">
        <v>9110940000</v>
      </c>
      <c r="F5660" s="2">
        <v>8685730000</v>
      </c>
      <c r="G5660" s="2">
        <v>8736940000</v>
      </c>
      <c r="H5660" s="2">
        <v>8782520000</v>
      </c>
      <c r="I5660" s="2">
        <v>8812500000</v>
      </c>
      <c r="J5660" s="2">
        <v>8827640000</v>
      </c>
      <c r="K5660" s="2">
        <v>8820490000</v>
      </c>
      <c r="L5660" s="2">
        <v>8801980000</v>
      </c>
      <c r="M5660" s="2">
        <v>8774350000</v>
      </c>
      <c r="N5660" s="2">
        <v>8745780000</v>
      </c>
      <c r="O5660" s="2">
        <v>8730080000</v>
      </c>
      <c r="P5660" s="2">
        <v>8709780000</v>
      </c>
      <c r="Q5660" s="2">
        <v>8691550000</v>
      </c>
      <c r="R5660" s="2">
        <v>8676520000</v>
      </c>
      <c r="S5660" s="2">
        <v>8664670000</v>
      </c>
      <c r="T5660" s="2">
        <v>8648890000</v>
      </c>
      <c r="U5660" s="2">
        <v>8639110000</v>
      </c>
      <c r="V5660" s="2">
        <v>8630180000</v>
      </c>
      <c r="W5660" s="2">
        <v>8621160000</v>
      </c>
      <c r="X5660" s="2">
        <v>8615050000</v>
      </c>
      <c r="Y5660" s="2">
        <v>8612050000</v>
      </c>
      <c r="Z5660" s="2">
        <v>8614960000</v>
      </c>
      <c r="AA5660" s="2">
        <v>8614770000</v>
      </c>
      <c r="AB5660" s="2">
        <v>8601140000</v>
      </c>
      <c r="AC5660" s="2">
        <v>8593630000</v>
      </c>
      <c r="AD5660" s="2">
        <v>8591370000</v>
      </c>
      <c r="AE5660" s="2">
        <v>8591370000</v>
      </c>
      <c r="AF5660" s="2">
        <v>8588550000</v>
      </c>
    </row>
    <row r="5661" spans="1:32">
      <c r="A5661" t="s">
        <v>3055</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3056</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70782300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3057</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3058</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3059</v>
      </c>
      <c r="B5665" t="s">
        <v>19</v>
      </c>
      <c r="C5665" s="2">
        <v>322405000</v>
      </c>
      <c r="D5665" s="2">
        <v>332346000</v>
      </c>
      <c r="E5665" s="2">
        <v>331359000</v>
      </c>
      <c r="F5665" s="2">
        <v>286907000</v>
      </c>
      <c r="G5665" s="2">
        <v>282837000</v>
      </c>
      <c r="H5665" s="2">
        <v>278163000</v>
      </c>
      <c r="I5665" s="2">
        <v>273250000</v>
      </c>
      <c r="J5665" s="2">
        <v>268239000</v>
      </c>
      <c r="K5665" s="2">
        <v>263170000</v>
      </c>
      <c r="L5665" s="2">
        <v>258278000</v>
      </c>
      <c r="M5665" s="2">
        <v>253369000</v>
      </c>
      <c r="N5665" s="2">
        <v>248600000</v>
      </c>
      <c r="O5665" s="2">
        <v>244189000</v>
      </c>
      <c r="P5665" s="2">
        <v>239774000</v>
      </c>
      <c r="Q5665" s="2">
        <v>235388000</v>
      </c>
      <c r="R5665" s="2">
        <v>231133000</v>
      </c>
      <c r="S5665" s="2">
        <v>227042000</v>
      </c>
      <c r="T5665" s="2">
        <v>223083000</v>
      </c>
      <c r="U5665" s="2">
        <v>219215000</v>
      </c>
      <c r="V5665" s="2">
        <v>215486000</v>
      </c>
      <c r="W5665" s="2">
        <v>211844000</v>
      </c>
      <c r="X5665" s="2">
        <v>208226000</v>
      </c>
      <c r="Y5665" s="2">
        <v>204625000</v>
      </c>
      <c r="Z5665" s="2">
        <v>201135000</v>
      </c>
      <c r="AA5665" s="2">
        <v>197694000</v>
      </c>
      <c r="AB5665" s="2">
        <v>194175000</v>
      </c>
      <c r="AC5665" s="2">
        <v>190672000</v>
      </c>
      <c r="AD5665" s="2">
        <v>187309000</v>
      </c>
      <c r="AE5665" s="2">
        <v>183910000</v>
      </c>
      <c r="AF5665" s="2">
        <v>180646000</v>
      </c>
    </row>
    <row r="5666" spans="1:32">
      <c r="A5666" t="s">
        <v>3060</v>
      </c>
      <c r="B5666" t="s">
        <v>19</v>
      </c>
      <c r="C5666" s="2">
        <v>2012460000</v>
      </c>
      <c r="D5666" s="2">
        <v>2074510000</v>
      </c>
      <c r="E5666" s="2">
        <v>2068350000</v>
      </c>
      <c r="F5666" s="2">
        <v>1790880000</v>
      </c>
      <c r="G5666" s="2">
        <v>1765480000</v>
      </c>
      <c r="H5666" s="2">
        <v>1736300000</v>
      </c>
      <c r="I5666" s="2">
        <v>1705640000</v>
      </c>
      <c r="J5666" s="2">
        <v>1674350000</v>
      </c>
      <c r="K5666" s="2">
        <v>1642710000</v>
      </c>
      <c r="L5666" s="2">
        <v>1612180000</v>
      </c>
      <c r="M5666" s="2">
        <v>1581540000</v>
      </c>
      <c r="N5666" s="2">
        <v>1551770000</v>
      </c>
      <c r="O5666" s="2">
        <v>1524240000</v>
      </c>
      <c r="P5666" s="2">
        <v>1496680000</v>
      </c>
      <c r="Q5666" s="2">
        <v>1469300000</v>
      </c>
      <c r="R5666" s="2">
        <v>1442740000</v>
      </c>
      <c r="S5666" s="2">
        <v>1417210000</v>
      </c>
      <c r="T5666" s="2">
        <v>1392490000</v>
      </c>
      <c r="U5666" s="2">
        <v>1368350000</v>
      </c>
      <c r="V5666" s="2">
        <v>1345070000</v>
      </c>
      <c r="W5666" s="2">
        <v>1322340000</v>
      </c>
      <c r="X5666" s="2">
        <v>1299760000</v>
      </c>
      <c r="Y5666" s="2">
        <v>1277280000</v>
      </c>
      <c r="Z5666" s="2">
        <v>1255490000</v>
      </c>
      <c r="AA5666" s="2">
        <v>1234010000</v>
      </c>
      <c r="AB5666" s="2">
        <v>1212050000</v>
      </c>
      <c r="AC5666" s="2">
        <v>1190180000</v>
      </c>
      <c r="AD5666" s="2">
        <v>1169190000</v>
      </c>
      <c r="AE5666" s="2">
        <v>1147970000</v>
      </c>
      <c r="AF5666" s="2">
        <v>1127600000</v>
      </c>
    </row>
    <row r="5667" spans="1:32">
      <c r="A5667" t="s">
        <v>3061</v>
      </c>
      <c r="B5667" t="s">
        <v>19</v>
      </c>
      <c r="C5667" s="2">
        <v>6014410000</v>
      </c>
      <c r="D5667" s="2">
        <v>6199850000</v>
      </c>
      <c r="E5667" s="2">
        <v>6181440000</v>
      </c>
      <c r="F5667" s="2">
        <v>5352200000</v>
      </c>
      <c r="G5667" s="2">
        <v>5276270000</v>
      </c>
      <c r="H5667" s="2">
        <v>5189080000</v>
      </c>
      <c r="I5667" s="2">
        <v>5097430000</v>
      </c>
      <c r="J5667" s="2">
        <v>5003950000</v>
      </c>
      <c r="K5667" s="2">
        <v>4909390000</v>
      </c>
      <c r="L5667" s="2">
        <v>4818130000</v>
      </c>
      <c r="M5667" s="2">
        <v>4726560000</v>
      </c>
      <c r="N5667" s="2">
        <v>4637600000</v>
      </c>
      <c r="O5667" s="2">
        <v>4555310000</v>
      </c>
      <c r="P5667" s="2">
        <v>4472940000</v>
      </c>
      <c r="Q5667" s="2">
        <v>4391120000</v>
      </c>
      <c r="R5667" s="2">
        <v>4311740000</v>
      </c>
      <c r="S5667" s="2">
        <v>4235440000</v>
      </c>
      <c r="T5667" s="2">
        <v>4161580000</v>
      </c>
      <c r="U5667" s="2">
        <v>4089420000</v>
      </c>
      <c r="V5667" s="2">
        <v>4019860000</v>
      </c>
      <c r="W5667" s="2">
        <v>3951910000</v>
      </c>
      <c r="X5667" s="2">
        <v>3884430000</v>
      </c>
      <c r="Y5667" s="2">
        <v>3817240000</v>
      </c>
      <c r="Z5667" s="2">
        <v>3752130000</v>
      </c>
      <c r="AA5667" s="2">
        <v>3687950000</v>
      </c>
      <c r="AB5667" s="2">
        <v>3622300000</v>
      </c>
      <c r="AC5667" s="2">
        <v>3556960000</v>
      </c>
      <c r="AD5667" s="2">
        <v>3494230000</v>
      </c>
      <c r="AE5667" s="2">
        <v>3430800000</v>
      </c>
      <c r="AF5667" s="2">
        <v>3369910000</v>
      </c>
    </row>
    <row r="5668" spans="1:32">
      <c r="A5668" t="s">
        <v>3062</v>
      </c>
      <c r="B5668" t="s">
        <v>19</v>
      </c>
      <c r="C5668" s="2">
        <v>587246000</v>
      </c>
      <c r="D5668" s="2">
        <v>605352000</v>
      </c>
      <c r="E5668" s="2">
        <v>603555000</v>
      </c>
      <c r="F5668" s="2">
        <v>522588000</v>
      </c>
      <c r="G5668" s="2">
        <v>515174000</v>
      </c>
      <c r="H5668" s="2">
        <v>506661000</v>
      </c>
      <c r="I5668" s="2">
        <v>497712000</v>
      </c>
      <c r="J5668" s="2">
        <v>488585000</v>
      </c>
      <c r="K5668" s="2">
        <v>479352000</v>
      </c>
      <c r="L5668" s="2">
        <v>470441000</v>
      </c>
      <c r="M5668" s="2">
        <v>461500000</v>
      </c>
      <c r="N5668" s="2">
        <v>452814000</v>
      </c>
      <c r="O5668" s="2">
        <v>444780000</v>
      </c>
      <c r="P5668" s="2">
        <v>436738000</v>
      </c>
      <c r="Q5668" s="2">
        <v>428748000</v>
      </c>
      <c r="R5668" s="2">
        <v>420998000</v>
      </c>
      <c r="S5668" s="2">
        <v>413547000</v>
      </c>
      <c r="T5668" s="2">
        <v>406336000</v>
      </c>
      <c r="U5668" s="2">
        <v>399290000</v>
      </c>
      <c r="V5668" s="2">
        <v>392498000</v>
      </c>
      <c r="W5668" s="2">
        <v>385864000</v>
      </c>
      <c r="X5668" s="2">
        <v>379275000</v>
      </c>
      <c r="Y5668" s="2">
        <v>372715000</v>
      </c>
      <c r="Z5668" s="2">
        <v>366358000</v>
      </c>
      <c r="AA5668" s="2">
        <v>360090000</v>
      </c>
      <c r="AB5668" s="2">
        <v>353681000</v>
      </c>
      <c r="AC5668" s="2">
        <v>347301000</v>
      </c>
      <c r="AD5668" s="2">
        <v>341176000</v>
      </c>
      <c r="AE5668" s="2">
        <v>334983000</v>
      </c>
      <c r="AF5668" s="2">
        <v>329038000</v>
      </c>
    </row>
    <row r="5669" spans="1:32">
      <c r="A5669" t="s">
        <v>3063</v>
      </c>
      <c r="B5669" t="s">
        <v>19</v>
      </c>
      <c r="C5669" s="2">
        <v>530624000</v>
      </c>
      <c r="D5669" s="2">
        <v>546984000</v>
      </c>
      <c r="E5669" s="2">
        <v>545360000</v>
      </c>
      <c r="F5669" s="2">
        <v>472199000</v>
      </c>
      <c r="G5669" s="2">
        <v>465501000</v>
      </c>
      <c r="H5669" s="2">
        <v>457808000</v>
      </c>
      <c r="I5669" s="2">
        <v>449722000</v>
      </c>
      <c r="J5669" s="2">
        <v>441475000</v>
      </c>
      <c r="K5669" s="2">
        <v>433132000</v>
      </c>
      <c r="L5669" s="2">
        <v>425081000</v>
      </c>
      <c r="M5669" s="2">
        <v>417002000</v>
      </c>
      <c r="N5669" s="2">
        <v>409154000</v>
      </c>
      <c r="O5669" s="2">
        <v>401894000</v>
      </c>
      <c r="P5669" s="2">
        <v>394627000</v>
      </c>
      <c r="Q5669" s="2">
        <v>387408000</v>
      </c>
      <c r="R5669" s="2">
        <v>380405000</v>
      </c>
      <c r="S5669" s="2">
        <v>373673000</v>
      </c>
      <c r="T5669" s="2">
        <v>367157000</v>
      </c>
      <c r="U5669" s="2">
        <v>360790000</v>
      </c>
      <c r="V5669" s="2">
        <v>354653000</v>
      </c>
      <c r="W5669" s="2">
        <v>348659000</v>
      </c>
      <c r="X5669" s="2">
        <v>342705000</v>
      </c>
      <c r="Y5669" s="2">
        <v>336778000</v>
      </c>
      <c r="Z5669" s="2">
        <v>331033000</v>
      </c>
      <c r="AA5669" s="2">
        <v>325370000</v>
      </c>
      <c r="AB5669" s="2">
        <v>319578000</v>
      </c>
      <c r="AC5669" s="2">
        <v>313814000</v>
      </c>
      <c r="AD5669" s="2">
        <v>308279000</v>
      </c>
      <c r="AE5669" s="2">
        <v>302684000</v>
      </c>
      <c r="AF5669" s="2">
        <v>297312000</v>
      </c>
    </row>
    <row r="5670" spans="1:32">
      <c r="A5670" t="s">
        <v>3064</v>
      </c>
      <c r="B5670" t="s">
        <v>19</v>
      </c>
      <c r="C5670" s="2">
        <v>1550230000</v>
      </c>
      <c r="D5670" s="2">
        <v>1598020000</v>
      </c>
      <c r="E5670" s="2">
        <v>1593280000</v>
      </c>
      <c r="F5670" s="2">
        <v>1379540000</v>
      </c>
      <c r="G5670" s="2">
        <v>1359970000</v>
      </c>
      <c r="H5670" s="2">
        <v>1337490000</v>
      </c>
      <c r="I5670" s="2">
        <v>1313870000</v>
      </c>
      <c r="J5670" s="2">
        <v>1289780000</v>
      </c>
      <c r="K5670" s="2">
        <v>1265400000</v>
      </c>
      <c r="L5670" s="2">
        <v>1241880000</v>
      </c>
      <c r="M5670" s="2">
        <v>1218280000</v>
      </c>
      <c r="N5670" s="2">
        <v>1195350000</v>
      </c>
      <c r="O5670" s="2">
        <v>1174140000</v>
      </c>
      <c r="P5670" s="2">
        <v>1152910000</v>
      </c>
      <c r="Q5670" s="2">
        <v>1131820000</v>
      </c>
      <c r="R5670" s="2">
        <v>1111360000</v>
      </c>
      <c r="S5670" s="2">
        <v>1091690000</v>
      </c>
      <c r="T5670" s="2">
        <v>1072660000</v>
      </c>
      <c r="U5670" s="2">
        <v>1054060000</v>
      </c>
      <c r="V5670" s="2">
        <v>1036130000</v>
      </c>
      <c r="W5670" s="2">
        <v>1018610000</v>
      </c>
      <c r="X5670" s="2">
        <v>1001220000</v>
      </c>
      <c r="Y5670" s="2">
        <v>983902000</v>
      </c>
      <c r="Z5670" s="2">
        <v>967120000</v>
      </c>
      <c r="AA5670" s="2">
        <v>950575000</v>
      </c>
      <c r="AB5670" s="2">
        <v>933655000</v>
      </c>
      <c r="AC5670" s="2">
        <v>916813000</v>
      </c>
      <c r="AD5670" s="2">
        <v>900644000</v>
      </c>
      <c r="AE5670" s="2">
        <v>884297000</v>
      </c>
      <c r="AF5670" s="2">
        <v>868602000</v>
      </c>
    </row>
    <row r="5671" spans="1:32">
      <c r="A5671" t="s">
        <v>3065</v>
      </c>
      <c r="B5671" t="s">
        <v>19</v>
      </c>
      <c r="C5671" s="2">
        <v>70896200</v>
      </c>
      <c r="D5671" s="2">
        <v>73082100</v>
      </c>
      <c r="E5671" s="2">
        <v>72865100</v>
      </c>
      <c r="F5671" s="2">
        <v>63090200</v>
      </c>
      <c r="G5671" s="2">
        <v>62195200</v>
      </c>
      <c r="H5671" s="2">
        <v>61167400</v>
      </c>
      <c r="I5671" s="2">
        <v>60087100</v>
      </c>
      <c r="J5671" s="2">
        <v>58985100</v>
      </c>
      <c r="K5671" s="2">
        <v>57870500</v>
      </c>
      <c r="L5671" s="2">
        <v>56794700</v>
      </c>
      <c r="M5671" s="2">
        <v>55715300</v>
      </c>
      <c r="N5671" s="2">
        <v>54666700</v>
      </c>
      <c r="O5671" s="2">
        <v>53696700</v>
      </c>
      <c r="P5671" s="2">
        <v>52725800</v>
      </c>
      <c r="Q5671" s="2">
        <v>51761200</v>
      </c>
      <c r="R5671" s="2">
        <v>50825600</v>
      </c>
      <c r="S5671" s="2">
        <v>49926100</v>
      </c>
      <c r="T5671" s="2">
        <v>49055600</v>
      </c>
      <c r="U5671" s="2">
        <v>48204900</v>
      </c>
      <c r="V5671" s="2">
        <v>47385000</v>
      </c>
      <c r="W5671" s="2">
        <v>46584000</v>
      </c>
      <c r="X5671" s="2">
        <v>45788500</v>
      </c>
      <c r="Y5671" s="2">
        <v>44996600</v>
      </c>
      <c r="Z5671" s="2">
        <v>44229100</v>
      </c>
      <c r="AA5671" s="2">
        <v>43472500</v>
      </c>
      <c r="AB5671" s="2">
        <v>42698600</v>
      </c>
      <c r="AC5671" s="2">
        <v>41928400</v>
      </c>
      <c r="AD5671" s="2">
        <v>41189000</v>
      </c>
      <c r="AE5671" s="2">
        <v>40441300</v>
      </c>
      <c r="AF5671" s="2">
        <v>39723600</v>
      </c>
    </row>
    <row r="5672" spans="1:32">
      <c r="A5672" t="s">
        <v>3066</v>
      </c>
      <c r="B5672" t="s">
        <v>19</v>
      </c>
      <c r="C5672" s="2">
        <v>127362000</v>
      </c>
      <c r="D5672" s="2">
        <v>131289000</v>
      </c>
      <c r="E5672" s="2">
        <v>130899000</v>
      </c>
      <c r="F5672" s="2">
        <v>113339000</v>
      </c>
      <c r="G5672" s="2">
        <v>111731000</v>
      </c>
      <c r="H5672" s="2">
        <v>109885000</v>
      </c>
      <c r="I5672" s="2">
        <v>107944000</v>
      </c>
      <c r="J5672" s="2">
        <v>105964000</v>
      </c>
      <c r="K5672" s="2">
        <v>103962000</v>
      </c>
      <c r="L5672" s="2">
        <v>102029000</v>
      </c>
      <c r="M5672" s="2">
        <v>100090000</v>
      </c>
      <c r="N5672" s="2">
        <v>98206500</v>
      </c>
      <c r="O5672" s="2">
        <v>96464000</v>
      </c>
      <c r="P5672" s="2">
        <v>94719800</v>
      </c>
      <c r="Q5672" s="2">
        <v>92987000</v>
      </c>
      <c r="R5672" s="2">
        <v>91306200</v>
      </c>
      <c r="S5672" s="2">
        <v>89690300</v>
      </c>
      <c r="T5672" s="2">
        <v>88126400</v>
      </c>
      <c r="U5672" s="2">
        <v>86598200</v>
      </c>
      <c r="V5672" s="2">
        <v>85125200</v>
      </c>
      <c r="W5672" s="2">
        <v>83686300</v>
      </c>
      <c r="X5672" s="2">
        <v>82257200</v>
      </c>
      <c r="Y5672" s="2">
        <v>80834600</v>
      </c>
      <c r="Z5672" s="2">
        <v>79455800</v>
      </c>
      <c r="AA5672" s="2">
        <v>78096500</v>
      </c>
      <c r="AB5672" s="2">
        <v>76706400</v>
      </c>
      <c r="AC5672" s="2">
        <v>75322700</v>
      </c>
      <c r="AD5672" s="2">
        <v>73994300</v>
      </c>
      <c r="AE5672" s="2">
        <v>72651300</v>
      </c>
      <c r="AF5672" s="2">
        <v>71361800</v>
      </c>
    </row>
    <row r="5673" spans="1:32">
      <c r="A5673" t="s">
        <v>3067</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3068</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3069</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3070</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3071</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3072</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3073</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3074</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3075</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3076</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3077</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3078</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3079</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3080</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3081</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3082</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3083</v>
      </c>
      <c r="B5689" t="s">
        <v>19</v>
      </c>
      <c r="C5689" s="2">
        <v>51596200000</v>
      </c>
      <c r="D5689" s="2">
        <v>59941600000</v>
      </c>
      <c r="E5689" s="2">
        <v>63929700000</v>
      </c>
      <c r="F5689" s="2">
        <v>57084400000</v>
      </c>
      <c r="G5689" s="2">
        <v>54501000000</v>
      </c>
      <c r="H5689" s="2">
        <v>52536700000</v>
      </c>
      <c r="I5689" s="2">
        <v>50917600000</v>
      </c>
      <c r="J5689" s="2">
        <v>49536600000</v>
      </c>
      <c r="K5689" s="2">
        <v>48417600000</v>
      </c>
      <c r="L5689" s="2">
        <v>47399700000</v>
      </c>
      <c r="M5689" s="2">
        <v>46494900000</v>
      </c>
      <c r="N5689" s="2">
        <v>45596100000</v>
      </c>
      <c r="O5689" s="2">
        <v>44798400000</v>
      </c>
      <c r="P5689" s="2">
        <v>43953200000</v>
      </c>
      <c r="Q5689" s="2">
        <v>43113900000</v>
      </c>
      <c r="R5689" s="2">
        <v>42274600000</v>
      </c>
      <c r="S5689" s="2">
        <v>41482900000</v>
      </c>
      <c r="T5689" s="2">
        <v>40732900000</v>
      </c>
      <c r="U5689" s="2">
        <v>40006700000</v>
      </c>
      <c r="V5689" s="2">
        <v>39304300000</v>
      </c>
      <c r="W5689" s="2">
        <v>38679300000</v>
      </c>
      <c r="X5689" s="2">
        <v>38060200000</v>
      </c>
      <c r="Y5689" s="2">
        <v>37500700000</v>
      </c>
      <c r="Z5689" s="2">
        <v>36941200000</v>
      </c>
      <c r="AA5689" s="2">
        <v>36441100000</v>
      </c>
      <c r="AB5689" s="2">
        <v>36036400000</v>
      </c>
      <c r="AC5689" s="2">
        <v>35613700000</v>
      </c>
      <c r="AD5689" s="2">
        <v>35167300000</v>
      </c>
      <c r="AE5689" s="2">
        <v>34726800000</v>
      </c>
      <c r="AF5689" s="2">
        <v>34274400000</v>
      </c>
    </row>
    <row r="5690" spans="1:32">
      <c r="A5690" t="s">
        <v>3084</v>
      </c>
      <c r="B5690" t="s">
        <v>19</v>
      </c>
      <c r="C5690" s="2">
        <v>373637000000</v>
      </c>
      <c r="D5690" s="2">
        <v>434071000000</v>
      </c>
      <c r="E5690" s="2">
        <v>462951000000</v>
      </c>
      <c r="F5690" s="2">
        <v>413380000000</v>
      </c>
      <c r="G5690" s="2">
        <v>394672000000</v>
      </c>
      <c r="H5690" s="2">
        <v>380448000000</v>
      </c>
      <c r="I5690" s="2">
        <v>368723000000</v>
      </c>
      <c r="J5690" s="2">
        <v>358722000000</v>
      </c>
      <c r="K5690" s="2">
        <v>350619000000</v>
      </c>
      <c r="L5690" s="2">
        <v>343248000000</v>
      </c>
      <c r="M5690" s="2">
        <v>336696000000</v>
      </c>
      <c r="N5690" s="2">
        <v>330187000000</v>
      </c>
      <c r="O5690" s="2">
        <v>324411000000</v>
      </c>
      <c r="P5690" s="2">
        <v>318290000000</v>
      </c>
      <c r="Q5690" s="2">
        <v>312212000000</v>
      </c>
      <c r="R5690" s="2">
        <v>306134000000</v>
      </c>
      <c r="S5690" s="2">
        <v>300401000000</v>
      </c>
      <c r="T5690" s="2">
        <v>294970000000</v>
      </c>
      <c r="U5690" s="2">
        <v>289711000000</v>
      </c>
      <c r="V5690" s="2">
        <v>284624000000</v>
      </c>
      <c r="W5690" s="2">
        <v>280098000000</v>
      </c>
      <c r="X5690" s="2">
        <v>275615000000</v>
      </c>
      <c r="Y5690" s="2">
        <v>271564000000</v>
      </c>
      <c r="Z5690" s="2">
        <v>267512000000</v>
      </c>
      <c r="AA5690" s="2">
        <v>263891000000</v>
      </c>
      <c r="AB5690" s="2">
        <v>260960000000</v>
      </c>
      <c r="AC5690" s="2">
        <v>257899000000</v>
      </c>
      <c r="AD5690" s="2">
        <v>254666000000</v>
      </c>
      <c r="AE5690" s="2">
        <v>251476000000</v>
      </c>
      <c r="AF5690" s="2">
        <v>248200000000</v>
      </c>
    </row>
    <row r="5691" spans="1:32">
      <c r="A5691" t="s">
        <v>3085</v>
      </c>
      <c r="B5691" t="s">
        <v>19</v>
      </c>
      <c r="C5691" s="2">
        <v>7472860000</v>
      </c>
      <c r="D5691" s="2">
        <v>8681550000</v>
      </c>
      <c r="E5691" s="2">
        <v>9259170000</v>
      </c>
      <c r="F5691" s="2">
        <v>8267730000</v>
      </c>
      <c r="G5691" s="2">
        <v>7893570000</v>
      </c>
      <c r="H5691" s="2">
        <v>7609070000</v>
      </c>
      <c r="I5691" s="2">
        <v>7374570000</v>
      </c>
      <c r="J5691" s="2">
        <v>7174560000</v>
      </c>
      <c r="K5691" s="2">
        <v>7012480000</v>
      </c>
      <c r="L5691" s="2">
        <v>6865060000</v>
      </c>
      <c r="M5691" s="2">
        <v>6734020000</v>
      </c>
      <c r="N5691" s="2">
        <v>6603840000</v>
      </c>
      <c r="O5691" s="2">
        <v>6488320000</v>
      </c>
      <c r="P5691" s="2">
        <v>6365890000</v>
      </c>
      <c r="Q5691" s="2">
        <v>6244340000</v>
      </c>
      <c r="R5691" s="2">
        <v>6122780000</v>
      </c>
      <c r="S5691" s="2">
        <v>6008110000</v>
      </c>
      <c r="T5691" s="2">
        <v>5899490000</v>
      </c>
      <c r="U5691" s="2">
        <v>5794310000</v>
      </c>
      <c r="V5691" s="2">
        <v>5692580000</v>
      </c>
      <c r="W5691" s="2">
        <v>5602060000</v>
      </c>
      <c r="X5691" s="2">
        <v>5512400000</v>
      </c>
      <c r="Y5691" s="2">
        <v>5431360000</v>
      </c>
      <c r="Z5691" s="2">
        <v>5350320000</v>
      </c>
      <c r="AA5691" s="2">
        <v>5277900000</v>
      </c>
      <c r="AB5691" s="2">
        <v>5219270000</v>
      </c>
      <c r="AC5691" s="2">
        <v>5158060000</v>
      </c>
      <c r="AD5691" s="2">
        <v>5093400000</v>
      </c>
      <c r="AE5691" s="2">
        <v>5029610000</v>
      </c>
      <c r="AF5691" s="2">
        <v>4964090000</v>
      </c>
    </row>
    <row r="5692" spans="1:32">
      <c r="A5692" t="s">
        <v>3086</v>
      </c>
      <c r="B5692" t="s">
        <v>19</v>
      </c>
      <c r="C5692" s="2">
        <v>54661400000</v>
      </c>
      <c r="D5692" s="2">
        <v>63502500000</v>
      </c>
      <c r="E5692" s="2">
        <v>67727600000</v>
      </c>
      <c r="F5692" s="2">
        <v>60475600000</v>
      </c>
      <c r="G5692" s="2">
        <v>57738700000</v>
      </c>
      <c r="H5692" s="2">
        <v>55657700000</v>
      </c>
      <c r="I5692" s="2">
        <v>53942500000</v>
      </c>
      <c r="J5692" s="2">
        <v>52479400000</v>
      </c>
      <c r="K5692" s="2">
        <v>51293900000</v>
      </c>
      <c r="L5692" s="2">
        <v>50215600000</v>
      </c>
      <c r="M5692" s="2">
        <v>49257000000</v>
      </c>
      <c r="N5692" s="2">
        <v>48304800000</v>
      </c>
      <c r="O5692" s="2">
        <v>47459800000</v>
      </c>
      <c r="P5692" s="2">
        <v>46564300000</v>
      </c>
      <c r="Q5692" s="2">
        <v>45675200000</v>
      </c>
      <c r="R5692" s="2">
        <v>44786000000</v>
      </c>
      <c r="S5692" s="2">
        <v>43947300000</v>
      </c>
      <c r="T5692" s="2">
        <v>43152700000</v>
      </c>
      <c r="U5692" s="2">
        <v>42383400000</v>
      </c>
      <c r="V5692" s="2">
        <v>41639200000</v>
      </c>
      <c r="W5692" s="2">
        <v>40977100000</v>
      </c>
      <c r="X5692" s="2">
        <v>40321300000</v>
      </c>
      <c r="Y5692" s="2">
        <v>39728500000</v>
      </c>
      <c r="Z5692" s="2">
        <v>39135700000</v>
      </c>
      <c r="AA5692" s="2">
        <v>38606000000</v>
      </c>
      <c r="AB5692" s="2">
        <v>38177200000</v>
      </c>
      <c r="AC5692" s="2">
        <v>37729500000</v>
      </c>
      <c r="AD5692" s="2">
        <v>37256500000</v>
      </c>
      <c r="AE5692" s="2">
        <v>36789800000</v>
      </c>
      <c r="AF5692" s="2">
        <v>36310600000</v>
      </c>
    </row>
    <row r="5693" spans="1:32">
      <c r="A5693" t="s">
        <v>3087</v>
      </c>
      <c r="B5693" t="s">
        <v>19</v>
      </c>
      <c r="C5693" s="2">
        <v>54096800000</v>
      </c>
      <c r="D5693" s="2">
        <v>62846700000</v>
      </c>
      <c r="E5693" s="2">
        <v>67028100000</v>
      </c>
      <c r="F5693" s="2">
        <v>59851000000</v>
      </c>
      <c r="G5693" s="2">
        <v>57142400000</v>
      </c>
      <c r="H5693" s="2">
        <v>55082900000</v>
      </c>
      <c r="I5693" s="2">
        <v>53385300000</v>
      </c>
      <c r="J5693" s="2">
        <v>51937400000</v>
      </c>
      <c r="K5693" s="2">
        <v>50764100000</v>
      </c>
      <c r="L5693" s="2">
        <v>49696900000</v>
      </c>
      <c r="M5693" s="2">
        <v>48748300000</v>
      </c>
      <c r="N5693" s="2">
        <v>47805900000</v>
      </c>
      <c r="O5693" s="2">
        <v>46969600000</v>
      </c>
      <c r="P5693" s="2">
        <v>46083400000</v>
      </c>
      <c r="Q5693" s="2">
        <v>45203400000</v>
      </c>
      <c r="R5693" s="2">
        <v>44323400000</v>
      </c>
      <c r="S5693" s="2">
        <v>43493400000</v>
      </c>
      <c r="T5693" s="2">
        <v>42707000000</v>
      </c>
      <c r="U5693" s="2">
        <v>41945600000</v>
      </c>
      <c r="V5693" s="2">
        <v>41209200000</v>
      </c>
      <c r="W5693" s="2">
        <v>40553900000</v>
      </c>
      <c r="X5693" s="2">
        <v>39904800000</v>
      </c>
      <c r="Y5693" s="2">
        <v>39318200000</v>
      </c>
      <c r="Z5693" s="2">
        <v>38731500000</v>
      </c>
      <c r="AA5693" s="2">
        <v>38207300000</v>
      </c>
      <c r="AB5693" s="2">
        <v>37782900000</v>
      </c>
      <c r="AC5693" s="2">
        <v>37339800000</v>
      </c>
      <c r="AD5693" s="2">
        <v>36871700000</v>
      </c>
      <c r="AE5693" s="2">
        <v>36409900000</v>
      </c>
      <c r="AF5693" s="2">
        <v>35935600000</v>
      </c>
    </row>
    <row r="5694" spans="1:32">
      <c r="A5694" t="s">
        <v>3088</v>
      </c>
      <c r="B5694" t="s">
        <v>19</v>
      </c>
      <c r="C5694" s="2">
        <v>1490380000</v>
      </c>
      <c r="D5694" s="2">
        <v>1731440000</v>
      </c>
      <c r="E5694" s="2">
        <v>1846640000</v>
      </c>
      <c r="F5694" s="2">
        <v>1648900000</v>
      </c>
      <c r="G5694" s="2">
        <v>1574280000</v>
      </c>
      <c r="H5694" s="2">
        <v>1517540000</v>
      </c>
      <c r="I5694" s="2">
        <v>1470770000</v>
      </c>
      <c r="J5694" s="2">
        <v>1430880000</v>
      </c>
      <c r="K5694" s="2">
        <v>1398560000</v>
      </c>
      <c r="L5694" s="2">
        <v>1369160000</v>
      </c>
      <c r="M5694" s="2">
        <v>1343020000</v>
      </c>
      <c r="N5694" s="2">
        <v>1317060000</v>
      </c>
      <c r="O5694" s="2">
        <v>1294020000</v>
      </c>
      <c r="P5694" s="2">
        <v>1269600000</v>
      </c>
      <c r="Q5694" s="2">
        <v>1245360000</v>
      </c>
      <c r="R5694" s="2">
        <v>1221120000</v>
      </c>
      <c r="S5694" s="2">
        <v>1198250000</v>
      </c>
      <c r="T5694" s="2">
        <v>1176590000</v>
      </c>
      <c r="U5694" s="2">
        <v>1155610000</v>
      </c>
      <c r="V5694" s="2">
        <v>1135320000</v>
      </c>
      <c r="W5694" s="2">
        <v>1117270000</v>
      </c>
      <c r="X5694" s="2">
        <v>1099380000</v>
      </c>
      <c r="Y5694" s="2">
        <v>1083220000</v>
      </c>
      <c r="Z5694" s="2">
        <v>1067060000</v>
      </c>
      <c r="AA5694" s="2">
        <v>1052620000</v>
      </c>
      <c r="AB5694" s="2">
        <v>1040920000</v>
      </c>
      <c r="AC5694" s="2">
        <v>1028720000</v>
      </c>
      <c r="AD5694" s="2">
        <v>1015820000</v>
      </c>
      <c r="AE5694" s="2">
        <v>1003100000</v>
      </c>
      <c r="AF5694" s="2">
        <v>990031000</v>
      </c>
    </row>
    <row r="5695" spans="1:32">
      <c r="A5695" t="s">
        <v>3089</v>
      </c>
      <c r="B5695" t="s">
        <v>19</v>
      </c>
      <c r="C5695" s="2">
        <v>2981790000</v>
      </c>
      <c r="D5695" s="2">
        <v>3464080000</v>
      </c>
      <c r="E5695" s="2">
        <v>3694560000</v>
      </c>
      <c r="F5695" s="2">
        <v>3298960000</v>
      </c>
      <c r="G5695" s="2">
        <v>3149660000</v>
      </c>
      <c r="H5695" s="2">
        <v>3036140000</v>
      </c>
      <c r="I5695" s="2">
        <v>2942580000</v>
      </c>
      <c r="J5695" s="2">
        <v>2862770000</v>
      </c>
      <c r="K5695" s="2">
        <v>2798100000</v>
      </c>
      <c r="L5695" s="2">
        <v>2739270000</v>
      </c>
      <c r="M5695" s="2">
        <v>2686980000</v>
      </c>
      <c r="N5695" s="2">
        <v>2635040000</v>
      </c>
      <c r="O5695" s="2">
        <v>2588940000</v>
      </c>
      <c r="P5695" s="2">
        <v>2540100000</v>
      </c>
      <c r="Q5695" s="2">
        <v>2491590000</v>
      </c>
      <c r="R5695" s="2">
        <v>2443090000</v>
      </c>
      <c r="S5695" s="2">
        <v>2397340000</v>
      </c>
      <c r="T5695" s="2">
        <v>2353990000</v>
      </c>
      <c r="U5695" s="2">
        <v>2312020000</v>
      </c>
      <c r="V5695" s="2">
        <v>2271430000</v>
      </c>
      <c r="W5695" s="2">
        <v>2235310000</v>
      </c>
      <c r="X5695" s="2">
        <v>2199540000</v>
      </c>
      <c r="Y5695" s="2">
        <v>2167200000</v>
      </c>
      <c r="Z5695" s="2">
        <v>2134860000</v>
      </c>
      <c r="AA5695" s="2">
        <v>2105970000</v>
      </c>
      <c r="AB5695" s="2">
        <v>2082580000</v>
      </c>
      <c r="AC5695" s="2">
        <v>2058150000</v>
      </c>
      <c r="AD5695" s="2">
        <v>2032350000</v>
      </c>
      <c r="AE5695" s="2">
        <v>2006900000</v>
      </c>
      <c r="AF5695" s="2">
        <v>1980750000</v>
      </c>
    </row>
    <row r="5696" spans="1:32">
      <c r="A5696" t="s">
        <v>3090</v>
      </c>
      <c r="B5696" t="s">
        <v>19</v>
      </c>
      <c r="C5696" s="2">
        <v>28221100000</v>
      </c>
      <c r="D5696" s="2">
        <v>32785700000</v>
      </c>
      <c r="E5696" s="2">
        <v>34967100000</v>
      </c>
      <c r="F5696" s="2">
        <v>31222900000</v>
      </c>
      <c r="G5696" s="2">
        <v>29809900000</v>
      </c>
      <c r="H5696" s="2">
        <v>28735500000</v>
      </c>
      <c r="I5696" s="2">
        <v>27849900000</v>
      </c>
      <c r="J5696" s="2">
        <v>27094600000</v>
      </c>
      <c r="K5696" s="2">
        <v>26482500000</v>
      </c>
      <c r="L5696" s="2">
        <v>25925800000</v>
      </c>
      <c r="M5696" s="2">
        <v>25430900000</v>
      </c>
      <c r="N5696" s="2">
        <v>24939300000</v>
      </c>
      <c r="O5696" s="2">
        <v>24503000000</v>
      </c>
      <c r="P5696" s="2">
        <v>24040700000</v>
      </c>
      <c r="Q5696" s="2">
        <v>23581600000</v>
      </c>
      <c r="R5696" s="2">
        <v>23122500000</v>
      </c>
      <c r="S5696" s="2">
        <v>22689500000</v>
      </c>
      <c r="T5696" s="2">
        <v>22279300000</v>
      </c>
      <c r="U5696" s="2">
        <v>21882100000</v>
      </c>
      <c r="V5696" s="2">
        <v>21497900000</v>
      </c>
      <c r="W5696" s="2">
        <v>21156100000</v>
      </c>
      <c r="X5696" s="2">
        <v>20817500000</v>
      </c>
      <c r="Y5696" s="2">
        <v>20511400000</v>
      </c>
      <c r="Z5696" s="2">
        <v>20205400000</v>
      </c>
      <c r="AA5696" s="2">
        <v>19931900000</v>
      </c>
      <c r="AB5696" s="2">
        <v>19710500000</v>
      </c>
      <c r="AC5696" s="2">
        <v>19479300000</v>
      </c>
      <c r="AD5696" s="2">
        <v>19235100000</v>
      </c>
      <c r="AE5696" s="2">
        <v>18994200000</v>
      </c>
      <c r="AF5696" s="2">
        <v>18746800000</v>
      </c>
    </row>
    <row r="5697" spans="1:32">
      <c r="A5697" t="s">
        <v>3091</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3092</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3093</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3094</v>
      </c>
      <c r="B5700" t="s">
        <v>19</v>
      </c>
      <c r="C5700">
        <v>0.44939499999999999</v>
      </c>
      <c r="D5700">
        <v>0.44758999999999999</v>
      </c>
      <c r="E5700">
        <v>0.44578600000000002</v>
      </c>
      <c r="F5700">
        <v>0.44398100000000001</v>
      </c>
      <c r="G5700">
        <v>0.44217600000000001</v>
      </c>
      <c r="H5700">
        <v>0.44037100000000001</v>
      </c>
      <c r="I5700">
        <v>0.43856600000000001</v>
      </c>
      <c r="J5700">
        <v>0.43676199999999998</v>
      </c>
      <c r="K5700">
        <v>0.43495699999999998</v>
      </c>
      <c r="L5700">
        <v>0.43315199999999998</v>
      </c>
      <c r="M5700">
        <v>0.43134699999999998</v>
      </c>
      <c r="N5700">
        <v>0.42954199999999998</v>
      </c>
      <c r="O5700">
        <v>0.42773800000000001</v>
      </c>
      <c r="P5700">
        <v>0.42593300000000001</v>
      </c>
      <c r="Q5700">
        <v>0.424128</v>
      </c>
      <c r="R5700">
        <v>0.422323</v>
      </c>
      <c r="S5700">
        <v>0.420518</v>
      </c>
      <c r="T5700">
        <v>0.41871399999999998</v>
      </c>
      <c r="U5700">
        <v>0.41690899999999997</v>
      </c>
      <c r="V5700">
        <v>0.41510399999999997</v>
      </c>
      <c r="W5700">
        <v>0.41329900000000003</v>
      </c>
      <c r="X5700">
        <v>0.41149400000000003</v>
      </c>
      <c r="Y5700">
        <v>0.40969</v>
      </c>
      <c r="Z5700">
        <v>0.407885</v>
      </c>
      <c r="AA5700">
        <v>0.40608</v>
      </c>
      <c r="AB5700">
        <v>0.404275</v>
      </c>
      <c r="AC5700">
        <v>0.40246999999999999</v>
      </c>
      <c r="AD5700">
        <v>0.40066600000000002</v>
      </c>
      <c r="AE5700">
        <v>0.39886100000000002</v>
      </c>
      <c r="AF5700">
        <v>0.39705600000000002</v>
      </c>
    </row>
    <row r="5701" spans="1:32">
      <c r="A5701" t="s">
        <v>3095</v>
      </c>
      <c r="B5701" t="s">
        <v>19</v>
      </c>
      <c r="C5701" s="2">
        <v>2.4567300000000001E-5</v>
      </c>
      <c r="D5701" s="2">
        <v>2.4468699999999998E-5</v>
      </c>
      <c r="E5701" s="2">
        <v>2.4369999999999999E-5</v>
      </c>
      <c r="F5701" s="2">
        <v>2.4271299999999999E-5</v>
      </c>
      <c r="G5701" s="2">
        <v>2.41727E-5</v>
      </c>
      <c r="H5701" s="2">
        <v>2.4074E-5</v>
      </c>
      <c r="I5701" s="2">
        <v>2.3975400000000001E-5</v>
      </c>
      <c r="J5701" s="2">
        <v>2.3876700000000001E-5</v>
      </c>
      <c r="K5701" s="2">
        <v>2.3777999999999998E-5</v>
      </c>
      <c r="L5701" s="2">
        <v>2.3679399999999999E-5</v>
      </c>
      <c r="M5701" s="2">
        <v>2.3580699999999999E-5</v>
      </c>
      <c r="N5701" s="2">
        <v>2.3482E-5</v>
      </c>
      <c r="O5701" s="2">
        <v>2.33834E-5</v>
      </c>
      <c r="P5701" s="2">
        <v>2.3284700000000001E-5</v>
      </c>
      <c r="Q5701" s="2">
        <v>2.3186000000000001E-5</v>
      </c>
      <c r="R5701" s="2">
        <v>2.3087399999999999E-5</v>
      </c>
      <c r="S5701" s="2">
        <v>2.2988699999999999E-5</v>
      </c>
      <c r="T5701" s="2">
        <v>2.2889999999999999E-5</v>
      </c>
      <c r="U5701" s="2">
        <v>2.27914E-5</v>
      </c>
      <c r="V5701" s="2">
        <v>2.26927E-5</v>
      </c>
      <c r="W5701" s="2">
        <v>2.2594100000000001E-5</v>
      </c>
      <c r="X5701" s="2">
        <v>2.2495400000000001E-5</v>
      </c>
      <c r="Y5701" s="2">
        <v>2.2396699999999999E-5</v>
      </c>
      <c r="Z5701" s="2">
        <v>2.2298099999999999E-5</v>
      </c>
      <c r="AA5701" s="2">
        <v>2.21994E-5</v>
      </c>
      <c r="AB5701" s="2">
        <v>2.21007E-5</v>
      </c>
      <c r="AC5701" s="2">
        <v>2.2002100000000001E-5</v>
      </c>
      <c r="AD5701" s="2">
        <v>2.1903400000000001E-5</v>
      </c>
      <c r="AE5701" s="2">
        <v>2.1804700000000001E-5</v>
      </c>
      <c r="AF5701" s="2">
        <v>2.1706099999999999E-5</v>
      </c>
    </row>
    <row r="5702" spans="1:32">
      <c r="A5702" t="s">
        <v>3096</v>
      </c>
      <c r="B5702" t="s">
        <v>19</v>
      </c>
      <c r="C5702">
        <v>1.5334999999999999E-4</v>
      </c>
      <c r="D5702">
        <v>1.5273399999999999E-4</v>
      </c>
      <c r="E5702">
        <v>1.52118E-4</v>
      </c>
      <c r="F5702">
        <v>1.5150299999999999E-4</v>
      </c>
      <c r="G5702">
        <v>1.5088699999999999E-4</v>
      </c>
      <c r="H5702">
        <v>1.50271E-4</v>
      </c>
      <c r="I5702">
        <v>1.49655E-4</v>
      </c>
      <c r="J5702">
        <v>1.4903900000000001E-4</v>
      </c>
      <c r="K5702">
        <v>1.4842300000000001E-4</v>
      </c>
      <c r="L5702">
        <v>1.4780699999999999E-4</v>
      </c>
      <c r="M5702">
        <v>1.4719099999999999E-4</v>
      </c>
      <c r="N5702">
        <v>1.4657599999999999E-4</v>
      </c>
      <c r="O5702">
        <v>1.4595999999999999E-4</v>
      </c>
      <c r="P5702">
        <v>1.45344E-4</v>
      </c>
      <c r="Q5702">
        <v>1.44728E-4</v>
      </c>
      <c r="R5702">
        <v>1.4411200000000001E-4</v>
      </c>
      <c r="S5702">
        <v>1.4349600000000001E-4</v>
      </c>
      <c r="T5702">
        <v>1.4287999999999999E-4</v>
      </c>
      <c r="U5702">
        <v>1.4226500000000001E-4</v>
      </c>
      <c r="V5702">
        <v>1.4164900000000001E-4</v>
      </c>
      <c r="W5702">
        <v>1.4103299999999999E-4</v>
      </c>
      <c r="X5702">
        <v>1.4041699999999999E-4</v>
      </c>
      <c r="Y5702">
        <v>1.39801E-4</v>
      </c>
      <c r="Z5702">
        <v>1.39185E-4</v>
      </c>
      <c r="AA5702">
        <v>1.3856900000000001E-4</v>
      </c>
      <c r="AB5702">
        <v>1.37954E-4</v>
      </c>
      <c r="AC5702">
        <v>1.3733800000000001E-4</v>
      </c>
      <c r="AD5702">
        <v>1.3672200000000001E-4</v>
      </c>
      <c r="AE5702">
        <v>1.3610599999999999E-4</v>
      </c>
      <c r="AF5702">
        <v>1.3548999999999999E-4</v>
      </c>
    </row>
    <row r="5703" spans="1:32">
      <c r="A5703" t="s">
        <v>3097</v>
      </c>
      <c r="B5703" t="s">
        <v>19</v>
      </c>
      <c r="C5703">
        <v>4.5829900000000001E-4</v>
      </c>
      <c r="D5703">
        <v>4.5645899999999999E-4</v>
      </c>
      <c r="E5703">
        <v>4.54618E-4</v>
      </c>
      <c r="F5703">
        <v>4.5277799999999998E-4</v>
      </c>
      <c r="G5703">
        <v>4.50937E-4</v>
      </c>
      <c r="H5703">
        <v>4.4909700000000003E-4</v>
      </c>
      <c r="I5703">
        <v>4.4725599999999999E-4</v>
      </c>
      <c r="J5703">
        <v>4.4541600000000002E-4</v>
      </c>
      <c r="K5703">
        <v>4.4357499999999998E-4</v>
      </c>
      <c r="L5703">
        <v>4.41734E-4</v>
      </c>
      <c r="M5703">
        <v>4.3989399999999997E-4</v>
      </c>
      <c r="N5703">
        <v>4.3805299999999999E-4</v>
      </c>
      <c r="O5703">
        <v>4.3621300000000002E-4</v>
      </c>
      <c r="P5703">
        <v>4.3437199999999998E-4</v>
      </c>
      <c r="Q5703">
        <v>4.3253200000000001E-4</v>
      </c>
      <c r="R5703">
        <v>4.3069099999999997E-4</v>
      </c>
      <c r="S5703">
        <v>4.2884999999999999E-4</v>
      </c>
      <c r="T5703">
        <v>4.2701000000000002E-4</v>
      </c>
      <c r="U5703">
        <v>4.2516899999999998E-4</v>
      </c>
      <c r="V5703">
        <v>4.2332900000000001E-4</v>
      </c>
      <c r="W5703">
        <v>4.2148799999999997E-4</v>
      </c>
      <c r="X5703">
        <v>4.19648E-4</v>
      </c>
      <c r="Y5703">
        <v>4.1780700000000002E-4</v>
      </c>
      <c r="Z5703">
        <v>4.15967E-4</v>
      </c>
      <c r="AA5703">
        <v>4.1412600000000001E-4</v>
      </c>
      <c r="AB5703">
        <v>4.1228499999999997E-4</v>
      </c>
      <c r="AC5703">
        <v>4.10445E-4</v>
      </c>
      <c r="AD5703">
        <v>4.0860400000000002E-4</v>
      </c>
      <c r="AE5703">
        <v>4.06764E-4</v>
      </c>
      <c r="AF5703">
        <v>4.0492300000000001E-4</v>
      </c>
    </row>
    <row r="5704" spans="1:32">
      <c r="A5704" t="s">
        <v>3098</v>
      </c>
      <c r="B5704" t="s">
        <v>19</v>
      </c>
      <c r="C5704" s="2">
        <v>4.47483E-5</v>
      </c>
      <c r="D5704" s="2">
        <v>4.4568599999999999E-5</v>
      </c>
      <c r="E5704" s="2">
        <v>4.4388899999999998E-5</v>
      </c>
      <c r="F5704" s="2">
        <v>4.4209199999999997E-5</v>
      </c>
      <c r="G5704" s="2">
        <v>4.4029400000000002E-5</v>
      </c>
      <c r="H5704" s="2">
        <v>4.3849700000000001E-5</v>
      </c>
      <c r="I5704" s="2">
        <v>4.367E-5</v>
      </c>
      <c r="J5704" s="2">
        <v>4.3490299999999999E-5</v>
      </c>
      <c r="K5704" s="2">
        <v>4.3310599999999998E-5</v>
      </c>
      <c r="L5704" s="2">
        <v>4.3130899999999997E-5</v>
      </c>
      <c r="M5704" s="2">
        <v>4.2951200000000003E-5</v>
      </c>
      <c r="N5704" s="2">
        <v>4.2771500000000002E-5</v>
      </c>
      <c r="O5704" s="2">
        <v>4.2591700000000001E-5</v>
      </c>
      <c r="P5704" s="2">
        <v>4.2412E-5</v>
      </c>
      <c r="Q5704" s="2">
        <v>4.2232299999999999E-5</v>
      </c>
      <c r="R5704" s="2">
        <v>4.2052599999999998E-5</v>
      </c>
      <c r="S5704" s="2">
        <v>4.1872899999999997E-5</v>
      </c>
      <c r="T5704" s="2">
        <v>4.1693200000000003E-5</v>
      </c>
      <c r="U5704" s="2">
        <v>4.1513500000000002E-5</v>
      </c>
      <c r="V5704" s="2">
        <v>4.1333800000000001E-5</v>
      </c>
      <c r="W5704" s="2">
        <v>4.1153999999999999E-5</v>
      </c>
      <c r="X5704" s="2">
        <v>4.0974299999999998E-5</v>
      </c>
      <c r="Y5704" s="2">
        <v>4.0794599999999997E-5</v>
      </c>
      <c r="Z5704" s="2">
        <v>4.0614900000000003E-5</v>
      </c>
      <c r="AA5704" s="2">
        <v>4.0435200000000002E-5</v>
      </c>
      <c r="AB5704" s="2">
        <v>4.0255500000000001E-5</v>
      </c>
      <c r="AC5704" s="2">
        <v>4.00758E-5</v>
      </c>
      <c r="AD5704" s="2">
        <v>3.9896099999999999E-5</v>
      </c>
      <c r="AE5704" s="2">
        <v>3.9716399999999998E-5</v>
      </c>
      <c r="AF5704" s="2">
        <v>3.9536599999999997E-5</v>
      </c>
    </row>
    <row r="5705" spans="1:32">
      <c r="A5705" t="s">
        <v>3099</v>
      </c>
      <c r="B5705" t="s">
        <v>19</v>
      </c>
      <c r="C5705" s="2">
        <v>4.0433599999999999E-5</v>
      </c>
      <c r="D5705" s="2">
        <v>4.0271200000000002E-5</v>
      </c>
      <c r="E5705" s="2">
        <v>4.0108799999999998E-5</v>
      </c>
      <c r="F5705" s="2">
        <v>3.9946500000000001E-5</v>
      </c>
      <c r="G5705" s="2">
        <v>3.9784099999999997E-5</v>
      </c>
      <c r="H5705" s="2">
        <v>3.96217E-5</v>
      </c>
      <c r="I5705" s="2">
        <v>3.9459299999999997E-5</v>
      </c>
      <c r="J5705" s="2">
        <v>3.92969E-5</v>
      </c>
      <c r="K5705" s="2">
        <v>3.9134500000000003E-5</v>
      </c>
      <c r="L5705" s="2">
        <v>3.8972199999999999E-5</v>
      </c>
      <c r="M5705" s="2">
        <v>3.8809800000000002E-5</v>
      </c>
      <c r="N5705" s="2">
        <v>3.8647399999999999E-5</v>
      </c>
      <c r="O5705" s="2">
        <v>3.8485000000000002E-5</v>
      </c>
      <c r="P5705" s="2">
        <v>3.8322599999999998E-5</v>
      </c>
      <c r="Q5705" s="2">
        <v>3.8160200000000001E-5</v>
      </c>
      <c r="R5705" s="2">
        <v>3.7997899999999997E-5</v>
      </c>
      <c r="S5705" s="2">
        <v>3.7835500000000001E-5</v>
      </c>
      <c r="T5705" s="2">
        <v>3.7673099999999997E-5</v>
      </c>
      <c r="U5705" s="2">
        <v>3.75107E-5</v>
      </c>
      <c r="V5705" s="2">
        <v>3.7348300000000003E-5</v>
      </c>
      <c r="W5705" s="2">
        <v>3.7185899999999999E-5</v>
      </c>
      <c r="X5705" s="2">
        <v>3.7023600000000002E-5</v>
      </c>
      <c r="Y5705" s="2">
        <v>3.6861199999999999E-5</v>
      </c>
      <c r="Z5705" s="2">
        <v>3.6698800000000002E-5</v>
      </c>
      <c r="AA5705" s="2">
        <v>3.6536399999999998E-5</v>
      </c>
      <c r="AB5705" s="2">
        <v>3.6374000000000001E-5</v>
      </c>
      <c r="AC5705" s="2">
        <v>3.6211599999999997E-5</v>
      </c>
      <c r="AD5705" s="2">
        <v>3.60492E-5</v>
      </c>
      <c r="AE5705" s="2">
        <v>3.5886899999999997E-5</v>
      </c>
      <c r="AF5705" s="2">
        <v>3.57245E-5</v>
      </c>
    </row>
    <row r="5706" spans="1:32">
      <c r="A5706" t="s">
        <v>3100</v>
      </c>
      <c r="B5706" t="s">
        <v>19</v>
      </c>
      <c r="C5706">
        <v>1.18128E-4</v>
      </c>
      <c r="D5706">
        <v>1.1765300000000001E-4</v>
      </c>
      <c r="E5706">
        <v>1.17179E-4</v>
      </c>
      <c r="F5706">
        <v>1.16704E-4</v>
      </c>
      <c r="G5706">
        <v>1.1623E-4</v>
      </c>
      <c r="H5706">
        <v>1.1575599999999999E-4</v>
      </c>
      <c r="I5706">
        <v>1.15281E-4</v>
      </c>
      <c r="J5706">
        <v>1.14807E-4</v>
      </c>
      <c r="K5706">
        <v>1.14332E-4</v>
      </c>
      <c r="L5706">
        <v>1.1385800000000001E-4</v>
      </c>
      <c r="M5706">
        <v>1.13384E-4</v>
      </c>
      <c r="N5706">
        <v>1.12909E-4</v>
      </c>
      <c r="O5706">
        <v>1.12435E-4</v>
      </c>
      <c r="P5706">
        <v>1.1196000000000001E-4</v>
      </c>
      <c r="Q5706">
        <v>1.11486E-4</v>
      </c>
      <c r="R5706">
        <v>1.11011E-4</v>
      </c>
      <c r="S5706">
        <v>1.10537E-4</v>
      </c>
      <c r="T5706">
        <v>1.1006300000000001E-4</v>
      </c>
      <c r="U5706">
        <v>1.0958799999999999E-4</v>
      </c>
      <c r="V5706">
        <v>1.09114E-4</v>
      </c>
      <c r="W5706">
        <v>1.08639E-4</v>
      </c>
      <c r="X5706">
        <v>1.0816500000000001E-4</v>
      </c>
      <c r="Y5706">
        <v>1.07691E-4</v>
      </c>
      <c r="Z5706">
        <v>1.07216E-4</v>
      </c>
      <c r="AA5706">
        <v>1.06742E-4</v>
      </c>
      <c r="AB5706">
        <v>1.06267E-4</v>
      </c>
      <c r="AC5706">
        <v>1.0579299999999999E-4</v>
      </c>
      <c r="AD5706">
        <v>1.05319E-4</v>
      </c>
      <c r="AE5706">
        <v>1.04844E-4</v>
      </c>
      <c r="AF5706">
        <v>1.0437000000000001E-4</v>
      </c>
    </row>
    <row r="5707" spans="1:32">
      <c r="A5707" t="s">
        <v>3101</v>
      </c>
      <c r="B5707" t="s">
        <v>19</v>
      </c>
      <c r="C5707" s="2">
        <v>5.4022999999999999E-6</v>
      </c>
      <c r="D5707" s="2">
        <v>5.3806099999999996E-6</v>
      </c>
      <c r="E5707" s="2">
        <v>5.3589100000000003E-6</v>
      </c>
      <c r="F5707" s="2">
        <v>5.33722E-6</v>
      </c>
      <c r="G5707" s="2">
        <v>5.3155199999999999E-6</v>
      </c>
      <c r="H5707" s="2">
        <v>5.2938199999999997E-6</v>
      </c>
      <c r="I5707" s="2">
        <v>5.2721300000000003E-6</v>
      </c>
      <c r="J5707" s="2">
        <v>5.2504300000000001E-6</v>
      </c>
      <c r="K5707" s="2">
        <v>5.2287399999999998E-6</v>
      </c>
      <c r="L5707" s="2">
        <v>5.2070399999999997E-6</v>
      </c>
      <c r="M5707" s="2">
        <v>5.1853400000000004E-6</v>
      </c>
      <c r="N5707" s="2">
        <v>5.1636500000000001E-6</v>
      </c>
      <c r="O5707" s="2">
        <v>5.14195E-6</v>
      </c>
      <c r="P5707" s="2">
        <v>5.1202599999999997E-6</v>
      </c>
      <c r="Q5707" s="2">
        <v>5.0985600000000004E-6</v>
      </c>
      <c r="R5707" s="2">
        <v>5.0768600000000002E-6</v>
      </c>
      <c r="S5707" s="2">
        <v>5.0551699999999999E-6</v>
      </c>
      <c r="T5707" s="2">
        <v>5.0334699999999998E-6</v>
      </c>
      <c r="U5707" s="2">
        <v>5.0117800000000003E-6</v>
      </c>
      <c r="V5707" s="2">
        <v>4.9900800000000002E-6</v>
      </c>
      <c r="W5707" s="2">
        <v>4.96838E-6</v>
      </c>
      <c r="X5707" s="2">
        <v>4.9466899999999997E-6</v>
      </c>
      <c r="Y5707" s="2">
        <v>4.9249899999999996E-6</v>
      </c>
      <c r="Z5707" s="2">
        <v>4.9033000000000001E-6</v>
      </c>
      <c r="AA5707" s="2">
        <v>4.8816E-6</v>
      </c>
      <c r="AB5707" s="2">
        <v>4.8598999999999998E-6</v>
      </c>
      <c r="AC5707" s="2">
        <v>4.8382100000000004E-6</v>
      </c>
      <c r="AD5707" s="2">
        <v>4.8165100000000002E-6</v>
      </c>
      <c r="AE5707" s="2">
        <v>4.7948199999999999E-6</v>
      </c>
      <c r="AF5707" s="2">
        <v>4.7731199999999998E-6</v>
      </c>
    </row>
    <row r="5708" spans="1:32">
      <c r="A5708" t="s">
        <v>3102</v>
      </c>
      <c r="B5708" t="s">
        <v>19</v>
      </c>
      <c r="C5708" s="2">
        <v>9.7050200000000008E-6</v>
      </c>
      <c r="D5708" s="2">
        <v>9.6660500000000004E-6</v>
      </c>
      <c r="E5708" s="2">
        <v>9.6270699999999993E-6</v>
      </c>
      <c r="F5708" s="2">
        <v>9.5881000000000006E-6</v>
      </c>
      <c r="G5708" s="2">
        <v>9.5491199999999995E-6</v>
      </c>
      <c r="H5708" s="2">
        <v>9.5101400000000001E-6</v>
      </c>
      <c r="I5708" s="2">
        <v>9.4711699999999996E-6</v>
      </c>
      <c r="J5708" s="2">
        <v>9.4321900000000002E-6</v>
      </c>
      <c r="K5708" s="2">
        <v>9.3932199999999998E-6</v>
      </c>
      <c r="L5708" s="2">
        <v>9.3542400000000004E-6</v>
      </c>
      <c r="M5708" s="2">
        <v>9.3152599999999993E-6</v>
      </c>
      <c r="N5708" s="2">
        <v>9.2762900000000006E-6</v>
      </c>
      <c r="O5708" s="2">
        <v>9.2373099999999995E-6</v>
      </c>
      <c r="P5708" s="2">
        <v>9.1983400000000008E-6</v>
      </c>
      <c r="Q5708" s="2">
        <v>9.1593599999999997E-6</v>
      </c>
      <c r="R5708" s="2">
        <v>9.1203800000000003E-6</v>
      </c>
      <c r="S5708" s="2">
        <v>9.0814099999999998E-6</v>
      </c>
      <c r="T5708" s="2">
        <v>9.0424300000000004E-6</v>
      </c>
      <c r="U5708" s="2">
        <v>9.00346E-6</v>
      </c>
      <c r="V5708" s="2">
        <v>8.9644800000000006E-6</v>
      </c>
      <c r="W5708" s="2">
        <v>8.9254999999999995E-6</v>
      </c>
      <c r="X5708" s="2">
        <v>8.8865300000000008E-6</v>
      </c>
      <c r="Y5708" s="2">
        <v>8.8475499999999997E-6</v>
      </c>
      <c r="Z5708" s="2">
        <v>8.8085799999999993E-6</v>
      </c>
      <c r="AA5708" s="2">
        <v>8.7695999999999999E-6</v>
      </c>
      <c r="AB5708" s="2">
        <v>8.7306200000000004E-6</v>
      </c>
      <c r="AC5708" s="2">
        <v>8.69165E-6</v>
      </c>
      <c r="AD5708" s="2">
        <v>8.6526700000000006E-6</v>
      </c>
      <c r="AE5708" s="2">
        <v>8.6137000000000002E-6</v>
      </c>
      <c r="AF5708" s="2">
        <v>8.5747200000000008E-6</v>
      </c>
    </row>
    <row r="5709" spans="1:32">
      <c r="A5709" t="s">
        <v>3103</v>
      </c>
      <c r="B5709" t="s">
        <v>19</v>
      </c>
      <c r="C5709" s="2">
        <v>1.7927999999999998E-5</v>
      </c>
      <c r="D5709" s="2">
        <v>1.7856E-5</v>
      </c>
      <c r="E5709" s="2">
        <v>1.7784000000000001E-5</v>
      </c>
      <c r="F5709" s="2">
        <v>1.7711999999999999E-5</v>
      </c>
      <c r="G5709" s="2">
        <v>1.7640000000000001E-5</v>
      </c>
      <c r="H5709" s="2">
        <v>1.7567999999999998E-5</v>
      </c>
      <c r="I5709" s="2">
        <v>1.7496E-5</v>
      </c>
      <c r="J5709" s="2">
        <v>1.7424000000000001E-5</v>
      </c>
      <c r="K5709" s="2">
        <v>1.7351999999999999E-5</v>
      </c>
      <c r="L5709" s="2">
        <v>1.7280000000000001E-5</v>
      </c>
      <c r="M5709" s="2">
        <v>1.7207999999999999E-5</v>
      </c>
      <c r="N5709" s="2">
        <v>1.7136E-5</v>
      </c>
      <c r="O5709" s="2">
        <v>1.7064000000000001E-5</v>
      </c>
      <c r="P5709" s="2">
        <v>1.6991999999999999E-5</v>
      </c>
      <c r="Q5709" s="2">
        <v>1.6920000000000001E-5</v>
      </c>
      <c r="R5709" s="2">
        <v>1.6847999999999999E-5</v>
      </c>
      <c r="S5709" s="2">
        <v>1.6776E-5</v>
      </c>
      <c r="T5709" s="2">
        <v>1.6704000000000001E-5</v>
      </c>
      <c r="U5709" s="2">
        <v>1.6631999999999999E-5</v>
      </c>
      <c r="V5709" s="2">
        <v>1.6560000000000001E-5</v>
      </c>
      <c r="W5709" s="2">
        <v>1.6487999999999999E-5</v>
      </c>
      <c r="X5709" s="2">
        <v>1.6416E-5</v>
      </c>
      <c r="Y5709" s="2">
        <v>1.6344000000000001E-5</v>
      </c>
      <c r="Z5709" s="2">
        <v>1.6271999999999999E-5</v>
      </c>
      <c r="AA5709" s="2">
        <v>1.6200000000000001E-5</v>
      </c>
      <c r="AB5709" s="2">
        <v>1.6127999999999999E-5</v>
      </c>
      <c r="AC5709" s="2">
        <v>1.6056E-5</v>
      </c>
      <c r="AD5709" s="2">
        <v>1.5984000000000001E-5</v>
      </c>
      <c r="AE5709" s="2">
        <v>1.5911999999999999E-5</v>
      </c>
      <c r="AF5709" s="2">
        <v>1.5840000000000001E-5</v>
      </c>
    </row>
    <row r="5710" spans="1:32">
      <c r="A5710" t="s">
        <v>3104</v>
      </c>
      <c r="B5710" t="s">
        <v>19</v>
      </c>
      <c r="C5710" s="2">
        <v>3.5856E-6</v>
      </c>
      <c r="D5710" s="2">
        <v>3.5711999999999998E-6</v>
      </c>
      <c r="E5710" s="2">
        <v>3.5568E-6</v>
      </c>
      <c r="F5710" s="2">
        <v>3.5424000000000002E-6</v>
      </c>
      <c r="G5710" s="2">
        <v>3.5279999999999999E-6</v>
      </c>
      <c r="H5710" s="2">
        <v>3.5136000000000001E-6</v>
      </c>
      <c r="I5710" s="2">
        <v>3.4991999999999999E-6</v>
      </c>
      <c r="J5710" s="2">
        <v>3.4848000000000001E-6</v>
      </c>
      <c r="K5710" s="2">
        <v>3.4703999999999998E-6</v>
      </c>
      <c r="L5710" s="2">
        <v>3.456E-6</v>
      </c>
      <c r="M5710" s="2">
        <v>3.4415999999999998E-6</v>
      </c>
      <c r="N5710" s="2">
        <v>3.4272E-6</v>
      </c>
      <c r="O5710" s="2">
        <v>3.4128000000000002E-6</v>
      </c>
      <c r="P5710" s="2">
        <v>3.3983999999999999E-6</v>
      </c>
      <c r="Q5710" s="2">
        <v>3.3840000000000001E-6</v>
      </c>
      <c r="R5710" s="2">
        <v>3.3695999999999999E-6</v>
      </c>
      <c r="S5710" s="2">
        <v>3.3552000000000001E-6</v>
      </c>
      <c r="T5710" s="2">
        <v>3.3407999999999998E-6</v>
      </c>
      <c r="U5710" s="2">
        <v>3.3264E-6</v>
      </c>
      <c r="V5710" s="2">
        <v>3.3119999999999998E-6</v>
      </c>
      <c r="W5710" s="2">
        <v>3.2976E-6</v>
      </c>
      <c r="X5710" s="2">
        <v>3.2832000000000002E-6</v>
      </c>
      <c r="Y5710" s="2">
        <v>3.2687999999999999E-6</v>
      </c>
      <c r="Z5710" s="2">
        <v>3.2544000000000001E-6</v>
      </c>
      <c r="AA5710" s="2">
        <v>3.2399999999999999E-6</v>
      </c>
      <c r="AB5710" s="2">
        <v>3.2256000000000001E-6</v>
      </c>
      <c r="AC5710" s="2">
        <v>3.2111999999999998E-6</v>
      </c>
      <c r="AD5710" s="2">
        <v>3.1968E-6</v>
      </c>
      <c r="AE5710" s="2">
        <v>3.1823999999999998E-6</v>
      </c>
      <c r="AF5710" s="2">
        <v>3.168E-6</v>
      </c>
    </row>
    <row r="5711" spans="1:32">
      <c r="A5711" t="s">
        <v>3105</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3106</v>
      </c>
      <c r="B5712" t="s">
        <v>19</v>
      </c>
      <c r="C5712">
        <v>0.52359699999999998</v>
      </c>
      <c r="D5712">
        <v>0.52149400000000001</v>
      </c>
      <c r="E5712">
        <v>0.51939199999999996</v>
      </c>
      <c r="F5712">
        <v>0.517289</v>
      </c>
      <c r="G5712">
        <v>0.51518600000000003</v>
      </c>
      <c r="H5712">
        <v>0.51308299999999996</v>
      </c>
      <c r="I5712">
        <v>0.51097999999999999</v>
      </c>
      <c r="J5712">
        <v>0.50887800000000005</v>
      </c>
      <c r="K5712">
        <v>0.50677499999999998</v>
      </c>
      <c r="L5712">
        <v>0.50467200000000001</v>
      </c>
      <c r="M5712">
        <v>0.50256900000000004</v>
      </c>
      <c r="N5712">
        <v>0.50046599999999997</v>
      </c>
      <c r="O5712">
        <v>0.49836399999999997</v>
      </c>
      <c r="P5712">
        <v>0.49626100000000001</v>
      </c>
      <c r="Q5712">
        <v>0.49415799999999999</v>
      </c>
      <c r="R5712">
        <v>0.49205500000000002</v>
      </c>
      <c r="S5712">
        <v>0.489952</v>
      </c>
      <c r="T5712">
        <v>0.48785000000000001</v>
      </c>
      <c r="U5712">
        <v>0.48574699999999998</v>
      </c>
      <c r="V5712">
        <v>0.48364400000000002</v>
      </c>
      <c r="W5712">
        <v>0.481541</v>
      </c>
      <c r="X5712">
        <v>0.47943799999999998</v>
      </c>
      <c r="Y5712">
        <v>0.47733599999999998</v>
      </c>
      <c r="Z5712">
        <v>0.47523300000000002</v>
      </c>
      <c r="AA5712">
        <v>0.47313</v>
      </c>
      <c r="AB5712">
        <v>0.47102699999999997</v>
      </c>
      <c r="AC5712">
        <v>0.46892400000000001</v>
      </c>
      <c r="AD5712">
        <v>0.46682200000000001</v>
      </c>
      <c r="AE5712">
        <v>0.46471899999999999</v>
      </c>
      <c r="AF5712">
        <v>0.46261600000000003</v>
      </c>
    </row>
    <row r="5713" spans="1:32">
      <c r="A5713" t="s">
        <v>3107</v>
      </c>
      <c r="B5713" t="s">
        <v>19</v>
      </c>
      <c r="C5713" s="2">
        <v>2.8661900000000001E-5</v>
      </c>
      <c r="D5713" s="2">
        <v>2.8546799999999999E-5</v>
      </c>
      <c r="E5713" s="2">
        <v>2.8431700000000001E-5</v>
      </c>
      <c r="F5713" s="2">
        <v>2.8316599999999999E-5</v>
      </c>
      <c r="G5713" s="2">
        <v>2.8201500000000001E-5</v>
      </c>
      <c r="H5713" s="2">
        <v>2.8086399999999999E-5</v>
      </c>
      <c r="I5713" s="2">
        <v>2.7971200000000001E-5</v>
      </c>
      <c r="J5713" s="2">
        <v>2.7856099999999999E-5</v>
      </c>
      <c r="K5713" s="2">
        <v>2.7741000000000001E-5</v>
      </c>
      <c r="L5713" s="2">
        <v>2.7625899999999999E-5</v>
      </c>
      <c r="M5713" s="2">
        <v>2.7510800000000001E-5</v>
      </c>
      <c r="N5713" s="2">
        <v>2.7395699999999999E-5</v>
      </c>
      <c r="O5713" s="2">
        <v>2.7280600000000001E-5</v>
      </c>
      <c r="P5713" s="2">
        <v>2.7165499999999999E-5</v>
      </c>
      <c r="Q5713" s="2">
        <v>2.7050400000000001E-5</v>
      </c>
      <c r="R5713" s="2">
        <v>2.6935299999999999E-5</v>
      </c>
      <c r="S5713" s="2">
        <v>2.6820200000000001E-5</v>
      </c>
      <c r="T5713" s="2">
        <v>2.6705099999999999E-5</v>
      </c>
      <c r="U5713" s="2">
        <v>2.6589900000000001E-5</v>
      </c>
      <c r="V5713" s="2">
        <v>2.6474799999999999E-5</v>
      </c>
      <c r="W5713" s="2">
        <v>2.6359700000000001E-5</v>
      </c>
      <c r="X5713" s="2">
        <v>2.6244599999999999E-5</v>
      </c>
      <c r="Y5713" s="2">
        <v>2.6129500000000001E-5</v>
      </c>
      <c r="Z5713" s="2">
        <v>2.6014399999999999E-5</v>
      </c>
      <c r="AA5713" s="2">
        <v>2.5899300000000001E-5</v>
      </c>
      <c r="AB5713" s="2">
        <v>2.57842E-5</v>
      </c>
      <c r="AC5713" s="2">
        <v>2.5669100000000001E-5</v>
      </c>
      <c r="AD5713" s="2">
        <v>2.5554E-5</v>
      </c>
      <c r="AE5713" s="2">
        <v>2.5438900000000001E-5</v>
      </c>
      <c r="AF5713" s="2">
        <v>2.53238E-5</v>
      </c>
    </row>
    <row r="5714" spans="1:32">
      <c r="A5714" t="s">
        <v>3108</v>
      </c>
      <c r="B5714" t="s">
        <v>19</v>
      </c>
      <c r="C5714">
        <v>1.78908E-4</v>
      </c>
      <c r="D5714">
        <v>1.7819E-4</v>
      </c>
      <c r="E5714">
        <v>1.7747100000000001E-4</v>
      </c>
      <c r="F5714">
        <v>1.7675300000000001E-4</v>
      </c>
      <c r="G5714">
        <v>1.7603399999999999E-4</v>
      </c>
      <c r="H5714">
        <v>1.7531600000000001E-4</v>
      </c>
      <c r="I5714">
        <v>1.74597E-4</v>
      </c>
      <c r="J5714">
        <v>1.7387899999999999E-4</v>
      </c>
      <c r="K5714">
        <v>1.7316E-4</v>
      </c>
      <c r="L5714">
        <v>1.72442E-4</v>
      </c>
      <c r="M5714">
        <v>1.7172300000000001E-4</v>
      </c>
      <c r="N5714">
        <v>1.7100500000000001E-4</v>
      </c>
      <c r="O5714">
        <v>1.7028599999999999E-4</v>
      </c>
      <c r="P5714">
        <v>1.6956799999999999E-4</v>
      </c>
      <c r="Q5714">
        <v>1.68849E-4</v>
      </c>
      <c r="R5714">
        <v>1.6813099999999999E-4</v>
      </c>
      <c r="S5714">
        <v>1.67412E-4</v>
      </c>
      <c r="T5714">
        <v>1.66694E-4</v>
      </c>
      <c r="U5714">
        <v>1.6597500000000001E-4</v>
      </c>
      <c r="V5714">
        <v>1.6525700000000001E-4</v>
      </c>
      <c r="W5714">
        <v>1.6453799999999999E-4</v>
      </c>
      <c r="X5714">
        <v>1.6381999999999999E-4</v>
      </c>
      <c r="Y5714">
        <v>1.63101E-4</v>
      </c>
      <c r="Z5714">
        <v>1.6238299999999999E-4</v>
      </c>
      <c r="AA5714">
        <v>1.61664E-4</v>
      </c>
      <c r="AB5714">
        <v>1.60946E-4</v>
      </c>
      <c r="AC5714">
        <v>1.6022700000000001E-4</v>
      </c>
      <c r="AD5714">
        <v>1.5950900000000001E-4</v>
      </c>
      <c r="AE5714">
        <v>1.5878999999999999E-4</v>
      </c>
      <c r="AF5714">
        <v>1.5807199999999999E-4</v>
      </c>
    </row>
    <row r="5715" spans="1:32">
      <c r="A5715" t="s">
        <v>3109</v>
      </c>
      <c r="B5715" t="s">
        <v>19</v>
      </c>
      <c r="C5715">
        <v>5.3468299999999999E-4</v>
      </c>
      <c r="D5715">
        <v>5.32535E-4</v>
      </c>
      <c r="E5715">
        <v>5.3038800000000002E-4</v>
      </c>
      <c r="F5715">
        <v>5.2824100000000004E-4</v>
      </c>
      <c r="G5715">
        <v>5.2609300000000005E-4</v>
      </c>
      <c r="H5715">
        <v>5.2394599999999996E-4</v>
      </c>
      <c r="I5715">
        <v>5.2179899999999998E-4</v>
      </c>
      <c r="J5715">
        <v>5.1965099999999999E-4</v>
      </c>
      <c r="K5715">
        <v>5.1750400000000001E-4</v>
      </c>
      <c r="L5715">
        <v>5.1535700000000003E-4</v>
      </c>
      <c r="M5715">
        <v>5.1320900000000004E-4</v>
      </c>
      <c r="N5715">
        <v>5.1106199999999995E-4</v>
      </c>
      <c r="O5715">
        <v>5.0891499999999998E-4</v>
      </c>
      <c r="P5715">
        <v>5.06768E-4</v>
      </c>
      <c r="Q5715">
        <v>5.0462E-4</v>
      </c>
      <c r="R5715">
        <v>5.0247300000000003E-4</v>
      </c>
      <c r="S5715">
        <v>5.0032600000000005E-4</v>
      </c>
      <c r="T5715">
        <v>4.9817800000000005E-4</v>
      </c>
      <c r="U5715">
        <v>4.9603099999999997E-4</v>
      </c>
      <c r="V5715">
        <v>4.9388399999999999E-4</v>
      </c>
      <c r="W5715">
        <v>4.91736E-4</v>
      </c>
      <c r="X5715">
        <v>4.8958900000000002E-4</v>
      </c>
      <c r="Y5715">
        <v>4.8744199999999999E-4</v>
      </c>
      <c r="Z5715">
        <v>4.8529399999999999E-4</v>
      </c>
      <c r="AA5715">
        <v>4.8314700000000001E-4</v>
      </c>
      <c r="AB5715">
        <v>4.8099999999999998E-4</v>
      </c>
      <c r="AC5715">
        <v>4.7885199999999999E-4</v>
      </c>
      <c r="AD5715">
        <v>4.7670500000000001E-4</v>
      </c>
      <c r="AE5715">
        <v>4.7455799999999998E-4</v>
      </c>
      <c r="AF5715">
        <v>4.7240999999999998E-4</v>
      </c>
    </row>
    <row r="5716" spans="1:32">
      <c r="A5716" t="s">
        <v>3110</v>
      </c>
      <c r="B5716" t="s">
        <v>19</v>
      </c>
      <c r="C5716" s="2">
        <v>5.2206300000000002E-5</v>
      </c>
      <c r="D5716" s="2">
        <v>5.1996700000000003E-5</v>
      </c>
      <c r="E5716" s="2">
        <v>5.1786999999999997E-5</v>
      </c>
      <c r="F5716" s="2">
        <v>5.1577299999999998E-5</v>
      </c>
      <c r="G5716" s="2">
        <v>5.1367699999999999E-5</v>
      </c>
      <c r="H5716" s="2">
        <v>5.1158E-5</v>
      </c>
      <c r="I5716" s="2">
        <v>5.0948400000000002E-5</v>
      </c>
      <c r="J5716" s="2">
        <v>5.0738700000000003E-5</v>
      </c>
      <c r="K5716" s="2">
        <v>5.0528999999999997E-5</v>
      </c>
      <c r="L5716" s="2">
        <v>5.0319399999999998E-5</v>
      </c>
      <c r="M5716" s="2">
        <v>5.0109699999999999E-5</v>
      </c>
      <c r="N5716" s="2">
        <v>4.99E-5</v>
      </c>
      <c r="O5716" s="2">
        <v>4.9690400000000001E-5</v>
      </c>
      <c r="P5716" s="2">
        <v>4.9480700000000002E-5</v>
      </c>
      <c r="Q5716" s="2">
        <v>4.9271000000000003E-5</v>
      </c>
      <c r="R5716" s="2">
        <v>4.9061399999999998E-5</v>
      </c>
      <c r="S5716" s="2">
        <v>4.8851699999999998E-5</v>
      </c>
      <c r="T5716" s="2">
        <v>4.8641999999999999E-5</v>
      </c>
      <c r="U5716" s="2">
        <v>4.8432400000000001E-5</v>
      </c>
      <c r="V5716" s="2">
        <v>4.8222700000000002E-5</v>
      </c>
      <c r="W5716" s="2">
        <v>4.8013100000000003E-5</v>
      </c>
      <c r="X5716" s="2">
        <v>4.7803399999999997E-5</v>
      </c>
      <c r="Y5716" s="2">
        <v>4.7593699999999998E-5</v>
      </c>
      <c r="Z5716" s="2">
        <v>4.7384099999999999E-5</v>
      </c>
      <c r="AA5716" s="2">
        <v>4.71744E-5</v>
      </c>
      <c r="AB5716" s="2">
        <v>4.6964700000000001E-5</v>
      </c>
      <c r="AC5716" s="2">
        <v>4.6755100000000002E-5</v>
      </c>
      <c r="AD5716" s="2">
        <v>4.6545400000000003E-5</v>
      </c>
      <c r="AE5716" s="2">
        <v>4.6335699999999998E-5</v>
      </c>
      <c r="AF5716" s="2">
        <v>4.6126099999999999E-5</v>
      </c>
    </row>
    <row r="5717" spans="1:32">
      <c r="A5717" t="s">
        <v>3111</v>
      </c>
      <c r="B5717" t="s">
        <v>19</v>
      </c>
      <c r="C5717" s="2">
        <v>4.7172600000000003E-5</v>
      </c>
      <c r="D5717" s="2">
        <v>4.6983100000000001E-5</v>
      </c>
      <c r="E5717" s="2">
        <v>4.6793699999999999E-5</v>
      </c>
      <c r="F5717" s="2">
        <v>4.6604199999999997E-5</v>
      </c>
      <c r="G5717" s="2">
        <v>4.6414800000000002E-5</v>
      </c>
      <c r="H5717" s="2">
        <v>4.6225299999999999E-5</v>
      </c>
      <c r="I5717" s="2">
        <v>4.6035899999999997E-5</v>
      </c>
      <c r="J5717" s="2">
        <v>4.5846400000000002E-5</v>
      </c>
      <c r="K5717" s="2">
        <v>4.5657E-5</v>
      </c>
      <c r="L5717" s="2">
        <v>4.5467499999999998E-5</v>
      </c>
      <c r="M5717" s="2">
        <v>4.5278100000000003E-5</v>
      </c>
      <c r="N5717" s="2">
        <v>4.5088600000000001E-5</v>
      </c>
      <c r="O5717" s="2">
        <v>4.4899199999999999E-5</v>
      </c>
      <c r="P5717" s="2">
        <v>4.4709700000000003E-5</v>
      </c>
      <c r="Q5717" s="2">
        <v>4.4520300000000001E-5</v>
      </c>
      <c r="R5717" s="2">
        <v>4.4330799999999999E-5</v>
      </c>
      <c r="S5717" s="2">
        <v>4.4141399999999997E-5</v>
      </c>
      <c r="T5717" s="2">
        <v>4.3951900000000002E-5</v>
      </c>
      <c r="U5717" s="2">
        <v>4.37625E-5</v>
      </c>
      <c r="V5717" s="2">
        <v>4.3572999999999998E-5</v>
      </c>
      <c r="W5717" s="2">
        <v>4.3383600000000003E-5</v>
      </c>
      <c r="X5717" s="2">
        <v>4.31941E-5</v>
      </c>
      <c r="Y5717" s="2">
        <v>4.3004699999999998E-5</v>
      </c>
      <c r="Z5717" s="2">
        <v>4.2815200000000003E-5</v>
      </c>
      <c r="AA5717" s="2">
        <v>4.2625800000000001E-5</v>
      </c>
      <c r="AB5717" s="2">
        <v>4.2436399999999999E-5</v>
      </c>
      <c r="AC5717" s="2">
        <v>4.2246899999999997E-5</v>
      </c>
      <c r="AD5717" s="2">
        <v>4.2057500000000002E-5</v>
      </c>
      <c r="AE5717" s="2">
        <v>4.1868E-5</v>
      </c>
      <c r="AF5717" s="2">
        <v>4.1678599999999998E-5</v>
      </c>
    </row>
    <row r="5718" spans="1:32">
      <c r="A5718" t="s">
        <v>3112</v>
      </c>
      <c r="B5718" t="s">
        <v>19</v>
      </c>
      <c r="C5718">
        <v>1.37816E-4</v>
      </c>
      <c r="D5718">
        <v>1.37262E-4</v>
      </c>
      <c r="E5718">
        <v>1.36709E-4</v>
      </c>
      <c r="F5718">
        <v>1.36155E-4</v>
      </c>
      <c r="G5718">
        <v>1.3560199999999999E-4</v>
      </c>
      <c r="H5718">
        <v>1.35048E-4</v>
      </c>
      <c r="I5718">
        <v>1.3449499999999999E-4</v>
      </c>
      <c r="J5718">
        <v>1.33941E-4</v>
      </c>
      <c r="K5718">
        <v>1.3338799999999999E-4</v>
      </c>
      <c r="L5718">
        <v>1.32834E-4</v>
      </c>
      <c r="M5718">
        <v>1.3228099999999999E-4</v>
      </c>
      <c r="N5718">
        <v>1.3172699999999999E-4</v>
      </c>
      <c r="O5718">
        <v>1.3117399999999999E-4</v>
      </c>
      <c r="P5718">
        <v>1.3061999999999999E-4</v>
      </c>
      <c r="Q5718">
        <v>1.3006699999999999E-4</v>
      </c>
      <c r="R5718">
        <v>1.2951299999999999E-4</v>
      </c>
      <c r="S5718">
        <v>1.2896000000000001E-4</v>
      </c>
      <c r="T5718">
        <v>1.2840599999999999E-4</v>
      </c>
      <c r="U5718">
        <v>1.2785300000000001E-4</v>
      </c>
      <c r="V5718">
        <v>1.2729899999999999E-4</v>
      </c>
      <c r="W5718">
        <v>1.2674600000000001E-4</v>
      </c>
      <c r="X5718">
        <v>1.26193E-4</v>
      </c>
      <c r="Y5718">
        <v>1.2563900000000001E-4</v>
      </c>
      <c r="Z5718">
        <v>1.25086E-4</v>
      </c>
      <c r="AA5718">
        <v>1.2453200000000001E-4</v>
      </c>
      <c r="AB5718">
        <v>1.23979E-4</v>
      </c>
      <c r="AC5718">
        <v>1.23425E-4</v>
      </c>
      <c r="AD5718">
        <v>1.22872E-4</v>
      </c>
      <c r="AE5718">
        <v>1.22318E-4</v>
      </c>
      <c r="AF5718">
        <v>1.21765E-4</v>
      </c>
    </row>
    <row r="5719" spans="1:32">
      <c r="A5719" t="s">
        <v>3113</v>
      </c>
      <c r="B5719" t="s">
        <v>19</v>
      </c>
      <c r="C5719" s="2">
        <v>6.30269E-6</v>
      </c>
      <c r="D5719" s="2">
        <v>6.2773799999999997E-6</v>
      </c>
      <c r="E5719" s="2">
        <v>6.2520600000000004E-6</v>
      </c>
      <c r="F5719" s="2">
        <v>6.2267500000000001E-6</v>
      </c>
      <c r="G5719" s="2">
        <v>6.2014399999999999E-6</v>
      </c>
      <c r="H5719" s="2">
        <v>6.1761299999999996E-6</v>
      </c>
      <c r="I5719" s="2">
        <v>6.1508200000000002E-6</v>
      </c>
      <c r="J5719" s="2">
        <v>6.1255000000000001E-6</v>
      </c>
      <c r="K5719" s="2">
        <v>6.1001899999999998E-6</v>
      </c>
      <c r="L5719" s="2">
        <v>6.0748800000000004E-6</v>
      </c>
      <c r="M5719" s="2">
        <v>6.0495700000000001E-6</v>
      </c>
      <c r="N5719" s="2">
        <v>6.0242599999999998E-6</v>
      </c>
      <c r="O5719" s="2">
        <v>5.9989399999999997E-6</v>
      </c>
      <c r="P5719" s="2">
        <v>5.9736300000000003E-6</v>
      </c>
      <c r="Q5719" s="2">
        <v>5.94832E-6</v>
      </c>
      <c r="R5719" s="2">
        <v>5.9230099999999997E-6</v>
      </c>
      <c r="S5719" s="2">
        <v>5.8977000000000003E-6</v>
      </c>
      <c r="T5719" s="2">
        <v>5.8723800000000002E-6</v>
      </c>
      <c r="U5719" s="2">
        <v>5.8470699999999999E-6</v>
      </c>
      <c r="V5719" s="2">
        <v>5.8217599999999996E-6</v>
      </c>
      <c r="W5719" s="2">
        <v>5.7964500000000002E-6</v>
      </c>
      <c r="X5719" s="2">
        <v>5.7711399999999999E-6</v>
      </c>
      <c r="Y5719" s="2">
        <v>5.7458199999999998E-6</v>
      </c>
      <c r="Z5719" s="2">
        <v>5.7205100000000004E-6</v>
      </c>
      <c r="AA5719" s="2">
        <v>5.6952000000000001E-6</v>
      </c>
      <c r="AB5719" s="2">
        <v>5.6698899999999999E-6</v>
      </c>
      <c r="AC5719" s="2">
        <v>5.6445799999999996E-6</v>
      </c>
      <c r="AD5719" s="2">
        <v>5.6192600000000003E-6</v>
      </c>
      <c r="AE5719" s="2">
        <v>5.59395E-6</v>
      </c>
      <c r="AF5719" s="2">
        <v>5.5686399999999998E-6</v>
      </c>
    </row>
    <row r="5720" spans="1:32">
      <c r="A5720" t="s">
        <v>3114</v>
      </c>
      <c r="B5720" t="s">
        <v>19</v>
      </c>
      <c r="C5720" s="2">
        <v>1.13225E-5</v>
      </c>
      <c r="D5720" s="2">
        <v>1.1277100000000001E-5</v>
      </c>
      <c r="E5720" s="2">
        <v>1.1231599999999999E-5</v>
      </c>
      <c r="F5720" s="2">
        <v>1.11861E-5</v>
      </c>
      <c r="G5720" s="2">
        <v>1.11406E-5</v>
      </c>
      <c r="H5720" s="2">
        <v>1.10952E-5</v>
      </c>
      <c r="I5720" s="2">
        <v>1.10497E-5</v>
      </c>
      <c r="J5720" s="2">
        <v>1.10042E-5</v>
      </c>
      <c r="K5720" s="2">
        <v>1.0958799999999999E-5</v>
      </c>
      <c r="L5720" s="2">
        <v>1.0913299999999999E-5</v>
      </c>
      <c r="M5720" s="2">
        <v>1.08678E-5</v>
      </c>
      <c r="N5720" s="2">
        <v>1.08223E-5</v>
      </c>
      <c r="O5720" s="2">
        <v>1.07769E-5</v>
      </c>
      <c r="P5720" s="2">
        <v>1.07314E-5</v>
      </c>
      <c r="Q5720" s="2">
        <v>1.06859E-5</v>
      </c>
      <c r="R5720" s="2">
        <v>1.0640400000000001E-5</v>
      </c>
      <c r="S5720" s="2">
        <v>1.0594999999999999E-5</v>
      </c>
      <c r="T5720" s="2">
        <v>1.05495E-5</v>
      </c>
      <c r="U5720" s="2">
        <v>1.0504E-5</v>
      </c>
      <c r="V5720" s="2">
        <v>1.04586E-5</v>
      </c>
      <c r="W5720" s="2">
        <v>1.04131E-5</v>
      </c>
      <c r="X5720" s="2">
        <v>1.03676E-5</v>
      </c>
      <c r="Y5720" s="2">
        <v>1.0322100000000001E-5</v>
      </c>
      <c r="Z5720" s="2">
        <v>1.0276699999999999E-5</v>
      </c>
      <c r="AA5720" s="2">
        <v>1.02312E-5</v>
      </c>
      <c r="AB5720" s="2">
        <v>1.01857E-5</v>
      </c>
      <c r="AC5720" s="2">
        <v>1.01403E-5</v>
      </c>
      <c r="AD5720" s="2">
        <v>1.00948E-5</v>
      </c>
      <c r="AE5720" s="2">
        <v>1.00493E-5</v>
      </c>
      <c r="AF5720" s="2">
        <v>1.0003800000000001E-5</v>
      </c>
    </row>
    <row r="5721" spans="1:32">
      <c r="A5721" t="s">
        <v>3115</v>
      </c>
      <c r="B5721" t="s">
        <v>19</v>
      </c>
      <c r="C5721" s="2">
        <v>2.0916000000000001E-5</v>
      </c>
      <c r="D5721" s="2">
        <v>2.0832E-5</v>
      </c>
      <c r="E5721" s="2">
        <v>2.0747999999999999E-5</v>
      </c>
      <c r="F5721" s="2">
        <v>2.0664000000000001E-5</v>
      </c>
      <c r="G5721" s="2">
        <v>2.0579999999999999E-5</v>
      </c>
      <c r="H5721" s="2">
        <v>2.0496000000000002E-5</v>
      </c>
      <c r="I5721" s="2">
        <v>2.0412E-5</v>
      </c>
      <c r="J5721" s="2">
        <v>2.0327999999999999E-5</v>
      </c>
      <c r="K5721" s="2">
        <v>2.0244000000000001E-5</v>
      </c>
      <c r="L5721" s="2">
        <v>2.016E-5</v>
      </c>
      <c r="M5721" s="2">
        <v>2.0075999999999999E-5</v>
      </c>
      <c r="N5721" s="2">
        <v>1.9992000000000001E-5</v>
      </c>
      <c r="O5721" s="2">
        <v>1.9908E-5</v>
      </c>
      <c r="P5721" s="2">
        <v>1.9823999999999999E-5</v>
      </c>
      <c r="Q5721" s="2">
        <v>1.9740000000000001E-5</v>
      </c>
      <c r="R5721" s="2">
        <v>1.9656E-5</v>
      </c>
      <c r="S5721" s="2">
        <v>1.9572000000000002E-5</v>
      </c>
      <c r="T5721" s="2">
        <v>1.9488E-5</v>
      </c>
      <c r="U5721" s="2">
        <v>1.9403999999999999E-5</v>
      </c>
      <c r="V5721" s="2">
        <v>1.9320000000000001E-5</v>
      </c>
      <c r="W5721" s="2">
        <v>1.9236E-5</v>
      </c>
      <c r="X5721" s="2">
        <v>1.9151999999999999E-5</v>
      </c>
      <c r="Y5721" s="2">
        <v>1.9068000000000001E-5</v>
      </c>
      <c r="Z5721" s="2">
        <v>1.8984E-5</v>
      </c>
      <c r="AA5721" s="2">
        <v>1.8899999999999999E-5</v>
      </c>
      <c r="AB5721" s="2">
        <v>1.8816000000000001E-5</v>
      </c>
      <c r="AC5721" s="2">
        <v>1.8732E-5</v>
      </c>
      <c r="AD5721" s="2">
        <v>1.8647999999999998E-5</v>
      </c>
      <c r="AE5721" s="2">
        <v>1.8564E-5</v>
      </c>
      <c r="AF5721" s="2">
        <v>1.8479999999999999E-5</v>
      </c>
    </row>
    <row r="5722" spans="1:32">
      <c r="A5722" t="s">
        <v>3116</v>
      </c>
      <c r="B5722" t="s">
        <v>19</v>
      </c>
      <c r="C5722" s="2">
        <v>4.1832E-6</v>
      </c>
      <c r="D5722" s="2">
        <v>4.1663999999999996E-6</v>
      </c>
      <c r="E5722" s="2">
        <v>4.1496E-6</v>
      </c>
      <c r="F5722" s="2">
        <v>4.1327999999999996E-6</v>
      </c>
      <c r="G5722" s="2">
        <v>4.1160000000000001E-6</v>
      </c>
      <c r="H5722" s="2">
        <v>4.0991999999999996E-6</v>
      </c>
      <c r="I5722" s="2">
        <v>4.0824000000000001E-6</v>
      </c>
      <c r="J5722" s="2">
        <v>4.0655999999999997E-6</v>
      </c>
      <c r="K5722" s="2">
        <v>4.0488000000000001E-6</v>
      </c>
      <c r="L5722" s="2">
        <v>4.0319999999999997E-6</v>
      </c>
      <c r="M5722" s="2">
        <v>4.0152000000000001E-6</v>
      </c>
      <c r="N5722" s="2">
        <v>3.9983999999999997E-6</v>
      </c>
      <c r="O5722" s="2">
        <v>3.9816000000000001E-6</v>
      </c>
      <c r="P5722" s="2">
        <v>3.9647999999999997E-6</v>
      </c>
      <c r="Q5722" s="2">
        <v>3.9480000000000001E-6</v>
      </c>
      <c r="R5722" s="2">
        <v>3.9311999999999997E-6</v>
      </c>
      <c r="S5722" s="2">
        <v>3.9144000000000002E-6</v>
      </c>
      <c r="T5722" s="2">
        <v>3.8975999999999997E-6</v>
      </c>
      <c r="U5722" s="2">
        <v>3.8808000000000002E-6</v>
      </c>
      <c r="V5722" s="2">
        <v>3.8639999999999998E-6</v>
      </c>
      <c r="W5722" s="2">
        <v>3.8472000000000002E-6</v>
      </c>
      <c r="X5722" s="2">
        <v>3.8303999999999998E-6</v>
      </c>
      <c r="Y5722" s="2">
        <v>3.8135999999999998E-6</v>
      </c>
      <c r="Z5722" s="2">
        <v>3.7967999999999998E-6</v>
      </c>
      <c r="AA5722" s="2">
        <v>3.7799999999999998E-6</v>
      </c>
      <c r="AB5722" s="2">
        <v>3.7631999999999998E-6</v>
      </c>
      <c r="AC5722" s="2">
        <v>3.7463999999999998E-6</v>
      </c>
      <c r="AD5722" s="2">
        <v>3.7295999999999998E-6</v>
      </c>
      <c r="AE5722" s="2">
        <v>3.7127999999999998E-6</v>
      </c>
      <c r="AF5722" s="2">
        <v>3.6959999999999998E-6</v>
      </c>
    </row>
    <row r="5723" spans="1:32">
      <c r="A5723" t="s">
        <v>3117</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3118</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3119</v>
      </c>
      <c r="B5725" t="s">
        <v>19</v>
      </c>
      <c r="C5725" s="2">
        <v>200144000</v>
      </c>
      <c r="D5725" s="2">
        <v>205357000</v>
      </c>
      <c r="E5725" s="2">
        <v>199138000</v>
      </c>
      <c r="F5725" s="2">
        <v>185962000</v>
      </c>
      <c r="G5725" s="2">
        <v>184463000</v>
      </c>
      <c r="H5725" s="2">
        <v>183680000</v>
      </c>
      <c r="I5725" s="2">
        <v>183188000</v>
      </c>
      <c r="J5725" s="2">
        <v>182651000</v>
      </c>
      <c r="K5725" s="2">
        <v>181980000</v>
      </c>
      <c r="L5725" s="2">
        <v>181175000</v>
      </c>
      <c r="M5725" s="2">
        <v>180168000</v>
      </c>
      <c r="N5725" s="2">
        <v>179049000</v>
      </c>
      <c r="O5725" s="2">
        <v>177998000</v>
      </c>
      <c r="P5725" s="2">
        <v>176880000</v>
      </c>
      <c r="Q5725" s="2">
        <v>175895000</v>
      </c>
      <c r="R5725" s="2">
        <v>175090000</v>
      </c>
      <c r="S5725" s="2">
        <v>174397000</v>
      </c>
      <c r="T5725" s="2">
        <v>173725000</v>
      </c>
      <c r="U5725" s="2">
        <v>173166000</v>
      </c>
      <c r="V5725" s="2">
        <v>172674000</v>
      </c>
      <c r="W5725" s="2">
        <v>172271000</v>
      </c>
      <c r="X5725" s="2">
        <v>171900000</v>
      </c>
      <c r="Y5725" s="2">
        <v>171609000</v>
      </c>
      <c r="Z5725" s="2">
        <v>171412000</v>
      </c>
      <c r="AA5725" s="2">
        <v>171256000</v>
      </c>
      <c r="AB5725" s="2">
        <v>171108000</v>
      </c>
      <c r="AC5725" s="2">
        <v>170978000</v>
      </c>
      <c r="AD5725" s="2">
        <v>170934000</v>
      </c>
      <c r="AE5725" s="2">
        <v>170900000</v>
      </c>
      <c r="AF5725" s="2">
        <v>170922000</v>
      </c>
    </row>
    <row r="5726" spans="1:32">
      <c r="A5726" t="s">
        <v>3120</v>
      </c>
      <c r="B5726" t="s">
        <v>19</v>
      </c>
      <c r="C5726" s="2">
        <v>1632740000</v>
      </c>
      <c r="D5726" s="2">
        <v>1675260000</v>
      </c>
      <c r="E5726" s="2">
        <v>1624530000</v>
      </c>
      <c r="F5726" s="2">
        <v>1517040000</v>
      </c>
      <c r="G5726" s="2">
        <v>1504810000</v>
      </c>
      <c r="H5726" s="2">
        <v>1498430000</v>
      </c>
      <c r="I5726" s="2">
        <v>1494410000</v>
      </c>
      <c r="J5726" s="2">
        <v>1490030000</v>
      </c>
      <c r="K5726" s="2">
        <v>1484560000</v>
      </c>
      <c r="L5726" s="2">
        <v>1477990000</v>
      </c>
      <c r="M5726" s="2">
        <v>1469770000</v>
      </c>
      <c r="N5726" s="2">
        <v>1460650000</v>
      </c>
      <c r="O5726" s="2">
        <v>1452070000</v>
      </c>
      <c r="P5726" s="2">
        <v>1442950000</v>
      </c>
      <c r="Q5726" s="2">
        <v>1434920000</v>
      </c>
      <c r="R5726" s="2">
        <v>1428350000</v>
      </c>
      <c r="S5726" s="2">
        <v>1422690000</v>
      </c>
      <c r="T5726" s="2">
        <v>1417220000</v>
      </c>
      <c r="U5726" s="2">
        <v>1412660000</v>
      </c>
      <c r="V5726" s="2">
        <v>1408640000</v>
      </c>
      <c r="W5726" s="2">
        <v>1405360000</v>
      </c>
      <c r="X5726" s="2">
        <v>1402330000</v>
      </c>
      <c r="Y5726" s="2">
        <v>1399950000</v>
      </c>
      <c r="Z5726" s="2">
        <v>1398350000</v>
      </c>
      <c r="AA5726" s="2">
        <v>1397070000</v>
      </c>
      <c r="AB5726" s="2">
        <v>1395870000</v>
      </c>
      <c r="AC5726" s="2">
        <v>1394810000</v>
      </c>
      <c r="AD5726" s="2">
        <v>1394440000</v>
      </c>
      <c r="AE5726" s="2">
        <v>1394170000</v>
      </c>
      <c r="AF5726" s="2">
        <v>1394350000</v>
      </c>
    </row>
    <row r="5727" spans="1:32">
      <c r="A5727" t="s">
        <v>3121</v>
      </c>
      <c r="B5727" t="s">
        <v>19</v>
      </c>
      <c r="C5727" s="2">
        <v>3768920000</v>
      </c>
      <c r="D5727" s="2">
        <v>3867080000</v>
      </c>
      <c r="E5727" s="2">
        <v>3749970000</v>
      </c>
      <c r="F5727" s="2">
        <v>3501850000</v>
      </c>
      <c r="G5727" s="2">
        <v>3473630000</v>
      </c>
      <c r="H5727" s="2">
        <v>3458880000</v>
      </c>
      <c r="I5727" s="2">
        <v>3449620000</v>
      </c>
      <c r="J5727" s="2">
        <v>3439510000</v>
      </c>
      <c r="K5727" s="2">
        <v>3426870000</v>
      </c>
      <c r="L5727" s="2">
        <v>3411700000</v>
      </c>
      <c r="M5727" s="2">
        <v>3392750000</v>
      </c>
      <c r="N5727" s="2">
        <v>3371690000</v>
      </c>
      <c r="O5727" s="2">
        <v>3351890000</v>
      </c>
      <c r="P5727" s="2">
        <v>3330820000</v>
      </c>
      <c r="Q5727" s="2">
        <v>3312290000</v>
      </c>
      <c r="R5727" s="2">
        <v>3297120000</v>
      </c>
      <c r="S5727" s="2">
        <v>3284070000</v>
      </c>
      <c r="T5727" s="2">
        <v>3271430000</v>
      </c>
      <c r="U5727" s="2">
        <v>3260900000</v>
      </c>
      <c r="V5727" s="2">
        <v>3251630000</v>
      </c>
      <c r="W5727" s="2">
        <v>3244050000</v>
      </c>
      <c r="X5727" s="2">
        <v>3237050000</v>
      </c>
      <c r="Y5727" s="2">
        <v>3231580000</v>
      </c>
      <c r="Z5727" s="2">
        <v>3227870000</v>
      </c>
      <c r="AA5727" s="2">
        <v>3224920000</v>
      </c>
      <c r="AB5727" s="2">
        <v>3222140000</v>
      </c>
      <c r="AC5727" s="2">
        <v>3219700000</v>
      </c>
      <c r="AD5727" s="2">
        <v>3218860000</v>
      </c>
      <c r="AE5727" s="2">
        <v>3218220000</v>
      </c>
      <c r="AF5727" s="2">
        <v>3218640000</v>
      </c>
    </row>
    <row r="5728" spans="1:32">
      <c r="A5728" t="s">
        <v>3122</v>
      </c>
      <c r="B5728" t="s">
        <v>19</v>
      </c>
      <c r="C5728" s="2">
        <v>150667000</v>
      </c>
      <c r="D5728" s="2">
        <v>154591000</v>
      </c>
      <c r="E5728" s="2">
        <v>149910000</v>
      </c>
      <c r="F5728" s="2">
        <v>139991000</v>
      </c>
      <c r="G5728" s="2">
        <v>138863000</v>
      </c>
      <c r="H5728" s="2">
        <v>138273000</v>
      </c>
      <c r="I5728" s="2">
        <v>137903000</v>
      </c>
      <c r="J5728" s="2">
        <v>137499000</v>
      </c>
      <c r="K5728" s="2">
        <v>136993000</v>
      </c>
      <c r="L5728" s="2">
        <v>136387000</v>
      </c>
      <c r="M5728" s="2">
        <v>135629000</v>
      </c>
      <c r="N5728" s="2">
        <v>134787000</v>
      </c>
      <c r="O5728" s="2">
        <v>133996000</v>
      </c>
      <c r="P5728" s="2">
        <v>133154000</v>
      </c>
      <c r="Q5728" s="2">
        <v>132413000</v>
      </c>
      <c r="R5728" s="2">
        <v>131807000</v>
      </c>
      <c r="S5728" s="2">
        <v>131285000</v>
      </c>
      <c r="T5728" s="2">
        <v>130779000</v>
      </c>
      <c r="U5728" s="2">
        <v>130358000</v>
      </c>
      <c r="V5728" s="2">
        <v>129988000</v>
      </c>
      <c r="W5728" s="2">
        <v>129685000</v>
      </c>
      <c r="X5728" s="2">
        <v>129405000</v>
      </c>
      <c r="Y5728" s="2">
        <v>129186000</v>
      </c>
      <c r="Z5728" s="2">
        <v>129038000</v>
      </c>
      <c r="AA5728" s="2">
        <v>128920000</v>
      </c>
      <c r="AB5728" s="2">
        <v>128809000</v>
      </c>
      <c r="AC5728" s="2">
        <v>128711000</v>
      </c>
      <c r="AD5728" s="2">
        <v>128678000</v>
      </c>
      <c r="AE5728" s="2">
        <v>128653000</v>
      </c>
      <c r="AF5728" s="2">
        <v>128669000</v>
      </c>
    </row>
    <row r="5729" spans="1:32">
      <c r="A5729" t="s">
        <v>3123</v>
      </c>
      <c r="B5729" t="s">
        <v>19</v>
      </c>
      <c r="C5729" s="2">
        <v>95822400</v>
      </c>
      <c r="D5729" s="2">
        <v>98317800</v>
      </c>
      <c r="E5729" s="2">
        <v>95340400</v>
      </c>
      <c r="F5729" s="2">
        <v>89032200</v>
      </c>
      <c r="G5729" s="2">
        <v>88314700</v>
      </c>
      <c r="H5729" s="2">
        <v>87939800</v>
      </c>
      <c r="I5729" s="2">
        <v>87704200</v>
      </c>
      <c r="J5729" s="2">
        <v>87447200</v>
      </c>
      <c r="K5729" s="2">
        <v>87125900</v>
      </c>
      <c r="L5729" s="2">
        <v>86740300</v>
      </c>
      <c r="M5729" s="2">
        <v>86258300</v>
      </c>
      <c r="N5729" s="2">
        <v>85722800</v>
      </c>
      <c r="O5729" s="2">
        <v>85219500</v>
      </c>
      <c r="P5729" s="2">
        <v>84684000</v>
      </c>
      <c r="Q5729" s="2">
        <v>84212700</v>
      </c>
      <c r="R5729" s="2">
        <v>83827200</v>
      </c>
      <c r="S5729" s="2">
        <v>83495200</v>
      </c>
      <c r="T5729" s="2">
        <v>83173900</v>
      </c>
      <c r="U5729" s="2">
        <v>82906100</v>
      </c>
      <c r="V5729" s="2">
        <v>82670500</v>
      </c>
      <c r="W5729" s="2">
        <v>82477700</v>
      </c>
      <c r="X5729" s="2">
        <v>82299900</v>
      </c>
      <c r="Y5729" s="2">
        <v>82160700</v>
      </c>
      <c r="Z5729" s="2">
        <v>82066400</v>
      </c>
      <c r="AA5729" s="2">
        <v>81991500</v>
      </c>
      <c r="AB5729" s="2">
        <v>81920800</v>
      </c>
      <c r="AC5729" s="2">
        <v>81858700</v>
      </c>
      <c r="AD5729" s="2">
        <v>81837300</v>
      </c>
      <c r="AE5729" s="2">
        <v>81821200</v>
      </c>
      <c r="AF5729" s="2">
        <v>81831900</v>
      </c>
    </row>
    <row r="5730" spans="1:32">
      <c r="A5730" t="s">
        <v>3124</v>
      </c>
      <c r="B5730" t="s">
        <v>19</v>
      </c>
      <c r="C5730" s="2">
        <v>1185210000</v>
      </c>
      <c r="D5730" s="2">
        <v>1216070000</v>
      </c>
      <c r="E5730" s="2">
        <v>1179250000</v>
      </c>
      <c r="F5730" s="2">
        <v>1101220000</v>
      </c>
      <c r="G5730" s="2">
        <v>1092350000</v>
      </c>
      <c r="H5730" s="2">
        <v>1087710000</v>
      </c>
      <c r="I5730" s="2">
        <v>1084800000</v>
      </c>
      <c r="J5730" s="2">
        <v>1081620000</v>
      </c>
      <c r="K5730" s="2">
        <v>1077640000</v>
      </c>
      <c r="L5730" s="2">
        <v>1072870000</v>
      </c>
      <c r="M5730" s="2">
        <v>1066910000</v>
      </c>
      <c r="N5730" s="2">
        <v>1060290000</v>
      </c>
      <c r="O5730" s="2">
        <v>1054060000</v>
      </c>
      <c r="P5730" s="2">
        <v>1047440000</v>
      </c>
      <c r="Q5730" s="2">
        <v>1041610000</v>
      </c>
      <c r="R5730" s="2">
        <v>1036840000</v>
      </c>
      <c r="S5730" s="2">
        <v>1032740000</v>
      </c>
      <c r="T5730" s="2">
        <v>1028760000</v>
      </c>
      <c r="U5730" s="2">
        <v>1025450000</v>
      </c>
      <c r="V5730" s="2">
        <v>1022540000</v>
      </c>
      <c r="W5730" s="2">
        <v>1020150000</v>
      </c>
      <c r="X5730" s="2">
        <v>1017950000</v>
      </c>
      <c r="Y5730" s="2">
        <v>1016230000</v>
      </c>
      <c r="Z5730" s="2">
        <v>1015060000</v>
      </c>
      <c r="AA5730" s="2">
        <v>1014140000</v>
      </c>
      <c r="AB5730" s="2">
        <v>1013260000</v>
      </c>
      <c r="AC5730" s="2">
        <v>1012490000</v>
      </c>
      <c r="AD5730" s="2">
        <v>1012230000</v>
      </c>
      <c r="AE5730" s="2">
        <v>1012030000</v>
      </c>
      <c r="AF5730" s="2">
        <v>1012160000</v>
      </c>
    </row>
    <row r="5731" spans="1:32">
      <c r="A5731" t="s">
        <v>3125</v>
      </c>
      <c r="B5731" t="s">
        <v>19</v>
      </c>
      <c r="C5731" s="2">
        <v>5547140</v>
      </c>
      <c r="D5731" s="2">
        <v>5691600</v>
      </c>
      <c r="E5731" s="2">
        <v>5519240</v>
      </c>
      <c r="F5731" s="2">
        <v>5154060</v>
      </c>
      <c r="G5731" s="2">
        <v>5112520</v>
      </c>
      <c r="H5731" s="2">
        <v>5090820</v>
      </c>
      <c r="I5731" s="2">
        <v>5077180</v>
      </c>
      <c r="J5731" s="2">
        <v>5062300</v>
      </c>
      <c r="K5731" s="2">
        <v>5043700</v>
      </c>
      <c r="L5731" s="2">
        <v>5021380</v>
      </c>
      <c r="M5731" s="2">
        <v>4993480</v>
      </c>
      <c r="N5731" s="2">
        <v>4962480</v>
      </c>
      <c r="O5731" s="2">
        <v>4933340</v>
      </c>
      <c r="P5731" s="2">
        <v>4902340</v>
      </c>
      <c r="Q5731" s="2">
        <v>4875060</v>
      </c>
      <c r="R5731" s="2">
        <v>4852740</v>
      </c>
      <c r="S5731" s="2">
        <v>4833520</v>
      </c>
      <c r="T5731" s="2">
        <v>4814920</v>
      </c>
      <c r="U5731" s="2">
        <v>4799420</v>
      </c>
      <c r="V5731" s="2">
        <v>4785780</v>
      </c>
      <c r="W5731" s="2">
        <v>4774620</v>
      </c>
      <c r="X5731" s="2">
        <v>4764330</v>
      </c>
      <c r="Y5731" s="2">
        <v>4756270</v>
      </c>
      <c r="Z5731" s="2">
        <v>4750810</v>
      </c>
      <c r="AA5731" s="2">
        <v>4746470</v>
      </c>
      <c r="AB5731" s="2">
        <v>4742380</v>
      </c>
      <c r="AC5731" s="2">
        <v>4738780</v>
      </c>
      <c r="AD5731" s="2">
        <v>4737540</v>
      </c>
      <c r="AE5731" s="2">
        <v>4736610</v>
      </c>
      <c r="AF5731" s="2">
        <v>4737230</v>
      </c>
    </row>
    <row r="5732" spans="1:32">
      <c r="A5732" t="s">
        <v>3126</v>
      </c>
      <c r="B5732" t="s">
        <v>19</v>
      </c>
      <c r="C5732" s="2">
        <v>28093600</v>
      </c>
      <c r="D5732" s="2">
        <v>28825200</v>
      </c>
      <c r="E5732" s="2">
        <v>27952300</v>
      </c>
      <c r="F5732" s="2">
        <v>26102800</v>
      </c>
      <c r="G5732" s="2">
        <v>25892400</v>
      </c>
      <c r="H5732" s="2">
        <v>25782500</v>
      </c>
      <c r="I5732" s="2">
        <v>25713500</v>
      </c>
      <c r="J5732" s="2">
        <v>25638100</v>
      </c>
      <c r="K5732" s="2">
        <v>25543900</v>
      </c>
      <c r="L5732" s="2">
        <v>25430900</v>
      </c>
      <c r="M5732" s="2">
        <v>25289600</v>
      </c>
      <c r="N5732" s="2">
        <v>25132600</v>
      </c>
      <c r="O5732" s="2">
        <v>24985000</v>
      </c>
      <c r="P5732" s="2">
        <v>24828000</v>
      </c>
      <c r="Q5732" s="2">
        <v>24689800</v>
      </c>
      <c r="R5732" s="2">
        <v>24576800</v>
      </c>
      <c r="S5732" s="2">
        <v>24479400</v>
      </c>
      <c r="T5732" s="2">
        <v>24385200</v>
      </c>
      <c r="U5732" s="2">
        <v>24306700</v>
      </c>
      <c r="V5732" s="2">
        <v>24237700</v>
      </c>
      <c r="W5732" s="2">
        <v>24181100</v>
      </c>
      <c r="X5732" s="2">
        <v>24129000</v>
      </c>
      <c r="Y5732" s="2">
        <v>24088200</v>
      </c>
      <c r="Z5732" s="2">
        <v>24060600</v>
      </c>
      <c r="AA5732" s="2">
        <v>24038600</v>
      </c>
      <c r="AB5732" s="2">
        <v>24017900</v>
      </c>
      <c r="AC5732" s="2">
        <v>23999600</v>
      </c>
      <c r="AD5732" s="2">
        <v>23993400</v>
      </c>
      <c r="AE5732" s="2">
        <v>23988700</v>
      </c>
      <c r="AF5732" s="2">
        <v>23991800</v>
      </c>
    </row>
    <row r="5733" spans="1:32">
      <c r="A5733" t="s">
        <v>3127</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3128</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3129</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3130</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3131</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3132</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3133</v>
      </c>
      <c r="B5739" t="s">
        <v>19</v>
      </c>
      <c r="C5739">
        <v>4.5473399999999999E-4</v>
      </c>
      <c r="D5739">
        <v>4.5290800000000002E-4</v>
      </c>
      <c r="E5739">
        <v>4.5108099999999999E-4</v>
      </c>
      <c r="F5739">
        <v>4.4925500000000002E-4</v>
      </c>
      <c r="G5739">
        <v>4.47429E-4</v>
      </c>
      <c r="H5739">
        <v>4.4560299999999998E-4</v>
      </c>
      <c r="I5739">
        <v>4.43776E-4</v>
      </c>
      <c r="J5739">
        <v>4.4194999999999998E-4</v>
      </c>
      <c r="K5739">
        <v>4.4012400000000002E-4</v>
      </c>
      <c r="L5739">
        <v>4.38298E-4</v>
      </c>
      <c r="M5739">
        <v>4.3647100000000002E-4</v>
      </c>
      <c r="N5739">
        <v>4.34645E-4</v>
      </c>
      <c r="O5739">
        <v>4.3281899999999998E-4</v>
      </c>
      <c r="P5739">
        <v>4.3099300000000001E-4</v>
      </c>
      <c r="Q5739">
        <v>4.2916599999999998E-4</v>
      </c>
      <c r="R5739">
        <v>4.2734000000000001E-4</v>
      </c>
      <c r="S5739">
        <v>4.2551399999999999E-4</v>
      </c>
      <c r="T5739">
        <v>4.2368800000000003E-4</v>
      </c>
      <c r="U5739">
        <v>4.2186200000000001E-4</v>
      </c>
      <c r="V5739">
        <v>4.2003500000000003E-4</v>
      </c>
      <c r="W5739">
        <v>4.1820900000000001E-4</v>
      </c>
      <c r="X5739">
        <v>4.1638299999999999E-4</v>
      </c>
      <c r="Y5739">
        <v>4.1455700000000002E-4</v>
      </c>
      <c r="Z5739">
        <v>4.1272999999999999E-4</v>
      </c>
      <c r="AA5739">
        <v>4.1090400000000002E-4</v>
      </c>
      <c r="AB5739">
        <v>4.09078E-4</v>
      </c>
      <c r="AC5739">
        <v>4.0725199999999998E-4</v>
      </c>
      <c r="AD5739">
        <v>4.05425E-4</v>
      </c>
      <c r="AE5739">
        <v>4.0359899999999998E-4</v>
      </c>
      <c r="AF5739">
        <v>4.0177300000000002E-4</v>
      </c>
    </row>
    <row r="5740" spans="1:32">
      <c r="A5740" t="s">
        <v>3134</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3135</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3136</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3137</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3138</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3139</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3140</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3141</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3142</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3143</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3144</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3145</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3146</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3147</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3148</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3149</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3150</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3151</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3152</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3153</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3154</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3155</v>
      </c>
      <c r="B5761" t="s">
        <v>19</v>
      </c>
      <c r="C5761" s="2">
        <v>49102200</v>
      </c>
      <c r="D5761" s="2">
        <v>53620900</v>
      </c>
      <c r="E5761" s="2">
        <v>54113000</v>
      </c>
      <c r="F5761" s="2">
        <v>54068300</v>
      </c>
      <c r="G5761" s="2">
        <v>54694600</v>
      </c>
      <c r="H5761" s="2">
        <v>55343400</v>
      </c>
      <c r="I5761" s="2">
        <v>55969700</v>
      </c>
      <c r="J5761" s="2">
        <v>56618500</v>
      </c>
      <c r="K5761" s="2">
        <v>57267200</v>
      </c>
      <c r="L5761" s="2">
        <v>54851200</v>
      </c>
      <c r="M5761" s="2">
        <v>55052600</v>
      </c>
      <c r="N5761" s="2">
        <v>55321000</v>
      </c>
      <c r="O5761" s="2">
        <v>55544700</v>
      </c>
      <c r="P5761" s="2">
        <v>55768400</v>
      </c>
      <c r="Q5761" s="2">
        <v>55992100</v>
      </c>
      <c r="R5761" s="2">
        <v>56171100</v>
      </c>
      <c r="S5761" s="2">
        <v>56327700</v>
      </c>
      <c r="T5761" s="2">
        <v>56461900</v>
      </c>
      <c r="U5761" s="2">
        <v>56640800</v>
      </c>
      <c r="V5761" s="2">
        <v>56797400</v>
      </c>
      <c r="W5761" s="2">
        <v>56954000</v>
      </c>
      <c r="X5761" s="2">
        <v>57110600</v>
      </c>
      <c r="Y5761" s="2">
        <v>57267200</v>
      </c>
      <c r="Z5761" s="2">
        <v>57423800</v>
      </c>
      <c r="AA5761" s="2">
        <v>57580400</v>
      </c>
      <c r="AB5761" s="2">
        <v>57692200</v>
      </c>
      <c r="AC5761" s="2">
        <v>57871200</v>
      </c>
      <c r="AD5761" s="2">
        <v>58027800</v>
      </c>
      <c r="AE5761" s="2">
        <v>58206700</v>
      </c>
      <c r="AF5761" s="2">
        <v>58385700</v>
      </c>
    </row>
    <row r="5762" spans="1:32">
      <c r="A5762" t="s">
        <v>3156</v>
      </c>
      <c r="B5762" t="s">
        <v>19</v>
      </c>
      <c r="C5762" s="2">
        <v>400566000</v>
      </c>
      <c r="D5762" s="2">
        <v>437429000</v>
      </c>
      <c r="E5762" s="2">
        <v>441443000</v>
      </c>
      <c r="F5762" s="2">
        <v>441078000</v>
      </c>
      <c r="G5762" s="2">
        <v>446188000</v>
      </c>
      <c r="H5762" s="2">
        <v>451480000</v>
      </c>
      <c r="I5762" s="2">
        <v>456590000</v>
      </c>
      <c r="J5762" s="2">
        <v>461882000</v>
      </c>
      <c r="K5762" s="2">
        <v>467174000</v>
      </c>
      <c r="L5762" s="2">
        <v>447465000</v>
      </c>
      <c r="M5762" s="2">
        <v>449108000</v>
      </c>
      <c r="N5762" s="2">
        <v>451298000</v>
      </c>
      <c r="O5762" s="2">
        <v>453123000</v>
      </c>
      <c r="P5762" s="2">
        <v>454948000</v>
      </c>
      <c r="Q5762" s="2">
        <v>456772000</v>
      </c>
      <c r="R5762" s="2">
        <v>458232000</v>
      </c>
      <c r="S5762" s="2">
        <v>459510000</v>
      </c>
      <c r="T5762" s="2">
        <v>460605000</v>
      </c>
      <c r="U5762" s="2">
        <v>462065000</v>
      </c>
      <c r="V5762" s="2">
        <v>463342000</v>
      </c>
      <c r="W5762" s="2">
        <v>464620000</v>
      </c>
      <c r="X5762" s="2">
        <v>465897000</v>
      </c>
      <c r="Y5762" s="2">
        <v>467174000</v>
      </c>
      <c r="Z5762" s="2">
        <v>468452000</v>
      </c>
      <c r="AA5762" s="2">
        <v>469729000</v>
      </c>
      <c r="AB5762" s="2">
        <v>470642000</v>
      </c>
      <c r="AC5762" s="2">
        <v>472102000</v>
      </c>
      <c r="AD5762" s="2">
        <v>473379000</v>
      </c>
      <c r="AE5762" s="2">
        <v>474839000</v>
      </c>
      <c r="AF5762" s="2">
        <v>476299000</v>
      </c>
    </row>
    <row r="5763" spans="1:32">
      <c r="A5763" t="s">
        <v>3157</v>
      </c>
      <c r="B5763" t="s">
        <v>19</v>
      </c>
      <c r="C5763" s="2">
        <v>924644000</v>
      </c>
      <c r="D5763" s="2">
        <v>1009740000</v>
      </c>
      <c r="E5763" s="2">
        <v>1019000000</v>
      </c>
      <c r="F5763" s="2">
        <v>1018160000</v>
      </c>
      <c r="G5763" s="2">
        <v>1029960000</v>
      </c>
      <c r="H5763" s="2">
        <v>1042170000</v>
      </c>
      <c r="I5763" s="2">
        <v>1053970000</v>
      </c>
      <c r="J5763" s="2">
        <v>1066180000</v>
      </c>
      <c r="K5763" s="2">
        <v>1078400000</v>
      </c>
      <c r="L5763" s="2">
        <v>1032900000</v>
      </c>
      <c r="M5763" s="2">
        <v>1036700000</v>
      </c>
      <c r="N5763" s="2">
        <v>1041750000</v>
      </c>
      <c r="O5763" s="2">
        <v>1045960000</v>
      </c>
      <c r="P5763" s="2">
        <v>1050180000</v>
      </c>
      <c r="Q5763" s="2">
        <v>1054390000</v>
      </c>
      <c r="R5763" s="2">
        <v>1057760000</v>
      </c>
      <c r="S5763" s="2">
        <v>1060710000</v>
      </c>
      <c r="T5763" s="2">
        <v>1063240000</v>
      </c>
      <c r="U5763" s="2">
        <v>1066600000</v>
      </c>
      <c r="V5763" s="2">
        <v>1069550000</v>
      </c>
      <c r="W5763" s="2">
        <v>1072500000</v>
      </c>
      <c r="X5763" s="2">
        <v>1075450000</v>
      </c>
      <c r="Y5763" s="2">
        <v>1078400000</v>
      </c>
      <c r="Z5763" s="2">
        <v>1081350000</v>
      </c>
      <c r="AA5763" s="2">
        <v>1084300000</v>
      </c>
      <c r="AB5763" s="2">
        <v>1086400000</v>
      </c>
      <c r="AC5763" s="2">
        <v>1089770000</v>
      </c>
      <c r="AD5763" s="2">
        <v>1092720000</v>
      </c>
      <c r="AE5763" s="2">
        <v>1096090000</v>
      </c>
      <c r="AF5763" s="2">
        <v>1099460000</v>
      </c>
    </row>
    <row r="5764" spans="1:32">
      <c r="A5764" t="s">
        <v>3158</v>
      </c>
      <c r="B5764" t="s">
        <v>19</v>
      </c>
      <c r="C5764" s="2">
        <v>36963800</v>
      </c>
      <c r="D5764" s="2">
        <v>40365500</v>
      </c>
      <c r="E5764" s="2">
        <v>40736000</v>
      </c>
      <c r="F5764" s="2">
        <v>40702300</v>
      </c>
      <c r="G5764" s="2">
        <v>41173800</v>
      </c>
      <c r="H5764" s="2">
        <v>41662200</v>
      </c>
      <c r="I5764" s="2">
        <v>42133700</v>
      </c>
      <c r="J5764" s="2">
        <v>42622000</v>
      </c>
      <c r="K5764" s="2">
        <v>43110400</v>
      </c>
      <c r="L5764" s="2">
        <v>41291700</v>
      </c>
      <c r="M5764" s="2">
        <v>41443200</v>
      </c>
      <c r="N5764" s="2">
        <v>41645300</v>
      </c>
      <c r="O5764" s="2">
        <v>41813700</v>
      </c>
      <c r="P5764" s="2">
        <v>41982100</v>
      </c>
      <c r="Q5764" s="2">
        <v>42150500</v>
      </c>
      <c r="R5764" s="2">
        <v>42285200</v>
      </c>
      <c r="S5764" s="2">
        <v>42403100</v>
      </c>
      <c r="T5764" s="2">
        <v>42504200</v>
      </c>
      <c r="U5764" s="2">
        <v>42638900</v>
      </c>
      <c r="V5764" s="2">
        <v>42756800</v>
      </c>
      <c r="W5764" s="2">
        <v>42874600</v>
      </c>
      <c r="X5764" s="2">
        <v>42992500</v>
      </c>
      <c r="Y5764" s="2">
        <v>43110400</v>
      </c>
      <c r="Z5764" s="2">
        <v>43228300</v>
      </c>
      <c r="AA5764" s="2">
        <v>43346200</v>
      </c>
      <c r="AB5764" s="2">
        <v>43430400</v>
      </c>
      <c r="AC5764" s="2">
        <v>43565100</v>
      </c>
      <c r="AD5764" s="2">
        <v>43683000</v>
      </c>
      <c r="AE5764" s="2">
        <v>43817700</v>
      </c>
      <c r="AF5764" s="2">
        <v>43952400</v>
      </c>
    </row>
    <row r="5765" spans="1:32">
      <c r="A5765" t="s">
        <v>3159</v>
      </c>
      <c r="B5765" t="s">
        <v>19</v>
      </c>
      <c r="C5765" s="2">
        <v>23508400</v>
      </c>
      <c r="D5765" s="2">
        <v>25671900</v>
      </c>
      <c r="E5765" s="2">
        <v>25907500</v>
      </c>
      <c r="F5765" s="2">
        <v>25886100</v>
      </c>
      <c r="G5765" s="2">
        <v>26186000</v>
      </c>
      <c r="H5765" s="2">
        <v>26496500</v>
      </c>
      <c r="I5765" s="2">
        <v>26796400</v>
      </c>
      <c r="J5765" s="2">
        <v>27107000</v>
      </c>
      <c r="K5765" s="2">
        <v>27417600</v>
      </c>
      <c r="L5765" s="2">
        <v>26260900</v>
      </c>
      <c r="M5765" s="2">
        <v>26357300</v>
      </c>
      <c r="N5765" s="2">
        <v>26485800</v>
      </c>
      <c r="O5765" s="2">
        <v>26592900</v>
      </c>
      <c r="P5765" s="2">
        <v>26700000</v>
      </c>
      <c r="Q5765" s="2">
        <v>26807100</v>
      </c>
      <c r="R5765" s="2">
        <v>26892800</v>
      </c>
      <c r="S5765" s="2">
        <v>26967800</v>
      </c>
      <c r="T5765" s="2">
        <v>27032000</v>
      </c>
      <c r="U5765" s="2">
        <v>27117700</v>
      </c>
      <c r="V5765" s="2">
        <v>27192700</v>
      </c>
      <c r="W5765" s="2">
        <v>27267700</v>
      </c>
      <c r="X5765" s="2">
        <v>27342600</v>
      </c>
      <c r="Y5765" s="2">
        <v>27417600</v>
      </c>
      <c r="Z5765" s="2">
        <v>27492600</v>
      </c>
      <c r="AA5765" s="2">
        <v>27567500</v>
      </c>
      <c r="AB5765" s="2">
        <v>27621100</v>
      </c>
      <c r="AC5765" s="2">
        <v>27706800</v>
      </c>
      <c r="AD5765" s="2">
        <v>27781700</v>
      </c>
      <c r="AE5765" s="2">
        <v>27867400</v>
      </c>
      <c r="AF5765" s="2">
        <v>27953100</v>
      </c>
    </row>
    <row r="5766" spans="1:32">
      <c r="A5766" t="s">
        <v>3160</v>
      </c>
      <c r="B5766" t="s">
        <v>19</v>
      </c>
      <c r="C5766" s="2">
        <v>290772000</v>
      </c>
      <c r="D5766" s="2">
        <v>317531000</v>
      </c>
      <c r="E5766" s="2">
        <v>320445000</v>
      </c>
      <c r="F5766" s="2">
        <v>320180000</v>
      </c>
      <c r="G5766" s="2">
        <v>323889000</v>
      </c>
      <c r="H5766" s="2">
        <v>327731000</v>
      </c>
      <c r="I5766" s="2">
        <v>331440000</v>
      </c>
      <c r="J5766" s="2">
        <v>335282000</v>
      </c>
      <c r="K5766" s="2">
        <v>339123000</v>
      </c>
      <c r="L5766" s="2">
        <v>324816000</v>
      </c>
      <c r="M5766" s="2">
        <v>326009000</v>
      </c>
      <c r="N5766" s="2">
        <v>327598000</v>
      </c>
      <c r="O5766" s="2">
        <v>328923000</v>
      </c>
      <c r="P5766" s="2">
        <v>330248000</v>
      </c>
      <c r="Q5766" s="2">
        <v>331572000</v>
      </c>
      <c r="R5766" s="2">
        <v>332632000</v>
      </c>
      <c r="S5766" s="2">
        <v>333559000</v>
      </c>
      <c r="T5766" s="2">
        <v>334354000</v>
      </c>
      <c r="U5766" s="2">
        <v>335414000</v>
      </c>
      <c r="V5766" s="2">
        <v>336341000</v>
      </c>
      <c r="W5766" s="2">
        <v>337269000</v>
      </c>
      <c r="X5766" s="2">
        <v>338196000</v>
      </c>
      <c r="Y5766" s="2">
        <v>339123000</v>
      </c>
      <c r="Z5766" s="2">
        <v>340050000</v>
      </c>
      <c r="AA5766" s="2">
        <v>340978000</v>
      </c>
      <c r="AB5766" s="2">
        <v>341640000</v>
      </c>
      <c r="AC5766" s="2">
        <v>342700000</v>
      </c>
      <c r="AD5766" s="2">
        <v>343627000</v>
      </c>
      <c r="AE5766" s="2">
        <v>344687000</v>
      </c>
      <c r="AF5766" s="2">
        <v>345747000</v>
      </c>
    </row>
    <row r="5767" spans="1:32">
      <c r="A5767" t="s">
        <v>3161</v>
      </c>
      <c r="B5767" t="s">
        <v>19</v>
      </c>
      <c r="C5767" s="2">
        <v>1360900</v>
      </c>
      <c r="D5767" s="2">
        <v>1486140</v>
      </c>
      <c r="E5767" s="2">
        <v>1499780</v>
      </c>
      <c r="F5767" s="2">
        <v>1498540</v>
      </c>
      <c r="G5767" s="2">
        <v>1515900</v>
      </c>
      <c r="H5767" s="2">
        <v>1533880</v>
      </c>
      <c r="I5767" s="2">
        <v>1551240</v>
      </c>
      <c r="J5767" s="2">
        <v>1569220</v>
      </c>
      <c r="K5767" s="2">
        <v>1587200</v>
      </c>
      <c r="L5767" s="2">
        <v>1520240</v>
      </c>
      <c r="M5767" s="2">
        <v>1525820</v>
      </c>
      <c r="N5767" s="2">
        <v>1533260</v>
      </c>
      <c r="O5767" s="2">
        <v>1539460</v>
      </c>
      <c r="P5767" s="2">
        <v>1545660</v>
      </c>
      <c r="Q5767" s="2">
        <v>1551860</v>
      </c>
      <c r="R5767" s="2">
        <v>1556820</v>
      </c>
      <c r="S5767" s="2">
        <v>1561160</v>
      </c>
      <c r="T5767" s="2">
        <v>1564880</v>
      </c>
      <c r="U5767" s="2">
        <v>1569840</v>
      </c>
      <c r="V5767" s="2">
        <v>1574180</v>
      </c>
      <c r="W5767" s="2">
        <v>1578520</v>
      </c>
      <c r="X5767" s="2">
        <v>1582860</v>
      </c>
      <c r="Y5767" s="2">
        <v>1587200</v>
      </c>
      <c r="Z5767" s="2">
        <v>1591540</v>
      </c>
      <c r="AA5767" s="2">
        <v>1595880</v>
      </c>
      <c r="AB5767" s="2">
        <v>1598980</v>
      </c>
      <c r="AC5767" s="2">
        <v>1603940</v>
      </c>
      <c r="AD5767" s="2">
        <v>1608280</v>
      </c>
      <c r="AE5767" s="2">
        <v>1613240</v>
      </c>
      <c r="AF5767" s="2">
        <v>1618200</v>
      </c>
    </row>
    <row r="5768" spans="1:32">
      <c r="A5768" t="s">
        <v>3162</v>
      </c>
      <c r="B5768" t="s">
        <v>19</v>
      </c>
      <c r="C5768" s="2">
        <v>6892300</v>
      </c>
      <c r="D5768" s="2">
        <v>7526580</v>
      </c>
      <c r="E5768" s="2">
        <v>7595660</v>
      </c>
      <c r="F5768" s="2">
        <v>7589380</v>
      </c>
      <c r="G5768" s="2">
        <v>7677300</v>
      </c>
      <c r="H5768" s="2">
        <v>7768360</v>
      </c>
      <c r="I5768" s="2">
        <v>7856280</v>
      </c>
      <c r="J5768" s="2">
        <v>7947340</v>
      </c>
      <c r="K5768" s="2">
        <v>8038400</v>
      </c>
      <c r="L5768" s="2">
        <v>7699280</v>
      </c>
      <c r="M5768" s="2">
        <v>7727540</v>
      </c>
      <c r="N5768" s="2">
        <v>7765220</v>
      </c>
      <c r="O5768" s="2">
        <v>7796620</v>
      </c>
      <c r="P5768" s="2">
        <v>7828020</v>
      </c>
      <c r="Q5768" s="2">
        <v>7859420</v>
      </c>
      <c r="R5768" s="2">
        <v>7884540</v>
      </c>
      <c r="S5768" s="2">
        <v>7906520</v>
      </c>
      <c r="T5768" s="2">
        <v>7925360</v>
      </c>
      <c r="U5768" s="2">
        <v>7950480</v>
      </c>
      <c r="V5768" s="2">
        <v>7972460</v>
      </c>
      <c r="W5768" s="2">
        <v>7994440</v>
      </c>
      <c r="X5768" s="2">
        <v>8016420</v>
      </c>
      <c r="Y5768" s="2">
        <v>8038400</v>
      </c>
      <c r="Z5768" s="2">
        <v>8060380</v>
      </c>
      <c r="AA5768" s="2">
        <v>8082360</v>
      </c>
      <c r="AB5768" s="2">
        <v>8098060</v>
      </c>
      <c r="AC5768" s="2">
        <v>8123180</v>
      </c>
      <c r="AD5768" s="2">
        <v>8145160</v>
      </c>
      <c r="AE5768" s="2">
        <v>8170280</v>
      </c>
      <c r="AF5768" s="2">
        <v>8195400</v>
      </c>
    </row>
    <row r="5769" spans="1:32">
      <c r="A5769" t="s">
        <v>3163</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3164</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3165</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3166</v>
      </c>
      <c r="B5772" t="s">
        <v>19</v>
      </c>
      <c r="C5772" s="2">
        <v>176655000000000</v>
      </c>
      <c r="D5772" s="2">
        <v>183069000000000</v>
      </c>
      <c r="E5772" s="2">
        <v>183557000000000</v>
      </c>
      <c r="F5772" s="2">
        <v>178310000000000</v>
      </c>
      <c r="G5772" s="2">
        <v>184585000000000</v>
      </c>
      <c r="H5772" s="2">
        <v>186274000000000</v>
      </c>
      <c r="I5772" s="2">
        <v>187741000000000</v>
      </c>
      <c r="J5772" s="2">
        <v>189150000000000</v>
      </c>
      <c r="K5772" s="2">
        <v>190402000000000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c r="A5773" t="s">
        <v>3167</v>
      </c>
      <c r="B5773" t="s">
        <v>19</v>
      </c>
      <c r="C5773" s="2">
        <v>15867600000</v>
      </c>
      <c r="D5773" s="2">
        <v>16443800000</v>
      </c>
      <c r="E5773" s="2">
        <v>16487600000</v>
      </c>
      <c r="F5773" s="2">
        <v>16016300000</v>
      </c>
      <c r="G5773" s="2">
        <v>16580000000</v>
      </c>
      <c r="H5773" s="2">
        <v>16731700000</v>
      </c>
      <c r="I5773" s="2">
        <v>16863400000</v>
      </c>
      <c r="J5773" s="2">
        <v>16990000000</v>
      </c>
      <c r="K5773" s="2">
        <v>17102500000</v>
      </c>
      <c r="L5773" s="2">
        <v>16716700000</v>
      </c>
      <c r="M5773" s="2">
        <v>16765100000</v>
      </c>
      <c r="N5773" s="2">
        <v>16799200000</v>
      </c>
      <c r="O5773" s="2">
        <v>16809800000</v>
      </c>
      <c r="P5773" s="2">
        <v>16805100000</v>
      </c>
      <c r="Q5773" s="2">
        <v>16790900000</v>
      </c>
      <c r="R5773" s="2">
        <v>16778600000</v>
      </c>
      <c r="S5773" s="2">
        <v>16765900000</v>
      </c>
      <c r="T5773" s="2">
        <v>16726700000</v>
      </c>
      <c r="U5773" s="2">
        <v>16700500000</v>
      </c>
      <c r="V5773" s="2">
        <v>16663400000</v>
      </c>
      <c r="W5773" s="2">
        <v>16624300000</v>
      </c>
      <c r="X5773" s="2">
        <v>16592500000</v>
      </c>
      <c r="Y5773" s="2">
        <v>16578600000</v>
      </c>
      <c r="Z5773" s="2">
        <v>16581900000</v>
      </c>
      <c r="AA5773" s="2">
        <v>16568500000</v>
      </c>
      <c r="AB5773" s="2">
        <v>16513400000</v>
      </c>
      <c r="AC5773" s="2">
        <v>16489500000</v>
      </c>
      <c r="AD5773" s="2">
        <v>16483500000</v>
      </c>
      <c r="AE5773" s="2">
        <v>16476900000</v>
      </c>
      <c r="AF5773" s="2">
        <v>16458800000</v>
      </c>
    </row>
    <row r="5774" spans="1:32">
      <c r="A5774" t="s">
        <v>3168</v>
      </c>
      <c r="B5774" t="s">
        <v>19</v>
      </c>
      <c r="C5774" s="2">
        <v>97626200000</v>
      </c>
      <c r="D5774" s="2">
        <v>101171000000</v>
      </c>
      <c r="E5774" s="2">
        <v>101441000000</v>
      </c>
      <c r="F5774" s="2">
        <v>98540800000</v>
      </c>
      <c r="G5774" s="2">
        <v>102009000000</v>
      </c>
      <c r="H5774" s="2">
        <v>102942000000</v>
      </c>
      <c r="I5774" s="2">
        <v>103753000000</v>
      </c>
      <c r="J5774" s="2">
        <v>104532000000</v>
      </c>
      <c r="K5774" s="2">
        <v>105224000000</v>
      </c>
      <c r="L5774" s="2">
        <v>102850000000</v>
      </c>
      <c r="M5774" s="2">
        <v>103148000000</v>
      </c>
      <c r="N5774" s="2">
        <v>103358000000</v>
      </c>
      <c r="O5774" s="2">
        <v>103423000000</v>
      </c>
      <c r="P5774" s="2">
        <v>103394000000</v>
      </c>
      <c r="Q5774" s="2">
        <v>103306000000</v>
      </c>
      <c r="R5774" s="2">
        <v>103231000000</v>
      </c>
      <c r="S5774" s="2">
        <v>103153000000</v>
      </c>
      <c r="T5774" s="2">
        <v>102912000000</v>
      </c>
      <c r="U5774" s="2">
        <v>102751000000</v>
      </c>
      <c r="V5774" s="2">
        <v>102522000000</v>
      </c>
      <c r="W5774" s="2">
        <v>102282000000</v>
      </c>
      <c r="X5774" s="2">
        <v>102086000000</v>
      </c>
      <c r="Y5774" s="2">
        <v>102000000000</v>
      </c>
      <c r="Z5774" s="2">
        <v>102021000000</v>
      </c>
      <c r="AA5774" s="2">
        <v>101938000000</v>
      </c>
      <c r="AB5774" s="2">
        <v>101600000000</v>
      </c>
      <c r="AC5774" s="2">
        <v>101452000000</v>
      </c>
      <c r="AD5774" s="2">
        <v>101415000000</v>
      </c>
      <c r="AE5774" s="2">
        <v>101375000000</v>
      </c>
      <c r="AF5774" s="2">
        <v>101263000000</v>
      </c>
    </row>
    <row r="5775" spans="1:32">
      <c r="A5775" t="s">
        <v>3169</v>
      </c>
      <c r="B5775" t="s">
        <v>19</v>
      </c>
      <c r="C5775" s="2">
        <v>134289000000</v>
      </c>
      <c r="D5775" s="2">
        <v>139165000000</v>
      </c>
      <c r="E5775" s="2">
        <v>139536000000</v>
      </c>
      <c r="F5775" s="2">
        <v>135547000000</v>
      </c>
      <c r="G5775" s="2">
        <v>140317000000</v>
      </c>
      <c r="H5775" s="2">
        <v>141601000000</v>
      </c>
      <c r="I5775" s="2">
        <v>142716000000</v>
      </c>
      <c r="J5775" s="2">
        <v>143788000000</v>
      </c>
      <c r="K5775" s="2">
        <v>144739000000</v>
      </c>
      <c r="L5775" s="2">
        <v>141475000000</v>
      </c>
      <c r="M5775" s="2">
        <v>141884000000</v>
      </c>
      <c r="N5775" s="2">
        <v>142173000000</v>
      </c>
      <c r="O5775" s="2">
        <v>142262000000</v>
      </c>
      <c r="P5775" s="2">
        <v>142223000000</v>
      </c>
      <c r="Q5775" s="2">
        <v>142102000000</v>
      </c>
      <c r="R5775" s="2">
        <v>141999000000</v>
      </c>
      <c r="S5775" s="2">
        <v>141891000000</v>
      </c>
      <c r="T5775" s="2">
        <v>141559000000</v>
      </c>
      <c r="U5775" s="2">
        <v>141338000000</v>
      </c>
      <c r="V5775" s="2">
        <v>141024000000</v>
      </c>
      <c r="W5775" s="2">
        <v>140693000000</v>
      </c>
      <c r="X5775" s="2">
        <v>140424000000</v>
      </c>
      <c r="Y5775" s="2">
        <v>140306000000</v>
      </c>
      <c r="Z5775" s="2">
        <v>140334000000</v>
      </c>
      <c r="AA5775" s="2">
        <v>140220000000</v>
      </c>
      <c r="AB5775" s="2">
        <v>139754000000</v>
      </c>
      <c r="AC5775" s="2">
        <v>139552000000</v>
      </c>
      <c r="AD5775" s="2">
        <v>139501000000</v>
      </c>
      <c r="AE5775" s="2">
        <v>139445000000</v>
      </c>
      <c r="AF5775" s="2">
        <v>139292000000</v>
      </c>
    </row>
    <row r="5776" spans="1:32">
      <c r="A5776" t="s">
        <v>3170</v>
      </c>
      <c r="B5776" t="s">
        <v>19</v>
      </c>
      <c r="C5776" s="2">
        <v>51991000000</v>
      </c>
      <c r="D5776" s="2">
        <v>53878800000</v>
      </c>
      <c r="E5776" s="2">
        <v>54022500000</v>
      </c>
      <c r="F5776" s="2">
        <v>52478000000</v>
      </c>
      <c r="G5776" s="2">
        <v>54324900000</v>
      </c>
      <c r="H5776" s="2">
        <v>54822000000</v>
      </c>
      <c r="I5776" s="2">
        <v>55253600000</v>
      </c>
      <c r="J5776" s="2">
        <v>55668500000</v>
      </c>
      <c r="K5776" s="2">
        <v>56036900000</v>
      </c>
      <c r="L5776" s="2">
        <v>54773000000</v>
      </c>
      <c r="M5776" s="2">
        <v>54931600000</v>
      </c>
      <c r="N5776" s="2">
        <v>55043400000</v>
      </c>
      <c r="O5776" s="2">
        <v>55077900000</v>
      </c>
      <c r="P5776" s="2">
        <v>55062600000</v>
      </c>
      <c r="Q5776" s="2">
        <v>55015900000</v>
      </c>
      <c r="R5776" s="2">
        <v>54975800000</v>
      </c>
      <c r="S5776" s="2">
        <v>54934100000</v>
      </c>
      <c r="T5776" s="2">
        <v>54805800000</v>
      </c>
      <c r="U5776" s="2">
        <v>54720000000</v>
      </c>
      <c r="V5776" s="2">
        <v>54598400000</v>
      </c>
      <c r="W5776" s="2">
        <v>54470300000</v>
      </c>
      <c r="X5776" s="2">
        <v>54366200000</v>
      </c>
      <c r="Y5776" s="2">
        <v>54320400000</v>
      </c>
      <c r="Z5776" s="2">
        <v>54331300000</v>
      </c>
      <c r="AA5776" s="2">
        <v>54287300000</v>
      </c>
      <c r="AB5776" s="2">
        <v>54106900000</v>
      </c>
      <c r="AC5776" s="2">
        <v>54028500000</v>
      </c>
      <c r="AD5776" s="2">
        <v>54008900000</v>
      </c>
      <c r="AE5776" s="2">
        <v>53987300000</v>
      </c>
      <c r="AF5776" s="2">
        <v>53928000000</v>
      </c>
    </row>
    <row r="5777" spans="1:32">
      <c r="A5777" t="s">
        <v>3171</v>
      </c>
      <c r="B5777" t="s">
        <v>19</v>
      </c>
      <c r="C5777" s="2">
        <v>48681600000</v>
      </c>
      <c r="D5777" s="2">
        <v>50449300000</v>
      </c>
      <c r="E5777" s="2">
        <v>50583800000</v>
      </c>
      <c r="F5777" s="2">
        <v>49137700000</v>
      </c>
      <c r="G5777" s="2">
        <v>50867000000</v>
      </c>
      <c r="H5777" s="2">
        <v>51332400000</v>
      </c>
      <c r="I5777" s="2">
        <v>51736600000</v>
      </c>
      <c r="J5777" s="2">
        <v>52125100000</v>
      </c>
      <c r="K5777" s="2">
        <v>52470000000</v>
      </c>
      <c r="L5777" s="2">
        <v>51286500000</v>
      </c>
      <c r="M5777" s="2">
        <v>51435100000</v>
      </c>
      <c r="N5777" s="2">
        <v>51539800000</v>
      </c>
      <c r="O5777" s="2">
        <v>51572100000</v>
      </c>
      <c r="P5777" s="2">
        <v>51557800000</v>
      </c>
      <c r="Q5777" s="2">
        <v>51514000000</v>
      </c>
      <c r="R5777" s="2">
        <v>51476500000</v>
      </c>
      <c r="S5777" s="2">
        <v>51437400000</v>
      </c>
      <c r="T5777" s="2">
        <v>51317200000</v>
      </c>
      <c r="U5777" s="2">
        <v>51237000000</v>
      </c>
      <c r="V5777" s="2">
        <v>51123000000</v>
      </c>
      <c r="W5777" s="2">
        <v>51003100000</v>
      </c>
      <c r="X5777" s="2">
        <v>50905600000</v>
      </c>
      <c r="Y5777" s="2">
        <v>50862800000</v>
      </c>
      <c r="Z5777" s="2">
        <v>50873000000</v>
      </c>
      <c r="AA5777" s="2">
        <v>50831800000</v>
      </c>
      <c r="AB5777" s="2">
        <v>50662900000</v>
      </c>
      <c r="AC5777" s="2">
        <v>50589500000</v>
      </c>
      <c r="AD5777" s="2">
        <v>50571100000</v>
      </c>
      <c r="AE5777" s="2">
        <v>50550900000</v>
      </c>
      <c r="AF5777" s="2">
        <v>50495300000</v>
      </c>
    </row>
    <row r="5778" spans="1:32">
      <c r="A5778" t="s">
        <v>3172</v>
      </c>
      <c r="B5778" t="s">
        <v>19</v>
      </c>
      <c r="C5778" s="2">
        <v>1085360000</v>
      </c>
      <c r="D5778" s="2">
        <v>1124770000</v>
      </c>
      <c r="E5778" s="2">
        <v>1127770000</v>
      </c>
      <c r="F5778" s="2">
        <v>1095530000</v>
      </c>
      <c r="G5778" s="2">
        <v>1134090000</v>
      </c>
      <c r="H5778" s="2">
        <v>1144470000</v>
      </c>
      <c r="I5778" s="2">
        <v>1153480000</v>
      </c>
      <c r="J5778" s="2">
        <v>1162140000</v>
      </c>
      <c r="K5778" s="2">
        <v>1169830000</v>
      </c>
      <c r="L5778" s="2">
        <v>1143440000</v>
      </c>
      <c r="M5778" s="2">
        <v>1146750000</v>
      </c>
      <c r="N5778" s="2">
        <v>1149090000</v>
      </c>
      <c r="O5778" s="2">
        <v>1149810000</v>
      </c>
      <c r="P5778" s="2">
        <v>1149490000</v>
      </c>
      <c r="Q5778" s="2">
        <v>1148510000</v>
      </c>
      <c r="R5778" s="2">
        <v>1147680000</v>
      </c>
      <c r="S5778" s="2">
        <v>1146810000</v>
      </c>
      <c r="T5778" s="2">
        <v>1144130000</v>
      </c>
      <c r="U5778" s="2">
        <v>1142340000</v>
      </c>
      <c r="V5778" s="2">
        <v>1139800000</v>
      </c>
      <c r="W5778" s="2">
        <v>1137120000</v>
      </c>
      <c r="X5778" s="2">
        <v>1134950000</v>
      </c>
      <c r="Y5778" s="2">
        <v>1133990000</v>
      </c>
      <c r="Z5778" s="2">
        <v>1134220000</v>
      </c>
      <c r="AA5778" s="2">
        <v>1133300000</v>
      </c>
      <c r="AB5778" s="2">
        <v>1129540000</v>
      </c>
      <c r="AC5778" s="2">
        <v>1127900000</v>
      </c>
      <c r="AD5778" s="2">
        <v>1127490000</v>
      </c>
      <c r="AE5778" s="2">
        <v>1127040000</v>
      </c>
      <c r="AF5778" s="2">
        <v>1125800000</v>
      </c>
    </row>
    <row r="5779" spans="1:32">
      <c r="A5779" t="s">
        <v>3173</v>
      </c>
      <c r="B5779" t="s">
        <v>19</v>
      </c>
      <c r="C5779" s="2">
        <v>1774540000</v>
      </c>
      <c r="D5779" s="2">
        <v>1838970000</v>
      </c>
      <c r="E5779" s="2">
        <v>1843880000</v>
      </c>
      <c r="F5779" s="2">
        <v>1791160000</v>
      </c>
      <c r="G5779" s="2">
        <v>1854200000</v>
      </c>
      <c r="H5779" s="2">
        <v>1871170000</v>
      </c>
      <c r="I5779" s="2">
        <v>1885900000</v>
      </c>
      <c r="J5779" s="2">
        <v>1900060000</v>
      </c>
      <c r="K5779" s="2">
        <v>1912630000</v>
      </c>
      <c r="L5779" s="2">
        <v>1869490000</v>
      </c>
      <c r="M5779" s="2">
        <v>1874910000</v>
      </c>
      <c r="N5779" s="2">
        <v>1878720000</v>
      </c>
      <c r="O5779" s="2">
        <v>1879900000</v>
      </c>
      <c r="P5779" s="2">
        <v>1879380000</v>
      </c>
      <c r="Q5779" s="2">
        <v>1877790000</v>
      </c>
      <c r="R5779" s="2">
        <v>1876420000</v>
      </c>
      <c r="S5779" s="2">
        <v>1874990000</v>
      </c>
      <c r="T5779" s="2">
        <v>1870610000</v>
      </c>
      <c r="U5779" s="2">
        <v>1867690000</v>
      </c>
      <c r="V5779" s="2">
        <v>1863530000</v>
      </c>
      <c r="W5779" s="2">
        <v>1859160000</v>
      </c>
      <c r="X5779" s="2">
        <v>1855610000</v>
      </c>
      <c r="Y5779" s="2">
        <v>1854050000</v>
      </c>
      <c r="Z5779" s="2">
        <v>1854420000</v>
      </c>
      <c r="AA5779" s="2">
        <v>1852920000</v>
      </c>
      <c r="AB5779" s="2">
        <v>1846760000</v>
      </c>
      <c r="AC5779" s="2">
        <v>1844080000</v>
      </c>
      <c r="AD5779" s="2">
        <v>1843410000</v>
      </c>
      <c r="AE5779" s="2">
        <v>1842680000</v>
      </c>
      <c r="AF5779" s="2">
        <v>1840650000</v>
      </c>
    </row>
    <row r="5780" spans="1:32">
      <c r="A5780" t="s">
        <v>3174</v>
      </c>
      <c r="B5780" t="s">
        <v>19</v>
      </c>
      <c r="C5780" s="2">
        <v>31289100000</v>
      </c>
      <c r="D5780" s="2">
        <v>32425300000</v>
      </c>
      <c r="E5780" s="2">
        <v>32511700000</v>
      </c>
      <c r="F5780" s="2">
        <v>31582300000</v>
      </c>
      <c r="G5780" s="2">
        <v>32693800000</v>
      </c>
      <c r="H5780" s="2">
        <v>32992900000</v>
      </c>
      <c r="I5780" s="2">
        <v>33252700000</v>
      </c>
      <c r="J5780" s="2">
        <v>33502400000</v>
      </c>
      <c r="K5780" s="2">
        <v>33724100000</v>
      </c>
      <c r="L5780" s="2">
        <v>32963400000</v>
      </c>
      <c r="M5780" s="2">
        <v>33058900000</v>
      </c>
      <c r="N5780" s="2">
        <v>33126200000</v>
      </c>
      <c r="O5780" s="2">
        <v>33146900000</v>
      </c>
      <c r="P5780" s="2">
        <v>33137700000</v>
      </c>
      <c r="Q5780" s="2">
        <v>33109600000</v>
      </c>
      <c r="R5780" s="2">
        <v>33085500000</v>
      </c>
      <c r="S5780" s="2">
        <v>33060400000</v>
      </c>
      <c r="T5780" s="2">
        <v>32983100000</v>
      </c>
      <c r="U5780" s="2">
        <v>32931500000</v>
      </c>
      <c r="V5780" s="2">
        <v>32858300000</v>
      </c>
      <c r="W5780" s="2">
        <v>32781300000</v>
      </c>
      <c r="X5780" s="2">
        <v>32718600000</v>
      </c>
      <c r="Y5780" s="2">
        <v>32691000000</v>
      </c>
      <c r="Z5780" s="2">
        <v>32697600000</v>
      </c>
      <c r="AA5780" s="2">
        <v>32671100000</v>
      </c>
      <c r="AB5780" s="2">
        <v>32562600000</v>
      </c>
      <c r="AC5780" s="2">
        <v>32515400000</v>
      </c>
      <c r="AD5780" s="2">
        <v>32503500000</v>
      </c>
      <c r="AE5780" s="2">
        <v>32490600000</v>
      </c>
      <c r="AF5780" s="2">
        <v>32454900000</v>
      </c>
    </row>
    <row r="5781" spans="1:32">
      <c r="A5781" t="s">
        <v>3175</v>
      </c>
      <c r="B5781" t="s">
        <v>19</v>
      </c>
      <c r="C5781" s="2">
        <v>14595800000</v>
      </c>
      <c r="D5781" s="2">
        <v>15125800000</v>
      </c>
      <c r="E5781" s="2">
        <v>15166100000</v>
      </c>
      <c r="F5781" s="2">
        <v>14732600000</v>
      </c>
      <c r="G5781" s="2">
        <v>15251100000</v>
      </c>
      <c r="H5781" s="2">
        <v>15390600000</v>
      </c>
      <c r="I5781" s="2">
        <v>15511800000</v>
      </c>
      <c r="J5781" s="2">
        <v>15628300000</v>
      </c>
      <c r="K5781" s="2">
        <v>15731700000</v>
      </c>
      <c r="L5781" s="2">
        <v>15376800000</v>
      </c>
      <c r="M5781" s="2">
        <v>15421400000</v>
      </c>
      <c r="N5781" s="2">
        <v>15452800000</v>
      </c>
      <c r="O5781" s="2">
        <v>15462500000</v>
      </c>
      <c r="P5781" s="2">
        <v>15458200000</v>
      </c>
      <c r="Q5781" s="2">
        <v>15445100000</v>
      </c>
      <c r="R5781" s="2">
        <v>15433800000</v>
      </c>
      <c r="S5781" s="2">
        <v>15422100000</v>
      </c>
      <c r="T5781" s="2">
        <v>15386000000</v>
      </c>
      <c r="U5781" s="2">
        <v>15362000000</v>
      </c>
      <c r="V5781" s="2">
        <v>15327800000</v>
      </c>
      <c r="W5781" s="2">
        <v>15291900000</v>
      </c>
      <c r="X5781" s="2">
        <v>15262600000</v>
      </c>
      <c r="Y5781" s="2">
        <v>15249800000</v>
      </c>
      <c r="Z5781" s="2">
        <v>15252900000</v>
      </c>
      <c r="AA5781" s="2">
        <v>15240500000</v>
      </c>
      <c r="AB5781" s="2">
        <v>15189900000</v>
      </c>
      <c r="AC5781" s="2">
        <v>15167900000</v>
      </c>
      <c r="AD5781" s="2">
        <v>15162300000</v>
      </c>
      <c r="AE5781" s="2">
        <v>15156300000</v>
      </c>
      <c r="AF5781" s="2">
        <v>15139600000</v>
      </c>
    </row>
    <row r="5782" spans="1:32">
      <c r="A5782" t="s">
        <v>3176</v>
      </c>
      <c r="B5782" t="s">
        <v>19</v>
      </c>
      <c r="C5782" s="2">
        <v>256359000</v>
      </c>
      <c r="D5782" s="2">
        <v>265668000</v>
      </c>
      <c r="E5782" s="2">
        <v>266376000</v>
      </c>
      <c r="F5782" s="2">
        <v>258761000</v>
      </c>
      <c r="G5782" s="2">
        <v>267868000</v>
      </c>
      <c r="H5782" s="2">
        <v>270319000</v>
      </c>
      <c r="I5782" s="2">
        <v>272447000</v>
      </c>
      <c r="J5782" s="2">
        <v>274493000</v>
      </c>
      <c r="K5782" s="2">
        <v>276309000</v>
      </c>
      <c r="L5782" s="2">
        <v>270077000</v>
      </c>
      <c r="M5782" s="2">
        <v>270859000</v>
      </c>
      <c r="N5782" s="2">
        <v>271410000</v>
      </c>
      <c r="O5782" s="2">
        <v>271581000</v>
      </c>
      <c r="P5782" s="2">
        <v>271505000</v>
      </c>
      <c r="Q5782" s="2">
        <v>271275000</v>
      </c>
      <c r="R5782" s="2">
        <v>271077000</v>
      </c>
      <c r="S5782" s="2">
        <v>270871000</v>
      </c>
      <c r="T5782" s="2">
        <v>270238000</v>
      </c>
      <c r="U5782" s="2">
        <v>269816000</v>
      </c>
      <c r="V5782" s="2">
        <v>269216000</v>
      </c>
      <c r="W5782" s="2">
        <v>268584000</v>
      </c>
      <c r="X5782" s="2">
        <v>268071000</v>
      </c>
      <c r="Y5782" s="2">
        <v>267845000</v>
      </c>
      <c r="Z5782" s="2">
        <v>267899000</v>
      </c>
      <c r="AA5782" s="2">
        <v>267682000</v>
      </c>
      <c r="AB5782" s="2">
        <v>266793000</v>
      </c>
      <c r="AC5782" s="2">
        <v>266406000</v>
      </c>
      <c r="AD5782" s="2">
        <v>266309000</v>
      </c>
      <c r="AE5782" s="2">
        <v>266203000</v>
      </c>
      <c r="AF5782" s="2">
        <v>265910000</v>
      </c>
    </row>
    <row r="5783" spans="1:32">
      <c r="A5783" t="s">
        <v>3177</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3178</v>
      </c>
      <c r="B5784" t="s">
        <v>19</v>
      </c>
      <c r="C5784" s="2">
        <v>22660500000000</v>
      </c>
      <c r="D5784" s="2">
        <v>21420200000000</v>
      </c>
      <c r="E5784" s="2">
        <v>21013400000000</v>
      </c>
      <c r="F5784" s="2">
        <v>19982000000000</v>
      </c>
      <c r="G5784" s="2">
        <v>20070500000000</v>
      </c>
      <c r="H5784" s="2">
        <v>20128400000000</v>
      </c>
      <c r="I5784" s="2">
        <v>20148300000000</v>
      </c>
      <c r="J5784" s="2">
        <v>20168300000000</v>
      </c>
      <c r="K5784" s="2">
        <v>20066000000000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c r="A5785" t="s">
        <v>3179</v>
      </c>
      <c r="B5785" t="s">
        <v>19</v>
      </c>
      <c r="C5785" s="2">
        <v>1259560000</v>
      </c>
      <c r="D5785" s="2">
        <v>1190620000</v>
      </c>
      <c r="E5785" s="2">
        <v>1168010000</v>
      </c>
      <c r="F5785" s="2">
        <v>1110680000</v>
      </c>
      <c r="G5785" s="2">
        <v>1115600000</v>
      </c>
      <c r="H5785" s="2">
        <v>1118820000</v>
      </c>
      <c r="I5785" s="2">
        <v>1119920000</v>
      </c>
      <c r="J5785" s="2">
        <v>1121040000</v>
      </c>
      <c r="K5785" s="2">
        <v>1115350000</v>
      </c>
      <c r="L5785" s="2">
        <v>1146090000</v>
      </c>
      <c r="M5785" s="2">
        <v>1138990000</v>
      </c>
      <c r="N5785" s="2">
        <v>1132180000</v>
      </c>
      <c r="O5785" s="2">
        <v>1124350000</v>
      </c>
      <c r="P5785" s="2">
        <v>1116570000</v>
      </c>
      <c r="Q5785" s="2">
        <v>1108140000</v>
      </c>
      <c r="R5785" s="2">
        <v>1099700000</v>
      </c>
      <c r="S5785" s="2">
        <v>1090720000</v>
      </c>
      <c r="T5785" s="2">
        <v>1081270000</v>
      </c>
      <c r="U5785" s="2">
        <v>1072190000</v>
      </c>
      <c r="V5785" s="2">
        <v>1062690000</v>
      </c>
      <c r="W5785" s="2">
        <v>1052980000</v>
      </c>
      <c r="X5785" s="2">
        <v>1043860000</v>
      </c>
      <c r="Y5785" s="2">
        <v>1034150000</v>
      </c>
      <c r="Z5785" s="2">
        <v>1025650000</v>
      </c>
      <c r="AA5785" s="2">
        <v>1017030000</v>
      </c>
      <c r="AB5785" s="2">
        <v>1006170000</v>
      </c>
      <c r="AC5785" s="2">
        <v>995935000</v>
      </c>
      <c r="AD5785" s="2">
        <v>986883000</v>
      </c>
      <c r="AE5785" s="2">
        <v>978332000</v>
      </c>
      <c r="AF5785" s="2">
        <v>970278000</v>
      </c>
    </row>
    <row r="5786" spans="1:32">
      <c r="A5786" t="s">
        <v>3180</v>
      </c>
      <c r="B5786" t="s">
        <v>19</v>
      </c>
      <c r="C5786" s="2">
        <v>7862220000</v>
      </c>
      <c r="D5786" s="2">
        <v>7431910000</v>
      </c>
      <c r="E5786" s="2">
        <v>7290780000</v>
      </c>
      <c r="F5786" s="2">
        <v>6932910000</v>
      </c>
      <c r="G5786" s="2">
        <v>6963630000</v>
      </c>
      <c r="H5786" s="2">
        <v>6983690000</v>
      </c>
      <c r="I5786" s="2">
        <v>6990600000</v>
      </c>
      <c r="J5786" s="2">
        <v>6997550000</v>
      </c>
      <c r="K5786" s="2">
        <v>6962060000</v>
      </c>
      <c r="L5786" s="2">
        <v>7153950000</v>
      </c>
      <c r="M5786" s="2">
        <v>7109640000</v>
      </c>
      <c r="N5786" s="2">
        <v>7067090000</v>
      </c>
      <c r="O5786" s="2">
        <v>7018260000</v>
      </c>
      <c r="P5786" s="2">
        <v>6969660000</v>
      </c>
      <c r="Q5786" s="2">
        <v>6917050000</v>
      </c>
      <c r="R5786" s="2">
        <v>6864390000</v>
      </c>
      <c r="S5786" s="2">
        <v>6808300000</v>
      </c>
      <c r="T5786" s="2">
        <v>6749330000</v>
      </c>
      <c r="U5786" s="2">
        <v>6692620000</v>
      </c>
      <c r="V5786" s="2">
        <v>6633370000</v>
      </c>
      <c r="W5786" s="2">
        <v>6572760000</v>
      </c>
      <c r="X5786" s="2">
        <v>6515790000</v>
      </c>
      <c r="Y5786" s="2">
        <v>6455180000</v>
      </c>
      <c r="Z5786" s="2">
        <v>6402160000</v>
      </c>
      <c r="AA5786" s="2">
        <v>6348350000</v>
      </c>
      <c r="AB5786" s="2">
        <v>6280560000</v>
      </c>
      <c r="AC5786" s="2">
        <v>6216660000</v>
      </c>
      <c r="AD5786" s="2">
        <v>6160150000</v>
      </c>
      <c r="AE5786" s="2">
        <v>6106780000</v>
      </c>
      <c r="AF5786" s="2">
        <v>6056510000</v>
      </c>
    </row>
    <row r="5787" spans="1:32">
      <c r="A5787" t="s">
        <v>3181</v>
      </c>
      <c r="B5787" t="s">
        <v>19</v>
      </c>
      <c r="C5787" s="2">
        <v>23496900000</v>
      </c>
      <c r="D5787" s="2">
        <v>22210900000</v>
      </c>
      <c r="E5787" s="2">
        <v>21789100000</v>
      </c>
      <c r="F5787" s="2">
        <v>20719600000</v>
      </c>
      <c r="G5787" s="2">
        <v>20811400000</v>
      </c>
      <c r="H5787" s="2">
        <v>20871300000</v>
      </c>
      <c r="I5787" s="2">
        <v>20892000000</v>
      </c>
      <c r="J5787" s="2">
        <v>20912700000</v>
      </c>
      <c r="K5787" s="2">
        <v>20806700000</v>
      </c>
      <c r="L5787" s="2">
        <v>21380200000</v>
      </c>
      <c r="M5787" s="2">
        <v>21247700000</v>
      </c>
      <c r="N5787" s="2">
        <v>21120600000</v>
      </c>
      <c r="O5787" s="2">
        <v>20974600000</v>
      </c>
      <c r="P5787" s="2">
        <v>20829400000</v>
      </c>
      <c r="Q5787" s="2">
        <v>20672200000</v>
      </c>
      <c r="R5787" s="2">
        <v>20514800000</v>
      </c>
      <c r="S5787" s="2">
        <v>20347200000</v>
      </c>
      <c r="T5787" s="2">
        <v>20170900000</v>
      </c>
      <c r="U5787" s="2">
        <v>20001400000</v>
      </c>
      <c r="V5787" s="2">
        <v>19824400000</v>
      </c>
      <c r="W5787" s="2">
        <v>19643200000</v>
      </c>
      <c r="X5787" s="2">
        <v>19473000000</v>
      </c>
      <c r="Y5787" s="2">
        <v>19291800000</v>
      </c>
      <c r="Z5787" s="2">
        <v>19133400000</v>
      </c>
      <c r="AA5787" s="2">
        <v>18972600000</v>
      </c>
      <c r="AB5787" s="2">
        <v>18770000000</v>
      </c>
      <c r="AC5787" s="2">
        <v>18579000000</v>
      </c>
      <c r="AD5787" s="2">
        <v>18410100000</v>
      </c>
      <c r="AE5787" s="2">
        <v>18250600000</v>
      </c>
      <c r="AF5787" s="2">
        <v>18100400000</v>
      </c>
    </row>
    <row r="5788" spans="1:32">
      <c r="A5788" t="s">
        <v>3182</v>
      </c>
      <c r="B5788" t="s">
        <v>19</v>
      </c>
      <c r="C5788" s="2">
        <v>2294230000</v>
      </c>
      <c r="D5788" s="2">
        <v>2168670000</v>
      </c>
      <c r="E5788" s="2">
        <v>2127480000</v>
      </c>
      <c r="F5788" s="2">
        <v>2023060000</v>
      </c>
      <c r="G5788" s="2">
        <v>2032020000</v>
      </c>
      <c r="H5788" s="2">
        <v>2037870000</v>
      </c>
      <c r="I5788" s="2">
        <v>2039890000</v>
      </c>
      <c r="J5788" s="2">
        <v>2041920000</v>
      </c>
      <c r="K5788" s="2">
        <v>2031560000</v>
      </c>
      <c r="L5788" s="2">
        <v>2087560000</v>
      </c>
      <c r="M5788" s="2">
        <v>2074630000</v>
      </c>
      <c r="N5788" s="2">
        <v>2062210000</v>
      </c>
      <c r="O5788" s="2">
        <v>2047960000</v>
      </c>
      <c r="P5788" s="2">
        <v>2033780000</v>
      </c>
      <c r="Q5788" s="2">
        <v>2018430000</v>
      </c>
      <c r="R5788" s="2">
        <v>2003060000</v>
      </c>
      <c r="S5788" s="2">
        <v>1986690000</v>
      </c>
      <c r="T5788" s="2">
        <v>1969490000</v>
      </c>
      <c r="U5788" s="2">
        <v>1952940000</v>
      </c>
      <c r="V5788" s="2">
        <v>1935650000</v>
      </c>
      <c r="W5788" s="2">
        <v>1917960000</v>
      </c>
      <c r="X5788" s="2">
        <v>1901340000</v>
      </c>
      <c r="Y5788" s="2">
        <v>1883650000</v>
      </c>
      <c r="Z5788" s="2">
        <v>1868180000</v>
      </c>
      <c r="AA5788" s="2">
        <v>1852480000</v>
      </c>
      <c r="AB5788" s="2">
        <v>1832700000</v>
      </c>
      <c r="AC5788" s="2">
        <v>1814050000</v>
      </c>
      <c r="AD5788" s="2">
        <v>1797560000</v>
      </c>
      <c r="AE5788" s="2">
        <v>1781990000</v>
      </c>
      <c r="AF5788" s="2">
        <v>1767320000</v>
      </c>
    </row>
    <row r="5789" spans="1:32">
      <c r="A5789" t="s">
        <v>3183</v>
      </c>
      <c r="B5789" t="s">
        <v>19</v>
      </c>
      <c r="C5789" s="2">
        <v>2073020000</v>
      </c>
      <c r="D5789" s="2">
        <v>1959560000</v>
      </c>
      <c r="E5789" s="2">
        <v>1922350000</v>
      </c>
      <c r="F5789" s="2">
        <v>1827990000</v>
      </c>
      <c r="G5789" s="2">
        <v>1836090000</v>
      </c>
      <c r="H5789" s="2">
        <v>1841380000</v>
      </c>
      <c r="I5789" s="2">
        <v>1843200000</v>
      </c>
      <c r="J5789" s="2">
        <v>1845030000</v>
      </c>
      <c r="K5789" s="2">
        <v>1835680000</v>
      </c>
      <c r="L5789" s="2">
        <v>1886270000</v>
      </c>
      <c r="M5789" s="2">
        <v>1874590000</v>
      </c>
      <c r="N5789" s="2">
        <v>1863370000</v>
      </c>
      <c r="O5789" s="2">
        <v>1850490000</v>
      </c>
      <c r="P5789" s="2">
        <v>1837680000</v>
      </c>
      <c r="Q5789" s="2">
        <v>1823810000</v>
      </c>
      <c r="R5789" s="2">
        <v>1809930000</v>
      </c>
      <c r="S5789" s="2">
        <v>1795130000</v>
      </c>
      <c r="T5789" s="2">
        <v>1779590000</v>
      </c>
      <c r="U5789" s="2">
        <v>1764630000</v>
      </c>
      <c r="V5789" s="2">
        <v>1749010000</v>
      </c>
      <c r="W5789" s="2">
        <v>1733030000</v>
      </c>
      <c r="X5789" s="2">
        <v>1718010000</v>
      </c>
      <c r="Y5789" s="2">
        <v>1702030000</v>
      </c>
      <c r="Z5789" s="2">
        <v>1688050000</v>
      </c>
      <c r="AA5789" s="2">
        <v>1673860000</v>
      </c>
      <c r="AB5789" s="2">
        <v>1655990000</v>
      </c>
      <c r="AC5789" s="2">
        <v>1639140000</v>
      </c>
      <c r="AD5789" s="2">
        <v>1624240000</v>
      </c>
      <c r="AE5789" s="2">
        <v>1610170000</v>
      </c>
      <c r="AF5789" s="2">
        <v>1596910000</v>
      </c>
    </row>
    <row r="5790" spans="1:32">
      <c r="A5790" t="s">
        <v>3184</v>
      </c>
      <c r="B5790" t="s">
        <v>19</v>
      </c>
      <c r="C5790" s="2">
        <v>6056370000</v>
      </c>
      <c r="D5790" s="2">
        <v>5724900000</v>
      </c>
      <c r="E5790" s="2">
        <v>5616180000</v>
      </c>
      <c r="F5790" s="2">
        <v>5340510000</v>
      </c>
      <c r="G5790" s="2">
        <v>5364170000</v>
      </c>
      <c r="H5790" s="2">
        <v>5379630000</v>
      </c>
      <c r="I5790" s="2">
        <v>5384950000</v>
      </c>
      <c r="J5790" s="2">
        <v>5390300000</v>
      </c>
      <c r="K5790" s="2">
        <v>5362970000</v>
      </c>
      <c r="L5790" s="2">
        <v>5510780000</v>
      </c>
      <c r="M5790" s="2">
        <v>5476650000</v>
      </c>
      <c r="N5790" s="2">
        <v>5443870000</v>
      </c>
      <c r="O5790" s="2">
        <v>5406250000</v>
      </c>
      <c r="P5790" s="2">
        <v>5368820000</v>
      </c>
      <c r="Q5790" s="2">
        <v>5328290000</v>
      </c>
      <c r="R5790" s="2">
        <v>5287730000</v>
      </c>
      <c r="S5790" s="2">
        <v>5244520000</v>
      </c>
      <c r="T5790" s="2">
        <v>5199100000</v>
      </c>
      <c r="U5790" s="2">
        <v>5155410000</v>
      </c>
      <c r="V5790" s="2">
        <v>5109770000</v>
      </c>
      <c r="W5790" s="2">
        <v>5063080000</v>
      </c>
      <c r="X5790" s="2">
        <v>5019200000</v>
      </c>
      <c r="Y5790" s="2">
        <v>4972510000</v>
      </c>
      <c r="Z5790" s="2">
        <v>4931670000</v>
      </c>
      <c r="AA5790" s="2">
        <v>4890220000</v>
      </c>
      <c r="AB5790" s="2">
        <v>4837990000</v>
      </c>
      <c r="AC5790" s="2">
        <v>4788770000</v>
      </c>
      <c r="AD5790" s="2">
        <v>4745250000</v>
      </c>
      <c r="AE5790" s="2">
        <v>4704130000</v>
      </c>
      <c r="AF5790" s="2">
        <v>4665410000</v>
      </c>
    </row>
    <row r="5791" spans="1:32">
      <c r="A5791" t="s">
        <v>3185</v>
      </c>
      <c r="B5791" t="s">
        <v>19</v>
      </c>
      <c r="C5791" s="2">
        <v>276975000</v>
      </c>
      <c r="D5791" s="2">
        <v>261816000</v>
      </c>
      <c r="E5791" s="2">
        <v>256844000</v>
      </c>
      <c r="F5791" s="2">
        <v>244236000</v>
      </c>
      <c r="G5791" s="2">
        <v>245318000</v>
      </c>
      <c r="H5791" s="2">
        <v>246025000</v>
      </c>
      <c r="I5791" s="2">
        <v>246269000</v>
      </c>
      <c r="J5791" s="2">
        <v>246514000</v>
      </c>
      <c r="K5791" s="2">
        <v>245263000</v>
      </c>
      <c r="L5791" s="2">
        <v>252023000</v>
      </c>
      <c r="M5791" s="2">
        <v>250462000</v>
      </c>
      <c r="N5791" s="2">
        <v>248963000</v>
      </c>
      <c r="O5791" s="2">
        <v>247243000</v>
      </c>
      <c r="P5791" s="2">
        <v>245531000</v>
      </c>
      <c r="Q5791" s="2">
        <v>243678000</v>
      </c>
      <c r="R5791" s="2">
        <v>241823000</v>
      </c>
      <c r="S5791" s="2">
        <v>239847000</v>
      </c>
      <c r="T5791" s="2">
        <v>237769000</v>
      </c>
      <c r="U5791" s="2">
        <v>235771000</v>
      </c>
      <c r="V5791" s="2">
        <v>233684000</v>
      </c>
      <c r="W5791" s="2">
        <v>231549000</v>
      </c>
      <c r="X5791" s="2">
        <v>229542000</v>
      </c>
      <c r="Y5791" s="2">
        <v>227407000</v>
      </c>
      <c r="Z5791" s="2">
        <v>225539000</v>
      </c>
      <c r="AA5791" s="2">
        <v>223643000</v>
      </c>
      <c r="AB5791" s="2">
        <v>221255000</v>
      </c>
      <c r="AC5791" s="2">
        <v>219004000</v>
      </c>
      <c r="AD5791" s="2">
        <v>217013000</v>
      </c>
      <c r="AE5791" s="2">
        <v>215133000</v>
      </c>
      <c r="AF5791" s="2">
        <v>213362000</v>
      </c>
    </row>
    <row r="5792" spans="1:32">
      <c r="A5792" t="s">
        <v>3186</v>
      </c>
      <c r="B5792" t="s">
        <v>19</v>
      </c>
      <c r="C5792" s="2">
        <v>497574000</v>
      </c>
      <c r="D5792" s="2">
        <v>470341000</v>
      </c>
      <c r="E5792" s="2">
        <v>461409000</v>
      </c>
      <c r="F5792" s="2">
        <v>438761000</v>
      </c>
      <c r="G5792" s="2">
        <v>440705000</v>
      </c>
      <c r="H5792" s="2">
        <v>441975000</v>
      </c>
      <c r="I5792" s="2">
        <v>442412000</v>
      </c>
      <c r="J5792" s="2">
        <v>442852000</v>
      </c>
      <c r="K5792" s="2">
        <v>440606000</v>
      </c>
      <c r="L5792" s="2">
        <v>452750000</v>
      </c>
      <c r="M5792" s="2">
        <v>449945000</v>
      </c>
      <c r="N5792" s="2">
        <v>447253000</v>
      </c>
      <c r="O5792" s="2">
        <v>444162000</v>
      </c>
      <c r="P5792" s="2">
        <v>441087000</v>
      </c>
      <c r="Q5792" s="2">
        <v>437757000</v>
      </c>
      <c r="R5792" s="2">
        <v>434425000</v>
      </c>
      <c r="S5792" s="2">
        <v>430875000</v>
      </c>
      <c r="T5792" s="2">
        <v>427143000</v>
      </c>
      <c r="U5792" s="2">
        <v>423554000</v>
      </c>
      <c r="V5792" s="2">
        <v>419804000</v>
      </c>
      <c r="W5792" s="2">
        <v>415968000</v>
      </c>
      <c r="X5792" s="2">
        <v>412363000</v>
      </c>
      <c r="Y5792" s="2">
        <v>408527000</v>
      </c>
      <c r="Z5792" s="2">
        <v>405172000</v>
      </c>
      <c r="AA5792" s="2">
        <v>401766000</v>
      </c>
      <c r="AB5792" s="2">
        <v>397476000</v>
      </c>
      <c r="AC5792" s="2">
        <v>393432000</v>
      </c>
      <c r="AD5792" s="2">
        <v>389856000</v>
      </c>
      <c r="AE5792" s="2">
        <v>386478000</v>
      </c>
      <c r="AF5792" s="2">
        <v>383296000</v>
      </c>
    </row>
    <row r="5793" spans="1:32">
      <c r="A5793" t="s">
        <v>3187</v>
      </c>
      <c r="B5793" t="s">
        <v>19</v>
      </c>
      <c r="C5793" s="2">
        <v>919164000</v>
      </c>
      <c r="D5793" s="2">
        <v>868857000</v>
      </c>
      <c r="E5793" s="2">
        <v>852357000</v>
      </c>
      <c r="F5793" s="2">
        <v>810519000</v>
      </c>
      <c r="G5793" s="2">
        <v>814110000</v>
      </c>
      <c r="H5793" s="2">
        <v>816456000</v>
      </c>
      <c r="I5793" s="2">
        <v>817263000</v>
      </c>
      <c r="J5793" s="2">
        <v>818076000</v>
      </c>
      <c r="K5793" s="2">
        <v>813927000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c r="A5794" t="s">
        <v>3188</v>
      </c>
      <c r="B5794" t="s">
        <v>19</v>
      </c>
      <c r="C5794" s="2">
        <v>183833000</v>
      </c>
      <c r="D5794" s="2">
        <v>173771000</v>
      </c>
      <c r="E5794" s="2">
        <v>170471000</v>
      </c>
      <c r="F5794" s="2">
        <v>162104000</v>
      </c>
      <c r="G5794" s="2">
        <v>162822000</v>
      </c>
      <c r="H5794" s="2">
        <v>163291000</v>
      </c>
      <c r="I5794" s="2">
        <v>163453000</v>
      </c>
      <c r="J5794" s="2">
        <v>163615000</v>
      </c>
      <c r="K5794" s="2">
        <v>162785000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c r="A5795" t="s">
        <v>3189</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3190</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3191</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3192</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3193</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3194</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3195</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3196</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3197</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3198</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3199</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3200</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3201</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3202</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3203</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3204</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3205</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3206</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3207</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3208</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3209</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3210</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3211</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3212</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3213</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3214</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3215</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3216</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3217</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3218</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3219</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3220</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3221</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3222</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3223</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3224</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3225</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3226</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3227</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3228</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3229</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3230</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3231</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3232</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3233</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3234</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3235</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3236</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3237</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3238</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3239</v>
      </c>
      <c r="B5845" t="s">
        <v>19</v>
      </c>
      <c r="C5845" s="2">
        <v>1178340000</v>
      </c>
      <c r="D5845" s="2">
        <v>1286860000</v>
      </c>
      <c r="E5845" s="2">
        <v>1299090000</v>
      </c>
      <c r="F5845" s="2">
        <v>1297370000</v>
      </c>
      <c r="G5845" s="2">
        <v>1302960000</v>
      </c>
      <c r="H5845" s="2">
        <v>1306920000</v>
      </c>
      <c r="I5845" s="2">
        <v>1310880000</v>
      </c>
      <c r="J5845" s="2">
        <v>1317190000</v>
      </c>
      <c r="K5845" s="2">
        <v>1323500000</v>
      </c>
      <c r="L5845" s="2">
        <v>1316450000</v>
      </c>
      <c r="M5845" s="2">
        <v>1321170000</v>
      </c>
      <c r="N5845" s="2">
        <v>1327700000</v>
      </c>
      <c r="O5845" s="2">
        <v>1333340000</v>
      </c>
      <c r="P5845" s="2">
        <v>1338510000</v>
      </c>
      <c r="Q5845" s="2">
        <v>1343680000</v>
      </c>
      <c r="R5845" s="2">
        <v>1347930000</v>
      </c>
      <c r="S5845" s="2">
        <v>1351730000</v>
      </c>
      <c r="T5845" s="2">
        <v>1355510000</v>
      </c>
      <c r="U5845" s="2">
        <v>1359290000</v>
      </c>
      <c r="V5845" s="2">
        <v>1363070000</v>
      </c>
      <c r="W5845" s="2">
        <v>1366870000</v>
      </c>
      <c r="X5845" s="2">
        <v>1370430000</v>
      </c>
      <c r="Y5845" s="2">
        <v>1374440000</v>
      </c>
      <c r="Z5845" s="2">
        <v>1378010000</v>
      </c>
      <c r="AA5845" s="2">
        <v>1381790000</v>
      </c>
      <c r="AB5845" s="2">
        <v>1384730000</v>
      </c>
      <c r="AC5845" s="2">
        <v>1388770000</v>
      </c>
      <c r="AD5845" s="2">
        <v>1392350000</v>
      </c>
      <c r="AE5845" s="2">
        <v>1397030000</v>
      </c>
      <c r="AF5845" s="2">
        <v>1401280000</v>
      </c>
    </row>
    <row r="5846" spans="1:32">
      <c r="A5846" t="s">
        <v>3240</v>
      </c>
      <c r="B5846" t="s">
        <v>19</v>
      </c>
      <c r="C5846" s="2">
        <v>9612660000</v>
      </c>
      <c r="D5846" s="2">
        <v>10497900000</v>
      </c>
      <c r="E5846" s="2">
        <v>10597700000</v>
      </c>
      <c r="F5846" s="2">
        <v>10583700000</v>
      </c>
      <c r="G5846" s="2">
        <v>10629300000</v>
      </c>
      <c r="H5846" s="2">
        <v>10661600000</v>
      </c>
      <c r="I5846" s="2">
        <v>10693900000</v>
      </c>
      <c r="J5846" s="2">
        <v>10745400000</v>
      </c>
      <c r="K5846" s="2">
        <v>10796800000</v>
      </c>
      <c r="L5846" s="2">
        <v>10739400000</v>
      </c>
      <c r="M5846" s="2">
        <v>10777900000</v>
      </c>
      <c r="N5846" s="2">
        <v>10831100000</v>
      </c>
      <c r="O5846" s="2">
        <v>10877100000</v>
      </c>
      <c r="P5846" s="2">
        <v>10919300000</v>
      </c>
      <c r="Q5846" s="2">
        <v>10961400000</v>
      </c>
      <c r="R5846" s="2">
        <v>10996100000</v>
      </c>
      <c r="S5846" s="2">
        <v>11027100000</v>
      </c>
      <c r="T5846" s="2">
        <v>11058000000</v>
      </c>
      <c r="U5846" s="2">
        <v>11088800000</v>
      </c>
      <c r="V5846" s="2">
        <v>11119700000</v>
      </c>
      <c r="W5846" s="2">
        <v>11150700000</v>
      </c>
      <c r="X5846" s="2">
        <v>11179700000</v>
      </c>
      <c r="Y5846" s="2">
        <v>11212400000</v>
      </c>
      <c r="Z5846" s="2">
        <v>11241600000</v>
      </c>
      <c r="AA5846" s="2">
        <v>11272400000</v>
      </c>
      <c r="AB5846" s="2">
        <v>11296300000</v>
      </c>
      <c r="AC5846" s="2">
        <v>11329300000</v>
      </c>
      <c r="AD5846" s="2">
        <v>11358500000</v>
      </c>
      <c r="AE5846" s="2">
        <v>11396700000</v>
      </c>
      <c r="AF5846" s="2">
        <v>11431400000</v>
      </c>
    </row>
    <row r="5847" spans="1:32">
      <c r="A5847" t="s">
        <v>3241</v>
      </c>
      <c r="B5847" t="s">
        <v>19</v>
      </c>
      <c r="C5847" s="2">
        <v>22189300000</v>
      </c>
      <c r="D5847" s="2">
        <v>24232800000</v>
      </c>
      <c r="E5847" s="2">
        <v>24463300000</v>
      </c>
      <c r="F5847" s="2">
        <v>24430800000</v>
      </c>
      <c r="G5847" s="2">
        <v>24536100000</v>
      </c>
      <c r="H5847" s="2">
        <v>24610700000</v>
      </c>
      <c r="I5847" s="2">
        <v>24685200000</v>
      </c>
      <c r="J5847" s="2">
        <v>24804000000</v>
      </c>
      <c r="K5847" s="2">
        <v>24922800000</v>
      </c>
      <c r="L5847" s="2">
        <v>24790100000</v>
      </c>
      <c r="M5847" s="2">
        <v>24879000000</v>
      </c>
      <c r="N5847" s="2">
        <v>25002000000</v>
      </c>
      <c r="O5847" s="2">
        <v>25108200000</v>
      </c>
      <c r="P5847" s="2">
        <v>25205500000</v>
      </c>
      <c r="Q5847" s="2">
        <v>25302800000</v>
      </c>
      <c r="R5847" s="2">
        <v>25382800000</v>
      </c>
      <c r="S5847" s="2">
        <v>25454500000</v>
      </c>
      <c r="T5847" s="2">
        <v>25525600000</v>
      </c>
      <c r="U5847" s="2">
        <v>25596800000</v>
      </c>
      <c r="V5847" s="2">
        <v>25668000000</v>
      </c>
      <c r="W5847" s="2">
        <v>25739600000</v>
      </c>
      <c r="X5847" s="2">
        <v>25806600000</v>
      </c>
      <c r="Y5847" s="2">
        <v>25882000000</v>
      </c>
      <c r="Z5847" s="2">
        <v>25949400000</v>
      </c>
      <c r="AA5847" s="2">
        <v>26020600000</v>
      </c>
      <c r="AB5847" s="2">
        <v>26075800000</v>
      </c>
      <c r="AC5847" s="2">
        <v>26152000000</v>
      </c>
      <c r="AD5847" s="2">
        <v>26219400000</v>
      </c>
      <c r="AE5847" s="2">
        <v>26307500000</v>
      </c>
      <c r="AF5847" s="2">
        <v>26387500000</v>
      </c>
    </row>
    <row r="5848" spans="1:32">
      <c r="A5848" t="s">
        <v>3242</v>
      </c>
      <c r="B5848" t="s">
        <v>19</v>
      </c>
      <c r="C5848" s="2">
        <v>887047000</v>
      </c>
      <c r="D5848" s="2">
        <v>968738000</v>
      </c>
      <c r="E5848" s="2">
        <v>977949000</v>
      </c>
      <c r="F5848" s="2">
        <v>976653000</v>
      </c>
      <c r="G5848" s="2">
        <v>980863000</v>
      </c>
      <c r="H5848" s="2">
        <v>983843000</v>
      </c>
      <c r="I5848" s="2">
        <v>986824000</v>
      </c>
      <c r="J5848" s="2">
        <v>991573000</v>
      </c>
      <c r="K5848" s="2">
        <v>996322000</v>
      </c>
      <c r="L5848" s="2">
        <v>991017000</v>
      </c>
      <c r="M5848" s="2">
        <v>994570000</v>
      </c>
      <c r="N5848" s="2">
        <v>999488000</v>
      </c>
      <c r="O5848" s="2">
        <v>1003730000</v>
      </c>
      <c r="P5848" s="2">
        <v>1007620000</v>
      </c>
      <c r="Q5848" s="2">
        <v>1011510000</v>
      </c>
      <c r="R5848" s="2">
        <v>1014710000</v>
      </c>
      <c r="S5848" s="2">
        <v>1017570000</v>
      </c>
      <c r="T5848" s="2">
        <v>1020420000</v>
      </c>
      <c r="U5848" s="2">
        <v>1023270000</v>
      </c>
      <c r="V5848" s="2">
        <v>1026110000</v>
      </c>
      <c r="W5848" s="2">
        <v>1028970000</v>
      </c>
      <c r="X5848" s="2">
        <v>1031650000</v>
      </c>
      <c r="Y5848" s="2">
        <v>1034670000</v>
      </c>
      <c r="Z5848" s="2">
        <v>1037360000</v>
      </c>
      <c r="AA5848" s="2">
        <v>1040210000</v>
      </c>
      <c r="AB5848" s="2">
        <v>1042410000</v>
      </c>
      <c r="AC5848" s="2">
        <v>1045460000</v>
      </c>
      <c r="AD5848" s="2">
        <v>1048160000</v>
      </c>
      <c r="AE5848" s="2">
        <v>1051670000</v>
      </c>
      <c r="AF5848" s="2">
        <v>1054870000</v>
      </c>
    </row>
    <row r="5849" spans="1:32">
      <c r="A5849" t="s">
        <v>3243</v>
      </c>
      <c r="B5849" t="s">
        <v>19</v>
      </c>
      <c r="C5849" s="2">
        <v>564149000</v>
      </c>
      <c r="D5849" s="2">
        <v>616103000</v>
      </c>
      <c r="E5849" s="2">
        <v>621962000</v>
      </c>
      <c r="F5849" s="2">
        <v>621137000</v>
      </c>
      <c r="G5849" s="2">
        <v>623815000</v>
      </c>
      <c r="H5849" s="2">
        <v>625710000</v>
      </c>
      <c r="I5849" s="2">
        <v>627606000</v>
      </c>
      <c r="J5849" s="2">
        <v>630626000</v>
      </c>
      <c r="K5849" s="2">
        <v>633646000</v>
      </c>
      <c r="L5849" s="2">
        <v>630273000</v>
      </c>
      <c r="M5849" s="2">
        <v>632533000</v>
      </c>
      <c r="N5849" s="2">
        <v>635660000</v>
      </c>
      <c r="O5849" s="2">
        <v>638359000</v>
      </c>
      <c r="P5849" s="2">
        <v>640833000</v>
      </c>
      <c r="Q5849" s="2">
        <v>643307000</v>
      </c>
      <c r="R5849" s="2">
        <v>645342000</v>
      </c>
      <c r="S5849" s="2">
        <v>647162000</v>
      </c>
      <c r="T5849" s="2">
        <v>648972000</v>
      </c>
      <c r="U5849" s="2">
        <v>650782000</v>
      </c>
      <c r="V5849" s="2">
        <v>652592000</v>
      </c>
      <c r="W5849" s="2">
        <v>654413000</v>
      </c>
      <c r="X5849" s="2">
        <v>656116000</v>
      </c>
      <c r="Y5849" s="2">
        <v>658033000</v>
      </c>
      <c r="Z5849" s="2">
        <v>659747000</v>
      </c>
      <c r="AA5849" s="2">
        <v>661557000</v>
      </c>
      <c r="AB5849" s="2">
        <v>662960000</v>
      </c>
      <c r="AC5849" s="2">
        <v>664898000</v>
      </c>
      <c r="AD5849" s="2">
        <v>666612000</v>
      </c>
      <c r="AE5849" s="2">
        <v>668850000</v>
      </c>
      <c r="AF5849" s="2">
        <v>670885000</v>
      </c>
    </row>
    <row r="5850" spans="1:32">
      <c r="A5850" t="s">
        <v>3244</v>
      </c>
      <c r="B5850" t="s">
        <v>19</v>
      </c>
      <c r="C5850" s="2">
        <v>6977860000</v>
      </c>
      <c r="D5850" s="2">
        <v>7620470000</v>
      </c>
      <c r="E5850" s="2">
        <v>7692930000</v>
      </c>
      <c r="F5850" s="2">
        <v>7682730000</v>
      </c>
      <c r="G5850" s="2">
        <v>7715850000</v>
      </c>
      <c r="H5850" s="2">
        <v>7739290000</v>
      </c>
      <c r="I5850" s="2">
        <v>7762740000</v>
      </c>
      <c r="J5850" s="2">
        <v>7800100000</v>
      </c>
      <c r="K5850" s="2">
        <v>7837460000</v>
      </c>
      <c r="L5850" s="2">
        <v>7795730000</v>
      </c>
      <c r="M5850" s="2">
        <v>7823680000</v>
      </c>
      <c r="N5850" s="2">
        <v>7862360000</v>
      </c>
      <c r="O5850" s="2">
        <v>7895740000</v>
      </c>
      <c r="P5850" s="2">
        <v>7926340000</v>
      </c>
      <c r="Q5850" s="2">
        <v>7956940000</v>
      </c>
      <c r="R5850" s="2">
        <v>7982110000</v>
      </c>
      <c r="S5850" s="2">
        <v>8004630000</v>
      </c>
      <c r="T5850" s="2">
        <v>8027020000</v>
      </c>
      <c r="U5850" s="2">
        <v>8049410000</v>
      </c>
      <c r="V5850" s="2">
        <v>8071790000</v>
      </c>
      <c r="W5850" s="2">
        <v>8094310000</v>
      </c>
      <c r="X5850" s="2">
        <v>8115380000</v>
      </c>
      <c r="Y5850" s="2">
        <v>8139090000</v>
      </c>
      <c r="Z5850" s="2">
        <v>8160280000</v>
      </c>
      <c r="AA5850" s="2">
        <v>8182670000</v>
      </c>
      <c r="AB5850" s="2">
        <v>8200030000</v>
      </c>
      <c r="AC5850" s="2">
        <v>8224000000</v>
      </c>
      <c r="AD5850" s="2">
        <v>8245200000</v>
      </c>
      <c r="AE5850" s="2">
        <v>8272880000</v>
      </c>
      <c r="AF5850" s="2">
        <v>8298050000</v>
      </c>
    </row>
    <row r="5851" spans="1:32">
      <c r="A5851" t="s">
        <v>3245</v>
      </c>
      <c r="B5851" t="s">
        <v>19</v>
      </c>
      <c r="C5851" s="2">
        <v>32658500</v>
      </c>
      <c r="D5851" s="2">
        <v>35666100</v>
      </c>
      <c r="E5851" s="2">
        <v>36005300</v>
      </c>
      <c r="F5851" s="2">
        <v>35957500</v>
      </c>
      <c r="G5851" s="2">
        <v>36112500</v>
      </c>
      <c r="H5851" s="2">
        <v>36222300</v>
      </c>
      <c r="I5851" s="2">
        <v>36332000</v>
      </c>
      <c r="J5851" s="2">
        <v>36506800</v>
      </c>
      <c r="K5851" s="2">
        <v>36681700</v>
      </c>
      <c r="L5851" s="2">
        <v>36486400</v>
      </c>
      <c r="M5851" s="2">
        <v>36617200</v>
      </c>
      <c r="N5851" s="2">
        <v>36798200</v>
      </c>
      <c r="O5851" s="2">
        <v>36954500</v>
      </c>
      <c r="P5851" s="2">
        <v>37097700</v>
      </c>
      <c r="Q5851" s="2">
        <v>37240900</v>
      </c>
      <c r="R5851" s="2">
        <v>37358700</v>
      </c>
      <c r="S5851" s="2">
        <v>37464100</v>
      </c>
      <c r="T5851" s="2">
        <v>37568900</v>
      </c>
      <c r="U5851" s="2">
        <v>37673700</v>
      </c>
      <c r="V5851" s="2">
        <v>37778500</v>
      </c>
      <c r="W5851" s="2">
        <v>37883900</v>
      </c>
      <c r="X5851" s="2">
        <v>37982400</v>
      </c>
      <c r="Y5851" s="2">
        <v>38093400</v>
      </c>
      <c r="Z5851" s="2">
        <v>38192600</v>
      </c>
      <c r="AA5851" s="2">
        <v>38297400</v>
      </c>
      <c r="AB5851" s="2">
        <v>38378600</v>
      </c>
      <c r="AC5851" s="2">
        <v>38490800</v>
      </c>
      <c r="AD5851" s="2">
        <v>38590000</v>
      </c>
      <c r="AE5851" s="2">
        <v>38719600</v>
      </c>
      <c r="AF5851" s="2">
        <v>38837400</v>
      </c>
    </row>
    <row r="5852" spans="1:32">
      <c r="A5852" t="s">
        <v>3246</v>
      </c>
      <c r="B5852" t="s">
        <v>19</v>
      </c>
      <c r="C5852" s="2">
        <v>165400000</v>
      </c>
      <c r="D5852" s="2">
        <v>180632000</v>
      </c>
      <c r="E5852" s="2">
        <v>182349000</v>
      </c>
      <c r="F5852" s="2">
        <v>182107000</v>
      </c>
      <c r="G5852" s="2">
        <v>182892000</v>
      </c>
      <c r="H5852" s="2">
        <v>183448000</v>
      </c>
      <c r="I5852" s="2">
        <v>184004000</v>
      </c>
      <c r="J5852" s="2">
        <v>184889000</v>
      </c>
      <c r="K5852" s="2">
        <v>185775000</v>
      </c>
      <c r="L5852" s="2">
        <v>184786000</v>
      </c>
      <c r="M5852" s="2">
        <v>185448000</v>
      </c>
      <c r="N5852" s="2">
        <v>186365000</v>
      </c>
      <c r="O5852" s="2">
        <v>187157000</v>
      </c>
      <c r="P5852" s="2">
        <v>187882000</v>
      </c>
      <c r="Q5852" s="2">
        <v>188607000</v>
      </c>
      <c r="R5852" s="2">
        <v>189204000</v>
      </c>
      <c r="S5852" s="2">
        <v>189738000</v>
      </c>
      <c r="T5852" s="2">
        <v>190268000</v>
      </c>
      <c r="U5852" s="2">
        <v>190799000</v>
      </c>
      <c r="V5852" s="2">
        <v>191330000</v>
      </c>
      <c r="W5852" s="2">
        <v>191863000</v>
      </c>
      <c r="X5852" s="2">
        <v>192363000</v>
      </c>
      <c r="Y5852" s="2">
        <v>192925000</v>
      </c>
      <c r="Z5852" s="2">
        <v>193427000</v>
      </c>
      <c r="AA5852" s="2">
        <v>193958000</v>
      </c>
      <c r="AB5852" s="2">
        <v>194369000</v>
      </c>
      <c r="AC5852" s="2">
        <v>194937000</v>
      </c>
      <c r="AD5852" s="2">
        <v>195440000</v>
      </c>
      <c r="AE5852" s="2">
        <v>196096000</v>
      </c>
      <c r="AF5852" s="2">
        <v>196693000</v>
      </c>
    </row>
    <row r="5853" spans="1:32">
      <c r="A5853" t="s">
        <v>3247</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3248</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3249</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3250</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3251</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3252</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3253</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3254</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3255</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3256</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3257</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3258</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3259</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3260</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3261</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1685.76</v>
      </c>
      <c r="D5868">
        <v>1677.61</v>
      </c>
      <c r="E5868">
        <v>1678.47</v>
      </c>
      <c r="F5868">
        <v>1656.65</v>
      </c>
      <c r="G5868">
        <v>1631.12</v>
      </c>
      <c r="H5868">
        <v>1608.17</v>
      </c>
      <c r="I5868">
        <v>1581.57</v>
      </c>
      <c r="J5868">
        <v>1553.11</v>
      </c>
      <c r="K5868">
        <v>1514.9</v>
      </c>
      <c r="L5868">
        <v>1471.61</v>
      </c>
      <c r="M5868">
        <v>1424.07</v>
      </c>
      <c r="N5868">
        <v>1372.77</v>
      </c>
      <c r="O5868">
        <v>1322.85</v>
      </c>
      <c r="P5868">
        <v>1273.0899999999999</v>
      </c>
      <c r="Q5868">
        <v>1223.44</v>
      </c>
      <c r="R5868">
        <v>1173.95</v>
      </c>
      <c r="S5868">
        <v>1125.1600000000001</v>
      </c>
      <c r="T5868">
        <v>1079.69</v>
      </c>
      <c r="U5868">
        <v>1034.95</v>
      </c>
      <c r="V5868">
        <v>994.04100000000005</v>
      </c>
      <c r="W5868">
        <v>955.38300000000004</v>
      </c>
      <c r="X5868">
        <v>919.09199999999998</v>
      </c>
      <c r="Y5868">
        <v>886.45699999999999</v>
      </c>
      <c r="Z5868">
        <v>858.47900000000004</v>
      </c>
      <c r="AA5868">
        <v>834.24599999999998</v>
      </c>
      <c r="AB5868">
        <v>815.13900000000001</v>
      </c>
      <c r="AC5868">
        <v>800.13099999999997</v>
      </c>
      <c r="AD5868">
        <v>790.49800000000005</v>
      </c>
      <c r="AE5868">
        <v>785.45799999999997</v>
      </c>
      <c r="AF5868">
        <v>782.97699999999998</v>
      </c>
    </row>
    <row r="5869" spans="1:32">
      <c r="A5869" t="s">
        <v>8</v>
      </c>
      <c r="B5869" t="s">
        <v>19</v>
      </c>
      <c r="C5869">
        <v>1578.34</v>
      </c>
      <c r="D5869">
        <v>1551.29</v>
      </c>
      <c r="E5869">
        <v>1452.2</v>
      </c>
      <c r="F5869">
        <v>1277.6300000000001</v>
      </c>
      <c r="G5869">
        <v>1235.04</v>
      </c>
      <c r="H5869">
        <v>1156.46</v>
      </c>
      <c r="I5869">
        <v>1043.3800000000001</v>
      </c>
      <c r="J5869">
        <v>932.149</v>
      </c>
      <c r="K5869">
        <v>820.79100000000005</v>
      </c>
      <c r="L5869">
        <v>673.26</v>
      </c>
      <c r="M5869">
        <v>576.827</v>
      </c>
      <c r="N5869">
        <v>505.76100000000002</v>
      </c>
      <c r="O5869">
        <v>452.12900000000002</v>
      </c>
      <c r="P5869">
        <v>376.01900000000001</v>
      </c>
      <c r="Q5869">
        <v>312.17700000000002</v>
      </c>
      <c r="R5869">
        <v>324.36599999999999</v>
      </c>
      <c r="S5869">
        <v>357.86</v>
      </c>
      <c r="T5869">
        <v>391.52800000000002</v>
      </c>
      <c r="U5869">
        <v>427.024</v>
      </c>
      <c r="V5869">
        <v>464.15800000000002</v>
      </c>
      <c r="W5869">
        <v>502.065</v>
      </c>
      <c r="X5869">
        <v>538.67100000000005</v>
      </c>
      <c r="Y5869">
        <v>557.48400000000004</v>
      </c>
      <c r="Z5869">
        <v>564.01400000000001</v>
      </c>
      <c r="AA5869">
        <v>557.71699999999998</v>
      </c>
      <c r="AB5869">
        <v>530.471</v>
      </c>
      <c r="AC5869">
        <v>529.82799999999997</v>
      </c>
      <c r="AD5869">
        <v>524.46400000000006</v>
      </c>
      <c r="AE5869">
        <v>521.27</v>
      </c>
      <c r="AF5869">
        <v>523.04300000000001</v>
      </c>
    </row>
    <row r="5870" spans="1:32">
      <c r="A5870" t="s">
        <v>7017</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7018</v>
      </c>
      <c r="B5871" t="s">
        <v>19</v>
      </c>
      <c r="C5871">
        <v>235.57</v>
      </c>
      <c r="D5871">
        <v>243.94900000000001</v>
      </c>
      <c r="E5871">
        <v>244.39500000000001</v>
      </c>
      <c r="F5871">
        <v>238.05500000000001</v>
      </c>
      <c r="G5871">
        <v>244.62299999999999</v>
      </c>
      <c r="H5871">
        <v>246.523</v>
      </c>
      <c r="I5871">
        <v>248.16300000000001</v>
      </c>
      <c r="J5871">
        <v>249.81100000000001</v>
      </c>
      <c r="K5871">
        <v>251.178</v>
      </c>
      <c r="L5871">
        <v>247.14099999999999</v>
      </c>
      <c r="M5871">
        <v>247.70500000000001</v>
      </c>
      <c r="N5871">
        <v>248.167</v>
      </c>
      <c r="O5871">
        <v>248.32</v>
      </c>
      <c r="P5871">
        <v>248.292</v>
      </c>
      <c r="Q5871">
        <v>248.14500000000001</v>
      </c>
      <c r="R5871">
        <v>247.99199999999999</v>
      </c>
      <c r="S5871">
        <v>247.81100000000001</v>
      </c>
      <c r="T5871">
        <v>247.32400000000001</v>
      </c>
      <c r="U5871">
        <v>246.99199999999999</v>
      </c>
      <c r="V5871">
        <v>246.529</v>
      </c>
      <c r="W5871">
        <v>246.041</v>
      </c>
      <c r="X5871">
        <v>245.63800000000001</v>
      </c>
      <c r="Y5871">
        <v>245.43700000000001</v>
      </c>
      <c r="Z5871">
        <v>245.43799999999999</v>
      </c>
      <c r="AA5871">
        <v>245.255</v>
      </c>
      <c r="AB5871">
        <v>244.541</v>
      </c>
      <c r="AC5871">
        <v>244.21899999999999</v>
      </c>
      <c r="AD5871">
        <v>244.10300000000001</v>
      </c>
      <c r="AE5871">
        <v>244.023</v>
      </c>
      <c r="AF5871">
        <v>243.81</v>
      </c>
    </row>
    <row r="5872" spans="1:32">
      <c r="A5872" t="s">
        <v>7019</v>
      </c>
      <c r="B5872" t="s">
        <v>19</v>
      </c>
      <c r="C5872">
        <v>2500.2800000000002</v>
      </c>
      <c r="D5872">
        <v>2528.08</v>
      </c>
      <c r="E5872">
        <v>2572.52</v>
      </c>
      <c r="F5872">
        <v>2522.69</v>
      </c>
      <c r="G5872">
        <v>2459.62</v>
      </c>
      <c r="H5872">
        <v>2453.3000000000002</v>
      </c>
      <c r="I5872">
        <v>2453.1999999999998</v>
      </c>
      <c r="J5872">
        <v>2363.79</v>
      </c>
      <c r="K5872">
        <v>2358.9</v>
      </c>
      <c r="L5872">
        <v>2336.17</v>
      </c>
      <c r="M5872">
        <v>2320.29</v>
      </c>
      <c r="N5872">
        <v>2302.6999999999998</v>
      </c>
      <c r="O5872">
        <v>2293.65</v>
      </c>
      <c r="P5872">
        <v>2283.17</v>
      </c>
      <c r="Q5872">
        <v>2262.5</v>
      </c>
      <c r="R5872">
        <v>2268.0700000000002</v>
      </c>
      <c r="S5872">
        <v>2269.6999999999998</v>
      </c>
      <c r="T5872">
        <v>2283.9699999999998</v>
      </c>
      <c r="U5872">
        <v>2300.5</v>
      </c>
      <c r="V5872">
        <v>2313.4499999999998</v>
      </c>
      <c r="W5872">
        <v>2333.1</v>
      </c>
      <c r="X5872">
        <v>2353.85</v>
      </c>
      <c r="Y5872">
        <v>2370.5700000000002</v>
      </c>
      <c r="Z5872">
        <v>2384.46</v>
      </c>
      <c r="AA5872">
        <v>2393.63</v>
      </c>
      <c r="AB5872">
        <v>2398.17</v>
      </c>
      <c r="AC5872">
        <v>2405.9699999999998</v>
      </c>
      <c r="AD5872">
        <v>2419.98</v>
      </c>
      <c r="AE5872">
        <v>2434.73</v>
      </c>
      <c r="AF5872">
        <v>2449.2800000000002</v>
      </c>
    </row>
    <row r="5873" spans="1:32">
      <c r="A5873" t="s">
        <v>9</v>
      </c>
      <c r="B5873" t="s">
        <v>19</v>
      </c>
      <c r="C5873">
        <v>65.616299999999995</v>
      </c>
      <c r="D5873">
        <v>62.624899999999997</v>
      </c>
      <c r="E5873">
        <v>57.552</v>
      </c>
      <c r="F5873">
        <v>51.601500000000001</v>
      </c>
      <c r="G5873">
        <v>47.0261</v>
      </c>
      <c r="H5873">
        <v>42.712800000000001</v>
      </c>
      <c r="I5873">
        <v>38.371899999999997</v>
      </c>
      <c r="J5873">
        <v>33.930900000000001</v>
      </c>
      <c r="K5873">
        <v>29.324100000000001</v>
      </c>
      <c r="L5873">
        <v>24.781400000000001</v>
      </c>
      <c r="M5873">
        <v>24.9072</v>
      </c>
      <c r="N5873">
        <v>24.9541</v>
      </c>
      <c r="O5873">
        <v>24.9373</v>
      </c>
      <c r="P5873">
        <v>24.878499999999999</v>
      </c>
      <c r="Q5873">
        <v>24.958400000000001</v>
      </c>
      <c r="R5873">
        <v>24.952400000000001</v>
      </c>
      <c r="S5873">
        <v>24.879300000000001</v>
      </c>
      <c r="T5873">
        <v>24.830500000000001</v>
      </c>
      <c r="U5873">
        <v>24.761700000000001</v>
      </c>
      <c r="V5873">
        <v>24.707000000000001</v>
      </c>
      <c r="W5873">
        <v>24.6099</v>
      </c>
      <c r="X5873">
        <v>24.604500000000002</v>
      </c>
      <c r="Y5873">
        <v>24.628399999999999</v>
      </c>
      <c r="Z5873">
        <v>24.557200000000002</v>
      </c>
      <c r="AA5873">
        <v>24.489699999999999</v>
      </c>
      <c r="AB5873">
        <v>24.493200000000002</v>
      </c>
      <c r="AC5873">
        <v>24.385100000000001</v>
      </c>
      <c r="AD5873">
        <v>24.388100000000001</v>
      </c>
      <c r="AE5873">
        <v>24.449100000000001</v>
      </c>
      <c r="AF5873">
        <v>24.4162</v>
      </c>
    </row>
    <row r="5874" spans="1:32">
      <c r="A5874" t="s">
        <v>10</v>
      </c>
      <c r="B5874" t="s">
        <v>19</v>
      </c>
      <c r="C5874">
        <v>-910.13400000000001</v>
      </c>
      <c r="D5874">
        <v>-854.39</v>
      </c>
      <c r="E5874">
        <v>-887.41800000000001</v>
      </c>
      <c r="F5874">
        <v>-886.62</v>
      </c>
      <c r="G5874">
        <v>-886.101</v>
      </c>
      <c r="H5874">
        <v>-893.32899999999995</v>
      </c>
      <c r="I5874">
        <v>-902.81100000000004</v>
      </c>
      <c r="J5874">
        <v>-909.01199999999994</v>
      </c>
      <c r="K5874">
        <v>-909.21299999999997</v>
      </c>
      <c r="L5874">
        <v>-907.721</v>
      </c>
      <c r="M5874">
        <v>-903.923</v>
      </c>
      <c r="N5874">
        <v>-901.404</v>
      </c>
      <c r="O5874">
        <v>-896.63300000000004</v>
      </c>
      <c r="P5874">
        <v>-892.83399999999995</v>
      </c>
      <c r="Q5874">
        <v>-889.31600000000003</v>
      </c>
      <c r="R5874">
        <v>-888.51700000000005</v>
      </c>
      <c r="S5874">
        <v>-887.02499999999998</v>
      </c>
      <c r="T5874">
        <v>-886.226</v>
      </c>
      <c r="U5874">
        <v>-885.70799999999997</v>
      </c>
      <c r="V5874">
        <v>-884.90899999999999</v>
      </c>
      <c r="W5874">
        <v>-884.13800000000003</v>
      </c>
      <c r="X5874">
        <v>-883.61900000000003</v>
      </c>
      <c r="Y5874">
        <v>-882.82100000000003</v>
      </c>
      <c r="Z5874">
        <v>-882.30200000000002</v>
      </c>
      <c r="AA5874">
        <v>-881.53</v>
      </c>
      <c r="AB5874">
        <v>-881.01099999999997</v>
      </c>
      <c r="AC5874">
        <v>-880.21299999999997</v>
      </c>
      <c r="AD5874">
        <v>-878.41399999999999</v>
      </c>
      <c r="AE5874">
        <v>-877.923</v>
      </c>
      <c r="AF5874">
        <v>-877.12400000000002</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3290</v>
      </c>
      <c r="B1682" t="s">
        <v>4</v>
      </c>
      <c r="C1682" t="s">
        <v>6890</v>
      </c>
      <c r="D1682" t="s">
        <v>1702</v>
      </c>
    </row>
    <row r="1683" spans="1:4">
      <c r="A1683" t="s">
        <v>3291</v>
      </c>
      <c r="B1683" t="s">
        <v>4</v>
      </c>
      <c r="C1683" t="s">
        <v>6890</v>
      </c>
      <c r="D1683" t="s">
        <v>1705</v>
      </c>
    </row>
    <row r="1684" spans="1:4">
      <c r="A1684" t="s">
        <v>3292</v>
      </c>
      <c r="B1684" t="s">
        <v>4</v>
      </c>
      <c r="C1684" t="s">
        <v>6890</v>
      </c>
      <c r="D1684" t="s">
        <v>1706</v>
      </c>
    </row>
    <row r="1685" spans="1:4">
      <c r="A1685" t="s">
        <v>3293</v>
      </c>
      <c r="B1685" t="s">
        <v>4</v>
      </c>
      <c r="C1685" t="s">
        <v>6890</v>
      </c>
      <c r="D1685" t="s">
        <v>1707</v>
      </c>
    </row>
    <row r="1686" spans="1:4">
      <c r="A1686" t="s">
        <v>3294</v>
      </c>
      <c r="B1686" t="s">
        <v>4</v>
      </c>
      <c r="C1686" t="s">
        <v>6890</v>
      </c>
      <c r="D1686" t="s">
        <v>1708</v>
      </c>
    </row>
    <row r="1687" spans="1:4">
      <c r="A1687" t="s">
        <v>3295</v>
      </c>
      <c r="B1687" t="s">
        <v>4</v>
      </c>
      <c r="C1687" t="s">
        <v>6890</v>
      </c>
      <c r="D1687" t="s">
        <v>1709</v>
      </c>
    </row>
    <row r="1688" spans="1:4">
      <c r="A1688" t="s">
        <v>3296</v>
      </c>
      <c r="B1688" t="s">
        <v>4</v>
      </c>
      <c r="C1688" t="s">
        <v>6890</v>
      </c>
      <c r="D1688" t="s">
        <v>1710</v>
      </c>
    </row>
    <row r="1689" spans="1:4">
      <c r="A1689" t="s">
        <v>3297</v>
      </c>
      <c r="B1689" t="s">
        <v>4</v>
      </c>
      <c r="C1689" t="s">
        <v>6890</v>
      </c>
      <c r="D1689" t="s">
        <v>1711</v>
      </c>
    </row>
    <row r="1690" spans="1:4">
      <c r="A1690" t="s">
        <v>3298</v>
      </c>
      <c r="B1690" t="s">
        <v>4</v>
      </c>
      <c r="C1690" t="s">
        <v>6890</v>
      </c>
      <c r="D1690" t="s">
        <v>1712</v>
      </c>
    </row>
    <row r="1691" spans="1:4">
      <c r="A1691" t="s">
        <v>3299</v>
      </c>
      <c r="B1691" t="s">
        <v>4</v>
      </c>
      <c r="C1691" t="s">
        <v>6890</v>
      </c>
      <c r="D1691" t="s">
        <v>1713</v>
      </c>
    </row>
    <row r="1692" spans="1:4">
      <c r="A1692" t="s">
        <v>3300</v>
      </c>
      <c r="B1692" t="s">
        <v>4</v>
      </c>
      <c r="C1692" t="s">
        <v>6890</v>
      </c>
      <c r="D1692" t="s">
        <v>1714</v>
      </c>
    </row>
    <row r="1693" spans="1:4">
      <c r="A1693" t="s">
        <v>3301</v>
      </c>
      <c r="B1693" t="s">
        <v>4</v>
      </c>
      <c r="C1693" t="s">
        <v>6890</v>
      </c>
      <c r="D1693" t="s">
        <v>1715</v>
      </c>
    </row>
    <row r="1694" spans="1:4">
      <c r="A1694" t="s">
        <v>3302</v>
      </c>
      <c r="B1694" t="s">
        <v>4</v>
      </c>
      <c r="C1694" t="s">
        <v>6891</v>
      </c>
      <c r="D1694" t="s">
        <v>1702</v>
      </c>
    </row>
    <row r="1695" spans="1:4">
      <c r="A1695" t="s">
        <v>3303</v>
      </c>
      <c r="B1695" t="s">
        <v>4</v>
      </c>
      <c r="C1695" t="s">
        <v>6891</v>
      </c>
      <c r="D1695" t="s">
        <v>1705</v>
      </c>
    </row>
    <row r="1696" spans="1:4">
      <c r="A1696" t="s">
        <v>3304</v>
      </c>
      <c r="B1696" t="s">
        <v>4</v>
      </c>
      <c r="C1696" t="s">
        <v>6891</v>
      </c>
      <c r="D1696" t="s">
        <v>1706</v>
      </c>
    </row>
    <row r="1697" spans="1:4">
      <c r="A1697" t="s">
        <v>3305</v>
      </c>
      <c r="B1697" t="s">
        <v>4</v>
      </c>
      <c r="C1697" t="s">
        <v>6891</v>
      </c>
      <c r="D1697" t="s">
        <v>1707</v>
      </c>
    </row>
    <row r="1698" spans="1:4">
      <c r="A1698" t="s">
        <v>3306</v>
      </c>
      <c r="B1698" t="s">
        <v>4</v>
      </c>
      <c r="C1698" t="s">
        <v>6891</v>
      </c>
      <c r="D1698" t="s">
        <v>1708</v>
      </c>
    </row>
    <row r="1699" spans="1:4">
      <c r="A1699" t="s">
        <v>3307</v>
      </c>
      <c r="B1699" t="s">
        <v>4</v>
      </c>
      <c r="C1699" t="s">
        <v>6891</v>
      </c>
      <c r="D1699" t="s">
        <v>1709</v>
      </c>
    </row>
    <row r="1700" spans="1:4">
      <c r="A1700" t="s">
        <v>3308</v>
      </c>
      <c r="B1700" t="s">
        <v>4</v>
      </c>
      <c r="C1700" t="s">
        <v>6891</v>
      </c>
      <c r="D1700" t="s">
        <v>1710</v>
      </c>
    </row>
    <row r="1701" spans="1:4">
      <c r="A1701" t="s">
        <v>3309</v>
      </c>
      <c r="B1701" t="s">
        <v>4</v>
      </c>
      <c r="C1701" t="s">
        <v>6891</v>
      </c>
      <c r="D1701" t="s">
        <v>1711</v>
      </c>
    </row>
    <row r="1702" spans="1:4">
      <c r="A1702" t="s">
        <v>3310</v>
      </c>
      <c r="B1702" t="s">
        <v>4</v>
      </c>
      <c r="C1702" t="s">
        <v>6891</v>
      </c>
      <c r="D1702" t="s">
        <v>1712</v>
      </c>
    </row>
    <row r="1703" spans="1:4">
      <c r="A1703" t="s">
        <v>3311</v>
      </c>
      <c r="B1703" t="s">
        <v>4</v>
      </c>
      <c r="C1703" t="s">
        <v>6891</v>
      </c>
      <c r="D1703" t="s">
        <v>1713</v>
      </c>
    </row>
    <row r="1704" spans="1:4">
      <c r="A1704" t="s">
        <v>3312</v>
      </c>
      <c r="B1704" t="s">
        <v>4</v>
      </c>
      <c r="C1704" t="s">
        <v>6891</v>
      </c>
      <c r="D1704" t="s">
        <v>1714</v>
      </c>
    </row>
    <row r="1705" spans="1:4">
      <c r="A1705" t="s">
        <v>3313</v>
      </c>
      <c r="B1705" t="s">
        <v>4</v>
      </c>
      <c r="C1705" t="s">
        <v>6891</v>
      </c>
      <c r="D1705" t="s">
        <v>1715</v>
      </c>
    </row>
    <row r="1706" spans="1:4">
      <c r="A1706" t="s">
        <v>3314</v>
      </c>
      <c r="B1706" t="s">
        <v>4</v>
      </c>
      <c r="C1706" t="s">
        <v>6892</v>
      </c>
      <c r="D1706" t="s">
        <v>1702</v>
      </c>
    </row>
    <row r="1707" spans="1:4">
      <c r="A1707" t="s">
        <v>3315</v>
      </c>
      <c r="B1707" t="s">
        <v>4</v>
      </c>
      <c r="C1707" t="s">
        <v>6892</v>
      </c>
      <c r="D1707" t="s">
        <v>1705</v>
      </c>
    </row>
    <row r="1708" spans="1:4">
      <c r="A1708" t="s">
        <v>3316</v>
      </c>
      <c r="B1708" t="s">
        <v>4</v>
      </c>
      <c r="C1708" t="s">
        <v>6892</v>
      </c>
      <c r="D1708" t="s">
        <v>1706</v>
      </c>
    </row>
    <row r="1709" spans="1:4">
      <c r="A1709" t="s">
        <v>3317</v>
      </c>
      <c r="B1709" t="s">
        <v>4</v>
      </c>
      <c r="C1709" t="s">
        <v>6892</v>
      </c>
      <c r="D1709" t="s">
        <v>1707</v>
      </c>
    </row>
    <row r="1710" spans="1:4">
      <c r="A1710" t="s">
        <v>3318</v>
      </c>
      <c r="B1710" t="s">
        <v>4</v>
      </c>
      <c r="C1710" t="s">
        <v>6892</v>
      </c>
      <c r="D1710" t="s">
        <v>1708</v>
      </c>
    </row>
    <row r="1711" spans="1:4">
      <c r="A1711" t="s">
        <v>3319</v>
      </c>
      <c r="B1711" t="s">
        <v>4</v>
      </c>
      <c r="C1711" t="s">
        <v>6892</v>
      </c>
      <c r="D1711" t="s">
        <v>1709</v>
      </c>
    </row>
    <row r="1712" spans="1:4">
      <c r="A1712" t="s">
        <v>3320</v>
      </c>
      <c r="B1712" t="s">
        <v>4</v>
      </c>
      <c r="C1712" t="s">
        <v>6892</v>
      </c>
      <c r="D1712" t="s">
        <v>1710</v>
      </c>
    </row>
    <row r="1713" spans="1:4">
      <c r="A1713" t="s">
        <v>3321</v>
      </c>
      <c r="B1713" t="s">
        <v>4</v>
      </c>
      <c r="C1713" t="s">
        <v>6892</v>
      </c>
      <c r="D1713" t="s">
        <v>1711</v>
      </c>
    </row>
    <row r="1714" spans="1:4">
      <c r="A1714" t="s">
        <v>3322</v>
      </c>
      <c r="B1714" t="s">
        <v>4</v>
      </c>
      <c r="C1714" t="s">
        <v>6892</v>
      </c>
      <c r="D1714" t="s">
        <v>1712</v>
      </c>
    </row>
    <row r="1715" spans="1:4">
      <c r="A1715" t="s">
        <v>3323</v>
      </c>
      <c r="B1715" t="s">
        <v>4</v>
      </c>
      <c r="C1715" t="s">
        <v>6892</v>
      </c>
      <c r="D1715" t="s">
        <v>1713</v>
      </c>
    </row>
    <row r="1716" spans="1:4">
      <c r="A1716" t="s">
        <v>3324</v>
      </c>
      <c r="B1716" t="s">
        <v>4</v>
      </c>
      <c r="C1716" t="s">
        <v>6892</v>
      </c>
      <c r="D1716" t="s">
        <v>1714</v>
      </c>
    </row>
    <row r="1717" spans="1:4">
      <c r="A1717" t="s">
        <v>3325</v>
      </c>
      <c r="B1717" t="s">
        <v>4</v>
      </c>
      <c r="C1717" t="s">
        <v>6892</v>
      </c>
      <c r="D1717" t="s">
        <v>1715</v>
      </c>
    </row>
    <row r="1718" spans="1:4">
      <c r="A1718" t="s">
        <v>3326</v>
      </c>
      <c r="B1718" t="s">
        <v>4</v>
      </c>
      <c r="C1718" t="s">
        <v>6893</v>
      </c>
      <c r="D1718" t="s">
        <v>1702</v>
      </c>
    </row>
    <row r="1719" spans="1:4">
      <c r="A1719" t="s">
        <v>3327</v>
      </c>
      <c r="B1719" t="s">
        <v>4</v>
      </c>
      <c r="C1719" t="s">
        <v>6893</v>
      </c>
      <c r="D1719" t="s">
        <v>1705</v>
      </c>
    </row>
    <row r="1720" spans="1:4">
      <c r="A1720" t="s">
        <v>3328</v>
      </c>
      <c r="B1720" t="s">
        <v>4</v>
      </c>
      <c r="C1720" t="s">
        <v>6893</v>
      </c>
      <c r="D1720" t="s">
        <v>1706</v>
      </c>
    </row>
    <row r="1721" spans="1:4">
      <c r="A1721" t="s">
        <v>3329</v>
      </c>
      <c r="B1721" t="s">
        <v>4</v>
      </c>
      <c r="C1721" t="s">
        <v>6893</v>
      </c>
      <c r="D1721" t="s">
        <v>1707</v>
      </c>
    </row>
    <row r="1722" spans="1:4">
      <c r="A1722" t="s">
        <v>3330</v>
      </c>
      <c r="B1722" t="s">
        <v>4</v>
      </c>
      <c r="C1722" t="s">
        <v>6893</v>
      </c>
      <c r="D1722" t="s">
        <v>1708</v>
      </c>
    </row>
    <row r="1723" spans="1:4">
      <c r="A1723" t="s">
        <v>3331</v>
      </c>
      <c r="B1723" t="s">
        <v>4</v>
      </c>
      <c r="C1723" t="s">
        <v>6893</v>
      </c>
      <c r="D1723" t="s">
        <v>1709</v>
      </c>
    </row>
    <row r="1724" spans="1:4">
      <c r="A1724" t="s">
        <v>3332</v>
      </c>
      <c r="B1724" t="s">
        <v>4</v>
      </c>
      <c r="C1724" t="s">
        <v>6893</v>
      </c>
      <c r="D1724" t="s">
        <v>1710</v>
      </c>
    </row>
    <row r="1725" spans="1:4">
      <c r="A1725" t="s">
        <v>3333</v>
      </c>
      <c r="B1725" t="s">
        <v>4</v>
      </c>
      <c r="C1725" t="s">
        <v>6893</v>
      </c>
      <c r="D1725" t="s">
        <v>1711</v>
      </c>
    </row>
    <row r="1726" spans="1:4">
      <c r="A1726" t="s">
        <v>3334</v>
      </c>
      <c r="B1726" t="s">
        <v>4</v>
      </c>
      <c r="C1726" t="s">
        <v>6893</v>
      </c>
      <c r="D1726" t="s">
        <v>1712</v>
      </c>
    </row>
    <row r="1727" spans="1:4">
      <c r="A1727" t="s">
        <v>3335</v>
      </c>
      <c r="B1727" t="s">
        <v>4</v>
      </c>
      <c r="C1727" t="s">
        <v>6893</v>
      </c>
      <c r="D1727" t="s">
        <v>1713</v>
      </c>
    </row>
    <row r="1728" spans="1:4">
      <c r="A1728" t="s">
        <v>3336</v>
      </c>
      <c r="B1728" t="s">
        <v>4</v>
      </c>
      <c r="C1728" t="s">
        <v>6893</v>
      </c>
      <c r="D1728" t="s">
        <v>1714</v>
      </c>
    </row>
    <row r="1729" spans="1:4">
      <c r="A1729" t="s">
        <v>3337</v>
      </c>
      <c r="B1729" t="s">
        <v>4</v>
      </c>
      <c r="C1729" t="s">
        <v>6893</v>
      </c>
      <c r="D1729" t="s">
        <v>1715</v>
      </c>
    </row>
    <row r="1730" spans="1:4">
      <c r="A1730" t="s">
        <v>3338</v>
      </c>
      <c r="B1730" t="s">
        <v>4</v>
      </c>
      <c r="C1730" t="s">
        <v>6894</v>
      </c>
      <c r="D1730" t="s">
        <v>1702</v>
      </c>
    </row>
    <row r="1731" spans="1:4">
      <c r="A1731" t="s">
        <v>3339</v>
      </c>
      <c r="B1731" t="s">
        <v>4</v>
      </c>
      <c r="C1731" t="s">
        <v>6894</v>
      </c>
      <c r="D1731" t="s">
        <v>1705</v>
      </c>
    </row>
    <row r="1732" spans="1:4">
      <c r="A1732" t="s">
        <v>3340</v>
      </c>
      <c r="B1732" t="s">
        <v>4</v>
      </c>
      <c r="C1732" t="s">
        <v>6894</v>
      </c>
      <c r="D1732" t="s">
        <v>1706</v>
      </c>
    </row>
    <row r="1733" spans="1:4">
      <c r="A1733" t="s">
        <v>3341</v>
      </c>
      <c r="B1733" t="s">
        <v>4</v>
      </c>
      <c r="C1733" t="s">
        <v>6894</v>
      </c>
      <c r="D1733" t="s">
        <v>1707</v>
      </c>
    </row>
    <row r="1734" spans="1:4">
      <c r="A1734" t="s">
        <v>3342</v>
      </c>
      <c r="B1734" t="s">
        <v>4</v>
      </c>
      <c r="C1734" t="s">
        <v>6894</v>
      </c>
      <c r="D1734" t="s">
        <v>1708</v>
      </c>
    </row>
    <row r="1735" spans="1:4">
      <c r="A1735" t="s">
        <v>3343</v>
      </c>
      <c r="B1735" t="s">
        <v>4</v>
      </c>
      <c r="C1735" t="s">
        <v>6894</v>
      </c>
      <c r="D1735" t="s">
        <v>1709</v>
      </c>
    </row>
    <row r="1736" spans="1:4">
      <c r="A1736" t="s">
        <v>3344</v>
      </c>
      <c r="B1736" t="s">
        <v>4</v>
      </c>
      <c r="C1736" t="s">
        <v>6894</v>
      </c>
      <c r="D1736" t="s">
        <v>1710</v>
      </c>
    </row>
    <row r="1737" spans="1:4">
      <c r="A1737" t="s">
        <v>3345</v>
      </c>
      <c r="B1737" t="s">
        <v>4</v>
      </c>
      <c r="C1737" t="s">
        <v>6894</v>
      </c>
      <c r="D1737" t="s">
        <v>1711</v>
      </c>
    </row>
    <row r="1738" spans="1:4">
      <c r="A1738" t="s">
        <v>3346</v>
      </c>
      <c r="B1738" t="s">
        <v>4</v>
      </c>
      <c r="C1738" t="s">
        <v>6894</v>
      </c>
      <c r="D1738" t="s">
        <v>1712</v>
      </c>
    </row>
    <row r="1739" spans="1:4">
      <c r="A1739" t="s">
        <v>3347</v>
      </c>
      <c r="B1739" t="s">
        <v>4</v>
      </c>
      <c r="C1739" t="s">
        <v>6894</v>
      </c>
      <c r="D1739" t="s">
        <v>1713</v>
      </c>
    </row>
    <row r="1740" spans="1:4">
      <c r="A1740" t="s">
        <v>3348</v>
      </c>
      <c r="B1740" t="s">
        <v>4</v>
      </c>
      <c r="C1740" t="s">
        <v>6894</v>
      </c>
      <c r="D1740" t="s">
        <v>1714</v>
      </c>
    </row>
    <row r="1741" spans="1:4">
      <c r="A1741" t="s">
        <v>3349</v>
      </c>
      <c r="B1741" t="s">
        <v>4</v>
      </c>
      <c r="C1741" t="s">
        <v>6894</v>
      </c>
      <c r="D1741" t="s">
        <v>1715</v>
      </c>
    </row>
    <row r="1742" spans="1:4">
      <c r="A1742" t="s">
        <v>3350</v>
      </c>
      <c r="B1742" t="s">
        <v>4</v>
      </c>
      <c r="C1742" t="s">
        <v>6895</v>
      </c>
      <c r="D1742" t="s">
        <v>1702</v>
      </c>
    </row>
    <row r="1743" spans="1:4">
      <c r="A1743" t="s">
        <v>3351</v>
      </c>
      <c r="B1743" t="s">
        <v>4</v>
      </c>
      <c r="C1743" t="s">
        <v>6895</v>
      </c>
      <c r="D1743" t="s">
        <v>1705</v>
      </c>
    </row>
    <row r="1744" spans="1:4">
      <c r="A1744" t="s">
        <v>3352</v>
      </c>
      <c r="B1744" t="s">
        <v>4</v>
      </c>
      <c r="C1744" t="s">
        <v>6895</v>
      </c>
      <c r="D1744" t="s">
        <v>1706</v>
      </c>
    </row>
    <row r="1745" spans="1:4">
      <c r="A1745" t="s">
        <v>3353</v>
      </c>
      <c r="B1745" t="s">
        <v>4</v>
      </c>
      <c r="C1745" t="s">
        <v>6895</v>
      </c>
      <c r="D1745" t="s">
        <v>1707</v>
      </c>
    </row>
    <row r="1746" spans="1:4">
      <c r="A1746" t="s">
        <v>3354</v>
      </c>
      <c r="B1746" t="s">
        <v>4</v>
      </c>
      <c r="C1746" t="s">
        <v>6895</v>
      </c>
      <c r="D1746" t="s">
        <v>1708</v>
      </c>
    </row>
    <row r="1747" spans="1:4">
      <c r="A1747" t="s">
        <v>3355</v>
      </c>
      <c r="B1747" t="s">
        <v>4</v>
      </c>
      <c r="C1747" t="s">
        <v>6895</v>
      </c>
      <c r="D1747" t="s">
        <v>1709</v>
      </c>
    </row>
    <row r="1748" spans="1:4">
      <c r="A1748" t="s">
        <v>3356</v>
      </c>
      <c r="B1748" t="s">
        <v>4</v>
      </c>
      <c r="C1748" t="s">
        <v>6895</v>
      </c>
      <c r="D1748" t="s">
        <v>1710</v>
      </c>
    </row>
    <row r="1749" spans="1:4">
      <c r="A1749" t="s">
        <v>3357</v>
      </c>
      <c r="B1749" t="s">
        <v>4</v>
      </c>
      <c r="C1749" t="s">
        <v>6895</v>
      </c>
      <c r="D1749" t="s">
        <v>1711</v>
      </c>
    </row>
    <row r="1750" spans="1:4">
      <c r="A1750" t="s">
        <v>3358</v>
      </c>
      <c r="B1750" t="s">
        <v>4</v>
      </c>
      <c r="C1750" t="s">
        <v>6895</v>
      </c>
      <c r="D1750" t="s">
        <v>1712</v>
      </c>
    </row>
    <row r="1751" spans="1:4">
      <c r="A1751" t="s">
        <v>3359</v>
      </c>
      <c r="B1751" t="s">
        <v>4</v>
      </c>
      <c r="C1751" t="s">
        <v>6895</v>
      </c>
      <c r="D1751" t="s">
        <v>1713</v>
      </c>
    </row>
    <row r="1752" spans="1:4">
      <c r="A1752" t="s">
        <v>3360</v>
      </c>
      <c r="B1752" t="s">
        <v>4</v>
      </c>
      <c r="C1752" t="s">
        <v>6895</v>
      </c>
      <c r="D1752" t="s">
        <v>1714</v>
      </c>
    </row>
    <row r="1753" spans="1:4">
      <c r="A1753" t="s">
        <v>3361</v>
      </c>
      <c r="B1753" t="s">
        <v>4</v>
      </c>
      <c r="C1753" t="s">
        <v>6895</v>
      </c>
      <c r="D1753" t="s">
        <v>1715</v>
      </c>
    </row>
    <row r="1754" spans="1:4">
      <c r="A1754" t="s">
        <v>3362</v>
      </c>
      <c r="B1754" t="s">
        <v>4</v>
      </c>
      <c r="C1754" t="s">
        <v>6896</v>
      </c>
      <c r="D1754" t="s">
        <v>1702</v>
      </c>
    </row>
    <row r="1755" spans="1:4">
      <c r="A1755" t="s">
        <v>3363</v>
      </c>
      <c r="B1755" t="s">
        <v>4</v>
      </c>
      <c r="C1755" t="s">
        <v>6896</v>
      </c>
      <c r="D1755" t="s">
        <v>1705</v>
      </c>
    </row>
    <row r="1756" spans="1:4">
      <c r="A1756" t="s">
        <v>3364</v>
      </c>
      <c r="B1756" t="s">
        <v>4</v>
      </c>
      <c r="C1756" t="s">
        <v>6896</v>
      </c>
      <c r="D1756" t="s">
        <v>1706</v>
      </c>
    </row>
    <row r="1757" spans="1:4">
      <c r="A1757" t="s">
        <v>3365</v>
      </c>
      <c r="B1757" t="s">
        <v>4</v>
      </c>
      <c r="C1757" t="s">
        <v>6896</v>
      </c>
      <c r="D1757" t="s">
        <v>1707</v>
      </c>
    </row>
    <row r="1758" spans="1:4">
      <c r="A1758" t="s">
        <v>3366</v>
      </c>
      <c r="B1758" t="s">
        <v>4</v>
      </c>
      <c r="C1758" t="s">
        <v>6896</v>
      </c>
      <c r="D1758" t="s">
        <v>1708</v>
      </c>
    </row>
    <row r="1759" spans="1:4">
      <c r="A1759" t="s">
        <v>3367</v>
      </c>
      <c r="B1759" t="s">
        <v>4</v>
      </c>
      <c r="C1759" t="s">
        <v>6896</v>
      </c>
      <c r="D1759" t="s">
        <v>1709</v>
      </c>
    </row>
    <row r="1760" spans="1:4">
      <c r="A1760" t="s">
        <v>3368</v>
      </c>
      <c r="B1760" t="s">
        <v>4</v>
      </c>
      <c r="C1760" t="s">
        <v>6896</v>
      </c>
      <c r="D1760" t="s">
        <v>1710</v>
      </c>
    </row>
    <row r="1761" spans="1:4">
      <c r="A1761" t="s">
        <v>3369</v>
      </c>
      <c r="B1761" t="s">
        <v>4</v>
      </c>
      <c r="C1761" t="s">
        <v>6896</v>
      </c>
      <c r="D1761" t="s">
        <v>1711</v>
      </c>
    </row>
    <row r="1762" spans="1:4">
      <c r="A1762" t="s">
        <v>3370</v>
      </c>
      <c r="B1762" t="s">
        <v>4</v>
      </c>
      <c r="C1762" t="s">
        <v>6896</v>
      </c>
      <c r="D1762" t="s">
        <v>1712</v>
      </c>
    </row>
    <row r="1763" spans="1:4">
      <c r="A1763" t="s">
        <v>3371</v>
      </c>
      <c r="B1763" t="s">
        <v>4</v>
      </c>
      <c r="C1763" t="s">
        <v>6896</v>
      </c>
      <c r="D1763" t="s">
        <v>1713</v>
      </c>
    </row>
    <row r="1764" spans="1:4">
      <c r="A1764" t="s">
        <v>3372</v>
      </c>
      <c r="B1764" t="s">
        <v>4</v>
      </c>
      <c r="C1764" t="s">
        <v>6896</v>
      </c>
      <c r="D1764" t="s">
        <v>1714</v>
      </c>
    </row>
    <row r="1765" spans="1:4">
      <c r="A1765" t="s">
        <v>3373</v>
      </c>
      <c r="B1765" t="s">
        <v>4</v>
      </c>
      <c r="C1765" t="s">
        <v>6896</v>
      </c>
      <c r="D1765" t="s">
        <v>1715</v>
      </c>
    </row>
    <row r="1766" spans="1:4">
      <c r="A1766" t="s">
        <v>3374</v>
      </c>
      <c r="B1766" t="s">
        <v>4</v>
      </c>
      <c r="C1766" t="s">
        <v>6897</v>
      </c>
      <c r="D1766" t="s">
        <v>1702</v>
      </c>
    </row>
    <row r="1767" spans="1:4">
      <c r="A1767" t="s">
        <v>3375</v>
      </c>
      <c r="B1767" t="s">
        <v>4</v>
      </c>
      <c r="C1767" t="s">
        <v>6897</v>
      </c>
      <c r="D1767" t="s">
        <v>1705</v>
      </c>
    </row>
    <row r="1768" spans="1:4">
      <c r="A1768" t="s">
        <v>3376</v>
      </c>
      <c r="B1768" t="s">
        <v>4</v>
      </c>
      <c r="C1768" t="s">
        <v>6897</v>
      </c>
      <c r="D1768" t="s">
        <v>1706</v>
      </c>
    </row>
    <row r="1769" spans="1:4">
      <c r="A1769" t="s">
        <v>3377</v>
      </c>
      <c r="B1769" t="s">
        <v>4</v>
      </c>
      <c r="C1769" t="s">
        <v>6897</v>
      </c>
      <c r="D1769" t="s">
        <v>1707</v>
      </c>
    </row>
    <row r="1770" spans="1:4">
      <c r="A1770" t="s">
        <v>3378</v>
      </c>
      <c r="B1770" t="s">
        <v>4</v>
      </c>
      <c r="C1770" t="s">
        <v>6897</v>
      </c>
      <c r="D1770" t="s">
        <v>1708</v>
      </c>
    </row>
    <row r="1771" spans="1:4">
      <c r="A1771" t="s">
        <v>3379</v>
      </c>
      <c r="B1771" t="s">
        <v>4</v>
      </c>
      <c r="C1771" t="s">
        <v>6897</v>
      </c>
      <c r="D1771" t="s">
        <v>1709</v>
      </c>
    </row>
    <row r="1772" spans="1:4">
      <c r="A1772" t="s">
        <v>3380</v>
      </c>
      <c r="B1772" t="s">
        <v>4</v>
      </c>
      <c r="C1772" t="s">
        <v>6897</v>
      </c>
      <c r="D1772" t="s">
        <v>1710</v>
      </c>
    </row>
    <row r="1773" spans="1:4">
      <c r="A1773" t="s">
        <v>3381</v>
      </c>
      <c r="B1773" t="s">
        <v>4</v>
      </c>
      <c r="C1773" t="s">
        <v>6897</v>
      </c>
      <c r="D1773" t="s">
        <v>1711</v>
      </c>
    </row>
    <row r="1774" spans="1:4">
      <c r="A1774" t="s">
        <v>3382</v>
      </c>
      <c r="B1774" t="s">
        <v>4</v>
      </c>
      <c r="C1774" t="s">
        <v>6897</v>
      </c>
      <c r="D1774" t="s">
        <v>1712</v>
      </c>
    </row>
    <row r="1775" spans="1:4">
      <c r="A1775" t="s">
        <v>3383</v>
      </c>
      <c r="B1775" t="s">
        <v>4</v>
      </c>
      <c r="C1775" t="s">
        <v>6897</v>
      </c>
      <c r="D1775" t="s">
        <v>1713</v>
      </c>
    </row>
    <row r="1776" spans="1:4">
      <c r="A1776" t="s">
        <v>3384</v>
      </c>
      <c r="B1776" t="s">
        <v>4</v>
      </c>
      <c r="C1776" t="s">
        <v>6897</v>
      </c>
      <c r="D1776" t="s">
        <v>1714</v>
      </c>
    </row>
    <row r="1777" spans="1:4">
      <c r="A1777" t="s">
        <v>3385</v>
      </c>
      <c r="B1777" t="s">
        <v>4</v>
      </c>
      <c r="C1777" t="s">
        <v>6897</v>
      </c>
      <c r="D1777" t="s">
        <v>1715</v>
      </c>
    </row>
    <row r="1778" spans="1:4">
      <c r="A1778" t="s">
        <v>3386</v>
      </c>
      <c r="B1778" t="s">
        <v>4</v>
      </c>
      <c r="C1778" t="s">
        <v>6898</v>
      </c>
      <c r="D1778" t="s">
        <v>1702</v>
      </c>
    </row>
    <row r="1779" spans="1:4">
      <c r="A1779" t="s">
        <v>3387</v>
      </c>
      <c r="B1779" t="s">
        <v>4</v>
      </c>
      <c r="C1779" t="s">
        <v>6898</v>
      </c>
      <c r="D1779" t="s">
        <v>1705</v>
      </c>
    </row>
    <row r="1780" spans="1:4">
      <c r="A1780" t="s">
        <v>3388</v>
      </c>
      <c r="B1780" t="s">
        <v>4</v>
      </c>
      <c r="C1780" t="s">
        <v>6898</v>
      </c>
      <c r="D1780" t="s">
        <v>1706</v>
      </c>
    </row>
    <row r="1781" spans="1:4">
      <c r="A1781" t="s">
        <v>3389</v>
      </c>
      <c r="B1781" t="s">
        <v>4</v>
      </c>
      <c r="C1781" t="s">
        <v>6898</v>
      </c>
      <c r="D1781" t="s">
        <v>1707</v>
      </c>
    </row>
    <row r="1782" spans="1:4">
      <c r="A1782" t="s">
        <v>3390</v>
      </c>
      <c r="B1782" t="s">
        <v>4</v>
      </c>
      <c r="C1782" t="s">
        <v>6898</v>
      </c>
      <c r="D1782" t="s">
        <v>1708</v>
      </c>
    </row>
    <row r="1783" spans="1:4">
      <c r="A1783" t="s">
        <v>3391</v>
      </c>
      <c r="B1783" t="s">
        <v>4</v>
      </c>
      <c r="C1783" t="s">
        <v>6898</v>
      </c>
      <c r="D1783" t="s">
        <v>1709</v>
      </c>
    </row>
    <row r="1784" spans="1:4">
      <c r="A1784" t="s">
        <v>3392</v>
      </c>
      <c r="B1784" t="s">
        <v>4</v>
      </c>
      <c r="C1784" t="s">
        <v>6898</v>
      </c>
      <c r="D1784" t="s">
        <v>1710</v>
      </c>
    </row>
    <row r="1785" spans="1:4">
      <c r="A1785" t="s">
        <v>3393</v>
      </c>
      <c r="B1785" t="s">
        <v>4</v>
      </c>
      <c r="C1785" t="s">
        <v>6898</v>
      </c>
      <c r="D1785" t="s">
        <v>1711</v>
      </c>
    </row>
    <row r="1786" spans="1:4">
      <c r="A1786" t="s">
        <v>3394</v>
      </c>
      <c r="B1786" t="s">
        <v>4</v>
      </c>
      <c r="C1786" t="s">
        <v>6898</v>
      </c>
      <c r="D1786" t="s">
        <v>1712</v>
      </c>
    </row>
    <row r="1787" spans="1:4">
      <c r="A1787" t="s">
        <v>3395</v>
      </c>
      <c r="B1787" t="s">
        <v>4</v>
      </c>
      <c r="C1787" t="s">
        <v>6898</v>
      </c>
      <c r="D1787" t="s">
        <v>1713</v>
      </c>
    </row>
    <row r="1788" spans="1:4">
      <c r="A1788" t="s">
        <v>3396</v>
      </c>
      <c r="B1788" t="s">
        <v>4</v>
      </c>
      <c r="C1788" t="s">
        <v>6898</v>
      </c>
      <c r="D1788" t="s">
        <v>1714</v>
      </c>
    </row>
    <row r="1789" spans="1:4">
      <c r="A1789" t="s">
        <v>3397</v>
      </c>
      <c r="B1789" t="s">
        <v>4</v>
      </c>
      <c r="C1789" t="s">
        <v>6898</v>
      </c>
      <c r="D1789" t="s">
        <v>1715</v>
      </c>
    </row>
    <row r="1790" spans="1:4">
      <c r="A1790" t="s">
        <v>3398</v>
      </c>
      <c r="B1790" t="s">
        <v>4</v>
      </c>
      <c r="C1790" t="s">
        <v>6899</v>
      </c>
      <c r="D1790" t="s">
        <v>1702</v>
      </c>
    </row>
    <row r="1791" spans="1:4">
      <c r="A1791" t="s">
        <v>3399</v>
      </c>
      <c r="B1791" t="s">
        <v>4</v>
      </c>
      <c r="C1791" t="s">
        <v>6899</v>
      </c>
      <c r="D1791" t="s">
        <v>1705</v>
      </c>
    </row>
    <row r="1792" spans="1:4">
      <c r="A1792" t="s">
        <v>3400</v>
      </c>
      <c r="B1792" t="s">
        <v>4</v>
      </c>
      <c r="C1792" t="s">
        <v>6899</v>
      </c>
      <c r="D1792" t="s">
        <v>1706</v>
      </c>
    </row>
    <row r="1793" spans="1:4">
      <c r="A1793" t="s">
        <v>3401</v>
      </c>
      <c r="B1793" t="s">
        <v>4</v>
      </c>
      <c r="C1793" t="s">
        <v>6899</v>
      </c>
      <c r="D1793" t="s">
        <v>1707</v>
      </c>
    </row>
    <row r="1794" spans="1:4">
      <c r="A1794" t="s">
        <v>3402</v>
      </c>
      <c r="B1794" t="s">
        <v>4</v>
      </c>
      <c r="C1794" t="s">
        <v>6899</v>
      </c>
      <c r="D1794" t="s">
        <v>1708</v>
      </c>
    </row>
    <row r="1795" spans="1:4">
      <c r="A1795" t="s">
        <v>3403</v>
      </c>
      <c r="B1795" t="s">
        <v>4</v>
      </c>
      <c r="C1795" t="s">
        <v>6899</v>
      </c>
      <c r="D1795" t="s">
        <v>1709</v>
      </c>
    </row>
    <row r="1796" spans="1:4">
      <c r="A1796" t="s">
        <v>3404</v>
      </c>
      <c r="B1796" t="s">
        <v>4</v>
      </c>
      <c r="C1796" t="s">
        <v>6899</v>
      </c>
      <c r="D1796" t="s">
        <v>1710</v>
      </c>
    </row>
    <row r="1797" spans="1:4">
      <c r="A1797" t="s">
        <v>3405</v>
      </c>
      <c r="B1797" t="s">
        <v>4</v>
      </c>
      <c r="C1797" t="s">
        <v>6899</v>
      </c>
      <c r="D1797" t="s">
        <v>1711</v>
      </c>
    </row>
    <row r="1798" spans="1:4">
      <c r="A1798" t="s">
        <v>3406</v>
      </c>
      <c r="B1798" t="s">
        <v>4</v>
      </c>
      <c r="C1798" t="s">
        <v>6899</v>
      </c>
      <c r="D1798" t="s">
        <v>1712</v>
      </c>
    </row>
    <row r="1799" spans="1:4">
      <c r="A1799" t="s">
        <v>3407</v>
      </c>
      <c r="B1799" t="s">
        <v>4</v>
      </c>
      <c r="C1799" t="s">
        <v>6899</v>
      </c>
      <c r="D1799" t="s">
        <v>1713</v>
      </c>
    </row>
    <row r="1800" spans="1:4">
      <c r="A1800" t="s">
        <v>3408</v>
      </c>
      <c r="B1800" t="s">
        <v>4</v>
      </c>
      <c r="C1800" t="s">
        <v>6899</v>
      </c>
      <c r="D1800" t="s">
        <v>1714</v>
      </c>
    </row>
    <row r="1801" spans="1:4">
      <c r="A1801" t="s">
        <v>3409</v>
      </c>
      <c r="B1801" t="s">
        <v>4</v>
      </c>
      <c r="C1801" t="s">
        <v>6899</v>
      </c>
      <c r="D1801" t="s">
        <v>1715</v>
      </c>
    </row>
    <row r="1802" spans="1:4">
      <c r="A1802" t="s">
        <v>3410</v>
      </c>
      <c r="B1802" t="s">
        <v>4</v>
      </c>
      <c r="C1802" t="s">
        <v>6900</v>
      </c>
      <c r="D1802" t="s">
        <v>1702</v>
      </c>
    </row>
    <row r="1803" spans="1:4">
      <c r="A1803" t="s">
        <v>3411</v>
      </c>
      <c r="B1803" t="s">
        <v>4</v>
      </c>
      <c r="C1803" t="s">
        <v>6900</v>
      </c>
      <c r="D1803" t="s">
        <v>1705</v>
      </c>
    </row>
    <row r="1804" spans="1:4">
      <c r="A1804" t="s">
        <v>3412</v>
      </c>
      <c r="B1804" t="s">
        <v>4</v>
      </c>
      <c r="C1804" t="s">
        <v>6900</v>
      </c>
      <c r="D1804" t="s">
        <v>1706</v>
      </c>
    </row>
    <row r="1805" spans="1:4">
      <c r="A1805" t="s">
        <v>3413</v>
      </c>
      <c r="B1805" t="s">
        <v>4</v>
      </c>
      <c r="C1805" t="s">
        <v>6900</v>
      </c>
      <c r="D1805" t="s">
        <v>1707</v>
      </c>
    </row>
    <row r="1806" spans="1:4">
      <c r="A1806" t="s">
        <v>3414</v>
      </c>
      <c r="B1806" t="s">
        <v>4</v>
      </c>
      <c r="C1806" t="s">
        <v>6900</v>
      </c>
      <c r="D1806" t="s">
        <v>1708</v>
      </c>
    </row>
    <row r="1807" spans="1:4">
      <c r="A1807" t="s">
        <v>3415</v>
      </c>
      <c r="B1807" t="s">
        <v>4</v>
      </c>
      <c r="C1807" t="s">
        <v>6900</v>
      </c>
      <c r="D1807" t="s">
        <v>1709</v>
      </c>
    </row>
    <row r="1808" spans="1:4">
      <c r="A1808" t="s">
        <v>3416</v>
      </c>
      <c r="B1808" t="s">
        <v>4</v>
      </c>
      <c r="C1808" t="s">
        <v>6900</v>
      </c>
      <c r="D1808" t="s">
        <v>1710</v>
      </c>
    </row>
    <row r="1809" spans="1:4">
      <c r="A1809" t="s">
        <v>3417</v>
      </c>
      <c r="B1809" t="s">
        <v>4</v>
      </c>
      <c r="C1809" t="s">
        <v>6900</v>
      </c>
      <c r="D1809" t="s">
        <v>1711</v>
      </c>
    </row>
    <row r="1810" spans="1:4">
      <c r="A1810" t="s">
        <v>3418</v>
      </c>
      <c r="B1810" t="s">
        <v>4</v>
      </c>
      <c r="C1810" t="s">
        <v>6900</v>
      </c>
      <c r="D1810" t="s">
        <v>1712</v>
      </c>
    </row>
    <row r="1811" spans="1:4">
      <c r="A1811" t="s">
        <v>3419</v>
      </c>
      <c r="B1811" t="s">
        <v>4</v>
      </c>
      <c r="C1811" t="s">
        <v>6900</v>
      </c>
      <c r="D1811" t="s">
        <v>1713</v>
      </c>
    </row>
    <row r="1812" spans="1:4">
      <c r="A1812" t="s">
        <v>3420</v>
      </c>
      <c r="B1812" t="s">
        <v>4</v>
      </c>
      <c r="C1812" t="s">
        <v>6900</v>
      </c>
      <c r="D1812" t="s">
        <v>1714</v>
      </c>
    </row>
    <row r="1813" spans="1:4">
      <c r="A1813" t="s">
        <v>3421</v>
      </c>
      <c r="B1813" t="s">
        <v>4</v>
      </c>
      <c r="C1813" t="s">
        <v>6900</v>
      </c>
      <c r="D1813" t="s">
        <v>1715</v>
      </c>
    </row>
    <row r="1814" spans="1:4">
      <c r="A1814" t="s">
        <v>3422</v>
      </c>
      <c r="B1814" t="s">
        <v>4</v>
      </c>
      <c r="C1814" t="s">
        <v>6901</v>
      </c>
      <c r="D1814" t="s">
        <v>1702</v>
      </c>
    </row>
    <row r="1815" spans="1:4">
      <c r="A1815" t="s">
        <v>3423</v>
      </c>
      <c r="B1815" t="s">
        <v>4</v>
      </c>
      <c r="C1815" t="s">
        <v>6901</v>
      </c>
      <c r="D1815" t="s">
        <v>1705</v>
      </c>
    </row>
    <row r="1816" spans="1:4">
      <c r="A1816" t="s">
        <v>3424</v>
      </c>
      <c r="B1816" t="s">
        <v>4</v>
      </c>
      <c r="C1816" t="s">
        <v>6901</v>
      </c>
      <c r="D1816" t="s">
        <v>1706</v>
      </c>
    </row>
    <row r="1817" spans="1:4">
      <c r="A1817" t="s">
        <v>3425</v>
      </c>
      <c r="B1817" t="s">
        <v>4</v>
      </c>
      <c r="C1817" t="s">
        <v>6901</v>
      </c>
      <c r="D1817" t="s">
        <v>1707</v>
      </c>
    </row>
    <row r="1818" spans="1:4">
      <c r="A1818" t="s">
        <v>3426</v>
      </c>
      <c r="B1818" t="s">
        <v>4</v>
      </c>
      <c r="C1818" t="s">
        <v>6901</v>
      </c>
      <c r="D1818" t="s">
        <v>1708</v>
      </c>
    </row>
    <row r="1819" spans="1:4">
      <c r="A1819" t="s">
        <v>3427</v>
      </c>
      <c r="B1819" t="s">
        <v>4</v>
      </c>
      <c r="C1819" t="s">
        <v>6901</v>
      </c>
      <c r="D1819" t="s">
        <v>1709</v>
      </c>
    </row>
    <row r="1820" spans="1:4">
      <c r="A1820" t="s">
        <v>3428</v>
      </c>
      <c r="B1820" t="s">
        <v>4</v>
      </c>
      <c r="C1820" t="s">
        <v>6901</v>
      </c>
      <c r="D1820" t="s">
        <v>1710</v>
      </c>
    </row>
    <row r="1821" spans="1:4">
      <c r="A1821" t="s">
        <v>3429</v>
      </c>
      <c r="B1821" t="s">
        <v>4</v>
      </c>
      <c r="C1821" t="s">
        <v>6901</v>
      </c>
      <c r="D1821" t="s">
        <v>1711</v>
      </c>
    </row>
    <row r="1822" spans="1:4">
      <c r="A1822" t="s">
        <v>3430</v>
      </c>
      <c r="B1822" t="s">
        <v>4</v>
      </c>
      <c r="C1822" t="s">
        <v>6901</v>
      </c>
      <c r="D1822" t="s">
        <v>1712</v>
      </c>
    </row>
    <row r="1823" spans="1:4">
      <c r="A1823" t="s">
        <v>3431</v>
      </c>
      <c r="B1823" t="s">
        <v>4</v>
      </c>
      <c r="C1823" t="s">
        <v>6901</v>
      </c>
      <c r="D1823" t="s">
        <v>1713</v>
      </c>
    </row>
    <row r="1824" spans="1:4">
      <c r="A1824" t="s">
        <v>3432</v>
      </c>
      <c r="B1824" t="s">
        <v>4</v>
      </c>
      <c r="C1824" t="s">
        <v>6901</v>
      </c>
      <c r="D1824" t="s">
        <v>1714</v>
      </c>
    </row>
    <row r="1825" spans="1:4">
      <c r="A1825" t="s">
        <v>3433</v>
      </c>
      <c r="B1825" t="s">
        <v>4</v>
      </c>
      <c r="C1825" t="s">
        <v>6901</v>
      </c>
      <c r="D1825" t="s">
        <v>1715</v>
      </c>
    </row>
    <row r="1826" spans="1:4">
      <c r="A1826" t="s">
        <v>3434</v>
      </c>
      <c r="B1826" t="s">
        <v>4</v>
      </c>
      <c r="C1826" t="s">
        <v>6902</v>
      </c>
      <c r="D1826" t="s">
        <v>1702</v>
      </c>
    </row>
    <row r="1827" spans="1:4">
      <c r="A1827" t="s">
        <v>3435</v>
      </c>
      <c r="B1827" t="s">
        <v>4</v>
      </c>
      <c r="C1827" t="s">
        <v>6902</v>
      </c>
      <c r="D1827" t="s">
        <v>1705</v>
      </c>
    </row>
    <row r="1828" spans="1:4">
      <c r="A1828" t="s">
        <v>3436</v>
      </c>
      <c r="B1828" t="s">
        <v>4</v>
      </c>
      <c r="C1828" t="s">
        <v>6902</v>
      </c>
      <c r="D1828" t="s">
        <v>1706</v>
      </c>
    </row>
    <row r="1829" spans="1:4">
      <c r="A1829" t="s">
        <v>3437</v>
      </c>
      <c r="B1829" t="s">
        <v>4</v>
      </c>
      <c r="C1829" t="s">
        <v>6902</v>
      </c>
      <c r="D1829" t="s">
        <v>1707</v>
      </c>
    </row>
    <row r="1830" spans="1:4">
      <c r="A1830" t="s">
        <v>3438</v>
      </c>
      <c r="B1830" t="s">
        <v>4</v>
      </c>
      <c r="C1830" t="s">
        <v>6902</v>
      </c>
      <c r="D1830" t="s">
        <v>1708</v>
      </c>
    </row>
    <row r="1831" spans="1:4">
      <c r="A1831" t="s">
        <v>3439</v>
      </c>
      <c r="B1831" t="s">
        <v>4</v>
      </c>
      <c r="C1831" t="s">
        <v>6902</v>
      </c>
      <c r="D1831" t="s">
        <v>1709</v>
      </c>
    </row>
    <row r="1832" spans="1:4">
      <c r="A1832" t="s">
        <v>3440</v>
      </c>
      <c r="B1832" t="s">
        <v>4</v>
      </c>
      <c r="C1832" t="s">
        <v>6902</v>
      </c>
      <c r="D1832" t="s">
        <v>1710</v>
      </c>
    </row>
    <row r="1833" spans="1:4">
      <c r="A1833" t="s">
        <v>3441</v>
      </c>
      <c r="B1833" t="s">
        <v>4</v>
      </c>
      <c r="C1833" t="s">
        <v>6902</v>
      </c>
      <c r="D1833" t="s">
        <v>1711</v>
      </c>
    </row>
    <row r="1834" spans="1:4">
      <c r="A1834" t="s">
        <v>3442</v>
      </c>
      <c r="B1834" t="s">
        <v>4</v>
      </c>
      <c r="C1834" t="s">
        <v>6902</v>
      </c>
      <c r="D1834" t="s">
        <v>1712</v>
      </c>
    </row>
    <row r="1835" spans="1:4">
      <c r="A1835" t="s">
        <v>3443</v>
      </c>
      <c r="B1835" t="s">
        <v>4</v>
      </c>
      <c r="C1835" t="s">
        <v>6902</v>
      </c>
      <c r="D1835" t="s">
        <v>1713</v>
      </c>
    </row>
    <row r="1836" spans="1:4">
      <c r="A1836" t="s">
        <v>3444</v>
      </c>
      <c r="B1836" t="s">
        <v>4</v>
      </c>
      <c r="C1836" t="s">
        <v>6902</v>
      </c>
      <c r="D1836" t="s">
        <v>1714</v>
      </c>
    </row>
    <row r="1837" spans="1:4">
      <c r="A1837" t="s">
        <v>3445</v>
      </c>
      <c r="B1837" t="s">
        <v>4</v>
      </c>
      <c r="C1837" t="s">
        <v>6902</v>
      </c>
      <c r="D1837" t="s">
        <v>1715</v>
      </c>
    </row>
    <row r="1838" spans="1:4">
      <c r="A1838" t="s">
        <v>3446</v>
      </c>
      <c r="B1838" t="s">
        <v>4</v>
      </c>
      <c r="C1838" t="s">
        <v>6903</v>
      </c>
      <c r="D1838" t="s">
        <v>1702</v>
      </c>
    </row>
    <row r="1839" spans="1:4">
      <c r="A1839" t="s">
        <v>3447</v>
      </c>
      <c r="B1839" t="s">
        <v>4</v>
      </c>
      <c r="C1839" t="s">
        <v>6903</v>
      </c>
      <c r="D1839" t="s">
        <v>1705</v>
      </c>
    </row>
    <row r="1840" spans="1:4">
      <c r="A1840" t="s">
        <v>3448</v>
      </c>
      <c r="B1840" t="s">
        <v>4</v>
      </c>
      <c r="C1840" t="s">
        <v>6903</v>
      </c>
      <c r="D1840" t="s">
        <v>1706</v>
      </c>
    </row>
    <row r="1841" spans="1:4">
      <c r="A1841" t="s">
        <v>3449</v>
      </c>
      <c r="B1841" t="s">
        <v>4</v>
      </c>
      <c r="C1841" t="s">
        <v>6903</v>
      </c>
      <c r="D1841" t="s">
        <v>1707</v>
      </c>
    </row>
    <row r="1842" spans="1:4">
      <c r="A1842" t="s">
        <v>3450</v>
      </c>
      <c r="B1842" t="s">
        <v>4</v>
      </c>
      <c r="C1842" t="s">
        <v>6903</v>
      </c>
      <c r="D1842" t="s">
        <v>1708</v>
      </c>
    </row>
    <row r="1843" spans="1:4">
      <c r="A1843" t="s">
        <v>3451</v>
      </c>
      <c r="B1843" t="s">
        <v>4</v>
      </c>
      <c r="C1843" t="s">
        <v>6903</v>
      </c>
      <c r="D1843" t="s">
        <v>1709</v>
      </c>
    </row>
    <row r="1844" spans="1:4">
      <c r="A1844" t="s">
        <v>3452</v>
      </c>
      <c r="B1844" t="s">
        <v>4</v>
      </c>
      <c r="C1844" t="s">
        <v>6903</v>
      </c>
      <c r="D1844" t="s">
        <v>1710</v>
      </c>
    </row>
    <row r="1845" spans="1:4">
      <c r="A1845" t="s">
        <v>3453</v>
      </c>
      <c r="B1845" t="s">
        <v>4</v>
      </c>
      <c r="C1845" t="s">
        <v>6903</v>
      </c>
      <c r="D1845" t="s">
        <v>1711</v>
      </c>
    </row>
    <row r="1846" spans="1:4">
      <c r="A1846" t="s">
        <v>3454</v>
      </c>
      <c r="B1846" t="s">
        <v>4</v>
      </c>
      <c r="C1846" t="s">
        <v>6903</v>
      </c>
      <c r="D1846" t="s">
        <v>1712</v>
      </c>
    </row>
    <row r="1847" spans="1:4">
      <c r="A1847" t="s">
        <v>3455</v>
      </c>
      <c r="B1847" t="s">
        <v>4</v>
      </c>
      <c r="C1847" t="s">
        <v>6903</v>
      </c>
      <c r="D1847" t="s">
        <v>1713</v>
      </c>
    </row>
    <row r="1848" spans="1:4">
      <c r="A1848" t="s">
        <v>3456</v>
      </c>
      <c r="B1848" t="s">
        <v>4</v>
      </c>
      <c r="C1848" t="s">
        <v>6903</v>
      </c>
      <c r="D1848" t="s">
        <v>1714</v>
      </c>
    </row>
    <row r="1849" spans="1:4">
      <c r="A1849" t="s">
        <v>3457</v>
      </c>
      <c r="B1849" t="s">
        <v>4</v>
      </c>
      <c r="C1849" t="s">
        <v>6903</v>
      </c>
      <c r="D1849" t="s">
        <v>1715</v>
      </c>
    </row>
    <row r="1850" spans="1:4">
      <c r="A1850" t="s">
        <v>3458</v>
      </c>
      <c r="B1850" t="s">
        <v>4</v>
      </c>
      <c r="C1850" t="s">
        <v>6904</v>
      </c>
      <c r="D1850" t="s">
        <v>1702</v>
      </c>
    </row>
    <row r="1851" spans="1:4">
      <c r="A1851" t="s">
        <v>3459</v>
      </c>
      <c r="B1851" t="s">
        <v>4</v>
      </c>
      <c r="C1851" t="s">
        <v>6904</v>
      </c>
      <c r="D1851" t="s">
        <v>1705</v>
      </c>
    </row>
    <row r="1852" spans="1:4">
      <c r="A1852" t="s">
        <v>3460</v>
      </c>
      <c r="B1852" t="s">
        <v>4</v>
      </c>
      <c r="C1852" t="s">
        <v>6904</v>
      </c>
      <c r="D1852" t="s">
        <v>1706</v>
      </c>
    </row>
    <row r="1853" spans="1:4">
      <c r="A1853" t="s">
        <v>3461</v>
      </c>
      <c r="B1853" t="s">
        <v>4</v>
      </c>
      <c r="C1853" t="s">
        <v>6904</v>
      </c>
      <c r="D1853" t="s">
        <v>1707</v>
      </c>
    </row>
    <row r="1854" spans="1:4">
      <c r="A1854" t="s">
        <v>3462</v>
      </c>
      <c r="B1854" t="s">
        <v>4</v>
      </c>
      <c r="C1854" t="s">
        <v>6904</v>
      </c>
      <c r="D1854" t="s">
        <v>1708</v>
      </c>
    </row>
    <row r="1855" spans="1:4">
      <c r="A1855" t="s">
        <v>3463</v>
      </c>
      <c r="B1855" t="s">
        <v>4</v>
      </c>
      <c r="C1855" t="s">
        <v>6904</v>
      </c>
      <c r="D1855" t="s">
        <v>1709</v>
      </c>
    </row>
    <row r="1856" spans="1:4">
      <c r="A1856" t="s">
        <v>3464</v>
      </c>
      <c r="B1856" t="s">
        <v>4</v>
      </c>
      <c r="C1856" t="s">
        <v>6904</v>
      </c>
      <c r="D1856" t="s">
        <v>1710</v>
      </c>
    </row>
    <row r="1857" spans="1:4">
      <c r="A1857" t="s">
        <v>3465</v>
      </c>
      <c r="B1857" t="s">
        <v>4</v>
      </c>
      <c r="C1857" t="s">
        <v>6904</v>
      </c>
      <c r="D1857" t="s">
        <v>1711</v>
      </c>
    </row>
    <row r="1858" spans="1:4">
      <c r="A1858" t="s">
        <v>3466</v>
      </c>
      <c r="B1858" t="s">
        <v>4</v>
      </c>
      <c r="C1858" t="s">
        <v>6904</v>
      </c>
      <c r="D1858" t="s">
        <v>1712</v>
      </c>
    </row>
    <row r="1859" spans="1:4">
      <c r="A1859" t="s">
        <v>3467</v>
      </c>
      <c r="B1859" t="s">
        <v>4</v>
      </c>
      <c r="C1859" t="s">
        <v>6904</v>
      </c>
      <c r="D1859" t="s">
        <v>1713</v>
      </c>
    </row>
    <row r="1860" spans="1:4">
      <c r="A1860" t="s">
        <v>3468</v>
      </c>
      <c r="B1860" t="s">
        <v>4</v>
      </c>
      <c r="C1860" t="s">
        <v>6904</v>
      </c>
      <c r="D1860" t="s">
        <v>1714</v>
      </c>
    </row>
    <row r="1861" spans="1:4">
      <c r="A1861" t="s">
        <v>3469</v>
      </c>
      <c r="B1861" t="s">
        <v>4</v>
      </c>
      <c r="C1861" t="s">
        <v>6904</v>
      </c>
      <c r="D1861" t="s">
        <v>1715</v>
      </c>
    </row>
    <row r="1862" spans="1:4">
      <c r="A1862" t="s">
        <v>3470</v>
      </c>
      <c r="B1862" t="s">
        <v>4</v>
      </c>
      <c r="C1862" t="s">
        <v>6905</v>
      </c>
      <c r="D1862" t="s">
        <v>1702</v>
      </c>
    </row>
    <row r="1863" spans="1:4">
      <c r="A1863" t="s">
        <v>3471</v>
      </c>
      <c r="B1863" t="s">
        <v>4</v>
      </c>
      <c r="C1863" t="s">
        <v>6905</v>
      </c>
      <c r="D1863" t="s">
        <v>1705</v>
      </c>
    </row>
    <row r="1864" spans="1:4">
      <c r="A1864" t="s">
        <v>3472</v>
      </c>
      <c r="B1864" t="s">
        <v>4</v>
      </c>
      <c r="C1864" t="s">
        <v>6905</v>
      </c>
      <c r="D1864" t="s">
        <v>1706</v>
      </c>
    </row>
    <row r="1865" spans="1:4">
      <c r="A1865" t="s">
        <v>3473</v>
      </c>
      <c r="B1865" t="s">
        <v>4</v>
      </c>
      <c r="C1865" t="s">
        <v>6905</v>
      </c>
      <c r="D1865" t="s">
        <v>1707</v>
      </c>
    </row>
    <row r="1866" spans="1:4">
      <c r="A1866" t="s">
        <v>3474</v>
      </c>
      <c r="B1866" t="s">
        <v>4</v>
      </c>
      <c r="C1866" t="s">
        <v>6905</v>
      </c>
      <c r="D1866" t="s">
        <v>1708</v>
      </c>
    </row>
    <row r="1867" spans="1:4">
      <c r="A1867" t="s">
        <v>3475</v>
      </c>
      <c r="B1867" t="s">
        <v>4</v>
      </c>
      <c r="C1867" t="s">
        <v>6905</v>
      </c>
      <c r="D1867" t="s">
        <v>1709</v>
      </c>
    </row>
    <row r="1868" spans="1:4">
      <c r="A1868" t="s">
        <v>3476</v>
      </c>
      <c r="B1868" t="s">
        <v>4</v>
      </c>
      <c r="C1868" t="s">
        <v>6905</v>
      </c>
      <c r="D1868" t="s">
        <v>1710</v>
      </c>
    </row>
    <row r="1869" spans="1:4">
      <c r="A1869" t="s">
        <v>3477</v>
      </c>
      <c r="B1869" t="s">
        <v>4</v>
      </c>
      <c r="C1869" t="s">
        <v>6905</v>
      </c>
      <c r="D1869" t="s">
        <v>1711</v>
      </c>
    </row>
    <row r="1870" spans="1:4">
      <c r="A1870" t="s">
        <v>3478</v>
      </c>
      <c r="B1870" t="s">
        <v>4</v>
      </c>
      <c r="C1870" t="s">
        <v>6905</v>
      </c>
      <c r="D1870" t="s">
        <v>1712</v>
      </c>
    </row>
    <row r="1871" spans="1:4">
      <c r="A1871" t="s">
        <v>3479</v>
      </c>
      <c r="B1871" t="s">
        <v>4</v>
      </c>
      <c r="C1871" t="s">
        <v>6905</v>
      </c>
      <c r="D1871" t="s">
        <v>1713</v>
      </c>
    </row>
    <row r="1872" spans="1:4">
      <c r="A1872" t="s">
        <v>3480</v>
      </c>
      <c r="B1872" t="s">
        <v>4</v>
      </c>
      <c r="C1872" t="s">
        <v>6905</v>
      </c>
      <c r="D1872" t="s">
        <v>1714</v>
      </c>
    </row>
    <row r="1873" spans="1:4">
      <c r="A1873" t="s">
        <v>3481</v>
      </c>
      <c r="B1873" t="s">
        <v>4</v>
      </c>
      <c r="C1873" t="s">
        <v>6905</v>
      </c>
      <c r="D1873" t="s">
        <v>1715</v>
      </c>
    </row>
    <row r="1874" spans="1:4">
      <c r="A1874" t="s">
        <v>3482</v>
      </c>
      <c r="B1874" t="s">
        <v>4</v>
      </c>
      <c r="C1874" t="s">
        <v>6906</v>
      </c>
      <c r="D1874" t="s">
        <v>1702</v>
      </c>
    </row>
    <row r="1875" spans="1:4">
      <c r="A1875" t="s">
        <v>3483</v>
      </c>
      <c r="B1875" t="s">
        <v>4</v>
      </c>
      <c r="C1875" t="s">
        <v>6906</v>
      </c>
      <c r="D1875" t="s">
        <v>1705</v>
      </c>
    </row>
    <row r="1876" spans="1:4">
      <c r="A1876" t="s">
        <v>3484</v>
      </c>
      <c r="B1876" t="s">
        <v>4</v>
      </c>
      <c r="C1876" t="s">
        <v>6906</v>
      </c>
      <c r="D1876" t="s">
        <v>1706</v>
      </c>
    </row>
    <row r="1877" spans="1:4">
      <c r="A1877" t="s">
        <v>3485</v>
      </c>
      <c r="B1877" t="s">
        <v>4</v>
      </c>
      <c r="C1877" t="s">
        <v>6906</v>
      </c>
      <c r="D1877" t="s">
        <v>1707</v>
      </c>
    </row>
    <row r="1878" spans="1:4">
      <c r="A1878" t="s">
        <v>3486</v>
      </c>
      <c r="B1878" t="s">
        <v>4</v>
      </c>
      <c r="C1878" t="s">
        <v>6906</v>
      </c>
      <c r="D1878" t="s">
        <v>1708</v>
      </c>
    </row>
    <row r="1879" spans="1:4">
      <c r="A1879" t="s">
        <v>3487</v>
      </c>
      <c r="B1879" t="s">
        <v>4</v>
      </c>
      <c r="C1879" t="s">
        <v>6906</v>
      </c>
      <c r="D1879" t="s">
        <v>1709</v>
      </c>
    </row>
    <row r="1880" spans="1:4">
      <c r="A1880" t="s">
        <v>3488</v>
      </c>
      <c r="B1880" t="s">
        <v>4</v>
      </c>
      <c r="C1880" t="s">
        <v>6906</v>
      </c>
      <c r="D1880" t="s">
        <v>1710</v>
      </c>
    </row>
    <row r="1881" spans="1:4">
      <c r="A1881" t="s">
        <v>3489</v>
      </c>
      <c r="B1881" t="s">
        <v>4</v>
      </c>
      <c r="C1881" t="s">
        <v>6906</v>
      </c>
      <c r="D1881" t="s">
        <v>1711</v>
      </c>
    </row>
    <row r="1882" spans="1:4">
      <c r="A1882" t="s">
        <v>3490</v>
      </c>
      <c r="B1882" t="s">
        <v>4</v>
      </c>
      <c r="C1882" t="s">
        <v>6906</v>
      </c>
      <c r="D1882" t="s">
        <v>1712</v>
      </c>
    </row>
    <row r="1883" spans="1:4">
      <c r="A1883" t="s">
        <v>3491</v>
      </c>
      <c r="B1883" t="s">
        <v>4</v>
      </c>
      <c r="C1883" t="s">
        <v>6906</v>
      </c>
      <c r="D1883" t="s">
        <v>1713</v>
      </c>
    </row>
    <row r="1884" spans="1:4">
      <c r="A1884" t="s">
        <v>3492</v>
      </c>
      <c r="B1884" t="s">
        <v>4</v>
      </c>
      <c r="C1884" t="s">
        <v>6906</v>
      </c>
      <c r="D1884" t="s">
        <v>1714</v>
      </c>
    </row>
    <row r="1885" spans="1:4">
      <c r="A1885" t="s">
        <v>3493</v>
      </c>
      <c r="B1885" t="s">
        <v>4</v>
      </c>
      <c r="C1885" t="s">
        <v>6906</v>
      </c>
      <c r="D1885" t="s">
        <v>1715</v>
      </c>
    </row>
    <row r="1886" spans="1:4">
      <c r="A1886" t="s">
        <v>3494</v>
      </c>
      <c r="B1886" t="s">
        <v>4</v>
      </c>
      <c r="C1886" t="s">
        <v>6907</v>
      </c>
      <c r="D1886" t="s">
        <v>1702</v>
      </c>
    </row>
    <row r="1887" spans="1:4">
      <c r="A1887" t="s">
        <v>3495</v>
      </c>
      <c r="B1887" t="s">
        <v>4</v>
      </c>
      <c r="C1887" t="s">
        <v>6907</v>
      </c>
      <c r="D1887" t="s">
        <v>1705</v>
      </c>
    </row>
    <row r="1888" spans="1:4">
      <c r="A1888" t="s">
        <v>3496</v>
      </c>
      <c r="B1888" t="s">
        <v>4</v>
      </c>
      <c r="C1888" t="s">
        <v>6907</v>
      </c>
      <c r="D1888" t="s">
        <v>1706</v>
      </c>
    </row>
    <row r="1889" spans="1:4">
      <c r="A1889" t="s">
        <v>3497</v>
      </c>
      <c r="B1889" t="s">
        <v>4</v>
      </c>
      <c r="C1889" t="s">
        <v>6907</v>
      </c>
      <c r="D1889" t="s">
        <v>1707</v>
      </c>
    </row>
    <row r="1890" spans="1:4">
      <c r="A1890" t="s">
        <v>3498</v>
      </c>
      <c r="B1890" t="s">
        <v>4</v>
      </c>
      <c r="C1890" t="s">
        <v>6907</v>
      </c>
      <c r="D1890" t="s">
        <v>1708</v>
      </c>
    </row>
    <row r="1891" spans="1:4">
      <c r="A1891" t="s">
        <v>3499</v>
      </c>
      <c r="B1891" t="s">
        <v>4</v>
      </c>
      <c r="C1891" t="s">
        <v>6907</v>
      </c>
      <c r="D1891" t="s">
        <v>1709</v>
      </c>
    </row>
    <row r="1892" spans="1:4">
      <c r="A1892" t="s">
        <v>3500</v>
      </c>
      <c r="B1892" t="s">
        <v>4</v>
      </c>
      <c r="C1892" t="s">
        <v>6907</v>
      </c>
      <c r="D1892" t="s">
        <v>1710</v>
      </c>
    </row>
    <row r="1893" spans="1:4">
      <c r="A1893" t="s">
        <v>3501</v>
      </c>
      <c r="B1893" t="s">
        <v>4</v>
      </c>
      <c r="C1893" t="s">
        <v>6907</v>
      </c>
      <c r="D1893" t="s">
        <v>1711</v>
      </c>
    </row>
    <row r="1894" spans="1:4">
      <c r="A1894" t="s">
        <v>3502</v>
      </c>
      <c r="B1894" t="s">
        <v>4</v>
      </c>
      <c r="C1894" t="s">
        <v>6907</v>
      </c>
      <c r="D1894" t="s">
        <v>1712</v>
      </c>
    </row>
    <row r="1895" spans="1:4">
      <c r="A1895" t="s">
        <v>3503</v>
      </c>
      <c r="B1895" t="s">
        <v>4</v>
      </c>
      <c r="C1895" t="s">
        <v>6907</v>
      </c>
      <c r="D1895" t="s">
        <v>1713</v>
      </c>
    </row>
    <row r="1896" spans="1:4">
      <c r="A1896" t="s">
        <v>3504</v>
      </c>
      <c r="B1896" t="s">
        <v>4</v>
      </c>
      <c r="C1896" t="s">
        <v>6907</v>
      </c>
      <c r="D1896" t="s">
        <v>1714</v>
      </c>
    </row>
    <row r="1897" spans="1:4">
      <c r="A1897" t="s">
        <v>3505</v>
      </c>
      <c r="B1897" t="s">
        <v>4</v>
      </c>
      <c r="C1897" t="s">
        <v>6907</v>
      </c>
      <c r="D1897" t="s">
        <v>1715</v>
      </c>
    </row>
    <row r="1898" spans="1:4">
      <c r="A1898" t="s">
        <v>3506</v>
      </c>
      <c r="B1898" t="s">
        <v>4</v>
      </c>
      <c r="C1898" t="s">
        <v>6908</v>
      </c>
      <c r="D1898" t="s">
        <v>1702</v>
      </c>
    </row>
    <row r="1899" spans="1:4">
      <c r="A1899" t="s">
        <v>3507</v>
      </c>
      <c r="B1899" t="s">
        <v>4</v>
      </c>
      <c r="C1899" t="s">
        <v>6908</v>
      </c>
      <c r="D1899" t="s">
        <v>1705</v>
      </c>
    </row>
    <row r="1900" spans="1:4">
      <c r="A1900" t="s">
        <v>3508</v>
      </c>
      <c r="B1900" t="s">
        <v>4</v>
      </c>
      <c r="C1900" t="s">
        <v>6908</v>
      </c>
      <c r="D1900" t="s">
        <v>1706</v>
      </c>
    </row>
    <row r="1901" spans="1:4">
      <c r="A1901" t="s">
        <v>3509</v>
      </c>
      <c r="B1901" t="s">
        <v>4</v>
      </c>
      <c r="C1901" t="s">
        <v>6908</v>
      </c>
      <c r="D1901" t="s">
        <v>1707</v>
      </c>
    </row>
    <row r="1902" spans="1:4">
      <c r="A1902" t="s">
        <v>3510</v>
      </c>
      <c r="B1902" t="s">
        <v>4</v>
      </c>
      <c r="C1902" t="s">
        <v>6908</v>
      </c>
      <c r="D1902" t="s">
        <v>1708</v>
      </c>
    </row>
    <row r="1903" spans="1:4">
      <c r="A1903" t="s">
        <v>3511</v>
      </c>
      <c r="B1903" t="s">
        <v>4</v>
      </c>
      <c r="C1903" t="s">
        <v>6908</v>
      </c>
      <c r="D1903" t="s">
        <v>1709</v>
      </c>
    </row>
    <row r="1904" spans="1:4">
      <c r="A1904" t="s">
        <v>3512</v>
      </c>
      <c r="B1904" t="s">
        <v>4</v>
      </c>
      <c r="C1904" t="s">
        <v>6908</v>
      </c>
      <c r="D1904" t="s">
        <v>1710</v>
      </c>
    </row>
    <row r="1905" spans="1:4">
      <c r="A1905" t="s">
        <v>3513</v>
      </c>
      <c r="B1905" t="s">
        <v>4</v>
      </c>
      <c r="C1905" t="s">
        <v>6908</v>
      </c>
      <c r="D1905" t="s">
        <v>1711</v>
      </c>
    </row>
    <row r="1906" spans="1:4">
      <c r="A1906" t="s">
        <v>3514</v>
      </c>
      <c r="B1906" t="s">
        <v>4</v>
      </c>
      <c r="C1906" t="s">
        <v>6908</v>
      </c>
      <c r="D1906" t="s">
        <v>1712</v>
      </c>
    </row>
    <row r="1907" spans="1:4">
      <c r="A1907" t="s">
        <v>3515</v>
      </c>
      <c r="B1907" t="s">
        <v>4</v>
      </c>
      <c r="C1907" t="s">
        <v>6908</v>
      </c>
      <c r="D1907" t="s">
        <v>1713</v>
      </c>
    </row>
    <row r="1908" spans="1:4">
      <c r="A1908" t="s">
        <v>3516</v>
      </c>
      <c r="B1908" t="s">
        <v>4</v>
      </c>
      <c r="C1908" t="s">
        <v>6908</v>
      </c>
      <c r="D1908" t="s">
        <v>1714</v>
      </c>
    </row>
    <row r="1909" spans="1:4">
      <c r="A1909" t="s">
        <v>3517</v>
      </c>
      <c r="B1909" t="s">
        <v>4</v>
      </c>
      <c r="C1909" t="s">
        <v>6908</v>
      </c>
      <c r="D1909" t="s">
        <v>1715</v>
      </c>
    </row>
    <row r="1910" spans="1:4">
      <c r="A1910" t="s">
        <v>3518</v>
      </c>
      <c r="B1910" t="s">
        <v>4</v>
      </c>
      <c r="C1910" t="s">
        <v>6909</v>
      </c>
      <c r="D1910" t="s">
        <v>1702</v>
      </c>
    </row>
    <row r="1911" spans="1:4">
      <c r="A1911" t="s">
        <v>3519</v>
      </c>
      <c r="B1911" t="s">
        <v>4</v>
      </c>
      <c r="C1911" t="s">
        <v>6909</v>
      </c>
      <c r="D1911" t="s">
        <v>1705</v>
      </c>
    </row>
    <row r="1912" spans="1:4">
      <c r="A1912" t="s">
        <v>3520</v>
      </c>
      <c r="B1912" t="s">
        <v>4</v>
      </c>
      <c r="C1912" t="s">
        <v>6909</v>
      </c>
      <c r="D1912" t="s">
        <v>1706</v>
      </c>
    </row>
    <row r="1913" spans="1:4">
      <c r="A1913" t="s">
        <v>3521</v>
      </c>
      <c r="B1913" t="s">
        <v>4</v>
      </c>
      <c r="C1913" t="s">
        <v>6909</v>
      </c>
      <c r="D1913" t="s">
        <v>1707</v>
      </c>
    </row>
    <row r="1914" spans="1:4">
      <c r="A1914" t="s">
        <v>3522</v>
      </c>
      <c r="B1914" t="s">
        <v>4</v>
      </c>
      <c r="C1914" t="s">
        <v>6909</v>
      </c>
      <c r="D1914" t="s">
        <v>1708</v>
      </c>
    </row>
    <row r="1915" spans="1:4">
      <c r="A1915" t="s">
        <v>3523</v>
      </c>
      <c r="B1915" t="s">
        <v>4</v>
      </c>
      <c r="C1915" t="s">
        <v>6909</v>
      </c>
      <c r="D1915" t="s">
        <v>1709</v>
      </c>
    </row>
    <row r="1916" spans="1:4">
      <c r="A1916" t="s">
        <v>3524</v>
      </c>
      <c r="B1916" t="s">
        <v>4</v>
      </c>
      <c r="C1916" t="s">
        <v>6909</v>
      </c>
      <c r="D1916" t="s">
        <v>1710</v>
      </c>
    </row>
    <row r="1917" spans="1:4">
      <c r="A1917" t="s">
        <v>3525</v>
      </c>
      <c r="B1917" t="s">
        <v>4</v>
      </c>
      <c r="C1917" t="s">
        <v>6909</v>
      </c>
      <c r="D1917" t="s">
        <v>1711</v>
      </c>
    </row>
    <row r="1918" spans="1:4">
      <c r="A1918" t="s">
        <v>3526</v>
      </c>
      <c r="B1918" t="s">
        <v>4</v>
      </c>
      <c r="C1918" t="s">
        <v>6909</v>
      </c>
      <c r="D1918" t="s">
        <v>1712</v>
      </c>
    </row>
    <row r="1919" spans="1:4">
      <c r="A1919" t="s">
        <v>3527</v>
      </c>
      <c r="B1919" t="s">
        <v>4</v>
      </c>
      <c r="C1919" t="s">
        <v>6909</v>
      </c>
      <c r="D1919" t="s">
        <v>1713</v>
      </c>
    </row>
    <row r="1920" spans="1:4">
      <c r="A1920" t="s">
        <v>3528</v>
      </c>
      <c r="B1920" t="s">
        <v>4</v>
      </c>
      <c r="C1920" t="s">
        <v>6909</v>
      </c>
      <c r="D1920" t="s">
        <v>1714</v>
      </c>
    </row>
    <row r="1921" spans="1:4">
      <c r="A1921" t="s">
        <v>3529</v>
      </c>
      <c r="B1921" t="s">
        <v>4</v>
      </c>
      <c r="C1921" t="s">
        <v>6909</v>
      </c>
      <c r="D1921" t="s">
        <v>1715</v>
      </c>
    </row>
    <row r="1922" spans="1:4">
      <c r="A1922" t="s">
        <v>3530</v>
      </c>
      <c r="B1922" t="s">
        <v>4</v>
      </c>
      <c r="C1922" t="s">
        <v>6910</v>
      </c>
      <c r="D1922" t="s">
        <v>1702</v>
      </c>
    </row>
    <row r="1923" spans="1:4">
      <c r="A1923" t="s">
        <v>3531</v>
      </c>
      <c r="B1923" t="s">
        <v>4</v>
      </c>
      <c r="C1923" t="s">
        <v>6910</v>
      </c>
      <c r="D1923" t="s">
        <v>1705</v>
      </c>
    </row>
    <row r="1924" spans="1:4">
      <c r="A1924" t="s">
        <v>3532</v>
      </c>
      <c r="B1924" t="s">
        <v>4</v>
      </c>
      <c r="C1924" t="s">
        <v>6910</v>
      </c>
      <c r="D1924" t="s">
        <v>1706</v>
      </c>
    </row>
    <row r="1925" spans="1:4">
      <c r="A1925" t="s">
        <v>3533</v>
      </c>
      <c r="B1925" t="s">
        <v>4</v>
      </c>
      <c r="C1925" t="s">
        <v>6910</v>
      </c>
      <c r="D1925" t="s">
        <v>1707</v>
      </c>
    </row>
    <row r="1926" spans="1:4">
      <c r="A1926" t="s">
        <v>3534</v>
      </c>
      <c r="B1926" t="s">
        <v>4</v>
      </c>
      <c r="C1926" t="s">
        <v>6910</v>
      </c>
      <c r="D1926" t="s">
        <v>1708</v>
      </c>
    </row>
    <row r="1927" spans="1:4">
      <c r="A1927" t="s">
        <v>3535</v>
      </c>
      <c r="B1927" t="s">
        <v>4</v>
      </c>
      <c r="C1927" t="s">
        <v>6910</v>
      </c>
      <c r="D1927" t="s">
        <v>1709</v>
      </c>
    </row>
    <row r="1928" spans="1:4">
      <c r="A1928" t="s">
        <v>3536</v>
      </c>
      <c r="B1928" t="s">
        <v>4</v>
      </c>
      <c r="C1928" t="s">
        <v>6910</v>
      </c>
      <c r="D1928" t="s">
        <v>1710</v>
      </c>
    </row>
    <row r="1929" spans="1:4">
      <c r="A1929" t="s">
        <v>3537</v>
      </c>
      <c r="B1929" t="s">
        <v>4</v>
      </c>
      <c r="C1929" t="s">
        <v>6910</v>
      </c>
      <c r="D1929" t="s">
        <v>1711</v>
      </c>
    </row>
    <row r="1930" spans="1:4">
      <c r="A1930" t="s">
        <v>3538</v>
      </c>
      <c r="B1930" t="s">
        <v>4</v>
      </c>
      <c r="C1930" t="s">
        <v>6910</v>
      </c>
      <c r="D1930" t="s">
        <v>1712</v>
      </c>
    </row>
    <row r="1931" spans="1:4">
      <c r="A1931" t="s">
        <v>3539</v>
      </c>
      <c r="B1931" t="s">
        <v>4</v>
      </c>
      <c r="C1931" t="s">
        <v>6910</v>
      </c>
      <c r="D1931" t="s">
        <v>1713</v>
      </c>
    </row>
    <row r="1932" spans="1:4">
      <c r="A1932" t="s">
        <v>3540</v>
      </c>
      <c r="B1932" t="s">
        <v>4</v>
      </c>
      <c r="C1932" t="s">
        <v>6910</v>
      </c>
      <c r="D1932" t="s">
        <v>1714</v>
      </c>
    </row>
    <row r="1933" spans="1:4">
      <c r="A1933" t="s">
        <v>3541</v>
      </c>
      <c r="B1933" t="s">
        <v>4</v>
      </c>
      <c r="C1933" t="s">
        <v>6910</v>
      </c>
      <c r="D1933" t="s">
        <v>1715</v>
      </c>
    </row>
    <row r="1934" spans="1:4">
      <c r="A1934" t="s">
        <v>3542</v>
      </c>
      <c r="B1934" t="s">
        <v>4</v>
      </c>
      <c r="C1934" t="s">
        <v>6911</v>
      </c>
      <c r="D1934" t="s">
        <v>1702</v>
      </c>
    </row>
    <row r="1935" spans="1:4">
      <c r="A1935" t="s">
        <v>3543</v>
      </c>
      <c r="B1935" t="s">
        <v>4</v>
      </c>
      <c r="C1935" t="s">
        <v>6911</v>
      </c>
      <c r="D1935" t="s">
        <v>1705</v>
      </c>
    </row>
    <row r="1936" spans="1:4">
      <c r="A1936" t="s">
        <v>3544</v>
      </c>
      <c r="B1936" t="s">
        <v>4</v>
      </c>
      <c r="C1936" t="s">
        <v>6911</v>
      </c>
      <c r="D1936" t="s">
        <v>1706</v>
      </c>
    </row>
    <row r="1937" spans="1:4">
      <c r="A1937" t="s">
        <v>3545</v>
      </c>
      <c r="B1937" t="s">
        <v>4</v>
      </c>
      <c r="C1937" t="s">
        <v>6911</v>
      </c>
      <c r="D1937" t="s">
        <v>1707</v>
      </c>
    </row>
    <row r="1938" spans="1:4">
      <c r="A1938" t="s">
        <v>3546</v>
      </c>
      <c r="B1938" t="s">
        <v>4</v>
      </c>
      <c r="C1938" t="s">
        <v>6911</v>
      </c>
      <c r="D1938" t="s">
        <v>1708</v>
      </c>
    </row>
    <row r="1939" spans="1:4">
      <c r="A1939" t="s">
        <v>3547</v>
      </c>
      <c r="B1939" t="s">
        <v>4</v>
      </c>
      <c r="C1939" t="s">
        <v>6911</v>
      </c>
      <c r="D1939" t="s">
        <v>1709</v>
      </c>
    </row>
    <row r="1940" spans="1:4">
      <c r="A1940" t="s">
        <v>3548</v>
      </c>
      <c r="B1940" t="s">
        <v>4</v>
      </c>
      <c r="C1940" t="s">
        <v>6911</v>
      </c>
      <c r="D1940" t="s">
        <v>1710</v>
      </c>
    </row>
    <row r="1941" spans="1:4">
      <c r="A1941" t="s">
        <v>3549</v>
      </c>
      <c r="B1941" t="s">
        <v>4</v>
      </c>
      <c r="C1941" t="s">
        <v>6911</v>
      </c>
      <c r="D1941" t="s">
        <v>1711</v>
      </c>
    </row>
    <row r="1942" spans="1:4">
      <c r="A1942" t="s">
        <v>3550</v>
      </c>
      <c r="B1942" t="s">
        <v>4</v>
      </c>
      <c r="C1942" t="s">
        <v>6911</v>
      </c>
      <c r="D1942" t="s">
        <v>1712</v>
      </c>
    </row>
    <row r="1943" spans="1:4">
      <c r="A1943" t="s">
        <v>3551</v>
      </c>
      <c r="B1943" t="s">
        <v>4</v>
      </c>
      <c r="C1943" t="s">
        <v>6911</v>
      </c>
      <c r="D1943" t="s">
        <v>1713</v>
      </c>
    </row>
    <row r="1944" spans="1:4">
      <c r="A1944" t="s">
        <v>3552</v>
      </c>
      <c r="B1944" t="s">
        <v>4</v>
      </c>
      <c r="C1944" t="s">
        <v>6911</v>
      </c>
      <c r="D1944" t="s">
        <v>1714</v>
      </c>
    </row>
    <row r="1945" spans="1:4">
      <c r="A1945" t="s">
        <v>3553</v>
      </c>
      <c r="B1945" t="s">
        <v>4</v>
      </c>
      <c r="C1945" t="s">
        <v>6911</v>
      </c>
      <c r="D1945" t="s">
        <v>1715</v>
      </c>
    </row>
    <row r="1946" spans="1:4">
      <c r="A1946" t="s">
        <v>3554</v>
      </c>
      <c r="B1946" t="s">
        <v>4</v>
      </c>
      <c r="C1946" t="s">
        <v>6912</v>
      </c>
      <c r="D1946" t="s">
        <v>1702</v>
      </c>
    </row>
    <row r="1947" spans="1:4">
      <c r="A1947" t="s">
        <v>3555</v>
      </c>
      <c r="B1947" t="s">
        <v>4</v>
      </c>
      <c r="C1947" t="s">
        <v>6912</v>
      </c>
      <c r="D1947" t="s">
        <v>1705</v>
      </c>
    </row>
    <row r="1948" spans="1:4">
      <c r="A1948" t="s">
        <v>3556</v>
      </c>
      <c r="B1948" t="s">
        <v>4</v>
      </c>
      <c r="C1948" t="s">
        <v>6912</v>
      </c>
      <c r="D1948" t="s">
        <v>1706</v>
      </c>
    </row>
    <row r="1949" spans="1:4">
      <c r="A1949" t="s">
        <v>3557</v>
      </c>
      <c r="B1949" t="s">
        <v>4</v>
      </c>
      <c r="C1949" t="s">
        <v>6912</v>
      </c>
      <c r="D1949" t="s">
        <v>1707</v>
      </c>
    </row>
    <row r="1950" spans="1:4">
      <c r="A1950" t="s">
        <v>3558</v>
      </c>
      <c r="B1950" t="s">
        <v>4</v>
      </c>
      <c r="C1950" t="s">
        <v>6912</v>
      </c>
      <c r="D1950" t="s">
        <v>1708</v>
      </c>
    </row>
    <row r="1951" spans="1:4">
      <c r="A1951" t="s">
        <v>3559</v>
      </c>
      <c r="B1951" t="s">
        <v>4</v>
      </c>
      <c r="C1951" t="s">
        <v>6912</v>
      </c>
      <c r="D1951" t="s">
        <v>1709</v>
      </c>
    </row>
    <row r="1952" spans="1:4">
      <c r="A1952" t="s">
        <v>3560</v>
      </c>
      <c r="B1952" t="s">
        <v>4</v>
      </c>
      <c r="C1952" t="s">
        <v>6912</v>
      </c>
      <c r="D1952" t="s">
        <v>1710</v>
      </c>
    </row>
    <row r="1953" spans="1:4">
      <c r="A1953" t="s">
        <v>3561</v>
      </c>
      <c r="B1953" t="s">
        <v>4</v>
      </c>
      <c r="C1953" t="s">
        <v>6912</v>
      </c>
      <c r="D1953" t="s">
        <v>1711</v>
      </c>
    </row>
    <row r="1954" spans="1:4">
      <c r="A1954" t="s">
        <v>3562</v>
      </c>
      <c r="B1954" t="s">
        <v>4</v>
      </c>
      <c r="C1954" t="s">
        <v>6912</v>
      </c>
      <c r="D1954" t="s">
        <v>1712</v>
      </c>
    </row>
    <row r="1955" spans="1:4">
      <c r="A1955" t="s">
        <v>3563</v>
      </c>
      <c r="B1955" t="s">
        <v>4</v>
      </c>
      <c r="C1955" t="s">
        <v>6912</v>
      </c>
      <c r="D1955" t="s">
        <v>1713</v>
      </c>
    </row>
    <row r="1956" spans="1:4">
      <c r="A1956" t="s">
        <v>3564</v>
      </c>
      <c r="B1956" t="s">
        <v>4</v>
      </c>
      <c r="C1956" t="s">
        <v>6912</v>
      </c>
      <c r="D1956" t="s">
        <v>1714</v>
      </c>
    </row>
    <row r="1957" spans="1:4">
      <c r="A1957" t="s">
        <v>3565</v>
      </c>
      <c r="B1957" t="s">
        <v>4</v>
      </c>
      <c r="C1957" t="s">
        <v>6912</v>
      </c>
      <c r="D1957" t="s">
        <v>1715</v>
      </c>
    </row>
    <row r="1958" spans="1:4">
      <c r="A1958" t="s">
        <v>3566</v>
      </c>
      <c r="B1958" t="s">
        <v>4</v>
      </c>
      <c r="C1958" t="s">
        <v>6913</v>
      </c>
      <c r="D1958" t="s">
        <v>1702</v>
      </c>
    </row>
    <row r="1959" spans="1:4">
      <c r="A1959" t="s">
        <v>3567</v>
      </c>
      <c r="B1959" t="s">
        <v>4</v>
      </c>
      <c r="C1959" t="s">
        <v>6913</v>
      </c>
      <c r="D1959" t="s">
        <v>1705</v>
      </c>
    </row>
    <row r="1960" spans="1:4">
      <c r="A1960" t="s">
        <v>3568</v>
      </c>
      <c r="B1960" t="s">
        <v>4</v>
      </c>
      <c r="C1960" t="s">
        <v>6913</v>
      </c>
      <c r="D1960" t="s">
        <v>1706</v>
      </c>
    </row>
    <row r="1961" spans="1:4">
      <c r="A1961" t="s">
        <v>3569</v>
      </c>
      <c r="B1961" t="s">
        <v>4</v>
      </c>
      <c r="C1961" t="s">
        <v>6913</v>
      </c>
      <c r="D1961" t="s">
        <v>1707</v>
      </c>
    </row>
    <row r="1962" spans="1:4">
      <c r="A1962" t="s">
        <v>3570</v>
      </c>
      <c r="B1962" t="s">
        <v>4</v>
      </c>
      <c r="C1962" t="s">
        <v>6913</v>
      </c>
      <c r="D1962" t="s">
        <v>1708</v>
      </c>
    </row>
    <row r="1963" spans="1:4">
      <c r="A1963" t="s">
        <v>3571</v>
      </c>
      <c r="B1963" t="s">
        <v>4</v>
      </c>
      <c r="C1963" t="s">
        <v>6913</v>
      </c>
      <c r="D1963" t="s">
        <v>1709</v>
      </c>
    </row>
    <row r="1964" spans="1:4">
      <c r="A1964" t="s">
        <v>3572</v>
      </c>
      <c r="B1964" t="s">
        <v>4</v>
      </c>
      <c r="C1964" t="s">
        <v>6913</v>
      </c>
      <c r="D1964" t="s">
        <v>1710</v>
      </c>
    </row>
    <row r="1965" spans="1:4">
      <c r="A1965" t="s">
        <v>3573</v>
      </c>
      <c r="B1965" t="s">
        <v>4</v>
      </c>
      <c r="C1965" t="s">
        <v>6913</v>
      </c>
      <c r="D1965" t="s">
        <v>1711</v>
      </c>
    </row>
    <row r="1966" spans="1:4">
      <c r="A1966" t="s">
        <v>3574</v>
      </c>
      <c r="B1966" t="s">
        <v>4</v>
      </c>
      <c r="C1966" t="s">
        <v>6913</v>
      </c>
      <c r="D1966" t="s">
        <v>1712</v>
      </c>
    </row>
    <row r="1967" spans="1:4">
      <c r="A1967" t="s">
        <v>3575</v>
      </c>
      <c r="B1967" t="s">
        <v>4</v>
      </c>
      <c r="C1967" t="s">
        <v>6913</v>
      </c>
      <c r="D1967" t="s">
        <v>1713</v>
      </c>
    </row>
    <row r="1968" spans="1:4">
      <c r="A1968" t="s">
        <v>3576</v>
      </c>
      <c r="B1968" t="s">
        <v>4</v>
      </c>
      <c r="C1968" t="s">
        <v>6913</v>
      </c>
      <c r="D1968" t="s">
        <v>1714</v>
      </c>
    </row>
    <row r="1969" spans="1:5">
      <c r="A1969" t="s">
        <v>3577</v>
      </c>
      <c r="B1969" t="s">
        <v>4</v>
      </c>
      <c r="C1969" t="s">
        <v>6913</v>
      </c>
      <c r="D1969" t="s">
        <v>1715</v>
      </c>
    </row>
    <row r="1970" spans="1:5">
      <c r="A1970" t="s">
        <v>3578</v>
      </c>
      <c r="B1970" t="s">
        <v>4</v>
      </c>
      <c r="C1970" t="s">
        <v>6914</v>
      </c>
      <c r="D1970" t="s">
        <v>1702</v>
      </c>
    </row>
    <row r="1971" spans="1:5">
      <c r="A1971" t="s">
        <v>3579</v>
      </c>
      <c r="B1971" t="s">
        <v>4</v>
      </c>
      <c r="C1971" t="s">
        <v>6914</v>
      </c>
      <c r="D1971" t="s">
        <v>1705</v>
      </c>
    </row>
    <row r="1972" spans="1:5">
      <c r="A1972" t="s">
        <v>3580</v>
      </c>
      <c r="B1972" t="s">
        <v>4</v>
      </c>
      <c r="C1972" t="s">
        <v>6914</v>
      </c>
      <c r="D1972" t="s">
        <v>1706</v>
      </c>
    </row>
    <row r="1973" spans="1:5">
      <c r="A1973" t="s">
        <v>3581</v>
      </c>
      <c r="B1973" t="s">
        <v>4</v>
      </c>
      <c r="C1973" t="s">
        <v>6914</v>
      </c>
      <c r="D1973" t="s">
        <v>1707</v>
      </c>
    </row>
    <row r="1974" spans="1:5">
      <c r="A1974" t="s">
        <v>3582</v>
      </c>
      <c r="B1974" t="s">
        <v>4</v>
      </c>
      <c r="C1974" t="s">
        <v>6914</v>
      </c>
      <c r="D1974" t="s">
        <v>1708</v>
      </c>
    </row>
    <row r="1975" spans="1:5">
      <c r="A1975" t="s">
        <v>3583</v>
      </c>
      <c r="B1975" t="s">
        <v>4</v>
      </c>
      <c r="C1975" t="s">
        <v>6914</v>
      </c>
      <c r="D1975" t="s">
        <v>1709</v>
      </c>
    </row>
    <row r="1976" spans="1:5">
      <c r="A1976" t="s">
        <v>3584</v>
      </c>
      <c r="B1976" t="s">
        <v>4</v>
      </c>
      <c r="C1976" t="s">
        <v>6914</v>
      </c>
      <c r="D1976" t="s">
        <v>1710</v>
      </c>
    </row>
    <row r="1977" spans="1:5">
      <c r="A1977" t="s">
        <v>3585</v>
      </c>
      <c r="B1977" t="s">
        <v>4</v>
      </c>
      <c r="C1977" t="s">
        <v>6914</v>
      </c>
      <c r="D1977" t="s">
        <v>1711</v>
      </c>
    </row>
    <row r="1978" spans="1:5">
      <c r="A1978" t="s">
        <v>3586</v>
      </c>
      <c r="B1978" t="s">
        <v>4</v>
      </c>
      <c r="C1978" t="s">
        <v>6914</v>
      </c>
      <c r="D1978" t="s">
        <v>1712</v>
      </c>
    </row>
    <row r="1979" spans="1:5">
      <c r="A1979" t="s">
        <v>3587</v>
      </c>
      <c r="B1979" t="s">
        <v>4</v>
      </c>
      <c r="C1979" t="s">
        <v>6914</v>
      </c>
      <c r="D1979" t="s">
        <v>1713</v>
      </c>
    </row>
    <row r="1980" spans="1:5">
      <c r="A1980" t="s">
        <v>3588</v>
      </c>
      <c r="B1980" t="s">
        <v>4</v>
      </c>
      <c r="C1980" t="s">
        <v>6914</v>
      </c>
      <c r="D1980" t="s">
        <v>1714</v>
      </c>
    </row>
    <row r="1981" spans="1:5">
      <c r="A1981" t="s">
        <v>3589</v>
      </c>
      <c r="B1981" t="s">
        <v>4</v>
      </c>
      <c r="C1981" t="s">
        <v>6914</v>
      </c>
      <c r="D1981" t="s">
        <v>1715</v>
      </c>
    </row>
    <row r="1982" spans="1:5">
      <c r="A1982" t="s">
        <v>3590</v>
      </c>
      <c r="B1982" t="s">
        <v>5</v>
      </c>
      <c r="C1982" t="s">
        <v>1732</v>
      </c>
      <c r="D1982" t="s">
        <v>6890</v>
      </c>
      <c r="E1982" t="s">
        <v>1702</v>
      </c>
    </row>
    <row r="1983" spans="1:5">
      <c r="A1983" t="s">
        <v>3591</v>
      </c>
      <c r="B1983" t="s">
        <v>5</v>
      </c>
      <c r="C1983" t="s">
        <v>1732</v>
      </c>
      <c r="D1983" t="s">
        <v>6890</v>
      </c>
      <c r="E1983" t="s">
        <v>1705</v>
      </c>
    </row>
    <row r="1984" spans="1:5">
      <c r="A1984" t="s">
        <v>3592</v>
      </c>
      <c r="B1984" t="s">
        <v>5</v>
      </c>
      <c r="C1984" t="s">
        <v>1732</v>
      </c>
      <c r="D1984" t="s">
        <v>6890</v>
      </c>
      <c r="E1984" t="s">
        <v>1706</v>
      </c>
    </row>
    <row r="1985" spans="1:5">
      <c r="A1985" t="s">
        <v>3593</v>
      </c>
      <c r="B1985" t="s">
        <v>5</v>
      </c>
      <c r="C1985" t="s">
        <v>1732</v>
      </c>
      <c r="D1985" t="s">
        <v>6890</v>
      </c>
      <c r="E1985" t="s">
        <v>1707</v>
      </c>
    </row>
    <row r="1986" spans="1:5">
      <c r="A1986" t="s">
        <v>3594</v>
      </c>
      <c r="B1986" t="s">
        <v>5</v>
      </c>
      <c r="C1986" t="s">
        <v>1732</v>
      </c>
      <c r="D1986" t="s">
        <v>6890</v>
      </c>
      <c r="E1986" t="s">
        <v>1708</v>
      </c>
    </row>
    <row r="1987" spans="1:5">
      <c r="A1987" t="s">
        <v>3595</v>
      </c>
      <c r="B1987" t="s">
        <v>5</v>
      </c>
      <c r="C1987" t="s">
        <v>1732</v>
      </c>
      <c r="D1987" t="s">
        <v>6890</v>
      </c>
      <c r="E1987" t="s">
        <v>1709</v>
      </c>
    </row>
    <row r="1988" spans="1:5">
      <c r="A1988" t="s">
        <v>3596</v>
      </c>
      <c r="B1988" t="s">
        <v>5</v>
      </c>
      <c r="C1988" t="s">
        <v>1732</v>
      </c>
      <c r="D1988" t="s">
        <v>6890</v>
      </c>
      <c r="E1988" t="s">
        <v>1710</v>
      </c>
    </row>
    <row r="1989" spans="1:5">
      <c r="A1989" t="s">
        <v>3597</v>
      </c>
      <c r="B1989" t="s">
        <v>5</v>
      </c>
      <c r="C1989" t="s">
        <v>1732</v>
      </c>
      <c r="D1989" t="s">
        <v>6890</v>
      </c>
      <c r="E1989" t="s">
        <v>1711</v>
      </c>
    </row>
    <row r="1990" spans="1:5">
      <c r="A1990" t="s">
        <v>3598</v>
      </c>
      <c r="B1990" t="s">
        <v>5</v>
      </c>
      <c r="C1990" t="s">
        <v>1732</v>
      </c>
      <c r="D1990" t="s">
        <v>6890</v>
      </c>
      <c r="E1990" t="s">
        <v>1712</v>
      </c>
    </row>
    <row r="1991" spans="1:5">
      <c r="A1991" t="s">
        <v>3599</v>
      </c>
      <c r="B1991" t="s">
        <v>5</v>
      </c>
      <c r="C1991" t="s">
        <v>1732</v>
      </c>
      <c r="D1991" t="s">
        <v>6890</v>
      </c>
      <c r="E1991" t="s">
        <v>1713</v>
      </c>
    </row>
    <row r="1992" spans="1:5">
      <c r="A1992" t="s">
        <v>3600</v>
      </c>
      <c r="B1992" t="s">
        <v>5</v>
      </c>
      <c r="C1992" t="s">
        <v>1732</v>
      </c>
      <c r="D1992" t="s">
        <v>6890</v>
      </c>
      <c r="E1992" t="s">
        <v>1714</v>
      </c>
    </row>
    <row r="1993" spans="1:5">
      <c r="A1993" t="s">
        <v>3601</v>
      </c>
      <c r="B1993" t="s">
        <v>5</v>
      </c>
      <c r="C1993" t="s">
        <v>1732</v>
      </c>
      <c r="D1993" t="s">
        <v>6890</v>
      </c>
      <c r="E1993" t="s">
        <v>1715</v>
      </c>
    </row>
    <row r="1994" spans="1:5">
      <c r="A1994" t="s">
        <v>3602</v>
      </c>
      <c r="B1994" t="s">
        <v>5</v>
      </c>
      <c r="C1994" t="s">
        <v>1732</v>
      </c>
      <c r="D1994" t="s">
        <v>6891</v>
      </c>
      <c r="E1994" t="s">
        <v>1702</v>
      </c>
    </row>
    <row r="1995" spans="1:5">
      <c r="A1995" t="s">
        <v>3603</v>
      </c>
      <c r="B1995" t="s">
        <v>5</v>
      </c>
      <c r="C1995" t="s">
        <v>1732</v>
      </c>
      <c r="D1995" t="s">
        <v>6891</v>
      </c>
      <c r="E1995" t="s">
        <v>1705</v>
      </c>
    </row>
    <row r="1996" spans="1:5">
      <c r="A1996" t="s">
        <v>3604</v>
      </c>
      <c r="B1996" t="s">
        <v>5</v>
      </c>
      <c r="C1996" t="s">
        <v>1732</v>
      </c>
      <c r="D1996" t="s">
        <v>6891</v>
      </c>
      <c r="E1996" t="s">
        <v>1706</v>
      </c>
    </row>
    <row r="1997" spans="1:5">
      <c r="A1997" t="s">
        <v>3605</v>
      </c>
      <c r="B1997" t="s">
        <v>5</v>
      </c>
      <c r="C1997" t="s">
        <v>1732</v>
      </c>
      <c r="D1997" t="s">
        <v>6891</v>
      </c>
      <c r="E1997" t="s">
        <v>1707</v>
      </c>
    </row>
    <row r="1998" spans="1:5">
      <c r="A1998" t="s">
        <v>3606</v>
      </c>
      <c r="B1998" t="s">
        <v>5</v>
      </c>
      <c r="C1998" t="s">
        <v>1732</v>
      </c>
      <c r="D1998" t="s">
        <v>6891</v>
      </c>
      <c r="E1998" t="s">
        <v>1708</v>
      </c>
    </row>
    <row r="1999" spans="1:5">
      <c r="A1999" t="s">
        <v>3607</v>
      </c>
      <c r="B1999" t="s">
        <v>5</v>
      </c>
      <c r="C1999" t="s">
        <v>1732</v>
      </c>
      <c r="D1999" t="s">
        <v>6891</v>
      </c>
      <c r="E1999" t="s">
        <v>1709</v>
      </c>
    </row>
    <row r="2000" spans="1:5">
      <c r="A2000" t="s">
        <v>3608</v>
      </c>
      <c r="B2000" t="s">
        <v>5</v>
      </c>
      <c r="C2000" t="s">
        <v>1732</v>
      </c>
      <c r="D2000" t="s">
        <v>6891</v>
      </c>
      <c r="E2000" t="s">
        <v>1710</v>
      </c>
    </row>
    <row r="2001" spans="1:5">
      <c r="A2001" t="s">
        <v>3609</v>
      </c>
      <c r="B2001" t="s">
        <v>5</v>
      </c>
      <c r="C2001" t="s">
        <v>1732</v>
      </c>
      <c r="D2001" t="s">
        <v>6891</v>
      </c>
      <c r="E2001" t="s">
        <v>1711</v>
      </c>
    </row>
    <row r="2002" spans="1:5">
      <c r="A2002" t="s">
        <v>3610</v>
      </c>
      <c r="B2002" t="s">
        <v>5</v>
      </c>
      <c r="C2002" t="s">
        <v>1732</v>
      </c>
      <c r="D2002" t="s">
        <v>6891</v>
      </c>
      <c r="E2002" t="s">
        <v>1712</v>
      </c>
    </row>
    <row r="2003" spans="1:5">
      <c r="A2003" t="s">
        <v>3611</v>
      </c>
      <c r="B2003" t="s">
        <v>5</v>
      </c>
      <c r="C2003" t="s">
        <v>1732</v>
      </c>
      <c r="D2003" t="s">
        <v>6891</v>
      </c>
      <c r="E2003" t="s">
        <v>1713</v>
      </c>
    </row>
    <row r="2004" spans="1:5">
      <c r="A2004" t="s">
        <v>3612</v>
      </c>
      <c r="B2004" t="s">
        <v>5</v>
      </c>
      <c r="C2004" t="s">
        <v>1732</v>
      </c>
      <c r="D2004" t="s">
        <v>6891</v>
      </c>
      <c r="E2004" t="s">
        <v>1714</v>
      </c>
    </row>
    <row r="2005" spans="1:5">
      <c r="A2005" t="s">
        <v>3613</v>
      </c>
      <c r="B2005" t="s">
        <v>5</v>
      </c>
      <c r="C2005" t="s">
        <v>1732</v>
      </c>
      <c r="D2005" t="s">
        <v>6891</v>
      </c>
      <c r="E2005" t="s">
        <v>1715</v>
      </c>
    </row>
    <row r="2006" spans="1:5">
      <c r="A2006" t="s">
        <v>3614</v>
      </c>
      <c r="B2006" t="s">
        <v>5</v>
      </c>
      <c r="C2006" t="s">
        <v>1732</v>
      </c>
      <c r="D2006" t="s">
        <v>6892</v>
      </c>
      <c r="E2006" t="s">
        <v>1702</v>
      </c>
    </row>
    <row r="2007" spans="1:5">
      <c r="A2007" t="s">
        <v>3615</v>
      </c>
      <c r="B2007" t="s">
        <v>5</v>
      </c>
      <c r="C2007" t="s">
        <v>1732</v>
      </c>
      <c r="D2007" t="s">
        <v>6892</v>
      </c>
      <c r="E2007" t="s">
        <v>1705</v>
      </c>
    </row>
    <row r="2008" spans="1:5">
      <c r="A2008" t="s">
        <v>3616</v>
      </c>
      <c r="B2008" t="s">
        <v>5</v>
      </c>
      <c r="C2008" t="s">
        <v>1732</v>
      </c>
      <c r="D2008" t="s">
        <v>6892</v>
      </c>
      <c r="E2008" t="s">
        <v>1706</v>
      </c>
    </row>
    <row r="2009" spans="1:5">
      <c r="A2009" t="s">
        <v>3617</v>
      </c>
      <c r="B2009" t="s">
        <v>5</v>
      </c>
      <c r="C2009" t="s">
        <v>1732</v>
      </c>
      <c r="D2009" t="s">
        <v>6892</v>
      </c>
      <c r="E2009" t="s">
        <v>1707</v>
      </c>
    </row>
    <row r="2010" spans="1:5">
      <c r="A2010" t="s">
        <v>3618</v>
      </c>
      <c r="B2010" t="s">
        <v>5</v>
      </c>
      <c r="C2010" t="s">
        <v>1732</v>
      </c>
      <c r="D2010" t="s">
        <v>6892</v>
      </c>
      <c r="E2010" t="s">
        <v>1708</v>
      </c>
    </row>
    <row r="2011" spans="1:5">
      <c r="A2011" t="s">
        <v>3619</v>
      </c>
      <c r="B2011" t="s">
        <v>5</v>
      </c>
      <c r="C2011" t="s">
        <v>1732</v>
      </c>
      <c r="D2011" t="s">
        <v>6892</v>
      </c>
      <c r="E2011" t="s">
        <v>1709</v>
      </c>
    </row>
    <row r="2012" spans="1:5">
      <c r="A2012" t="s">
        <v>3620</v>
      </c>
      <c r="B2012" t="s">
        <v>5</v>
      </c>
      <c r="C2012" t="s">
        <v>1732</v>
      </c>
      <c r="D2012" t="s">
        <v>6892</v>
      </c>
      <c r="E2012" t="s">
        <v>1710</v>
      </c>
    </row>
    <row r="2013" spans="1:5">
      <c r="A2013" t="s">
        <v>3621</v>
      </c>
      <c r="B2013" t="s">
        <v>5</v>
      </c>
      <c r="C2013" t="s">
        <v>1732</v>
      </c>
      <c r="D2013" t="s">
        <v>6892</v>
      </c>
      <c r="E2013" t="s">
        <v>1711</v>
      </c>
    </row>
    <row r="2014" spans="1:5">
      <c r="A2014" t="s">
        <v>3622</v>
      </c>
      <c r="B2014" t="s">
        <v>5</v>
      </c>
      <c r="C2014" t="s">
        <v>1732</v>
      </c>
      <c r="D2014" t="s">
        <v>6892</v>
      </c>
      <c r="E2014" t="s">
        <v>1712</v>
      </c>
    </row>
    <row r="2015" spans="1:5">
      <c r="A2015" t="s">
        <v>3623</v>
      </c>
      <c r="B2015" t="s">
        <v>5</v>
      </c>
      <c r="C2015" t="s">
        <v>1732</v>
      </c>
      <c r="D2015" t="s">
        <v>6892</v>
      </c>
      <c r="E2015" t="s">
        <v>1713</v>
      </c>
    </row>
    <row r="2016" spans="1:5">
      <c r="A2016" t="s">
        <v>3624</v>
      </c>
      <c r="B2016" t="s">
        <v>5</v>
      </c>
      <c r="C2016" t="s">
        <v>1732</v>
      </c>
      <c r="D2016" t="s">
        <v>6892</v>
      </c>
      <c r="E2016" t="s">
        <v>1714</v>
      </c>
    </row>
    <row r="2017" spans="1:5">
      <c r="A2017" t="s">
        <v>3625</v>
      </c>
      <c r="B2017" t="s">
        <v>5</v>
      </c>
      <c r="C2017" t="s">
        <v>1732</v>
      </c>
      <c r="D2017" t="s">
        <v>6892</v>
      </c>
      <c r="E2017" t="s">
        <v>1715</v>
      </c>
    </row>
    <row r="2018" spans="1:5">
      <c r="A2018" t="s">
        <v>3626</v>
      </c>
      <c r="B2018" t="s">
        <v>5</v>
      </c>
      <c r="C2018" t="s">
        <v>1732</v>
      </c>
      <c r="D2018" t="s">
        <v>6893</v>
      </c>
      <c r="E2018" t="s">
        <v>1702</v>
      </c>
    </row>
    <row r="2019" spans="1:5">
      <c r="A2019" t="s">
        <v>3627</v>
      </c>
      <c r="B2019" t="s">
        <v>5</v>
      </c>
      <c r="C2019" t="s">
        <v>1732</v>
      </c>
      <c r="D2019" t="s">
        <v>6893</v>
      </c>
      <c r="E2019" t="s">
        <v>1705</v>
      </c>
    </row>
    <row r="2020" spans="1:5">
      <c r="A2020" t="s">
        <v>3628</v>
      </c>
      <c r="B2020" t="s">
        <v>5</v>
      </c>
      <c r="C2020" t="s">
        <v>1732</v>
      </c>
      <c r="D2020" t="s">
        <v>6893</v>
      </c>
      <c r="E2020" t="s">
        <v>1706</v>
      </c>
    </row>
    <row r="2021" spans="1:5">
      <c r="A2021" t="s">
        <v>3629</v>
      </c>
      <c r="B2021" t="s">
        <v>5</v>
      </c>
      <c r="C2021" t="s">
        <v>1732</v>
      </c>
      <c r="D2021" t="s">
        <v>6893</v>
      </c>
      <c r="E2021" t="s">
        <v>1707</v>
      </c>
    </row>
    <row r="2022" spans="1:5">
      <c r="A2022" t="s">
        <v>3630</v>
      </c>
      <c r="B2022" t="s">
        <v>5</v>
      </c>
      <c r="C2022" t="s">
        <v>1732</v>
      </c>
      <c r="D2022" t="s">
        <v>6893</v>
      </c>
      <c r="E2022" t="s">
        <v>1708</v>
      </c>
    </row>
    <row r="2023" spans="1:5">
      <c r="A2023" t="s">
        <v>3631</v>
      </c>
      <c r="B2023" t="s">
        <v>5</v>
      </c>
      <c r="C2023" t="s">
        <v>1732</v>
      </c>
      <c r="D2023" t="s">
        <v>6893</v>
      </c>
      <c r="E2023" t="s">
        <v>1709</v>
      </c>
    </row>
    <row r="2024" spans="1:5">
      <c r="A2024" t="s">
        <v>3632</v>
      </c>
      <c r="B2024" t="s">
        <v>5</v>
      </c>
      <c r="C2024" t="s">
        <v>1732</v>
      </c>
      <c r="D2024" t="s">
        <v>6893</v>
      </c>
      <c r="E2024" t="s">
        <v>1710</v>
      </c>
    </row>
    <row r="2025" spans="1:5">
      <c r="A2025" t="s">
        <v>3633</v>
      </c>
      <c r="B2025" t="s">
        <v>5</v>
      </c>
      <c r="C2025" t="s">
        <v>1732</v>
      </c>
      <c r="D2025" t="s">
        <v>6893</v>
      </c>
      <c r="E2025" t="s">
        <v>1711</v>
      </c>
    </row>
    <row r="2026" spans="1:5">
      <c r="A2026" t="s">
        <v>3634</v>
      </c>
      <c r="B2026" t="s">
        <v>5</v>
      </c>
      <c r="C2026" t="s">
        <v>1732</v>
      </c>
      <c r="D2026" t="s">
        <v>6893</v>
      </c>
      <c r="E2026" t="s">
        <v>1712</v>
      </c>
    </row>
    <row r="2027" spans="1:5">
      <c r="A2027" t="s">
        <v>3635</v>
      </c>
      <c r="B2027" t="s">
        <v>5</v>
      </c>
      <c r="C2027" t="s">
        <v>1732</v>
      </c>
      <c r="D2027" t="s">
        <v>6893</v>
      </c>
      <c r="E2027" t="s">
        <v>1713</v>
      </c>
    </row>
    <row r="2028" spans="1:5">
      <c r="A2028" t="s">
        <v>3636</v>
      </c>
      <c r="B2028" t="s">
        <v>5</v>
      </c>
      <c r="C2028" t="s">
        <v>1732</v>
      </c>
      <c r="D2028" t="s">
        <v>6893</v>
      </c>
      <c r="E2028" t="s">
        <v>1714</v>
      </c>
    </row>
    <row r="2029" spans="1:5">
      <c r="A2029" t="s">
        <v>3637</v>
      </c>
      <c r="B2029" t="s">
        <v>5</v>
      </c>
      <c r="C2029" t="s">
        <v>1732</v>
      </c>
      <c r="D2029" t="s">
        <v>6893</v>
      </c>
      <c r="E2029" t="s">
        <v>1715</v>
      </c>
    </row>
    <row r="2030" spans="1:5">
      <c r="A2030" t="s">
        <v>3638</v>
      </c>
      <c r="B2030" t="s">
        <v>5</v>
      </c>
      <c r="C2030" t="s">
        <v>1732</v>
      </c>
      <c r="D2030" t="s">
        <v>6894</v>
      </c>
      <c r="E2030" t="s">
        <v>1702</v>
      </c>
    </row>
    <row r="2031" spans="1:5">
      <c r="A2031" t="s">
        <v>3639</v>
      </c>
      <c r="B2031" t="s">
        <v>5</v>
      </c>
      <c r="C2031" t="s">
        <v>1732</v>
      </c>
      <c r="D2031" t="s">
        <v>6894</v>
      </c>
      <c r="E2031" t="s">
        <v>1705</v>
      </c>
    </row>
    <row r="2032" spans="1:5">
      <c r="A2032" t="s">
        <v>3640</v>
      </c>
      <c r="B2032" t="s">
        <v>5</v>
      </c>
      <c r="C2032" t="s">
        <v>1732</v>
      </c>
      <c r="D2032" t="s">
        <v>6894</v>
      </c>
      <c r="E2032" t="s">
        <v>1706</v>
      </c>
    </row>
    <row r="2033" spans="1:5">
      <c r="A2033" t="s">
        <v>3641</v>
      </c>
      <c r="B2033" t="s">
        <v>5</v>
      </c>
      <c r="C2033" t="s">
        <v>1732</v>
      </c>
      <c r="D2033" t="s">
        <v>6894</v>
      </c>
      <c r="E2033" t="s">
        <v>1707</v>
      </c>
    </row>
    <row r="2034" spans="1:5">
      <c r="A2034" t="s">
        <v>3642</v>
      </c>
      <c r="B2034" t="s">
        <v>5</v>
      </c>
      <c r="C2034" t="s">
        <v>1732</v>
      </c>
      <c r="D2034" t="s">
        <v>6894</v>
      </c>
      <c r="E2034" t="s">
        <v>1708</v>
      </c>
    </row>
    <row r="2035" spans="1:5">
      <c r="A2035" t="s">
        <v>3643</v>
      </c>
      <c r="B2035" t="s">
        <v>5</v>
      </c>
      <c r="C2035" t="s">
        <v>1732</v>
      </c>
      <c r="D2035" t="s">
        <v>6894</v>
      </c>
      <c r="E2035" t="s">
        <v>1709</v>
      </c>
    </row>
    <row r="2036" spans="1:5">
      <c r="A2036" t="s">
        <v>3644</v>
      </c>
      <c r="B2036" t="s">
        <v>5</v>
      </c>
      <c r="C2036" t="s">
        <v>1732</v>
      </c>
      <c r="D2036" t="s">
        <v>6894</v>
      </c>
      <c r="E2036" t="s">
        <v>1710</v>
      </c>
    </row>
    <row r="2037" spans="1:5">
      <c r="A2037" t="s">
        <v>3645</v>
      </c>
      <c r="B2037" t="s">
        <v>5</v>
      </c>
      <c r="C2037" t="s">
        <v>1732</v>
      </c>
      <c r="D2037" t="s">
        <v>6894</v>
      </c>
      <c r="E2037" t="s">
        <v>1711</v>
      </c>
    </row>
    <row r="2038" spans="1:5">
      <c r="A2038" t="s">
        <v>3646</v>
      </c>
      <c r="B2038" t="s">
        <v>5</v>
      </c>
      <c r="C2038" t="s">
        <v>1732</v>
      </c>
      <c r="D2038" t="s">
        <v>6894</v>
      </c>
      <c r="E2038" t="s">
        <v>1712</v>
      </c>
    </row>
    <row r="2039" spans="1:5">
      <c r="A2039" t="s">
        <v>3647</v>
      </c>
      <c r="B2039" t="s">
        <v>5</v>
      </c>
      <c r="C2039" t="s">
        <v>1732</v>
      </c>
      <c r="D2039" t="s">
        <v>6894</v>
      </c>
      <c r="E2039" t="s">
        <v>1713</v>
      </c>
    </row>
    <row r="2040" spans="1:5">
      <c r="A2040" t="s">
        <v>3648</v>
      </c>
      <c r="B2040" t="s">
        <v>5</v>
      </c>
      <c r="C2040" t="s">
        <v>1732</v>
      </c>
      <c r="D2040" t="s">
        <v>6894</v>
      </c>
      <c r="E2040" t="s">
        <v>1714</v>
      </c>
    </row>
    <row r="2041" spans="1:5">
      <c r="A2041" t="s">
        <v>3649</v>
      </c>
      <c r="B2041" t="s">
        <v>5</v>
      </c>
      <c r="C2041" t="s">
        <v>1732</v>
      </c>
      <c r="D2041" t="s">
        <v>6894</v>
      </c>
      <c r="E2041" t="s">
        <v>1715</v>
      </c>
    </row>
    <row r="2042" spans="1:5">
      <c r="A2042" t="s">
        <v>3650</v>
      </c>
      <c r="B2042" t="s">
        <v>5</v>
      </c>
      <c r="C2042" t="s">
        <v>1732</v>
      </c>
      <c r="D2042" t="s">
        <v>6895</v>
      </c>
      <c r="E2042" t="s">
        <v>1702</v>
      </c>
    </row>
    <row r="2043" spans="1:5">
      <c r="A2043" t="s">
        <v>3651</v>
      </c>
      <c r="B2043" t="s">
        <v>5</v>
      </c>
      <c r="C2043" t="s">
        <v>1732</v>
      </c>
      <c r="D2043" t="s">
        <v>6895</v>
      </c>
      <c r="E2043" t="s">
        <v>1705</v>
      </c>
    </row>
    <row r="2044" spans="1:5">
      <c r="A2044" t="s">
        <v>3652</v>
      </c>
      <c r="B2044" t="s">
        <v>5</v>
      </c>
      <c r="C2044" t="s">
        <v>1732</v>
      </c>
      <c r="D2044" t="s">
        <v>6895</v>
      </c>
      <c r="E2044" t="s">
        <v>1706</v>
      </c>
    </row>
    <row r="2045" spans="1:5">
      <c r="A2045" t="s">
        <v>3653</v>
      </c>
      <c r="B2045" t="s">
        <v>5</v>
      </c>
      <c r="C2045" t="s">
        <v>1732</v>
      </c>
      <c r="D2045" t="s">
        <v>6895</v>
      </c>
      <c r="E2045" t="s">
        <v>1707</v>
      </c>
    </row>
    <row r="2046" spans="1:5">
      <c r="A2046" t="s">
        <v>3654</v>
      </c>
      <c r="B2046" t="s">
        <v>5</v>
      </c>
      <c r="C2046" t="s">
        <v>1732</v>
      </c>
      <c r="D2046" t="s">
        <v>6895</v>
      </c>
      <c r="E2046" t="s">
        <v>1708</v>
      </c>
    </row>
    <row r="2047" spans="1:5">
      <c r="A2047" t="s">
        <v>3655</v>
      </c>
      <c r="B2047" t="s">
        <v>5</v>
      </c>
      <c r="C2047" t="s">
        <v>1732</v>
      </c>
      <c r="D2047" t="s">
        <v>6895</v>
      </c>
      <c r="E2047" t="s">
        <v>1709</v>
      </c>
    </row>
    <row r="2048" spans="1:5">
      <c r="A2048" t="s">
        <v>3656</v>
      </c>
      <c r="B2048" t="s">
        <v>5</v>
      </c>
      <c r="C2048" t="s">
        <v>1732</v>
      </c>
      <c r="D2048" t="s">
        <v>6895</v>
      </c>
      <c r="E2048" t="s">
        <v>1710</v>
      </c>
    </row>
    <row r="2049" spans="1:5">
      <c r="A2049" t="s">
        <v>3657</v>
      </c>
      <c r="B2049" t="s">
        <v>5</v>
      </c>
      <c r="C2049" t="s">
        <v>1732</v>
      </c>
      <c r="D2049" t="s">
        <v>6895</v>
      </c>
      <c r="E2049" t="s">
        <v>1711</v>
      </c>
    </row>
    <row r="2050" spans="1:5">
      <c r="A2050" t="s">
        <v>3658</v>
      </c>
      <c r="B2050" t="s">
        <v>5</v>
      </c>
      <c r="C2050" t="s">
        <v>1732</v>
      </c>
      <c r="D2050" t="s">
        <v>6895</v>
      </c>
      <c r="E2050" t="s">
        <v>1712</v>
      </c>
    </row>
    <row r="2051" spans="1:5">
      <c r="A2051" t="s">
        <v>3659</v>
      </c>
      <c r="B2051" t="s">
        <v>5</v>
      </c>
      <c r="C2051" t="s">
        <v>1732</v>
      </c>
      <c r="D2051" t="s">
        <v>6895</v>
      </c>
      <c r="E2051" t="s">
        <v>1713</v>
      </c>
    </row>
    <row r="2052" spans="1:5">
      <c r="A2052" t="s">
        <v>3660</v>
      </c>
      <c r="B2052" t="s">
        <v>5</v>
      </c>
      <c r="C2052" t="s">
        <v>1732</v>
      </c>
      <c r="D2052" t="s">
        <v>6895</v>
      </c>
      <c r="E2052" t="s">
        <v>1714</v>
      </c>
    </row>
    <row r="2053" spans="1:5">
      <c r="A2053" t="s">
        <v>3661</v>
      </c>
      <c r="B2053" t="s">
        <v>5</v>
      </c>
      <c r="C2053" t="s">
        <v>1732</v>
      </c>
      <c r="D2053" t="s">
        <v>6895</v>
      </c>
      <c r="E2053" t="s">
        <v>1715</v>
      </c>
    </row>
    <row r="2054" spans="1:5">
      <c r="A2054" t="s">
        <v>3662</v>
      </c>
      <c r="B2054" t="s">
        <v>5</v>
      </c>
      <c r="C2054" t="s">
        <v>1732</v>
      </c>
      <c r="D2054" t="s">
        <v>6896</v>
      </c>
      <c r="E2054" t="s">
        <v>1702</v>
      </c>
    </row>
    <row r="2055" spans="1:5">
      <c r="A2055" t="s">
        <v>3663</v>
      </c>
      <c r="B2055" t="s">
        <v>5</v>
      </c>
      <c r="C2055" t="s">
        <v>1732</v>
      </c>
      <c r="D2055" t="s">
        <v>6896</v>
      </c>
      <c r="E2055" t="s">
        <v>1705</v>
      </c>
    </row>
    <row r="2056" spans="1:5">
      <c r="A2056" t="s">
        <v>3664</v>
      </c>
      <c r="B2056" t="s">
        <v>5</v>
      </c>
      <c r="C2056" t="s">
        <v>1732</v>
      </c>
      <c r="D2056" t="s">
        <v>6896</v>
      </c>
      <c r="E2056" t="s">
        <v>1706</v>
      </c>
    </row>
    <row r="2057" spans="1:5">
      <c r="A2057" t="s">
        <v>3665</v>
      </c>
      <c r="B2057" t="s">
        <v>5</v>
      </c>
      <c r="C2057" t="s">
        <v>1732</v>
      </c>
      <c r="D2057" t="s">
        <v>6896</v>
      </c>
      <c r="E2057" t="s">
        <v>1707</v>
      </c>
    </row>
    <row r="2058" spans="1:5">
      <c r="A2058" t="s">
        <v>3666</v>
      </c>
      <c r="B2058" t="s">
        <v>5</v>
      </c>
      <c r="C2058" t="s">
        <v>1732</v>
      </c>
      <c r="D2058" t="s">
        <v>6896</v>
      </c>
      <c r="E2058" t="s">
        <v>1708</v>
      </c>
    </row>
    <row r="2059" spans="1:5">
      <c r="A2059" t="s">
        <v>3667</v>
      </c>
      <c r="B2059" t="s">
        <v>5</v>
      </c>
      <c r="C2059" t="s">
        <v>1732</v>
      </c>
      <c r="D2059" t="s">
        <v>6896</v>
      </c>
      <c r="E2059" t="s">
        <v>1709</v>
      </c>
    </row>
    <row r="2060" spans="1:5">
      <c r="A2060" t="s">
        <v>3668</v>
      </c>
      <c r="B2060" t="s">
        <v>5</v>
      </c>
      <c r="C2060" t="s">
        <v>1732</v>
      </c>
      <c r="D2060" t="s">
        <v>6896</v>
      </c>
      <c r="E2060" t="s">
        <v>1710</v>
      </c>
    </row>
    <row r="2061" spans="1:5">
      <c r="A2061" t="s">
        <v>3669</v>
      </c>
      <c r="B2061" t="s">
        <v>5</v>
      </c>
      <c r="C2061" t="s">
        <v>1732</v>
      </c>
      <c r="D2061" t="s">
        <v>6896</v>
      </c>
      <c r="E2061" t="s">
        <v>1711</v>
      </c>
    </row>
    <row r="2062" spans="1:5">
      <c r="A2062" t="s">
        <v>3670</v>
      </c>
      <c r="B2062" t="s">
        <v>5</v>
      </c>
      <c r="C2062" t="s">
        <v>1732</v>
      </c>
      <c r="D2062" t="s">
        <v>6896</v>
      </c>
      <c r="E2062" t="s">
        <v>1712</v>
      </c>
    </row>
    <row r="2063" spans="1:5">
      <c r="A2063" t="s">
        <v>3671</v>
      </c>
      <c r="B2063" t="s">
        <v>5</v>
      </c>
      <c r="C2063" t="s">
        <v>1732</v>
      </c>
      <c r="D2063" t="s">
        <v>6896</v>
      </c>
      <c r="E2063" t="s">
        <v>1713</v>
      </c>
    </row>
    <row r="2064" spans="1:5">
      <c r="A2064" t="s">
        <v>3672</v>
      </c>
      <c r="B2064" t="s">
        <v>5</v>
      </c>
      <c r="C2064" t="s">
        <v>1732</v>
      </c>
      <c r="D2064" t="s">
        <v>6896</v>
      </c>
      <c r="E2064" t="s">
        <v>1714</v>
      </c>
    </row>
    <row r="2065" spans="1:5">
      <c r="A2065" t="s">
        <v>3673</v>
      </c>
      <c r="B2065" t="s">
        <v>5</v>
      </c>
      <c r="C2065" t="s">
        <v>1732</v>
      </c>
      <c r="D2065" t="s">
        <v>6896</v>
      </c>
      <c r="E2065" t="s">
        <v>1715</v>
      </c>
    </row>
    <row r="2066" spans="1:5">
      <c r="A2066" t="s">
        <v>3674</v>
      </c>
      <c r="B2066" t="s">
        <v>5</v>
      </c>
      <c r="C2066" t="s">
        <v>1732</v>
      </c>
      <c r="D2066" t="s">
        <v>6897</v>
      </c>
      <c r="E2066" t="s">
        <v>1702</v>
      </c>
    </row>
    <row r="2067" spans="1:5">
      <c r="A2067" t="s">
        <v>3675</v>
      </c>
      <c r="B2067" t="s">
        <v>5</v>
      </c>
      <c r="C2067" t="s">
        <v>1732</v>
      </c>
      <c r="D2067" t="s">
        <v>6897</v>
      </c>
      <c r="E2067" t="s">
        <v>1705</v>
      </c>
    </row>
    <row r="2068" spans="1:5">
      <c r="A2068" t="s">
        <v>3676</v>
      </c>
      <c r="B2068" t="s">
        <v>5</v>
      </c>
      <c r="C2068" t="s">
        <v>1732</v>
      </c>
      <c r="D2068" t="s">
        <v>6897</v>
      </c>
      <c r="E2068" t="s">
        <v>1706</v>
      </c>
    </row>
    <row r="2069" spans="1:5">
      <c r="A2069" t="s">
        <v>3677</v>
      </c>
      <c r="B2069" t="s">
        <v>5</v>
      </c>
      <c r="C2069" t="s">
        <v>1732</v>
      </c>
      <c r="D2069" t="s">
        <v>6897</v>
      </c>
      <c r="E2069" t="s">
        <v>1707</v>
      </c>
    </row>
    <row r="2070" spans="1:5">
      <c r="A2070" t="s">
        <v>3678</v>
      </c>
      <c r="B2070" t="s">
        <v>5</v>
      </c>
      <c r="C2070" t="s">
        <v>1732</v>
      </c>
      <c r="D2070" t="s">
        <v>6897</v>
      </c>
      <c r="E2070" t="s">
        <v>1708</v>
      </c>
    </row>
    <row r="2071" spans="1:5">
      <c r="A2071" t="s">
        <v>3679</v>
      </c>
      <c r="B2071" t="s">
        <v>5</v>
      </c>
      <c r="C2071" t="s">
        <v>1732</v>
      </c>
      <c r="D2071" t="s">
        <v>6897</v>
      </c>
      <c r="E2071" t="s">
        <v>1709</v>
      </c>
    </row>
    <row r="2072" spans="1:5">
      <c r="A2072" t="s">
        <v>3680</v>
      </c>
      <c r="B2072" t="s">
        <v>5</v>
      </c>
      <c r="C2072" t="s">
        <v>1732</v>
      </c>
      <c r="D2072" t="s">
        <v>6897</v>
      </c>
      <c r="E2072" t="s">
        <v>1710</v>
      </c>
    </row>
    <row r="2073" spans="1:5">
      <c r="A2073" t="s">
        <v>3681</v>
      </c>
      <c r="B2073" t="s">
        <v>5</v>
      </c>
      <c r="C2073" t="s">
        <v>1732</v>
      </c>
      <c r="D2073" t="s">
        <v>6897</v>
      </c>
      <c r="E2073" t="s">
        <v>1711</v>
      </c>
    </row>
    <row r="2074" spans="1:5">
      <c r="A2074" t="s">
        <v>3682</v>
      </c>
      <c r="B2074" t="s">
        <v>5</v>
      </c>
      <c r="C2074" t="s">
        <v>1732</v>
      </c>
      <c r="D2074" t="s">
        <v>6897</v>
      </c>
      <c r="E2074" t="s">
        <v>1712</v>
      </c>
    </row>
    <row r="2075" spans="1:5">
      <c r="A2075" t="s">
        <v>3683</v>
      </c>
      <c r="B2075" t="s">
        <v>5</v>
      </c>
      <c r="C2075" t="s">
        <v>1732</v>
      </c>
      <c r="D2075" t="s">
        <v>6897</v>
      </c>
      <c r="E2075" t="s">
        <v>1713</v>
      </c>
    </row>
    <row r="2076" spans="1:5">
      <c r="A2076" t="s">
        <v>3684</v>
      </c>
      <c r="B2076" t="s">
        <v>5</v>
      </c>
      <c r="C2076" t="s">
        <v>1732</v>
      </c>
      <c r="D2076" t="s">
        <v>6897</v>
      </c>
      <c r="E2076" t="s">
        <v>1714</v>
      </c>
    </row>
    <row r="2077" spans="1:5">
      <c r="A2077" t="s">
        <v>3685</v>
      </c>
      <c r="B2077" t="s">
        <v>5</v>
      </c>
      <c r="C2077" t="s">
        <v>1732</v>
      </c>
      <c r="D2077" t="s">
        <v>6897</v>
      </c>
      <c r="E2077" t="s">
        <v>1715</v>
      </c>
    </row>
    <row r="2078" spans="1:5">
      <c r="A2078" t="s">
        <v>3686</v>
      </c>
      <c r="B2078" t="s">
        <v>5</v>
      </c>
      <c r="C2078" t="s">
        <v>1732</v>
      </c>
      <c r="D2078" t="s">
        <v>6898</v>
      </c>
      <c r="E2078" t="s">
        <v>1702</v>
      </c>
    </row>
    <row r="2079" spans="1:5">
      <c r="A2079" t="s">
        <v>3687</v>
      </c>
      <c r="B2079" t="s">
        <v>5</v>
      </c>
      <c r="C2079" t="s">
        <v>1732</v>
      </c>
      <c r="D2079" t="s">
        <v>6898</v>
      </c>
      <c r="E2079" t="s">
        <v>1705</v>
      </c>
    </row>
    <row r="2080" spans="1:5">
      <c r="A2080" t="s">
        <v>3688</v>
      </c>
      <c r="B2080" t="s">
        <v>5</v>
      </c>
      <c r="C2080" t="s">
        <v>1732</v>
      </c>
      <c r="D2080" t="s">
        <v>6898</v>
      </c>
      <c r="E2080" t="s">
        <v>1706</v>
      </c>
    </row>
    <row r="2081" spans="1:5">
      <c r="A2081" t="s">
        <v>3689</v>
      </c>
      <c r="B2081" t="s">
        <v>5</v>
      </c>
      <c r="C2081" t="s">
        <v>1732</v>
      </c>
      <c r="D2081" t="s">
        <v>6898</v>
      </c>
      <c r="E2081" t="s">
        <v>1707</v>
      </c>
    </row>
    <row r="2082" spans="1:5">
      <c r="A2082" t="s">
        <v>3690</v>
      </c>
      <c r="B2082" t="s">
        <v>5</v>
      </c>
      <c r="C2082" t="s">
        <v>1732</v>
      </c>
      <c r="D2082" t="s">
        <v>6898</v>
      </c>
      <c r="E2082" t="s">
        <v>1708</v>
      </c>
    </row>
    <row r="2083" spans="1:5">
      <c r="A2083" t="s">
        <v>3691</v>
      </c>
      <c r="B2083" t="s">
        <v>5</v>
      </c>
      <c r="C2083" t="s">
        <v>1732</v>
      </c>
      <c r="D2083" t="s">
        <v>6898</v>
      </c>
      <c r="E2083" t="s">
        <v>1709</v>
      </c>
    </row>
    <row r="2084" spans="1:5">
      <c r="A2084" t="s">
        <v>3692</v>
      </c>
      <c r="B2084" t="s">
        <v>5</v>
      </c>
      <c r="C2084" t="s">
        <v>1732</v>
      </c>
      <c r="D2084" t="s">
        <v>6898</v>
      </c>
      <c r="E2084" t="s">
        <v>1710</v>
      </c>
    </row>
    <row r="2085" spans="1:5">
      <c r="A2085" t="s">
        <v>3693</v>
      </c>
      <c r="B2085" t="s">
        <v>5</v>
      </c>
      <c r="C2085" t="s">
        <v>1732</v>
      </c>
      <c r="D2085" t="s">
        <v>6898</v>
      </c>
      <c r="E2085" t="s">
        <v>1711</v>
      </c>
    </row>
    <row r="2086" spans="1:5">
      <c r="A2086" t="s">
        <v>3694</v>
      </c>
      <c r="B2086" t="s">
        <v>5</v>
      </c>
      <c r="C2086" t="s">
        <v>1732</v>
      </c>
      <c r="D2086" t="s">
        <v>6898</v>
      </c>
      <c r="E2086" t="s">
        <v>1712</v>
      </c>
    </row>
    <row r="2087" spans="1:5">
      <c r="A2087" t="s">
        <v>3695</v>
      </c>
      <c r="B2087" t="s">
        <v>5</v>
      </c>
      <c r="C2087" t="s">
        <v>1732</v>
      </c>
      <c r="D2087" t="s">
        <v>6898</v>
      </c>
      <c r="E2087" t="s">
        <v>1713</v>
      </c>
    </row>
    <row r="2088" spans="1:5">
      <c r="A2088" t="s">
        <v>3696</v>
      </c>
      <c r="B2088" t="s">
        <v>5</v>
      </c>
      <c r="C2088" t="s">
        <v>1732</v>
      </c>
      <c r="D2088" t="s">
        <v>6898</v>
      </c>
      <c r="E2088" t="s">
        <v>1714</v>
      </c>
    </row>
    <row r="2089" spans="1:5">
      <c r="A2089" t="s">
        <v>3697</v>
      </c>
      <c r="B2089" t="s">
        <v>5</v>
      </c>
      <c r="C2089" t="s">
        <v>1732</v>
      </c>
      <c r="D2089" t="s">
        <v>6898</v>
      </c>
      <c r="E2089" t="s">
        <v>1715</v>
      </c>
    </row>
    <row r="2090" spans="1:5">
      <c r="A2090" t="s">
        <v>3698</v>
      </c>
      <c r="B2090" t="s">
        <v>5</v>
      </c>
      <c r="C2090" t="s">
        <v>1732</v>
      </c>
      <c r="D2090" t="s">
        <v>6899</v>
      </c>
      <c r="E2090" t="s">
        <v>1702</v>
      </c>
    </row>
    <row r="2091" spans="1:5">
      <c r="A2091" t="s">
        <v>3699</v>
      </c>
      <c r="B2091" t="s">
        <v>5</v>
      </c>
      <c r="C2091" t="s">
        <v>1732</v>
      </c>
      <c r="D2091" t="s">
        <v>6899</v>
      </c>
      <c r="E2091" t="s">
        <v>1705</v>
      </c>
    </row>
    <row r="2092" spans="1:5">
      <c r="A2092" t="s">
        <v>3700</v>
      </c>
      <c r="B2092" t="s">
        <v>5</v>
      </c>
      <c r="C2092" t="s">
        <v>1732</v>
      </c>
      <c r="D2092" t="s">
        <v>6899</v>
      </c>
      <c r="E2092" t="s">
        <v>1706</v>
      </c>
    </row>
    <row r="2093" spans="1:5">
      <c r="A2093" t="s">
        <v>3701</v>
      </c>
      <c r="B2093" t="s">
        <v>5</v>
      </c>
      <c r="C2093" t="s">
        <v>1732</v>
      </c>
      <c r="D2093" t="s">
        <v>6899</v>
      </c>
      <c r="E2093" t="s">
        <v>1707</v>
      </c>
    </row>
    <row r="2094" spans="1:5">
      <c r="A2094" t="s">
        <v>3702</v>
      </c>
      <c r="B2094" t="s">
        <v>5</v>
      </c>
      <c r="C2094" t="s">
        <v>1732</v>
      </c>
      <c r="D2094" t="s">
        <v>6899</v>
      </c>
      <c r="E2094" t="s">
        <v>1708</v>
      </c>
    </row>
    <row r="2095" spans="1:5">
      <c r="A2095" t="s">
        <v>3703</v>
      </c>
      <c r="B2095" t="s">
        <v>5</v>
      </c>
      <c r="C2095" t="s">
        <v>1732</v>
      </c>
      <c r="D2095" t="s">
        <v>6899</v>
      </c>
      <c r="E2095" t="s">
        <v>1709</v>
      </c>
    </row>
    <row r="2096" spans="1:5">
      <c r="A2096" t="s">
        <v>3704</v>
      </c>
      <c r="B2096" t="s">
        <v>5</v>
      </c>
      <c r="C2096" t="s">
        <v>1732</v>
      </c>
      <c r="D2096" t="s">
        <v>6899</v>
      </c>
      <c r="E2096" t="s">
        <v>1710</v>
      </c>
    </row>
    <row r="2097" spans="1:5">
      <c r="A2097" t="s">
        <v>3705</v>
      </c>
      <c r="B2097" t="s">
        <v>5</v>
      </c>
      <c r="C2097" t="s">
        <v>1732</v>
      </c>
      <c r="D2097" t="s">
        <v>6899</v>
      </c>
      <c r="E2097" t="s">
        <v>1711</v>
      </c>
    </row>
    <row r="2098" spans="1:5">
      <c r="A2098" t="s">
        <v>3706</v>
      </c>
      <c r="B2098" t="s">
        <v>5</v>
      </c>
      <c r="C2098" t="s">
        <v>1732</v>
      </c>
      <c r="D2098" t="s">
        <v>6899</v>
      </c>
      <c r="E2098" t="s">
        <v>1712</v>
      </c>
    </row>
    <row r="2099" spans="1:5">
      <c r="A2099" t="s">
        <v>3707</v>
      </c>
      <c r="B2099" t="s">
        <v>5</v>
      </c>
      <c r="C2099" t="s">
        <v>1732</v>
      </c>
      <c r="D2099" t="s">
        <v>6899</v>
      </c>
      <c r="E2099" t="s">
        <v>1713</v>
      </c>
    </row>
    <row r="2100" spans="1:5">
      <c r="A2100" t="s">
        <v>3708</v>
      </c>
      <c r="B2100" t="s">
        <v>5</v>
      </c>
      <c r="C2100" t="s">
        <v>1732</v>
      </c>
      <c r="D2100" t="s">
        <v>6899</v>
      </c>
      <c r="E2100" t="s">
        <v>1714</v>
      </c>
    </row>
    <row r="2101" spans="1:5">
      <c r="A2101" t="s">
        <v>3709</v>
      </c>
      <c r="B2101" t="s">
        <v>5</v>
      </c>
      <c r="C2101" t="s">
        <v>1732</v>
      </c>
      <c r="D2101" t="s">
        <v>6899</v>
      </c>
      <c r="E2101" t="s">
        <v>1715</v>
      </c>
    </row>
    <row r="2102" spans="1:5">
      <c r="A2102" t="s">
        <v>3710</v>
      </c>
      <c r="B2102" t="s">
        <v>5</v>
      </c>
      <c r="C2102" t="s">
        <v>1732</v>
      </c>
      <c r="D2102" t="s">
        <v>6900</v>
      </c>
      <c r="E2102" t="s">
        <v>1702</v>
      </c>
    </row>
    <row r="2103" spans="1:5">
      <c r="A2103" t="s">
        <v>3711</v>
      </c>
      <c r="B2103" t="s">
        <v>5</v>
      </c>
      <c r="C2103" t="s">
        <v>1732</v>
      </c>
      <c r="D2103" t="s">
        <v>6900</v>
      </c>
      <c r="E2103" t="s">
        <v>1705</v>
      </c>
    </row>
    <row r="2104" spans="1:5">
      <c r="A2104" t="s">
        <v>3712</v>
      </c>
      <c r="B2104" t="s">
        <v>5</v>
      </c>
      <c r="C2104" t="s">
        <v>1732</v>
      </c>
      <c r="D2104" t="s">
        <v>6900</v>
      </c>
      <c r="E2104" t="s">
        <v>1706</v>
      </c>
    </row>
    <row r="2105" spans="1:5">
      <c r="A2105" t="s">
        <v>3713</v>
      </c>
      <c r="B2105" t="s">
        <v>5</v>
      </c>
      <c r="C2105" t="s">
        <v>1732</v>
      </c>
      <c r="D2105" t="s">
        <v>6900</v>
      </c>
      <c r="E2105" t="s">
        <v>1707</v>
      </c>
    </row>
    <row r="2106" spans="1:5">
      <c r="A2106" t="s">
        <v>3714</v>
      </c>
      <c r="B2106" t="s">
        <v>5</v>
      </c>
      <c r="C2106" t="s">
        <v>1732</v>
      </c>
      <c r="D2106" t="s">
        <v>6900</v>
      </c>
      <c r="E2106" t="s">
        <v>1708</v>
      </c>
    </row>
    <row r="2107" spans="1:5">
      <c r="A2107" t="s">
        <v>3715</v>
      </c>
      <c r="B2107" t="s">
        <v>5</v>
      </c>
      <c r="C2107" t="s">
        <v>1732</v>
      </c>
      <c r="D2107" t="s">
        <v>6900</v>
      </c>
      <c r="E2107" t="s">
        <v>1709</v>
      </c>
    </row>
    <row r="2108" spans="1:5">
      <c r="A2108" t="s">
        <v>3716</v>
      </c>
      <c r="B2108" t="s">
        <v>5</v>
      </c>
      <c r="C2108" t="s">
        <v>1732</v>
      </c>
      <c r="D2108" t="s">
        <v>6900</v>
      </c>
      <c r="E2108" t="s">
        <v>1710</v>
      </c>
    </row>
    <row r="2109" spans="1:5">
      <c r="A2109" t="s">
        <v>3717</v>
      </c>
      <c r="B2109" t="s">
        <v>5</v>
      </c>
      <c r="C2109" t="s">
        <v>1732</v>
      </c>
      <c r="D2109" t="s">
        <v>6900</v>
      </c>
      <c r="E2109" t="s">
        <v>1711</v>
      </c>
    </row>
    <row r="2110" spans="1:5">
      <c r="A2110" t="s">
        <v>3718</v>
      </c>
      <c r="B2110" t="s">
        <v>5</v>
      </c>
      <c r="C2110" t="s">
        <v>1732</v>
      </c>
      <c r="D2110" t="s">
        <v>6900</v>
      </c>
      <c r="E2110" t="s">
        <v>1712</v>
      </c>
    </row>
    <row r="2111" spans="1:5">
      <c r="A2111" t="s">
        <v>3719</v>
      </c>
      <c r="B2111" t="s">
        <v>5</v>
      </c>
      <c r="C2111" t="s">
        <v>1732</v>
      </c>
      <c r="D2111" t="s">
        <v>6900</v>
      </c>
      <c r="E2111" t="s">
        <v>1713</v>
      </c>
    </row>
    <row r="2112" spans="1:5">
      <c r="A2112" t="s">
        <v>3720</v>
      </c>
      <c r="B2112" t="s">
        <v>5</v>
      </c>
      <c r="C2112" t="s">
        <v>1732</v>
      </c>
      <c r="D2112" t="s">
        <v>6900</v>
      </c>
      <c r="E2112" t="s">
        <v>1714</v>
      </c>
    </row>
    <row r="2113" spans="1:5">
      <c r="A2113" t="s">
        <v>3721</v>
      </c>
      <c r="B2113" t="s">
        <v>5</v>
      </c>
      <c r="C2113" t="s">
        <v>1732</v>
      </c>
      <c r="D2113" t="s">
        <v>6900</v>
      </c>
      <c r="E2113" t="s">
        <v>1715</v>
      </c>
    </row>
    <row r="2114" spans="1:5">
      <c r="A2114" t="s">
        <v>3722</v>
      </c>
      <c r="B2114" t="s">
        <v>5</v>
      </c>
      <c r="C2114" t="s">
        <v>1732</v>
      </c>
      <c r="D2114" t="s">
        <v>6901</v>
      </c>
      <c r="E2114" t="s">
        <v>1702</v>
      </c>
    </row>
    <row r="2115" spans="1:5">
      <c r="A2115" t="s">
        <v>3723</v>
      </c>
      <c r="B2115" t="s">
        <v>5</v>
      </c>
      <c r="C2115" t="s">
        <v>1732</v>
      </c>
      <c r="D2115" t="s">
        <v>6901</v>
      </c>
      <c r="E2115" t="s">
        <v>1705</v>
      </c>
    </row>
    <row r="2116" spans="1:5">
      <c r="A2116" t="s">
        <v>3724</v>
      </c>
      <c r="B2116" t="s">
        <v>5</v>
      </c>
      <c r="C2116" t="s">
        <v>1732</v>
      </c>
      <c r="D2116" t="s">
        <v>6901</v>
      </c>
      <c r="E2116" t="s">
        <v>1706</v>
      </c>
    </row>
    <row r="2117" spans="1:5">
      <c r="A2117" t="s">
        <v>3725</v>
      </c>
      <c r="B2117" t="s">
        <v>5</v>
      </c>
      <c r="C2117" t="s">
        <v>1732</v>
      </c>
      <c r="D2117" t="s">
        <v>6901</v>
      </c>
      <c r="E2117" t="s">
        <v>1707</v>
      </c>
    </row>
    <row r="2118" spans="1:5">
      <c r="A2118" t="s">
        <v>3726</v>
      </c>
      <c r="B2118" t="s">
        <v>5</v>
      </c>
      <c r="C2118" t="s">
        <v>1732</v>
      </c>
      <c r="D2118" t="s">
        <v>6901</v>
      </c>
      <c r="E2118" t="s">
        <v>1708</v>
      </c>
    </row>
    <row r="2119" spans="1:5">
      <c r="A2119" t="s">
        <v>3727</v>
      </c>
      <c r="B2119" t="s">
        <v>5</v>
      </c>
      <c r="C2119" t="s">
        <v>1732</v>
      </c>
      <c r="D2119" t="s">
        <v>6901</v>
      </c>
      <c r="E2119" t="s">
        <v>1709</v>
      </c>
    </row>
    <row r="2120" spans="1:5">
      <c r="A2120" t="s">
        <v>3728</v>
      </c>
      <c r="B2120" t="s">
        <v>5</v>
      </c>
      <c r="C2120" t="s">
        <v>1732</v>
      </c>
      <c r="D2120" t="s">
        <v>6901</v>
      </c>
      <c r="E2120" t="s">
        <v>1710</v>
      </c>
    </row>
    <row r="2121" spans="1:5">
      <c r="A2121" t="s">
        <v>3729</v>
      </c>
      <c r="B2121" t="s">
        <v>5</v>
      </c>
      <c r="C2121" t="s">
        <v>1732</v>
      </c>
      <c r="D2121" t="s">
        <v>6901</v>
      </c>
      <c r="E2121" t="s">
        <v>1711</v>
      </c>
    </row>
    <row r="2122" spans="1:5">
      <c r="A2122" t="s">
        <v>3730</v>
      </c>
      <c r="B2122" t="s">
        <v>5</v>
      </c>
      <c r="C2122" t="s">
        <v>1732</v>
      </c>
      <c r="D2122" t="s">
        <v>6901</v>
      </c>
      <c r="E2122" t="s">
        <v>1712</v>
      </c>
    </row>
    <row r="2123" spans="1:5">
      <c r="A2123" t="s">
        <v>3731</v>
      </c>
      <c r="B2123" t="s">
        <v>5</v>
      </c>
      <c r="C2123" t="s">
        <v>1732</v>
      </c>
      <c r="D2123" t="s">
        <v>6901</v>
      </c>
      <c r="E2123" t="s">
        <v>1713</v>
      </c>
    </row>
    <row r="2124" spans="1:5">
      <c r="A2124" t="s">
        <v>3732</v>
      </c>
      <c r="B2124" t="s">
        <v>5</v>
      </c>
      <c r="C2124" t="s">
        <v>1732</v>
      </c>
      <c r="D2124" t="s">
        <v>6901</v>
      </c>
      <c r="E2124" t="s">
        <v>1714</v>
      </c>
    </row>
    <row r="2125" spans="1:5">
      <c r="A2125" t="s">
        <v>3733</v>
      </c>
      <c r="B2125" t="s">
        <v>5</v>
      </c>
      <c r="C2125" t="s">
        <v>1732</v>
      </c>
      <c r="D2125" t="s">
        <v>6901</v>
      </c>
      <c r="E2125" t="s">
        <v>1715</v>
      </c>
    </row>
    <row r="2126" spans="1:5">
      <c r="A2126" t="s">
        <v>3734</v>
      </c>
      <c r="B2126" t="s">
        <v>5</v>
      </c>
      <c r="C2126" t="s">
        <v>1732</v>
      </c>
      <c r="D2126" t="s">
        <v>6902</v>
      </c>
      <c r="E2126" t="s">
        <v>1702</v>
      </c>
    </row>
    <row r="2127" spans="1:5">
      <c r="A2127" t="s">
        <v>3735</v>
      </c>
      <c r="B2127" t="s">
        <v>5</v>
      </c>
      <c r="C2127" t="s">
        <v>1732</v>
      </c>
      <c r="D2127" t="s">
        <v>6902</v>
      </c>
      <c r="E2127" t="s">
        <v>1705</v>
      </c>
    </row>
    <row r="2128" spans="1:5">
      <c r="A2128" t="s">
        <v>3736</v>
      </c>
      <c r="B2128" t="s">
        <v>5</v>
      </c>
      <c r="C2128" t="s">
        <v>1732</v>
      </c>
      <c r="D2128" t="s">
        <v>6902</v>
      </c>
      <c r="E2128" t="s">
        <v>1706</v>
      </c>
    </row>
    <row r="2129" spans="1:5">
      <c r="A2129" t="s">
        <v>3737</v>
      </c>
      <c r="B2129" t="s">
        <v>5</v>
      </c>
      <c r="C2129" t="s">
        <v>1732</v>
      </c>
      <c r="D2129" t="s">
        <v>6902</v>
      </c>
      <c r="E2129" t="s">
        <v>1707</v>
      </c>
    </row>
    <row r="2130" spans="1:5">
      <c r="A2130" t="s">
        <v>3738</v>
      </c>
      <c r="B2130" t="s">
        <v>5</v>
      </c>
      <c r="C2130" t="s">
        <v>1732</v>
      </c>
      <c r="D2130" t="s">
        <v>6902</v>
      </c>
      <c r="E2130" t="s">
        <v>1708</v>
      </c>
    </row>
    <row r="2131" spans="1:5">
      <c r="A2131" t="s">
        <v>3739</v>
      </c>
      <c r="B2131" t="s">
        <v>5</v>
      </c>
      <c r="C2131" t="s">
        <v>1732</v>
      </c>
      <c r="D2131" t="s">
        <v>6902</v>
      </c>
      <c r="E2131" t="s">
        <v>1709</v>
      </c>
    </row>
    <row r="2132" spans="1:5">
      <c r="A2132" t="s">
        <v>3740</v>
      </c>
      <c r="B2132" t="s">
        <v>5</v>
      </c>
      <c r="C2132" t="s">
        <v>1732</v>
      </c>
      <c r="D2132" t="s">
        <v>6902</v>
      </c>
      <c r="E2132" t="s">
        <v>1710</v>
      </c>
    </row>
    <row r="2133" spans="1:5">
      <c r="A2133" t="s">
        <v>3741</v>
      </c>
      <c r="B2133" t="s">
        <v>5</v>
      </c>
      <c r="C2133" t="s">
        <v>1732</v>
      </c>
      <c r="D2133" t="s">
        <v>6902</v>
      </c>
      <c r="E2133" t="s">
        <v>1711</v>
      </c>
    </row>
    <row r="2134" spans="1:5">
      <c r="A2134" t="s">
        <v>3742</v>
      </c>
      <c r="B2134" t="s">
        <v>5</v>
      </c>
      <c r="C2134" t="s">
        <v>1732</v>
      </c>
      <c r="D2134" t="s">
        <v>6902</v>
      </c>
      <c r="E2134" t="s">
        <v>1712</v>
      </c>
    </row>
    <row r="2135" spans="1:5">
      <c r="A2135" t="s">
        <v>3743</v>
      </c>
      <c r="B2135" t="s">
        <v>5</v>
      </c>
      <c r="C2135" t="s">
        <v>1732</v>
      </c>
      <c r="D2135" t="s">
        <v>6902</v>
      </c>
      <c r="E2135" t="s">
        <v>1713</v>
      </c>
    </row>
    <row r="2136" spans="1:5">
      <c r="A2136" t="s">
        <v>3744</v>
      </c>
      <c r="B2136" t="s">
        <v>5</v>
      </c>
      <c r="C2136" t="s">
        <v>1732</v>
      </c>
      <c r="D2136" t="s">
        <v>6902</v>
      </c>
      <c r="E2136" t="s">
        <v>1714</v>
      </c>
    </row>
    <row r="2137" spans="1:5">
      <c r="A2137" t="s">
        <v>3745</v>
      </c>
      <c r="B2137" t="s">
        <v>5</v>
      </c>
      <c r="C2137" t="s">
        <v>1732</v>
      </c>
      <c r="D2137" t="s">
        <v>6902</v>
      </c>
      <c r="E2137" t="s">
        <v>1715</v>
      </c>
    </row>
    <row r="2138" spans="1:5">
      <c r="A2138" t="s">
        <v>3746</v>
      </c>
      <c r="B2138" t="s">
        <v>5</v>
      </c>
      <c r="C2138" t="s">
        <v>1732</v>
      </c>
      <c r="D2138" t="s">
        <v>6903</v>
      </c>
      <c r="E2138" t="s">
        <v>1702</v>
      </c>
    </row>
    <row r="2139" spans="1:5">
      <c r="A2139" t="s">
        <v>3747</v>
      </c>
      <c r="B2139" t="s">
        <v>5</v>
      </c>
      <c r="C2139" t="s">
        <v>1732</v>
      </c>
      <c r="D2139" t="s">
        <v>6903</v>
      </c>
      <c r="E2139" t="s">
        <v>1705</v>
      </c>
    </row>
    <row r="2140" spans="1:5">
      <c r="A2140" t="s">
        <v>3748</v>
      </c>
      <c r="B2140" t="s">
        <v>5</v>
      </c>
      <c r="C2140" t="s">
        <v>1732</v>
      </c>
      <c r="D2140" t="s">
        <v>6903</v>
      </c>
      <c r="E2140" t="s">
        <v>1706</v>
      </c>
    </row>
    <row r="2141" spans="1:5">
      <c r="A2141" t="s">
        <v>3749</v>
      </c>
      <c r="B2141" t="s">
        <v>5</v>
      </c>
      <c r="C2141" t="s">
        <v>1732</v>
      </c>
      <c r="D2141" t="s">
        <v>6903</v>
      </c>
      <c r="E2141" t="s">
        <v>1707</v>
      </c>
    </row>
    <row r="2142" spans="1:5">
      <c r="A2142" t="s">
        <v>3750</v>
      </c>
      <c r="B2142" t="s">
        <v>5</v>
      </c>
      <c r="C2142" t="s">
        <v>1732</v>
      </c>
      <c r="D2142" t="s">
        <v>6903</v>
      </c>
      <c r="E2142" t="s">
        <v>1708</v>
      </c>
    </row>
    <row r="2143" spans="1:5">
      <c r="A2143" t="s">
        <v>3751</v>
      </c>
      <c r="B2143" t="s">
        <v>5</v>
      </c>
      <c r="C2143" t="s">
        <v>1732</v>
      </c>
      <c r="D2143" t="s">
        <v>6903</v>
      </c>
      <c r="E2143" t="s">
        <v>1709</v>
      </c>
    </row>
    <row r="2144" spans="1:5">
      <c r="A2144" t="s">
        <v>3752</v>
      </c>
      <c r="B2144" t="s">
        <v>5</v>
      </c>
      <c r="C2144" t="s">
        <v>1732</v>
      </c>
      <c r="D2144" t="s">
        <v>6903</v>
      </c>
      <c r="E2144" t="s">
        <v>1710</v>
      </c>
    </row>
    <row r="2145" spans="1:5">
      <c r="A2145" t="s">
        <v>3753</v>
      </c>
      <c r="B2145" t="s">
        <v>5</v>
      </c>
      <c r="C2145" t="s">
        <v>1732</v>
      </c>
      <c r="D2145" t="s">
        <v>6903</v>
      </c>
      <c r="E2145" t="s">
        <v>1711</v>
      </c>
    </row>
    <row r="2146" spans="1:5">
      <c r="A2146" t="s">
        <v>3754</v>
      </c>
      <c r="B2146" t="s">
        <v>5</v>
      </c>
      <c r="C2146" t="s">
        <v>1732</v>
      </c>
      <c r="D2146" t="s">
        <v>6903</v>
      </c>
      <c r="E2146" t="s">
        <v>1712</v>
      </c>
    </row>
    <row r="2147" spans="1:5">
      <c r="A2147" t="s">
        <v>3755</v>
      </c>
      <c r="B2147" t="s">
        <v>5</v>
      </c>
      <c r="C2147" t="s">
        <v>1732</v>
      </c>
      <c r="D2147" t="s">
        <v>6903</v>
      </c>
      <c r="E2147" t="s">
        <v>1713</v>
      </c>
    </row>
    <row r="2148" spans="1:5">
      <c r="A2148" t="s">
        <v>3756</v>
      </c>
      <c r="B2148" t="s">
        <v>5</v>
      </c>
      <c r="C2148" t="s">
        <v>1732</v>
      </c>
      <c r="D2148" t="s">
        <v>6903</v>
      </c>
      <c r="E2148" t="s">
        <v>1714</v>
      </c>
    </row>
    <row r="2149" spans="1:5">
      <c r="A2149" t="s">
        <v>3757</v>
      </c>
      <c r="B2149" t="s">
        <v>5</v>
      </c>
      <c r="C2149" t="s">
        <v>1732</v>
      </c>
      <c r="D2149" t="s">
        <v>6903</v>
      </c>
      <c r="E2149" t="s">
        <v>1715</v>
      </c>
    </row>
    <row r="2150" spans="1:5">
      <c r="A2150" t="s">
        <v>3758</v>
      </c>
      <c r="B2150" t="s">
        <v>5</v>
      </c>
      <c r="C2150" t="s">
        <v>1732</v>
      </c>
      <c r="D2150" t="s">
        <v>6904</v>
      </c>
      <c r="E2150" t="s">
        <v>1702</v>
      </c>
    </row>
    <row r="2151" spans="1:5">
      <c r="A2151" t="s">
        <v>3759</v>
      </c>
      <c r="B2151" t="s">
        <v>5</v>
      </c>
      <c r="C2151" t="s">
        <v>1732</v>
      </c>
      <c r="D2151" t="s">
        <v>6904</v>
      </c>
      <c r="E2151" t="s">
        <v>1705</v>
      </c>
    </row>
    <row r="2152" spans="1:5">
      <c r="A2152" t="s">
        <v>3760</v>
      </c>
      <c r="B2152" t="s">
        <v>5</v>
      </c>
      <c r="C2152" t="s">
        <v>1732</v>
      </c>
      <c r="D2152" t="s">
        <v>6904</v>
      </c>
      <c r="E2152" t="s">
        <v>1706</v>
      </c>
    </row>
    <row r="2153" spans="1:5">
      <c r="A2153" t="s">
        <v>3761</v>
      </c>
      <c r="B2153" t="s">
        <v>5</v>
      </c>
      <c r="C2153" t="s">
        <v>1732</v>
      </c>
      <c r="D2153" t="s">
        <v>6904</v>
      </c>
      <c r="E2153" t="s">
        <v>1707</v>
      </c>
    </row>
    <row r="2154" spans="1:5">
      <c r="A2154" t="s">
        <v>3762</v>
      </c>
      <c r="B2154" t="s">
        <v>5</v>
      </c>
      <c r="C2154" t="s">
        <v>1732</v>
      </c>
      <c r="D2154" t="s">
        <v>6904</v>
      </c>
      <c r="E2154" t="s">
        <v>1708</v>
      </c>
    </row>
    <row r="2155" spans="1:5">
      <c r="A2155" t="s">
        <v>3763</v>
      </c>
      <c r="B2155" t="s">
        <v>5</v>
      </c>
      <c r="C2155" t="s">
        <v>1732</v>
      </c>
      <c r="D2155" t="s">
        <v>6904</v>
      </c>
      <c r="E2155" t="s">
        <v>1709</v>
      </c>
    </row>
    <row r="2156" spans="1:5">
      <c r="A2156" t="s">
        <v>3764</v>
      </c>
      <c r="B2156" t="s">
        <v>5</v>
      </c>
      <c r="C2156" t="s">
        <v>1732</v>
      </c>
      <c r="D2156" t="s">
        <v>6904</v>
      </c>
      <c r="E2156" t="s">
        <v>1710</v>
      </c>
    </row>
    <row r="2157" spans="1:5">
      <c r="A2157" t="s">
        <v>3765</v>
      </c>
      <c r="B2157" t="s">
        <v>5</v>
      </c>
      <c r="C2157" t="s">
        <v>1732</v>
      </c>
      <c r="D2157" t="s">
        <v>6904</v>
      </c>
      <c r="E2157" t="s">
        <v>1711</v>
      </c>
    </row>
    <row r="2158" spans="1:5">
      <c r="A2158" t="s">
        <v>3766</v>
      </c>
      <c r="B2158" t="s">
        <v>5</v>
      </c>
      <c r="C2158" t="s">
        <v>1732</v>
      </c>
      <c r="D2158" t="s">
        <v>6904</v>
      </c>
      <c r="E2158" t="s">
        <v>1712</v>
      </c>
    </row>
    <row r="2159" spans="1:5">
      <c r="A2159" t="s">
        <v>3767</v>
      </c>
      <c r="B2159" t="s">
        <v>5</v>
      </c>
      <c r="C2159" t="s">
        <v>1732</v>
      </c>
      <c r="D2159" t="s">
        <v>6904</v>
      </c>
      <c r="E2159" t="s">
        <v>1713</v>
      </c>
    </row>
    <row r="2160" spans="1:5">
      <c r="A2160" t="s">
        <v>3768</v>
      </c>
      <c r="B2160" t="s">
        <v>5</v>
      </c>
      <c r="C2160" t="s">
        <v>1732</v>
      </c>
      <c r="D2160" t="s">
        <v>6904</v>
      </c>
      <c r="E2160" t="s">
        <v>1714</v>
      </c>
    </row>
    <row r="2161" spans="1:5">
      <c r="A2161" t="s">
        <v>3769</v>
      </c>
      <c r="B2161" t="s">
        <v>5</v>
      </c>
      <c r="C2161" t="s">
        <v>1732</v>
      </c>
      <c r="D2161" t="s">
        <v>6904</v>
      </c>
      <c r="E2161" t="s">
        <v>1715</v>
      </c>
    </row>
    <row r="2162" spans="1:5">
      <c r="A2162" t="s">
        <v>3770</v>
      </c>
      <c r="B2162" t="s">
        <v>5</v>
      </c>
      <c r="C2162" t="s">
        <v>1732</v>
      </c>
      <c r="D2162" t="s">
        <v>6905</v>
      </c>
      <c r="E2162" t="s">
        <v>1702</v>
      </c>
    </row>
    <row r="2163" spans="1:5">
      <c r="A2163" t="s">
        <v>3771</v>
      </c>
      <c r="B2163" t="s">
        <v>5</v>
      </c>
      <c r="C2163" t="s">
        <v>1732</v>
      </c>
      <c r="D2163" t="s">
        <v>6905</v>
      </c>
      <c r="E2163" t="s">
        <v>1705</v>
      </c>
    </row>
    <row r="2164" spans="1:5">
      <c r="A2164" t="s">
        <v>3772</v>
      </c>
      <c r="B2164" t="s">
        <v>5</v>
      </c>
      <c r="C2164" t="s">
        <v>1732</v>
      </c>
      <c r="D2164" t="s">
        <v>6905</v>
      </c>
      <c r="E2164" t="s">
        <v>1706</v>
      </c>
    </row>
    <row r="2165" spans="1:5">
      <c r="A2165" t="s">
        <v>3773</v>
      </c>
      <c r="B2165" t="s">
        <v>5</v>
      </c>
      <c r="C2165" t="s">
        <v>1732</v>
      </c>
      <c r="D2165" t="s">
        <v>6905</v>
      </c>
      <c r="E2165" t="s">
        <v>1707</v>
      </c>
    </row>
    <row r="2166" spans="1:5">
      <c r="A2166" t="s">
        <v>3774</v>
      </c>
      <c r="B2166" t="s">
        <v>5</v>
      </c>
      <c r="C2166" t="s">
        <v>1732</v>
      </c>
      <c r="D2166" t="s">
        <v>6905</v>
      </c>
      <c r="E2166" t="s">
        <v>1708</v>
      </c>
    </row>
    <row r="2167" spans="1:5">
      <c r="A2167" t="s">
        <v>3775</v>
      </c>
      <c r="B2167" t="s">
        <v>5</v>
      </c>
      <c r="C2167" t="s">
        <v>1732</v>
      </c>
      <c r="D2167" t="s">
        <v>6905</v>
      </c>
      <c r="E2167" t="s">
        <v>1709</v>
      </c>
    </row>
    <row r="2168" spans="1:5">
      <c r="A2168" t="s">
        <v>3776</v>
      </c>
      <c r="B2168" t="s">
        <v>5</v>
      </c>
      <c r="C2168" t="s">
        <v>1732</v>
      </c>
      <c r="D2168" t="s">
        <v>6905</v>
      </c>
      <c r="E2168" t="s">
        <v>1710</v>
      </c>
    </row>
    <row r="2169" spans="1:5">
      <c r="A2169" t="s">
        <v>3777</v>
      </c>
      <c r="B2169" t="s">
        <v>5</v>
      </c>
      <c r="C2169" t="s">
        <v>1732</v>
      </c>
      <c r="D2169" t="s">
        <v>6905</v>
      </c>
      <c r="E2169" t="s">
        <v>1711</v>
      </c>
    </row>
    <row r="2170" spans="1:5">
      <c r="A2170" t="s">
        <v>3778</v>
      </c>
      <c r="B2170" t="s">
        <v>5</v>
      </c>
      <c r="C2170" t="s">
        <v>1732</v>
      </c>
      <c r="D2170" t="s">
        <v>6905</v>
      </c>
      <c r="E2170" t="s">
        <v>1712</v>
      </c>
    </row>
    <row r="2171" spans="1:5">
      <c r="A2171" t="s">
        <v>3779</v>
      </c>
      <c r="B2171" t="s">
        <v>5</v>
      </c>
      <c r="C2171" t="s">
        <v>1732</v>
      </c>
      <c r="D2171" t="s">
        <v>6905</v>
      </c>
      <c r="E2171" t="s">
        <v>1713</v>
      </c>
    </row>
    <row r="2172" spans="1:5">
      <c r="A2172" t="s">
        <v>3780</v>
      </c>
      <c r="B2172" t="s">
        <v>5</v>
      </c>
      <c r="C2172" t="s">
        <v>1732</v>
      </c>
      <c r="D2172" t="s">
        <v>6905</v>
      </c>
      <c r="E2172" t="s">
        <v>1714</v>
      </c>
    </row>
    <row r="2173" spans="1:5">
      <c r="A2173" t="s">
        <v>3781</v>
      </c>
      <c r="B2173" t="s">
        <v>5</v>
      </c>
      <c r="C2173" t="s">
        <v>1732</v>
      </c>
      <c r="D2173" t="s">
        <v>6905</v>
      </c>
      <c r="E2173" t="s">
        <v>1715</v>
      </c>
    </row>
    <row r="2174" spans="1:5">
      <c r="A2174" t="s">
        <v>3782</v>
      </c>
      <c r="B2174" t="s">
        <v>5</v>
      </c>
      <c r="C2174" t="s">
        <v>1732</v>
      </c>
      <c r="D2174" t="s">
        <v>6906</v>
      </c>
      <c r="E2174" t="s">
        <v>1702</v>
      </c>
    </row>
    <row r="2175" spans="1:5">
      <c r="A2175" t="s">
        <v>3783</v>
      </c>
      <c r="B2175" t="s">
        <v>5</v>
      </c>
      <c r="C2175" t="s">
        <v>1732</v>
      </c>
      <c r="D2175" t="s">
        <v>6906</v>
      </c>
      <c r="E2175" t="s">
        <v>1705</v>
      </c>
    </row>
    <row r="2176" spans="1:5">
      <c r="A2176" t="s">
        <v>3784</v>
      </c>
      <c r="B2176" t="s">
        <v>5</v>
      </c>
      <c r="C2176" t="s">
        <v>1732</v>
      </c>
      <c r="D2176" t="s">
        <v>6906</v>
      </c>
      <c r="E2176" t="s">
        <v>1706</v>
      </c>
    </row>
    <row r="2177" spans="1:5">
      <c r="A2177" t="s">
        <v>3785</v>
      </c>
      <c r="B2177" t="s">
        <v>5</v>
      </c>
      <c r="C2177" t="s">
        <v>1732</v>
      </c>
      <c r="D2177" t="s">
        <v>6906</v>
      </c>
      <c r="E2177" t="s">
        <v>1707</v>
      </c>
    </row>
    <row r="2178" spans="1:5">
      <c r="A2178" t="s">
        <v>3786</v>
      </c>
      <c r="B2178" t="s">
        <v>5</v>
      </c>
      <c r="C2178" t="s">
        <v>1732</v>
      </c>
      <c r="D2178" t="s">
        <v>6906</v>
      </c>
      <c r="E2178" t="s">
        <v>1708</v>
      </c>
    </row>
    <row r="2179" spans="1:5">
      <c r="A2179" t="s">
        <v>3787</v>
      </c>
      <c r="B2179" t="s">
        <v>5</v>
      </c>
      <c r="C2179" t="s">
        <v>1732</v>
      </c>
      <c r="D2179" t="s">
        <v>6906</v>
      </c>
      <c r="E2179" t="s">
        <v>1709</v>
      </c>
    </row>
    <row r="2180" spans="1:5">
      <c r="A2180" t="s">
        <v>3788</v>
      </c>
      <c r="B2180" t="s">
        <v>5</v>
      </c>
      <c r="C2180" t="s">
        <v>1732</v>
      </c>
      <c r="D2180" t="s">
        <v>6906</v>
      </c>
      <c r="E2180" t="s">
        <v>1710</v>
      </c>
    </row>
    <row r="2181" spans="1:5">
      <c r="A2181" t="s">
        <v>3789</v>
      </c>
      <c r="B2181" t="s">
        <v>5</v>
      </c>
      <c r="C2181" t="s">
        <v>1732</v>
      </c>
      <c r="D2181" t="s">
        <v>6906</v>
      </c>
      <c r="E2181" t="s">
        <v>1711</v>
      </c>
    </row>
    <row r="2182" spans="1:5">
      <c r="A2182" t="s">
        <v>3790</v>
      </c>
      <c r="B2182" t="s">
        <v>5</v>
      </c>
      <c r="C2182" t="s">
        <v>1732</v>
      </c>
      <c r="D2182" t="s">
        <v>6906</v>
      </c>
      <c r="E2182" t="s">
        <v>1712</v>
      </c>
    </row>
    <row r="2183" spans="1:5">
      <c r="A2183" t="s">
        <v>3791</v>
      </c>
      <c r="B2183" t="s">
        <v>5</v>
      </c>
      <c r="C2183" t="s">
        <v>1732</v>
      </c>
      <c r="D2183" t="s">
        <v>6906</v>
      </c>
      <c r="E2183" t="s">
        <v>1713</v>
      </c>
    </row>
    <row r="2184" spans="1:5">
      <c r="A2184" t="s">
        <v>3792</v>
      </c>
      <c r="B2184" t="s">
        <v>5</v>
      </c>
      <c r="C2184" t="s">
        <v>1732</v>
      </c>
      <c r="D2184" t="s">
        <v>6906</v>
      </c>
      <c r="E2184" t="s">
        <v>1714</v>
      </c>
    </row>
    <row r="2185" spans="1:5">
      <c r="A2185" t="s">
        <v>3793</v>
      </c>
      <c r="B2185" t="s">
        <v>5</v>
      </c>
      <c r="C2185" t="s">
        <v>1732</v>
      </c>
      <c r="D2185" t="s">
        <v>6906</v>
      </c>
      <c r="E2185" t="s">
        <v>1715</v>
      </c>
    </row>
    <row r="2186" spans="1:5">
      <c r="A2186" t="s">
        <v>3794</v>
      </c>
      <c r="B2186" t="s">
        <v>5</v>
      </c>
      <c r="C2186" t="s">
        <v>1732</v>
      </c>
      <c r="D2186" t="s">
        <v>6907</v>
      </c>
      <c r="E2186" t="s">
        <v>1702</v>
      </c>
    </row>
    <row r="2187" spans="1:5">
      <c r="A2187" t="s">
        <v>3795</v>
      </c>
      <c r="B2187" t="s">
        <v>5</v>
      </c>
      <c r="C2187" t="s">
        <v>1732</v>
      </c>
      <c r="D2187" t="s">
        <v>6907</v>
      </c>
      <c r="E2187" t="s">
        <v>1705</v>
      </c>
    </row>
    <row r="2188" spans="1:5">
      <c r="A2188" t="s">
        <v>3796</v>
      </c>
      <c r="B2188" t="s">
        <v>5</v>
      </c>
      <c r="C2188" t="s">
        <v>1732</v>
      </c>
      <c r="D2188" t="s">
        <v>6907</v>
      </c>
      <c r="E2188" t="s">
        <v>1706</v>
      </c>
    </row>
    <row r="2189" spans="1:5">
      <c r="A2189" t="s">
        <v>3797</v>
      </c>
      <c r="B2189" t="s">
        <v>5</v>
      </c>
      <c r="C2189" t="s">
        <v>1732</v>
      </c>
      <c r="D2189" t="s">
        <v>6907</v>
      </c>
      <c r="E2189" t="s">
        <v>1707</v>
      </c>
    </row>
    <row r="2190" spans="1:5">
      <c r="A2190" t="s">
        <v>3798</v>
      </c>
      <c r="B2190" t="s">
        <v>5</v>
      </c>
      <c r="C2190" t="s">
        <v>1732</v>
      </c>
      <c r="D2190" t="s">
        <v>6907</v>
      </c>
      <c r="E2190" t="s">
        <v>1708</v>
      </c>
    </row>
    <row r="2191" spans="1:5">
      <c r="A2191" t="s">
        <v>3799</v>
      </c>
      <c r="B2191" t="s">
        <v>5</v>
      </c>
      <c r="C2191" t="s">
        <v>1732</v>
      </c>
      <c r="D2191" t="s">
        <v>6907</v>
      </c>
      <c r="E2191" t="s">
        <v>1709</v>
      </c>
    </row>
    <row r="2192" spans="1:5">
      <c r="A2192" t="s">
        <v>3800</v>
      </c>
      <c r="B2192" t="s">
        <v>5</v>
      </c>
      <c r="C2192" t="s">
        <v>1732</v>
      </c>
      <c r="D2192" t="s">
        <v>6907</v>
      </c>
      <c r="E2192" t="s">
        <v>1710</v>
      </c>
    </row>
    <row r="2193" spans="1:5">
      <c r="A2193" t="s">
        <v>3801</v>
      </c>
      <c r="B2193" t="s">
        <v>5</v>
      </c>
      <c r="C2193" t="s">
        <v>1732</v>
      </c>
      <c r="D2193" t="s">
        <v>6907</v>
      </c>
      <c r="E2193" t="s">
        <v>1711</v>
      </c>
    </row>
    <row r="2194" spans="1:5">
      <c r="A2194" t="s">
        <v>3802</v>
      </c>
      <c r="B2194" t="s">
        <v>5</v>
      </c>
      <c r="C2194" t="s">
        <v>1732</v>
      </c>
      <c r="D2194" t="s">
        <v>6907</v>
      </c>
      <c r="E2194" t="s">
        <v>1712</v>
      </c>
    </row>
    <row r="2195" spans="1:5">
      <c r="A2195" t="s">
        <v>3803</v>
      </c>
      <c r="B2195" t="s">
        <v>5</v>
      </c>
      <c r="C2195" t="s">
        <v>1732</v>
      </c>
      <c r="D2195" t="s">
        <v>6907</v>
      </c>
      <c r="E2195" t="s">
        <v>1713</v>
      </c>
    </row>
    <row r="2196" spans="1:5">
      <c r="A2196" t="s">
        <v>3804</v>
      </c>
      <c r="B2196" t="s">
        <v>5</v>
      </c>
      <c r="C2196" t="s">
        <v>1732</v>
      </c>
      <c r="D2196" t="s">
        <v>6907</v>
      </c>
      <c r="E2196" t="s">
        <v>1714</v>
      </c>
    </row>
    <row r="2197" spans="1:5">
      <c r="A2197" t="s">
        <v>3805</v>
      </c>
      <c r="B2197" t="s">
        <v>5</v>
      </c>
      <c r="C2197" t="s">
        <v>1732</v>
      </c>
      <c r="D2197" t="s">
        <v>6907</v>
      </c>
      <c r="E2197" t="s">
        <v>1715</v>
      </c>
    </row>
    <row r="2198" spans="1:5">
      <c r="A2198" t="s">
        <v>3806</v>
      </c>
      <c r="B2198" t="s">
        <v>5</v>
      </c>
      <c r="C2198" t="s">
        <v>1732</v>
      </c>
      <c r="D2198" t="s">
        <v>6908</v>
      </c>
      <c r="E2198" t="s">
        <v>1702</v>
      </c>
    </row>
    <row r="2199" spans="1:5">
      <c r="A2199" t="s">
        <v>3807</v>
      </c>
      <c r="B2199" t="s">
        <v>5</v>
      </c>
      <c r="C2199" t="s">
        <v>1732</v>
      </c>
      <c r="D2199" t="s">
        <v>6908</v>
      </c>
      <c r="E2199" t="s">
        <v>1705</v>
      </c>
    </row>
    <row r="2200" spans="1:5">
      <c r="A2200" t="s">
        <v>3808</v>
      </c>
      <c r="B2200" t="s">
        <v>5</v>
      </c>
      <c r="C2200" t="s">
        <v>1732</v>
      </c>
      <c r="D2200" t="s">
        <v>6908</v>
      </c>
      <c r="E2200" t="s">
        <v>1706</v>
      </c>
    </row>
    <row r="2201" spans="1:5">
      <c r="A2201" t="s">
        <v>3809</v>
      </c>
      <c r="B2201" t="s">
        <v>5</v>
      </c>
      <c r="C2201" t="s">
        <v>1732</v>
      </c>
      <c r="D2201" t="s">
        <v>6908</v>
      </c>
      <c r="E2201" t="s">
        <v>1707</v>
      </c>
    </row>
    <row r="2202" spans="1:5">
      <c r="A2202" t="s">
        <v>3810</v>
      </c>
      <c r="B2202" t="s">
        <v>5</v>
      </c>
      <c r="C2202" t="s">
        <v>1732</v>
      </c>
      <c r="D2202" t="s">
        <v>6908</v>
      </c>
      <c r="E2202" t="s">
        <v>1708</v>
      </c>
    </row>
    <row r="2203" spans="1:5">
      <c r="A2203" t="s">
        <v>3811</v>
      </c>
      <c r="B2203" t="s">
        <v>5</v>
      </c>
      <c r="C2203" t="s">
        <v>1732</v>
      </c>
      <c r="D2203" t="s">
        <v>6908</v>
      </c>
      <c r="E2203" t="s">
        <v>1709</v>
      </c>
    </row>
    <row r="2204" spans="1:5">
      <c r="A2204" t="s">
        <v>3812</v>
      </c>
      <c r="B2204" t="s">
        <v>5</v>
      </c>
      <c r="C2204" t="s">
        <v>1732</v>
      </c>
      <c r="D2204" t="s">
        <v>6908</v>
      </c>
      <c r="E2204" t="s">
        <v>1710</v>
      </c>
    </row>
    <row r="2205" spans="1:5">
      <c r="A2205" t="s">
        <v>3813</v>
      </c>
      <c r="B2205" t="s">
        <v>5</v>
      </c>
      <c r="C2205" t="s">
        <v>1732</v>
      </c>
      <c r="D2205" t="s">
        <v>6908</v>
      </c>
      <c r="E2205" t="s">
        <v>1711</v>
      </c>
    </row>
    <row r="2206" spans="1:5">
      <c r="A2206" t="s">
        <v>3814</v>
      </c>
      <c r="B2206" t="s">
        <v>5</v>
      </c>
      <c r="C2206" t="s">
        <v>1732</v>
      </c>
      <c r="D2206" t="s">
        <v>6908</v>
      </c>
      <c r="E2206" t="s">
        <v>1712</v>
      </c>
    </row>
    <row r="2207" spans="1:5">
      <c r="A2207" t="s">
        <v>3815</v>
      </c>
      <c r="B2207" t="s">
        <v>5</v>
      </c>
      <c r="C2207" t="s">
        <v>1732</v>
      </c>
      <c r="D2207" t="s">
        <v>6908</v>
      </c>
      <c r="E2207" t="s">
        <v>1713</v>
      </c>
    </row>
    <row r="2208" spans="1:5">
      <c r="A2208" t="s">
        <v>3816</v>
      </c>
      <c r="B2208" t="s">
        <v>5</v>
      </c>
      <c r="C2208" t="s">
        <v>1732</v>
      </c>
      <c r="D2208" t="s">
        <v>6908</v>
      </c>
      <c r="E2208" t="s">
        <v>1714</v>
      </c>
    </row>
    <row r="2209" spans="1:5">
      <c r="A2209" t="s">
        <v>3817</v>
      </c>
      <c r="B2209" t="s">
        <v>5</v>
      </c>
      <c r="C2209" t="s">
        <v>1732</v>
      </c>
      <c r="D2209" t="s">
        <v>6908</v>
      </c>
      <c r="E2209" t="s">
        <v>1715</v>
      </c>
    </row>
    <row r="2210" spans="1:5">
      <c r="A2210" t="s">
        <v>3818</v>
      </c>
      <c r="B2210" t="s">
        <v>5</v>
      </c>
      <c r="C2210" t="s">
        <v>1732</v>
      </c>
      <c r="D2210" t="s">
        <v>6909</v>
      </c>
      <c r="E2210" t="s">
        <v>1702</v>
      </c>
    </row>
    <row r="2211" spans="1:5">
      <c r="A2211" t="s">
        <v>3819</v>
      </c>
      <c r="B2211" t="s">
        <v>5</v>
      </c>
      <c r="C2211" t="s">
        <v>1732</v>
      </c>
      <c r="D2211" t="s">
        <v>6909</v>
      </c>
      <c r="E2211" t="s">
        <v>1705</v>
      </c>
    </row>
    <row r="2212" spans="1:5">
      <c r="A2212" t="s">
        <v>3820</v>
      </c>
      <c r="B2212" t="s">
        <v>5</v>
      </c>
      <c r="C2212" t="s">
        <v>1732</v>
      </c>
      <c r="D2212" t="s">
        <v>6909</v>
      </c>
      <c r="E2212" t="s">
        <v>1706</v>
      </c>
    </row>
    <row r="2213" spans="1:5">
      <c r="A2213" t="s">
        <v>3821</v>
      </c>
      <c r="B2213" t="s">
        <v>5</v>
      </c>
      <c r="C2213" t="s">
        <v>1732</v>
      </c>
      <c r="D2213" t="s">
        <v>6909</v>
      </c>
      <c r="E2213" t="s">
        <v>1707</v>
      </c>
    </row>
    <row r="2214" spans="1:5">
      <c r="A2214" t="s">
        <v>3822</v>
      </c>
      <c r="B2214" t="s">
        <v>5</v>
      </c>
      <c r="C2214" t="s">
        <v>1732</v>
      </c>
      <c r="D2214" t="s">
        <v>6909</v>
      </c>
      <c r="E2214" t="s">
        <v>1708</v>
      </c>
    </row>
    <row r="2215" spans="1:5">
      <c r="A2215" t="s">
        <v>3823</v>
      </c>
      <c r="B2215" t="s">
        <v>5</v>
      </c>
      <c r="C2215" t="s">
        <v>1732</v>
      </c>
      <c r="D2215" t="s">
        <v>6909</v>
      </c>
      <c r="E2215" t="s">
        <v>1709</v>
      </c>
    </row>
    <row r="2216" spans="1:5">
      <c r="A2216" t="s">
        <v>3824</v>
      </c>
      <c r="B2216" t="s">
        <v>5</v>
      </c>
      <c r="C2216" t="s">
        <v>1732</v>
      </c>
      <c r="D2216" t="s">
        <v>6909</v>
      </c>
      <c r="E2216" t="s">
        <v>1710</v>
      </c>
    </row>
    <row r="2217" spans="1:5">
      <c r="A2217" t="s">
        <v>3825</v>
      </c>
      <c r="B2217" t="s">
        <v>5</v>
      </c>
      <c r="C2217" t="s">
        <v>1732</v>
      </c>
      <c r="D2217" t="s">
        <v>6909</v>
      </c>
      <c r="E2217" t="s">
        <v>1711</v>
      </c>
    </row>
    <row r="2218" spans="1:5">
      <c r="A2218" t="s">
        <v>3826</v>
      </c>
      <c r="B2218" t="s">
        <v>5</v>
      </c>
      <c r="C2218" t="s">
        <v>1732</v>
      </c>
      <c r="D2218" t="s">
        <v>6909</v>
      </c>
      <c r="E2218" t="s">
        <v>1712</v>
      </c>
    </row>
    <row r="2219" spans="1:5">
      <c r="A2219" t="s">
        <v>3827</v>
      </c>
      <c r="B2219" t="s">
        <v>5</v>
      </c>
      <c r="C2219" t="s">
        <v>1732</v>
      </c>
      <c r="D2219" t="s">
        <v>6909</v>
      </c>
      <c r="E2219" t="s">
        <v>1713</v>
      </c>
    </row>
    <row r="2220" spans="1:5">
      <c r="A2220" t="s">
        <v>3828</v>
      </c>
      <c r="B2220" t="s">
        <v>5</v>
      </c>
      <c r="C2220" t="s">
        <v>1732</v>
      </c>
      <c r="D2220" t="s">
        <v>6909</v>
      </c>
      <c r="E2220" t="s">
        <v>1714</v>
      </c>
    </row>
    <row r="2221" spans="1:5">
      <c r="A2221" t="s">
        <v>3829</v>
      </c>
      <c r="B2221" t="s">
        <v>5</v>
      </c>
      <c r="C2221" t="s">
        <v>1732</v>
      </c>
      <c r="D2221" t="s">
        <v>6909</v>
      </c>
      <c r="E2221" t="s">
        <v>1715</v>
      </c>
    </row>
    <row r="2222" spans="1:5">
      <c r="A2222" t="s">
        <v>3830</v>
      </c>
      <c r="B2222" t="s">
        <v>5</v>
      </c>
      <c r="C2222" t="s">
        <v>1732</v>
      </c>
      <c r="D2222" t="s">
        <v>6910</v>
      </c>
      <c r="E2222" t="s">
        <v>1702</v>
      </c>
    </row>
    <row r="2223" spans="1:5">
      <c r="A2223" t="s">
        <v>3831</v>
      </c>
      <c r="B2223" t="s">
        <v>5</v>
      </c>
      <c r="C2223" t="s">
        <v>1732</v>
      </c>
      <c r="D2223" t="s">
        <v>6910</v>
      </c>
      <c r="E2223" t="s">
        <v>1705</v>
      </c>
    </row>
    <row r="2224" spans="1:5">
      <c r="A2224" t="s">
        <v>3832</v>
      </c>
      <c r="B2224" t="s">
        <v>5</v>
      </c>
      <c r="C2224" t="s">
        <v>1732</v>
      </c>
      <c r="D2224" t="s">
        <v>6910</v>
      </c>
      <c r="E2224" t="s">
        <v>1706</v>
      </c>
    </row>
    <row r="2225" spans="1:5">
      <c r="A2225" t="s">
        <v>3833</v>
      </c>
      <c r="B2225" t="s">
        <v>5</v>
      </c>
      <c r="C2225" t="s">
        <v>1732</v>
      </c>
      <c r="D2225" t="s">
        <v>6910</v>
      </c>
      <c r="E2225" t="s">
        <v>1707</v>
      </c>
    </row>
    <row r="2226" spans="1:5">
      <c r="A2226" t="s">
        <v>3834</v>
      </c>
      <c r="B2226" t="s">
        <v>5</v>
      </c>
      <c r="C2226" t="s">
        <v>1732</v>
      </c>
      <c r="D2226" t="s">
        <v>6910</v>
      </c>
      <c r="E2226" t="s">
        <v>1708</v>
      </c>
    </row>
    <row r="2227" spans="1:5">
      <c r="A2227" t="s">
        <v>3835</v>
      </c>
      <c r="B2227" t="s">
        <v>5</v>
      </c>
      <c r="C2227" t="s">
        <v>1732</v>
      </c>
      <c r="D2227" t="s">
        <v>6910</v>
      </c>
      <c r="E2227" t="s">
        <v>1709</v>
      </c>
    </row>
    <row r="2228" spans="1:5">
      <c r="A2228" t="s">
        <v>3836</v>
      </c>
      <c r="B2228" t="s">
        <v>5</v>
      </c>
      <c r="C2228" t="s">
        <v>1732</v>
      </c>
      <c r="D2228" t="s">
        <v>6910</v>
      </c>
      <c r="E2228" t="s">
        <v>1710</v>
      </c>
    </row>
    <row r="2229" spans="1:5">
      <c r="A2229" t="s">
        <v>3837</v>
      </c>
      <c r="B2229" t="s">
        <v>5</v>
      </c>
      <c r="C2229" t="s">
        <v>1732</v>
      </c>
      <c r="D2229" t="s">
        <v>6910</v>
      </c>
      <c r="E2229" t="s">
        <v>1711</v>
      </c>
    </row>
    <row r="2230" spans="1:5">
      <c r="A2230" t="s">
        <v>3838</v>
      </c>
      <c r="B2230" t="s">
        <v>5</v>
      </c>
      <c r="C2230" t="s">
        <v>1732</v>
      </c>
      <c r="D2230" t="s">
        <v>6910</v>
      </c>
      <c r="E2230" t="s">
        <v>1712</v>
      </c>
    </row>
    <row r="2231" spans="1:5">
      <c r="A2231" t="s">
        <v>3839</v>
      </c>
      <c r="B2231" t="s">
        <v>5</v>
      </c>
      <c r="C2231" t="s">
        <v>1732</v>
      </c>
      <c r="D2231" t="s">
        <v>6910</v>
      </c>
      <c r="E2231" t="s">
        <v>1713</v>
      </c>
    </row>
    <row r="2232" spans="1:5">
      <c r="A2232" t="s">
        <v>3840</v>
      </c>
      <c r="B2232" t="s">
        <v>5</v>
      </c>
      <c r="C2232" t="s">
        <v>1732</v>
      </c>
      <c r="D2232" t="s">
        <v>6910</v>
      </c>
      <c r="E2232" t="s">
        <v>1714</v>
      </c>
    </row>
    <row r="2233" spans="1:5">
      <c r="A2233" t="s">
        <v>3841</v>
      </c>
      <c r="B2233" t="s">
        <v>5</v>
      </c>
      <c r="C2233" t="s">
        <v>1732</v>
      </c>
      <c r="D2233" t="s">
        <v>6910</v>
      </c>
      <c r="E2233" t="s">
        <v>1715</v>
      </c>
    </row>
    <row r="2234" spans="1:5">
      <c r="A2234" t="s">
        <v>3842</v>
      </c>
      <c r="B2234" t="s">
        <v>5</v>
      </c>
      <c r="C2234" t="s">
        <v>1732</v>
      </c>
      <c r="D2234" t="s">
        <v>6911</v>
      </c>
      <c r="E2234" t="s">
        <v>1702</v>
      </c>
    </row>
    <row r="2235" spans="1:5">
      <c r="A2235" t="s">
        <v>3843</v>
      </c>
      <c r="B2235" t="s">
        <v>5</v>
      </c>
      <c r="C2235" t="s">
        <v>1732</v>
      </c>
      <c r="D2235" t="s">
        <v>6911</v>
      </c>
      <c r="E2235" t="s">
        <v>1705</v>
      </c>
    </row>
    <row r="2236" spans="1:5">
      <c r="A2236" t="s">
        <v>3844</v>
      </c>
      <c r="B2236" t="s">
        <v>5</v>
      </c>
      <c r="C2236" t="s">
        <v>1732</v>
      </c>
      <c r="D2236" t="s">
        <v>6911</v>
      </c>
      <c r="E2236" t="s">
        <v>1706</v>
      </c>
    </row>
    <row r="2237" spans="1:5">
      <c r="A2237" t="s">
        <v>3845</v>
      </c>
      <c r="B2237" t="s">
        <v>5</v>
      </c>
      <c r="C2237" t="s">
        <v>1732</v>
      </c>
      <c r="D2237" t="s">
        <v>6911</v>
      </c>
      <c r="E2237" t="s">
        <v>1707</v>
      </c>
    </row>
    <row r="2238" spans="1:5">
      <c r="A2238" t="s">
        <v>3846</v>
      </c>
      <c r="B2238" t="s">
        <v>5</v>
      </c>
      <c r="C2238" t="s">
        <v>1732</v>
      </c>
      <c r="D2238" t="s">
        <v>6911</v>
      </c>
      <c r="E2238" t="s">
        <v>1708</v>
      </c>
    </row>
    <row r="2239" spans="1:5">
      <c r="A2239" t="s">
        <v>3847</v>
      </c>
      <c r="B2239" t="s">
        <v>5</v>
      </c>
      <c r="C2239" t="s">
        <v>1732</v>
      </c>
      <c r="D2239" t="s">
        <v>6911</v>
      </c>
      <c r="E2239" t="s">
        <v>1709</v>
      </c>
    </row>
    <row r="2240" spans="1:5">
      <c r="A2240" t="s">
        <v>3848</v>
      </c>
      <c r="B2240" t="s">
        <v>5</v>
      </c>
      <c r="C2240" t="s">
        <v>1732</v>
      </c>
      <c r="D2240" t="s">
        <v>6911</v>
      </c>
      <c r="E2240" t="s">
        <v>1710</v>
      </c>
    </row>
    <row r="2241" spans="1:5">
      <c r="A2241" t="s">
        <v>3849</v>
      </c>
      <c r="B2241" t="s">
        <v>5</v>
      </c>
      <c r="C2241" t="s">
        <v>1732</v>
      </c>
      <c r="D2241" t="s">
        <v>6911</v>
      </c>
      <c r="E2241" t="s">
        <v>1711</v>
      </c>
    </row>
    <row r="2242" spans="1:5">
      <c r="A2242" t="s">
        <v>3850</v>
      </c>
      <c r="B2242" t="s">
        <v>5</v>
      </c>
      <c r="C2242" t="s">
        <v>1732</v>
      </c>
      <c r="D2242" t="s">
        <v>6911</v>
      </c>
      <c r="E2242" t="s">
        <v>1712</v>
      </c>
    </row>
    <row r="2243" spans="1:5">
      <c r="A2243" t="s">
        <v>3851</v>
      </c>
      <c r="B2243" t="s">
        <v>5</v>
      </c>
      <c r="C2243" t="s">
        <v>1732</v>
      </c>
      <c r="D2243" t="s">
        <v>6911</v>
      </c>
      <c r="E2243" t="s">
        <v>1713</v>
      </c>
    </row>
    <row r="2244" spans="1:5">
      <c r="A2244" t="s">
        <v>3852</v>
      </c>
      <c r="B2244" t="s">
        <v>5</v>
      </c>
      <c r="C2244" t="s">
        <v>1732</v>
      </c>
      <c r="D2244" t="s">
        <v>6911</v>
      </c>
      <c r="E2244" t="s">
        <v>1714</v>
      </c>
    </row>
    <row r="2245" spans="1:5">
      <c r="A2245" t="s">
        <v>3853</v>
      </c>
      <c r="B2245" t="s">
        <v>5</v>
      </c>
      <c r="C2245" t="s">
        <v>1732</v>
      </c>
      <c r="D2245" t="s">
        <v>6911</v>
      </c>
      <c r="E2245" t="s">
        <v>1715</v>
      </c>
    </row>
    <row r="2246" spans="1:5">
      <c r="A2246" t="s">
        <v>3854</v>
      </c>
      <c r="B2246" t="s">
        <v>5</v>
      </c>
      <c r="C2246" t="s">
        <v>1732</v>
      </c>
      <c r="D2246" t="s">
        <v>6912</v>
      </c>
      <c r="E2246" t="s">
        <v>1702</v>
      </c>
    </row>
    <row r="2247" spans="1:5">
      <c r="A2247" t="s">
        <v>3855</v>
      </c>
      <c r="B2247" t="s">
        <v>5</v>
      </c>
      <c r="C2247" t="s">
        <v>1732</v>
      </c>
      <c r="D2247" t="s">
        <v>6912</v>
      </c>
      <c r="E2247" t="s">
        <v>1705</v>
      </c>
    </row>
    <row r="2248" spans="1:5">
      <c r="A2248" t="s">
        <v>3856</v>
      </c>
      <c r="B2248" t="s">
        <v>5</v>
      </c>
      <c r="C2248" t="s">
        <v>1732</v>
      </c>
      <c r="D2248" t="s">
        <v>6912</v>
      </c>
      <c r="E2248" t="s">
        <v>1706</v>
      </c>
    </row>
    <row r="2249" spans="1:5">
      <c r="A2249" t="s">
        <v>3857</v>
      </c>
      <c r="B2249" t="s">
        <v>5</v>
      </c>
      <c r="C2249" t="s">
        <v>1732</v>
      </c>
      <c r="D2249" t="s">
        <v>6912</v>
      </c>
      <c r="E2249" t="s">
        <v>1707</v>
      </c>
    </row>
    <row r="2250" spans="1:5">
      <c r="A2250" t="s">
        <v>3858</v>
      </c>
      <c r="B2250" t="s">
        <v>5</v>
      </c>
      <c r="C2250" t="s">
        <v>1732</v>
      </c>
      <c r="D2250" t="s">
        <v>6912</v>
      </c>
      <c r="E2250" t="s">
        <v>1708</v>
      </c>
    </row>
    <row r="2251" spans="1:5">
      <c r="A2251" t="s">
        <v>3859</v>
      </c>
      <c r="B2251" t="s">
        <v>5</v>
      </c>
      <c r="C2251" t="s">
        <v>1732</v>
      </c>
      <c r="D2251" t="s">
        <v>6912</v>
      </c>
      <c r="E2251" t="s">
        <v>1709</v>
      </c>
    </row>
    <row r="2252" spans="1:5">
      <c r="A2252" t="s">
        <v>3860</v>
      </c>
      <c r="B2252" t="s">
        <v>5</v>
      </c>
      <c r="C2252" t="s">
        <v>1732</v>
      </c>
      <c r="D2252" t="s">
        <v>6912</v>
      </c>
      <c r="E2252" t="s">
        <v>1710</v>
      </c>
    </row>
    <row r="2253" spans="1:5">
      <c r="A2253" t="s">
        <v>3861</v>
      </c>
      <c r="B2253" t="s">
        <v>5</v>
      </c>
      <c r="C2253" t="s">
        <v>1732</v>
      </c>
      <c r="D2253" t="s">
        <v>6912</v>
      </c>
      <c r="E2253" t="s">
        <v>1711</v>
      </c>
    </row>
    <row r="2254" spans="1:5">
      <c r="A2254" t="s">
        <v>3862</v>
      </c>
      <c r="B2254" t="s">
        <v>5</v>
      </c>
      <c r="C2254" t="s">
        <v>1732</v>
      </c>
      <c r="D2254" t="s">
        <v>6912</v>
      </c>
      <c r="E2254" t="s">
        <v>1712</v>
      </c>
    </row>
    <row r="2255" spans="1:5">
      <c r="A2255" t="s">
        <v>3863</v>
      </c>
      <c r="B2255" t="s">
        <v>5</v>
      </c>
      <c r="C2255" t="s">
        <v>1732</v>
      </c>
      <c r="D2255" t="s">
        <v>6912</v>
      </c>
      <c r="E2255" t="s">
        <v>1713</v>
      </c>
    </row>
    <row r="2256" spans="1:5">
      <c r="A2256" t="s">
        <v>3864</v>
      </c>
      <c r="B2256" t="s">
        <v>5</v>
      </c>
      <c r="C2256" t="s">
        <v>1732</v>
      </c>
      <c r="D2256" t="s">
        <v>6912</v>
      </c>
      <c r="E2256" t="s">
        <v>1714</v>
      </c>
    </row>
    <row r="2257" spans="1:5">
      <c r="A2257" t="s">
        <v>3865</v>
      </c>
      <c r="B2257" t="s">
        <v>5</v>
      </c>
      <c r="C2257" t="s">
        <v>1732</v>
      </c>
      <c r="D2257" t="s">
        <v>6912</v>
      </c>
      <c r="E2257" t="s">
        <v>1715</v>
      </c>
    </row>
    <row r="2258" spans="1:5">
      <c r="A2258" t="s">
        <v>3866</v>
      </c>
      <c r="B2258" t="s">
        <v>5</v>
      </c>
      <c r="C2258" t="s">
        <v>1732</v>
      </c>
      <c r="D2258" t="s">
        <v>6913</v>
      </c>
      <c r="E2258" t="s">
        <v>1702</v>
      </c>
    </row>
    <row r="2259" spans="1:5">
      <c r="A2259" t="s">
        <v>3867</v>
      </c>
      <c r="B2259" t="s">
        <v>5</v>
      </c>
      <c r="C2259" t="s">
        <v>1732</v>
      </c>
      <c r="D2259" t="s">
        <v>6913</v>
      </c>
      <c r="E2259" t="s">
        <v>1705</v>
      </c>
    </row>
    <row r="2260" spans="1:5">
      <c r="A2260" t="s">
        <v>3868</v>
      </c>
      <c r="B2260" t="s">
        <v>5</v>
      </c>
      <c r="C2260" t="s">
        <v>1732</v>
      </c>
      <c r="D2260" t="s">
        <v>6913</v>
      </c>
      <c r="E2260" t="s">
        <v>1706</v>
      </c>
    </row>
    <row r="2261" spans="1:5">
      <c r="A2261" t="s">
        <v>3869</v>
      </c>
      <c r="B2261" t="s">
        <v>5</v>
      </c>
      <c r="C2261" t="s">
        <v>1732</v>
      </c>
      <c r="D2261" t="s">
        <v>6913</v>
      </c>
      <c r="E2261" t="s">
        <v>1707</v>
      </c>
    </row>
    <row r="2262" spans="1:5">
      <c r="A2262" t="s">
        <v>3870</v>
      </c>
      <c r="B2262" t="s">
        <v>5</v>
      </c>
      <c r="C2262" t="s">
        <v>1732</v>
      </c>
      <c r="D2262" t="s">
        <v>6913</v>
      </c>
      <c r="E2262" t="s">
        <v>1708</v>
      </c>
    </row>
    <row r="2263" spans="1:5">
      <c r="A2263" t="s">
        <v>3871</v>
      </c>
      <c r="B2263" t="s">
        <v>5</v>
      </c>
      <c r="C2263" t="s">
        <v>1732</v>
      </c>
      <c r="D2263" t="s">
        <v>6913</v>
      </c>
      <c r="E2263" t="s">
        <v>1709</v>
      </c>
    </row>
    <row r="2264" spans="1:5">
      <c r="A2264" t="s">
        <v>3872</v>
      </c>
      <c r="B2264" t="s">
        <v>5</v>
      </c>
      <c r="C2264" t="s">
        <v>1732</v>
      </c>
      <c r="D2264" t="s">
        <v>6913</v>
      </c>
      <c r="E2264" t="s">
        <v>1710</v>
      </c>
    </row>
    <row r="2265" spans="1:5">
      <c r="A2265" t="s">
        <v>3873</v>
      </c>
      <c r="B2265" t="s">
        <v>5</v>
      </c>
      <c r="C2265" t="s">
        <v>1732</v>
      </c>
      <c r="D2265" t="s">
        <v>6913</v>
      </c>
      <c r="E2265" t="s">
        <v>1711</v>
      </c>
    </row>
    <row r="2266" spans="1:5">
      <c r="A2266" t="s">
        <v>3874</v>
      </c>
      <c r="B2266" t="s">
        <v>5</v>
      </c>
      <c r="C2266" t="s">
        <v>1732</v>
      </c>
      <c r="D2266" t="s">
        <v>6913</v>
      </c>
      <c r="E2266" t="s">
        <v>1712</v>
      </c>
    </row>
    <row r="2267" spans="1:5">
      <c r="A2267" t="s">
        <v>3875</v>
      </c>
      <c r="B2267" t="s">
        <v>5</v>
      </c>
      <c r="C2267" t="s">
        <v>1732</v>
      </c>
      <c r="D2267" t="s">
        <v>6913</v>
      </c>
      <c r="E2267" t="s">
        <v>1713</v>
      </c>
    </row>
    <row r="2268" spans="1:5">
      <c r="A2268" t="s">
        <v>3876</v>
      </c>
      <c r="B2268" t="s">
        <v>5</v>
      </c>
      <c r="C2268" t="s">
        <v>1732</v>
      </c>
      <c r="D2268" t="s">
        <v>6913</v>
      </c>
      <c r="E2268" t="s">
        <v>1714</v>
      </c>
    </row>
    <row r="2269" spans="1:5">
      <c r="A2269" t="s">
        <v>3877</v>
      </c>
      <c r="B2269" t="s">
        <v>5</v>
      </c>
      <c r="C2269" t="s">
        <v>1732</v>
      </c>
      <c r="D2269" t="s">
        <v>6913</v>
      </c>
      <c r="E2269" t="s">
        <v>1715</v>
      </c>
    </row>
    <row r="2270" spans="1:5">
      <c r="A2270" t="s">
        <v>3878</v>
      </c>
      <c r="B2270" t="s">
        <v>5</v>
      </c>
      <c r="C2270" t="s">
        <v>1732</v>
      </c>
      <c r="D2270" t="s">
        <v>6914</v>
      </c>
      <c r="E2270" t="s">
        <v>1702</v>
      </c>
    </row>
    <row r="2271" spans="1:5">
      <c r="A2271" t="s">
        <v>3879</v>
      </c>
      <c r="B2271" t="s">
        <v>5</v>
      </c>
      <c r="C2271" t="s">
        <v>1732</v>
      </c>
      <c r="D2271" t="s">
        <v>6914</v>
      </c>
      <c r="E2271" t="s">
        <v>1705</v>
      </c>
    </row>
    <row r="2272" spans="1:5">
      <c r="A2272" t="s">
        <v>3880</v>
      </c>
      <c r="B2272" t="s">
        <v>5</v>
      </c>
      <c r="C2272" t="s">
        <v>1732</v>
      </c>
      <c r="D2272" t="s">
        <v>6914</v>
      </c>
      <c r="E2272" t="s">
        <v>1706</v>
      </c>
    </row>
    <row r="2273" spans="1:5">
      <c r="A2273" t="s">
        <v>3881</v>
      </c>
      <c r="B2273" t="s">
        <v>5</v>
      </c>
      <c r="C2273" t="s">
        <v>1732</v>
      </c>
      <c r="D2273" t="s">
        <v>6914</v>
      </c>
      <c r="E2273" t="s">
        <v>1707</v>
      </c>
    </row>
    <row r="2274" spans="1:5">
      <c r="A2274" t="s">
        <v>3882</v>
      </c>
      <c r="B2274" t="s">
        <v>5</v>
      </c>
      <c r="C2274" t="s">
        <v>1732</v>
      </c>
      <c r="D2274" t="s">
        <v>6914</v>
      </c>
      <c r="E2274" t="s">
        <v>1708</v>
      </c>
    </row>
    <row r="2275" spans="1:5">
      <c r="A2275" t="s">
        <v>3883</v>
      </c>
      <c r="B2275" t="s">
        <v>5</v>
      </c>
      <c r="C2275" t="s">
        <v>1732</v>
      </c>
      <c r="D2275" t="s">
        <v>6914</v>
      </c>
      <c r="E2275" t="s">
        <v>1709</v>
      </c>
    </row>
    <row r="2276" spans="1:5">
      <c r="A2276" t="s">
        <v>3884</v>
      </c>
      <c r="B2276" t="s">
        <v>5</v>
      </c>
      <c r="C2276" t="s">
        <v>1732</v>
      </c>
      <c r="D2276" t="s">
        <v>6914</v>
      </c>
      <c r="E2276" t="s">
        <v>1710</v>
      </c>
    </row>
    <row r="2277" spans="1:5">
      <c r="A2277" t="s">
        <v>3885</v>
      </c>
      <c r="B2277" t="s">
        <v>5</v>
      </c>
      <c r="C2277" t="s">
        <v>1732</v>
      </c>
      <c r="D2277" t="s">
        <v>6914</v>
      </c>
      <c r="E2277" t="s">
        <v>1711</v>
      </c>
    </row>
    <row r="2278" spans="1:5">
      <c r="A2278" t="s">
        <v>3886</v>
      </c>
      <c r="B2278" t="s">
        <v>5</v>
      </c>
      <c r="C2278" t="s">
        <v>1732</v>
      </c>
      <c r="D2278" t="s">
        <v>6914</v>
      </c>
      <c r="E2278" t="s">
        <v>1712</v>
      </c>
    </row>
    <row r="2279" spans="1:5">
      <c r="A2279" t="s">
        <v>3887</v>
      </c>
      <c r="B2279" t="s">
        <v>5</v>
      </c>
      <c r="C2279" t="s">
        <v>1732</v>
      </c>
      <c r="D2279" t="s">
        <v>6914</v>
      </c>
      <c r="E2279" t="s">
        <v>1713</v>
      </c>
    </row>
    <row r="2280" spans="1:5">
      <c r="A2280" t="s">
        <v>3888</v>
      </c>
      <c r="B2280" t="s">
        <v>5</v>
      </c>
      <c r="C2280" t="s">
        <v>1732</v>
      </c>
      <c r="D2280" t="s">
        <v>6914</v>
      </c>
      <c r="E2280" t="s">
        <v>1714</v>
      </c>
    </row>
    <row r="2281" spans="1:5">
      <c r="A2281" t="s">
        <v>3889</v>
      </c>
      <c r="B2281" t="s">
        <v>5</v>
      </c>
      <c r="C2281" t="s">
        <v>1732</v>
      </c>
      <c r="D2281" t="s">
        <v>6914</v>
      </c>
      <c r="E2281" t="s">
        <v>1715</v>
      </c>
    </row>
    <row r="2282" spans="1:5">
      <c r="A2282" t="s">
        <v>3890</v>
      </c>
      <c r="B2282" t="s">
        <v>5</v>
      </c>
      <c r="C2282" t="s">
        <v>1733</v>
      </c>
      <c r="D2282" t="s">
        <v>6890</v>
      </c>
      <c r="E2282" t="s">
        <v>1702</v>
      </c>
    </row>
    <row r="2283" spans="1:5">
      <c r="A2283" t="s">
        <v>3891</v>
      </c>
      <c r="B2283" t="s">
        <v>5</v>
      </c>
      <c r="C2283" t="s">
        <v>1733</v>
      </c>
      <c r="D2283" t="s">
        <v>6890</v>
      </c>
      <c r="E2283" t="s">
        <v>1705</v>
      </c>
    </row>
    <row r="2284" spans="1:5">
      <c r="A2284" t="s">
        <v>3892</v>
      </c>
      <c r="B2284" t="s">
        <v>5</v>
      </c>
      <c r="C2284" t="s">
        <v>1733</v>
      </c>
      <c r="D2284" t="s">
        <v>6890</v>
      </c>
      <c r="E2284" t="s">
        <v>1706</v>
      </c>
    </row>
    <row r="2285" spans="1:5">
      <c r="A2285" t="s">
        <v>3893</v>
      </c>
      <c r="B2285" t="s">
        <v>5</v>
      </c>
      <c r="C2285" t="s">
        <v>1733</v>
      </c>
      <c r="D2285" t="s">
        <v>6890</v>
      </c>
      <c r="E2285" t="s">
        <v>1707</v>
      </c>
    </row>
    <row r="2286" spans="1:5">
      <c r="A2286" t="s">
        <v>3894</v>
      </c>
      <c r="B2286" t="s">
        <v>5</v>
      </c>
      <c r="C2286" t="s">
        <v>1733</v>
      </c>
      <c r="D2286" t="s">
        <v>6890</v>
      </c>
      <c r="E2286" t="s">
        <v>1708</v>
      </c>
    </row>
    <row r="2287" spans="1:5">
      <c r="A2287" t="s">
        <v>3895</v>
      </c>
      <c r="B2287" t="s">
        <v>5</v>
      </c>
      <c r="C2287" t="s">
        <v>1733</v>
      </c>
      <c r="D2287" t="s">
        <v>6890</v>
      </c>
      <c r="E2287" t="s">
        <v>1709</v>
      </c>
    </row>
    <row r="2288" spans="1:5">
      <c r="A2288" t="s">
        <v>3896</v>
      </c>
      <c r="B2288" t="s">
        <v>5</v>
      </c>
      <c r="C2288" t="s">
        <v>1733</v>
      </c>
      <c r="D2288" t="s">
        <v>6890</v>
      </c>
      <c r="E2288" t="s">
        <v>1710</v>
      </c>
    </row>
    <row r="2289" spans="1:5">
      <c r="A2289" t="s">
        <v>3897</v>
      </c>
      <c r="B2289" t="s">
        <v>5</v>
      </c>
      <c r="C2289" t="s">
        <v>1733</v>
      </c>
      <c r="D2289" t="s">
        <v>6890</v>
      </c>
      <c r="E2289" t="s">
        <v>1711</v>
      </c>
    </row>
    <row r="2290" spans="1:5">
      <c r="A2290" t="s">
        <v>3898</v>
      </c>
      <c r="B2290" t="s">
        <v>5</v>
      </c>
      <c r="C2290" t="s">
        <v>1733</v>
      </c>
      <c r="D2290" t="s">
        <v>6890</v>
      </c>
      <c r="E2290" t="s">
        <v>1712</v>
      </c>
    </row>
    <row r="2291" spans="1:5">
      <c r="A2291" t="s">
        <v>3899</v>
      </c>
      <c r="B2291" t="s">
        <v>5</v>
      </c>
      <c r="C2291" t="s">
        <v>1733</v>
      </c>
      <c r="D2291" t="s">
        <v>6890</v>
      </c>
      <c r="E2291" t="s">
        <v>1713</v>
      </c>
    </row>
    <row r="2292" spans="1:5">
      <c r="A2292" t="s">
        <v>3900</v>
      </c>
      <c r="B2292" t="s">
        <v>5</v>
      </c>
      <c r="C2292" t="s">
        <v>1733</v>
      </c>
      <c r="D2292" t="s">
        <v>6890</v>
      </c>
      <c r="E2292" t="s">
        <v>1714</v>
      </c>
    </row>
    <row r="2293" spans="1:5">
      <c r="A2293" t="s">
        <v>3901</v>
      </c>
      <c r="B2293" t="s">
        <v>5</v>
      </c>
      <c r="C2293" t="s">
        <v>1733</v>
      </c>
      <c r="D2293" t="s">
        <v>6890</v>
      </c>
      <c r="E2293" t="s">
        <v>1715</v>
      </c>
    </row>
    <row r="2294" spans="1:5">
      <c r="A2294" t="s">
        <v>3902</v>
      </c>
      <c r="B2294" t="s">
        <v>5</v>
      </c>
      <c r="C2294" t="s">
        <v>1733</v>
      </c>
      <c r="D2294" t="s">
        <v>6891</v>
      </c>
      <c r="E2294" t="s">
        <v>1702</v>
      </c>
    </row>
    <row r="2295" spans="1:5">
      <c r="A2295" t="s">
        <v>3903</v>
      </c>
      <c r="B2295" t="s">
        <v>5</v>
      </c>
      <c r="C2295" t="s">
        <v>1733</v>
      </c>
      <c r="D2295" t="s">
        <v>6891</v>
      </c>
      <c r="E2295" t="s">
        <v>1705</v>
      </c>
    </row>
    <row r="2296" spans="1:5">
      <c r="A2296" t="s">
        <v>3904</v>
      </c>
      <c r="B2296" t="s">
        <v>5</v>
      </c>
      <c r="C2296" t="s">
        <v>1733</v>
      </c>
      <c r="D2296" t="s">
        <v>6891</v>
      </c>
      <c r="E2296" t="s">
        <v>1706</v>
      </c>
    </row>
    <row r="2297" spans="1:5">
      <c r="A2297" t="s">
        <v>3905</v>
      </c>
      <c r="B2297" t="s">
        <v>5</v>
      </c>
      <c r="C2297" t="s">
        <v>1733</v>
      </c>
      <c r="D2297" t="s">
        <v>6891</v>
      </c>
      <c r="E2297" t="s">
        <v>1707</v>
      </c>
    </row>
    <row r="2298" spans="1:5">
      <c r="A2298" t="s">
        <v>3906</v>
      </c>
      <c r="B2298" t="s">
        <v>5</v>
      </c>
      <c r="C2298" t="s">
        <v>1733</v>
      </c>
      <c r="D2298" t="s">
        <v>6891</v>
      </c>
      <c r="E2298" t="s">
        <v>1708</v>
      </c>
    </row>
    <row r="2299" spans="1:5">
      <c r="A2299" t="s">
        <v>3907</v>
      </c>
      <c r="B2299" t="s">
        <v>5</v>
      </c>
      <c r="C2299" t="s">
        <v>1733</v>
      </c>
      <c r="D2299" t="s">
        <v>6891</v>
      </c>
      <c r="E2299" t="s">
        <v>1709</v>
      </c>
    </row>
    <row r="2300" spans="1:5">
      <c r="A2300" t="s">
        <v>3908</v>
      </c>
      <c r="B2300" t="s">
        <v>5</v>
      </c>
      <c r="C2300" t="s">
        <v>1733</v>
      </c>
      <c r="D2300" t="s">
        <v>6891</v>
      </c>
      <c r="E2300" t="s">
        <v>1710</v>
      </c>
    </row>
    <row r="2301" spans="1:5">
      <c r="A2301" t="s">
        <v>3909</v>
      </c>
      <c r="B2301" t="s">
        <v>5</v>
      </c>
      <c r="C2301" t="s">
        <v>1733</v>
      </c>
      <c r="D2301" t="s">
        <v>6891</v>
      </c>
      <c r="E2301" t="s">
        <v>1711</v>
      </c>
    </row>
    <row r="2302" spans="1:5">
      <c r="A2302" t="s">
        <v>3910</v>
      </c>
      <c r="B2302" t="s">
        <v>5</v>
      </c>
      <c r="C2302" t="s">
        <v>1733</v>
      </c>
      <c r="D2302" t="s">
        <v>6891</v>
      </c>
      <c r="E2302" t="s">
        <v>1712</v>
      </c>
    </row>
    <row r="2303" spans="1:5">
      <c r="A2303" t="s">
        <v>3911</v>
      </c>
      <c r="B2303" t="s">
        <v>5</v>
      </c>
      <c r="C2303" t="s">
        <v>1733</v>
      </c>
      <c r="D2303" t="s">
        <v>6891</v>
      </c>
      <c r="E2303" t="s">
        <v>1713</v>
      </c>
    </row>
    <row r="2304" spans="1:5">
      <c r="A2304" t="s">
        <v>3912</v>
      </c>
      <c r="B2304" t="s">
        <v>5</v>
      </c>
      <c r="C2304" t="s">
        <v>1733</v>
      </c>
      <c r="D2304" t="s">
        <v>6891</v>
      </c>
      <c r="E2304" t="s">
        <v>1714</v>
      </c>
    </row>
    <row r="2305" spans="1:5">
      <c r="A2305" t="s">
        <v>3913</v>
      </c>
      <c r="B2305" t="s">
        <v>5</v>
      </c>
      <c r="C2305" t="s">
        <v>1733</v>
      </c>
      <c r="D2305" t="s">
        <v>6891</v>
      </c>
      <c r="E2305" t="s">
        <v>1715</v>
      </c>
    </row>
    <row r="2306" spans="1:5">
      <c r="A2306" t="s">
        <v>3914</v>
      </c>
      <c r="B2306" t="s">
        <v>5</v>
      </c>
      <c r="C2306" t="s">
        <v>1733</v>
      </c>
      <c r="D2306" t="s">
        <v>6892</v>
      </c>
      <c r="E2306" t="s">
        <v>1702</v>
      </c>
    </row>
    <row r="2307" spans="1:5">
      <c r="A2307" t="s">
        <v>3915</v>
      </c>
      <c r="B2307" t="s">
        <v>5</v>
      </c>
      <c r="C2307" t="s">
        <v>1733</v>
      </c>
      <c r="D2307" t="s">
        <v>6892</v>
      </c>
      <c r="E2307" t="s">
        <v>1705</v>
      </c>
    </row>
    <row r="2308" spans="1:5">
      <c r="A2308" t="s">
        <v>3916</v>
      </c>
      <c r="B2308" t="s">
        <v>5</v>
      </c>
      <c r="C2308" t="s">
        <v>1733</v>
      </c>
      <c r="D2308" t="s">
        <v>6892</v>
      </c>
      <c r="E2308" t="s">
        <v>1706</v>
      </c>
    </row>
    <row r="2309" spans="1:5">
      <c r="A2309" t="s">
        <v>3917</v>
      </c>
      <c r="B2309" t="s">
        <v>5</v>
      </c>
      <c r="C2309" t="s">
        <v>1733</v>
      </c>
      <c r="D2309" t="s">
        <v>6892</v>
      </c>
      <c r="E2309" t="s">
        <v>1707</v>
      </c>
    </row>
    <row r="2310" spans="1:5">
      <c r="A2310" t="s">
        <v>3918</v>
      </c>
      <c r="B2310" t="s">
        <v>5</v>
      </c>
      <c r="C2310" t="s">
        <v>1733</v>
      </c>
      <c r="D2310" t="s">
        <v>6892</v>
      </c>
      <c r="E2310" t="s">
        <v>1708</v>
      </c>
    </row>
    <row r="2311" spans="1:5">
      <c r="A2311" t="s">
        <v>3919</v>
      </c>
      <c r="B2311" t="s">
        <v>5</v>
      </c>
      <c r="C2311" t="s">
        <v>1733</v>
      </c>
      <c r="D2311" t="s">
        <v>6892</v>
      </c>
      <c r="E2311" t="s">
        <v>1709</v>
      </c>
    </row>
    <row r="2312" spans="1:5">
      <c r="A2312" t="s">
        <v>3920</v>
      </c>
      <c r="B2312" t="s">
        <v>5</v>
      </c>
      <c r="C2312" t="s">
        <v>1733</v>
      </c>
      <c r="D2312" t="s">
        <v>6892</v>
      </c>
      <c r="E2312" t="s">
        <v>1710</v>
      </c>
    </row>
    <row r="2313" spans="1:5">
      <c r="A2313" t="s">
        <v>3921</v>
      </c>
      <c r="B2313" t="s">
        <v>5</v>
      </c>
      <c r="C2313" t="s">
        <v>1733</v>
      </c>
      <c r="D2313" t="s">
        <v>6892</v>
      </c>
      <c r="E2313" t="s">
        <v>1711</v>
      </c>
    </row>
    <row r="2314" spans="1:5">
      <c r="A2314" t="s">
        <v>3922</v>
      </c>
      <c r="B2314" t="s">
        <v>5</v>
      </c>
      <c r="C2314" t="s">
        <v>1733</v>
      </c>
      <c r="D2314" t="s">
        <v>6892</v>
      </c>
      <c r="E2314" t="s">
        <v>1712</v>
      </c>
    </row>
    <row r="2315" spans="1:5">
      <c r="A2315" t="s">
        <v>3923</v>
      </c>
      <c r="B2315" t="s">
        <v>5</v>
      </c>
      <c r="C2315" t="s">
        <v>1733</v>
      </c>
      <c r="D2315" t="s">
        <v>6892</v>
      </c>
      <c r="E2315" t="s">
        <v>1713</v>
      </c>
    </row>
    <row r="2316" spans="1:5">
      <c r="A2316" t="s">
        <v>3924</v>
      </c>
      <c r="B2316" t="s">
        <v>5</v>
      </c>
      <c r="C2316" t="s">
        <v>1733</v>
      </c>
      <c r="D2316" t="s">
        <v>6892</v>
      </c>
      <c r="E2316" t="s">
        <v>1714</v>
      </c>
    </row>
    <row r="2317" spans="1:5">
      <c r="A2317" t="s">
        <v>3925</v>
      </c>
      <c r="B2317" t="s">
        <v>5</v>
      </c>
      <c r="C2317" t="s">
        <v>1733</v>
      </c>
      <c r="D2317" t="s">
        <v>6892</v>
      </c>
      <c r="E2317" t="s">
        <v>1715</v>
      </c>
    </row>
    <row r="2318" spans="1:5">
      <c r="A2318" t="s">
        <v>3926</v>
      </c>
      <c r="B2318" t="s">
        <v>5</v>
      </c>
      <c r="C2318" t="s">
        <v>1733</v>
      </c>
      <c r="D2318" t="s">
        <v>6893</v>
      </c>
      <c r="E2318" t="s">
        <v>1702</v>
      </c>
    </row>
    <row r="2319" spans="1:5">
      <c r="A2319" t="s">
        <v>3927</v>
      </c>
      <c r="B2319" t="s">
        <v>5</v>
      </c>
      <c r="C2319" t="s">
        <v>1733</v>
      </c>
      <c r="D2319" t="s">
        <v>6893</v>
      </c>
      <c r="E2319" t="s">
        <v>1705</v>
      </c>
    </row>
    <row r="2320" spans="1:5">
      <c r="A2320" t="s">
        <v>3928</v>
      </c>
      <c r="B2320" t="s">
        <v>5</v>
      </c>
      <c r="C2320" t="s">
        <v>1733</v>
      </c>
      <c r="D2320" t="s">
        <v>6893</v>
      </c>
      <c r="E2320" t="s">
        <v>1706</v>
      </c>
    </row>
    <row r="2321" spans="1:5">
      <c r="A2321" t="s">
        <v>3929</v>
      </c>
      <c r="B2321" t="s">
        <v>5</v>
      </c>
      <c r="C2321" t="s">
        <v>1733</v>
      </c>
      <c r="D2321" t="s">
        <v>6893</v>
      </c>
      <c r="E2321" t="s">
        <v>1707</v>
      </c>
    </row>
    <row r="2322" spans="1:5">
      <c r="A2322" t="s">
        <v>3930</v>
      </c>
      <c r="B2322" t="s">
        <v>5</v>
      </c>
      <c r="C2322" t="s">
        <v>1733</v>
      </c>
      <c r="D2322" t="s">
        <v>6893</v>
      </c>
      <c r="E2322" t="s">
        <v>1708</v>
      </c>
    </row>
    <row r="2323" spans="1:5">
      <c r="A2323" t="s">
        <v>3931</v>
      </c>
      <c r="B2323" t="s">
        <v>5</v>
      </c>
      <c r="C2323" t="s">
        <v>1733</v>
      </c>
      <c r="D2323" t="s">
        <v>6893</v>
      </c>
      <c r="E2323" t="s">
        <v>1709</v>
      </c>
    </row>
    <row r="2324" spans="1:5">
      <c r="A2324" t="s">
        <v>3932</v>
      </c>
      <c r="B2324" t="s">
        <v>5</v>
      </c>
      <c r="C2324" t="s">
        <v>1733</v>
      </c>
      <c r="D2324" t="s">
        <v>6893</v>
      </c>
      <c r="E2324" t="s">
        <v>1710</v>
      </c>
    </row>
    <row r="2325" spans="1:5">
      <c r="A2325" t="s">
        <v>3933</v>
      </c>
      <c r="B2325" t="s">
        <v>5</v>
      </c>
      <c r="C2325" t="s">
        <v>1733</v>
      </c>
      <c r="D2325" t="s">
        <v>6893</v>
      </c>
      <c r="E2325" t="s">
        <v>1711</v>
      </c>
    </row>
    <row r="2326" spans="1:5">
      <c r="A2326" t="s">
        <v>3934</v>
      </c>
      <c r="B2326" t="s">
        <v>5</v>
      </c>
      <c r="C2326" t="s">
        <v>1733</v>
      </c>
      <c r="D2326" t="s">
        <v>6893</v>
      </c>
      <c r="E2326" t="s">
        <v>1712</v>
      </c>
    </row>
    <row r="2327" spans="1:5">
      <c r="A2327" t="s">
        <v>3935</v>
      </c>
      <c r="B2327" t="s">
        <v>5</v>
      </c>
      <c r="C2327" t="s">
        <v>1733</v>
      </c>
      <c r="D2327" t="s">
        <v>6893</v>
      </c>
      <c r="E2327" t="s">
        <v>1713</v>
      </c>
    </row>
    <row r="2328" spans="1:5">
      <c r="A2328" t="s">
        <v>3936</v>
      </c>
      <c r="B2328" t="s">
        <v>5</v>
      </c>
      <c r="C2328" t="s">
        <v>1733</v>
      </c>
      <c r="D2328" t="s">
        <v>6893</v>
      </c>
      <c r="E2328" t="s">
        <v>1714</v>
      </c>
    </row>
    <row r="2329" spans="1:5">
      <c r="A2329" t="s">
        <v>3937</v>
      </c>
      <c r="B2329" t="s">
        <v>5</v>
      </c>
      <c r="C2329" t="s">
        <v>1733</v>
      </c>
      <c r="D2329" t="s">
        <v>6893</v>
      </c>
      <c r="E2329" t="s">
        <v>1715</v>
      </c>
    </row>
    <row r="2330" spans="1:5">
      <c r="A2330" t="s">
        <v>3938</v>
      </c>
      <c r="B2330" t="s">
        <v>5</v>
      </c>
      <c r="C2330" t="s">
        <v>1733</v>
      </c>
      <c r="D2330" t="s">
        <v>6894</v>
      </c>
      <c r="E2330" t="s">
        <v>1702</v>
      </c>
    </row>
    <row r="2331" spans="1:5">
      <c r="A2331" t="s">
        <v>3939</v>
      </c>
      <c r="B2331" t="s">
        <v>5</v>
      </c>
      <c r="C2331" t="s">
        <v>1733</v>
      </c>
      <c r="D2331" t="s">
        <v>6894</v>
      </c>
      <c r="E2331" t="s">
        <v>1705</v>
      </c>
    </row>
    <row r="2332" spans="1:5">
      <c r="A2332" t="s">
        <v>3940</v>
      </c>
      <c r="B2332" t="s">
        <v>5</v>
      </c>
      <c r="C2332" t="s">
        <v>1733</v>
      </c>
      <c r="D2332" t="s">
        <v>6894</v>
      </c>
      <c r="E2332" t="s">
        <v>1706</v>
      </c>
    </row>
    <row r="2333" spans="1:5">
      <c r="A2333" t="s">
        <v>3941</v>
      </c>
      <c r="B2333" t="s">
        <v>5</v>
      </c>
      <c r="C2333" t="s">
        <v>1733</v>
      </c>
      <c r="D2333" t="s">
        <v>6894</v>
      </c>
      <c r="E2333" t="s">
        <v>1707</v>
      </c>
    </row>
    <row r="2334" spans="1:5">
      <c r="A2334" t="s">
        <v>3942</v>
      </c>
      <c r="B2334" t="s">
        <v>5</v>
      </c>
      <c r="C2334" t="s">
        <v>1733</v>
      </c>
      <c r="D2334" t="s">
        <v>6894</v>
      </c>
      <c r="E2334" t="s">
        <v>1708</v>
      </c>
    </row>
    <row r="2335" spans="1:5">
      <c r="A2335" t="s">
        <v>3943</v>
      </c>
      <c r="B2335" t="s">
        <v>5</v>
      </c>
      <c r="C2335" t="s">
        <v>1733</v>
      </c>
      <c r="D2335" t="s">
        <v>6894</v>
      </c>
      <c r="E2335" t="s">
        <v>1709</v>
      </c>
    </row>
    <row r="2336" spans="1:5">
      <c r="A2336" t="s">
        <v>3944</v>
      </c>
      <c r="B2336" t="s">
        <v>5</v>
      </c>
      <c r="C2336" t="s">
        <v>1733</v>
      </c>
      <c r="D2336" t="s">
        <v>6894</v>
      </c>
      <c r="E2336" t="s">
        <v>1710</v>
      </c>
    </row>
    <row r="2337" spans="1:5">
      <c r="A2337" t="s">
        <v>3945</v>
      </c>
      <c r="B2337" t="s">
        <v>5</v>
      </c>
      <c r="C2337" t="s">
        <v>1733</v>
      </c>
      <c r="D2337" t="s">
        <v>6894</v>
      </c>
      <c r="E2337" t="s">
        <v>1711</v>
      </c>
    </row>
    <row r="2338" spans="1:5">
      <c r="A2338" t="s">
        <v>3946</v>
      </c>
      <c r="B2338" t="s">
        <v>5</v>
      </c>
      <c r="C2338" t="s">
        <v>1733</v>
      </c>
      <c r="D2338" t="s">
        <v>6894</v>
      </c>
      <c r="E2338" t="s">
        <v>1712</v>
      </c>
    </row>
    <row r="2339" spans="1:5">
      <c r="A2339" t="s">
        <v>3947</v>
      </c>
      <c r="B2339" t="s">
        <v>5</v>
      </c>
      <c r="C2339" t="s">
        <v>1733</v>
      </c>
      <c r="D2339" t="s">
        <v>6894</v>
      </c>
      <c r="E2339" t="s">
        <v>1713</v>
      </c>
    </row>
    <row r="2340" spans="1:5">
      <c r="A2340" t="s">
        <v>3948</v>
      </c>
      <c r="B2340" t="s">
        <v>5</v>
      </c>
      <c r="C2340" t="s">
        <v>1733</v>
      </c>
      <c r="D2340" t="s">
        <v>6894</v>
      </c>
      <c r="E2340" t="s">
        <v>1714</v>
      </c>
    </row>
    <row r="2341" spans="1:5">
      <c r="A2341" t="s">
        <v>3949</v>
      </c>
      <c r="B2341" t="s">
        <v>5</v>
      </c>
      <c r="C2341" t="s">
        <v>1733</v>
      </c>
      <c r="D2341" t="s">
        <v>6894</v>
      </c>
      <c r="E2341" t="s">
        <v>1715</v>
      </c>
    </row>
    <row r="2342" spans="1:5">
      <c r="A2342" t="s">
        <v>3950</v>
      </c>
      <c r="B2342" t="s">
        <v>5</v>
      </c>
      <c r="C2342" t="s">
        <v>1733</v>
      </c>
      <c r="D2342" t="s">
        <v>6895</v>
      </c>
      <c r="E2342" t="s">
        <v>1702</v>
      </c>
    </row>
    <row r="2343" spans="1:5">
      <c r="A2343" t="s">
        <v>3951</v>
      </c>
      <c r="B2343" t="s">
        <v>5</v>
      </c>
      <c r="C2343" t="s">
        <v>1733</v>
      </c>
      <c r="D2343" t="s">
        <v>6895</v>
      </c>
      <c r="E2343" t="s">
        <v>1705</v>
      </c>
    </row>
    <row r="2344" spans="1:5">
      <c r="A2344" t="s">
        <v>3952</v>
      </c>
      <c r="B2344" t="s">
        <v>5</v>
      </c>
      <c r="C2344" t="s">
        <v>1733</v>
      </c>
      <c r="D2344" t="s">
        <v>6895</v>
      </c>
      <c r="E2344" t="s">
        <v>1706</v>
      </c>
    </row>
    <row r="2345" spans="1:5">
      <c r="A2345" t="s">
        <v>3953</v>
      </c>
      <c r="B2345" t="s">
        <v>5</v>
      </c>
      <c r="C2345" t="s">
        <v>1733</v>
      </c>
      <c r="D2345" t="s">
        <v>6895</v>
      </c>
      <c r="E2345" t="s">
        <v>1707</v>
      </c>
    </row>
    <row r="2346" spans="1:5">
      <c r="A2346" t="s">
        <v>3954</v>
      </c>
      <c r="B2346" t="s">
        <v>5</v>
      </c>
      <c r="C2346" t="s">
        <v>1733</v>
      </c>
      <c r="D2346" t="s">
        <v>6895</v>
      </c>
      <c r="E2346" t="s">
        <v>1708</v>
      </c>
    </row>
    <row r="2347" spans="1:5">
      <c r="A2347" t="s">
        <v>3955</v>
      </c>
      <c r="B2347" t="s">
        <v>5</v>
      </c>
      <c r="C2347" t="s">
        <v>1733</v>
      </c>
      <c r="D2347" t="s">
        <v>6895</v>
      </c>
      <c r="E2347" t="s">
        <v>1709</v>
      </c>
    </row>
    <row r="2348" spans="1:5">
      <c r="A2348" t="s">
        <v>3956</v>
      </c>
      <c r="B2348" t="s">
        <v>5</v>
      </c>
      <c r="C2348" t="s">
        <v>1733</v>
      </c>
      <c r="D2348" t="s">
        <v>6895</v>
      </c>
      <c r="E2348" t="s">
        <v>1710</v>
      </c>
    </row>
    <row r="2349" spans="1:5">
      <c r="A2349" t="s">
        <v>3957</v>
      </c>
      <c r="B2349" t="s">
        <v>5</v>
      </c>
      <c r="C2349" t="s">
        <v>1733</v>
      </c>
      <c r="D2349" t="s">
        <v>6895</v>
      </c>
      <c r="E2349" t="s">
        <v>1711</v>
      </c>
    </row>
    <row r="2350" spans="1:5">
      <c r="A2350" t="s">
        <v>3958</v>
      </c>
      <c r="B2350" t="s">
        <v>5</v>
      </c>
      <c r="C2350" t="s">
        <v>1733</v>
      </c>
      <c r="D2350" t="s">
        <v>6895</v>
      </c>
      <c r="E2350" t="s">
        <v>1712</v>
      </c>
    </row>
    <row r="2351" spans="1:5">
      <c r="A2351" t="s">
        <v>3959</v>
      </c>
      <c r="B2351" t="s">
        <v>5</v>
      </c>
      <c r="C2351" t="s">
        <v>1733</v>
      </c>
      <c r="D2351" t="s">
        <v>6895</v>
      </c>
      <c r="E2351" t="s">
        <v>1713</v>
      </c>
    </row>
    <row r="2352" spans="1:5">
      <c r="A2352" t="s">
        <v>3960</v>
      </c>
      <c r="B2352" t="s">
        <v>5</v>
      </c>
      <c r="C2352" t="s">
        <v>1733</v>
      </c>
      <c r="D2352" t="s">
        <v>6895</v>
      </c>
      <c r="E2352" t="s">
        <v>1714</v>
      </c>
    </row>
    <row r="2353" spans="1:5">
      <c r="A2353" t="s">
        <v>3961</v>
      </c>
      <c r="B2353" t="s">
        <v>5</v>
      </c>
      <c r="C2353" t="s">
        <v>1733</v>
      </c>
      <c r="D2353" t="s">
        <v>6895</v>
      </c>
      <c r="E2353" t="s">
        <v>1715</v>
      </c>
    </row>
    <row r="2354" spans="1:5">
      <c r="A2354" t="s">
        <v>3962</v>
      </c>
      <c r="B2354" t="s">
        <v>5</v>
      </c>
      <c r="C2354" t="s">
        <v>1733</v>
      </c>
      <c r="D2354" t="s">
        <v>6896</v>
      </c>
      <c r="E2354" t="s">
        <v>1702</v>
      </c>
    </row>
    <row r="2355" spans="1:5">
      <c r="A2355" t="s">
        <v>3963</v>
      </c>
      <c r="B2355" t="s">
        <v>5</v>
      </c>
      <c r="C2355" t="s">
        <v>1733</v>
      </c>
      <c r="D2355" t="s">
        <v>6896</v>
      </c>
      <c r="E2355" t="s">
        <v>1705</v>
      </c>
    </row>
    <row r="2356" spans="1:5">
      <c r="A2356" t="s">
        <v>3964</v>
      </c>
      <c r="B2356" t="s">
        <v>5</v>
      </c>
      <c r="C2356" t="s">
        <v>1733</v>
      </c>
      <c r="D2356" t="s">
        <v>6896</v>
      </c>
      <c r="E2356" t="s">
        <v>1706</v>
      </c>
    </row>
    <row r="2357" spans="1:5">
      <c r="A2357" t="s">
        <v>3965</v>
      </c>
      <c r="B2357" t="s">
        <v>5</v>
      </c>
      <c r="C2357" t="s">
        <v>1733</v>
      </c>
      <c r="D2357" t="s">
        <v>6896</v>
      </c>
      <c r="E2357" t="s">
        <v>1707</v>
      </c>
    </row>
    <row r="2358" spans="1:5">
      <c r="A2358" t="s">
        <v>3966</v>
      </c>
      <c r="B2358" t="s">
        <v>5</v>
      </c>
      <c r="C2358" t="s">
        <v>1733</v>
      </c>
      <c r="D2358" t="s">
        <v>6896</v>
      </c>
      <c r="E2358" t="s">
        <v>1708</v>
      </c>
    </row>
    <row r="2359" spans="1:5">
      <c r="A2359" t="s">
        <v>3967</v>
      </c>
      <c r="B2359" t="s">
        <v>5</v>
      </c>
      <c r="C2359" t="s">
        <v>1733</v>
      </c>
      <c r="D2359" t="s">
        <v>6896</v>
      </c>
      <c r="E2359" t="s">
        <v>1709</v>
      </c>
    </row>
    <row r="2360" spans="1:5">
      <c r="A2360" t="s">
        <v>3968</v>
      </c>
      <c r="B2360" t="s">
        <v>5</v>
      </c>
      <c r="C2360" t="s">
        <v>1733</v>
      </c>
      <c r="D2360" t="s">
        <v>6896</v>
      </c>
      <c r="E2360" t="s">
        <v>1710</v>
      </c>
    </row>
    <row r="2361" spans="1:5">
      <c r="A2361" t="s">
        <v>3969</v>
      </c>
      <c r="B2361" t="s">
        <v>5</v>
      </c>
      <c r="C2361" t="s">
        <v>1733</v>
      </c>
      <c r="D2361" t="s">
        <v>6896</v>
      </c>
      <c r="E2361" t="s">
        <v>1711</v>
      </c>
    </row>
    <row r="2362" spans="1:5">
      <c r="A2362" t="s">
        <v>3970</v>
      </c>
      <c r="B2362" t="s">
        <v>5</v>
      </c>
      <c r="C2362" t="s">
        <v>1733</v>
      </c>
      <c r="D2362" t="s">
        <v>6896</v>
      </c>
      <c r="E2362" t="s">
        <v>1712</v>
      </c>
    </row>
    <row r="2363" spans="1:5">
      <c r="A2363" t="s">
        <v>3971</v>
      </c>
      <c r="B2363" t="s">
        <v>5</v>
      </c>
      <c r="C2363" t="s">
        <v>1733</v>
      </c>
      <c r="D2363" t="s">
        <v>6896</v>
      </c>
      <c r="E2363" t="s">
        <v>1713</v>
      </c>
    </row>
    <row r="2364" spans="1:5">
      <c r="A2364" t="s">
        <v>3972</v>
      </c>
      <c r="B2364" t="s">
        <v>5</v>
      </c>
      <c r="C2364" t="s">
        <v>1733</v>
      </c>
      <c r="D2364" t="s">
        <v>6896</v>
      </c>
      <c r="E2364" t="s">
        <v>1714</v>
      </c>
    </row>
    <row r="2365" spans="1:5">
      <c r="A2365" t="s">
        <v>3973</v>
      </c>
      <c r="B2365" t="s">
        <v>5</v>
      </c>
      <c r="C2365" t="s">
        <v>1733</v>
      </c>
      <c r="D2365" t="s">
        <v>6896</v>
      </c>
      <c r="E2365" t="s">
        <v>1715</v>
      </c>
    </row>
    <row r="2366" spans="1:5">
      <c r="A2366" t="s">
        <v>3974</v>
      </c>
      <c r="B2366" t="s">
        <v>5</v>
      </c>
      <c r="C2366" t="s">
        <v>1733</v>
      </c>
      <c r="D2366" t="s">
        <v>6897</v>
      </c>
      <c r="E2366" t="s">
        <v>1702</v>
      </c>
    </row>
    <row r="2367" spans="1:5">
      <c r="A2367" t="s">
        <v>3975</v>
      </c>
      <c r="B2367" t="s">
        <v>5</v>
      </c>
      <c r="C2367" t="s">
        <v>1733</v>
      </c>
      <c r="D2367" t="s">
        <v>6897</v>
      </c>
      <c r="E2367" t="s">
        <v>1705</v>
      </c>
    </row>
    <row r="2368" spans="1:5">
      <c r="A2368" t="s">
        <v>3976</v>
      </c>
      <c r="B2368" t="s">
        <v>5</v>
      </c>
      <c r="C2368" t="s">
        <v>1733</v>
      </c>
      <c r="D2368" t="s">
        <v>6897</v>
      </c>
      <c r="E2368" t="s">
        <v>1706</v>
      </c>
    </row>
    <row r="2369" spans="1:5">
      <c r="A2369" t="s">
        <v>3977</v>
      </c>
      <c r="B2369" t="s">
        <v>5</v>
      </c>
      <c r="C2369" t="s">
        <v>1733</v>
      </c>
      <c r="D2369" t="s">
        <v>6897</v>
      </c>
      <c r="E2369" t="s">
        <v>1707</v>
      </c>
    </row>
    <row r="2370" spans="1:5">
      <c r="A2370" t="s">
        <v>3978</v>
      </c>
      <c r="B2370" t="s">
        <v>5</v>
      </c>
      <c r="C2370" t="s">
        <v>1733</v>
      </c>
      <c r="D2370" t="s">
        <v>6897</v>
      </c>
      <c r="E2370" t="s">
        <v>1708</v>
      </c>
    </row>
    <row r="2371" spans="1:5">
      <c r="A2371" t="s">
        <v>3979</v>
      </c>
      <c r="B2371" t="s">
        <v>5</v>
      </c>
      <c r="C2371" t="s">
        <v>1733</v>
      </c>
      <c r="D2371" t="s">
        <v>6897</v>
      </c>
      <c r="E2371" t="s">
        <v>1709</v>
      </c>
    </row>
    <row r="2372" spans="1:5">
      <c r="A2372" t="s">
        <v>3980</v>
      </c>
      <c r="B2372" t="s">
        <v>5</v>
      </c>
      <c r="C2372" t="s">
        <v>1733</v>
      </c>
      <c r="D2372" t="s">
        <v>6897</v>
      </c>
      <c r="E2372" t="s">
        <v>1710</v>
      </c>
    </row>
    <row r="2373" spans="1:5">
      <c r="A2373" t="s">
        <v>3981</v>
      </c>
      <c r="B2373" t="s">
        <v>5</v>
      </c>
      <c r="C2373" t="s">
        <v>1733</v>
      </c>
      <c r="D2373" t="s">
        <v>6897</v>
      </c>
      <c r="E2373" t="s">
        <v>1711</v>
      </c>
    </row>
    <row r="2374" spans="1:5">
      <c r="A2374" t="s">
        <v>3982</v>
      </c>
      <c r="B2374" t="s">
        <v>5</v>
      </c>
      <c r="C2374" t="s">
        <v>1733</v>
      </c>
      <c r="D2374" t="s">
        <v>6897</v>
      </c>
      <c r="E2374" t="s">
        <v>1712</v>
      </c>
    </row>
    <row r="2375" spans="1:5">
      <c r="A2375" t="s">
        <v>3983</v>
      </c>
      <c r="B2375" t="s">
        <v>5</v>
      </c>
      <c r="C2375" t="s">
        <v>1733</v>
      </c>
      <c r="D2375" t="s">
        <v>6897</v>
      </c>
      <c r="E2375" t="s">
        <v>1713</v>
      </c>
    </row>
    <row r="2376" spans="1:5">
      <c r="A2376" t="s">
        <v>3984</v>
      </c>
      <c r="B2376" t="s">
        <v>5</v>
      </c>
      <c r="C2376" t="s">
        <v>1733</v>
      </c>
      <c r="D2376" t="s">
        <v>6897</v>
      </c>
      <c r="E2376" t="s">
        <v>1714</v>
      </c>
    </row>
    <row r="2377" spans="1:5">
      <c r="A2377" t="s">
        <v>3985</v>
      </c>
      <c r="B2377" t="s">
        <v>5</v>
      </c>
      <c r="C2377" t="s">
        <v>1733</v>
      </c>
      <c r="D2377" t="s">
        <v>6897</v>
      </c>
      <c r="E2377" t="s">
        <v>1715</v>
      </c>
    </row>
    <row r="2378" spans="1:5">
      <c r="A2378" t="s">
        <v>3986</v>
      </c>
      <c r="B2378" t="s">
        <v>5</v>
      </c>
      <c r="C2378" t="s">
        <v>1733</v>
      </c>
      <c r="D2378" t="s">
        <v>6898</v>
      </c>
      <c r="E2378" t="s">
        <v>1702</v>
      </c>
    </row>
    <row r="2379" spans="1:5">
      <c r="A2379" t="s">
        <v>3987</v>
      </c>
      <c r="B2379" t="s">
        <v>5</v>
      </c>
      <c r="C2379" t="s">
        <v>1733</v>
      </c>
      <c r="D2379" t="s">
        <v>6898</v>
      </c>
      <c r="E2379" t="s">
        <v>1705</v>
      </c>
    </row>
    <row r="2380" spans="1:5">
      <c r="A2380" t="s">
        <v>3988</v>
      </c>
      <c r="B2380" t="s">
        <v>5</v>
      </c>
      <c r="C2380" t="s">
        <v>1733</v>
      </c>
      <c r="D2380" t="s">
        <v>6898</v>
      </c>
      <c r="E2380" t="s">
        <v>1706</v>
      </c>
    </row>
    <row r="2381" spans="1:5">
      <c r="A2381" t="s">
        <v>3989</v>
      </c>
      <c r="B2381" t="s">
        <v>5</v>
      </c>
      <c r="C2381" t="s">
        <v>1733</v>
      </c>
      <c r="D2381" t="s">
        <v>6898</v>
      </c>
      <c r="E2381" t="s">
        <v>1707</v>
      </c>
    </row>
    <row r="2382" spans="1:5">
      <c r="A2382" t="s">
        <v>3990</v>
      </c>
      <c r="B2382" t="s">
        <v>5</v>
      </c>
      <c r="C2382" t="s">
        <v>1733</v>
      </c>
      <c r="D2382" t="s">
        <v>6898</v>
      </c>
      <c r="E2382" t="s">
        <v>1708</v>
      </c>
    </row>
    <row r="2383" spans="1:5">
      <c r="A2383" t="s">
        <v>3991</v>
      </c>
      <c r="B2383" t="s">
        <v>5</v>
      </c>
      <c r="C2383" t="s">
        <v>1733</v>
      </c>
      <c r="D2383" t="s">
        <v>6898</v>
      </c>
      <c r="E2383" t="s">
        <v>1709</v>
      </c>
    </row>
    <row r="2384" spans="1:5">
      <c r="A2384" t="s">
        <v>3992</v>
      </c>
      <c r="B2384" t="s">
        <v>5</v>
      </c>
      <c r="C2384" t="s">
        <v>1733</v>
      </c>
      <c r="D2384" t="s">
        <v>6898</v>
      </c>
      <c r="E2384" t="s">
        <v>1710</v>
      </c>
    </row>
    <row r="2385" spans="1:5">
      <c r="A2385" t="s">
        <v>3993</v>
      </c>
      <c r="B2385" t="s">
        <v>5</v>
      </c>
      <c r="C2385" t="s">
        <v>1733</v>
      </c>
      <c r="D2385" t="s">
        <v>6898</v>
      </c>
      <c r="E2385" t="s">
        <v>1711</v>
      </c>
    </row>
    <row r="2386" spans="1:5">
      <c r="A2386" t="s">
        <v>3994</v>
      </c>
      <c r="B2386" t="s">
        <v>5</v>
      </c>
      <c r="C2386" t="s">
        <v>1733</v>
      </c>
      <c r="D2386" t="s">
        <v>6898</v>
      </c>
      <c r="E2386" t="s">
        <v>1712</v>
      </c>
    </row>
    <row r="2387" spans="1:5">
      <c r="A2387" t="s">
        <v>3995</v>
      </c>
      <c r="B2387" t="s">
        <v>5</v>
      </c>
      <c r="C2387" t="s">
        <v>1733</v>
      </c>
      <c r="D2387" t="s">
        <v>6898</v>
      </c>
      <c r="E2387" t="s">
        <v>1713</v>
      </c>
    </row>
    <row r="2388" spans="1:5">
      <c r="A2388" t="s">
        <v>3996</v>
      </c>
      <c r="B2388" t="s">
        <v>5</v>
      </c>
      <c r="C2388" t="s">
        <v>1733</v>
      </c>
      <c r="D2388" t="s">
        <v>6898</v>
      </c>
      <c r="E2388" t="s">
        <v>1714</v>
      </c>
    </row>
    <row r="2389" spans="1:5">
      <c r="A2389" t="s">
        <v>3997</v>
      </c>
      <c r="B2389" t="s">
        <v>5</v>
      </c>
      <c r="C2389" t="s">
        <v>1733</v>
      </c>
      <c r="D2389" t="s">
        <v>6898</v>
      </c>
      <c r="E2389" t="s">
        <v>1715</v>
      </c>
    </row>
    <row r="2390" spans="1:5">
      <c r="A2390" t="s">
        <v>3998</v>
      </c>
      <c r="B2390" t="s">
        <v>5</v>
      </c>
      <c r="C2390" t="s">
        <v>1733</v>
      </c>
      <c r="D2390" t="s">
        <v>6899</v>
      </c>
      <c r="E2390" t="s">
        <v>1702</v>
      </c>
    </row>
    <row r="2391" spans="1:5">
      <c r="A2391" t="s">
        <v>3999</v>
      </c>
      <c r="B2391" t="s">
        <v>5</v>
      </c>
      <c r="C2391" t="s">
        <v>1733</v>
      </c>
      <c r="D2391" t="s">
        <v>6899</v>
      </c>
      <c r="E2391" t="s">
        <v>1705</v>
      </c>
    </row>
    <row r="2392" spans="1:5">
      <c r="A2392" t="s">
        <v>4000</v>
      </c>
      <c r="B2392" t="s">
        <v>5</v>
      </c>
      <c r="C2392" t="s">
        <v>1733</v>
      </c>
      <c r="D2392" t="s">
        <v>6899</v>
      </c>
      <c r="E2392" t="s">
        <v>1706</v>
      </c>
    </row>
    <row r="2393" spans="1:5">
      <c r="A2393" t="s">
        <v>4001</v>
      </c>
      <c r="B2393" t="s">
        <v>5</v>
      </c>
      <c r="C2393" t="s">
        <v>1733</v>
      </c>
      <c r="D2393" t="s">
        <v>6899</v>
      </c>
      <c r="E2393" t="s">
        <v>1707</v>
      </c>
    </row>
    <row r="2394" spans="1:5">
      <c r="A2394" t="s">
        <v>4002</v>
      </c>
      <c r="B2394" t="s">
        <v>5</v>
      </c>
      <c r="C2394" t="s">
        <v>1733</v>
      </c>
      <c r="D2394" t="s">
        <v>6899</v>
      </c>
      <c r="E2394" t="s">
        <v>1708</v>
      </c>
    </row>
    <row r="2395" spans="1:5">
      <c r="A2395" t="s">
        <v>4003</v>
      </c>
      <c r="B2395" t="s">
        <v>5</v>
      </c>
      <c r="C2395" t="s">
        <v>1733</v>
      </c>
      <c r="D2395" t="s">
        <v>6899</v>
      </c>
      <c r="E2395" t="s">
        <v>1709</v>
      </c>
    </row>
    <row r="2396" spans="1:5">
      <c r="A2396" t="s">
        <v>4004</v>
      </c>
      <c r="B2396" t="s">
        <v>5</v>
      </c>
      <c r="C2396" t="s">
        <v>1733</v>
      </c>
      <c r="D2396" t="s">
        <v>6899</v>
      </c>
      <c r="E2396" t="s">
        <v>1710</v>
      </c>
    </row>
    <row r="2397" spans="1:5">
      <c r="A2397" t="s">
        <v>4005</v>
      </c>
      <c r="B2397" t="s">
        <v>5</v>
      </c>
      <c r="C2397" t="s">
        <v>1733</v>
      </c>
      <c r="D2397" t="s">
        <v>6899</v>
      </c>
      <c r="E2397" t="s">
        <v>1711</v>
      </c>
    </row>
    <row r="2398" spans="1:5">
      <c r="A2398" t="s">
        <v>4006</v>
      </c>
      <c r="B2398" t="s">
        <v>5</v>
      </c>
      <c r="C2398" t="s">
        <v>1733</v>
      </c>
      <c r="D2398" t="s">
        <v>6899</v>
      </c>
      <c r="E2398" t="s">
        <v>1712</v>
      </c>
    </row>
    <row r="2399" spans="1:5">
      <c r="A2399" t="s">
        <v>4007</v>
      </c>
      <c r="B2399" t="s">
        <v>5</v>
      </c>
      <c r="C2399" t="s">
        <v>1733</v>
      </c>
      <c r="D2399" t="s">
        <v>6899</v>
      </c>
      <c r="E2399" t="s">
        <v>1713</v>
      </c>
    </row>
    <row r="2400" spans="1:5">
      <c r="A2400" t="s">
        <v>4008</v>
      </c>
      <c r="B2400" t="s">
        <v>5</v>
      </c>
      <c r="C2400" t="s">
        <v>1733</v>
      </c>
      <c r="D2400" t="s">
        <v>6899</v>
      </c>
      <c r="E2400" t="s">
        <v>1714</v>
      </c>
    </row>
    <row r="2401" spans="1:5">
      <c r="A2401" t="s">
        <v>4009</v>
      </c>
      <c r="B2401" t="s">
        <v>5</v>
      </c>
      <c r="C2401" t="s">
        <v>1733</v>
      </c>
      <c r="D2401" t="s">
        <v>6899</v>
      </c>
      <c r="E2401" t="s">
        <v>1715</v>
      </c>
    </row>
    <row r="2402" spans="1:5">
      <c r="A2402" t="s">
        <v>4010</v>
      </c>
      <c r="B2402" t="s">
        <v>5</v>
      </c>
      <c r="C2402" t="s">
        <v>1733</v>
      </c>
      <c r="D2402" t="s">
        <v>6900</v>
      </c>
      <c r="E2402" t="s">
        <v>1702</v>
      </c>
    </row>
    <row r="2403" spans="1:5">
      <c r="A2403" t="s">
        <v>4011</v>
      </c>
      <c r="B2403" t="s">
        <v>5</v>
      </c>
      <c r="C2403" t="s">
        <v>1733</v>
      </c>
      <c r="D2403" t="s">
        <v>6900</v>
      </c>
      <c r="E2403" t="s">
        <v>1705</v>
      </c>
    </row>
    <row r="2404" spans="1:5">
      <c r="A2404" t="s">
        <v>4012</v>
      </c>
      <c r="B2404" t="s">
        <v>5</v>
      </c>
      <c r="C2404" t="s">
        <v>1733</v>
      </c>
      <c r="D2404" t="s">
        <v>6900</v>
      </c>
      <c r="E2404" t="s">
        <v>1706</v>
      </c>
    </row>
    <row r="2405" spans="1:5">
      <c r="A2405" t="s">
        <v>4013</v>
      </c>
      <c r="B2405" t="s">
        <v>5</v>
      </c>
      <c r="C2405" t="s">
        <v>1733</v>
      </c>
      <c r="D2405" t="s">
        <v>6900</v>
      </c>
      <c r="E2405" t="s">
        <v>1707</v>
      </c>
    </row>
    <row r="2406" spans="1:5">
      <c r="A2406" t="s">
        <v>4014</v>
      </c>
      <c r="B2406" t="s">
        <v>5</v>
      </c>
      <c r="C2406" t="s">
        <v>1733</v>
      </c>
      <c r="D2406" t="s">
        <v>6900</v>
      </c>
      <c r="E2406" t="s">
        <v>1708</v>
      </c>
    </row>
    <row r="2407" spans="1:5">
      <c r="A2407" t="s">
        <v>4015</v>
      </c>
      <c r="B2407" t="s">
        <v>5</v>
      </c>
      <c r="C2407" t="s">
        <v>1733</v>
      </c>
      <c r="D2407" t="s">
        <v>6900</v>
      </c>
      <c r="E2407" t="s">
        <v>1709</v>
      </c>
    </row>
    <row r="2408" spans="1:5">
      <c r="A2408" t="s">
        <v>4016</v>
      </c>
      <c r="B2408" t="s">
        <v>5</v>
      </c>
      <c r="C2408" t="s">
        <v>1733</v>
      </c>
      <c r="D2408" t="s">
        <v>6900</v>
      </c>
      <c r="E2408" t="s">
        <v>1710</v>
      </c>
    </row>
    <row r="2409" spans="1:5">
      <c r="A2409" t="s">
        <v>4017</v>
      </c>
      <c r="B2409" t="s">
        <v>5</v>
      </c>
      <c r="C2409" t="s">
        <v>1733</v>
      </c>
      <c r="D2409" t="s">
        <v>6900</v>
      </c>
      <c r="E2409" t="s">
        <v>1711</v>
      </c>
    </row>
    <row r="2410" spans="1:5">
      <c r="A2410" t="s">
        <v>4018</v>
      </c>
      <c r="B2410" t="s">
        <v>5</v>
      </c>
      <c r="C2410" t="s">
        <v>1733</v>
      </c>
      <c r="D2410" t="s">
        <v>6900</v>
      </c>
      <c r="E2410" t="s">
        <v>1712</v>
      </c>
    </row>
    <row r="2411" spans="1:5">
      <c r="A2411" t="s">
        <v>4019</v>
      </c>
      <c r="B2411" t="s">
        <v>5</v>
      </c>
      <c r="C2411" t="s">
        <v>1733</v>
      </c>
      <c r="D2411" t="s">
        <v>6900</v>
      </c>
      <c r="E2411" t="s">
        <v>1713</v>
      </c>
    </row>
    <row r="2412" spans="1:5">
      <c r="A2412" t="s">
        <v>4020</v>
      </c>
      <c r="B2412" t="s">
        <v>5</v>
      </c>
      <c r="C2412" t="s">
        <v>1733</v>
      </c>
      <c r="D2412" t="s">
        <v>6900</v>
      </c>
      <c r="E2412" t="s">
        <v>1714</v>
      </c>
    </row>
    <row r="2413" spans="1:5">
      <c r="A2413" t="s">
        <v>4021</v>
      </c>
      <c r="B2413" t="s">
        <v>5</v>
      </c>
      <c r="C2413" t="s">
        <v>1733</v>
      </c>
      <c r="D2413" t="s">
        <v>6900</v>
      </c>
      <c r="E2413" t="s">
        <v>1715</v>
      </c>
    </row>
    <row r="2414" spans="1:5">
      <c r="A2414" t="s">
        <v>4022</v>
      </c>
      <c r="B2414" t="s">
        <v>5</v>
      </c>
      <c r="C2414" t="s">
        <v>1733</v>
      </c>
      <c r="D2414" t="s">
        <v>6901</v>
      </c>
      <c r="E2414" t="s">
        <v>1702</v>
      </c>
    </row>
    <row r="2415" spans="1:5">
      <c r="A2415" t="s">
        <v>4023</v>
      </c>
      <c r="B2415" t="s">
        <v>5</v>
      </c>
      <c r="C2415" t="s">
        <v>1733</v>
      </c>
      <c r="D2415" t="s">
        <v>6901</v>
      </c>
      <c r="E2415" t="s">
        <v>1705</v>
      </c>
    </row>
    <row r="2416" spans="1:5">
      <c r="A2416" t="s">
        <v>4024</v>
      </c>
      <c r="B2416" t="s">
        <v>5</v>
      </c>
      <c r="C2416" t="s">
        <v>1733</v>
      </c>
      <c r="D2416" t="s">
        <v>6901</v>
      </c>
      <c r="E2416" t="s">
        <v>1706</v>
      </c>
    </row>
    <row r="2417" spans="1:5">
      <c r="A2417" t="s">
        <v>4025</v>
      </c>
      <c r="B2417" t="s">
        <v>5</v>
      </c>
      <c r="C2417" t="s">
        <v>1733</v>
      </c>
      <c r="D2417" t="s">
        <v>6901</v>
      </c>
      <c r="E2417" t="s">
        <v>1707</v>
      </c>
    </row>
    <row r="2418" spans="1:5">
      <c r="A2418" t="s">
        <v>4026</v>
      </c>
      <c r="B2418" t="s">
        <v>5</v>
      </c>
      <c r="C2418" t="s">
        <v>1733</v>
      </c>
      <c r="D2418" t="s">
        <v>6901</v>
      </c>
      <c r="E2418" t="s">
        <v>1708</v>
      </c>
    </row>
    <row r="2419" spans="1:5">
      <c r="A2419" t="s">
        <v>4027</v>
      </c>
      <c r="B2419" t="s">
        <v>5</v>
      </c>
      <c r="C2419" t="s">
        <v>1733</v>
      </c>
      <c r="D2419" t="s">
        <v>6901</v>
      </c>
      <c r="E2419" t="s">
        <v>1709</v>
      </c>
    </row>
    <row r="2420" spans="1:5">
      <c r="A2420" t="s">
        <v>4028</v>
      </c>
      <c r="B2420" t="s">
        <v>5</v>
      </c>
      <c r="C2420" t="s">
        <v>1733</v>
      </c>
      <c r="D2420" t="s">
        <v>6901</v>
      </c>
      <c r="E2420" t="s">
        <v>1710</v>
      </c>
    </row>
    <row r="2421" spans="1:5">
      <c r="A2421" t="s">
        <v>4029</v>
      </c>
      <c r="B2421" t="s">
        <v>5</v>
      </c>
      <c r="C2421" t="s">
        <v>1733</v>
      </c>
      <c r="D2421" t="s">
        <v>6901</v>
      </c>
      <c r="E2421" t="s">
        <v>1711</v>
      </c>
    </row>
    <row r="2422" spans="1:5">
      <c r="A2422" t="s">
        <v>4030</v>
      </c>
      <c r="B2422" t="s">
        <v>5</v>
      </c>
      <c r="C2422" t="s">
        <v>1733</v>
      </c>
      <c r="D2422" t="s">
        <v>6901</v>
      </c>
      <c r="E2422" t="s">
        <v>1712</v>
      </c>
    </row>
    <row r="2423" spans="1:5">
      <c r="A2423" t="s">
        <v>4031</v>
      </c>
      <c r="B2423" t="s">
        <v>5</v>
      </c>
      <c r="C2423" t="s">
        <v>1733</v>
      </c>
      <c r="D2423" t="s">
        <v>6901</v>
      </c>
      <c r="E2423" t="s">
        <v>1713</v>
      </c>
    </row>
    <row r="2424" spans="1:5">
      <c r="A2424" t="s">
        <v>4032</v>
      </c>
      <c r="B2424" t="s">
        <v>5</v>
      </c>
      <c r="C2424" t="s">
        <v>1733</v>
      </c>
      <c r="D2424" t="s">
        <v>6901</v>
      </c>
      <c r="E2424" t="s">
        <v>1714</v>
      </c>
    </row>
    <row r="2425" spans="1:5">
      <c r="A2425" t="s">
        <v>4033</v>
      </c>
      <c r="B2425" t="s">
        <v>5</v>
      </c>
      <c r="C2425" t="s">
        <v>1733</v>
      </c>
      <c r="D2425" t="s">
        <v>6901</v>
      </c>
      <c r="E2425" t="s">
        <v>1715</v>
      </c>
    </row>
    <row r="2426" spans="1:5">
      <c r="A2426" t="s">
        <v>4034</v>
      </c>
      <c r="B2426" t="s">
        <v>5</v>
      </c>
      <c r="C2426" t="s">
        <v>1733</v>
      </c>
      <c r="D2426" t="s">
        <v>6902</v>
      </c>
      <c r="E2426" t="s">
        <v>1702</v>
      </c>
    </row>
    <row r="2427" spans="1:5">
      <c r="A2427" t="s">
        <v>4035</v>
      </c>
      <c r="B2427" t="s">
        <v>5</v>
      </c>
      <c r="C2427" t="s">
        <v>1733</v>
      </c>
      <c r="D2427" t="s">
        <v>6902</v>
      </c>
      <c r="E2427" t="s">
        <v>1705</v>
      </c>
    </row>
    <row r="2428" spans="1:5">
      <c r="A2428" t="s">
        <v>4036</v>
      </c>
      <c r="B2428" t="s">
        <v>5</v>
      </c>
      <c r="C2428" t="s">
        <v>1733</v>
      </c>
      <c r="D2428" t="s">
        <v>6902</v>
      </c>
      <c r="E2428" t="s">
        <v>1706</v>
      </c>
    </row>
    <row r="2429" spans="1:5">
      <c r="A2429" t="s">
        <v>4037</v>
      </c>
      <c r="B2429" t="s">
        <v>5</v>
      </c>
      <c r="C2429" t="s">
        <v>1733</v>
      </c>
      <c r="D2429" t="s">
        <v>6902</v>
      </c>
      <c r="E2429" t="s">
        <v>1707</v>
      </c>
    </row>
    <row r="2430" spans="1:5">
      <c r="A2430" t="s">
        <v>4038</v>
      </c>
      <c r="B2430" t="s">
        <v>5</v>
      </c>
      <c r="C2430" t="s">
        <v>1733</v>
      </c>
      <c r="D2430" t="s">
        <v>6902</v>
      </c>
      <c r="E2430" t="s">
        <v>1708</v>
      </c>
    </row>
    <row r="2431" spans="1:5">
      <c r="A2431" t="s">
        <v>4039</v>
      </c>
      <c r="B2431" t="s">
        <v>5</v>
      </c>
      <c r="C2431" t="s">
        <v>1733</v>
      </c>
      <c r="D2431" t="s">
        <v>6902</v>
      </c>
      <c r="E2431" t="s">
        <v>1709</v>
      </c>
    </row>
    <row r="2432" spans="1:5">
      <c r="A2432" t="s">
        <v>4040</v>
      </c>
      <c r="B2432" t="s">
        <v>5</v>
      </c>
      <c r="C2432" t="s">
        <v>1733</v>
      </c>
      <c r="D2432" t="s">
        <v>6902</v>
      </c>
      <c r="E2432" t="s">
        <v>1710</v>
      </c>
    </row>
    <row r="2433" spans="1:5">
      <c r="A2433" t="s">
        <v>4041</v>
      </c>
      <c r="B2433" t="s">
        <v>5</v>
      </c>
      <c r="C2433" t="s">
        <v>1733</v>
      </c>
      <c r="D2433" t="s">
        <v>6902</v>
      </c>
      <c r="E2433" t="s">
        <v>1711</v>
      </c>
    </row>
    <row r="2434" spans="1:5">
      <c r="A2434" t="s">
        <v>4042</v>
      </c>
      <c r="B2434" t="s">
        <v>5</v>
      </c>
      <c r="C2434" t="s">
        <v>1733</v>
      </c>
      <c r="D2434" t="s">
        <v>6902</v>
      </c>
      <c r="E2434" t="s">
        <v>1712</v>
      </c>
    </row>
    <row r="2435" spans="1:5">
      <c r="A2435" t="s">
        <v>4043</v>
      </c>
      <c r="B2435" t="s">
        <v>5</v>
      </c>
      <c r="C2435" t="s">
        <v>1733</v>
      </c>
      <c r="D2435" t="s">
        <v>6902</v>
      </c>
      <c r="E2435" t="s">
        <v>1713</v>
      </c>
    </row>
    <row r="2436" spans="1:5">
      <c r="A2436" t="s">
        <v>4044</v>
      </c>
      <c r="B2436" t="s">
        <v>5</v>
      </c>
      <c r="C2436" t="s">
        <v>1733</v>
      </c>
      <c r="D2436" t="s">
        <v>6902</v>
      </c>
      <c r="E2436" t="s">
        <v>1714</v>
      </c>
    </row>
    <row r="2437" spans="1:5">
      <c r="A2437" t="s">
        <v>4045</v>
      </c>
      <c r="B2437" t="s">
        <v>5</v>
      </c>
      <c r="C2437" t="s">
        <v>1733</v>
      </c>
      <c r="D2437" t="s">
        <v>6902</v>
      </c>
      <c r="E2437" t="s">
        <v>1715</v>
      </c>
    </row>
    <row r="2438" spans="1:5">
      <c r="A2438" t="s">
        <v>4046</v>
      </c>
      <c r="B2438" t="s">
        <v>5</v>
      </c>
      <c r="C2438" t="s">
        <v>1733</v>
      </c>
      <c r="D2438" t="s">
        <v>6903</v>
      </c>
      <c r="E2438" t="s">
        <v>1702</v>
      </c>
    </row>
    <row r="2439" spans="1:5">
      <c r="A2439" t="s">
        <v>4047</v>
      </c>
      <c r="B2439" t="s">
        <v>5</v>
      </c>
      <c r="C2439" t="s">
        <v>1733</v>
      </c>
      <c r="D2439" t="s">
        <v>6903</v>
      </c>
      <c r="E2439" t="s">
        <v>1705</v>
      </c>
    </row>
    <row r="2440" spans="1:5">
      <c r="A2440" t="s">
        <v>4048</v>
      </c>
      <c r="B2440" t="s">
        <v>5</v>
      </c>
      <c r="C2440" t="s">
        <v>1733</v>
      </c>
      <c r="D2440" t="s">
        <v>6903</v>
      </c>
      <c r="E2440" t="s">
        <v>1706</v>
      </c>
    </row>
    <row r="2441" spans="1:5">
      <c r="A2441" t="s">
        <v>4049</v>
      </c>
      <c r="B2441" t="s">
        <v>5</v>
      </c>
      <c r="C2441" t="s">
        <v>1733</v>
      </c>
      <c r="D2441" t="s">
        <v>6903</v>
      </c>
      <c r="E2441" t="s">
        <v>1707</v>
      </c>
    </row>
    <row r="2442" spans="1:5">
      <c r="A2442" t="s">
        <v>4050</v>
      </c>
      <c r="B2442" t="s">
        <v>5</v>
      </c>
      <c r="C2442" t="s">
        <v>1733</v>
      </c>
      <c r="D2442" t="s">
        <v>6903</v>
      </c>
      <c r="E2442" t="s">
        <v>1708</v>
      </c>
    </row>
    <row r="2443" spans="1:5">
      <c r="A2443" t="s">
        <v>4051</v>
      </c>
      <c r="B2443" t="s">
        <v>5</v>
      </c>
      <c r="C2443" t="s">
        <v>1733</v>
      </c>
      <c r="D2443" t="s">
        <v>6903</v>
      </c>
      <c r="E2443" t="s">
        <v>1709</v>
      </c>
    </row>
    <row r="2444" spans="1:5">
      <c r="A2444" t="s">
        <v>4052</v>
      </c>
      <c r="B2444" t="s">
        <v>5</v>
      </c>
      <c r="C2444" t="s">
        <v>1733</v>
      </c>
      <c r="D2444" t="s">
        <v>6903</v>
      </c>
      <c r="E2444" t="s">
        <v>1710</v>
      </c>
    </row>
    <row r="2445" spans="1:5">
      <c r="A2445" t="s">
        <v>4053</v>
      </c>
      <c r="B2445" t="s">
        <v>5</v>
      </c>
      <c r="C2445" t="s">
        <v>1733</v>
      </c>
      <c r="D2445" t="s">
        <v>6903</v>
      </c>
      <c r="E2445" t="s">
        <v>1711</v>
      </c>
    </row>
    <row r="2446" spans="1:5">
      <c r="A2446" t="s">
        <v>4054</v>
      </c>
      <c r="B2446" t="s">
        <v>5</v>
      </c>
      <c r="C2446" t="s">
        <v>1733</v>
      </c>
      <c r="D2446" t="s">
        <v>6903</v>
      </c>
      <c r="E2446" t="s">
        <v>1712</v>
      </c>
    </row>
    <row r="2447" spans="1:5">
      <c r="A2447" t="s">
        <v>4055</v>
      </c>
      <c r="B2447" t="s">
        <v>5</v>
      </c>
      <c r="C2447" t="s">
        <v>1733</v>
      </c>
      <c r="D2447" t="s">
        <v>6903</v>
      </c>
      <c r="E2447" t="s">
        <v>1713</v>
      </c>
    </row>
    <row r="2448" spans="1:5">
      <c r="A2448" t="s">
        <v>4056</v>
      </c>
      <c r="B2448" t="s">
        <v>5</v>
      </c>
      <c r="C2448" t="s">
        <v>1733</v>
      </c>
      <c r="D2448" t="s">
        <v>6903</v>
      </c>
      <c r="E2448" t="s">
        <v>1714</v>
      </c>
    </row>
    <row r="2449" spans="1:5">
      <c r="A2449" t="s">
        <v>4057</v>
      </c>
      <c r="B2449" t="s">
        <v>5</v>
      </c>
      <c r="C2449" t="s">
        <v>1733</v>
      </c>
      <c r="D2449" t="s">
        <v>6903</v>
      </c>
      <c r="E2449" t="s">
        <v>1715</v>
      </c>
    </row>
    <row r="2450" spans="1:5">
      <c r="A2450" t="s">
        <v>4058</v>
      </c>
      <c r="B2450" t="s">
        <v>5</v>
      </c>
      <c r="C2450" t="s">
        <v>1733</v>
      </c>
      <c r="D2450" t="s">
        <v>6904</v>
      </c>
      <c r="E2450" t="s">
        <v>1702</v>
      </c>
    </row>
    <row r="2451" spans="1:5">
      <c r="A2451" t="s">
        <v>4059</v>
      </c>
      <c r="B2451" t="s">
        <v>5</v>
      </c>
      <c r="C2451" t="s">
        <v>1733</v>
      </c>
      <c r="D2451" t="s">
        <v>6904</v>
      </c>
      <c r="E2451" t="s">
        <v>1705</v>
      </c>
    </row>
    <row r="2452" spans="1:5">
      <c r="A2452" t="s">
        <v>4060</v>
      </c>
      <c r="B2452" t="s">
        <v>5</v>
      </c>
      <c r="C2452" t="s">
        <v>1733</v>
      </c>
      <c r="D2452" t="s">
        <v>6904</v>
      </c>
      <c r="E2452" t="s">
        <v>1706</v>
      </c>
    </row>
    <row r="2453" spans="1:5">
      <c r="A2453" t="s">
        <v>4061</v>
      </c>
      <c r="B2453" t="s">
        <v>5</v>
      </c>
      <c r="C2453" t="s">
        <v>1733</v>
      </c>
      <c r="D2453" t="s">
        <v>6904</v>
      </c>
      <c r="E2453" t="s">
        <v>1707</v>
      </c>
    </row>
    <row r="2454" spans="1:5">
      <c r="A2454" t="s">
        <v>4062</v>
      </c>
      <c r="B2454" t="s">
        <v>5</v>
      </c>
      <c r="C2454" t="s">
        <v>1733</v>
      </c>
      <c r="D2454" t="s">
        <v>6904</v>
      </c>
      <c r="E2454" t="s">
        <v>1708</v>
      </c>
    </row>
    <row r="2455" spans="1:5">
      <c r="A2455" t="s">
        <v>4063</v>
      </c>
      <c r="B2455" t="s">
        <v>5</v>
      </c>
      <c r="C2455" t="s">
        <v>1733</v>
      </c>
      <c r="D2455" t="s">
        <v>6904</v>
      </c>
      <c r="E2455" t="s">
        <v>1709</v>
      </c>
    </row>
    <row r="2456" spans="1:5">
      <c r="A2456" t="s">
        <v>4064</v>
      </c>
      <c r="B2456" t="s">
        <v>5</v>
      </c>
      <c r="C2456" t="s">
        <v>1733</v>
      </c>
      <c r="D2456" t="s">
        <v>6904</v>
      </c>
      <c r="E2456" t="s">
        <v>1710</v>
      </c>
    </row>
    <row r="2457" spans="1:5">
      <c r="A2457" t="s">
        <v>4065</v>
      </c>
      <c r="B2457" t="s">
        <v>5</v>
      </c>
      <c r="C2457" t="s">
        <v>1733</v>
      </c>
      <c r="D2457" t="s">
        <v>6904</v>
      </c>
      <c r="E2457" t="s">
        <v>1711</v>
      </c>
    </row>
    <row r="2458" spans="1:5">
      <c r="A2458" t="s">
        <v>4066</v>
      </c>
      <c r="B2458" t="s">
        <v>5</v>
      </c>
      <c r="C2458" t="s">
        <v>1733</v>
      </c>
      <c r="D2458" t="s">
        <v>6904</v>
      </c>
      <c r="E2458" t="s">
        <v>1712</v>
      </c>
    </row>
    <row r="2459" spans="1:5">
      <c r="A2459" t="s">
        <v>4067</v>
      </c>
      <c r="B2459" t="s">
        <v>5</v>
      </c>
      <c r="C2459" t="s">
        <v>1733</v>
      </c>
      <c r="D2459" t="s">
        <v>6904</v>
      </c>
      <c r="E2459" t="s">
        <v>1713</v>
      </c>
    </row>
    <row r="2460" spans="1:5">
      <c r="A2460" t="s">
        <v>4068</v>
      </c>
      <c r="B2460" t="s">
        <v>5</v>
      </c>
      <c r="C2460" t="s">
        <v>1733</v>
      </c>
      <c r="D2460" t="s">
        <v>6904</v>
      </c>
      <c r="E2460" t="s">
        <v>1714</v>
      </c>
    </row>
    <row r="2461" spans="1:5">
      <c r="A2461" t="s">
        <v>4069</v>
      </c>
      <c r="B2461" t="s">
        <v>5</v>
      </c>
      <c r="C2461" t="s">
        <v>1733</v>
      </c>
      <c r="D2461" t="s">
        <v>6904</v>
      </c>
      <c r="E2461" t="s">
        <v>1715</v>
      </c>
    </row>
    <row r="2462" spans="1:5">
      <c r="A2462" t="s">
        <v>4070</v>
      </c>
      <c r="B2462" t="s">
        <v>5</v>
      </c>
      <c r="C2462" t="s">
        <v>1733</v>
      </c>
      <c r="D2462" t="s">
        <v>6905</v>
      </c>
      <c r="E2462" t="s">
        <v>1702</v>
      </c>
    </row>
    <row r="2463" spans="1:5">
      <c r="A2463" t="s">
        <v>4071</v>
      </c>
      <c r="B2463" t="s">
        <v>5</v>
      </c>
      <c r="C2463" t="s">
        <v>1733</v>
      </c>
      <c r="D2463" t="s">
        <v>6905</v>
      </c>
      <c r="E2463" t="s">
        <v>1705</v>
      </c>
    </row>
    <row r="2464" spans="1:5">
      <c r="A2464" t="s">
        <v>4072</v>
      </c>
      <c r="B2464" t="s">
        <v>5</v>
      </c>
      <c r="C2464" t="s">
        <v>1733</v>
      </c>
      <c r="D2464" t="s">
        <v>6905</v>
      </c>
      <c r="E2464" t="s">
        <v>1706</v>
      </c>
    </row>
    <row r="2465" spans="1:5">
      <c r="A2465" t="s">
        <v>4073</v>
      </c>
      <c r="B2465" t="s">
        <v>5</v>
      </c>
      <c r="C2465" t="s">
        <v>1733</v>
      </c>
      <c r="D2465" t="s">
        <v>6905</v>
      </c>
      <c r="E2465" t="s">
        <v>1707</v>
      </c>
    </row>
    <row r="2466" spans="1:5">
      <c r="A2466" t="s">
        <v>4074</v>
      </c>
      <c r="B2466" t="s">
        <v>5</v>
      </c>
      <c r="C2466" t="s">
        <v>1733</v>
      </c>
      <c r="D2466" t="s">
        <v>6905</v>
      </c>
      <c r="E2466" t="s">
        <v>1708</v>
      </c>
    </row>
    <row r="2467" spans="1:5">
      <c r="A2467" t="s">
        <v>4075</v>
      </c>
      <c r="B2467" t="s">
        <v>5</v>
      </c>
      <c r="C2467" t="s">
        <v>1733</v>
      </c>
      <c r="D2467" t="s">
        <v>6905</v>
      </c>
      <c r="E2467" t="s">
        <v>1709</v>
      </c>
    </row>
    <row r="2468" spans="1:5">
      <c r="A2468" t="s">
        <v>4076</v>
      </c>
      <c r="B2468" t="s">
        <v>5</v>
      </c>
      <c r="C2468" t="s">
        <v>1733</v>
      </c>
      <c r="D2468" t="s">
        <v>6905</v>
      </c>
      <c r="E2468" t="s">
        <v>1710</v>
      </c>
    </row>
    <row r="2469" spans="1:5">
      <c r="A2469" t="s">
        <v>4077</v>
      </c>
      <c r="B2469" t="s">
        <v>5</v>
      </c>
      <c r="C2469" t="s">
        <v>1733</v>
      </c>
      <c r="D2469" t="s">
        <v>6905</v>
      </c>
      <c r="E2469" t="s">
        <v>1711</v>
      </c>
    </row>
    <row r="2470" spans="1:5">
      <c r="A2470" t="s">
        <v>4078</v>
      </c>
      <c r="B2470" t="s">
        <v>5</v>
      </c>
      <c r="C2470" t="s">
        <v>1733</v>
      </c>
      <c r="D2470" t="s">
        <v>6905</v>
      </c>
      <c r="E2470" t="s">
        <v>1712</v>
      </c>
    </row>
    <row r="2471" spans="1:5">
      <c r="A2471" t="s">
        <v>4079</v>
      </c>
      <c r="B2471" t="s">
        <v>5</v>
      </c>
      <c r="C2471" t="s">
        <v>1733</v>
      </c>
      <c r="D2471" t="s">
        <v>6905</v>
      </c>
      <c r="E2471" t="s">
        <v>1713</v>
      </c>
    </row>
    <row r="2472" spans="1:5">
      <c r="A2472" t="s">
        <v>4080</v>
      </c>
      <c r="B2472" t="s">
        <v>5</v>
      </c>
      <c r="C2472" t="s">
        <v>1733</v>
      </c>
      <c r="D2472" t="s">
        <v>6905</v>
      </c>
      <c r="E2472" t="s">
        <v>1714</v>
      </c>
    </row>
    <row r="2473" spans="1:5">
      <c r="A2473" t="s">
        <v>4081</v>
      </c>
      <c r="B2473" t="s">
        <v>5</v>
      </c>
      <c r="C2473" t="s">
        <v>1733</v>
      </c>
      <c r="D2473" t="s">
        <v>6905</v>
      </c>
      <c r="E2473" t="s">
        <v>1715</v>
      </c>
    </row>
    <row r="2474" spans="1:5">
      <c r="A2474" t="s">
        <v>4082</v>
      </c>
      <c r="B2474" t="s">
        <v>5</v>
      </c>
      <c r="C2474" t="s">
        <v>1733</v>
      </c>
      <c r="D2474" t="s">
        <v>6906</v>
      </c>
      <c r="E2474" t="s">
        <v>1702</v>
      </c>
    </row>
    <row r="2475" spans="1:5">
      <c r="A2475" t="s">
        <v>4083</v>
      </c>
      <c r="B2475" t="s">
        <v>5</v>
      </c>
      <c r="C2475" t="s">
        <v>1733</v>
      </c>
      <c r="D2475" t="s">
        <v>6906</v>
      </c>
      <c r="E2475" t="s">
        <v>1705</v>
      </c>
    </row>
    <row r="2476" spans="1:5">
      <c r="A2476" t="s">
        <v>4084</v>
      </c>
      <c r="B2476" t="s">
        <v>5</v>
      </c>
      <c r="C2476" t="s">
        <v>1733</v>
      </c>
      <c r="D2476" t="s">
        <v>6906</v>
      </c>
      <c r="E2476" t="s">
        <v>1706</v>
      </c>
    </row>
    <row r="2477" spans="1:5">
      <c r="A2477" t="s">
        <v>4085</v>
      </c>
      <c r="B2477" t="s">
        <v>5</v>
      </c>
      <c r="C2477" t="s">
        <v>1733</v>
      </c>
      <c r="D2477" t="s">
        <v>6906</v>
      </c>
      <c r="E2477" t="s">
        <v>1707</v>
      </c>
    </row>
    <row r="2478" spans="1:5">
      <c r="A2478" t="s">
        <v>4086</v>
      </c>
      <c r="B2478" t="s">
        <v>5</v>
      </c>
      <c r="C2478" t="s">
        <v>1733</v>
      </c>
      <c r="D2478" t="s">
        <v>6906</v>
      </c>
      <c r="E2478" t="s">
        <v>1708</v>
      </c>
    </row>
    <row r="2479" spans="1:5">
      <c r="A2479" t="s">
        <v>4087</v>
      </c>
      <c r="B2479" t="s">
        <v>5</v>
      </c>
      <c r="C2479" t="s">
        <v>1733</v>
      </c>
      <c r="D2479" t="s">
        <v>6906</v>
      </c>
      <c r="E2479" t="s">
        <v>1709</v>
      </c>
    </row>
    <row r="2480" spans="1:5">
      <c r="A2480" t="s">
        <v>4088</v>
      </c>
      <c r="B2480" t="s">
        <v>5</v>
      </c>
      <c r="C2480" t="s">
        <v>1733</v>
      </c>
      <c r="D2480" t="s">
        <v>6906</v>
      </c>
      <c r="E2480" t="s">
        <v>1710</v>
      </c>
    </row>
    <row r="2481" spans="1:5">
      <c r="A2481" t="s">
        <v>4089</v>
      </c>
      <c r="B2481" t="s">
        <v>5</v>
      </c>
      <c r="C2481" t="s">
        <v>1733</v>
      </c>
      <c r="D2481" t="s">
        <v>6906</v>
      </c>
      <c r="E2481" t="s">
        <v>1711</v>
      </c>
    </row>
    <row r="2482" spans="1:5">
      <c r="A2482" t="s">
        <v>4090</v>
      </c>
      <c r="B2482" t="s">
        <v>5</v>
      </c>
      <c r="C2482" t="s">
        <v>1733</v>
      </c>
      <c r="D2482" t="s">
        <v>6906</v>
      </c>
      <c r="E2482" t="s">
        <v>1712</v>
      </c>
    </row>
    <row r="2483" spans="1:5">
      <c r="A2483" t="s">
        <v>4091</v>
      </c>
      <c r="B2483" t="s">
        <v>5</v>
      </c>
      <c r="C2483" t="s">
        <v>1733</v>
      </c>
      <c r="D2483" t="s">
        <v>6906</v>
      </c>
      <c r="E2483" t="s">
        <v>1713</v>
      </c>
    </row>
    <row r="2484" spans="1:5">
      <c r="A2484" t="s">
        <v>4092</v>
      </c>
      <c r="B2484" t="s">
        <v>5</v>
      </c>
      <c r="C2484" t="s">
        <v>1733</v>
      </c>
      <c r="D2484" t="s">
        <v>6906</v>
      </c>
      <c r="E2484" t="s">
        <v>1714</v>
      </c>
    </row>
    <row r="2485" spans="1:5">
      <c r="A2485" t="s">
        <v>4093</v>
      </c>
      <c r="B2485" t="s">
        <v>5</v>
      </c>
      <c r="C2485" t="s">
        <v>1733</v>
      </c>
      <c r="D2485" t="s">
        <v>6906</v>
      </c>
      <c r="E2485" t="s">
        <v>1715</v>
      </c>
    </row>
    <row r="2486" spans="1:5">
      <c r="A2486" t="s">
        <v>4094</v>
      </c>
      <c r="B2486" t="s">
        <v>5</v>
      </c>
      <c r="C2486" t="s">
        <v>1733</v>
      </c>
      <c r="D2486" t="s">
        <v>6907</v>
      </c>
      <c r="E2486" t="s">
        <v>1702</v>
      </c>
    </row>
    <row r="2487" spans="1:5">
      <c r="A2487" t="s">
        <v>4095</v>
      </c>
      <c r="B2487" t="s">
        <v>5</v>
      </c>
      <c r="C2487" t="s">
        <v>1733</v>
      </c>
      <c r="D2487" t="s">
        <v>6907</v>
      </c>
      <c r="E2487" t="s">
        <v>1705</v>
      </c>
    </row>
    <row r="2488" spans="1:5">
      <c r="A2488" t="s">
        <v>4096</v>
      </c>
      <c r="B2488" t="s">
        <v>5</v>
      </c>
      <c r="C2488" t="s">
        <v>1733</v>
      </c>
      <c r="D2488" t="s">
        <v>6907</v>
      </c>
      <c r="E2488" t="s">
        <v>1706</v>
      </c>
    </row>
    <row r="2489" spans="1:5">
      <c r="A2489" t="s">
        <v>4097</v>
      </c>
      <c r="B2489" t="s">
        <v>5</v>
      </c>
      <c r="C2489" t="s">
        <v>1733</v>
      </c>
      <c r="D2489" t="s">
        <v>6907</v>
      </c>
      <c r="E2489" t="s">
        <v>1707</v>
      </c>
    </row>
    <row r="2490" spans="1:5">
      <c r="A2490" t="s">
        <v>4098</v>
      </c>
      <c r="B2490" t="s">
        <v>5</v>
      </c>
      <c r="C2490" t="s">
        <v>1733</v>
      </c>
      <c r="D2490" t="s">
        <v>6907</v>
      </c>
      <c r="E2490" t="s">
        <v>1708</v>
      </c>
    </row>
    <row r="2491" spans="1:5">
      <c r="A2491" t="s">
        <v>4099</v>
      </c>
      <c r="B2491" t="s">
        <v>5</v>
      </c>
      <c r="C2491" t="s">
        <v>1733</v>
      </c>
      <c r="D2491" t="s">
        <v>6907</v>
      </c>
      <c r="E2491" t="s">
        <v>1709</v>
      </c>
    </row>
    <row r="2492" spans="1:5">
      <c r="A2492" t="s">
        <v>4100</v>
      </c>
      <c r="B2492" t="s">
        <v>5</v>
      </c>
      <c r="C2492" t="s">
        <v>1733</v>
      </c>
      <c r="D2492" t="s">
        <v>6907</v>
      </c>
      <c r="E2492" t="s">
        <v>1710</v>
      </c>
    </row>
    <row r="2493" spans="1:5">
      <c r="A2493" t="s">
        <v>4101</v>
      </c>
      <c r="B2493" t="s">
        <v>5</v>
      </c>
      <c r="C2493" t="s">
        <v>1733</v>
      </c>
      <c r="D2493" t="s">
        <v>6907</v>
      </c>
      <c r="E2493" t="s">
        <v>1711</v>
      </c>
    </row>
    <row r="2494" spans="1:5">
      <c r="A2494" t="s">
        <v>4102</v>
      </c>
      <c r="B2494" t="s">
        <v>5</v>
      </c>
      <c r="C2494" t="s">
        <v>1733</v>
      </c>
      <c r="D2494" t="s">
        <v>6907</v>
      </c>
      <c r="E2494" t="s">
        <v>1712</v>
      </c>
    </row>
    <row r="2495" spans="1:5">
      <c r="A2495" t="s">
        <v>4103</v>
      </c>
      <c r="B2495" t="s">
        <v>5</v>
      </c>
      <c r="C2495" t="s">
        <v>1733</v>
      </c>
      <c r="D2495" t="s">
        <v>6907</v>
      </c>
      <c r="E2495" t="s">
        <v>1713</v>
      </c>
    </row>
    <row r="2496" spans="1:5">
      <c r="A2496" t="s">
        <v>4104</v>
      </c>
      <c r="B2496" t="s">
        <v>5</v>
      </c>
      <c r="C2496" t="s">
        <v>1733</v>
      </c>
      <c r="D2496" t="s">
        <v>6907</v>
      </c>
      <c r="E2496" t="s">
        <v>1714</v>
      </c>
    </row>
    <row r="2497" spans="1:5">
      <c r="A2497" t="s">
        <v>4105</v>
      </c>
      <c r="B2497" t="s">
        <v>5</v>
      </c>
      <c r="C2497" t="s">
        <v>1733</v>
      </c>
      <c r="D2497" t="s">
        <v>6907</v>
      </c>
      <c r="E2497" t="s">
        <v>1715</v>
      </c>
    </row>
    <row r="2498" spans="1:5">
      <c r="A2498" t="s">
        <v>4106</v>
      </c>
      <c r="B2498" t="s">
        <v>5</v>
      </c>
      <c r="C2498" t="s">
        <v>1733</v>
      </c>
      <c r="D2498" t="s">
        <v>6908</v>
      </c>
      <c r="E2498" t="s">
        <v>1702</v>
      </c>
    </row>
    <row r="2499" spans="1:5">
      <c r="A2499" t="s">
        <v>4107</v>
      </c>
      <c r="B2499" t="s">
        <v>5</v>
      </c>
      <c r="C2499" t="s">
        <v>1733</v>
      </c>
      <c r="D2499" t="s">
        <v>6908</v>
      </c>
      <c r="E2499" t="s">
        <v>1705</v>
      </c>
    </row>
    <row r="2500" spans="1:5">
      <c r="A2500" t="s">
        <v>4108</v>
      </c>
      <c r="B2500" t="s">
        <v>5</v>
      </c>
      <c r="C2500" t="s">
        <v>1733</v>
      </c>
      <c r="D2500" t="s">
        <v>6908</v>
      </c>
      <c r="E2500" t="s">
        <v>1706</v>
      </c>
    </row>
    <row r="2501" spans="1:5">
      <c r="A2501" t="s">
        <v>4109</v>
      </c>
      <c r="B2501" t="s">
        <v>5</v>
      </c>
      <c r="C2501" t="s">
        <v>1733</v>
      </c>
      <c r="D2501" t="s">
        <v>6908</v>
      </c>
      <c r="E2501" t="s">
        <v>1707</v>
      </c>
    </row>
    <row r="2502" spans="1:5">
      <c r="A2502" t="s">
        <v>4110</v>
      </c>
      <c r="B2502" t="s">
        <v>5</v>
      </c>
      <c r="C2502" t="s">
        <v>1733</v>
      </c>
      <c r="D2502" t="s">
        <v>6908</v>
      </c>
      <c r="E2502" t="s">
        <v>1708</v>
      </c>
    </row>
    <row r="2503" spans="1:5">
      <c r="A2503" t="s">
        <v>4111</v>
      </c>
      <c r="B2503" t="s">
        <v>5</v>
      </c>
      <c r="C2503" t="s">
        <v>1733</v>
      </c>
      <c r="D2503" t="s">
        <v>6908</v>
      </c>
      <c r="E2503" t="s">
        <v>1709</v>
      </c>
    </row>
    <row r="2504" spans="1:5">
      <c r="A2504" t="s">
        <v>4112</v>
      </c>
      <c r="B2504" t="s">
        <v>5</v>
      </c>
      <c r="C2504" t="s">
        <v>1733</v>
      </c>
      <c r="D2504" t="s">
        <v>6908</v>
      </c>
      <c r="E2504" t="s">
        <v>1710</v>
      </c>
    </row>
    <row r="2505" spans="1:5">
      <c r="A2505" t="s">
        <v>4113</v>
      </c>
      <c r="B2505" t="s">
        <v>5</v>
      </c>
      <c r="C2505" t="s">
        <v>1733</v>
      </c>
      <c r="D2505" t="s">
        <v>6908</v>
      </c>
      <c r="E2505" t="s">
        <v>1711</v>
      </c>
    </row>
    <row r="2506" spans="1:5">
      <c r="A2506" t="s">
        <v>4114</v>
      </c>
      <c r="B2506" t="s">
        <v>5</v>
      </c>
      <c r="C2506" t="s">
        <v>1733</v>
      </c>
      <c r="D2506" t="s">
        <v>6908</v>
      </c>
      <c r="E2506" t="s">
        <v>1712</v>
      </c>
    </row>
    <row r="2507" spans="1:5">
      <c r="A2507" t="s">
        <v>4115</v>
      </c>
      <c r="B2507" t="s">
        <v>5</v>
      </c>
      <c r="C2507" t="s">
        <v>1733</v>
      </c>
      <c r="D2507" t="s">
        <v>6908</v>
      </c>
      <c r="E2507" t="s">
        <v>1713</v>
      </c>
    </row>
    <row r="2508" spans="1:5">
      <c r="A2508" t="s">
        <v>4116</v>
      </c>
      <c r="B2508" t="s">
        <v>5</v>
      </c>
      <c r="C2508" t="s">
        <v>1733</v>
      </c>
      <c r="D2508" t="s">
        <v>6908</v>
      </c>
      <c r="E2508" t="s">
        <v>1714</v>
      </c>
    </row>
    <row r="2509" spans="1:5">
      <c r="A2509" t="s">
        <v>4117</v>
      </c>
      <c r="B2509" t="s">
        <v>5</v>
      </c>
      <c r="C2509" t="s">
        <v>1733</v>
      </c>
      <c r="D2509" t="s">
        <v>6908</v>
      </c>
      <c r="E2509" t="s">
        <v>1715</v>
      </c>
    </row>
    <row r="2510" spans="1:5">
      <c r="A2510" t="s">
        <v>4118</v>
      </c>
      <c r="B2510" t="s">
        <v>5</v>
      </c>
      <c r="C2510" t="s">
        <v>1733</v>
      </c>
      <c r="D2510" t="s">
        <v>6909</v>
      </c>
      <c r="E2510" t="s">
        <v>1702</v>
      </c>
    </row>
    <row r="2511" spans="1:5">
      <c r="A2511" t="s">
        <v>4119</v>
      </c>
      <c r="B2511" t="s">
        <v>5</v>
      </c>
      <c r="C2511" t="s">
        <v>1733</v>
      </c>
      <c r="D2511" t="s">
        <v>6909</v>
      </c>
      <c r="E2511" t="s">
        <v>1705</v>
      </c>
    </row>
    <row r="2512" spans="1:5">
      <c r="A2512" t="s">
        <v>4120</v>
      </c>
      <c r="B2512" t="s">
        <v>5</v>
      </c>
      <c r="C2512" t="s">
        <v>1733</v>
      </c>
      <c r="D2512" t="s">
        <v>6909</v>
      </c>
      <c r="E2512" t="s">
        <v>1706</v>
      </c>
    </row>
    <row r="2513" spans="1:5">
      <c r="A2513" t="s">
        <v>4121</v>
      </c>
      <c r="B2513" t="s">
        <v>5</v>
      </c>
      <c r="C2513" t="s">
        <v>1733</v>
      </c>
      <c r="D2513" t="s">
        <v>6909</v>
      </c>
      <c r="E2513" t="s">
        <v>1707</v>
      </c>
    </row>
    <row r="2514" spans="1:5">
      <c r="A2514" t="s">
        <v>4122</v>
      </c>
      <c r="B2514" t="s">
        <v>5</v>
      </c>
      <c r="C2514" t="s">
        <v>1733</v>
      </c>
      <c r="D2514" t="s">
        <v>6909</v>
      </c>
      <c r="E2514" t="s">
        <v>1708</v>
      </c>
    </row>
    <row r="2515" spans="1:5">
      <c r="A2515" t="s">
        <v>4123</v>
      </c>
      <c r="B2515" t="s">
        <v>5</v>
      </c>
      <c r="C2515" t="s">
        <v>1733</v>
      </c>
      <c r="D2515" t="s">
        <v>6909</v>
      </c>
      <c r="E2515" t="s">
        <v>1709</v>
      </c>
    </row>
    <row r="2516" spans="1:5">
      <c r="A2516" t="s">
        <v>4124</v>
      </c>
      <c r="B2516" t="s">
        <v>5</v>
      </c>
      <c r="C2516" t="s">
        <v>1733</v>
      </c>
      <c r="D2516" t="s">
        <v>6909</v>
      </c>
      <c r="E2516" t="s">
        <v>1710</v>
      </c>
    </row>
    <row r="2517" spans="1:5">
      <c r="A2517" t="s">
        <v>4125</v>
      </c>
      <c r="B2517" t="s">
        <v>5</v>
      </c>
      <c r="C2517" t="s">
        <v>1733</v>
      </c>
      <c r="D2517" t="s">
        <v>6909</v>
      </c>
      <c r="E2517" t="s">
        <v>1711</v>
      </c>
    </row>
    <row r="2518" spans="1:5">
      <c r="A2518" t="s">
        <v>4126</v>
      </c>
      <c r="B2518" t="s">
        <v>5</v>
      </c>
      <c r="C2518" t="s">
        <v>1733</v>
      </c>
      <c r="D2518" t="s">
        <v>6909</v>
      </c>
      <c r="E2518" t="s">
        <v>1712</v>
      </c>
    </row>
    <row r="2519" spans="1:5">
      <c r="A2519" t="s">
        <v>4127</v>
      </c>
      <c r="B2519" t="s">
        <v>5</v>
      </c>
      <c r="C2519" t="s">
        <v>1733</v>
      </c>
      <c r="D2519" t="s">
        <v>6909</v>
      </c>
      <c r="E2519" t="s">
        <v>1713</v>
      </c>
    </row>
    <row r="2520" spans="1:5">
      <c r="A2520" t="s">
        <v>4128</v>
      </c>
      <c r="B2520" t="s">
        <v>5</v>
      </c>
      <c r="C2520" t="s">
        <v>1733</v>
      </c>
      <c r="D2520" t="s">
        <v>6909</v>
      </c>
      <c r="E2520" t="s">
        <v>1714</v>
      </c>
    </row>
    <row r="2521" spans="1:5">
      <c r="A2521" t="s">
        <v>4129</v>
      </c>
      <c r="B2521" t="s">
        <v>5</v>
      </c>
      <c r="C2521" t="s">
        <v>1733</v>
      </c>
      <c r="D2521" t="s">
        <v>6909</v>
      </c>
      <c r="E2521" t="s">
        <v>1715</v>
      </c>
    </row>
    <row r="2522" spans="1:5">
      <c r="A2522" t="s">
        <v>4130</v>
      </c>
      <c r="B2522" t="s">
        <v>5</v>
      </c>
      <c r="C2522" t="s">
        <v>1733</v>
      </c>
      <c r="D2522" t="s">
        <v>6910</v>
      </c>
      <c r="E2522" t="s">
        <v>1702</v>
      </c>
    </row>
    <row r="2523" spans="1:5">
      <c r="A2523" t="s">
        <v>4131</v>
      </c>
      <c r="B2523" t="s">
        <v>5</v>
      </c>
      <c r="C2523" t="s">
        <v>1733</v>
      </c>
      <c r="D2523" t="s">
        <v>6910</v>
      </c>
      <c r="E2523" t="s">
        <v>1705</v>
      </c>
    </row>
    <row r="2524" spans="1:5">
      <c r="A2524" t="s">
        <v>4132</v>
      </c>
      <c r="B2524" t="s">
        <v>5</v>
      </c>
      <c r="C2524" t="s">
        <v>1733</v>
      </c>
      <c r="D2524" t="s">
        <v>6910</v>
      </c>
      <c r="E2524" t="s">
        <v>1706</v>
      </c>
    </row>
    <row r="2525" spans="1:5">
      <c r="A2525" t="s">
        <v>4133</v>
      </c>
      <c r="B2525" t="s">
        <v>5</v>
      </c>
      <c r="C2525" t="s">
        <v>1733</v>
      </c>
      <c r="D2525" t="s">
        <v>6910</v>
      </c>
      <c r="E2525" t="s">
        <v>1707</v>
      </c>
    </row>
    <row r="2526" spans="1:5">
      <c r="A2526" t="s">
        <v>4134</v>
      </c>
      <c r="B2526" t="s">
        <v>5</v>
      </c>
      <c r="C2526" t="s">
        <v>1733</v>
      </c>
      <c r="D2526" t="s">
        <v>6910</v>
      </c>
      <c r="E2526" t="s">
        <v>1708</v>
      </c>
    </row>
    <row r="2527" spans="1:5">
      <c r="A2527" t="s">
        <v>4135</v>
      </c>
      <c r="B2527" t="s">
        <v>5</v>
      </c>
      <c r="C2527" t="s">
        <v>1733</v>
      </c>
      <c r="D2527" t="s">
        <v>6910</v>
      </c>
      <c r="E2527" t="s">
        <v>1709</v>
      </c>
    </row>
    <row r="2528" spans="1:5">
      <c r="A2528" t="s">
        <v>4136</v>
      </c>
      <c r="B2528" t="s">
        <v>5</v>
      </c>
      <c r="C2528" t="s">
        <v>1733</v>
      </c>
      <c r="D2528" t="s">
        <v>6910</v>
      </c>
      <c r="E2528" t="s">
        <v>1710</v>
      </c>
    </row>
    <row r="2529" spans="1:5">
      <c r="A2529" t="s">
        <v>4137</v>
      </c>
      <c r="B2529" t="s">
        <v>5</v>
      </c>
      <c r="C2529" t="s">
        <v>1733</v>
      </c>
      <c r="D2529" t="s">
        <v>6910</v>
      </c>
      <c r="E2529" t="s">
        <v>1711</v>
      </c>
    </row>
    <row r="2530" spans="1:5">
      <c r="A2530" t="s">
        <v>4138</v>
      </c>
      <c r="B2530" t="s">
        <v>5</v>
      </c>
      <c r="C2530" t="s">
        <v>1733</v>
      </c>
      <c r="D2530" t="s">
        <v>6910</v>
      </c>
      <c r="E2530" t="s">
        <v>1712</v>
      </c>
    </row>
    <row r="2531" spans="1:5">
      <c r="A2531" t="s">
        <v>4139</v>
      </c>
      <c r="B2531" t="s">
        <v>5</v>
      </c>
      <c r="C2531" t="s">
        <v>1733</v>
      </c>
      <c r="D2531" t="s">
        <v>6910</v>
      </c>
      <c r="E2531" t="s">
        <v>1713</v>
      </c>
    </row>
    <row r="2532" spans="1:5">
      <c r="A2532" t="s">
        <v>4140</v>
      </c>
      <c r="B2532" t="s">
        <v>5</v>
      </c>
      <c r="C2532" t="s">
        <v>1733</v>
      </c>
      <c r="D2532" t="s">
        <v>6910</v>
      </c>
      <c r="E2532" t="s">
        <v>1714</v>
      </c>
    </row>
    <row r="2533" spans="1:5">
      <c r="A2533" t="s">
        <v>4141</v>
      </c>
      <c r="B2533" t="s">
        <v>5</v>
      </c>
      <c r="C2533" t="s">
        <v>1733</v>
      </c>
      <c r="D2533" t="s">
        <v>6910</v>
      </c>
      <c r="E2533" t="s">
        <v>1715</v>
      </c>
    </row>
    <row r="2534" spans="1:5">
      <c r="A2534" t="s">
        <v>4142</v>
      </c>
      <c r="B2534" t="s">
        <v>5</v>
      </c>
      <c r="C2534" t="s">
        <v>1733</v>
      </c>
      <c r="D2534" t="s">
        <v>6911</v>
      </c>
      <c r="E2534" t="s">
        <v>1702</v>
      </c>
    </row>
    <row r="2535" spans="1:5">
      <c r="A2535" t="s">
        <v>4143</v>
      </c>
      <c r="B2535" t="s">
        <v>5</v>
      </c>
      <c r="C2535" t="s">
        <v>1733</v>
      </c>
      <c r="D2535" t="s">
        <v>6911</v>
      </c>
      <c r="E2535" t="s">
        <v>1705</v>
      </c>
    </row>
    <row r="2536" spans="1:5">
      <c r="A2536" t="s">
        <v>4144</v>
      </c>
      <c r="B2536" t="s">
        <v>5</v>
      </c>
      <c r="C2536" t="s">
        <v>1733</v>
      </c>
      <c r="D2536" t="s">
        <v>6911</v>
      </c>
      <c r="E2536" t="s">
        <v>1706</v>
      </c>
    </row>
    <row r="2537" spans="1:5">
      <c r="A2537" t="s">
        <v>4145</v>
      </c>
      <c r="B2537" t="s">
        <v>5</v>
      </c>
      <c r="C2537" t="s">
        <v>1733</v>
      </c>
      <c r="D2537" t="s">
        <v>6911</v>
      </c>
      <c r="E2537" t="s">
        <v>1707</v>
      </c>
    </row>
    <row r="2538" spans="1:5">
      <c r="A2538" t="s">
        <v>4146</v>
      </c>
      <c r="B2538" t="s">
        <v>5</v>
      </c>
      <c r="C2538" t="s">
        <v>1733</v>
      </c>
      <c r="D2538" t="s">
        <v>6911</v>
      </c>
      <c r="E2538" t="s">
        <v>1708</v>
      </c>
    </row>
    <row r="2539" spans="1:5">
      <c r="A2539" t="s">
        <v>4147</v>
      </c>
      <c r="B2539" t="s">
        <v>5</v>
      </c>
      <c r="C2539" t="s">
        <v>1733</v>
      </c>
      <c r="D2539" t="s">
        <v>6911</v>
      </c>
      <c r="E2539" t="s">
        <v>1709</v>
      </c>
    </row>
    <row r="2540" spans="1:5">
      <c r="A2540" t="s">
        <v>4148</v>
      </c>
      <c r="B2540" t="s">
        <v>5</v>
      </c>
      <c r="C2540" t="s">
        <v>1733</v>
      </c>
      <c r="D2540" t="s">
        <v>6911</v>
      </c>
      <c r="E2540" t="s">
        <v>1710</v>
      </c>
    </row>
    <row r="2541" spans="1:5">
      <c r="A2541" t="s">
        <v>4149</v>
      </c>
      <c r="B2541" t="s">
        <v>5</v>
      </c>
      <c r="C2541" t="s">
        <v>1733</v>
      </c>
      <c r="D2541" t="s">
        <v>6911</v>
      </c>
      <c r="E2541" t="s">
        <v>1711</v>
      </c>
    </row>
    <row r="2542" spans="1:5">
      <c r="A2542" t="s">
        <v>4150</v>
      </c>
      <c r="B2542" t="s">
        <v>5</v>
      </c>
      <c r="C2542" t="s">
        <v>1733</v>
      </c>
      <c r="D2542" t="s">
        <v>6911</v>
      </c>
      <c r="E2542" t="s">
        <v>1712</v>
      </c>
    </row>
    <row r="2543" spans="1:5">
      <c r="A2543" t="s">
        <v>4151</v>
      </c>
      <c r="B2543" t="s">
        <v>5</v>
      </c>
      <c r="C2543" t="s">
        <v>1733</v>
      </c>
      <c r="D2543" t="s">
        <v>6911</v>
      </c>
      <c r="E2543" t="s">
        <v>1713</v>
      </c>
    </row>
    <row r="2544" spans="1:5">
      <c r="A2544" t="s">
        <v>4152</v>
      </c>
      <c r="B2544" t="s">
        <v>5</v>
      </c>
      <c r="C2544" t="s">
        <v>1733</v>
      </c>
      <c r="D2544" t="s">
        <v>6911</v>
      </c>
      <c r="E2544" t="s">
        <v>1714</v>
      </c>
    </row>
    <row r="2545" spans="1:5">
      <c r="A2545" t="s">
        <v>4153</v>
      </c>
      <c r="B2545" t="s">
        <v>5</v>
      </c>
      <c r="C2545" t="s">
        <v>1733</v>
      </c>
      <c r="D2545" t="s">
        <v>6911</v>
      </c>
      <c r="E2545" t="s">
        <v>1715</v>
      </c>
    </row>
    <row r="2546" spans="1:5">
      <c r="A2546" t="s">
        <v>4154</v>
      </c>
      <c r="B2546" t="s">
        <v>5</v>
      </c>
      <c r="C2546" t="s">
        <v>1733</v>
      </c>
      <c r="D2546" t="s">
        <v>6912</v>
      </c>
      <c r="E2546" t="s">
        <v>1702</v>
      </c>
    </row>
    <row r="2547" spans="1:5">
      <c r="A2547" t="s">
        <v>4155</v>
      </c>
      <c r="B2547" t="s">
        <v>5</v>
      </c>
      <c r="C2547" t="s">
        <v>1733</v>
      </c>
      <c r="D2547" t="s">
        <v>6912</v>
      </c>
      <c r="E2547" t="s">
        <v>1705</v>
      </c>
    </row>
    <row r="2548" spans="1:5">
      <c r="A2548" t="s">
        <v>4156</v>
      </c>
      <c r="B2548" t="s">
        <v>5</v>
      </c>
      <c r="C2548" t="s">
        <v>1733</v>
      </c>
      <c r="D2548" t="s">
        <v>6912</v>
      </c>
      <c r="E2548" t="s">
        <v>1706</v>
      </c>
    </row>
    <row r="2549" spans="1:5">
      <c r="A2549" t="s">
        <v>4157</v>
      </c>
      <c r="B2549" t="s">
        <v>5</v>
      </c>
      <c r="C2549" t="s">
        <v>1733</v>
      </c>
      <c r="D2549" t="s">
        <v>6912</v>
      </c>
      <c r="E2549" t="s">
        <v>1707</v>
      </c>
    </row>
    <row r="2550" spans="1:5">
      <c r="A2550" t="s">
        <v>4158</v>
      </c>
      <c r="B2550" t="s">
        <v>5</v>
      </c>
      <c r="C2550" t="s">
        <v>1733</v>
      </c>
      <c r="D2550" t="s">
        <v>6912</v>
      </c>
      <c r="E2550" t="s">
        <v>1708</v>
      </c>
    </row>
    <row r="2551" spans="1:5">
      <c r="A2551" t="s">
        <v>4159</v>
      </c>
      <c r="B2551" t="s">
        <v>5</v>
      </c>
      <c r="C2551" t="s">
        <v>1733</v>
      </c>
      <c r="D2551" t="s">
        <v>6912</v>
      </c>
      <c r="E2551" t="s">
        <v>1709</v>
      </c>
    </row>
    <row r="2552" spans="1:5">
      <c r="A2552" t="s">
        <v>4160</v>
      </c>
      <c r="B2552" t="s">
        <v>5</v>
      </c>
      <c r="C2552" t="s">
        <v>1733</v>
      </c>
      <c r="D2552" t="s">
        <v>6912</v>
      </c>
      <c r="E2552" t="s">
        <v>1710</v>
      </c>
    </row>
    <row r="2553" spans="1:5">
      <c r="A2553" t="s">
        <v>4161</v>
      </c>
      <c r="B2553" t="s">
        <v>5</v>
      </c>
      <c r="C2553" t="s">
        <v>1733</v>
      </c>
      <c r="D2553" t="s">
        <v>6912</v>
      </c>
      <c r="E2553" t="s">
        <v>1711</v>
      </c>
    </row>
    <row r="2554" spans="1:5">
      <c r="A2554" t="s">
        <v>4162</v>
      </c>
      <c r="B2554" t="s">
        <v>5</v>
      </c>
      <c r="C2554" t="s">
        <v>1733</v>
      </c>
      <c r="D2554" t="s">
        <v>6912</v>
      </c>
      <c r="E2554" t="s">
        <v>1712</v>
      </c>
    </row>
    <row r="2555" spans="1:5">
      <c r="A2555" t="s">
        <v>4163</v>
      </c>
      <c r="B2555" t="s">
        <v>5</v>
      </c>
      <c r="C2555" t="s">
        <v>1733</v>
      </c>
      <c r="D2555" t="s">
        <v>6912</v>
      </c>
      <c r="E2555" t="s">
        <v>1713</v>
      </c>
    </row>
    <row r="2556" spans="1:5">
      <c r="A2556" t="s">
        <v>4164</v>
      </c>
      <c r="B2556" t="s">
        <v>5</v>
      </c>
      <c r="C2556" t="s">
        <v>1733</v>
      </c>
      <c r="D2556" t="s">
        <v>6912</v>
      </c>
      <c r="E2556" t="s">
        <v>1714</v>
      </c>
    </row>
    <row r="2557" spans="1:5">
      <c r="A2557" t="s">
        <v>4165</v>
      </c>
      <c r="B2557" t="s">
        <v>5</v>
      </c>
      <c r="C2557" t="s">
        <v>1733</v>
      </c>
      <c r="D2557" t="s">
        <v>6912</v>
      </c>
      <c r="E2557" t="s">
        <v>1715</v>
      </c>
    </row>
    <row r="2558" spans="1:5">
      <c r="A2558" t="s">
        <v>4166</v>
      </c>
      <c r="B2558" t="s">
        <v>5</v>
      </c>
      <c r="C2558" t="s">
        <v>1733</v>
      </c>
      <c r="D2558" t="s">
        <v>6913</v>
      </c>
      <c r="E2558" t="s">
        <v>1702</v>
      </c>
    </row>
    <row r="2559" spans="1:5">
      <c r="A2559" t="s">
        <v>4167</v>
      </c>
      <c r="B2559" t="s">
        <v>5</v>
      </c>
      <c r="C2559" t="s">
        <v>1733</v>
      </c>
      <c r="D2559" t="s">
        <v>6913</v>
      </c>
      <c r="E2559" t="s">
        <v>1705</v>
      </c>
    </row>
    <row r="2560" spans="1:5">
      <c r="A2560" t="s">
        <v>4168</v>
      </c>
      <c r="B2560" t="s">
        <v>5</v>
      </c>
      <c r="C2560" t="s">
        <v>1733</v>
      </c>
      <c r="D2560" t="s">
        <v>6913</v>
      </c>
      <c r="E2560" t="s">
        <v>1706</v>
      </c>
    </row>
    <row r="2561" spans="1:5">
      <c r="A2561" t="s">
        <v>4169</v>
      </c>
      <c r="B2561" t="s">
        <v>5</v>
      </c>
      <c r="C2561" t="s">
        <v>1733</v>
      </c>
      <c r="D2561" t="s">
        <v>6913</v>
      </c>
      <c r="E2561" t="s">
        <v>1707</v>
      </c>
    </row>
    <row r="2562" spans="1:5">
      <c r="A2562" t="s">
        <v>4170</v>
      </c>
      <c r="B2562" t="s">
        <v>5</v>
      </c>
      <c r="C2562" t="s">
        <v>1733</v>
      </c>
      <c r="D2562" t="s">
        <v>6913</v>
      </c>
      <c r="E2562" t="s">
        <v>1708</v>
      </c>
    </row>
    <row r="2563" spans="1:5">
      <c r="A2563" t="s">
        <v>4171</v>
      </c>
      <c r="B2563" t="s">
        <v>5</v>
      </c>
      <c r="C2563" t="s">
        <v>1733</v>
      </c>
      <c r="D2563" t="s">
        <v>6913</v>
      </c>
      <c r="E2563" t="s">
        <v>1709</v>
      </c>
    </row>
    <row r="2564" spans="1:5">
      <c r="A2564" t="s">
        <v>4172</v>
      </c>
      <c r="B2564" t="s">
        <v>5</v>
      </c>
      <c r="C2564" t="s">
        <v>1733</v>
      </c>
      <c r="D2564" t="s">
        <v>6913</v>
      </c>
      <c r="E2564" t="s">
        <v>1710</v>
      </c>
    </row>
    <row r="2565" spans="1:5">
      <c r="A2565" t="s">
        <v>4173</v>
      </c>
      <c r="B2565" t="s">
        <v>5</v>
      </c>
      <c r="C2565" t="s">
        <v>1733</v>
      </c>
      <c r="D2565" t="s">
        <v>6913</v>
      </c>
      <c r="E2565" t="s">
        <v>1711</v>
      </c>
    </row>
    <row r="2566" spans="1:5">
      <c r="A2566" t="s">
        <v>4174</v>
      </c>
      <c r="B2566" t="s">
        <v>5</v>
      </c>
      <c r="C2566" t="s">
        <v>1733</v>
      </c>
      <c r="D2566" t="s">
        <v>6913</v>
      </c>
      <c r="E2566" t="s">
        <v>1712</v>
      </c>
    </row>
    <row r="2567" spans="1:5">
      <c r="A2567" t="s">
        <v>4175</v>
      </c>
      <c r="B2567" t="s">
        <v>5</v>
      </c>
      <c r="C2567" t="s">
        <v>1733</v>
      </c>
      <c r="D2567" t="s">
        <v>6913</v>
      </c>
      <c r="E2567" t="s">
        <v>1713</v>
      </c>
    </row>
    <row r="2568" spans="1:5">
      <c r="A2568" t="s">
        <v>4176</v>
      </c>
      <c r="B2568" t="s">
        <v>5</v>
      </c>
      <c r="C2568" t="s">
        <v>1733</v>
      </c>
      <c r="D2568" t="s">
        <v>6913</v>
      </c>
      <c r="E2568" t="s">
        <v>1714</v>
      </c>
    </row>
    <row r="2569" spans="1:5">
      <c r="A2569" t="s">
        <v>4177</v>
      </c>
      <c r="B2569" t="s">
        <v>5</v>
      </c>
      <c r="C2569" t="s">
        <v>1733</v>
      </c>
      <c r="D2569" t="s">
        <v>6913</v>
      </c>
      <c r="E2569" t="s">
        <v>1715</v>
      </c>
    </row>
    <row r="2570" spans="1:5">
      <c r="A2570" t="s">
        <v>4178</v>
      </c>
      <c r="B2570" t="s">
        <v>5</v>
      </c>
      <c r="C2570" t="s">
        <v>1733</v>
      </c>
      <c r="D2570" t="s">
        <v>6914</v>
      </c>
      <c r="E2570" t="s">
        <v>1702</v>
      </c>
    </row>
    <row r="2571" spans="1:5">
      <c r="A2571" t="s">
        <v>4179</v>
      </c>
      <c r="B2571" t="s">
        <v>5</v>
      </c>
      <c r="C2571" t="s">
        <v>1733</v>
      </c>
      <c r="D2571" t="s">
        <v>6914</v>
      </c>
      <c r="E2571" t="s">
        <v>1705</v>
      </c>
    </row>
    <row r="2572" spans="1:5">
      <c r="A2572" t="s">
        <v>4180</v>
      </c>
      <c r="B2572" t="s">
        <v>5</v>
      </c>
      <c r="C2572" t="s">
        <v>1733</v>
      </c>
      <c r="D2572" t="s">
        <v>6914</v>
      </c>
      <c r="E2572" t="s">
        <v>1706</v>
      </c>
    </row>
    <row r="2573" spans="1:5">
      <c r="A2573" t="s">
        <v>4181</v>
      </c>
      <c r="B2573" t="s">
        <v>5</v>
      </c>
      <c r="C2573" t="s">
        <v>1733</v>
      </c>
      <c r="D2573" t="s">
        <v>6914</v>
      </c>
      <c r="E2573" t="s">
        <v>1707</v>
      </c>
    </row>
    <row r="2574" spans="1:5">
      <c r="A2574" t="s">
        <v>4182</v>
      </c>
      <c r="B2574" t="s">
        <v>5</v>
      </c>
      <c r="C2574" t="s">
        <v>1733</v>
      </c>
      <c r="D2574" t="s">
        <v>6914</v>
      </c>
      <c r="E2574" t="s">
        <v>1708</v>
      </c>
    </row>
    <row r="2575" spans="1:5">
      <c r="A2575" t="s">
        <v>4183</v>
      </c>
      <c r="B2575" t="s">
        <v>5</v>
      </c>
      <c r="C2575" t="s">
        <v>1733</v>
      </c>
      <c r="D2575" t="s">
        <v>6914</v>
      </c>
      <c r="E2575" t="s">
        <v>1709</v>
      </c>
    </row>
    <row r="2576" spans="1:5">
      <c r="A2576" t="s">
        <v>4184</v>
      </c>
      <c r="B2576" t="s">
        <v>5</v>
      </c>
      <c r="C2576" t="s">
        <v>1733</v>
      </c>
      <c r="D2576" t="s">
        <v>6914</v>
      </c>
      <c r="E2576" t="s">
        <v>1710</v>
      </c>
    </row>
    <row r="2577" spans="1:5">
      <c r="A2577" t="s">
        <v>4185</v>
      </c>
      <c r="B2577" t="s">
        <v>5</v>
      </c>
      <c r="C2577" t="s">
        <v>1733</v>
      </c>
      <c r="D2577" t="s">
        <v>6914</v>
      </c>
      <c r="E2577" t="s">
        <v>1711</v>
      </c>
    </row>
    <row r="2578" spans="1:5">
      <c r="A2578" t="s">
        <v>4186</v>
      </c>
      <c r="B2578" t="s">
        <v>5</v>
      </c>
      <c r="C2578" t="s">
        <v>1733</v>
      </c>
      <c r="D2578" t="s">
        <v>6914</v>
      </c>
      <c r="E2578" t="s">
        <v>1712</v>
      </c>
    </row>
    <row r="2579" spans="1:5">
      <c r="A2579" t="s">
        <v>4187</v>
      </c>
      <c r="B2579" t="s">
        <v>5</v>
      </c>
      <c r="C2579" t="s">
        <v>1733</v>
      </c>
      <c r="D2579" t="s">
        <v>6914</v>
      </c>
      <c r="E2579" t="s">
        <v>1713</v>
      </c>
    </row>
    <row r="2580" spans="1:5">
      <c r="A2580" t="s">
        <v>4188</v>
      </c>
      <c r="B2580" t="s">
        <v>5</v>
      </c>
      <c r="C2580" t="s">
        <v>1733</v>
      </c>
      <c r="D2580" t="s">
        <v>6914</v>
      </c>
      <c r="E2580" t="s">
        <v>1714</v>
      </c>
    </row>
    <row r="2581" spans="1:5">
      <c r="A2581" t="s">
        <v>4189</v>
      </c>
      <c r="B2581" t="s">
        <v>5</v>
      </c>
      <c r="C2581" t="s">
        <v>1733</v>
      </c>
      <c r="D2581" t="s">
        <v>6914</v>
      </c>
      <c r="E2581" t="s">
        <v>1715</v>
      </c>
    </row>
    <row r="2582" spans="1:5">
      <c r="A2582" t="s">
        <v>4190</v>
      </c>
      <c r="B2582" t="s">
        <v>5</v>
      </c>
      <c r="C2582" t="s">
        <v>1734</v>
      </c>
      <c r="D2582" t="s">
        <v>6890</v>
      </c>
      <c r="E2582" t="s">
        <v>1702</v>
      </c>
    </row>
    <row r="2583" spans="1:5">
      <c r="A2583" t="s">
        <v>4191</v>
      </c>
      <c r="B2583" t="s">
        <v>5</v>
      </c>
      <c r="C2583" t="s">
        <v>1734</v>
      </c>
      <c r="D2583" t="s">
        <v>6890</v>
      </c>
      <c r="E2583" t="s">
        <v>1705</v>
      </c>
    </row>
    <row r="2584" spans="1:5">
      <c r="A2584" t="s">
        <v>4192</v>
      </c>
      <c r="B2584" t="s">
        <v>5</v>
      </c>
      <c r="C2584" t="s">
        <v>1734</v>
      </c>
      <c r="D2584" t="s">
        <v>6890</v>
      </c>
      <c r="E2584" t="s">
        <v>1706</v>
      </c>
    </row>
    <row r="2585" spans="1:5">
      <c r="A2585" t="s">
        <v>4193</v>
      </c>
      <c r="B2585" t="s">
        <v>5</v>
      </c>
      <c r="C2585" t="s">
        <v>1734</v>
      </c>
      <c r="D2585" t="s">
        <v>6890</v>
      </c>
      <c r="E2585" t="s">
        <v>1707</v>
      </c>
    </row>
    <row r="2586" spans="1:5">
      <c r="A2586" t="s">
        <v>4194</v>
      </c>
      <c r="B2586" t="s">
        <v>5</v>
      </c>
      <c r="C2586" t="s">
        <v>1734</v>
      </c>
      <c r="D2586" t="s">
        <v>6890</v>
      </c>
      <c r="E2586" t="s">
        <v>1708</v>
      </c>
    </row>
    <row r="2587" spans="1:5">
      <c r="A2587" t="s">
        <v>4195</v>
      </c>
      <c r="B2587" t="s">
        <v>5</v>
      </c>
      <c r="C2587" t="s">
        <v>1734</v>
      </c>
      <c r="D2587" t="s">
        <v>6890</v>
      </c>
      <c r="E2587" t="s">
        <v>1709</v>
      </c>
    </row>
    <row r="2588" spans="1:5">
      <c r="A2588" t="s">
        <v>4196</v>
      </c>
      <c r="B2588" t="s">
        <v>5</v>
      </c>
      <c r="C2588" t="s">
        <v>1734</v>
      </c>
      <c r="D2588" t="s">
        <v>6890</v>
      </c>
      <c r="E2588" t="s">
        <v>1710</v>
      </c>
    </row>
    <row r="2589" spans="1:5">
      <c r="A2589" t="s">
        <v>4197</v>
      </c>
      <c r="B2589" t="s">
        <v>5</v>
      </c>
      <c r="C2589" t="s">
        <v>1734</v>
      </c>
      <c r="D2589" t="s">
        <v>6890</v>
      </c>
      <c r="E2589" t="s">
        <v>1711</v>
      </c>
    </row>
    <row r="2590" spans="1:5">
      <c r="A2590" t="s">
        <v>4198</v>
      </c>
      <c r="B2590" t="s">
        <v>5</v>
      </c>
      <c r="C2590" t="s">
        <v>1734</v>
      </c>
      <c r="D2590" t="s">
        <v>6890</v>
      </c>
      <c r="E2590" t="s">
        <v>1712</v>
      </c>
    </row>
    <row r="2591" spans="1:5">
      <c r="A2591" t="s">
        <v>4199</v>
      </c>
      <c r="B2591" t="s">
        <v>5</v>
      </c>
      <c r="C2591" t="s">
        <v>1734</v>
      </c>
      <c r="D2591" t="s">
        <v>6890</v>
      </c>
      <c r="E2591" t="s">
        <v>1713</v>
      </c>
    </row>
    <row r="2592" spans="1:5">
      <c r="A2592" t="s">
        <v>4200</v>
      </c>
      <c r="B2592" t="s">
        <v>5</v>
      </c>
      <c r="C2592" t="s">
        <v>1734</v>
      </c>
      <c r="D2592" t="s">
        <v>6890</v>
      </c>
      <c r="E2592" t="s">
        <v>1714</v>
      </c>
    </row>
    <row r="2593" spans="1:5">
      <c r="A2593" t="s">
        <v>4201</v>
      </c>
      <c r="B2593" t="s">
        <v>5</v>
      </c>
      <c r="C2593" t="s">
        <v>1734</v>
      </c>
      <c r="D2593" t="s">
        <v>6890</v>
      </c>
      <c r="E2593" t="s">
        <v>1715</v>
      </c>
    </row>
    <row r="2594" spans="1:5">
      <c r="A2594" t="s">
        <v>4202</v>
      </c>
      <c r="B2594" t="s">
        <v>5</v>
      </c>
      <c r="C2594" t="s">
        <v>1734</v>
      </c>
      <c r="D2594" t="s">
        <v>6891</v>
      </c>
      <c r="E2594" t="s">
        <v>1702</v>
      </c>
    </row>
    <row r="2595" spans="1:5">
      <c r="A2595" t="s">
        <v>4203</v>
      </c>
      <c r="B2595" t="s">
        <v>5</v>
      </c>
      <c r="C2595" t="s">
        <v>1734</v>
      </c>
      <c r="D2595" t="s">
        <v>6891</v>
      </c>
      <c r="E2595" t="s">
        <v>1705</v>
      </c>
    </row>
    <row r="2596" spans="1:5">
      <c r="A2596" t="s">
        <v>4204</v>
      </c>
      <c r="B2596" t="s">
        <v>5</v>
      </c>
      <c r="C2596" t="s">
        <v>1734</v>
      </c>
      <c r="D2596" t="s">
        <v>6891</v>
      </c>
      <c r="E2596" t="s">
        <v>1706</v>
      </c>
    </row>
    <row r="2597" spans="1:5">
      <c r="A2597" t="s">
        <v>4205</v>
      </c>
      <c r="B2597" t="s">
        <v>5</v>
      </c>
      <c r="C2597" t="s">
        <v>1734</v>
      </c>
      <c r="D2597" t="s">
        <v>6891</v>
      </c>
      <c r="E2597" t="s">
        <v>1707</v>
      </c>
    </row>
    <row r="2598" spans="1:5">
      <c r="A2598" t="s">
        <v>4206</v>
      </c>
      <c r="B2598" t="s">
        <v>5</v>
      </c>
      <c r="C2598" t="s">
        <v>1734</v>
      </c>
      <c r="D2598" t="s">
        <v>6891</v>
      </c>
      <c r="E2598" t="s">
        <v>1708</v>
      </c>
    </row>
    <row r="2599" spans="1:5">
      <c r="A2599" t="s">
        <v>4207</v>
      </c>
      <c r="B2599" t="s">
        <v>5</v>
      </c>
      <c r="C2599" t="s">
        <v>1734</v>
      </c>
      <c r="D2599" t="s">
        <v>6891</v>
      </c>
      <c r="E2599" t="s">
        <v>1709</v>
      </c>
    </row>
    <row r="2600" spans="1:5">
      <c r="A2600" t="s">
        <v>4208</v>
      </c>
      <c r="B2600" t="s">
        <v>5</v>
      </c>
      <c r="C2600" t="s">
        <v>1734</v>
      </c>
      <c r="D2600" t="s">
        <v>6891</v>
      </c>
      <c r="E2600" t="s">
        <v>1710</v>
      </c>
    </row>
    <row r="2601" spans="1:5">
      <c r="A2601" t="s">
        <v>4209</v>
      </c>
      <c r="B2601" t="s">
        <v>5</v>
      </c>
      <c r="C2601" t="s">
        <v>1734</v>
      </c>
      <c r="D2601" t="s">
        <v>6891</v>
      </c>
      <c r="E2601" t="s">
        <v>1711</v>
      </c>
    </row>
    <row r="2602" spans="1:5">
      <c r="A2602" t="s">
        <v>4210</v>
      </c>
      <c r="B2602" t="s">
        <v>5</v>
      </c>
      <c r="C2602" t="s">
        <v>1734</v>
      </c>
      <c r="D2602" t="s">
        <v>6891</v>
      </c>
      <c r="E2602" t="s">
        <v>1712</v>
      </c>
    </row>
    <row r="2603" spans="1:5">
      <c r="A2603" t="s">
        <v>4211</v>
      </c>
      <c r="B2603" t="s">
        <v>5</v>
      </c>
      <c r="C2603" t="s">
        <v>1734</v>
      </c>
      <c r="D2603" t="s">
        <v>6891</v>
      </c>
      <c r="E2603" t="s">
        <v>1713</v>
      </c>
    </row>
    <row r="2604" spans="1:5">
      <c r="A2604" t="s">
        <v>4212</v>
      </c>
      <c r="B2604" t="s">
        <v>5</v>
      </c>
      <c r="C2604" t="s">
        <v>1734</v>
      </c>
      <c r="D2604" t="s">
        <v>6891</v>
      </c>
      <c r="E2604" t="s">
        <v>1714</v>
      </c>
    </row>
    <row r="2605" spans="1:5">
      <c r="A2605" t="s">
        <v>4213</v>
      </c>
      <c r="B2605" t="s">
        <v>5</v>
      </c>
      <c r="C2605" t="s">
        <v>1734</v>
      </c>
      <c r="D2605" t="s">
        <v>6891</v>
      </c>
      <c r="E2605" t="s">
        <v>1715</v>
      </c>
    </row>
    <row r="2606" spans="1:5">
      <c r="A2606" t="s">
        <v>4214</v>
      </c>
      <c r="B2606" t="s">
        <v>5</v>
      </c>
      <c r="C2606" t="s">
        <v>1734</v>
      </c>
      <c r="D2606" t="s">
        <v>6892</v>
      </c>
      <c r="E2606" t="s">
        <v>1702</v>
      </c>
    </row>
    <row r="2607" spans="1:5">
      <c r="A2607" t="s">
        <v>4215</v>
      </c>
      <c r="B2607" t="s">
        <v>5</v>
      </c>
      <c r="C2607" t="s">
        <v>1734</v>
      </c>
      <c r="D2607" t="s">
        <v>6892</v>
      </c>
      <c r="E2607" t="s">
        <v>1705</v>
      </c>
    </row>
    <row r="2608" spans="1:5">
      <c r="A2608" t="s">
        <v>4216</v>
      </c>
      <c r="B2608" t="s">
        <v>5</v>
      </c>
      <c r="C2608" t="s">
        <v>1734</v>
      </c>
      <c r="D2608" t="s">
        <v>6892</v>
      </c>
      <c r="E2608" t="s">
        <v>1706</v>
      </c>
    </row>
    <row r="2609" spans="1:5">
      <c r="A2609" t="s">
        <v>4217</v>
      </c>
      <c r="B2609" t="s">
        <v>5</v>
      </c>
      <c r="C2609" t="s">
        <v>1734</v>
      </c>
      <c r="D2609" t="s">
        <v>6892</v>
      </c>
      <c r="E2609" t="s">
        <v>1707</v>
      </c>
    </row>
    <row r="2610" spans="1:5">
      <c r="A2610" t="s">
        <v>4218</v>
      </c>
      <c r="B2610" t="s">
        <v>5</v>
      </c>
      <c r="C2610" t="s">
        <v>1734</v>
      </c>
      <c r="D2610" t="s">
        <v>6892</v>
      </c>
      <c r="E2610" t="s">
        <v>1708</v>
      </c>
    </row>
    <row r="2611" spans="1:5">
      <c r="A2611" t="s">
        <v>4219</v>
      </c>
      <c r="B2611" t="s">
        <v>5</v>
      </c>
      <c r="C2611" t="s">
        <v>1734</v>
      </c>
      <c r="D2611" t="s">
        <v>6892</v>
      </c>
      <c r="E2611" t="s">
        <v>1709</v>
      </c>
    </row>
    <row r="2612" spans="1:5">
      <c r="A2612" t="s">
        <v>4220</v>
      </c>
      <c r="B2612" t="s">
        <v>5</v>
      </c>
      <c r="C2612" t="s">
        <v>1734</v>
      </c>
      <c r="D2612" t="s">
        <v>6892</v>
      </c>
      <c r="E2612" t="s">
        <v>1710</v>
      </c>
    </row>
    <row r="2613" spans="1:5">
      <c r="A2613" t="s">
        <v>4221</v>
      </c>
      <c r="B2613" t="s">
        <v>5</v>
      </c>
      <c r="C2613" t="s">
        <v>1734</v>
      </c>
      <c r="D2613" t="s">
        <v>6892</v>
      </c>
      <c r="E2613" t="s">
        <v>1711</v>
      </c>
    </row>
    <row r="2614" spans="1:5">
      <c r="A2614" t="s">
        <v>4222</v>
      </c>
      <c r="B2614" t="s">
        <v>5</v>
      </c>
      <c r="C2614" t="s">
        <v>1734</v>
      </c>
      <c r="D2614" t="s">
        <v>6892</v>
      </c>
      <c r="E2614" t="s">
        <v>1712</v>
      </c>
    </row>
    <row r="2615" spans="1:5">
      <c r="A2615" t="s">
        <v>4223</v>
      </c>
      <c r="B2615" t="s">
        <v>5</v>
      </c>
      <c r="C2615" t="s">
        <v>1734</v>
      </c>
      <c r="D2615" t="s">
        <v>6892</v>
      </c>
      <c r="E2615" t="s">
        <v>1713</v>
      </c>
    </row>
    <row r="2616" spans="1:5">
      <c r="A2616" t="s">
        <v>4224</v>
      </c>
      <c r="B2616" t="s">
        <v>5</v>
      </c>
      <c r="C2616" t="s">
        <v>1734</v>
      </c>
      <c r="D2616" t="s">
        <v>6892</v>
      </c>
      <c r="E2616" t="s">
        <v>1714</v>
      </c>
    </row>
    <row r="2617" spans="1:5">
      <c r="A2617" t="s">
        <v>4225</v>
      </c>
      <c r="B2617" t="s">
        <v>5</v>
      </c>
      <c r="C2617" t="s">
        <v>1734</v>
      </c>
      <c r="D2617" t="s">
        <v>6892</v>
      </c>
      <c r="E2617" t="s">
        <v>1715</v>
      </c>
    </row>
    <row r="2618" spans="1:5">
      <c r="A2618" t="s">
        <v>4226</v>
      </c>
      <c r="B2618" t="s">
        <v>5</v>
      </c>
      <c r="C2618" t="s">
        <v>1734</v>
      </c>
      <c r="D2618" t="s">
        <v>6893</v>
      </c>
      <c r="E2618" t="s">
        <v>1702</v>
      </c>
    </row>
    <row r="2619" spans="1:5">
      <c r="A2619" t="s">
        <v>4227</v>
      </c>
      <c r="B2619" t="s">
        <v>5</v>
      </c>
      <c r="C2619" t="s">
        <v>1734</v>
      </c>
      <c r="D2619" t="s">
        <v>6893</v>
      </c>
      <c r="E2619" t="s">
        <v>1705</v>
      </c>
    </row>
    <row r="2620" spans="1:5">
      <c r="A2620" t="s">
        <v>4228</v>
      </c>
      <c r="B2620" t="s">
        <v>5</v>
      </c>
      <c r="C2620" t="s">
        <v>1734</v>
      </c>
      <c r="D2620" t="s">
        <v>6893</v>
      </c>
      <c r="E2620" t="s">
        <v>1706</v>
      </c>
    </row>
    <row r="2621" spans="1:5">
      <c r="A2621" t="s">
        <v>4229</v>
      </c>
      <c r="B2621" t="s">
        <v>5</v>
      </c>
      <c r="C2621" t="s">
        <v>1734</v>
      </c>
      <c r="D2621" t="s">
        <v>6893</v>
      </c>
      <c r="E2621" t="s">
        <v>1707</v>
      </c>
    </row>
    <row r="2622" spans="1:5">
      <c r="A2622" t="s">
        <v>4230</v>
      </c>
      <c r="B2622" t="s">
        <v>5</v>
      </c>
      <c r="C2622" t="s">
        <v>1734</v>
      </c>
      <c r="D2622" t="s">
        <v>6893</v>
      </c>
      <c r="E2622" t="s">
        <v>1708</v>
      </c>
    </row>
    <row r="2623" spans="1:5">
      <c r="A2623" t="s">
        <v>4231</v>
      </c>
      <c r="B2623" t="s">
        <v>5</v>
      </c>
      <c r="C2623" t="s">
        <v>1734</v>
      </c>
      <c r="D2623" t="s">
        <v>6893</v>
      </c>
      <c r="E2623" t="s">
        <v>1709</v>
      </c>
    </row>
    <row r="2624" spans="1:5">
      <c r="A2624" t="s">
        <v>4232</v>
      </c>
      <c r="B2624" t="s">
        <v>5</v>
      </c>
      <c r="C2624" t="s">
        <v>1734</v>
      </c>
      <c r="D2624" t="s">
        <v>6893</v>
      </c>
      <c r="E2624" t="s">
        <v>1710</v>
      </c>
    </row>
    <row r="2625" spans="1:5">
      <c r="A2625" t="s">
        <v>4233</v>
      </c>
      <c r="B2625" t="s">
        <v>5</v>
      </c>
      <c r="C2625" t="s">
        <v>1734</v>
      </c>
      <c r="D2625" t="s">
        <v>6893</v>
      </c>
      <c r="E2625" t="s">
        <v>1711</v>
      </c>
    </row>
    <row r="2626" spans="1:5">
      <c r="A2626" t="s">
        <v>4234</v>
      </c>
      <c r="B2626" t="s">
        <v>5</v>
      </c>
      <c r="C2626" t="s">
        <v>1734</v>
      </c>
      <c r="D2626" t="s">
        <v>6893</v>
      </c>
      <c r="E2626" t="s">
        <v>1712</v>
      </c>
    </row>
    <row r="2627" spans="1:5">
      <c r="A2627" t="s">
        <v>4235</v>
      </c>
      <c r="B2627" t="s">
        <v>5</v>
      </c>
      <c r="C2627" t="s">
        <v>1734</v>
      </c>
      <c r="D2627" t="s">
        <v>6893</v>
      </c>
      <c r="E2627" t="s">
        <v>1713</v>
      </c>
    </row>
    <row r="2628" spans="1:5">
      <c r="A2628" t="s">
        <v>4236</v>
      </c>
      <c r="B2628" t="s">
        <v>5</v>
      </c>
      <c r="C2628" t="s">
        <v>1734</v>
      </c>
      <c r="D2628" t="s">
        <v>6893</v>
      </c>
      <c r="E2628" t="s">
        <v>1714</v>
      </c>
    </row>
    <row r="2629" spans="1:5">
      <c r="A2629" t="s">
        <v>4237</v>
      </c>
      <c r="B2629" t="s">
        <v>5</v>
      </c>
      <c r="C2629" t="s">
        <v>1734</v>
      </c>
      <c r="D2629" t="s">
        <v>6893</v>
      </c>
      <c r="E2629" t="s">
        <v>1715</v>
      </c>
    </row>
    <row r="2630" spans="1:5">
      <c r="A2630" t="s">
        <v>4238</v>
      </c>
      <c r="B2630" t="s">
        <v>5</v>
      </c>
      <c r="C2630" t="s">
        <v>1734</v>
      </c>
      <c r="D2630" t="s">
        <v>6894</v>
      </c>
      <c r="E2630" t="s">
        <v>1702</v>
      </c>
    </row>
    <row r="2631" spans="1:5">
      <c r="A2631" t="s">
        <v>4239</v>
      </c>
      <c r="B2631" t="s">
        <v>5</v>
      </c>
      <c r="C2631" t="s">
        <v>1734</v>
      </c>
      <c r="D2631" t="s">
        <v>6894</v>
      </c>
      <c r="E2631" t="s">
        <v>1705</v>
      </c>
    </row>
    <row r="2632" spans="1:5">
      <c r="A2632" t="s">
        <v>4240</v>
      </c>
      <c r="B2632" t="s">
        <v>5</v>
      </c>
      <c r="C2632" t="s">
        <v>1734</v>
      </c>
      <c r="D2632" t="s">
        <v>6894</v>
      </c>
      <c r="E2632" t="s">
        <v>1706</v>
      </c>
    </row>
    <row r="2633" spans="1:5">
      <c r="A2633" t="s">
        <v>4241</v>
      </c>
      <c r="B2633" t="s">
        <v>5</v>
      </c>
      <c r="C2633" t="s">
        <v>1734</v>
      </c>
      <c r="D2633" t="s">
        <v>6894</v>
      </c>
      <c r="E2633" t="s">
        <v>1707</v>
      </c>
    </row>
    <row r="2634" spans="1:5">
      <c r="A2634" t="s">
        <v>4242</v>
      </c>
      <c r="B2634" t="s">
        <v>5</v>
      </c>
      <c r="C2634" t="s">
        <v>1734</v>
      </c>
      <c r="D2634" t="s">
        <v>6894</v>
      </c>
      <c r="E2634" t="s">
        <v>1708</v>
      </c>
    </row>
    <row r="2635" spans="1:5">
      <c r="A2635" t="s">
        <v>4243</v>
      </c>
      <c r="B2635" t="s">
        <v>5</v>
      </c>
      <c r="C2635" t="s">
        <v>1734</v>
      </c>
      <c r="D2635" t="s">
        <v>6894</v>
      </c>
      <c r="E2635" t="s">
        <v>1709</v>
      </c>
    </row>
    <row r="2636" spans="1:5">
      <c r="A2636" t="s">
        <v>4244</v>
      </c>
      <c r="B2636" t="s">
        <v>5</v>
      </c>
      <c r="C2636" t="s">
        <v>1734</v>
      </c>
      <c r="D2636" t="s">
        <v>6894</v>
      </c>
      <c r="E2636" t="s">
        <v>1710</v>
      </c>
    </row>
    <row r="2637" spans="1:5">
      <c r="A2637" t="s">
        <v>4245</v>
      </c>
      <c r="B2637" t="s">
        <v>5</v>
      </c>
      <c r="C2637" t="s">
        <v>1734</v>
      </c>
      <c r="D2637" t="s">
        <v>6894</v>
      </c>
      <c r="E2637" t="s">
        <v>1711</v>
      </c>
    </row>
    <row r="2638" spans="1:5">
      <c r="A2638" t="s">
        <v>4246</v>
      </c>
      <c r="B2638" t="s">
        <v>5</v>
      </c>
      <c r="C2638" t="s">
        <v>1734</v>
      </c>
      <c r="D2638" t="s">
        <v>6894</v>
      </c>
      <c r="E2638" t="s">
        <v>1712</v>
      </c>
    </row>
    <row r="2639" spans="1:5">
      <c r="A2639" t="s">
        <v>4247</v>
      </c>
      <c r="B2639" t="s">
        <v>5</v>
      </c>
      <c r="C2639" t="s">
        <v>1734</v>
      </c>
      <c r="D2639" t="s">
        <v>6894</v>
      </c>
      <c r="E2639" t="s">
        <v>1713</v>
      </c>
    </row>
    <row r="2640" spans="1:5">
      <c r="A2640" t="s">
        <v>4248</v>
      </c>
      <c r="B2640" t="s">
        <v>5</v>
      </c>
      <c r="C2640" t="s">
        <v>1734</v>
      </c>
      <c r="D2640" t="s">
        <v>6894</v>
      </c>
      <c r="E2640" t="s">
        <v>1714</v>
      </c>
    </row>
    <row r="2641" spans="1:5">
      <c r="A2641" t="s">
        <v>4249</v>
      </c>
      <c r="B2641" t="s">
        <v>5</v>
      </c>
      <c r="C2641" t="s">
        <v>1734</v>
      </c>
      <c r="D2641" t="s">
        <v>6894</v>
      </c>
      <c r="E2641" t="s">
        <v>1715</v>
      </c>
    </row>
    <row r="2642" spans="1:5">
      <c r="A2642" t="s">
        <v>4250</v>
      </c>
      <c r="B2642" t="s">
        <v>5</v>
      </c>
      <c r="C2642" t="s">
        <v>1734</v>
      </c>
      <c r="D2642" t="s">
        <v>6895</v>
      </c>
      <c r="E2642" t="s">
        <v>1702</v>
      </c>
    </row>
    <row r="2643" spans="1:5">
      <c r="A2643" t="s">
        <v>4251</v>
      </c>
      <c r="B2643" t="s">
        <v>5</v>
      </c>
      <c r="C2643" t="s">
        <v>1734</v>
      </c>
      <c r="D2643" t="s">
        <v>6895</v>
      </c>
      <c r="E2643" t="s">
        <v>1705</v>
      </c>
    </row>
    <row r="2644" spans="1:5">
      <c r="A2644" t="s">
        <v>4252</v>
      </c>
      <c r="B2644" t="s">
        <v>5</v>
      </c>
      <c r="C2644" t="s">
        <v>1734</v>
      </c>
      <c r="D2644" t="s">
        <v>6895</v>
      </c>
      <c r="E2644" t="s">
        <v>1706</v>
      </c>
    </row>
    <row r="2645" spans="1:5">
      <c r="A2645" t="s">
        <v>4253</v>
      </c>
      <c r="B2645" t="s">
        <v>5</v>
      </c>
      <c r="C2645" t="s">
        <v>1734</v>
      </c>
      <c r="D2645" t="s">
        <v>6895</v>
      </c>
      <c r="E2645" t="s">
        <v>1707</v>
      </c>
    </row>
    <row r="2646" spans="1:5">
      <c r="A2646" t="s">
        <v>4254</v>
      </c>
      <c r="B2646" t="s">
        <v>5</v>
      </c>
      <c r="C2646" t="s">
        <v>1734</v>
      </c>
      <c r="D2646" t="s">
        <v>6895</v>
      </c>
      <c r="E2646" t="s">
        <v>1708</v>
      </c>
    </row>
    <row r="2647" spans="1:5">
      <c r="A2647" t="s">
        <v>4255</v>
      </c>
      <c r="B2647" t="s">
        <v>5</v>
      </c>
      <c r="C2647" t="s">
        <v>1734</v>
      </c>
      <c r="D2647" t="s">
        <v>6895</v>
      </c>
      <c r="E2647" t="s">
        <v>1709</v>
      </c>
    </row>
    <row r="2648" spans="1:5">
      <c r="A2648" t="s">
        <v>4256</v>
      </c>
      <c r="B2648" t="s">
        <v>5</v>
      </c>
      <c r="C2648" t="s">
        <v>1734</v>
      </c>
      <c r="D2648" t="s">
        <v>6895</v>
      </c>
      <c r="E2648" t="s">
        <v>1710</v>
      </c>
    </row>
    <row r="2649" spans="1:5">
      <c r="A2649" t="s">
        <v>4257</v>
      </c>
      <c r="B2649" t="s">
        <v>5</v>
      </c>
      <c r="C2649" t="s">
        <v>1734</v>
      </c>
      <c r="D2649" t="s">
        <v>6895</v>
      </c>
      <c r="E2649" t="s">
        <v>1711</v>
      </c>
    </row>
    <row r="2650" spans="1:5">
      <c r="A2650" t="s">
        <v>4258</v>
      </c>
      <c r="B2650" t="s">
        <v>5</v>
      </c>
      <c r="C2650" t="s">
        <v>1734</v>
      </c>
      <c r="D2650" t="s">
        <v>6895</v>
      </c>
      <c r="E2650" t="s">
        <v>1712</v>
      </c>
    </row>
    <row r="2651" spans="1:5">
      <c r="A2651" t="s">
        <v>4259</v>
      </c>
      <c r="B2651" t="s">
        <v>5</v>
      </c>
      <c r="C2651" t="s">
        <v>1734</v>
      </c>
      <c r="D2651" t="s">
        <v>6895</v>
      </c>
      <c r="E2651" t="s">
        <v>1713</v>
      </c>
    </row>
    <row r="2652" spans="1:5">
      <c r="A2652" t="s">
        <v>4260</v>
      </c>
      <c r="B2652" t="s">
        <v>5</v>
      </c>
      <c r="C2652" t="s">
        <v>1734</v>
      </c>
      <c r="D2652" t="s">
        <v>6895</v>
      </c>
      <c r="E2652" t="s">
        <v>1714</v>
      </c>
    </row>
    <row r="2653" spans="1:5">
      <c r="A2653" t="s">
        <v>4261</v>
      </c>
      <c r="B2653" t="s">
        <v>5</v>
      </c>
      <c r="C2653" t="s">
        <v>1734</v>
      </c>
      <c r="D2653" t="s">
        <v>6895</v>
      </c>
      <c r="E2653" t="s">
        <v>1715</v>
      </c>
    </row>
    <row r="2654" spans="1:5">
      <c r="A2654" t="s">
        <v>4262</v>
      </c>
      <c r="B2654" t="s">
        <v>5</v>
      </c>
      <c r="C2654" t="s">
        <v>1734</v>
      </c>
      <c r="D2654" t="s">
        <v>6896</v>
      </c>
      <c r="E2654" t="s">
        <v>1702</v>
      </c>
    </row>
    <row r="2655" spans="1:5">
      <c r="A2655" t="s">
        <v>4263</v>
      </c>
      <c r="B2655" t="s">
        <v>5</v>
      </c>
      <c r="C2655" t="s">
        <v>1734</v>
      </c>
      <c r="D2655" t="s">
        <v>6896</v>
      </c>
      <c r="E2655" t="s">
        <v>1705</v>
      </c>
    </row>
    <row r="2656" spans="1:5">
      <c r="A2656" t="s">
        <v>4264</v>
      </c>
      <c r="B2656" t="s">
        <v>5</v>
      </c>
      <c r="C2656" t="s">
        <v>1734</v>
      </c>
      <c r="D2656" t="s">
        <v>6896</v>
      </c>
      <c r="E2656" t="s">
        <v>1706</v>
      </c>
    </row>
    <row r="2657" spans="1:5">
      <c r="A2657" t="s">
        <v>4265</v>
      </c>
      <c r="B2657" t="s">
        <v>5</v>
      </c>
      <c r="C2657" t="s">
        <v>1734</v>
      </c>
      <c r="D2657" t="s">
        <v>6896</v>
      </c>
      <c r="E2657" t="s">
        <v>1707</v>
      </c>
    </row>
    <row r="2658" spans="1:5">
      <c r="A2658" t="s">
        <v>4266</v>
      </c>
      <c r="B2658" t="s">
        <v>5</v>
      </c>
      <c r="C2658" t="s">
        <v>1734</v>
      </c>
      <c r="D2658" t="s">
        <v>6896</v>
      </c>
      <c r="E2658" t="s">
        <v>1708</v>
      </c>
    </row>
    <row r="2659" spans="1:5">
      <c r="A2659" t="s">
        <v>4267</v>
      </c>
      <c r="B2659" t="s">
        <v>5</v>
      </c>
      <c r="C2659" t="s">
        <v>1734</v>
      </c>
      <c r="D2659" t="s">
        <v>6896</v>
      </c>
      <c r="E2659" t="s">
        <v>1709</v>
      </c>
    </row>
    <row r="2660" spans="1:5">
      <c r="A2660" t="s">
        <v>4268</v>
      </c>
      <c r="B2660" t="s">
        <v>5</v>
      </c>
      <c r="C2660" t="s">
        <v>1734</v>
      </c>
      <c r="D2660" t="s">
        <v>6896</v>
      </c>
      <c r="E2660" t="s">
        <v>1710</v>
      </c>
    </row>
    <row r="2661" spans="1:5">
      <c r="A2661" t="s">
        <v>4269</v>
      </c>
      <c r="B2661" t="s">
        <v>5</v>
      </c>
      <c r="C2661" t="s">
        <v>1734</v>
      </c>
      <c r="D2661" t="s">
        <v>6896</v>
      </c>
      <c r="E2661" t="s">
        <v>1711</v>
      </c>
    </row>
    <row r="2662" spans="1:5">
      <c r="A2662" t="s">
        <v>4270</v>
      </c>
      <c r="B2662" t="s">
        <v>5</v>
      </c>
      <c r="C2662" t="s">
        <v>1734</v>
      </c>
      <c r="D2662" t="s">
        <v>6896</v>
      </c>
      <c r="E2662" t="s">
        <v>1712</v>
      </c>
    </row>
    <row r="2663" spans="1:5">
      <c r="A2663" t="s">
        <v>4271</v>
      </c>
      <c r="B2663" t="s">
        <v>5</v>
      </c>
      <c r="C2663" t="s">
        <v>1734</v>
      </c>
      <c r="D2663" t="s">
        <v>6896</v>
      </c>
      <c r="E2663" t="s">
        <v>1713</v>
      </c>
    </row>
    <row r="2664" spans="1:5">
      <c r="A2664" t="s">
        <v>4272</v>
      </c>
      <c r="B2664" t="s">
        <v>5</v>
      </c>
      <c r="C2664" t="s">
        <v>1734</v>
      </c>
      <c r="D2664" t="s">
        <v>6896</v>
      </c>
      <c r="E2664" t="s">
        <v>1714</v>
      </c>
    </row>
    <row r="2665" spans="1:5">
      <c r="A2665" t="s">
        <v>4273</v>
      </c>
      <c r="B2665" t="s">
        <v>5</v>
      </c>
      <c r="C2665" t="s">
        <v>1734</v>
      </c>
      <c r="D2665" t="s">
        <v>6896</v>
      </c>
      <c r="E2665" t="s">
        <v>1715</v>
      </c>
    </row>
    <row r="2666" spans="1:5">
      <c r="A2666" t="s">
        <v>4274</v>
      </c>
      <c r="B2666" t="s">
        <v>5</v>
      </c>
      <c r="C2666" t="s">
        <v>1734</v>
      </c>
      <c r="D2666" t="s">
        <v>6897</v>
      </c>
      <c r="E2666" t="s">
        <v>1702</v>
      </c>
    </row>
    <row r="2667" spans="1:5">
      <c r="A2667" t="s">
        <v>4275</v>
      </c>
      <c r="B2667" t="s">
        <v>5</v>
      </c>
      <c r="C2667" t="s">
        <v>1734</v>
      </c>
      <c r="D2667" t="s">
        <v>6897</v>
      </c>
      <c r="E2667" t="s">
        <v>1705</v>
      </c>
    </row>
    <row r="2668" spans="1:5">
      <c r="A2668" t="s">
        <v>4276</v>
      </c>
      <c r="B2668" t="s">
        <v>5</v>
      </c>
      <c r="C2668" t="s">
        <v>1734</v>
      </c>
      <c r="D2668" t="s">
        <v>6897</v>
      </c>
      <c r="E2668" t="s">
        <v>1706</v>
      </c>
    </row>
    <row r="2669" spans="1:5">
      <c r="A2669" t="s">
        <v>4277</v>
      </c>
      <c r="B2669" t="s">
        <v>5</v>
      </c>
      <c r="C2669" t="s">
        <v>1734</v>
      </c>
      <c r="D2669" t="s">
        <v>6897</v>
      </c>
      <c r="E2669" t="s">
        <v>1707</v>
      </c>
    </row>
    <row r="2670" spans="1:5">
      <c r="A2670" t="s">
        <v>4278</v>
      </c>
      <c r="B2670" t="s">
        <v>5</v>
      </c>
      <c r="C2670" t="s">
        <v>1734</v>
      </c>
      <c r="D2670" t="s">
        <v>6897</v>
      </c>
      <c r="E2670" t="s">
        <v>1708</v>
      </c>
    </row>
    <row r="2671" spans="1:5">
      <c r="A2671" t="s">
        <v>4279</v>
      </c>
      <c r="B2671" t="s">
        <v>5</v>
      </c>
      <c r="C2671" t="s">
        <v>1734</v>
      </c>
      <c r="D2671" t="s">
        <v>6897</v>
      </c>
      <c r="E2671" t="s">
        <v>1709</v>
      </c>
    </row>
    <row r="2672" spans="1:5">
      <c r="A2672" t="s">
        <v>4280</v>
      </c>
      <c r="B2672" t="s">
        <v>5</v>
      </c>
      <c r="C2672" t="s">
        <v>1734</v>
      </c>
      <c r="D2672" t="s">
        <v>6897</v>
      </c>
      <c r="E2672" t="s">
        <v>1710</v>
      </c>
    </row>
    <row r="2673" spans="1:5">
      <c r="A2673" t="s">
        <v>4281</v>
      </c>
      <c r="B2673" t="s">
        <v>5</v>
      </c>
      <c r="C2673" t="s">
        <v>1734</v>
      </c>
      <c r="D2673" t="s">
        <v>6897</v>
      </c>
      <c r="E2673" t="s">
        <v>1711</v>
      </c>
    </row>
    <row r="2674" spans="1:5">
      <c r="A2674" t="s">
        <v>4282</v>
      </c>
      <c r="B2674" t="s">
        <v>5</v>
      </c>
      <c r="C2674" t="s">
        <v>1734</v>
      </c>
      <c r="D2674" t="s">
        <v>6897</v>
      </c>
      <c r="E2674" t="s">
        <v>1712</v>
      </c>
    </row>
    <row r="2675" spans="1:5">
      <c r="A2675" t="s">
        <v>4283</v>
      </c>
      <c r="B2675" t="s">
        <v>5</v>
      </c>
      <c r="C2675" t="s">
        <v>1734</v>
      </c>
      <c r="D2675" t="s">
        <v>6897</v>
      </c>
      <c r="E2675" t="s">
        <v>1713</v>
      </c>
    </row>
    <row r="2676" spans="1:5">
      <c r="A2676" t="s">
        <v>4284</v>
      </c>
      <c r="B2676" t="s">
        <v>5</v>
      </c>
      <c r="C2676" t="s">
        <v>1734</v>
      </c>
      <c r="D2676" t="s">
        <v>6897</v>
      </c>
      <c r="E2676" t="s">
        <v>1714</v>
      </c>
    </row>
    <row r="2677" spans="1:5">
      <c r="A2677" t="s">
        <v>4285</v>
      </c>
      <c r="B2677" t="s">
        <v>5</v>
      </c>
      <c r="C2677" t="s">
        <v>1734</v>
      </c>
      <c r="D2677" t="s">
        <v>6897</v>
      </c>
      <c r="E2677" t="s">
        <v>1715</v>
      </c>
    </row>
    <row r="2678" spans="1:5">
      <c r="A2678" t="s">
        <v>4286</v>
      </c>
      <c r="B2678" t="s">
        <v>5</v>
      </c>
      <c r="C2678" t="s">
        <v>1734</v>
      </c>
      <c r="D2678" t="s">
        <v>6898</v>
      </c>
      <c r="E2678" t="s">
        <v>1702</v>
      </c>
    </row>
    <row r="2679" spans="1:5">
      <c r="A2679" t="s">
        <v>4287</v>
      </c>
      <c r="B2679" t="s">
        <v>5</v>
      </c>
      <c r="C2679" t="s">
        <v>1734</v>
      </c>
      <c r="D2679" t="s">
        <v>6898</v>
      </c>
      <c r="E2679" t="s">
        <v>1705</v>
      </c>
    </row>
    <row r="2680" spans="1:5">
      <c r="A2680" t="s">
        <v>4288</v>
      </c>
      <c r="B2680" t="s">
        <v>5</v>
      </c>
      <c r="C2680" t="s">
        <v>1734</v>
      </c>
      <c r="D2680" t="s">
        <v>6898</v>
      </c>
      <c r="E2680" t="s">
        <v>1706</v>
      </c>
    </row>
    <row r="2681" spans="1:5">
      <c r="A2681" t="s">
        <v>4289</v>
      </c>
      <c r="B2681" t="s">
        <v>5</v>
      </c>
      <c r="C2681" t="s">
        <v>1734</v>
      </c>
      <c r="D2681" t="s">
        <v>6898</v>
      </c>
      <c r="E2681" t="s">
        <v>1707</v>
      </c>
    </row>
    <row r="2682" spans="1:5">
      <c r="A2682" t="s">
        <v>4290</v>
      </c>
      <c r="B2682" t="s">
        <v>5</v>
      </c>
      <c r="C2682" t="s">
        <v>1734</v>
      </c>
      <c r="D2682" t="s">
        <v>6898</v>
      </c>
      <c r="E2682" t="s">
        <v>1708</v>
      </c>
    </row>
    <row r="2683" spans="1:5">
      <c r="A2683" t="s">
        <v>4291</v>
      </c>
      <c r="B2683" t="s">
        <v>5</v>
      </c>
      <c r="C2683" t="s">
        <v>1734</v>
      </c>
      <c r="D2683" t="s">
        <v>6898</v>
      </c>
      <c r="E2683" t="s">
        <v>1709</v>
      </c>
    </row>
    <row r="2684" spans="1:5">
      <c r="A2684" t="s">
        <v>4292</v>
      </c>
      <c r="B2684" t="s">
        <v>5</v>
      </c>
      <c r="C2684" t="s">
        <v>1734</v>
      </c>
      <c r="D2684" t="s">
        <v>6898</v>
      </c>
      <c r="E2684" t="s">
        <v>1710</v>
      </c>
    </row>
    <row r="2685" spans="1:5">
      <c r="A2685" t="s">
        <v>4293</v>
      </c>
      <c r="B2685" t="s">
        <v>5</v>
      </c>
      <c r="C2685" t="s">
        <v>1734</v>
      </c>
      <c r="D2685" t="s">
        <v>6898</v>
      </c>
      <c r="E2685" t="s">
        <v>1711</v>
      </c>
    </row>
    <row r="2686" spans="1:5">
      <c r="A2686" t="s">
        <v>4294</v>
      </c>
      <c r="B2686" t="s">
        <v>5</v>
      </c>
      <c r="C2686" t="s">
        <v>1734</v>
      </c>
      <c r="D2686" t="s">
        <v>6898</v>
      </c>
      <c r="E2686" t="s">
        <v>1712</v>
      </c>
    </row>
    <row r="2687" spans="1:5">
      <c r="A2687" t="s">
        <v>4295</v>
      </c>
      <c r="B2687" t="s">
        <v>5</v>
      </c>
      <c r="C2687" t="s">
        <v>1734</v>
      </c>
      <c r="D2687" t="s">
        <v>6898</v>
      </c>
      <c r="E2687" t="s">
        <v>1713</v>
      </c>
    </row>
    <row r="2688" spans="1:5">
      <c r="A2688" t="s">
        <v>4296</v>
      </c>
      <c r="B2688" t="s">
        <v>5</v>
      </c>
      <c r="C2688" t="s">
        <v>1734</v>
      </c>
      <c r="D2688" t="s">
        <v>6898</v>
      </c>
      <c r="E2688" t="s">
        <v>1714</v>
      </c>
    </row>
    <row r="2689" spans="1:5">
      <c r="A2689" t="s">
        <v>4297</v>
      </c>
      <c r="B2689" t="s">
        <v>5</v>
      </c>
      <c r="C2689" t="s">
        <v>1734</v>
      </c>
      <c r="D2689" t="s">
        <v>6898</v>
      </c>
      <c r="E2689" t="s">
        <v>1715</v>
      </c>
    </row>
    <row r="2690" spans="1:5">
      <c r="A2690" t="s">
        <v>4298</v>
      </c>
      <c r="B2690" t="s">
        <v>5</v>
      </c>
      <c r="C2690" t="s">
        <v>1734</v>
      </c>
      <c r="D2690" t="s">
        <v>6899</v>
      </c>
      <c r="E2690" t="s">
        <v>1702</v>
      </c>
    </row>
    <row r="2691" spans="1:5">
      <c r="A2691" t="s">
        <v>4299</v>
      </c>
      <c r="B2691" t="s">
        <v>5</v>
      </c>
      <c r="C2691" t="s">
        <v>1734</v>
      </c>
      <c r="D2691" t="s">
        <v>6899</v>
      </c>
      <c r="E2691" t="s">
        <v>1705</v>
      </c>
    </row>
    <row r="2692" spans="1:5">
      <c r="A2692" t="s">
        <v>4300</v>
      </c>
      <c r="B2692" t="s">
        <v>5</v>
      </c>
      <c r="C2692" t="s">
        <v>1734</v>
      </c>
      <c r="D2692" t="s">
        <v>6899</v>
      </c>
      <c r="E2692" t="s">
        <v>1706</v>
      </c>
    </row>
    <row r="2693" spans="1:5">
      <c r="A2693" t="s">
        <v>4301</v>
      </c>
      <c r="B2693" t="s">
        <v>5</v>
      </c>
      <c r="C2693" t="s">
        <v>1734</v>
      </c>
      <c r="D2693" t="s">
        <v>6899</v>
      </c>
      <c r="E2693" t="s">
        <v>1707</v>
      </c>
    </row>
    <row r="2694" spans="1:5">
      <c r="A2694" t="s">
        <v>4302</v>
      </c>
      <c r="B2694" t="s">
        <v>5</v>
      </c>
      <c r="C2694" t="s">
        <v>1734</v>
      </c>
      <c r="D2694" t="s">
        <v>6899</v>
      </c>
      <c r="E2694" t="s">
        <v>1708</v>
      </c>
    </row>
    <row r="2695" spans="1:5">
      <c r="A2695" t="s">
        <v>4303</v>
      </c>
      <c r="B2695" t="s">
        <v>5</v>
      </c>
      <c r="C2695" t="s">
        <v>1734</v>
      </c>
      <c r="D2695" t="s">
        <v>6899</v>
      </c>
      <c r="E2695" t="s">
        <v>1709</v>
      </c>
    </row>
    <row r="2696" spans="1:5">
      <c r="A2696" t="s">
        <v>4304</v>
      </c>
      <c r="B2696" t="s">
        <v>5</v>
      </c>
      <c r="C2696" t="s">
        <v>1734</v>
      </c>
      <c r="D2696" t="s">
        <v>6899</v>
      </c>
      <c r="E2696" t="s">
        <v>1710</v>
      </c>
    </row>
    <row r="2697" spans="1:5">
      <c r="A2697" t="s">
        <v>4305</v>
      </c>
      <c r="B2697" t="s">
        <v>5</v>
      </c>
      <c r="C2697" t="s">
        <v>1734</v>
      </c>
      <c r="D2697" t="s">
        <v>6899</v>
      </c>
      <c r="E2697" t="s">
        <v>1711</v>
      </c>
    </row>
    <row r="2698" spans="1:5">
      <c r="A2698" t="s">
        <v>4306</v>
      </c>
      <c r="B2698" t="s">
        <v>5</v>
      </c>
      <c r="C2698" t="s">
        <v>1734</v>
      </c>
      <c r="D2698" t="s">
        <v>6899</v>
      </c>
      <c r="E2698" t="s">
        <v>1712</v>
      </c>
    </row>
    <row r="2699" spans="1:5">
      <c r="A2699" t="s">
        <v>4307</v>
      </c>
      <c r="B2699" t="s">
        <v>5</v>
      </c>
      <c r="C2699" t="s">
        <v>1734</v>
      </c>
      <c r="D2699" t="s">
        <v>6899</v>
      </c>
      <c r="E2699" t="s">
        <v>1713</v>
      </c>
    </row>
    <row r="2700" spans="1:5">
      <c r="A2700" t="s">
        <v>4308</v>
      </c>
      <c r="B2700" t="s">
        <v>5</v>
      </c>
      <c r="C2700" t="s">
        <v>1734</v>
      </c>
      <c r="D2700" t="s">
        <v>6899</v>
      </c>
      <c r="E2700" t="s">
        <v>1714</v>
      </c>
    </row>
    <row r="2701" spans="1:5">
      <c r="A2701" t="s">
        <v>4309</v>
      </c>
      <c r="B2701" t="s">
        <v>5</v>
      </c>
      <c r="C2701" t="s">
        <v>1734</v>
      </c>
      <c r="D2701" t="s">
        <v>6899</v>
      </c>
      <c r="E2701" t="s">
        <v>1715</v>
      </c>
    </row>
    <row r="2702" spans="1:5">
      <c r="A2702" t="s">
        <v>4310</v>
      </c>
      <c r="B2702" t="s">
        <v>5</v>
      </c>
      <c r="C2702" t="s">
        <v>1734</v>
      </c>
      <c r="D2702" t="s">
        <v>6900</v>
      </c>
      <c r="E2702" t="s">
        <v>1702</v>
      </c>
    </row>
    <row r="2703" spans="1:5">
      <c r="A2703" t="s">
        <v>4311</v>
      </c>
      <c r="B2703" t="s">
        <v>5</v>
      </c>
      <c r="C2703" t="s">
        <v>1734</v>
      </c>
      <c r="D2703" t="s">
        <v>6900</v>
      </c>
      <c r="E2703" t="s">
        <v>1705</v>
      </c>
    </row>
    <row r="2704" spans="1:5">
      <c r="A2704" t="s">
        <v>4312</v>
      </c>
      <c r="B2704" t="s">
        <v>5</v>
      </c>
      <c r="C2704" t="s">
        <v>1734</v>
      </c>
      <c r="D2704" t="s">
        <v>6900</v>
      </c>
      <c r="E2704" t="s">
        <v>1706</v>
      </c>
    </row>
    <row r="2705" spans="1:5">
      <c r="A2705" t="s">
        <v>4313</v>
      </c>
      <c r="B2705" t="s">
        <v>5</v>
      </c>
      <c r="C2705" t="s">
        <v>1734</v>
      </c>
      <c r="D2705" t="s">
        <v>6900</v>
      </c>
      <c r="E2705" t="s">
        <v>1707</v>
      </c>
    </row>
    <row r="2706" spans="1:5">
      <c r="A2706" t="s">
        <v>4314</v>
      </c>
      <c r="B2706" t="s">
        <v>5</v>
      </c>
      <c r="C2706" t="s">
        <v>1734</v>
      </c>
      <c r="D2706" t="s">
        <v>6900</v>
      </c>
      <c r="E2706" t="s">
        <v>1708</v>
      </c>
    </row>
    <row r="2707" spans="1:5">
      <c r="A2707" t="s">
        <v>4315</v>
      </c>
      <c r="B2707" t="s">
        <v>5</v>
      </c>
      <c r="C2707" t="s">
        <v>1734</v>
      </c>
      <c r="D2707" t="s">
        <v>6900</v>
      </c>
      <c r="E2707" t="s">
        <v>1709</v>
      </c>
    </row>
    <row r="2708" spans="1:5">
      <c r="A2708" t="s">
        <v>4316</v>
      </c>
      <c r="B2708" t="s">
        <v>5</v>
      </c>
      <c r="C2708" t="s">
        <v>1734</v>
      </c>
      <c r="D2708" t="s">
        <v>6900</v>
      </c>
      <c r="E2708" t="s">
        <v>1710</v>
      </c>
    </row>
    <row r="2709" spans="1:5">
      <c r="A2709" t="s">
        <v>4317</v>
      </c>
      <c r="B2709" t="s">
        <v>5</v>
      </c>
      <c r="C2709" t="s">
        <v>1734</v>
      </c>
      <c r="D2709" t="s">
        <v>6900</v>
      </c>
      <c r="E2709" t="s">
        <v>1711</v>
      </c>
    </row>
    <row r="2710" spans="1:5">
      <c r="A2710" t="s">
        <v>4318</v>
      </c>
      <c r="B2710" t="s">
        <v>5</v>
      </c>
      <c r="C2710" t="s">
        <v>1734</v>
      </c>
      <c r="D2710" t="s">
        <v>6900</v>
      </c>
      <c r="E2710" t="s">
        <v>1712</v>
      </c>
    </row>
    <row r="2711" spans="1:5">
      <c r="A2711" t="s">
        <v>4319</v>
      </c>
      <c r="B2711" t="s">
        <v>5</v>
      </c>
      <c r="C2711" t="s">
        <v>1734</v>
      </c>
      <c r="D2711" t="s">
        <v>6900</v>
      </c>
      <c r="E2711" t="s">
        <v>1713</v>
      </c>
    </row>
    <row r="2712" spans="1:5">
      <c r="A2712" t="s">
        <v>4320</v>
      </c>
      <c r="B2712" t="s">
        <v>5</v>
      </c>
      <c r="C2712" t="s">
        <v>1734</v>
      </c>
      <c r="D2712" t="s">
        <v>6900</v>
      </c>
      <c r="E2712" t="s">
        <v>1714</v>
      </c>
    </row>
    <row r="2713" spans="1:5">
      <c r="A2713" t="s">
        <v>4321</v>
      </c>
      <c r="B2713" t="s">
        <v>5</v>
      </c>
      <c r="C2713" t="s">
        <v>1734</v>
      </c>
      <c r="D2713" t="s">
        <v>6900</v>
      </c>
      <c r="E2713" t="s">
        <v>1715</v>
      </c>
    </row>
    <row r="2714" spans="1:5">
      <c r="A2714" t="s">
        <v>4322</v>
      </c>
      <c r="B2714" t="s">
        <v>5</v>
      </c>
      <c r="C2714" t="s">
        <v>1734</v>
      </c>
      <c r="D2714" t="s">
        <v>6901</v>
      </c>
      <c r="E2714" t="s">
        <v>1702</v>
      </c>
    </row>
    <row r="2715" spans="1:5">
      <c r="A2715" t="s">
        <v>4323</v>
      </c>
      <c r="B2715" t="s">
        <v>5</v>
      </c>
      <c r="C2715" t="s">
        <v>1734</v>
      </c>
      <c r="D2715" t="s">
        <v>6901</v>
      </c>
      <c r="E2715" t="s">
        <v>1705</v>
      </c>
    </row>
    <row r="2716" spans="1:5">
      <c r="A2716" t="s">
        <v>4324</v>
      </c>
      <c r="B2716" t="s">
        <v>5</v>
      </c>
      <c r="C2716" t="s">
        <v>1734</v>
      </c>
      <c r="D2716" t="s">
        <v>6901</v>
      </c>
      <c r="E2716" t="s">
        <v>1706</v>
      </c>
    </row>
    <row r="2717" spans="1:5">
      <c r="A2717" t="s">
        <v>4325</v>
      </c>
      <c r="B2717" t="s">
        <v>5</v>
      </c>
      <c r="C2717" t="s">
        <v>1734</v>
      </c>
      <c r="D2717" t="s">
        <v>6901</v>
      </c>
      <c r="E2717" t="s">
        <v>1707</v>
      </c>
    </row>
    <row r="2718" spans="1:5">
      <c r="A2718" t="s">
        <v>4326</v>
      </c>
      <c r="B2718" t="s">
        <v>5</v>
      </c>
      <c r="C2718" t="s">
        <v>1734</v>
      </c>
      <c r="D2718" t="s">
        <v>6901</v>
      </c>
      <c r="E2718" t="s">
        <v>1708</v>
      </c>
    </row>
    <row r="2719" spans="1:5">
      <c r="A2719" t="s">
        <v>4327</v>
      </c>
      <c r="B2719" t="s">
        <v>5</v>
      </c>
      <c r="C2719" t="s">
        <v>1734</v>
      </c>
      <c r="D2719" t="s">
        <v>6901</v>
      </c>
      <c r="E2719" t="s">
        <v>1709</v>
      </c>
    </row>
    <row r="2720" spans="1:5">
      <c r="A2720" t="s">
        <v>4328</v>
      </c>
      <c r="B2720" t="s">
        <v>5</v>
      </c>
      <c r="C2720" t="s">
        <v>1734</v>
      </c>
      <c r="D2720" t="s">
        <v>6901</v>
      </c>
      <c r="E2720" t="s">
        <v>1710</v>
      </c>
    </row>
    <row r="2721" spans="1:5">
      <c r="A2721" t="s">
        <v>4329</v>
      </c>
      <c r="B2721" t="s">
        <v>5</v>
      </c>
      <c r="C2721" t="s">
        <v>1734</v>
      </c>
      <c r="D2721" t="s">
        <v>6901</v>
      </c>
      <c r="E2721" t="s">
        <v>1711</v>
      </c>
    </row>
    <row r="2722" spans="1:5">
      <c r="A2722" t="s">
        <v>4330</v>
      </c>
      <c r="B2722" t="s">
        <v>5</v>
      </c>
      <c r="C2722" t="s">
        <v>1734</v>
      </c>
      <c r="D2722" t="s">
        <v>6901</v>
      </c>
      <c r="E2722" t="s">
        <v>1712</v>
      </c>
    </row>
    <row r="2723" spans="1:5">
      <c r="A2723" t="s">
        <v>4331</v>
      </c>
      <c r="B2723" t="s">
        <v>5</v>
      </c>
      <c r="C2723" t="s">
        <v>1734</v>
      </c>
      <c r="D2723" t="s">
        <v>6901</v>
      </c>
      <c r="E2723" t="s">
        <v>1713</v>
      </c>
    </row>
    <row r="2724" spans="1:5">
      <c r="A2724" t="s">
        <v>4332</v>
      </c>
      <c r="B2724" t="s">
        <v>5</v>
      </c>
      <c r="C2724" t="s">
        <v>1734</v>
      </c>
      <c r="D2724" t="s">
        <v>6901</v>
      </c>
      <c r="E2724" t="s">
        <v>1714</v>
      </c>
    </row>
    <row r="2725" spans="1:5">
      <c r="A2725" t="s">
        <v>4333</v>
      </c>
      <c r="B2725" t="s">
        <v>5</v>
      </c>
      <c r="C2725" t="s">
        <v>1734</v>
      </c>
      <c r="D2725" t="s">
        <v>6901</v>
      </c>
      <c r="E2725" t="s">
        <v>1715</v>
      </c>
    </row>
    <row r="2726" spans="1:5">
      <c r="A2726" t="s">
        <v>4334</v>
      </c>
      <c r="B2726" t="s">
        <v>5</v>
      </c>
      <c r="C2726" t="s">
        <v>1734</v>
      </c>
      <c r="D2726" t="s">
        <v>6902</v>
      </c>
      <c r="E2726" t="s">
        <v>1702</v>
      </c>
    </row>
    <row r="2727" spans="1:5">
      <c r="A2727" t="s">
        <v>4335</v>
      </c>
      <c r="B2727" t="s">
        <v>5</v>
      </c>
      <c r="C2727" t="s">
        <v>1734</v>
      </c>
      <c r="D2727" t="s">
        <v>6902</v>
      </c>
      <c r="E2727" t="s">
        <v>1705</v>
      </c>
    </row>
    <row r="2728" spans="1:5">
      <c r="A2728" t="s">
        <v>4336</v>
      </c>
      <c r="B2728" t="s">
        <v>5</v>
      </c>
      <c r="C2728" t="s">
        <v>1734</v>
      </c>
      <c r="D2728" t="s">
        <v>6902</v>
      </c>
      <c r="E2728" t="s">
        <v>1706</v>
      </c>
    </row>
    <row r="2729" spans="1:5">
      <c r="A2729" t="s">
        <v>4337</v>
      </c>
      <c r="B2729" t="s">
        <v>5</v>
      </c>
      <c r="C2729" t="s">
        <v>1734</v>
      </c>
      <c r="D2729" t="s">
        <v>6902</v>
      </c>
      <c r="E2729" t="s">
        <v>1707</v>
      </c>
    </row>
    <row r="2730" spans="1:5">
      <c r="A2730" t="s">
        <v>4338</v>
      </c>
      <c r="B2730" t="s">
        <v>5</v>
      </c>
      <c r="C2730" t="s">
        <v>1734</v>
      </c>
      <c r="D2730" t="s">
        <v>6902</v>
      </c>
      <c r="E2730" t="s">
        <v>1708</v>
      </c>
    </row>
    <row r="2731" spans="1:5">
      <c r="A2731" t="s">
        <v>4339</v>
      </c>
      <c r="B2731" t="s">
        <v>5</v>
      </c>
      <c r="C2731" t="s">
        <v>1734</v>
      </c>
      <c r="D2731" t="s">
        <v>6902</v>
      </c>
      <c r="E2731" t="s">
        <v>1709</v>
      </c>
    </row>
    <row r="2732" spans="1:5">
      <c r="A2732" t="s">
        <v>4340</v>
      </c>
      <c r="B2732" t="s">
        <v>5</v>
      </c>
      <c r="C2732" t="s">
        <v>1734</v>
      </c>
      <c r="D2732" t="s">
        <v>6902</v>
      </c>
      <c r="E2732" t="s">
        <v>1710</v>
      </c>
    </row>
    <row r="2733" spans="1:5">
      <c r="A2733" t="s">
        <v>4341</v>
      </c>
      <c r="B2733" t="s">
        <v>5</v>
      </c>
      <c r="C2733" t="s">
        <v>1734</v>
      </c>
      <c r="D2733" t="s">
        <v>6902</v>
      </c>
      <c r="E2733" t="s">
        <v>1711</v>
      </c>
    </row>
    <row r="2734" spans="1:5">
      <c r="A2734" t="s">
        <v>4342</v>
      </c>
      <c r="B2734" t="s">
        <v>5</v>
      </c>
      <c r="C2734" t="s">
        <v>1734</v>
      </c>
      <c r="D2734" t="s">
        <v>6902</v>
      </c>
      <c r="E2734" t="s">
        <v>1712</v>
      </c>
    </row>
    <row r="2735" spans="1:5">
      <c r="A2735" t="s">
        <v>4343</v>
      </c>
      <c r="B2735" t="s">
        <v>5</v>
      </c>
      <c r="C2735" t="s">
        <v>1734</v>
      </c>
      <c r="D2735" t="s">
        <v>6902</v>
      </c>
      <c r="E2735" t="s">
        <v>1713</v>
      </c>
    </row>
    <row r="2736" spans="1:5">
      <c r="A2736" t="s">
        <v>4344</v>
      </c>
      <c r="B2736" t="s">
        <v>5</v>
      </c>
      <c r="C2736" t="s">
        <v>1734</v>
      </c>
      <c r="D2736" t="s">
        <v>6902</v>
      </c>
      <c r="E2736" t="s">
        <v>1714</v>
      </c>
    </row>
    <row r="2737" spans="1:5">
      <c r="A2737" t="s">
        <v>4345</v>
      </c>
      <c r="B2737" t="s">
        <v>5</v>
      </c>
      <c r="C2737" t="s">
        <v>1734</v>
      </c>
      <c r="D2737" t="s">
        <v>6902</v>
      </c>
      <c r="E2737" t="s">
        <v>1715</v>
      </c>
    </row>
    <row r="2738" spans="1:5">
      <c r="A2738" t="s">
        <v>4346</v>
      </c>
      <c r="B2738" t="s">
        <v>5</v>
      </c>
      <c r="C2738" t="s">
        <v>1734</v>
      </c>
      <c r="D2738" t="s">
        <v>6903</v>
      </c>
      <c r="E2738" t="s">
        <v>1702</v>
      </c>
    </row>
    <row r="2739" spans="1:5">
      <c r="A2739" t="s">
        <v>4347</v>
      </c>
      <c r="B2739" t="s">
        <v>5</v>
      </c>
      <c r="C2739" t="s">
        <v>1734</v>
      </c>
      <c r="D2739" t="s">
        <v>6903</v>
      </c>
      <c r="E2739" t="s">
        <v>1705</v>
      </c>
    </row>
    <row r="2740" spans="1:5">
      <c r="A2740" t="s">
        <v>4348</v>
      </c>
      <c r="B2740" t="s">
        <v>5</v>
      </c>
      <c r="C2740" t="s">
        <v>1734</v>
      </c>
      <c r="D2740" t="s">
        <v>6903</v>
      </c>
      <c r="E2740" t="s">
        <v>1706</v>
      </c>
    </row>
    <row r="2741" spans="1:5">
      <c r="A2741" t="s">
        <v>4349</v>
      </c>
      <c r="B2741" t="s">
        <v>5</v>
      </c>
      <c r="C2741" t="s">
        <v>1734</v>
      </c>
      <c r="D2741" t="s">
        <v>6903</v>
      </c>
      <c r="E2741" t="s">
        <v>1707</v>
      </c>
    </row>
    <row r="2742" spans="1:5">
      <c r="A2742" t="s">
        <v>4350</v>
      </c>
      <c r="B2742" t="s">
        <v>5</v>
      </c>
      <c r="C2742" t="s">
        <v>1734</v>
      </c>
      <c r="D2742" t="s">
        <v>6903</v>
      </c>
      <c r="E2742" t="s">
        <v>1708</v>
      </c>
    </row>
    <row r="2743" spans="1:5">
      <c r="A2743" t="s">
        <v>4351</v>
      </c>
      <c r="B2743" t="s">
        <v>5</v>
      </c>
      <c r="C2743" t="s">
        <v>1734</v>
      </c>
      <c r="D2743" t="s">
        <v>6903</v>
      </c>
      <c r="E2743" t="s">
        <v>1709</v>
      </c>
    </row>
    <row r="2744" spans="1:5">
      <c r="A2744" t="s">
        <v>4352</v>
      </c>
      <c r="B2744" t="s">
        <v>5</v>
      </c>
      <c r="C2744" t="s">
        <v>1734</v>
      </c>
      <c r="D2744" t="s">
        <v>6903</v>
      </c>
      <c r="E2744" t="s">
        <v>1710</v>
      </c>
    </row>
    <row r="2745" spans="1:5">
      <c r="A2745" t="s">
        <v>4353</v>
      </c>
      <c r="B2745" t="s">
        <v>5</v>
      </c>
      <c r="C2745" t="s">
        <v>1734</v>
      </c>
      <c r="D2745" t="s">
        <v>6903</v>
      </c>
      <c r="E2745" t="s">
        <v>1711</v>
      </c>
    </row>
    <row r="2746" spans="1:5">
      <c r="A2746" t="s">
        <v>4354</v>
      </c>
      <c r="B2746" t="s">
        <v>5</v>
      </c>
      <c r="C2746" t="s">
        <v>1734</v>
      </c>
      <c r="D2746" t="s">
        <v>6903</v>
      </c>
      <c r="E2746" t="s">
        <v>1712</v>
      </c>
    </row>
    <row r="2747" spans="1:5">
      <c r="A2747" t="s">
        <v>4355</v>
      </c>
      <c r="B2747" t="s">
        <v>5</v>
      </c>
      <c r="C2747" t="s">
        <v>1734</v>
      </c>
      <c r="D2747" t="s">
        <v>6903</v>
      </c>
      <c r="E2747" t="s">
        <v>1713</v>
      </c>
    </row>
    <row r="2748" spans="1:5">
      <c r="A2748" t="s">
        <v>4356</v>
      </c>
      <c r="B2748" t="s">
        <v>5</v>
      </c>
      <c r="C2748" t="s">
        <v>1734</v>
      </c>
      <c r="D2748" t="s">
        <v>6903</v>
      </c>
      <c r="E2748" t="s">
        <v>1714</v>
      </c>
    </row>
    <row r="2749" spans="1:5">
      <c r="A2749" t="s">
        <v>4357</v>
      </c>
      <c r="B2749" t="s">
        <v>5</v>
      </c>
      <c r="C2749" t="s">
        <v>1734</v>
      </c>
      <c r="D2749" t="s">
        <v>6903</v>
      </c>
      <c r="E2749" t="s">
        <v>1715</v>
      </c>
    </row>
    <row r="2750" spans="1:5">
      <c r="A2750" t="s">
        <v>4358</v>
      </c>
      <c r="B2750" t="s">
        <v>5</v>
      </c>
      <c r="C2750" t="s">
        <v>1734</v>
      </c>
      <c r="D2750" t="s">
        <v>6904</v>
      </c>
      <c r="E2750" t="s">
        <v>1702</v>
      </c>
    </row>
    <row r="2751" spans="1:5">
      <c r="A2751" t="s">
        <v>4359</v>
      </c>
      <c r="B2751" t="s">
        <v>5</v>
      </c>
      <c r="C2751" t="s">
        <v>1734</v>
      </c>
      <c r="D2751" t="s">
        <v>6904</v>
      </c>
      <c r="E2751" t="s">
        <v>1705</v>
      </c>
    </row>
    <row r="2752" spans="1:5">
      <c r="A2752" t="s">
        <v>4360</v>
      </c>
      <c r="B2752" t="s">
        <v>5</v>
      </c>
      <c r="C2752" t="s">
        <v>1734</v>
      </c>
      <c r="D2752" t="s">
        <v>6904</v>
      </c>
      <c r="E2752" t="s">
        <v>1706</v>
      </c>
    </row>
    <row r="2753" spans="1:5">
      <c r="A2753" t="s">
        <v>4361</v>
      </c>
      <c r="B2753" t="s">
        <v>5</v>
      </c>
      <c r="C2753" t="s">
        <v>1734</v>
      </c>
      <c r="D2753" t="s">
        <v>6904</v>
      </c>
      <c r="E2753" t="s">
        <v>1707</v>
      </c>
    </row>
    <row r="2754" spans="1:5">
      <c r="A2754" t="s">
        <v>4362</v>
      </c>
      <c r="B2754" t="s">
        <v>5</v>
      </c>
      <c r="C2754" t="s">
        <v>1734</v>
      </c>
      <c r="D2754" t="s">
        <v>6904</v>
      </c>
      <c r="E2754" t="s">
        <v>1708</v>
      </c>
    </row>
    <row r="2755" spans="1:5">
      <c r="A2755" t="s">
        <v>4363</v>
      </c>
      <c r="B2755" t="s">
        <v>5</v>
      </c>
      <c r="C2755" t="s">
        <v>1734</v>
      </c>
      <c r="D2755" t="s">
        <v>6904</v>
      </c>
      <c r="E2755" t="s">
        <v>1709</v>
      </c>
    </row>
    <row r="2756" spans="1:5">
      <c r="A2756" t="s">
        <v>4364</v>
      </c>
      <c r="B2756" t="s">
        <v>5</v>
      </c>
      <c r="C2756" t="s">
        <v>1734</v>
      </c>
      <c r="D2756" t="s">
        <v>6904</v>
      </c>
      <c r="E2756" t="s">
        <v>1710</v>
      </c>
    </row>
    <row r="2757" spans="1:5">
      <c r="A2757" t="s">
        <v>4365</v>
      </c>
      <c r="B2757" t="s">
        <v>5</v>
      </c>
      <c r="C2757" t="s">
        <v>1734</v>
      </c>
      <c r="D2757" t="s">
        <v>6904</v>
      </c>
      <c r="E2757" t="s">
        <v>1711</v>
      </c>
    </row>
    <row r="2758" spans="1:5">
      <c r="A2758" t="s">
        <v>4366</v>
      </c>
      <c r="B2758" t="s">
        <v>5</v>
      </c>
      <c r="C2758" t="s">
        <v>1734</v>
      </c>
      <c r="D2758" t="s">
        <v>6904</v>
      </c>
      <c r="E2758" t="s">
        <v>1712</v>
      </c>
    </row>
    <row r="2759" spans="1:5">
      <c r="A2759" t="s">
        <v>4367</v>
      </c>
      <c r="B2759" t="s">
        <v>5</v>
      </c>
      <c r="C2759" t="s">
        <v>1734</v>
      </c>
      <c r="D2759" t="s">
        <v>6904</v>
      </c>
      <c r="E2759" t="s">
        <v>1713</v>
      </c>
    </row>
    <row r="2760" spans="1:5">
      <c r="A2760" t="s">
        <v>4368</v>
      </c>
      <c r="B2760" t="s">
        <v>5</v>
      </c>
      <c r="C2760" t="s">
        <v>1734</v>
      </c>
      <c r="D2760" t="s">
        <v>6904</v>
      </c>
      <c r="E2760" t="s">
        <v>1714</v>
      </c>
    </row>
    <row r="2761" spans="1:5">
      <c r="A2761" t="s">
        <v>4369</v>
      </c>
      <c r="B2761" t="s">
        <v>5</v>
      </c>
      <c r="C2761" t="s">
        <v>1734</v>
      </c>
      <c r="D2761" t="s">
        <v>6904</v>
      </c>
      <c r="E2761" t="s">
        <v>1715</v>
      </c>
    </row>
    <row r="2762" spans="1:5">
      <c r="A2762" t="s">
        <v>4370</v>
      </c>
      <c r="B2762" t="s">
        <v>5</v>
      </c>
      <c r="C2762" t="s">
        <v>1734</v>
      </c>
      <c r="D2762" t="s">
        <v>6905</v>
      </c>
      <c r="E2762" t="s">
        <v>1702</v>
      </c>
    </row>
    <row r="2763" spans="1:5">
      <c r="A2763" t="s">
        <v>4371</v>
      </c>
      <c r="B2763" t="s">
        <v>5</v>
      </c>
      <c r="C2763" t="s">
        <v>1734</v>
      </c>
      <c r="D2763" t="s">
        <v>6905</v>
      </c>
      <c r="E2763" t="s">
        <v>1705</v>
      </c>
    </row>
    <row r="2764" spans="1:5">
      <c r="A2764" t="s">
        <v>4372</v>
      </c>
      <c r="B2764" t="s">
        <v>5</v>
      </c>
      <c r="C2764" t="s">
        <v>1734</v>
      </c>
      <c r="D2764" t="s">
        <v>6905</v>
      </c>
      <c r="E2764" t="s">
        <v>1706</v>
      </c>
    </row>
    <row r="2765" spans="1:5">
      <c r="A2765" t="s">
        <v>4373</v>
      </c>
      <c r="B2765" t="s">
        <v>5</v>
      </c>
      <c r="C2765" t="s">
        <v>1734</v>
      </c>
      <c r="D2765" t="s">
        <v>6905</v>
      </c>
      <c r="E2765" t="s">
        <v>1707</v>
      </c>
    </row>
    <row r="2766" spans="1:5">
      <c r="A2766" t="s">
        <v>4374</v>
      </c>
      <c r="B2766" t="s">
        <v>5</v>
      </c>
      <c r="C2766" t="s">
        <v>1734</v>
      </c>
      <c r="D2766" t="s">
        <v>6905</v>
      </c>
      <c r="E2766" t="s">
        <v>1708</v>
      </c>
    </row>
    <row r="2767" spans="1:5">
      <c r="A2767" t="s">
        <v>4375</v>
      </c>
      <c r="B2767" t="s">
        <v>5</v>
      </c>
      <c r="C2767" t="s">
        <v>1734</v>
      </c>
      <c r="D2767" t="s">
        <v>6905</v>
      </c>
      <c r="E2767" t="s">
        <v>1709</v>
      </c>
    </row>
    <row r="2768" spans="1:5">
      <c r="A2768" t="s">
        <v>4376</v>
      </c>
      <c r="B2768" t="s">
        <v>5</v>
      </c>
      <c r="C2768" t="s">
        <v>1734</v>
      </c>
      <c r="D2768" t="s">
        <v>6905</v>
      </c>
      <c r="E2768" t="s">
        <v>1710</v>
      </c>
    </row>
    <row r="2769" spans="1:5">
      <c r="A2769" t="s">
        <v>4377</v>
      </c>
      <c r="B2769" t="s">
        <v>5</v>
      </c>
      <c r="C2769" t="s">
        <v>1734</v>
      </c>
      <c r="D2769" t="s">
        <v>6905</v>
      </c>
      <c r="E2769" t="s">
        <v>1711</v>
      </c>
    </row>
    <row r="2770" spans="1:5">
      <c r="A2770" t="s">
        <v>4378</v>
      </c>
      <c r="B2770" t="s">
        <v>5</v>
      </c>
      <c r="C2770" t="s">
        <v>1734</v>
      </c>
      <c r="D2770" t="s">
        <v>6905</v>
      </c>
      <c r="E2770" t="s">
        <v>1712</v>
      </c>
    </row>
    <row r="2771" spans="1:5">
      <c r="A2771" t="s">
        <v>4379</v>
      </c>
      <c r="B2771" t="s">
        <v>5</v>
      </c>
      <c r="C2771" t="s">
        <v>1734</v>
      </c>
      <c r="D2771" t="s">
        <v>6905</v>
      </c>
      <c r="E2771" t="s">
        <v>1713</v>
      </c>
    </row>
    <row r="2772" spans="1:5">
      <c r="A2772" t="s">
        <v>4380</v>
      </c>
      <c r="B2772" t="s">
        <v>5</v>
      </c>
      <c r="C2772" t="s">
        <v>1734</v>
      </c>
      <c r="D2772" t="s">
        <v>6905</v>
      </c>
      <c r="E2772" t="s">
        <v>1714</v>
      </c>
    </row>
    <row r="2773" spans="1:5">
      <c r="A2773" t="s">
        <v>4381</v>
      </c>
      <c r="B2773" t="s">
        <v>5</v>
      </c>
      <c r="C2773" t="s">
        <v>1734</v>
      </c>
      <c r="D2773" t="s">
        <v>6905</v>
      </c>
      <c r="E2773" t="s">
        <v>1715</v>
      </c>
    </row>
    <row r="2774" spans="1:5">
      <c r="A2774" t="s">
        <v>4382</v>
      </c>
      <c r="B2774" t="s">
        <v>5</v>
      </c>
      <c r="C2774" t="s">
        <v>1734</v>
      </c>
      <c r="D2774" t="s">
        <v>6906</v>
      </c>
      <c r="E2774" t="s">
        <v>1702</v>
      </c>
    </row>
    <row r="2775" spans="1:5">
      <c r="A2775" t="s">
        <v>4383</v>
      </c>
      <c r="B2775" t="s">
        <v>5</v>
      </c>
      <c r="C2775" t="s">
        <v>1734</v>
      </c>
      <c r="D2775" t="s">
        <v>6906</v>
      </c>
      <c r="E2775" t="s">
        <v>1705</v>
      </c>
    </row>
    <row r="2776" spans="1:5">
      <c r="A2776" t="s">
        <v>4384</v>
      </c>
      <c r="B2776" t="s">
        <v>5</v>
      </c>
      <c r="C2776" t="s">
        <v>1734</v>
      </c>
      <c r="D2776" t="s">
        <v>6906</v>
      </c>
      <c r="E2776" t="s">
        <v>1706</v>
      </c>
    </row>
    <row r="2777" spans="1:5">
      <c r="A2777" t="s">
        <v>4385</v>
      </c>
      <c r="B2777" t="s">
        <v>5</v>
      </c>
      <c r="C2777" t="s">
        <v>1734</v>
      </c>
      <c r="D2777" t="s">
        <v>6906</v>
      </c>
      <c r="E2777" t="s">
        <v>1707</v>
      </c>
    </row>
    <row r="2778" spans="1:5">
      <c r="A2778" t="s">
        <v>4386</v>
      </c>
      <c r="B2778" t="s">
        <v>5</v>
      </c>
      <c r="C2778" t="s">
        <v>1734</v>
      </c>
      <c r="D2778" t="s">
        <v>6906</v>
      </c>
      <c r="E2778" t="s">
        <v>1708</v>
      </c>
    </row>
    <row r="2779" spans="1:5">
      <c r="A2779" t="s">
        <v>4387</v>
      </c>
      <c r="B2779" t="s">
        <v>5</v>
      </c>
      <c r="C2779" t="s">
        <v>1734</v>
      </c>
      <c r="D2779" t="s">
        <v>6906</v>
      </c>
      <c r="E2779" t="s">
        <v>1709</v>
      </c>
    </row>
    <row r="2780" spans="1:5">
      <c r="A2780" t="s">
        <v>4388</v>
      </c>
      <c r="B2780" t="s">
        <v>5</v>
      </c>
      <c r="C2780" t="s">
        <v>1734</v>
      </c>
      <c r="D2780" t="s">
        <v>6906</v>
      </c>
      <c r="E2780" t="s">
        <v>1710</v>
      </c>
    </row>
    <row r="2781" spans="1:5">
      <c r="A2781" t="s">
        <v>4389</v>
      </c>
      <c r="B2781" t="s">
        <v>5</v>
      </c>
      <c r="C2781" t="s">
        <v>1734</v>
      </c>
      <c r="D2781" t="s">
        <v>6906</v>
      </c>
      <c r="E2781" t="s">
        <v>1711</v>
      </c>
    </row>
    <row r="2782" spans="1:5">
      <c r="A2782" t="s">
        <v>4390</v>
      </c>
      <c r="B2782" t="s">
        <v>5</v>
      </c>
      <c r="C2782" t="s">
        <v>1734</v>
      </c>
      <c r="D2782" t="s">
        <v>6906</v>
      </c>
      <c r="E2782" t="s">
        <v>1712</v>
      </c>
    </row>
    <row r="2783" spans="1:5">
      <c r="A2783" t="s">
        <v>4391</v>
      </c>
      <c r="B2783" t="s">
        <v>5</v>
      </c>
      <c r="C2783" t="s">
        <v>1734</v>
      </c>
      <c r="D2783" t="s">
        <v>6906</v>
      </c>
      <c r="E2783" t="s">
        <v>1713</v>
      </c>
    </row>
    <row r="2784" spans="1:5">
      <c r="A2784" t="s">
        <v>4392</v>
      </c>
      <c r="B2784" t="s">
        <v>5</v>
      </c>
      <c r="C2784" t="s">
        <v>1734</v>
      </c>
      <c r="D2784" t="s">
        <v>6906</v>
      </c>
      <c r="E2784" t="s">
        <v>1714</v>
      </c>
    </row>
    <row r="2785" spans="1:5">
      <c r="A2785" t="s">
        <v>4393</v>
      </c>
      <c r="B2785" t="s">
        <v>5</v>
      </c>
      <c r="C2785" t="s">
        <v>1734</v>
      </c>
      <c r="D2785" t="s">
        <v>6906</v>
      </c>
      <c r="E2785" t="s">
        <v>1715</v>
      </c>
    </row>
    <row r="2786" spans="1:5">
      <c r="A2786" t="s">
        <v>4394</v>
      </c>
      <c r="B2786" t="s">
        <v>5</v>
      </c>
      <c r="C2786" t="s">
        <v>1734</v>
      </c>
      <c r="D2786" t="s">
        <v>6907</v>
      </c>
      <c r="E2786" t="s">
        <v>1702</v>
      </c>
    </row>
    <row r="2787" spans="1:5">
      <c r="A2787" t="s">
        <v>4395</v>
      </c>
      <c r="B2787" t="s">
        <v>5</v>
      </c>
      <c r="C2787" t="s">
        <v>1734</v>
      </c>
      <c r="D2787" t="s">
        <v>6907</v>
      </c>
      <c r="E2787" t="s">
        <v>1705</v>
      </c>
    </row>
    <row r="2788" spans="1:5">
      <c r="A2788" t="s">
        <v>4396</v>
      </c>
      <c r="B2788" t="s">
        <v>5</v>
      </c>
      <c r="C2788" t="s">
        <v>1734</v>
      </c>
      <c r="D2788" t="s">
        <v>6907</v>
      </c>
      <c r="E2788" t="s">
        <v>1706</v>
      </c>
    </row>
    <row r="2789" spans="1:5">
      <c r="A2789" t="s">
        <v>4397</v>
      </c>
      <c r="B2789" t="s">
        <v>5</v>
      </c>
      <c r="C2789" t="s">
        <v>1734</v>
      </c>
      <c r="D2789" t="s">
        <v>6907</v>
      </c>
      <c r="E2789" t="s">
        <v>1707</v>
      </c>
    </row>
    <row r="2790" spans="1:5">
      <c r="A2790" t="s">
        <v>4398</v>
      </c>
      <c r="B2790" t="s">
        <v>5</v>
      </c>
      <c r="C2790" t="s">
        <v>1734</v>
      </c>
      <c r="D2790" t="s">
        <v>6907</v>
      </c>
      <c r="E2790" t="s">
        <v>1708</v>
      </c>
    </row>
    <row r="2791" spans="1:5">
      <c r="A2791" t="s">
        <v>4399</v>
      </c>
      <c r="B2791" t="s">
        <v>5</v>
      </c>
      <c r="C2791" t="s">
        <v>1734</v>
      </c>
      <c r="D2791" t="s">
        <v>6907</v>
      </c>
      <c r="E2791" t="s">
        <v>1709</v>
      </c>
    </row>
    <row r="2792" spans="1:5">
      <c r="A2792" t="s">
        <v>4400</v>
      </c>
      <c r="B2792" t="s">
        <v>5</v>
      </c>
      <c r="C2792" t="s">
        <v>1734</v>
      </c>
      <c r="D2792" t="s">
        <v>6907</v>
      </c>
      <c r="E2792" t="s">
        <v>1710</v>
      </c>
    </row>
    <row r="2793" spans="1:5">
      <c r="A2793" t="s">
        <v>4401</v>
      </c>
      <c r="B2793" t="s">
        <v>5</v>
      </c>
      <c r="C2793" t="s">
        <v>1734</v>
      </c>
      <c r="D2793" t="s">
        <v>6907</v>
      </c>
      <c r="E2793" t="s">
        <v>1711</v>
      </c>
    </row>
    <row r="2794" spans="1:5">
      <c r="A2794" t="s">
        <v>4402</v>
      </c>
      <c r="B2794" t="s">
        <v>5</v>
      </c>
      <c r="C2794" t="s">
        <v>1734</v>
      </c>
      <c r="D2794" t="s">
        <v>6907</v>
      </c>
      <c r="E2794" t="s">
        <v>1712</v>
      </c>
    </row>
    <row r="2795" spans="1:5">
      <c r="A2795" t="s">
        <v>4403</v>
      </c>
      <c r="B2795" t="s">
        <v>5</v>
      </c>
      <c r="C2795" t="s">
        <v>1734</v>
      </c>
      <c r="D2795" t="s">
        <v>6907</v>
      </c>
      <c r="E2795" t="s">
        <v>1713</v>
      </c>
    </row>
    <row r="2796" spans="1:5">
      <c r="A2796" t="s">
        <v>4404</v>
      </c>
      <c r="B2796" t="s">
        <v>5</v>
      </c>
      <c r="C2796" t="s">
        <v>1734</v>
      </c>
      <c r="D2796" t="s">
        <v>6907</v>
      </c>
      <c r="E2796" t="s">
        <v>1714</v>
      </c>
    </row>
    <row r="2797" spans="1:5">
      <c r="A2797" t="s">
        <v>4405</v>
      </c>
      <c r="B2797" t="s">
        <v>5</v>
      </c>
      <c r="C2797" t="s">
        <v>1734</v>
      </c>
      <c r="D2797" t="s">
        <v>6907</v>
      </c>
      <c r="E2797" t="s">
        <v>1715</v>
      </c>
    </row>
    <row r="2798" spans="1:5">
      <c r="A2798" t="s">
        <v>4406</v>
      </c>
      <c r="B2798" t="s">
        <v>5</v>
      </c>
      <c r="C2798" t="s">
        <v>1734</v>
      </c>
      <c r="D2798" t="s">
        <v>6908</v>
      </c>
      <c r="E2798" t="s">
        <v>1702</v>
      </c>
    </row>
    <row r="2799" spans="1:5">
      <c r="A2799" t="s">
        <v>4407</v>
      </c>
      <c r="B2799" t="s">
        <v>5</v>
      </c>
      <c r="C2799" t="s">
        <v>1734</v>
      </c>
      <c r="D2799" t="s">
        <v>6908</v>
      </c>
      <c r="E2799" t="s">
        <v>1705</v>
      </c>
    </row>
    <row r="2800" spans="1:5">
      <c r="A2800" t="s">
        <v>4408</v>
      </c>
      <c r="B2800" t="s">
        <v>5</v>
      </c>
      <c r="C2800" t="s">
        <v>1734</v>
      </c>
      <c r="D2800" t="s">
        <v>6908</v>
      </c>
      <c r="E2800" t="s">
        <v>1706</v>
      </c>
    </row>
    <row r="2801" spans="1:5">
      <c r="A2801" t="s">
        <v>4409</v>
      </c>
      <c r="B2801" t="s">
        <v>5</v>
      </c>
      <c r="C2801" t="s">
        <v>1734</v>
      </c>
      <c r="D2801" t="s">
        <v>6908</v>
      </c>
      <c r="E2801" t="s">
        <v>1707</v>
      </c>
    </row>
    <row r="2802" spans="1:5">
      <c r="A2802" t="s">
        <v>4410</v>
      </c>
      <c r="B2802" t="s">
        <v>5</v>
      </c>
      <c r="C2802" t="s">
        <v>1734</v>
      </c>
      <c r="D2802" t="s">
        <v>6908</v>
      </c>
      <c r="E2802" t="s">
        <v>1708</v>
      </c>
    </row>
    <row r="2803" spans="1:5">
      <c r="A2803" t="s">
        <v>4411</v>
      </c>
      <c r="B2803" t="s">
        <v>5</v>
      </c>
      <c r="C2803" t="s">
        <v>1734</v>
      </c>
      <c r="D2803" t="s">
        <v>6908</v>
      </c>
      <c r="E2803" t="s">
        <v>1709</v>
      </c>
    </row>
    <row r="2804" spans="1:5">
      <c r="A2804" t="s">
        <v>4412</v>
      </c>
      <c r="B2804" t="s">
        <v>5</v>
      </c>
      <c r="C2804" t="s">
        <v>1734</v>
      </c>
      <c r="D2804" t="s">
        <v>6908</v>
      </c>
      <c r="E2804" t="s">
        <v>1710</v>
      </c>
    </row>
    <row r="2805" spans="1:5">
      <c r="A2805" t="s">
        <v>4413</v>
      </c>
      <c r="B2805" t="s">
        <v>5</v>
      </c>
      <c r="C2805" t="s">
        <v>1734</v>
      </c>
      <c r="D2805" t="s">
        <v>6908</v>
      </c>
      <c r="E2805" t="s">
        <v>1711</v>
      </c>
    </row>
    <row r="2806" spans="1:5">
      <c r="A2806" t="s">
        <v>4414</v>
      </c>
      <c r="B2806" t="s">
        <v>5</v>
      </c>
      <c r="C2806" t="s">
        <v>1734</v>
      </c>
      <c r="D2806" t="s">
        <v>6908</v>
      </c>
      <c r="E2806" t="s">
        <v>1712</v>
      </c>
    </row>
    <row r="2807" spans="1:5">
      <c r="A2807" t="s">
        <v>4415</v>
      </c>
      <c r="B2807" t="s">
        <v>5</v>
      </c>
      <c r="C2807" t="s">
        <v>1734</v>
      </c>
      <c r="D2807" t="s">
        <v>6908</v>
      </c>
      <c r="E2807" t="s">
        <v>1713</v>
      </c>
    </row>
    <row r="2808" spans="1:5">
      <c r="A2808" t="s">
        <v>4416</v>
      </c>
      <c r="B2808" t="s">
        <v>5</v>
      </c>
      <c r="C2808" t="s">
        <v>1734</v>
      </c>
      <c r="D2808" t="s">
        <v>6908</v>
      </c>
      <c r="E2808" t="s">
        <v>1714</v>
      </c>
    </row>
    <row r="2809" spans="1:5">
      <c r="A2809" t="s">
        <v>4417</v>
      </c>
      <c r="B2809" t="s">
        <v>5</v>
      </c>
      <c r="C2809" t="s">
        <v>1734</v>
      </c>
      <c r="D2809" t="s">
        <v>6908</v>
      </c>
      <c r="E2809" t="s">
        <v>1715</v>
      </c>
    </row>
    <row r="2810" spans="1:5">
      <c r="A2810" t="s">
        <v>4418</v>
      </c>
      <c r="B2810" t="s">
        <v>5</v>
      </c>
      <c r="C2810" t="s">
        <v>1734</v>
      </c>
      <c r="D2810" t="s">
        <v>6909</v>
      </c>
      <c r="E2810" t="s">
        <v>1702</v>
      </c>
    </row>
    <row r="2811" spans="1:5">
      <c r="A2811" t="s">
        <v>4419</v>
      </c>
      <c r="B2811" t="s">
        <v>5</v>
      </c>
      <c r="C2811" t="s">
        <v>1734</v>
      </c>
      <c r="D2811" t="s">
        <v>6909</v>
      </c>
      <c r="E2811" t="s">
        <v>1705</v>
      </c>
    </row>
    <row r="2812" spans="1:5">
      <c r="A2812" t="s">
        <v>4420</v>
      </c>
      <c r="B2812" t="s">
        <v>5</v>
      </c>
      <c r="C2812" t="s">
        <v>1734</v>
      </c>
      <c r="D2812" t="s">
        <v>6909</v>
      </c>
      <c r="E2812" t="s">
        <v>1706</v>
      </c>
    </row>
    <row r="2813" spans="1:5">
      <c r="A2813" t="s">
        <v>4421</v>
      </c>
      <c r="B2813" t="s">
        <v>5</v>
      </c>
      <c r="C2813" t="s">
        <v>1734</v>
      </c>
      <c r="D2813" t="s">
        <v>6909</v>
      </c>
      <c r="E2813" t="s">
        <v>1707</v>
      </c>
    </row>
    <row r="2814" spans="1:5">
      <c r="A2814" t="s">
        <v>4422</v>
      </c>
      <c r="B2814" t="s">
        <v>5</v>
      </c>
      <c r="C2814" t="s">
        <v>1734</v>
      </c>
      <c r="D2814" t="s">
        <v>6909</v>
      </c>
      <c r="E2814" t="s">
        <v>1708</v>
      </c>
    </row>
    <row r="2815" spans="1:5">
      <c r="A2815" t="s">
        <v>4423</v>
      </c>
      <c r="B2815" t="s">
        <v>5</v>
      </c>
      <c r="C2815" t="s">
        <v>1734</v>
      </c>
      <c r="D2815" t="s">
        <v>6909</v>
      </c>
      <c r="E2815" t="s">
        <v>1709</v>
      </c>
    </row>
    <row r="2816" spans="1:5">
      <c r="A2816" t="s">
        <v>4424</v>
      </c>
      <c r="B2816" t="s">
        <v>5</v>
      </c>
      <c r="C2816" t="s">
        <v>1734</v>
      </c>
      <c r="D2816" t="s">
        <v>6909</v>
      </c>
      <c r="E2816" t="s">
        <v>1710</v>
      </c>
    </row>
    <row r="2817" spans="1:5">
      <c r="A2817" t="s">
        <v>4425</v>
      </c>
      <c r="B2817" t="s">
        <v>5</v>
      </c>
      <c r="C2817" t="s">
        <v>1734</v>
      </c>
      <c r="D2817" t="s">
        <v>6909</v>
      </c>
      <c r="E2817" t="s">
        <v>1711</v>
      </c>
    </row>
    <row r="2818" spans="1:5">
      <c r="A2818" t="s">
        <v>4426</v>
      </c>
      <c r="B2818" t="s">
        <v>5</v>
      </c>
      <c r="C2818" t="s">
        <v>1734</v>
      </c>
      <c r="D2818" t="s">
        <v>6909</v>
      </c>
      <c r="E2818" t="s">
        <v>1712</v>
      </c>
    </row>
    <row r="2819" spans="1:5">
      <c r="A2819" t="s">
        <v>4427</v>
      </c>
      <c r="B2819" t="s">
        <v>5</v>
      </c>
      <c r="C2819" t="s">
        <v>1734</v>
      </c>
      <c r="D2819" t="s">
        <v>6909</v>
      </c>
      <c r="E2819" t="s">
        <v>1713</v>
      </c>
    </row>
    <row r="2820" spans="1:5">
      <c r="A2820" t="s">
        <v>4428</v>
      </c>
      <c r="B2820" t="s">
        <v>5</v>
      </c>
      <c r="C2820" t="s">
        <v>1734</v>
      </c>
      <c r="D2820" t="s">
        <v>6909</v>
      </c>
      <c r="E2820" t="s">
        <v>1714</v>
      </c>
    </row>
    <row r="2821" spans="1:5">
      <c r="A2821" t="s">
        <v>4429</v>
      </c>
      <c r="B2821" t="s">
        <v>5</v>
      </c>
      <c r="C2821" t="s">
        <v>1734</v>
      </c>
      <c r="D2821" t="s">
        <v>6909</v>
      </c>
      <c r="E2821" t="s">
        <v>1715</v>
      </c>
    </row>
    <row r="2822" spans="1:5">
      <c r="A2822" t="s">
        <v>4430</v>
      </c>
      <c r="B2822" t="s">
        <v>5</v>
      </c>
      <c r="C2822" t="s">
        <v>1734</v>
      </c>
      <c r="D2822" t="s">
        <v>6910</v>
      </c>
      <c r="E2822" t="s">
        <v>1702</v>
      </c>
    </row>
    <row r="2823" spans="1:5">
      <c r="A2823" t="s">
        <v>4431</v>
      </c>
      <c r="B2823" t="s">
        <v>5</v>
      </c>
      <c r="C2823" t="s">
        <v>1734</v>
      </c>
      <c r="D2823" t="s">
        <v>6910</v>
      </c>
      <c r="E2823" t="s">
        <v>1705</v>
      </c>
    </row>
    <row r="2824" spans="1:5">
      <c r="A2824" t="s">
        <v>4432</v>
      </c>
      <c r="B2824" t="s">
        <v>5</v>
      </c>
      <c r="C2824" t="s">
        <v>1734</v>
      </c>
      <c r="D2824" t="s">
        <v>6910</v>
      </c>
      <c r="E2824" t="s">
        <v>1706</v>
      </c>
    </row>
    <row r="2825" spans="1:5">
      <c r="A2825" t="s">
        <v>4433</v>
      </c>
      <c r="B2825" t="s">
        <v>5</v>
      </c>
      <c r="C2825" t="s">
        <v>1734</v>
      </c>
      <c r="D2825" t="s">
        <v>6910</v>
      </c>
      <c r="E2825" t="s">
        <v>1707</v>
      </c>
    </row>
    <row r="2826" spans="1:5">
      <c r="A2826" t="s">
        <v>4434</v>
      </c>
      <c r="B2826" t="s">
        <v>5</v>
      </c>
      <c r="C2826" t="s">
        <v>1734</v>
      </c>
      <c r="D2826" t="s">
        <v>6910</v>
      </c>
      <c r="E2826" t="s">
        <v>1708</v>
      </c>
    </row>
    <row r="2827" spans="1:5">
      <c r="A2827" t="s">
        <v>4435</v>
      </c>
      <c r="B2827" t="s">
        <v>5</v>
      </c>
      <c r="C2827" t="s">
        <v>1734</v>
      </c>
      <c r="D2827" t="s">
        <v>6910</v>
      </c>
      <c r="E2827" t="s">
        <v>1709</v>
      </c>
    </row>
    <row r="2828" spans="1:5">
      <c r="A2828" t="s">
        <v>4436</v>
      </c>
      <c r="B2828" t="s">
        <v>5</v>
      </c>
      <c r="C2828" t="s">
        <v>1734</v>
      </c>
      <c r="D2828" t="s">
        <v>6910</v>
      </c>
      <c r="E2828" t="s">
        <v>1710</v>
      </c>
    </row>
    <row r="2829" spans="1:5">
      <c r="A2829" t="s">
        <v>4437</v>
      </c>
      <c r="B2829" t="s">
        <v>5</v>
      </c>
      <c r="C2829" t="s">
        <v>1734</v>
      </c>
      <c r="D2829" t="s">
        <v>6910</v>
      </c>
      <c r="E2829" t="s">
        <v>1711</v>
      </c>
    </row>
    <row r="2830" spans="1:5">
      <c r="A2830" t="s">
        <v>4438</v>
      </c>
      <c r="B2830" t="s">
        <v>5</v>
      </c>
      <c r="C2830" t="s">
        <v>1734</v>
      </c>
      <c r="D2830" t="s">
        <v>6910</v>
      </c>
      <c r="E2830" t="s">
        <v>1712</v>
      </c>
    </row>
    <row r="2831" spans="1:5">
      <c r="A2831" t="s">
        <v>4439</v>
      </c>
      <c r="B2831" t="s">
        <v>5</v>
      </c>
      <c r="C2831" t="s">
        <v>1734</v>
      </c>
      <c r="D2831" t="s">
        <v>6910</v>
      </c>
      <c r="E2831" t="s">
        <v>1713</v>
      </c>
    </row>
    <row r="2832" spans="1:5">
      <c r="A2832" t="s">
        <v>4440</v>
      </c>
      <c r="B2832" t="s">
        <v>5</v>
      </c>
      <c r="C2832" t="s">
        <v>1734</v>
      </c>
      <c r="D2832" t="s">
        <v>6910</v>
      </c>
      <c r="E2832" t="s">
        <v>1714</v>
      </c>
    </row>
    <row r="2833" spans="1:5">
      <c r="A2833" t="s">
        <v>4441</v>
      </c>
      <c r="B2833" t="s">
        <v>5</v>
      </c>
      <c r="C2833" t="s">
        <v>1734</v>
      </c>
      <c r="D2833" t="s">
        <v>6910</v>
      </c>
      <c r="E2833" t="s">
        <v>1715</v>
      </c>
    </row>
    <row r="2834" spans="1:5">
      <c r="A2834" t="s">
        <v>4442</v>
      </c>
      <c r="B2834" t="s">
        <v>5</v>
      </c>
      <c r="C2834" t="s">
        <v>1734</v>
      </c>
      <c r="D2834" t="s">
        <v>6911</v>
      </c>
      <c r="E2834" t="s">
        <v>1702</v>
      </c>
    </row>
    <row r="2835" spans="1:5">
      <c r="A2835" t="s">
        <v>4443</v>
      </c>
      <c r="B2835" t="s">
        <v>5</v>
      </c>
      <c r="C2835" t="s">
        <v>1734</v>
      </c>
      <c r="D2835" t="s">
        <v>6911</v>
      </c>
      <c r="E2835" t="s">
        <v>1705</v>
      </c>
    </row>
    <row r="2836" spans="1:5">
      <c r="A2836" t="s">
        <v>4444</v>
      </c>
      <c r="B2836" t="s">
        <v>5</v>
      </c>
      <c r="C2836" t="s">
        <v>1734</v>
      </c>
      <c r="D2836" t="s">
        <v>6911</v>
      </c>
      <c r="E2836" t="s">
        <v>1706</v>
      </c>
    </row>
    <row r="2837" spans="1:5">
      <c r="A2837" t="s">
        <v>4445</v>
      </c>
      <c r="B2837" t="s">
        <v>5</v>
      </c>
      <c r="C2837" t="s">
        <v>1734</v>
      </c>
      <c r="D2837" t="s">
        <v>6911</v>
      </c>
      <c r="E2837" t="s">
        <v>1707</v>
      </c>
    </row>
    <row r="2838" spans="1:5">
      <c r="A2838" t="s">
        <v>4446</v>
      </c>
      <c r="B2838" t="s">
        <v>5</v>
      </c>
      <c r="C2838" t="s">
        <v>1734</v>
      </c>
      <c r="D2838" t="s">
        <v>6911</v>
      </c>
      <c r="E2838" t="s">
        <v>1708</v>
      </c>
    </row>
    <row r="2839" spans="1:5">
      <c r="A2839" t="s">
        <v>4447</v>
      </c>
      <c r="B2839" t="s">
        <v>5</v>
      </c>
      <c r="C2839" t="s">
        <v>1734</v>
      </c>
      <c r="D2839" t="s">
        <v>6911</v>
      </c>
      <c r="E2839" t="s">
        <v>1709</v>
      </c>
    </row>
    <row r="2840" spans="1:5">
      <c r="A2840" t="s">
        <v>4448</v>
      </c>
      <c r="B2840" t="s">
        <v>5</v>
      </c>
      <c r="C2840" t="s">
        <v>1734</v>
      </c>
      <c r="D2840" t="s">
        <v>6911</v>
      </c>
      <c r="E2840" t="s">
        <v>1710</v>
      </c>
    </row>
    <row r="2841" spans="1:5">
      <c r="A2841" t="s">
        <v>4449</v>
      </c>
      <c r="B2841" t="s">
        <v>5</v>
      </c>
      <c r="C2841" t="s">
        <v>1734</v>
      </c>
      <c r="D2841" t="s">
        <v>6911</v>
      </c>
      <c r="E2841" t="s">
        <v>1711</v>
      </c>
    </row>
    <row r="2842" spans="1:5">
      <c r="A2842" t="s">
        <v>4450</v>
      </c>
      <c r="B2842" t="s">
        <v>5</v>
      </c>
      <c r="C2842" t="s">
        <v>1734</v>
      </c>
      <c r="D2842" t="s">
        <v>6911</v>
      </c>
      <c r="E2842" t="s">
        <v>1712</v>
      </c>
    </row>
    <row r="2843" spans="1:5">
      <c r="A2843" t="s">
        <v>4451</v>
      </c>
      <c r="B2843" t="s">
        <v>5</v>
      </c>
      <c r="C2843" t="s">
        <v>1734</v>
      </c>
      <c r="D2843" t="s">
        <v>6911</v>
      </c>
      <c r="E2843" t="s">
        <v>1713</v>
      </c>
    </row>
    <row r="2844" spans="1:5">
      <c r="A2844" t="s">
        <v>4452</v>
      </c>
      <c r="B2844" t="s">
        <v>5</v>
      </c>
      <c r="C2844" t="s">
        <v>1734</v>
      </c>
      <c r="D2844" t="s">
        <v>6911</v>
      </c>
      <c r="E2844" t="s">
        <v>1714</v>
      </c>
    </row>
    <row r="2845" spans="1:5">
      <c r="A2845" t="s">
        <v>4453</v>
      </c>
      <c r="B2845" t="s">
        <v>5</v>
      </c>
      <c r="C2845" t="s">
        <v>1734</v>
      </c>
      <c r="D2845" t="s">
        <v>6911</v>
      </c>
      <c r="E2845" t="s">
        <v>1715</v>
      </c>
    </row>
    <row r="2846" spans="1:5">
      <c r="A2846" t="s">
        <v>4454</v>
      </c>
      <c r="B2846" t="s">
        <v>5</v>
      </c>
      <c r="C2846" t="s">
        <v>1734</v>
      </c>
      <c r="D2846" t="s">
        <v>6912</v>
      </c>
      <c r="E2846" t="s">
        <v>1702</v>
      </c>
    </row>
    <row r="2847" spans="1:5">
      <c r="A2847" t="s">
        <v>4455</v>
      </c>
      <c r="B2847" t="s">
        <v>5</v>
      </c>
      <c r="C2847" t="s">
        <v>1734</v>
      </c>
      <c r="D2847" t="s">
        <v>6912</v>
      </c>
      <c r="E2847" t="s">
        <v>1705</v>
      </c>
    </row>
    <row r="2848" spans="1:5">
      <c r="A2848" t="s">
        <v>4456</v>
      </c>
      <c r="B2848" t="s">
        <v>5</v>
      </c>
      <c r="C2848" t="s">
        <v>1734</v>
      </c>
      <c r="D2848" t="s">
        <v>6912</v>
      </c>
      <c r="E2848" t="s">
        <v>1706</v>
      </c>
    </row>
    <row r="2849" spans="1:5">
      <c r="A2849" t="s">
        <v>4457</v>
      </c>
      <c r="B2849" t="s">
        <v>5</v>
      </c>
      <c r="C2849" t="s">
        <v>1734</v>
      </c>
      <c r="D2849" t="s">
        <v>6912</v>
      </c>
      <c r="E2849" t="s">
        <v>1707</v>
      </c>
    </row>
    <row r="2850" spans="1:5">
      <c r="A2850" t="s">
        <v>4458</v>
      </c>
      <c r="B2850" t="s">
        <v>5</v>
      </c>
      <c r="C2850" t="s">
        <v>1734</v>
      </c>
      <c r="D2850" t="s">
        <v>6912</v>
      </c>
      <c r="E2850" t="s">
        <v>1708</v>
      </c>
    </row>
    <row r="2851" spans="1:5">
      <c r="A2851" t="s">
        <v>4459</v>
      </c>
      <c r="B2851" t="s">
        <v>5</v>
      </c>
      <c r="C2851" t="s">
        <v>1734</v>
      </c>
      <c r="D2851" t="s">
        <v>6912</v>
      </c>
      <c r="E2851" t="s">
        <v>1709</v>
      </c>
    </row>
    <row r="2852" spans="1:5">
      <c r="A2852" t="s">
        <v>4460</v>
      </c>
      <c r="B2852" t="s">
        <v>5</v>
      </c>
      <c r="C2852" t="s">
        <v>1734</v>
      </c>
      <c r="D2852" t="s">
        <v>6912</v>
      </c>
      <c r="E2852" t="s">
        <v>1710</v>
      </c>
    </row>
    <row r="2853" spans="1:5">
      <c r="A2853" t="s">
        <v>4461</v>
      </c>
      <c r="B2853" t="s">
        <v>5</v>
      </c>
      <c r="C2853" t="s">
        <v>1734</v>
      </c>
      <c r="D2853" t="s">
        <v>6912</v>
      </c>
      <c r="E2853" t="s">
        <v>1711</v>
      </c>
    </row>
    <row r="2854" spans="1:5">
      <c r="A2854" t="s">
        <v>4462</v>
      </c>
      <c r="B2854" t="s">
        <v>5</v>
      </c>
      <c r="C2854" t="s">
        <v>1734</v>
      </c>
      <c r="D2854" t="s">
        <v>6912</v>
      </c>
      <c r="E2854" t="s">
        <v>1712</v>
      </c>
    </row>
    <row r="2855" spans="1:5">
      <c r="A2855" t="s">
        <v>4463</v>
      </c>
      <c r="B2855" t="s">
        <v>5</v>
      </c>
      <c r="C2855" t="s">
        <v>1734</v>
      </c>
      <c r="D2855" t="s">
        <v>6912</v>
      </c>
      <c r="E2855" t="s">
        <v>1713</v>
      </c>
    </row>
    <row r="2856" spans="1:5">
      <c r="A2856" t="s">
        <v>4464</v>
      </c>
      <c r="B2856" t="s">
        <v>5</v>
      </c>
      <c r="C2856" t="s">
        <v>1734</v>
      </c>
      <c r="D2856" t="s">
        <v>6912</v>
      </c>
      <c r="E2856" t="s">
        <v>1714</v>
      </c>
    </row>
    <row r="2857" spans="1:5">
      <c r="A2857" t="s">
        <v>4465</v>
      </c>
      <c r="B2857" t="s">
        <v>5</v>
      </c>
      <c r="C2857" t="s">
        <v>1734</v>
      </c>
      <c r="D2857" t="s">
        <v>6912</v>
      </c>
      <c r="E2857" t="s">
        <v>1715</v>
      </c>
    </row>
    <row r="2858" spans="1:5">
      <c r="A2858" t="s">
        <v>4466</v>
      </c>
      <c r="B2858" t="s">
        <v>5</v>
      </c>
      <c r="C2858" t="s">
        <v>1734</v>
      </c>
      <c r="D2858" t="s">
        <v>6913</v>
      </c>
      <c r="E2858" t="s">
        <v>1702</v>
      </c>
    </row>
    <row r="2859" spans="1:5">
      <c r="A2859" t="s">
        <v>4467</v>
      </c>
      <c r="B2859" t="s">
        <v>5</v>
      </c>
      <c r="C2859" t="s">
        <v>1734</v>
      </c>
      <c r="D2859" t="s">
        <v>6913</v>
      </c>
      <c r="E2859" t="s">
        <v>1705</v>
      </c>
    </row>
    <row r="2860" spans="1:5">
      <c r="A2860" t="s">
        <v>4468</v>
      </c>
      <c r="B2860" t="s">
        <v>5</v>
      </c>
      <c r="C2860" t="s">
        <v>1734</v>
      </c>
      <c r="D2860" t="s">
        <v>6913</v>
      </c>
      <c r="E2860" t="s">
        <v>1706</v>
      </c>
    </row>
    <row r="2861" spans="1:5">
      <c r="A2861" t="s">
        <v>4469</v>
      </c>
      <c r="B2861" t="s">
        <v>5</v>
      </c>
      <c r="C2861" t="s">
        <v>1734</v>
      </c>
      <c r="D2861" t="s">
        <v>6913</v>
      </c>
      <c r="E2861" t="s">
        <v>1707</v>
      </c>
    </row>
    <row r="2862" spans="1:5">
      <c r="A2862" t="s">
        <v>4470</v>
      </c>
      <c r="B2862" t="s">
        <v>5</v>
      </c>
      <c r="C2862" t="s">
        <v>1734</v>
      </c>
      <c r="D2862" t="s">
        <v>6913</v>
      </c>
      <c r="E2862" t="s">
        <v>1708</v>
      </c>
    </row>
    <row r="2863" spans="1:5">
      <c r="A2863" t="s">
        <v>4471</v>
      </c>
      <c r="B2863" t="s">
        <v>5</v>
      </c>
      <c r="C2863" t="s">
        <v>1734</v>
      </c>
      <c r="D2863" t="s">
        <v>6913</v>
      </c>
      <c r="E2863" t="s">
        <v>1709</v>
      </c>
    </row>
    <row r="2864" spans="1:5">
      <c r="A2864" t="s">
        <v>4472</v>
      </c>
      <c r="B2864" t="s">
        <v>5</v>
      </c>
      <c r="C2864" t="s">
        <v>1734</v>
      </c>
      <c r="D2864" t="s">
        <v>6913</v>
      </c>
      <c r="E2864" t="s">
        <v>1710</v>
      </c>
    </row>
    <row r="2865" spans="1:5">
      <c r="A2865" t="s">
        <v>4473</v>
      </c>
      <c r="B2865" t="s">
        <v>5</v>
      </c>
      <c r="C2865" t="s">
        <v>1734</v>
      </c>
      <c r="D2865" t="s">
        <v>6913</v>
      </c>
      <c r="E2865" t="s">
        <v>1711</v>
      </c>
    </row>
    <row r="2866" spans="1:5">
      <c r="A2866" t="s">
        <v>4474</v>
      </c>
      <c r="B2866" t="s">
        <v>5</v>
      </c>
      <c r="C2866" t="s">
        <v>1734</v>
      </c>
      <c r="D2866" t="s">
        <v>6913</v>
      </c>
      <c r="E2866" t="s">
        <v>1712</v>
      </c>
    </row>
    <row r="2867" spans="1:5">
      <c r="A2867" t="s">
        <v>4475</v>
      </c>
      <c r="B2867" t="s">
        <v>5</v>
      </c>
      <c r="C2867" t="s">
        <v>1734</v>
      </c>
      <c r="D2867" t="s">
        <v>6913</v>
      </c>
      <c r="E2867" t="s">
        <v>1713</v>
      </c>
    </row>
    <row r="2868" spans="1:5">
      <c r="A2868" t="s">
        <v>4476</v>
      </c>
      <c r="B2868" t="s">
        <v>5</v>
      </c>
      <c r="C2868" t="s">
        <v>1734</v>
      </c>
      <c r="D2868" t="s">
        <v>6913</v>
      </c>
      <c r="E2868" t="s">
        <v>1714</v>
      </c>
    </row>
    <row r="2869" spans="1:5">
      <c r="A2869" t="s">
        <v>4477</v>
      </c>
      <c r="B2869" t="s">
        <v>5</v>
      </c>
      <c r="C2869" t="s">
        <v>1734</v>
      </c>
      <c r="D2869" t="s">
        <v>6913</v>
      </c>
      <c r="E2869" t="s">
        <v>1715</v>
      </c>
    </row>
    <row r="2870" spans="1:5">
      <c r="A2870" t="s">
        <v>4478</v>
      </c>
      <c r="B2870" t="s">
        <v>5</v>
      </c>
      <c r="C2870" t="s">
        <v>1734</v>
      </c>
      <c r="D2870" t="s">
        <v>6914</v>
      </c>
      <c r="E2870" t="s">
        <v>1702</v>
      </c>
    </row>
    <row r="2871" spans="1:5">
      <c r="A2871" t="s">
        <v>4479</v>
      </c>
      <c r="B2871" t="s">
        <v>5</v>
      </c>
      <c r="C2871" t="s">
        <v>1734</v>
      </c>
      <c r="D2871" t="s">
        <v>6914</v>
      </c>
      <c r="E2871" t="s">
        <v>1705</v>
      </c>
    </row>
    <row r="2872" spans="1:5">
      <c r="A2872" t="s">
        <v>4480</v>
      </c>
      <c r="B2872" t="s">
        <v>5</v>
      </c>
      <c r="C2872" t="s">
        <v>1734</v>
      </c>
      <c r="D2872" t="s">
        <v>6914</v>
      </c>
      <c r="E2872" t="s">
        <v>1706</v>
      </c>
    </row>
    <row r="2873" spans="1:5">
      <c r="A2873" t="s">
        <v>4481</v>
      </c>
      <c r="B2873" t="s">
        <v>5</v>
      </c>
      <c r="C2873" t="s">
        <v>1734</v>
      </c>
      <c r="D2873" t="s">
        <v>6914</v>
      </c>
      <c r="E2873" t="s">
        <v>1707</v>
      </c>
    </row>
    <row r="2874" spans="1:5">
      <c r="A2874" t="s">
        <v>4482</v>
      </c>
      <c r="B2874" t="s">
        <v>5</v>
      </c>
      <c r="C2874" t="s">
        <v>1734</v>
      </c>
      <c r="D2874" t="s">
        <v>6914</v>
      </c>
      <c r="E2874" t="s">
        <v>1708</v>
      </c>
    </row>
    <row r="2875" spans="1:5">
      <c r="A2875" t="s">
        <v>4483</v>
      </c>
      <c r="B2875" t="s">
        <v>5</v>
      </c>
      <c r="C2875" t="s">
        <v>1734</v>
      </c>
      <c r="D2875" t="s">
        <v>6914</v>
      </c>
      <c r="E2875" t="s">
        <v>1709</v>
      </c>
    </row>
    <row r="2876" spans="1:5">
      <c r="A2876" t="s">
        <v>4484</v>
      </c>
      <c r="B2876" t="s">
        <v>5</v>
      </c>
      <c r="C2876" t="s">
        <v>1734</v>
      </c>
      <c r="D2876" t="s">
        <v>6914</v>
      </c>
      <c r="E2876" t="s">
        <v>1710</v>
      </c>
    </row>
    <row r="2877" spans="1:5">
      <c r="A2877" t="s">
        <v>4485</v>
      </c>
      <c r="B2877" t="s">
        <v>5</v>
      </c>
      <c r="C2877" t="s">
        <v>1734</v>
      </c>
      <c r="D2877" t="s">
        <v>6914</v>
      </c>
      <c r="E2877" t="s">
        <v>1711</v>
      </c>
    </row>
    <row r="2878" spans="1:5">
      <c r="A2878" t="s">
        <v>4486</v>
      </c>
      <c r="B2878" t="s">
        <v>5</v>
      </c>
      <c r="C2878" t="s">
        <v>1734</v>
      </c>
      <c r="D2878" t="s">
        <v>6914</v>
      </c>
      <c r="E2878" t="s">
        <v>1712</v>
      </c>
    </row>
    <row r="2879" spans="1:5">
      <c r="A2879" t="s">
        <v>4487</v>
      </c>
      <c r="B2879" t="s">
        <v>5</v>
      </c>
      <c r="C2879" t="s">
        <v>1734</v>
      </c>
      <c r="D2879" t="s">
        <v>6914</v>
      </c>
      <c r="E2879" t="s">
        <v>1713</v>
      </c>
    </row>
    <row r="2880" spans="1:5">
      <c r="A2880" t="s">
        <v>4488</v>
      </c>
      <c r="B2880" t="s">
        <v>5</v>
      </c>
      <c r="C2880" t="s">
        <v>1734</v>
      </c>
      <c r="D2880" t="s">
        <v>6914</v>
      </c>
      <c r="E2880" t="s">
        <v>1714</v>
      </c>
    </row>
    <row r="2881" spans="1:5">
      <c r="A2881" t="s">
        <v>4489</v>
      </c>
      <c r="B2881" t="s">
        <v>5</v>
      </c>
      <c r="C2881" t="s">
        <v>1734</v>
      </c>
      <c r="D2881" t="s">
        <v>6914</v>
      </c>
      <c r="E2881" t="s">
        <v>1715</v>
      </c>
    </row>
    <row r="2882" spans="1:5">
      <c r="A2882" t="s">
        <v>4490</v>
      </c>
      <c r="B2882" t="s">
        <v>5</v>
      </c>
      <c r="C2882" t="s">
        <v>1735</v>
      </c>
      <c r="D2882" t="s">
        <v>6890</v>
      </c>
      <c r="E2882" t="s">
        <v>1702</v>
      </c>
    </row>
    <row r="2883" spans="1:5">
      <c r="A2883" t="s">
        <v>4491</v>
      </c>
      <c r="B2883" t="s">
        <v>5</v>
      </c>
      <c r="C2883" t="s">
        <v>1735</v>
      </c>
      <c r="D2883" t="s">
        <v>6890</v>
      </c>
      <c r="E2883" t="s">
        <v>1705</v>
      </c>
    </row>
    <row r="2884" spans="1:5">
      <c r="A2884" t="s">
        <v>4492</v>
      </c>
      <c r="B2884" t="s">
        <v>5</v>
      </c>
      <c r="C2884" t="s">
        <v>1735</v>
      </c>
      <c r="D2884" t="s">
        <v>6890</v>
      </c>
      <c r="E2884" t="s">
        <v>1706</v>
      </c>
    </row>
    <row r="2885" spans="1:5">
      <c r="A2885" t="s">
        <v>4493</v>
      </c>
      <c r="B2885" t="s">
        <v>5</v>
      </c>
      <c r="C2885" t="s">
        <v>1735</v>
      </c>
      <c r="D2885" t="s">
        <v>6890</v>
      </c>
      <c r="E2885" t="s">
        <v>1707</v>
      </c>
    </row>
    <row r="2886" spans="1:5">
      <c r="A2886" t="s">
        <v>4494</v>
      </c>
      <c r="B2886" t="s">
        <v>5</v>
      </c>
      <c r="C2886" t="s">
        <v>1735</v>
      </c>
      <c r="D2886" t="s">
        <v>6890</v>
      </c>
      <c r="E2886" t="s">
        <v>1708</v>
      </c>
    </row>
    <row r="2887" spans="1:5">
      <c r="A2887" t="s">
        <v>4495</v>
      </c>
      <c r="B2887" t="s">
        <v>5</v>
      </c>
      <c r="C2887" t="s">
        <v>1735</v>
      </c>
      <c r="D2887" t="s">
        <v>6890</v>
      </c>
      <c r="E2887" t="s">
        <v>1709</v>
      </c>
    </row>
    <row r="2888" spans="1:5">
      <c r="A2888" t="s">
        <v>4496</v>
      </c>
      <c r="B2888" t="s">
        <v>5</v>
      </c>
      <c r="C2888" t="s">
        <v>1735</v>
      </c>
      <c r="D2888" t="s">
        <v>6890</v>
      </c>
      <c r="E2888" t="s">
        <v>1710</v>
      </c>
    </row>
    <row r="2889" spans="1:5">
      <c r="A2889" t="s">
        <v>4497</v>
      </c>
      <c r="B2889" t="s">
        <v>5</v>
      </c>
      <c r="C2889" t="s">
        <v>1735</v>
      </c>
      <c r="D2889" t="s">
        <v>6890</v>
      </c>
      <c r="E2889" t="s">
        <v>1711</v>
      </c>
    </row>
    <row r="2890" spans="1:5">
      <c r="A2890" t="s">
        <v>4498</v>
      </c>
      <c r="B2890" t="s">
        <v>5</v>
      </c>
      <c r="C2890" t="s">
        <v>1735</v>
      </c>
      <c r="D2890" t="s">
        <v>6890</v>
      </c>
      <c r="E2890" t="s">
        <v>1712</v>
      </c>
    </row>
    <row r="2891" spans="1:5">
      <c r="A2891" t="s">
        <v>4499</v>
      </c>
      <c r="B2891" t="s">
        <v>5</v>
      </c>
      <c r="C2891" t="s">
        <v>1735</v>
      </c>
      <c r="D2891" t="s">
        <v>6890</v>
      </c>
      <c r="E2891" t="s">
        <v>1713</v>
      </c>
    </row>
    <row r="2892" spans="1:5">
      <c r="A2892" t="s">
        <v>4500</v>
      </c>
      <c r="B2892" t="s">
        <v>5</v>
      </c>
      <c r="C2892" t="s">
        <v>1735</v>
      </c>
      <c r="D2892" t="s">
        <v>6890</v>
      </c>
      <c r="E2892" t="s">
        <v>1714</v>
      </c>
    </row>
    <row r="2893" spans="1:5">
      <c r="A2893" t="s">
        <v>4501</v>
      </c>
      <c r="B2893" t="s">
        <v>5</v>
      </c>
      <c r="C2893" t="s">
        <v>1735</v>
      </c>
      <c r="D2893" t="s">
        <v>6890</v>
      </c>
      <c r="E2893" t="s">
        <v>1715</v>
      </c>
    </row>
    <row r="2894" spans="1:5">
      <c r="A2894" t="s">
        <v>4502</v>
      </c>
      <c r="B2894" t="s">
        <v>5</v>
      </c>
      <c r="C2894" t="s">
        <v>1735</v>
      </c>
      <c r="D2894" t="s">
        <v>6891</v>
      </c>
      <c r="E2894" t="s">
        <v>1702</v>
      </c>
    </row>
    <row r="2895" spans="1:5">
      <c r="A2895" t="s">
        <v>4503</v>
      </c>
      <c r="B2895" t="s">
        <v>5</v>
      </c>
      <c r="C2895" t="s">
        <v>1735</v>
      </c>
      <c r="D2895" t="s">
        <v>6891</v>
      </c>
      <c r="E2895" t="s">
        <v>1705</v>
      </c>
    </row>
    <row r="2896" spans="1:5">
      <c r="A2896" t="s">
        <v>4504</v>
      </c>
      <c r="B2896" t="s">
        <v>5</v>
      </c>
      <c r="C2896" t="s">
        <v>1735</v>
      </c>
      <c r="D2896" t="s">
        <v>6891</v>
      </c>
      <c r="E2896" t="s">
        <v>1706</v>
      </c>
    </row>
    <row r="2897" spans="1:5">
      <c r="A2897" t="s">
        <v>4505</v>
      </c>
      <c r="B2897" t="s">
        <v>5</v>
      </c>
      <c r="C2897" t="s">
        <v>1735</v>
      </c>
      <c r="D2897" t="s">
        <v>6891</v>
      </c>
      <c r="E2897" t="s">
        <v>1707</v>
      </c>
    </row>
    <row r="2898" spans="1:5">
      <c r="A2898" t="s">
        <v>4506</v>
      </c>
      <c r="B2898" t="s">
        <v>5</v>
      </c>
      <c r="C2898" t="s">
        <v>1735</v>
      </c>
      <c r="D2898" t="s">
        <v>6891</v>
      </c>
      <c r="E2898" t="s">
        <v>1708</v>
      </c>
    </row>
    <row r="2899" spans="1:5">
      <c r="A2899" t="s">
        <v>4507</v>
      </c>
      <c r="B2899" t="s">
        <v>5</v>
      </c>
      <c r="C2899" t="s">
        <v>1735</v>
      </c>
      <c r="D2899" t="s">
        <v>6891</v>
      </c>
      <c r="E2899" t="s">
        <v>1709</v>
      </c>
    </row>
    <row r="2900" spans="1:5">
      <c r="A2900" t="s">
        <v>4508</v>
      </c>
      <c r="B2900" t="s">
        <v>5</v>
      </c>
      <c r="C2900" t="s">
        <v>1735</v>
      </c>
      <c r="D2900" t="s">
        <v>6891</v>
      </c>
      <c r="E2900" t="s">
        <v>1710</v>
      </c>
    </row>
    <row r="2901" spans="1:5">
      <c r="A2901" t="s">
        <v>4509</v>
      </c>
      <c r="B2901" t="s">
        <v>5</v>
      </c>
      <c r="C2901" t="s">
        <v>1735</v>
      </c>
      <c r="D2901" t="s">
        <v>6891</v>
      </c>
      <c r="E2901" t="s">
        <v>1711</v>
      </c>
    </row>
    <row r="2902" spans="1:5">
      <c r="A2902" t="s">
        <v>4510</v>
      </c>
      <c r="B2902" t="s">
        <v>5</v>
      </c>
      <c r="C2902" t="s">
        <v>1735</v>
      </c>
      <c r="D2902" t="s">
        <v>6891</v>
      </c>
      <c r="E2902" t="s">
        <v>1712</v>
      </c>
    </row>
    <row r="2903" spans="1:5">
      <c r="A2903" t="s">
        <v>4511</v>
      </c>
      <c r="B2903" t="s">
        <v>5</v>
      </c>
      <c r="C2903" t="s">
        <v>1735</v>
      </c>
      <c r="D2903" t="s">
        <v>6891</v>
      </c>
      <c r="E2903" t="s">
        <v>1713</v>
      </c>
    </row>
    <row r="2904" spans="1:5">
      <c r="A2904" t="s">
        <v>4512</v>
      </c>
      <c r="B2904" t="s">
        <v>5</v>
      </c>
      <c r="C2904" t="s">
        <v>1735</v>
      </c>
      <c r="D2904" t="s">
        <v>6891</v>
      </c>
      <c r="E2904" t="s">
        <v>1714</v>
      </c>
    </row>
    <row r="2905" spans="1:5">
      <c r="A2905" t="s">
        <v>4513</v>
      </c>
      <c r="B2905" t="s">
        <v>5</v>
      </c>
      <c r="C2905" t="s">
        <v>1735</v>
      </c>
      <c r="D2905" t="s">
        <v>6891</v>
      </c>
      <c r="E2905" t="s">
        <v>1715</v>
      </c>
    </row>
    <row r="2906" spans="1:5">
      <c r="A2906" t="s">
        <v>4514</v>
      </c>
      <c r="B2906" t="s">
        <v>5</v>
      </c>
      <c r="C2906" t="s">
        <v>1735</v>
      </c>
      <c r="D2906" t="s">
        <v>6892</v>
      </c>
      <c r="E2906" t="s">
        <v>1702</v>
      </c>
    </row>
    <row r="2907" spans="1:5">
      <c r="A2907" t="s">
        <v>4515</v>
      </c>
      <c r="B2907" t="s">
        <v>5</v>
      </c>
      <c r="C2907" t="s">
        <v>1735</v>
      </c>
      <c r="D2907" t="s">
        <v>6892</v>
      </c>
      <c r="E2907" t="s">
        <v>1705</v>
      </c>
    </row>
    <row r="2908" spans="1:5">
      <c r="A2908" t="s">
        <v>4516</v>
      </c>
      <c r="B2908" t="s">
        <v>5</v>
      </c>
      <c r="C2908" t="s">
        <v>1735</v>
      </c>
      <c r="D2908" t="s">
        <v>6892</v>
      </c>
      <c r="E2908" t="s">
        <v>1706</v>
      </c>
    </row>
    <row r="2909" spans="1:5">
      <c r="A2909" t="s">
        <v>4517</v>
      </c>
      <c r="B2909" t="s">
        <v>5</v>
      </c>
      <c r="C2909" t="s">
        <v>1735</v>
      </c>
      <c r="D2909" t="s">
        <v>6892</v>
      </c>
      <c r="E2909" t="s">
        <v>1707</v>
      </c>
    </row>
    <row r="2910" spans="1:5">
      <c r="A2910" t="s">
        <v>4518</v>
      </c>
      <c r="B2910" t="s">
        <v>5</v>
      </c>
      <c r="C2910" t="s">
        <v>1735</v>
      </c>
      <c r="D2910" t="s">
        <v>6892</v>
      </c>
      <c r="E2910" t="s">
        <v>1708</v>
      </c>
    </row>
    <row r="2911" spans="1:5">
      <c r="A2911" t="s">
        <v>4519</v>
      </c>
      <c r="B2911" t="s">
        <v>5</v>
      </c>
      <c r="C2911" t="s">
        <v>1735</v>
      </c>
      <c r="D2911" t="s">
        <v>6892</v>
      </c>
      <c r="E2911" t="s">
        <v>1709</v>
      </c>
    </row>
    <row r="2912" spans="1:5">
      <c r="A2912" t="s">
        <v>4520</v>
      </c>
      <c r="B2912" t="s">
        <v>5</v>
      </c>
      <c r="C2912" t="s">
        <v>1735</v>
      </c>
      <c r="D2912" t="s">
        <v>6892</v>
      </c>
      <c r="E2912" t="s">
        <v>1710</v>
      </c>
    </row>
    <row r="2913" spans="1:5">
      <c r="A2913" t="s">
        <v>4521</v>
      </c>
      <c r="B2913" t="s">
        <v>5</v>
      </c>
      <c r="C2913" t="s">
        <v>1735</v>
      </c>
      <c r="D2913" t="s">
        <v>6892</v>
      </c>
      <c r="E2913" t="s">
        <v>1711</v>
      </c>
    </row>
    <row r="2914" spans="1:5">
      <c r="A2914" t="s">
        <v>4522</v>
      </c>
      <c r="B2914" t="s">
        <v>5</v>
      </c>
      <c r="C2914" t="s">
        <v>1735</v>
      </c>
      <c r="D2914" t="s">
        <v>6892</v>
      </c>
      <c r="E2914" t="s">
        <v>1712</v>
      </c>
    </row>
    <row r="2915" spans="1:5">
      <c r="A2915" t="s">
        <v>4523</v>
      </c>
      <c r="B2915" t="s">
        <v>5</v>
      </c>
      <c r="C2915" t="s">
        <v>1735</v>
      </c>
      <c r="D2915" t="s">
        <v>6892</v>
      </c>
      <c r="E2915" t="s">
        <v>1713</v>
      </c>
    </row>
    <row r="2916" spans="1:5">
      <c r="A2916" t="s">
        <v>4524</v>
      </c>
      <c r="B2916" t="s">
        <v>5</v>
      </c>
      <c r="C2916" t="s">
        <v>1735</v>
      </c>
      <c r="D2916" t="s">
        <v>6892</v>
      </c>
      <c r="E2916" t="s">
        <v>1714</v>
      </c>
    </row>
    <row r="2917" spans="1:5">
      <c r="A2917" t="s">
        <v>4525</v>
      </c>
      <c r="B2917" t="s">
        <v>5</v>
      </c>
      <c r="C2917" t="s">
        <v>1735</v>
      </c>
      <c r="D2917" t="s">
        <v>6892</v>
      </c>
      <c r="E2917" t="s">
        <v>1715</v>
      </c>
    </row>
    <row r="2918" spans="1:5">
      <c r="A2918" t="s">
        <v>4526</v>
      </c>
      <c r="B2918" t="s">
        <v>5</v>
      </c>
      <c r="C2918" t="s">
        <v>1735</v>
      </c>
      <c r="D2918" t="s">
        <v>6893</v>
      </c>
      <c r="E2918" t="s">
        <v>1702</v>
      </c>
    </row>
    <row r="2919" spans="1:5">
      <c r="A2919" t="s">
        <v>4527</v>
      </c>
      <c r="B2919" t="s">
        <v>5</v>
      </c>
      <c r="C2919" t="s">
        <v>1735</v>
      </c>
      <c r="D2919" t="s">
        <v>6893</v>
      </c>
      <c r="E2919" t="s">
        <v>1705</v>
      </c>
    </row>
    <row r="2920" spans="1:5">
      <c r="A2920" t="s">
        <v>4528</v>
      </c>
      <c r="B2920" t="s">
        <v>5</v>
      </c>
      <c r="C2920" t="s">
        <v>1735</v>
      </c>
      <c r="D2920" t="s">
        <v>6893</v>
      </c>
      <c r="E2920" t="s">
        <v>1706</v>
      </c>
    </row>
    <row r="2921" spans="1:5">
      <c r="A2921" t="s">
        <v>4529</v>
      </c>
      <c r="B2921" t="s">
        <v>5</v>
      </c>
      <c r="C2921" t="s">
        <v>1735</v>
      </c>
      <c r="D2921" t="s">
        <v>6893</v>
      </c>
      <c r="E2921" t="s">
        <v>1707</v>
      </c>
    </row>
    <row r="2922" spans="1:5">
      <c r="A2922" t="s">
        <v>4530</v>
      </c>
      <c r="B2922" t="s">
        <v>5</v>
      </c>
      <c r="C2922" t="s">
        <v>1735</v>
      </c>
      <c r="D2922" t="s">
        <v>6893</v>
      </c>
      <c r="E2922" t="s">
        <v>1708</v>
      </c>
    </row>
    <row r="2923" spans="1:5">
      <c r="A2923" t="s">
        <v>4531</v>
      </c>
      <c r="B2923" t="s">
        <v>5</v>
      </c>
      <c r="C2923" t="s">
        <v>1735</v>
      </c>
      <c r="D2923" t="s">
        <v>6893</v>
      </c>
      <c r="E2923" t="s">
        <v>1709</v>
      </c>
    </row>
    <row r="2924" spans="1:5">
      <c r="A2924" t="s">
        <v>4532</v>
      </c>
      <c r="B2924" t="s">
        <v>5</v>
      </c>
      <c r="C2924" t="s">
        <v>1735</v>
      </c>
      <c r="D2924" t="s">
        <v>6893</v>
      </c>
      <c r="E2924" t="s">
        <v>1710</v>
      </c>
    </row>
    <row r="2925" spans="1:5">
      <c r="A2925" t="s">
        <v>4533</v>
      </c>
      <c r="B2925" t="s">
        <v>5</v>
      </c>
      <c r="C2925" t="s">
        <v>1735</v>
      </c>
      <c r="D2925" t="s">
        <v>6893</v>
      </c>
      <c r="E2925" t="s">
        <v>1711</v>
      </c>
    </row>
    <row r="2926" spans="1:5">
      <c r="A2926" t="s">
        <v>4534</v>
      </c>
      <c r="B2926" t="s">
        <v>5</v>
      </c>
      <c r="C2926" t="s">
        <v>1735</v>
      </c>
      <c r="D2926" t="s">
        <v>6893</v>
      </c>
      <c r="E2926" t="s">
        <v>1712</v>
      </c>
    </row>
    <row r="2927" spans="1:5">
      <c r="A2927" t="s">
        <v>4535</v>
      </c>
      <c r="B2927" t="s">
        <v>5</v>
      </c>
      <c r="C2927" t="s">
        <v>1735</v>
      </c>
      <c r="D2927" t="s">
        <v>6893</v>
      </c>
      <c r="E2927" t="s">
        <v>1713</v>
      </c>
    </row>
    <row r="2928" spans="1:5">
      <c r="A2928" t="s">
        <v>4536</v>
      </c>
      <c r="B2928" t="s">
        <v>5</v>
      </c>
      <c r="C2928" t="s">
        <v>1735</v>
      </c>
      <c r="D2928" t="s">
        <v>6893</v>
      </c>
      <c r="E2928" t="s">
        <v>1714</v>
      </c>
    </row>
    <row r="2929" spans="1:5">
      <c r="A2929" t="s">
        <v>4537</v>
      </c>
      <c r="B2929" t="s">
        <v>5</v>
      </c>
      <c r="C2929" t="s">
        <v>1735</v>
      </c>
      <c r="D2929" t="s">
        <v>6893</v>
      </c>
      <c r="E2929" t="s">
        <v>1715</v>
      </c>
    </row>
    <row r="2930" spans="1:5">
      <c r="A2930" t="s">
        <v>4538</v>
      </c>
      <c r="B2930" t="s">
        <v>5</v>
      </c>
      <c r="C2930" t="s">
        <v>1735</v>
      </c>
      <c r="D2930" t="s">
        <v>6894</v>
      </c>
      <c r="E2930" t="s">
        <v>1702</v>
      </c>
    </row>
    <row r="2931" spans="1:5">
      <c r="A2931" t="s">
        <v>4539</v>
      </c>
      <c r="B2931" t="s">
        <v>5</v>
      </c>
      <c r="C2931" t="s">
        <v>1735</v>
      </c>
      <c r="D2931" t="s">
        <v>6894</v>
      </c>
      <c r="E2931" t="s">
        <v>1705</v>
      </c>
    </row>
    <row r="2932" spans="1:5">
      <c r="A2932" t="s">
        <v>4540</v>
      </c>
      <c r="B2932" t="s">
        <v>5</v>
      </c>
      <c r="C2932" t="s">
        <v>1735</v>
      </c>
      <c r="D2932" t="s">
        <v>6894</v>
      </c>
      <c r="E2932" t="s">
        <v>1706</v>
      </c>
    </row>
    <row r="2933" spans="1:5">
      <c r="A2933" t="s">
        <v>4541</v>
      </c>
      <c r="B2933" t="s">
        <v>5</v>
      </c>
      <c r="C2933" t="s">
        <v>1735</v>
      </c>
      <c r="D2933" t="s">
        <v>6894</v>
      </c>
      <c r="E2933" t="s">
        <v>1707</v>
      </c>
    </row>
    <row r="2934" spans="1:5">
      <c r="A2934" t="s">
        <v>4542</v>
      </c>
      <c r="B2934" t="s">
        <v>5</v>
      </c>
      <c r="C2934" t="s">
        <v>1735</v>
      </c>
      <c r="D2934" t="s">
        <v>6894</v>
      </c>
      <c r="E2934" t="s">
        <v>1708</v>
      </c>
    </row>
    <row r="2935" spans="1:5">
      <c r="A2935" t="s">
        <v>4543</v>
      </c>
      <c r="B2935" t="s">
        <v>5</v>
      </c>
      <c r="C2935" t="s">
        <v>1735</v>
      </c>
      <c r="D2935" t="s">
        <v>6894</v>
      </c>
      <c r="E2935" t="s">
        <v>1709</v>
      </c>
    </row>
    <row r="2936" spans="1:5">
      <c r="A2936" t="s">
        <v>4544</v>
      </c>
      <c r="B2936" t="s">
        <v>5</v>
      </c>
      <c r="C2936" t="s">
        <v>1735</v>
      </c>
      <c r="D2936" t="s">
        <v>6894</v>
      </c>
      <c r="E2936" t="s">
        <v>1710</v>
      </c>
    </row>
    <row r="2937" spans="1:5">
      <c r="A2937" t="s">
        <v>4545</v>
      </c>
      <c r="B2937" t="s">
        <v>5</v>
      </c>
      <c r="C2937" t="s">
        <v>1735</v>
      </c>
      <c r="D2937" t="s">
        <v>6894</v>
      </c>
      <c r="E2937" t="s">
        <v>1711</v>
      </c>
    </row>
    <row r="2938" spans="1:5">
      <c r="A2938" t="s">
        <v>4546</v>
      </c>
      <c r="B2938" t="s">
        <v>5</v>
      </c>
      <c r="C2938" t="s">
        <v>1735</v>
      </c>
      <c r="D2938" t="s">
        <v>6894</v>
      </c>
      <c r="E2938" t="s">
        <v>1712</v>
      </c>
    </row>
    <row r="2939" spans="1:5">
      <c r="A2939" t="s">
        <v>4547</v>
      </c>
      <c r="B2939" t="s">
        <v>5</v>
      </c>
      <c r="C2939" t="s">
        <v>1735</v>
      </c>
      <c r="D2939" t="s">
        <v>6894</v>
      </c>
      <c r="E2939" t="s">
        <v>1713</v>
      </c>
    </row>
    <row r="2940" spans="1:5">
      <c r="A2940" t="s">
        <v>4548</v>
      </c>
      <c r="B2940" t="s">
        <v>5</v>
      </c>
      <c r="C2940" t="s">
        <v>1735</v>
      </c>
      <c r="D2940" t="s">
        <v>6894</v>
      </c>
      <c r="E2940" t="s">
        <v>1714</v>
      </c>
    </row>
    <row r="2941" spans="1:5">
      <c r="A2941" t="s">
        <v>4549</v>
      </c>
      <c r="B2941" t="s">
        <v>5</v>
      </c>
      <c r="C2941" t="s">
        <v>1735</v>
      </c>
      <c r="D2941" t="s">
        <v>6894</v>
      </c>
      <c r="E2941" t="s">
        <v>1715</v>
      </c>
    </row>
    <row r="2942" spans="1:5">
      <c r="A2942" t="s">
        <v>4550</v>
      </c>
      <c r="B2942" t="s">
        <v>5</v>
      </c>
      <c r="C2942" t="s">
        <v>1735</v>
      </c>
      <c r="D2942" t="s">
        <v>6895</v>
      </c>
      <c r="E2942" t="s">
        <v>1702</v>
      </c>
    </row>
    <row r="2943" spans="1:5">
      <c r="A2943" t="s">
        <v>4551</v>
      </c>
      <c r="B2943" t="s">
        <v>5</v>
      </c>
      <c r="C2943" t="s">
        <v>1735</v>
      </c>
      <c r="D2943" t="s">
        <v>6895</v>
      </c>
      <c r="E2943" t="s">
        <v>1705</v>
      </c>
    </row>
    <row r="2944" spans="1:5">
      <c r="A2944" t="s">
        <v>4552</v>
      </c>
      <c r="B2944" t="s">
        <v>5</v>
      </c>
      <c r="C2944" t="s">
        <v>1735</v>
      </c>
      <c r="D2944" t="s">
        <v>6895</v>
      </c>
      <c r="E2944" t="s">
        <v>1706</v>
      </c>
    </row>
    <row r="2945" spans="1:5">
      <c r="A2945" t="s">
        <v>4553</v>
      </c>
      <c r="B2945" t="s">
        <v>5</v>
      </c>
      <c r="C2945" t="s">
        <v>1735</v>
      </c>
      <c r="D2945" t="s">
        <v>6895</v>
      </c>
      <c r="E2945" t="s">
        <v>1707</v>
      </c>
    </row>
    <row r="2946" spans="1:5">
      <c r="A2946" t="s">
        <v>4554</v>
      </c>
      <c r="B2946" t="s">
        <v>5</v>
      </c>
      <c r="C2946" t="s">
        <v>1735</v>
      </c>
      <c r="D2946" t="s">
        <v>6895</v>
      </c>
      <c r="E2946" t="s">
        <v>1708</v>
      </c>
    </row>
    <row r="2947" spans="1:5">
      <c r="A2947" t="s">
        <v>4555</v>
      </c>
      <c r="B2947" t="s">
        <v>5</v>
      </c>
      <c r="C2947" t="s">
        <v>1735</v>
      </c>
      <c r="D2947" t="s">
        <v>6895</v>
      </c>
      <c r="E2947" t="s">
        <v>1709</v>
      </c>
    </row>
    <row r="2948" spans="1:5">
      <c r="A2948" t="s">
        <v>4556</v>
      </c>
      <c r="B2948" t="s">
        <v>5</v>
      </c>
      <c r="C2948" t="s">
        <v>1735</v>
      </c>
      <c r="D2948" t="s">
        <v>6895</v>
      </c>
      <c r="E2948" t="s">
        <v>1710</v>
      </c>
    </row>
    <row r="2949" spans="1:5">
      <c r="A2949" t="s">
        <v>4557</v>
      </c>
      <c r="B2949" t="s">
        <v>5</v>
      </c>
      <c r="C2949" t="s">
        <v>1735</v>
      </c>
      <c r="D2949" t="s">
        <v>6895</v>
      </c>
      <c r="E2949" t="s">
        <v>1711</v>
      </c>
    </row>
    <row r="2950" spans="1:5">
      <c r="A2950" t="s">
        <v>4558</v>
      </c>
      <c r="B2950" t="s">
        <v>5</v>
      </c>
      <c r="C2950" t="s">
        <v>1735</v>
      </c>
      <c r="D2950" t="s">
        <v>6895</v>
      </c>
      <c r="E2950" t="s">
        <v>1712</v>
      </c>
    </row>
    <row r="2951" spans="1:5">
      <c r="A2951" t="s">
        <v>4559</v>
      </c>
      <c r="B2951" t="s">
        <v>5</v>
      </c>
      <c r="C2951" t="s">
        <v>1735</v>
      </c>
      <c r="D2951" t="s">
        <v>6895</v>
      </c>
      <c r="E2951" t="s">
        <v>1713</v>
      </c>
    </row>
    <row r="2952" spans="1:5">
      <c r="A2952" t="s">
        <v>4560</v>
      </c>
      <c r="B2952" t="s">
        <v>5</v>
      </c>
      <c r="C2952" t="s">
        <v>1735</v>
      </c>
      <c r="D2952" t="s">
        <v>6895</v>
      </c>
      <c r="E2952" t="s">
        <v>1714</v>
      </c>
    </row>
    <row r="2953" spans="1:5">
      <c r="A2953" t="s">
        <v>4561</v>
      </c>
      <c r="B2953" t="s">
        <v>5</v>
      </c>
      <c r="C2953" t="s">
        <v>1735</v>
      </c>
      <c r="D2953" t="s">
        <v>6895</v>
      </c>
      <c r="E2953" t="s">
        <v>1715</v>
      </c>
    </row>
    <row r="2954" spans="1:5">
      <c r="A2954" t="s">
        <v>4562</v>
      </c>
      <c r="B2954" t="s">
        <v>5</v>
      </c>
      <c r="C2954" t="s">
        <v>1735</v>
      </c>
      <c r="D2954" t="s">
        <v>6896</v>
      </c>
      <c r="E2954" t="s">
        <v>1702</v>
      </c>
    </row>
    <row r="2955" spans="1:5">
      <c r="A2955" t="s">
        <v>4563</v>
      </c>
      <c r="B2955" t="s">
        <v>5</v>
      </c>
      <c r="C2955" t="s">
        <v>1735</v>
      </c>
      <c r="D2955" t="s">
        <v>6896</v>
      </c>
      <c r="E2955" t="s">
        <v>1705</v>
      </c>
    </row>
    <row r="2956" spans="1:5">
      <c r="A2956" t="s">
        <v>4564</v>
      </c>
      <c r="B2956" t="s">
        <v>5</v>
      </c>
      <c r="C2956" t="s">
        <v>1735</v>
      </c>
      <c r="D2956" t="s">
        <v>6896</v>
      </c>
      <c r="E2956" t="s">
        <v>1706</v>
      </c>
    </row>
    <row r="2957" spans="1:5">
      <c r="A2957" t="s">
        <v>4565</v>
      </c>
      <c r="B2957" t="s">
        <v>5</v>
      </c>
      <c r="C2957" t="s">
        <v>1735</v>
      </c>
      <c r="D2957" t="s">
        <v>6896</v>
      </c>
      <c r="E2957" t="s">
        <v>1707</v>
      </c>
    </row>
    <row r="2958" spans="1:5">
      <c r="A2958" t="s">
        <v>4566</v>
      </c>
      <c r="B2958" t="s">
        <v>5</v>
      </c>
      <c r="C2958" t="s">
        <v>1735</v>
      </c>
      <c r="D2958" t="s">
        <v>6896</v>
      </c>
      <c r="E2958" t="s">
        <v>1708</v>
      </c>
    </row>
    <row r="2959" spans="1:5">
      <c r="A2959" t="s">
        <v>4567</v>
      </c>
      <c r="B2959" t="s">
        <v>5</v>
      </c>
      <c r="C2959" t="s">
        <v>1735</v>
      </c>
      <c r="D2959" t="s">
        <v>6896</v>
      </c>
      <c r="E2959" t="s">
        <v>1709</v>
      </c>
    </row>
    <row r="2960" spans="1:5">
      <c r="A2960" t="s">
        <v>4568</v>
      </c>
      <c r="B2960" t="s">
        <v>5</v>
      </c>
      <c r="C2960" t="s">
        <v>1735</v>
      </c>
      <c r="D2960" t="s">
        <v>6896</v>
      </c>
      <c r="E2960" t="s">
        <v>1710</v>
      </c>
    </row>
    <row r="2961" spans="1:5">
      <c r="A2961" t="s">
        <v>4569</v>
      </c>
      <c r="B2961" t="s">
        <v>5</v>
      </c>
      <c r="C2961" t="s">
        <v>1735</v>
      </c>
      <c r="D2961" t="s">
        <v>6896</v>
      </c>
      <c r="E2961" t="s">
        <v>1711</v>
      </c>
    </row>
    <row r="2962" spans="1:5">
      <c r="A2962" t="s">
        <v>4570</v>
      </c>
      <c r="B2962" t="s">
        <v>5</v>
      </c>
      <c r="C2962" t="s">
        <v>1735</v>
      </c>
      <c r="D2962" t="s">
        <v>6896</v>
      </c>
      <c r="E2962" t="s">
        <v>1712</v>
      </c>
    </row>
    <row r="2963" spans="1:5">
      <c r="A2963" t="s">
        <v>4571</v>
      </c>
      <c r="B2963" t="s">
        <v>5</v>
      </c>
      <c r="C2963" t="s">
        <v>1735</v>
      </c>
      <c r="D2963" t="s">
        <v>6896</v>
      </c>
      <c r="E2963" t="s">
        <v>1713</v>
      </c>
    </row>
    <row r="2964" spans="1:5">
      <c r="A2964" t="s">
        <v>4572</v>
      </c>
      <c r="B2964" t="s">
        <v>5</v>
      </c>
      <c r="C2964" t="s">
        <v>1735</v>
      </c>
      <c r="D2964" t="s">
        <v>6896</v>
      </c>
      <c r="E2964" t="s">
        <v>1714</v>
      </c>
    </row>
    <row r="2965" spans="1:5">
      <c r="A2965" t="s">
        <v>4573</v>
      </c>
      <c r="B2965" t="s">
        <v>5</v>
      </c>
      <c r="C2965" t="s">
        <v>1735</v>
      </c>
      <c r="D2965" t="s">
        <v>6896</v>
      </c>
      <c r="E2965" t="s">
        <v>1715</v>
      </c>
    </row>
    <row r="2966" spans="1:5">
      <c r="A2966" t="s">
        <v>4574</v>
      </c>
      <c r="B2966" t="s">
        <v>5</v>
      </c>
      <c r="C2966" t="s">
        <v>1735</v>
      </c>
      <c r="D2966" t="s">
        <v>6897</v>
      </c>
      <c r="E2966" t="s">
        <v>1702</v>
      </c>
    </row>
    <row r="2967" spans="1:5">
      <c r="A2967" t="s">
        <v>4575</v>
      </c>
      <c r="B2967" t="s">
        <v>5</v>
      </c>
      <c r="C2967" t="s">
        <v>1735</v>
      </c>
      <c r="D2967" t="s">
        <v>6897</v>
      </c>
      <c r="E2967" t="s">
        <v>1705</v>
      </c>
    </row>
    <row r="2968" spans="1:5">
      <c r="A2968" t="s">
        <v>4576</v>
      </c>
      <c r="B2968" t="s">
        <v>5</v>
      </c>
      <c r="C2968" t="s">
        <v>1735</v>
      </c>
      <c r="D2968" t="s">
        <v>6897</v>
      </c>
      <c r="E2968" t="s">
        <v>1706</v>
      </c>
    </row>
    <row r="2969" spans="1:5">
      <c r="A2969" t="s">
        <v>4577</v>
      </c>
      <c r="B2969" t="s">
        <v>5</v>
      </c>
      <c r="C2969" t="s">
        <v>1735</v>
      </c>
      <c r="D2969" t="s">
        <v>6897</v>
      </c>
      <c r="E2969" t="s">
        <v>1707</v>
      </c>
    </row>
    <row r="2970" spans="1:5">
      <c r="A2970" t="s">
        <v>4578</v>
      </c>
      <c r="B2970" t="s">
        <v>5</v>
      </c>
      <c r="C2970" t="s">
        <v>1735</v>
      </c>
      <c r="D2970" t="s">
        <v>6897</v>
      </c>
      <c r="E2970" t="s">
        <v>1708</v>
      </c>
    </row>
    <row r="2971" spans="1:5">
      <c r="A2971" t="s">
        <v>4579</v>
      </c>
      <c r="B2971" t="s">
        <v>5</v>
      </c>
      <c r="C2971" t="s">
        <v>1735</v>
      </c>
      <c r="D2971" t="s">
        <v>6897</v>
      </c>
      <c r="E2971" t="s">
        <v>1709</v>
      </c>
    </row>
    <row r="2972" spans="1:5">
      <c r="A2972" t="s">
        <v>4580</v>
      </c>
      <c r="B2972" t="s">
        <v>5</v>
      </c>
      <c r="C2972" t="s">
        <v>1735</v>
      </c>
      <c r="D2972" t="s">
        <v>6897</v>
      </c>
      <c r="E2972" t="s">
        <v>1710</v>
      </c>
    </row>
    <row r="2973" spans="1:5">
      <c r="A2973" t="s">
        <v>4581</v>
      </c>
      <c r="B2973" t="s">
        <v>5</v>
      </c>
      <c r="C2973" t="s">
        <v>1735</v>
      </c>
      <c r="D2973" t="s">
        <v>6897</v>
      </c>
      <c r="E2973" t="s">
        <v>1711</v>
      </c>
    </row>
    <row r="2974" spans="1:5">
      <c r="A2974" t="s">
        <v>4582</v>
      </c>
      <c r="B2974" t="s">
        <v>5</v>
      </c>
      <c r="C2974" t="s">
        <v>1735</v>
      </c>
      <c r="D2974" t="s">
        <v>6897</v>
      </c>
      <c r="E2974" t="s">
        <v>1712</v>
      </c>
    </row>
    <row r="2975" spans="1:5">
      <c r="A2975" t="s">
        <v>4583</v>
      </c>
      <c r="B2975" t="s">
        <v>5</v>
      </c>
      <c r="C2975" t="s">
        <v>1735</v>
      </c>
      <c r="D2975" t="s">
        <v>6897</v>
      </c>
      <c r="E2975" t="s">
        <v>1713</v>
      </c>
    </row>
    <row r="2976" spans="1:5">
      <c r="A2976" t="s">
        <v>4584</v>
      </c>
      <c r="B2976" t="s">
        <v>5</v>
      </c>
      <c r="C2976" t="s">
        <v>1735</v>
      </c>
      <c r="D2976" t="s">
        <v>6897</v>
      </c>
      <c r="E2976" t="s">
        <v>1714</v>
      </c>
    </row>
    <row r="2977" spans="1:5">
      <c r="A2977" t="s">
        <v>4585</v>
      </c>
      <c r="B2977" t="s">
        <v>5</v>
      </c>
      <c r="C2977" t="s">
        <v>1735</v>
      </c>
      <c r="D2977" t="s">
        <v>6897</v>
      </c>
      <c r="E2977" t="s">
        <v>1715</v>
      </c>
    </row>
    <row r="2978" spans="1:5">
      <c r="A2978" t="s">
        <v>4586</v>
      </c>
      <c r="B2978" t="s">
        <v>5</v>
      </c>
      <c r="C2978" t="s">
        <v>1735</v>
      </c>
      <c r="D2978" t="s">
        <v>6898</v>
      </c>
      <c r="E2978" t="s">
        <v>1702</v>
      </c>
    </row>
    <row r="2979" spans="1:5">
      <c r="A2979" t="s">
        <v>4587</v>
      </c>
      <c r="B2979" t="s">
        <v>5</v>
      </c>
      <c r="C2979" t="s">
        <v>1735</v>
      </c>
      <c r="D2979" t="s">
        <v>6898</v>
      </c>
      <c r="E2979" t="s">
        <v>1705</v>
      </c>
    </row>
    <row r="2980" spans="1:5">
      <c r="A2980" t="s">
        <v>4588</v>
      </c>
      <c r="B2980" t="s">
        <v>5</v>
      </c>
      <c r="C2980" t="s">
        <v>1735</v>
      </c>
      <c r="D2980" t="s">
        <v>6898</v>
      </c>
      <c r="E2980" t="s">
        <v>1706</v>
      </c>
    </row>
    <row r="2981" spans="1:5">
      <c r="A2981" t="s">
        <v>4589</v>
      </c>
      <c r="B2981" t="s">
        <v>5</v>
      </c>
      <c r="C2981" t="s">
        <v>1735</v>
      </c>
      <c r="D2981" t="s">
        <v>6898</v>
      </c>
      <c r="E2981" t="s">
        <v>1707</v>
      </c>
    </row>
    <row r="2982" spans="1:5">
      <c r="A2982" t="s">
        <v>4590</v>
      </c>
      <c r="B2982" t="s">
        <v>5</v>
      </c>
      <c r="C2982" t="s">
        <v>1735</v>
      </c>
      <c r="D2982" t="s">
        <v>6898</v>
      </c>
      <c r="E2982" t="s">
        <v>1708</v>
      </c>
    </row>
    <row r="2983" spans="1:5">
      <c r="A2983" t="s">
        <v>4591</v>
      </c>
      <c r="B2983" t="s">
        <v>5</v>
      </c>
      <c r="C2983" t="s">
        <v>1735</v>
      </c>
      <c r="D2983" t="s">
        <v>6898</v>
      </c>
      <c r="E2983" t="s">
        <v>1709</v>
      </c>
    </row>
    <row r="2984" spans="1:5">
      <c r="A2984" t="s">
        <v>4592</v>
      </c>
      <c r="B2984" t="s">
        <v>5</v>
      </c>
      <c r="C2984" t="s">
        <v>1735</v>
      </c>
      <c r="D2984" t="s">
        <v>6898</v>
      </c>
      <c r="E2984" t="s">
        <v>1710</v>
      </c>
    </row>
    <row r="2985" spans="1:5">
      <c r="A2985" t="s">
        <v>4593</v>
      </c>
      <c r="B2985" t="s">
        <v>5</v>
      </c>
      <c r="C2985" t="s">
        <v>1735</v>
      </c>
      <c r="D2985" t="s">
        <v>6898</v>
      </c>
      <c r="E2985" t="s">
        <v>1711</v>
      </c>
    </row>
    <row r="2986" spans="1:5">
      <c r="A2986" t="s">
        <v>4594</v>
      </c>
      <c r="B2986" t="s">
        <v>5</v>
      </c>
      <c r="C2986" t="s">
        <v>1735</v>
      </c>
      <c r="D2986" t="s">
        <v>6898</v>
      </c>
      <c r="E2986" t="s">
        <v>1712</v>
      </c>
    </row>
    <row r="2987" spans="1:5">
      <c r="A2987" t="s">
        <v>4595</v>
      </c>
      <c r="B2987" t="s">
        <v>5</v>
      </c>
      <c r="C2987" t="s">
        <v>1735</v>
      </c>
      <c r="D2987" t="s">
        <v>6898</v>
      </c>
      <c r="E2987" t="s">
        <v>1713</v>
      </c>
    </row>
    <row r="2988" spans="1:5">
      <c r="A2988" t="s">
        <v>4596</v>
      </c>
      <c r="B2988" t="s">
        <v>5</v>
      </c>
      <c r="C2988" t="s">
        <v>1735</v>
      </c>
      <c r="D2988" t="s">
        <v>6898</v>
      </c>
      <c r="E2988" t="s">
        <v>1714</v>
      </c>
    </row>
    <row r="2989" spans="1:5">
      <c r="A2989" t="s">
        <v>4597</v>
      </c>
      <c r="B2989" t="s">
        <v>5</v>
      </c>
      <c r="C2989" t="s">
        <v>1735</v>
      </c>
      <c r="D2989" t="s">
        <v>6898</v>
      </c>
      <c r="E2989" t="s">
        <v>1715</v>
      </c>
    </row>
    <row r="2990" spans="1:5">
      <c r="A2990" t="s">
        <v>4598</v>
      </c>
      <c r="B2990" t="s">
        <v>5</v>
      </c>
      <c r="C2990" t="s">
        <v>1735</v>
      </c>
      <c r="D2990" t="s">
        <v>6899</v>
      </c>
      <c r="E2990" t="s">
        <v>1702</v>
      </c>
    </row>
    <row r="2991" spans="1:5">
      <c r="A2991" t="s">
        <v>4599</v>
      </c>
      <c r="B2991" t="s">
        <v>5</v>
      </c>
      <c r="C2991" t="s">
        <v>1735</v>
      </c>
      <c r="D2991" t="s">
        <v>6899</v>
      </c>
      <c r="E2991" t="s">
        <v>1705</v>
      </c>
    </row>
    <row r="2992" spans="1:5">
      <c r="A2992" t="s">
        <v>4600</v>
      </c>
      <c r="B2992" t="s">
        <v>5</v>
      </c>
      <c r="C2992" t="s">
        <v>1735</v>
      </c>
      <c r="D2992" t="s">
        <v>6899</v>
      </c>
      <c r="E2992" t="s">
        <v>1706</v>
      </c>
    </row>
    <row r="2993" spans="1:5">
      <c r="A2993" t="s">
        <v>4601</v>
      </c>
      <c r="B2993" t="s">
        <v>5</v>
      </c>
      <c r="C2993" t="s">
        <v>1735</v>
      </c>
      <c r="D2993" t="s">
        <v>6899</v>
      </c>
      <c r="E2993" t="s">
        <v>1707</v>
      </c>
    </row>
    <row r="2994" spans="1:5">
      <c r="A2994" t="s">
        <v>4602</v>
      </c>
      <c r="B2994" t="s">
        <v>5</v>
      </c>
      <c r="C2994" t="s">
        <v>1735</v>
      </c>
      <c r="D2994" t="s">
        <v>6899</v>
      </c>
      <c r="E2994" t="s">
        <v>1708</v>
      </c>
    </row>
    <row r="2995" spans="1:5">
      <c r="A2995" t="s">
        <v>4603</v>
      </c>
      <c r="B2995" t="s">
        <v>5</v>
      </c>
      <c r="C2995" t="s">
        <v>1735</v>
      </c>
      <c r="D2995" t="s">
        <v>6899</v>
      </c>
      <c r="E2995" t="s">
        <v>1709</v>
      </c>
    </row>
    <row r="2996" spans="1:5">
      <c r="A2996" t="s">
        <v>4604</v>
      </c>
      <c r="B2996" t="s">
        <v>5</v>
      </c>
      <c r="C2996" t="s">
        <v>1735</v>
      </c>
      <c r="D2996" t="s">
        <v>6899</v>
      </c>
      <c r="E2996" t="s">
        <v>1710</v>
      </c>
    </row>
    <row r="2997" spans="1:5">
      <c r="A2997" t="s">
        <v>4605</v>
      </c>
      <c r="B2997" t="s">
        <v>5</v>
      </c>
      <c r="C2997" t="s">
        <v>1735</v>
      </c>
      <c r="D2997" t="s">
        <v>6899</v>
      </c>
      <c r="E2997" t="s">
        <v>1711</v>
      </c>
    </row>
    <row r="2998" spans="1:5">
      <c r="A2998" t="s">
        <v>4606</v>
      </c>
      <c r="B2998" t="s">
        <v>5</v>
      </c>
      <c r="C2998" t="s">
        <v>1735</v>
      </c>
      <c r="D2998" t="s">
        <v>6899</v>
      </c>
      <c r="E2998" t="s">
        <v>1712</v>
      </c>
    </row>
    <row r="2999" spans="1:5">
      <c r="A2999" t="s">
        <v>4607</v>
      </c>
      <c r="B2999" t="s">
        <v>5</v>
      </c>
      <c r="C2999" t="s">
        <v>1735</v>
      </c>
      <c r="D2999" t="s">
        <v>6899</v>
      </c>
      <c r="E2999" t="s">
        <v>1713</v>
      </c>
    </row>
    <row r="3000" spans="1:5">
      <c r="A3000" t="s">
        <v>4608</v>
      </c>
      <c r="B3000" t="s">
        <v>5</v>
      </c>
      <c r="C3000" t="s">
        <v>1735</v>
      </c>
      <c r="D3000" t="s">
        <v>6899</v>
      </c>
      <c r="E3000" t="s">
        <v>1714</v>
      </c>
    </row>
    <row r="3001" spans="1:5">
      <c r="A3001" t="s">
        <v>4609</v>
      </c>
      <c r="B3001" t="s">
        <v>5</v>
      </c>
      <c r="C3001" t="s">
        <v>1735</v>
      </c>
      <c r="D3001" t="s">
        <v>6899</v>
      </c>
      <c r="E3001" t="s">
        <v>1715</v>
      </c>
    </row>
    <row r="3002" spans="1:5">
      <c r="A3002" t="s">
        <v>4610</v>
      </c>
      <c r="B3002" t="s">
        <v>5</v>
      </c>
      <c r="C3002" t="s">
        <v>1735</v>
      </c>
      <c r="D3002" t="s">
        <v>6900</v>
      </c>
      <c r="E3002" t="s">
        <v>1702</v>
      </c>
    </row>
    <row r="3003" spans="1:5">
      <c r="A3003" t="s">
        <v>4611</v>
      </c>
      <c r="B3003" t="s">
        <v>5</v>
      </c>
      <c r="C3003" t="s">
        <v>1735</v>
      </c>
      <c r="D3003" t="s">
        <v>6900</v>
      </c>
      <c r="E3003" t="s">
        <v>1705</v>
      </c>
    </row>
    <row r="3004" spans="1:5">
      <c r="A3004" t="s">
        <v>4612</v>
      </c>
      <c r="B3004" t="s">
        <v>5</v>
      </c>
      <c r="C3004" t="s">
        <v>1735</v>
      </c>
      <c r="D3004" t="s">
        <v>6900</v>
      </c>
      <c r="E3004" t="s">
        <v>1706</v>
      </c>
    </row>
    <row r="3005" spans="1:5">
      <c r="A3005" t="s">
        <v>4613</v>
      </c>
      <c r="B3005" t="s">
        <v>5</v>
      </c>
      <c r="C3005" t="s">
        <v>1735</v>
      </c>
      <c r="D3005" t="s">
        <v>6900</v>
      </c>
      <c r="E3005" t="s">
        <v>1707</v>
      </c>
    </row>
    <row r="3006" spans="1:5">
      <c r="A3006" t="s">
        <v>4614</v>
      </c>
      <c r="B3006" t="s">
        <v>5</v>
      </c>
      <c r="C3006" t="s">
        <v>1735</v>
      </c>
      <c r="D3006" t="s">
        <v>6900</v>
      </c>
      <c r="E3006" t="s">
        <v>1708</v>
      </c>
    </row>
    <row r="3007" spans="1:5">
      <c r="A3007" t="s">
        <v>4615</v>
      </c>
      <c r="B3007" t="s">
        <v>5</v>
      </c>
      <c r="C3007" t="s">
        <v>1735</v>
      </c>
      <c r="D3007" t="s">
        <v>6900</v>
      </c>
      <c r="E3007" t="s">
        <v>1709</v>
      </c>
    </row>
    <row r="3008" spans="1:5">
      <c r="A3008" t="s">
        <v>4616</v>
      </c>
      <c r="B3008" t="s">
        <v>5</v>
      </c>
      <c r="C3008" t="s">
        <v>1735</v>
      </c>
      <c r="D3008" t="s">
        <v>6900</v>
      </c>
      <c r="E3008" t="s">
        <v>1710</v>
      </c>
    </row>
    <row r="3009" spans="1:5">
      <c r="A3009" t="s">
        <v>4617</v>
      </c>
      <c r="B3009" t="s">
        <v>5</v>
      </c>
      <c r="C3009" t="s">
        <v>1735</v>
      </c>
      <c r="D3009" t="s">
        <v>6900</v>
      </c>
      <c r="E3009" t="s">
        <v>1711</v>
      </c>
    </row>
    <row r="3010" spans="1:5">
      <c r="A3010" t="s">
        <v>4618</v>
      </c>
      <c r="B3010" t="s">
        <v>5</v>
      </c>
      <c r="C3010" t="s">
        <v>1735</v>
      </c>
      <c r="D3010" t="s">
        <v>6900</v>
      </c>
      <c r="E3010" t="s">
        <v>1712</v>
      </c>
    </row>
    <row r="3011" spans="1:5">
      <c r="A3011" t="s">
        <v>4619</v>
      </c>
      <c r="B3011" t="s">
        <v>5</v>
      </c>
      <c r="C3011" t="s">
        <v>1735</v>
      </c>
      <c r="D3011" t="s">
        <v>6900</v>
      </c>
      <c r="E3011" t="s">
        <v>1713</v>
      </c>
    </row>
    <row r="3012" spans="1:5">
      <c r="A3012" t="s">
        <v>4620</v>
      </c>
      <c r="B3012" t="s">
        <v>5</v>
      </c>
      <c r="C3012" t="s">
        <v>1735</v>
      </c>
      <c r="D3012" t="s">
        <v>6900</v>
      </c>
      <c r="E3012" t="s">
        <v>1714</v>
      </c>
    </row>
    <row r="3013" spans="1:5">
      <c r="A3013" t="s">
        <v>4621</v>
      </c>
      <c r="B3013" t="s">
        <v>5</v>
      </c>
      <c r="C3013" t="s">
        <v>1735</v>
      </c>
      <c r="D3013" t="s">
        <v>6900</v>
      </c>
      <c r="E3013" t="s">
        <v>1715</v>
      </c>
    </row>
    <row r="3014" spans="1:5">
      <c r="A3014" t="s">
        <v>4622</v>
      </c>
      <c r="B3014" t="s">
        <v>5</v>
      </c>
      <c r="C3014" t="s">
        <v>1735</v>
      </c>
      <c r="D3014" t="s">
        <v>6901</v>
      </c>
      <c r="E3014" t="s">
        <v>1702</v>
      </c>
    </row>
    <row r="3015" spans="1:5">
      <c r="A3015" t="s">
        <v>4623</v>
      </c>
      <c r="B3015" t="s">
        <v>5</v>
      </c>
      <c r="C3015" t="s">
        <v>1735</v>
      </c>
      <c r="D3015" t="s">
        <v>6901</v>
      </c>
      <c r="E3015" t="s">
        <v>1705</v>
      </c>
    </row>
    <row r="3016" spans="1:5">
      <c r="A3016" t="s">
        <v>4624</v>
      </c>
      <c r="B3016" t="s">
        <v>5</v>
      </c>
      <c r="C3016" t="s">
        <v>1735</v>
      </c>
      <c r="D3016" t="s">
        <v>6901</v>
      </c>
      <c r="E3016" t="s">
        <v>1706</v>
      </c>
    </row>
    <row r="3017" spans="1:5">
      <c r="A3017" t="s">
        <v>4625</v>
      </c>
      <c r="B3017" t="s">
        <v>5</v>
      </c>
      <c r="C3017" t="s">
        <v>1735</v>
      </c>
      <c r="D3017" t="s">
        <v>6901</v>
      </c>
      <c r="E3017" t="s">
        <v>1707</v>
      </c>
    </row>
    <row r="3018" spans="1:5">
      <c r="A3018" t="s">
        <v>4626</v>
      </c>
      <c r="B3018" t="s">
        <v>5</v>
      </c>
      <c r="C3018" t="s">
        <v>1735</v>
      </c>
      <c r="D3018" t="s">
        <v>6901</v>
      </c>
      <c r="E3018" t="s">
        <v>1708</v>
      </c>
    </row>
    <row r="3019" spans="1:5">
      <c r="A3019" t="s">
        <v>4627</v>
      </c>
      <c r="B3019" t="s">
        <v>5</v>
      </c>
      <c r="C3019" t="s">
        <v>1735</v>
      </c>
      <c r="D3019" t="s">
        <v>6901</v>
      </c>
      <c r="E3019" t="s">
        <v>1709</v>
      </c>
    </row>
    <row r="3020" spans="1:5">
      <c r="A3020" t="s">
        <v>4628</v>
      </c>
      <c r="B3020" t="s">
        <v>5</v>
      </c>
      <c r="C3020" t="s">
        <v>1735</v>
      </c>
      <c r="D3020" t="s">
        <v>6901</v>
      </c>
      <c r="E3020" t="s">
        <v>1710</v>
      </c>
    </row>
    <row r="3021" spans="1:5">
      <c r="A3021" t="s">
        <v>4629</v>
      </c>
      <c r="B3021" t="s">
        <v>5</v>
      </c>
      <c r="C3021" t="s">
        <v>1735</v>
      </c>
      <c r="D3021" t="s">
        <v>6901</v>
      </c>
      <c r="E3021" t="s">
        <v>1711</v>
      </c>
    </row>
    <row r="3022" spans="1:5">
      <c r="A3022" t="s">
        <v>4630</v>
      </c>
      <c r="B3022" t="s">
        <v>5</v>
      </c>
      <c r="C3022" t="s">
        <v>1735</v>
      </c>
      <c r="D3022" t="s">
        <v>6901</v>
      </c>
      <c r="E3022" t="s">
        <v>1712</v>
      </c>
    </row>
    <row r="3023" spans="1:5">
      <c r="A3023" t="s">
        <v>4631</v>
      </c>
      <c r="B3023" t="s">
        <v>5</v>
      </c>
      <c r="C3023" t="s">
        <v>1735</v>
      </c>
      <c r="D3023" t="s">
        <v>6901</v>
      </c>
      <c r="E3023" t="s">
        <v>1713</v>
      </c>
    </row>
    <row r="3024" spans="1:5">
      <c r="A3024" t="s">
        <v>4632</v>
      </c>
      <c r="B3024" t="s">
        <v>5</v>
      </c>
      <c r="C3024" t="s">
        <v>1735</v>
      </c>
      <c r="D3024" t="s">
        <v>6901</v>
      </c>
      <c r="E3024" t="s">
        <v>1714</v>
      </c>
    </row>
    <row r="3025" spans="1:5">
      <c r="A3025" t="s">
        <v>4633</v>
      </c>
      <c r="B3025" t="s">
        <v>5</v>
      </c>
      <c r="C3025" t="s">
        <v>1735</v>
      </c>
      <c r="D3025" t="s">
        <v>6901</v>
      </c>
      <c r="E3025" t="s">
        <v>1715</v>
      </c>
    </row>
    <row r="3026" spans="1:5">
      <c r="A3026" t="s">
        <v>4634</v>
      </c>
      <c r="B3026" t="s">
        <v>5</v>
      </c>
      <c r="C3026" t="s">
        <v>1735</v>
      </c>
      <c r="D3026" t="s">
        <v>6902</v>
      </c>
      <c r="E3026" t="s">
        <v>1702</v>
      </c>
    </row>
    <row r="3027" spans="1:5">
      <c r="A3027" t="s">
        <v>4635</v>
      </c>
      <c r="B3027" t="s">
        <v>5</v>
      </c>
      <c r="C3027" t="s">
        <v>1735</v>
      </c>
      <c r="D3027" t="s">
        <v>6902</v>
      </c>
      <c r="E3027" t="s">
        <v>1705</v>
      </c>
    </row>
    <row r="3028" spans="1:5">
      <c r="A3028" t="s">
        <v>4636</v>
      </c>
      <c r="B3028" t="s">
        <v>5</v>
      </c>
      <c r="C3028" t="s">
        <v>1735</v>
      </c>
      <c r="D3028" t="s">
        <v>6902</v>
      </c>
      <c r="E3028" t="s">
        <v>1706</v>
      </c>
    </row>
    <row r="3029" spans="1:5">
      <c r="A3029" t="s">
        <v>4637</v>
      </c>
      <c r="B3029" t="s">
        <v>5</v>
      </c>
      <c r="C3029" t="s">
        <v>1735</v>
      </c>
      <c r="D3029" t="s">
        <v>6902</v>
      </c>
      <c r="E3029" t="s">
        <v>1707</v>
      </c>
    </row>
    <row r="3030" spans="1:5">
      <c r="A3030" t="s">
        <v>4638</v>
      </c>
      <c r="B3030" t="s">
        <v>5</v>
      </c>
      <c r="C3030" t="s">
        <v>1735</v>
      </c>
      <c r="D3030" t="s">
        <v>6902</v>
      </c>
      <c r="E3030" t="s">
        <v>1708</v>
      </c>
    </row>
    <row r="3031" spans="1:5">
      <c r="A3031" t="s">
        <v>4639</v>
      </c>
      <c r="B3031" t="s">
        <v>5</v>
      </c>
      <c r="C3031" t="s">
        <v>1735</v>
      </c>
      <c r="D3031" t="s">
        <v>6902</v>
      </c>
      <c r="E3031" t="s">
        <v>1709</v>
      </c>
    </row>
    <row r="3032" spans="1:5">
      <c r="A3032" t="s">
        <v>4640</v>
      </c>
      <c r="B3032" t="s">
        <v>5</v>
      </c>
      <c r="C3032" t="s">
        <v>1735</v>
      </c>
      <c r="D3032" t="s">
        <v>6902</v>
      </c>
      <c r="E3032" t="s">
        <v>1710</v>
      </c>
    </row>
    <row r="3033" spans="1:5">
      <c r="A3033" t="s">
        <v>4641</v>
      </c>
      <c r="B3033" t="s">
        <v>5</v>
      </c>
      <c r="C3033" t="s">
        <v>1735</v>
      </c>
      <c r="D3033" t="s">
        <v>6902</v>
      </c>
      <c r="E3033" t="s">
        <v>1711</v>
      </c>
    </row>
    <row r="3034" spans="1:5">
      <c r="A3034" t="s">
        <v>4642</v>
      </c>
      <c r="B3034" t="s">
        <v>5</v>
      </c>
      <c r="C3034" t="s">
        <v>1735</v>
      </c>
      <c r="D3034" t="s">
        <v>6902</v>
      </c>
      <c r="E3034" t="s">
        <v>1712</v>
      </c>
    </row>
    <row r="3035" spans="1:5">
      <c r="A3035" t="s">
        <v>4643</v>
      </c>
      <c r="B3035" t="s">
        <v>5</v>
      </c>
      <c r="C3035" t="s">
        <v>1735</v>
      </c>
      <c r="D3035" t="s">
        <v>6902</v>
      </c>
      <c r="E3035" t="s">
        <v>1713</v>
      </c>
    </row>
    <row r="3036" spans="1:5">
      <c r="A3036" t="s">
        <v>4644</v>
      </c>
      <c r="B3036" t="s">
        <v>5</v>
      </c>
      <c r="C3036" t="s">
        <v>1735</v>
      </c>
      <c r="D3036" t="s">
        <v>6902</v>
      </c>
      <c r="E3036" t="s">
        <v>1714</v>
      </c>
    </row>
    <row r="3037" spans="1:5">
      <c r="A3037" t="s">
        <v>4645</v>
      </c>
      <c r="B3037" t="s">
        <v>5</v>
      </c>
      <c r="C3037" t="s">
        <v>1735</v>
      </c>
      <c r="D3037" t="s">
        <v>6902</v>
      </c>
      <c r="E3037" t="s">
        <v>1715</v>
      </c>
    </row>
    <row r="3038" spans="1:5">
      <c r="A3038" t="s">
        <v>4646</v>
      </c>
      <c r="B3038" t="s">
        <v>5</v>
      </c>
      <c r="C3038" t="s">
        <v>1735</v>
      </c>
      <c r="D3038" t="s">
        <v>6903</v>
      </c>
      <c r="E3038" t="s">
        <v>1702</v>
      </c>
    </row>
    <row r="3039" spans="1:5">
      <c r="A3039" t="s">
        <v>4647</v>
      </c>
      <c r="B3039" t="s">
        <v>5</v>
      </c>
      <c r="C3039" t="s">
        <v>1735</v>
      </c>
      <c r="D3039" t="s">
        <v>6903</v>
      </c>
      <c r="E3039" t="s">
        <v>1705</v>
      </c>
    </row>
    <row r="3040" spans="1:5">
      <c r="A3040" t="s">
        <v>4648</v>
      </c>
      <c r="B3040" t="s">
        <v>5</v>
      </c>
      <c r="C3040" t="s">
        <v>1735</v>
      </c>
      <c r="D3040" t="s">
        <v>6903</v>
      </c>
      <c r="E3040" t="s">
        <v>1706</v>
      </c>
    </row>
    <row r="3041" spans="1:5">
      <c r="A3041" t="s">
        <v>4649</v>
      </c>
      <c r="B3041" t="s">
        <v>5</v>
      </c>
      <c r="C3041" t="s">
        <v>1735</v>
      </c>
      <c r="D3041" t="s">
        <v>6903</v>
      </c>
      <c r="E3041" t="s">
        <v>1707</v>
      </c>
    </row>
    <row r="3042" spans="1:5">
      <c r="A3042" t="s">
        <v>4650</v>
      </c>
      <c r="B3042" t="s">
        <v>5</v>
      </c>
      <c r="C3042" t="s">
        <v>1735</v>
      </c>
      <c r="D3042" t="s">
        <v>6903</v>
      </c>
      <c r="E3042" t="s">
        <v>1708</v>
      </c>
    </row>
    <row r="3043" spans="1:5">
      <c r="A3043" t="s">
        <v>4651</v>
      </c>
      <c r="B3043" t="s">
        <v>5</v>
      </c>
      <c r="C3043" t="s">
        <v>1735</v>
      </c>
      <c r="D3043" t="s">
        <v>6903</v>
      </c>
      <c r="E3043" t="s">
        <v>1709</v>
      </c>
    </row>
    <row r="3044" spans="1:5">
      <c r="A3044" t="s">
        <v>4652</v>
      </c>
      <c r="B3044" t="s">
        <v>5</v>
      </c>
      <c r="C3044" t="s">
        <v>1735</v>
      </c>
      <c r="D3044" t="s">
        <v>6903</v>
      </c>
      <c r="E3044" t="s">
        <v>1710</v>
      </c>
    </row>
    <row r="3045" spans="1:5">
      <c r="A3045" t="s">
        <v>4653</v>
      </c>
      <c r="B3045" t="s">
        <v>5</v>
      </c>
      <c r="C3045" t="s">
        <v>1735</v>
      </c>
      <c r="D3045" t="s">
        <v>6903</v>
      </c>
      <c r="E3045" t="s">
        <v>1711</v>
      </c>
    </row>
    <row r="3046" spans="1:5">
      <c r="A3046" t="s">
        <v>4654</v>
      </c>
      <c r="B3046" t="s">
        <v>5</v>
      </c>
      <c r="C3046" t="s">
        <v>1735</v>
      </c>
      <c r="D3046" t="s">
        <v>6903</v>
      </c>
      <c r="E3046" t="s">
        <v>1712</v>
      </c>
    </row>
    <row r="3047" spans="1:5">
      <c r="A3047" t="s">
        <v>4655</v>
      </c>
      <c r="B3047" t="s">
        <v>5</v>
      </c>
      <c r="C3047" t="s">
        <v>1735</v>
      </c>
      <c r="D3047" t="s">
        <v>6903</v>
      </c>
      <c r="E3047" t="s">
        <v>1713</v>
      </c>
    </row>
    <row r="3048" spans="1:5">
      <c r="A3048" t="s">
        <v>4656</v>
      </c>
      <c r="B3048" t="s">
        <v>5</v>
      </c>
      <c r="C3048" t="s">
        <v>1735</v>
      </c>
      <c r="D3048" t="s">
        <v>6903</v>
      </c>
      <c r="E3048" t="s">
        <v>1714</v>
      </c>
    </row>
    <row r="3049" spans="1:5">
      <c r="A3049" t="s">
        <v>4657</v>
      </c>
      <c r="B3049" t="s">
        <v>5</v>
      </c>
      <c r="C3049" t="s">
        <v>1735</v>
      </c>
      <c r="D3049" t="s">
        <v>6903</v>
      </c>
      <c r="E3049" t="s">
        <v>1715</v>
      </c>
    </row>
    <row r="3050" spans="1:5">
      <c r="A3050" t="s">
        <v>4658</v>
      </c>
      <c r="B3050" t="s">
        <v>5</v>
      </c>
      <c r="C3050" t="s">
        <v>1735</v>
      </c>
      <c r="D3050" t="s">
        <v>6904</v>
      </c>
      <c r="E3050" t="s">
        <v>1702</v>
      </c>
    </row>
    <row r="3051" spans="1:5">
      <c r="A3051" t="s">
        <v>4659</v>
      </c>
      <c r="B3051" t="s">
        <v>5</v>
      </c>
      <c r="C3051" t="s">
        <v>1735</v>
      </c>
      <c r="D3051" t="s">
        <v>6904</v>
      </c>
      <c r="E3051" t="s">
        <v>1705</v>
      </c>
    </row>
    <row r="3052" spans="1:5">
      <c r="A3052" t="s">
        <v>4660</v>
      </c>
      <c r="B3052" t="s">
        <v>5</v>
      </c>
      <c r="C3052" t="s">
        <v>1735</v>
      </c>
      <c r="D3052" t="s">
        <v>6904</v>
      </c>
      <c r="E3052" t="s">
        <v>1706</v>
      </c>
    </row>
    <row r="3053" spans="1:5">
      <c r="A3053" t="s">
        <v>4661</v>
      </c>
      <c r="B3053" t="s">
        <v>5</v>
      </c>
      <c r="C3053" t="s">
        <v>1735</v>
      </c>
      <c r="D3053" t="s">
        <v>6904</v>
      </c>
      <c r="E3053" t="s">
        <v>1707</v>
      </c>
    </row>
    <row r="3054" spans="1:5">
      <c r="A3054" t="s">
        <v>4662</v>
      </c>
      <c r="B3054" t="s">
        <v>5</v>
      </c>
      <c r="C3054" t="s">
        <v>1735</v>
      </c>
      <c r="D3054" t="s">
        <v>6904</v>
      </c>
      <c r="E3054" t="s">
        <v>1708</v>
      </c>
    </row>
    <row r="3055" spans="1:5">
      <c r="A3055" t="s">
        <v>4663</v>
      </c>
      <c r="B3055" t="s">
        <v>5</v>
      </c>
      <c r="C3055" t="s">
        <v>1735</v>
      </c>
      <c r="D3055" t="s">
        <v>6904</v>
      </c>
      <c r="E3055" t="s">
        <v>1709</v>
      </c>
    </row>
    <row r="3056" spans="1:5">
      <c r="A3056" t="s">
        <v>4664</v>
      </c>
      <c r="B3056" t="s">
        <v>5</v>
      </c>
      <c r="C3056" t="s">
        <v>1735</v>
      </c>
      <c r="D3056" t="s">
        <v>6904</v>
      </c>
      <c r="E3056" t="s">
        <v>1710</v>
      </c>
    </row>
    <row r="3057" spans="1:5">
      <c r="A3057" t="s">
        <v>4665</v>
      </c>
      <c r="B3057" t="s">
        <v>5</v>
      </c>
      <c r="C3057" t="s">
        <v>1735</v>
      </c>
      <c r="D3057" t="s">
        <v>6904</v>
      </c>
      <c r="E3057" t="s">
        <v>1711</v>
      </c>
    </row>
    <row r="3058" spans="1:5">
      <c r="A3058" t="s">
        <v>4666</v>
      </c>
      <c r="B3058" t="s">
        <v>5</v>
      </c>
      <c r="C3058" t="s">
        <v>1735</v>
      </c>
      <c r="D3058" t="s">
        <v>6904</v>
      </c>
      <c r="E3058" t="s">
        <v>1712</v>
      </c>
    </row>
    <row r="3059" spans="1:5">
      <c r="A3059" t="s">
        <v>4667</v>
      </c>
      <c r="B3059" t="s">
        <v>5</v>
      </c>
      <c r="C3059" t="s">
        <v>1735</v>
      </c>
      <c r="D3059" t="s">
        <v>6904</v>
      </c>
      <c r="E3059" t="s">
        <v>1713</v>
      </c>
    </row>
    <row r="3060" spans="1:5">
      <c r="A3060" t="s">
        <v>4668</v>
      </c>
      <c r="B3060" t="s">
        <v>5</v>
      </c>
      <c r="C3060" t="s">
        <v>1735</v>
      </c>
      <c r="D3060" t="s">
        <v>6904</v>
      </c>
      <c r="E3060" t="s">
        <v>1714</v>
      </c>
    </row>
    <row r="3061" spans="1:5">
      <c r="A3061" t="s">
        <v>4669</v>
      </c>
      <c r="B3061" t="s">
        <v>5</v>
      </c>
      <c r="C3061" t="s">
        <v>1735</v>
      </c>
      <c r="D3061" t="s">
        <v>6904</v>
      </c>
      <c r="E3061" t="s">
        <v>1715</v>
      </c>
    </row>
    <row r="3062" spans="1:5">
      <c r="A3062" t="s">
        <v>4670</v>
      </c>
      <c r="B3062" t="s">
        <v>5</v>
      </c>
      <c r="C3062" t="s">
        <v>1735</v>
      </c>
      <c r="D3062" t="s">
        <v>6905</v>
      </c>
      <c r="E3062" t="s">
        <v>1702</v>
      </c>
    </row>
    <row r="3063" spans="1:5">
      <c r="A3063" t="s">
        <v>4671</v>
      </c>
      <c r="B3063" t="s">
        <v>5</v>
      </c>
      <c r="C3063" t="s">
        <v>1735</v>
      </c>
      <c r="D3063" t="s">
        <v>6905</v>
      </c>
      <c r="E3063" t="s">
        <v>1705</v>
      </c>
    </row>
    <row r="3064" spans="1:5">
      <c r="A3064" t="s">
        <v>4672</v>
      </c>
      <c r="B3064" t="s">
        <v>5</v>
      </c>
      <c r="C3064" t="s">
        <v>1735</v>
      </c>
      <c r="D3064" t="s">
        <v>6905</v>
      </c>
      <c r="E3064" t="s">
        <v>1706</v>
      </c>
    </row>
    <row r="3065" spans="1:5">
      <c r="A3065" t="s">
        <v>4673</v>
      </c>
      <c r="B3065" t="s">
        <v>5</v>
      </c>
      <c r="C3065" t="s">
        <v>1735</v>
      </c>
      <c r="D3065" t="s">
        <v>6905</v>
      </c>
      <c r="E3065" t="s">
        <v>1707</v>
      </c>
    </row>
    <row r="3066" spans="1:5">
      <c r="A3066" t="s">
        <v>4674</v>
      </c>
      <c r="B3066" t="s">
        <v>5</v>
      </c>
      <c r="C3066" t="s">
        <v>1735</v>
      </c>
      <c r="D3066" t="s">
        <v>6905</v>
      </c>
      <c r="E3066" t="s">
        <v>1708</v>
      </c>
    </row>
    <row r="3067" spans="1:5">
      <c r="A3067" t="s">
        <v>4675</v>
      </c>
      <c r="B3067" t="s">
        <v>5</v>
      </c>
      <c r="C3067" t="s">
        <v>1735</v>
      </c>
      <c r="D3067" t="s">
        <v>6905</v>
      </c>
      <c r="E3067" t="s">
        <v>1709</v>
      </c>
    </row>
    <row r="3068" spans="1:5">
      <c r="A3068" t="s">
        <v>4676</v>
      </c>
      <c r="B3068" t="s">
        <v>5</v>
      </c>
      <c r="C3068" t="s">
        <v>1735</v>
      </c>
      <c r="D3068" t="s">
        <v>6905</v>
      </c>
      <c r="E3068" t="s">
        <v>1710</v>
      </c>
    </row>
    <row r="3069" spans="1:5">
      <c r="A3069" t="s">
        <v>4677</v>
      </c>
      <c r="B3069" t="s">
        <v>5</v>
      </c>
      <c r="C3069" t="s">
        <v>1735</v>
      </c>
      <c r="D3069" t="s">
        <v>6905</v>
      </c>
      <c r="E3069" t="s">
        <v>1711</v>
      </c>
    </row>
    <row r="3070" spans="1:5">
      <c r="A3070" t="s">
        <v>4678</v>
      </c>
      <c r="B3070" t="s">
        <v>5</v>
      </c>
      <c r="C3070" t="s">
        <v>1735</v>
      </c>
      <c r="D3070" t="s">
        <v>6905</v>
      </c>
      <c r="E3070" t="s">
        <v>1712</v>
      </c>
    </row>
    <row r="3071" spans="1:5">
      <c r="A3071" t="s">
        <v>4679</v>
      </c>
      <c r="B3071" t="s">
        <v>5</v>
      </c>
      <c r="C3071" t="s">
        <v>1735</v>
      </c>
      <c r="D3071" t="s">
        <v>6905</v>
      </c>
      <c r="E3071" t="s">
        <v>1713</v>
      </c>
    </row>
    <row r="3072" spans="1:5">
      <c r="A3072" t="s">
        <v>4680</v>
      </c>
      <c r="B3072" t="s">
        <v>5</v>
      </c>
      <c r="C3072" t="s">
        <v>1735</v>
      </c>
      <c r="D3072" t="s">
        <v>6905</v>
      </c>
      <c r="E3072" t="s">
        <v>1714</v>
      </c>
    </row>
    <row r="3073" spans="1:5">
      <c r="A3073" t="s">
        <v>4681</v>
      </c>
      <c r="B3073" t="s">
        <v>5</v>
      </c>
      <c r="C3073" t="s">
        <v>1735</v>
      </c>
      <c r="D3073" t="s">
        <v>6905</v>
      </c>
      <c r="E3073" t="s">
        <v>1715</v>
      </c>
    </row>
    <row r="3074" spans="1:5">
      <c r="A3074" t="s">
        <v>4682</v>
      </c>
      <c r="B3074" t="s">
        <v>5</v>
      </c>
      <c r="C3074" t="s">
        <v>1735</v>
      </c>
      <c r="D3074" t="s">
        <v>6906</v>
      </c>
      <c r="E3074" t="s">
        <v>1702</v>
      </c>
    </row>
    <row r="3075" spans="1:5">
      <c r="A3075" t="s">
        <v>4683</v>
      </c>
      <c r="B3075" t="s">
        <v>5</v>
      </c>
      <c r="C3075" t="s">
        <v>1735</v>
      </c>
      <c r="D3075" t="s">
        <v>6906</v>
      </c>
      <c r="E3075" t="s">
        <v>1705</v>
      </c>
    </row>
    <row r="3076" spans="1:5">
      <c r="A3076" t="s">
        <v>4684</v>
      </c>
      <c r="B3076" t="s">
        <v>5</v>
      </c>
      <c r="C3076" t="s">
        <v>1735</v>
      </c>
      <c r="D3076" t="s">
        <v>6906</v>
      </c>
      <c r="E3076" t="s">
        <v>1706</v>
      </c>
    </row>
    <row r="3077" spans="1:5">
      <c r="A3077" t="s">
        <v>4685</v>
      </c>
      <c r="B3077" t="s">
        <v>5</v>
      </c>
      <c r="C3077" t="s">
        <v>1735</v>
      </c>
      <c r="D3077" t="s">
        <v>6906</v>
      </c>
      <c r="E3077" t="s">
        <v>1707</v>
      </c>
    </row>
    <row r="3078" spans="1:5">
      <c r="A3078" t="s">
        <v>4686</v>
      </c>
      <c r="B3078" t="s">
        <v>5</v>
      </c>
      <c r="C3078" t="s">
        <v>1735</v>
      </c>
      <c r="D3078" t="s">
        <v>6906</v>
      </c>
      <c r="E3078" t="s">
        <v>1708</v>
      </c>
    </row>
    <row r="3079" spans="1:5">
      <c r="A3079" t="s">
        <v>4687</v>
      </c>
      <c r="B3079" t="s">
        <v>5</v>
      </c>
      <c r="C3079" t="s">
        <v>1735</v>
      </c>
      <c r="D3079" t="s">
        <v>6906</v>
      </c>
      <c r="E3079" t="s">
        <v>1709</v>
      </c>
    </row>
    <row r="3080" spans="1:5">
      <c r="A3080" t="s">
        <v>4688</v>
      </c>
      <c r="B3080" t="s">
        <v>5</v>
      </c>
      <c r="C3080" t="s">
        <v>1735</v>
      </c>
      <c r="D3080" t="s">
        <v>6906</v>
      </c>
      <c r="E3080" t="s">
        <v>1710</v>
      </c>
    </row>
    <row r="3081" spans="1:5">
      <c r="A3081" t="s">
        <v>4689</v>
      </c>
      <c r="B3081" t="s">
        <v>5</v>
      </c>
      <c r="C3081" t="s">
        <v>1735</v>
      </c>
      <c r="D3081" t="s">
        <v>6906</v>
      </c>
      <c r="E3081" t="s">
        <v>1711</v>
      </c>
    </row>
    <row r="3082" spans="1:5">
      <c r="A3082" t="s">
        <v>4690</v>
      </c>
      <c r="B3082" t="s">
        <v>5</v>
      </c>
      <c r="C3082" t="s">
        <v>1735</v>
      </c>
      <c r="D3082" t="s">
        <v>6906</v>
      </c>
      <c r="E3082" t="s">
        <v>1712</v>
      </c>
    </row>
    <row r="3083" spans="1:5">
      <c r="A3083" t="s">
        <v>4691</v>
      </c>
      <c r="B3083" t="s">
        <v>5</v>
      </c>
      <c r="C3083" t="s">
        <v>1735</v>
      </c>
      <c r="D3083" t="s">
        <v>6906</v>
      </c>
      <c r="E3083" t="s">
        <v>1713</v>
      </c>
    </row>
    <row r="3084" spans="1:5">
      <c r="A3084" t="s">
        <v>4692</v>
      </c>
      <c r="B3084" t="s">
        <v>5</v>
      </c>
      <c r="C3084" t="s">
        <v>1735</v>
      </c>
      <c r="D3084" t="s">
        <v>6906</v>
      </c>
      <c r="E3084" t="s">
        <v>1714</v>
      </c>
    </row>
    <row r="3085" spans="1:5">
      <c r="A3085" t="s">
        <v>4693</v>
      </c>
      <c r="B3085" t="s">
        <v>5</v>
      </c>
      <c r="C3085" t="s">
        <v>1735</v>
      </c>
      <c r="D3085" t="s">
        <v>6906</v>
      </c>
      <c r="E3085" t="s">
        <v>1715</v>
      </c>
    </row>
    <row r="3086" spans="1:5">
      <c r="A3086" t="s">
        <v>4694</v>
      </c>
      <c r="B3086" t="s">
        <v>5</v>
      </c>
      <c r="C3086" t="s">
        <v>1735</v>
      </c>
      <c r="D3086" t="s">
        <v>6907</v>
      </c>
      <c r="E3086" t="s">
        <v>1702</v>
      </c>
    </row>
    <row r="3087" spans="1:5">
      <c r="A3087" t="s">
        <v>4695</v>
      </c>
      <c r="B3087" t="s">
        <v>5</v>
      </c>
      <c r="C3087" t="s">
        <v>1735</v>
      </c>
      <c r="D3087" t="s">
        <v>6907</v>
      </c>
      <c r="E3087" t="s">
        <v>1705</v>
      </c>
    </row>
    <row r="3088" spans="1:5">
      <c r="A3088" t="s">
        <v>4696</v>
      </c>
      <c r="B3088" t="s">
        <v>5</v>
      </c>
      <c r="C3088" t="s">
        <v>1735</v>
      </c>
      <c r="D3088" t="s">
        <v>6907</v>
      </c>
      <c r="E3088" t="s">
        <v>1706</v>
      </c>
    </row>
    <row r="3089" spans="1:5">
      <c r="A3089" t="s">
        <v>4697</v>
      </c>
      <c r="B3089" t="s">
        <v>5</v>
      </c>
      <c r="C3089" t="s">
        <v>1735</v>
      </c>
      <c r="D3089" t="s">
        <v>6907</v>
      </c>
      <c r="E3089" t="s">
        <v>1707</v>
      </c>
    </row>
    <row r="3090" spans="1:5">
      <c r="A3090" t="s">
        <v>4698</v>
      </c>
      <c r="B3090" t="s">
        <v>5</v>
      </c>
      <c r="C3090" t="s">
        <v>1735</v>
      </c>
      <c r="D3090" t="s">
        <v>6907</v>
      </c>
      <c r="E3090" t="s">
        <v>1708</v>
      </c>
    </row>
    <row r="3091" spans="1:5">
      <c r="A3091" t="s">
        <v>4699</v>
      </c>
      <c r="B3091" t="s">
        <v>5</v>
      </c>
      <c r="C3091" t="s">
        <v>1735</v>
      </c>
      <c r="D3091" t="s">
        <v>6907</v>
      </c>
      <c r="E3091" t="s">
        <v>1709</v>
      </c>
    </row>
    <row r="3092" spans="1:5">
      <c r="A3092" t="s">
        <v>4700</v>
      </c>
      <c r="B3092" t="s">
        <v>5</v>
      </c>
      <c r="C3092" t="s">
        <v>1735</v>
      </c>
      <c r="D3092" t="s">
        <v>6907</v>
      </c>
      <c r="E3092" t="s">
        <v>1710</v>
      </c>
    </row>
    <row r="3093" spans="1:5">
      <c r="A3093" t="s">
        <v>4701</v>
      </c>
      <c r="B3093" t="s">
        <v>5</v>
      </c>
      <c r="C3093" t="s">
        <v>1735</v>
      </c>
      <c r="D3093" t="s">
        <v>6907</v>
      </c>
      <c r="E3093" t="s">
        <v>1711</v>
      </c>
    </row>
    <row r="3094" spans="1:5">
      <c r="A3094" t="s">
        <v>4702</v>
      </c>
      <c r="B3094" t="s">
        <v>5</v>
      </c>
      <c r="C3094" t="s">
        <v>1735</v>
      </c>
      <c r="D3094" t="s">
        <v>6907</v>
      </c>
      <c r="E3094" t="s">
        <v>1712</v>
      </c>
    </row>
    <row r="3095" spans="1:5">
      <c r="A3095" t="s">
        <v>4703</v>
      </c>
      <c r="B3095" t="s">
        <v>5</v>
      </c>
      <c r="C3095" t="s">
        <v>1735</v>
      </c>
      <c r="D3095" t="s">
        <v>6907</v>
      </c>
      <c r="E3095" t="s">
        <v>1713</v>
      </c>
    </row>
    <row r="3096" spans="1:5">
      <c r="A3096" t="s">
        <v>4704</v>
      </c>
      <c r="B3096" t="s">
        <v>5</v>
      </c>
      <c r="C3096" t="s">
        <v>1735</v>
      </c>
      <c r="D3096" t="s">
        <v>6907</v>
      </c>
      <c r="E3096" t="s">
        <v>1714</v>
      </c>
    </row>
    <row r="3097" spans="1:5">
      <c r="A3097" t="s">
        <v>4705</v>
      </c>
      <c r="B3097" t="s">
        <v>5</v>
      </c>
      <c r="C3097" t="s">
        <v>1735</v>
      </c>
      <c r="D3097" t="s">
        <v>6907</v>
      </c>
      <c r="E3097" t="s">
        <v>1715</v>
      </c>
    </row>
    <row r="3098" spans="1:5">
      <c r="A3098" t="s">
        <v>4706</v>
      </c>
      <c r="B3098" t="s">
        <v>5</v>
      </c>
      <c r="C3098" t="s">
        <v>1735</v>
      </c>
      <c r="D3098" t="s">
        <v>6908</v>
      </c>
      <c r="E3098" t="s">
        <v>1702</v>
      </c>
    </row>
    <row r="3099" spans="1:5">
      <c r="A3099" t="s">
        <v>4707</v>
      </c>
      <c r="B3099" t="s">
        <v>5</v>
      </c>
      <c r="C3099" t="s">
        <v>1735</v>
      </c>
      <c r="D3099" t="s">
        <v>6908</v>
      </c>
      <c r="E3099" t="s">
        <v>1705</v>
      </c>
    </row>
    <row r="3100" spans="1:5">
      <c r="A3100" t="s">
        <v>4708</v>
      </c>
      <c r="B3100" t="s">
        <v>5</v>
      </c>
      <c r="C3100" t="s">
        <v>1735</v>
      </c>
      <c r="D3100" t="s">
        <v>6908</v>
      </c>
      <c r="E3100" t="s">
        <v>1706</v>
      </c>
    </row>
    <row r="3101" spans="1:5">
      <c r="A3101" t="s">
        <v>4709</v>
      </c>
      <c r="B3101" t="s">
        <v>5</v>
      </c>
      <c r="C3101" t="s">
        <v>1735</v>
      </c>
      <c r="D3101" t="s">
        <v>6908</v>
      </c>
      <c r="E3101" t="s">
        <v>1707</v>
      </c>
    </row>
    <row r="3102" spans="1:5">
      <c r="A3102" t="s">
        <v>4710</v>
      </c>
      <c r="B3102" t="s">
        <v>5</v>
      </c>
      <c r="C3102" t="s">
        <v>1735</v>
      </c>
      <c r="D3102" t="s">
        <v>6908</v>
      </c>
      <c r="E3102" t="s">
        <v>1708</v>
      </c>
    </row>
    <row r="3103" spans="1:5">
      <c r="A3103" t="s">
        <v>4711</v>
      </c>
      <c r="B3103" t="s">
        <v>5</v>
      </c>
      <c r="C3103" t="s">
        <v>1735</v>
      </c>
      <c r="D3103" t="s">
        <v>6908</v>
      </c>
      <c r="E3103" t="s">
        <v>1709</v>
      </c>
    </row>
    <row r="3104" spans="1:5">
      <c r="A3104" t="s">
        <v>4712</v>
      </c>
      <c r="B3104" t="s">
        <v>5</v>
      </c>
      <c r="C3104" t="s">
        <v>1735</v>
      </c>
      <c r="D3104" t="s">
        <v>6908</v>
      </c>
      <c r="E3104" t="s">
        <v>1710</v>
      </c>
    </row>
    <row r="3105" spans="1:5">
      <c r="A3105" t="s">
        <v>4713</v>
      </c>
      <c r="B3105" t="s">
        <v>5</v>
      </c>
      <c r="C3105" t="s">
        <v>1735</v>
      </c>
      <c r="D3105" t="s">
        <v>6908</v>
      </c>
      <c r="E3105" t="s">
        <v>1711</v>
      </c>
    </row>
    <row r="3106" spans="1:5">
      <c r="A3106" t="s">
        <v>4714</v>
      </c>
      <c r="B3106" t="s">
        <v>5</v>
      </c>
      <c r="C3106" t="s">
        <v>1735</v>
      </c>
      <c r="D3106" t="s">
        <v>6908</v>
      </c>
      <c r="E3106" t="s">
        <v>1712</v>
      </c>
    </row>
    <row r="3107" spans="1:5">
      <c r="A3107" t="s">
        <v>4715</v>
      </c>
      <c r="B3107" t="s">
        <v>5</v>
      </c>
      <c r="C3107" t="s">
        <v>1735</v>
      </c>
      <c r="D3107" t="s">
        <v>6908</v>
      </c>
      <c r="E3107" t="s">
        <v>1713</v>
      </c>
    </row>
    <row r="3108" spans="1:5">
      <c r="A3108" t="s">
        <v>4716</v>
      </c>
      <c r="B3108" t="s">
        <v>5</v>
      </c>
      <c r="C3108" t="s">
        <v>1735</v>
      </c>
      <c r="D3108" t="s">
        <v>6908</v>
      </c>
      <c r="E3108" t="s">
        <v>1714</v>
      </c>
    </row>
    <row r="3109" spans="1:5">
      <c r="A3109" t="s">
        <v>4717</v>
      </c>
      <c r="B3109" t="s">
        <v>5</v>
      </c>
      <c r="C3109" t="s">
        <v>1735</v>
      </c>
      <c r="D3109" t="s">
        <v>6908</v>
      </c>
      <c r="E3109" t="s">
        <v>1715</v>
      </c>
    </row>
    <row r="3110" spans="1:5">
      <c r="A3110" t="s">
        <v>4718</v>
      </c>
      <c r="B3110" t="s">
        <v>5</v>
      </c>
      <c r="C3110" t="s">
        <v>1735</v>
      </c>
      <c r="D3110" t="s">
        <v>6909</v>
      </c>
      <c r="E3110" t="s">
        <v>1702</v>
      </c>
    </row>
    <row r="3111" spans="1:5">
      <c r="A3111" t="s">
        <v>4719</v>
      </c>
      <c r="B3111" t="s">
        <v>5</v>
      </c>
      <c r="C3111" t="s">
        <v>1735</v>
      </c>
      <c r="D3111" t="s">
        <v>6909</v>
      </c>
      <c r="E3111" t="s">
        <v>1705</v>
      </c>
    </row>
    <row r="3112" spans="1:5">
      <c r="A3112" t="s">
        <v>4720</v>
      </c>
      <c r="B3112" t="s">
        <v>5</v>
      </c>
      <c r="C3112" t="s">
        <v>1735</v>
      </c>
      <c r="D3112" t="s">
        <v>6909</v>
      </c>
      <c r="E3112" t="s">
        <v>1706</v>
      </c>
    </row>
    <row r="3113" spans="1:5">
      <c r="A3113" t="s">
        <v>4721</v>
      </c>
      <c r="B3113" t="s">
        <v>5</v>
      </c>
      <c r="C3113" t="s">
        <v>1735</v>
      </c>
      <c r="D3113" t="s">
        <v>6909</v>
      </c>
      <c r="E3113" t="s">
        <v>1707</v>
      </c>
    </row>
    <row r="3114" spans="1:5">
      <c r="A3114" t="s">
        <v>4722</v>
      </c>
      <c r="B3114" t="s">
        <v>5</v>
      </c>
      <c r="C3114" t="s">
        <v>1735</v>
      </c>
      <c r="D3114" t="s">
        <v>6909</v>
      </c>
      <c r="E3114" t="s">
        <v>1708</v>
      </c>
    </row>
    <row r="3115" spans="1:5">
      <c r="A3115" t="s">
        <v>4723</v>
      </c>
      <c r="B3115" t="s">
        <v>5</v>
      </c>
      <c r="C3115" t="s">
        <v>1735</v>
      </c>
      <c r="D3115" t="s">
        <v>6909</v>
      </c>
      <c r="E3115" t="s">
        <v>1709</v>
      </c>
    </row>
    <row r="3116" spans="1:5">
      <c r="A3116" t="s">
        <v>4724</v>
      </c>
      <c r="B3116" t="s">
        <v>5</v>
      </c>
      <c r="C3116" t="s">
        <v>1735</v>
      </c>
      <c r="D3116" t="s">
        <v>6909</v>
      </c>
      <c r="E3116" t="s">
        <v>1710</v>
      </c>
    </row>
    <row r="3117" spans="1:5">
      <c r="A3117" t="s">
        <v>4725</v>
      </c>
      <c r="B3117" t="s">
        <v>5</v>
      </c>
      <c r="C3117" t="s">
        <v>1735</v>
      </c>
      <c r="D3117" t="s">
        <v>6909</v>
      </c>
      <c r="E3117" t="s">
        <v>1711</v>
      </c>
    </row>
    <row r="3118" spans="1:5">
      <c r="A3118" t="s">
        <v>4726</v>
      </c>
      <c r="B3118" t="s">
        <v>5</v>
      </c>
      <c r="C3118" t="s">
        <v>1735</v>
      </c>
      <c r="D3118" t="s">
        <v>6909</v>
      </c>
      <c r="E3118" t="s">
        <v>1712</v>
      </c>
    </row>
    <row r="3119" spans="1:5">
      <c r="A3119" t="s">
        <v>4727</v>
      </c>
      <c r="B3119" t="s">
        <v>5</v>
      </c>
      <c r="C3119" t="s">
        <v>1735</v>
      </c>
      <c r="D3119" t="s">
        <v>6909</v>
      </c>
      <c r="E3119" t="s">
        <v>1713</v>
      </c>
    </row>
    <row r="3120" spans="1:5">
      <c r="A3120" t="s">
        <v>4728</v>
      </c>
      <c r="B3120" t="s">
        <v>5</v>
      </c>
      <c r="C3120" t="s">
        <v>1735</v>
      </c>
      <c r="D3120" t="s">
        <v>6909</v>
      </c>
      <c r="E3120" t="s">
        <v>1714</v>
      </c>
    </row>
    <row r="3121" spans="1:5">
      <c r="A3121" t="s">
        <v>4729</v>
      </c>
      <c r="B3121" t="s">
        <v>5</v>
      </c>
      <c r="C3121" t="s">
        <v>1735</v>
      </c>
      <c r="D3121" t="s">
        <v>6909</v>
      </c>
      <c r="E3121" t="s">
        <v>1715</v>
      </c>
    </row>
    <row r="3122" spans="1:5">
      <c r="A3122" t="s">
        <v>4730</v>
      </c>
      <c r="B3122" t="s">
        <v>5</v>
      </c>
      <c r="C3122" t="s">
        <v>1735</v>
      </c>
      <c r="D3122" t="s">
        <v>6910</v>
      </c>
      <c r="E3122" t="s">
        <v>1702</v>
      </c>
    </row>
    <row r="3123" spans="1:5">
      <c r="A3123" t="s">
        <v>4731</v>
      </c>
      <c r="B3123" t="s">
        <v>5</v>
      </c>
      <c r="C3123" t="s">
        <v>1735</v>
      </c>
      <c r="D3123" t="s">
        <v>6910</v>
      </c>
      <c r="E3123" t="s">
        <v>1705</v>
      </c>
    </row>
    <row r="3124" spans="1:5">
      <c r="A3124" t="s">
        <v>4732</v>
      </c>
      <c r="B3124" t="s">
        <v>5</v>
      </c>
      <c r="C3124" t="s">
        <v>1735</v>
      </c>
      <c r="D3124" t="s">
        <v>6910</v>
      </c>
      <c r="E3124" t="s">
        <v>1706</v>
      </c>
    </row>
    <row r="3125" spans="1:5">
      <c r="A3125" t="s">
        <v>4733</v>
      </c>
      <c r="B3125" t="s">
        <v>5</v>
      </c>
      <c r="C3125" t="s">
        <v>1735</v>
      </c>
      <c r="D3125" t="s">
        <v>6910</v>
      </c>
      <c r="E3125" t="s">
        <v>1707</v>
      </c>
    </row>
    <row r="3126" spans="1:5">
      <c r="A3126" t="s">
        <v>4734</v>
      </c>
      <c r="B3126" t="s">
        <v>5</v>
      </c>
      <c r="C3126" t="s">
        <v>1735</v>
      </c>
      <c r="D3126" t="s">
        <v>6910</v>
      </c>
      <c r="E3126" t="s">
        <v>1708</v>
      </c>
    </row>
    <row r="3127" spans="1:5">
      <c r="A3127" t="s">
        <v>4735</v>
      </c>
      <c r="B3127" t="s">
        <v>5</v>
      </c>
      <c r="C3127" t="s">
        <v>1735</v>
      </c>
      <c r="D3127" t="s">
        <v>6910</v>
      </c>
      <c r="E3127" t="s">
        <v>1709</v>
      </c>
    </row>
    <row r="3128" spans="1:5">
      <c r="A3128" t="s">
        <v>4736</v>
      </c>
      <c r="B3128" t="s">
        <v>5</v>
      </c>
      <c r="C3128" t="s">
        <v>1735</v>
      </c>
      <c r="D3128" t="s">
        <v>6910</v>
      </c>
      <c r="E3128" t="s">
        <v>1710</v>
      </c>
    </row>
    <row r="3129" spans="1:5">
      <c r="A3129" t="s">
        <v>4737</v>
      </c>
      <c r="B3129" t="s">
        <v>5</v>
      </c>
      <c r="C3129" t="s">
        <v>1735</v>
      </c>
      <c r="D3129" t="s">
        <v>6910</v>
      </c>
      <c r="E3129" t="s">
        <v>1711</v>
      </c>
    </row>
    <row r="3130" spans="1:5">
      <c r="A3130" t="s">
        <v>4738</v>
      </c>
      <c r="B3130" t="s">
        <v>5</v>
      </c>
      <c r="C3130" t="s">
        <v>1735</v>
      </c>
      <c r="D3130" t="s">
        <v>6910</v>
      </c>
      <c r="E3130" t="s">
        <v>1712</v>
      </c>
    </row>
    <row r="3131" spans="1:5">
      <c r="A3131" t="s">
        <v>4739</v>
      </c>
      <c r="B3131" t="s">
        <v>5</v>
      </c>
      <c r="C3131" t="s">
        <v>1735</v>
      </c>
      <c r="D3131" t="s">
        <v>6910</v>
      </c>
      <c r="E3131" t="s">
        <v>1713</v>
      </c>
    </row>
    <row r="3132" spans="1:5">
      <c r="A3132" t="s">
        <v>4740</v>
      </c>
      <c r="B3132" t="s">
        <v>5</v>
      </c>
      <c r="C3132" t="s">
        <v>1735</v>
      </c>
      <c r="D3132" t="s">
        <v>6910</v>
      </c>
      <c r="E3132" t="s">
        <v>1714</v>
      </c>
    </row>
    <row r="3133" spans="1:5">
      <c r="A3133" t="s">
        <v>4741</v>
      </c>
      <c r="B3133" t="s">
        <v>5</v>
      </c>
      <c r="C3133" t="s">
        <v>1735</v>
      </c>
      <c r="D3133" t="s">
        <v>6910</v>
      </c>
      <c r="E3133" t="s">
        <v>1715</v>
      </c>
    </row>
    <row r="3134" spans="1:5">
      <c r="A3134" t="s">
        <v>4742</v>
      </c>
      <c r="B3134" t="s">
        <v>5</v>
      </c>
      <c r="C3134" t="s">
        <v>1735</v>
      </c>
      <c r="D3134" t="s">
        <v>6911</v>
      </c>
      <c r="E3134" t="s">
        <v>1702</v>
      </c>
    </row>
    <row r="3135" spans="1:5">
      <c r="A3135" t="s">
        <v>4743</v>
      </c>
      <c r="B3135" t="s">
        <v>5</v>
      </c>
      <c r="C3135" t="s">
        <v>1735</v>
      </c>
      <c r="D3135" t="s">
        <v>6911</v>
      </c>
      <c r="E3135" t="s">
        <v>1705</v>
      </c>
    </row>
    <row r="3136" spans="1:5">
      <c r="A3136" t="s">
        <v>4744</v>
      </c>
      <c r="B3136" t="s">
        <v>5</v>
      </c>
      <c r="C3136" t="s">
        <v>1735</v>
      </c>
      <c r="D3136" t="s">
        <v>6911</v>
      </c>
      <c r="E3136" t="s">
        <v>1706</v>
      </c>
    </row>
    <row r="3137" spans="1:5">
      <c r="A3137" t="s">
        <v>4745</v>
      </c>
      <c r="B3137" t="s">
        <v>5</v>
      </c>
      <c r="C3137" t="s">
        <v>1735</v>
      </c>
      <c r="D3137" t="s">
        <v>6911</v>
      </c>
      <c r="E3137" t="s">
        <v>1707</v>
      </c>
    </row>
    <row r="3138" spans="1:5">
      <c r="A3138" t="s">
        <v>4746</v>
      </c>
      <c r="B3138" t="s">
        <v>5</v>
      </c>
      <c r="C3138" t="s">
        <v>1735</v>
      </c>
      <c r="D3138" t="s">
        <v>6911</v>
      </c>
      <c r="E3138" t="s">
        <v>1708</v>
      </c>
    </row>
    <row r="3139" spans="1:5">
      <c r="A3139" t="s">
        <v>4747</v>
      </c>
      <c r="B3139" t="s">
        <v>5</v>
      </c>
      <c r="C3139" t="s">
        <v>1735</v>
      </c>
      <c r="D3139" t="s">
        <v>6911</v>
      </c>
      <c r="E3139" t="s">
        <v>1709</v>
      </c>
    </row>
    <row r="3140" spans="1:5">
      <c r="A3140" t="s">
        <v>4748</v>
      </c>
      <c r="B3140" t="s">
        <v>5</v>
      </c>
      <c r="C3140" t="s">
        <v>1735</v>
      </c>
      <c r="D3140" t="s">
        <v>6911</v>
      </c>
      <c r="E3140" t="s">
        <v>1710</v>
      </c>
    </row>
    <row r="3141" spans="1:5">
      <c r="A3141" t="s">
        <v>4749</v>
      </c>
      <c r="B3141" t="s">
        <v>5</v>
      </c>
      <c r="C3141" t="s">
        <v>1735</v>
      </c>
      <c r="D3141" t="s">
        <v>6911</v>
      </c>
      <c r="E3141" t="s">
        <v>1711</v>
      </c>
    </row>
    <row r="3142" spans="1:5">
      <c r="A3142" t="s">
        <v>4750</v>
      </c>
      <c r="B3142" t="s">
        <v>5</v>
      </c>
      <c r="C3142" t="s">
        <v>1735</v>
      </c>
      <c r="D3142" t="s">
        <v>6911</v>
      </c>
      <c r="E3142" t="s">
        <v>1712</v>
      </c>
    </row>
    <row r="3143" spans="1:5">
      <c r="A3143" t="s">
        <v>4751</v>
      </c>
      <c r="B3143" t="s">
        <v>5</v>
      </c>
      <c r="C3143" t="s">
        <v>1735</v>
      </c>
      <c r="D3143" t="s">
        <v>6911</v>
      </c>
      <c r="E3143" t="s">
        <v>1713</v>
      </c>
    </row>
    <row r="3144" spans="1:5">
      <c r="A3144" t="s">
        <v>4752</v>
      </c>
      <c r="B3144" t="s">
        <v>5</v>
      </c>
      <c r="C3144" t="s">
        <v>1735</v>
      </c>
      <c r="D3144" t="s">
        <v>6911</v>
      </c>
      <c r="E3144" t="s">
        <v>1714</v>
      </c>
    </row>
    <row r="3145" spans="1:5">
      <c r="A3145" t="s">
        <v>4753</v>
      </c>
      <c r="B3145" t="s">
        <v>5</v>
      </c>
      <c r="C3145" t="s">
        <v>1735</v>
      </c>
      <c r="D3145" t="s">
        <v>6911</v>
      </c>
      <c r="E3145" t="s">
        <v>1715</v>
      </c>
    </row>
    <row r="3146" spans="1:5">
      <c r="A3146" t="s">
        <v>4754</v>
      </c>
      <c r="B3146" t="s">
        <v>5</v>
      </c>
      <c r="C3146" t="s">
        <v>1735</v>
      </c>
      <c r="D3146" t="s">
        <v>6912</v>
      </c>
      <c r="E3146" t="s">
        <v>1702</v>
      </c>
    </row>
    <row r="3147" spans="1:5">
      <c r="A3147" t="s">
        <v>4755</v>
      </c>
      <c r="B3147" t="s">
        <v>5</v>
      </c>
      <c r="C3147" t="s">
        <v>1735</v>
      </c>
      <c r="D3147" t="s">
        <v>6912</v>
      </c>
      <c r="E3147" t="s">
        <v>1705</v>
      </c>
    </row>
    <row r="3148" spans="1:5">
      <c r="A3148" t="s">
        <v>4756</v>
      </c>
      <c r="B3148" t="s">
        <v>5</v>
      </c>
      <c r="C3148" t="s">
        <v>1735</v>
      </c>
      <c r="D3148" t="s">
        <v>6912</v>
      </c>
      <c r="E3148" t="s">
        <v>1706</v>
      </c>
    </row>
    <row r="3149" spans="1:5">
      <c r="A3149" t="s">
        <v>4757</v>
      </c>
      <c r="B3149" t="s">
        <v>5</v>
      </c>
      <c r="C3149" t="s">
        <v>1735</v>
      </c>
      <c r="D3149" t="s">
        <v>6912</v>
      </c>
      <c r="E3149" t="s">
        <v>1707</v>
      </c>
    </row>
    <row r="3150" spans="1:5">
      <c r="A3150" t="s">
        <v>4758</v>
      </c>
      <c r="B3150" t="s">
        <v>5</v>
      </c>
      <c r="C3150" t="s">
        <v>1735</v>
      </c>
      <c r="D3150" t="s">
        <v>6912</v>
      </c>
      <c r="E3150" t="s">
        <v>1708</v>
      </c>
    </row>
    <row r="3151" spans="1:5">
      <c r="A3151" t="s">
        <v>4759</v>
      </c>
      <c r="B3151" t="s">
        <v>5</v>
      </c>
      <c r="C3151" t="s">
        <v>1735</v>
      </c>
      <c r="D3151" t="s">
        <v>6912</v>
      </c>
      <c r="E3151" t="s">
        <v>1709</v>
      </c>
    </row>
    <row r="3152" spans="1:5">
      <c r="A3152" t="s">
        <v>4760</v>
      </c>
      <c r="B3152" t="s">
        <v>5</v>
      </c>
      <c r="C3152" t="s">
        <v>1735</v>
      </c>
      <c r="D3152" t="s">
        <v>6912</v>
      </c>
      <c r="E3152" t="s">
        <v>1710</v>
      </c>
    </row>
    <row r="3153" spans="1:5">
      <c r="A3153" t="s">
        <v>4761</v>
      </c>
      <c r="B3153" t="s">
        <v>5</v>
      </c>
      <c r="C3153" t="s">
        <v>1735</v>
      </c>
      <c r="D3153" t="s">
        <v>6912</v>
      </c>
      <c r="E3153" t="s">
        <v>1711</v>
      </c>
    </row>
    <row r="3154" spans="1:5">
      <c r="A3154" t="s">
        <v>4762</v>
      </c>
      <c r="B3154" t="s">
        <v>5</v>
      </c>
      <c r="C3154" t="s">
        <v>1735</v>
      </c>
      <c r="D3154" t="s">
        <v>6912</v>
      </c>
      <c r="E3154" t="s">
        <v>1712</v>
      </c>
    </row>
    <row r="3155" spans="1:5">
      <c r="A3155" t="s">
        <v>4763</v>
      </c>
      <c r="B3155" t="s">
        <v>5</v>
      </c>
      <c r="C3155" t="s">
        <v>1735</v>
      </c>
      <c r="D3155" t="s">
        <v>6912</v>
      </c>
      <c r="E3155" t="s">
        <v>1713</v>
      </c>
    </row>
    <row r="3156" spans="1:5">
      <c r="A3156" t="s">
        <v>4764</v>
      </c>
      <c r="B3156" t="s">
        <v>5</v>
      </c>
      <c r="C3156" t="s">
        <v>1735</v>
      </c>
      <c r="D3156" t="s">
        <v>6912</v>
      </c>
      <c r="E3156" t="s">
        <v>1714</v>
      </c>
    </row>
    <row r="3157" spans="1:5">
      <c r="A3157" t="s">
        <v>4765</v>
      </c>
      <c r="B3157" t="s">
        <v>5</v>
      </c>
      <c r="C3157" t="s">
        <v>1735</v>
      </c>
      <c r="D3157" t="s">
        <v>6912</v>
      </c>
      <c r="E3157" t="s">
        <v>1715</v>
      </c>
    </row>
    <row r="3158" spans="1:5">
      <c r="A3158" t="s">
        <v>4766</v>
      </c>
      <c r="B3158" t="s">
        <v>5</v>
      </c>
      <c r="C3158" t="s">
        <v>1735</v>
      </c>
      <c r="D3158" t="s">
        <v>6913</v>
      </c>
      <c r="E3158" t="s">
        <v>1702</v>
      </c>
    </row>
    <row r="3159" spans="1:5">
      <c r="A3159" t="s">
        <v>4767</v>
      </c>
      <c r="B3159" t="s">
        <v>5</v>
      </c>
      <c r="C3159" t="s">
        <v>1735</v>
      </c>
      <c r="D3159" t="s">
        <v>6913</v>
      </c>
      <c r="E3159" t="s">
        <v>1705</v>
      </c>
    </row>
    <row r="3160" spans="1:5">
      <c r="A3160" t="s">
        <v>4768</v>
      </c>
      <c r="B3160" t="s">
        <v>5</v>
      </c>
      <c r="C3160" t="s">
        <v>1735</v>
      </c>
      <c r="D3160" t="s">
        <v>6913</v>
      </c>
      <c r="E3160" t="s">
        <v>1706</v>
      </c>
    </row>
    <row r="3161" spans="1:5">
      <c r="A3161" t="s">
        <v>4769</v>
      </c>
      <c r="B3161" t="s">
        <v>5</v>
      </c>
      <c r="C3161" t="s">
        <v>1735</v>
      </c>
      <c r="D3161" t="s">
        <v>6913</v>
      </c>
      <c r="E3161" t="s">
        <v>1707</v>
      </c>
    </row>
    <row r="3162" spans="1:5">
      <c r="A3162" t="s">
        <v>4770</v>
      </c>
      <c r="B3162" t="s">
        <v>5</v>
      </c>
      <c r="C3162" t="s">
        <v>1735</v>
      </c>
      <c r="D3162" t="s">
        <v>6913</v>
      </c>
      <c r="E3162" t="s">
        <v>1708</v>
      </c>
    </row>
    <row r="3163" spans="1:5">
      <c r="A3163" t="s">
        <v>4771</v>
      </c>
      <c r="B3163" t="s">
        <v>5</v>
      </c>
      <c r="C3163" t="s">
        <v>1735</v>
      </c>
      <c r="D3163" t="s">
        <v>6913</v>
      </c>
      <c r="E3163" t="s">
        <v>1709</v>
      </c>
    </row>
    <row r="3164" spans="1:5">
      <c r="A3164" t="s">
        <v>4772</v>
      </c>
      <c r="B3164" t="s">
        <v>5</v>
      </c>
      <c r="C3164" t="s">
        <v>1735</v>
      </c>
      <c r="D3164" t="s">
        <v>6913</v>
      </c>
      <c r="E3164" t="s">
        <v>1710</v>
      </c>
    </row>
    <row r="3165" spans="1:5">
      <c r="A3165" t="s">
        <v>4773</v>
      </c>
      <c r="B3165" t="s">
        <v>5</v>
      </c>
      <c r="C3165" t="s">
        <v>1735</v>
      </c>
      <c r="D3165" t="s">
        <v>6913</v>
      </c>
      <c r="E3165" t="s">
        <v>1711</v>
      </c>
    </row>
    <row r="3166" spans="1:5">
      <c r="A3166" t="s">
        <v>4774</v>
      </c>
      <c r="B3166" t="s">
        <v>5</v>
      </c>
      <c r="C3166" t="s">
        <v>1735</v>
      </c>
      <c r="D3166" t="s">
        <v>6913</v>
      </c>
      <c r="E3166" t="s">
        <v>1712</v>
      </c>
    </row>
    <row r="3167" spans="1:5">
      <c r="A3167" t="s">
        <v>4775</v>
      </c>
      <c r="B3167" t="s">
        <v>5</v>
      </c>
      <c r="C3167" t="s">
        <v>1735</v>
      </c>
      <c r="D3167" t="s">
        <v>6913</v>
      </c>
      <c r="E3167" t="s">
        <v>1713</v>
      </c>
    </row>
    <row r="3168" spans="1:5">
      <c r="A3168" t="s">
        <v>4776</v>
      </c>
      <c r="B3168" t="s">
        <v>5</v>
      </c>
      <c r="C3168" t="s">
        <v>1735</v>
      </c>
      <c r="D3168" t="s">
        <v>6913</v>
      </c>
      <c r="E3168" t="s">
        <v>1714</v>
      </c>
    </row>
    <row r="3169" spans="1:5">
      <c r="A3169" t="s">
        <v>4777</v>
      </c>
      <c r="B3169" t="s">
        <v>5</v>
      </c>
      <c r="C3169" t="s">
        <v>1735</v>
      </c>
      <c r="D3169" t="s">
        <v>6913</v>
      </c>
      <c r="E3169" t="s">
        <v>1715</v>
      </c>
    </row>
    <row r="3170" spans="1:5">
      <c r="A3170" t="s">
        <v>4778</v>
      </c>
      <c r="B3170" t="s">
        <v>5</v>
      </c>
      <c r="C3170" t="s">
        <v>1735</v>
      </c>
      <c r="D3170" t="s">
        <v>6914</v>
      </c>
      <c r="E3170" t="s">
        <v>1702</v>
      </c>
    </row>
    <row r="3171" spans="1:5">
      <c r="A3171" t="s">
        <v>4779</v>
      </c>
      <c r="B3171" t="s">
        <v>5</v>
      </c>
      <c r="C3171" t="s">
        <v>1735</v>
      </c>
      <c r="D3171" t="s">
        <v>6914</v>
      </c>
      <c r="E3171" t="s">
        <v>1705</v>
      </c>
    </row>
    <row r="3172" spans="1:5">
      <c r="A3172" t="s">
        <v>4780</v>
      </c>
      <c r="B3172" t="s">
        <v>5</v>
      </c>
      <c r="C3172" t="s">
        <v>1735</v>
      </c>
      <c r="D3172" t="s">
        <v>6914</v>
      </c>
      <c r="E3172" t="s">
        <v>1706</v>
      </c>
    </row>
    <row r="3173" spans="1:5">
      <c r="A3173" t="s">
        <v>4781</v>
      </c>
      <c r="B3173" t="s">
        <v>5</v>
      </c>
      <c r="C3173" t="s">
        <v>1735</v>
      </c>
      <c r="D3173" t="s">
        <v>6914</v>
      </c>
      <c r="E3173" t="s">
        <v>1707</v>
      </c>
    </row>
    <row r="3174" spans="1:5">
      <c r="A3174" t="s">
        <v>4782</v>
      </c>
      <c r="B3174" t="s">
        <v>5</v>
      </c>
      <c r="C3174" t="s">
        <v>1735</v>
      </c>
      <c r="D3174" t="s">
        <v>6914</v>
      </c>
      <c r="E3174" t="s">
        <v>1708</v>
      </c>
    </row>
    <row r="3175" spans="1:5">
      <c r="A3175" t="s">
        <v>4783</v>
      </c>
      <c r="B3175" t="s">
        <v>5</v>
      </c>
      <c r="C3175" t="s">
        <v>1735</v>
      </c>
      <c r="D3175" t="s">
        <v>6914</v>
      </c>
      <c r="E3175" t="s">
        <v>1709</v>
      </c>
    </row>
    <row r="3176" spans="1:5">
      <c r="A3176" t="s">
        <v>4784</v>
      </c>
      <c r="B3176" t="s">
        <v>5</v>
      </c>
      <c r="C3176" t="s">
        <v>1735</v>
      </c>
      <c r="D3176" t="s">
        <v>6914</v>
      </c>
      <c r="E3176" t="s">
        <v>1710</v>
      </c>
    </row>
    <row r="3177" spans="1:5">
      <c r="A3177" t="s">
        <v>4785</v>
      </c>
      <c r="B3177" t="s">
        <v>5</v>
      </c>
      <c r="C3177" t="s">
        <v>1735</v>
      </c>
      <c r="D3177" t="s">
        <v>6914</v>
      </c>
      <c r="E3177" t="s">
        <v>1711</v>
      </c>
    </row>
    <row r="3178" spans="1:5">
      <c r="A3178" t="s">
        <v>4786</v>
      </c>
      <c r="B3178" t="s">
        <v>5</v>
      </c>
      <c r="C3178" t="s">
        <v>1735</v>
      </c>
      <c r="D3178" t="s">
        <v>6914</v>
      </c>
      <c r="E3178" t="s">
        <v>1712</v>
      </c>
    </row>
    <row r="3179" spans="1:5">
      <c r="A3179" t="s">
        <v>4787</v>
      </c>
      <c r="B3179" t="s">
        <v>5</v>
      </c>
      <c r="C3179" t="s">
        <v>1735</v>
      </c>
      <c r="D3179" t="s">
        <v>6914</v>
      </c>
      <c r="E3179" t="s">
        <v>1713</v>
      </c>
    </row>
    <row r="3180" spans="1:5">
      <c r="A3180" t="s">
        <v>4788</v>
      </c>
      <c r="B3180" t="s">
        <v>5</v>
      </c>
      <c r="C3180" t="s">
        <v>1735</v>
      </c>
      <c r="D3180" t="s">
        <v>6914</v>
      </c>
      <c r="E3180" t="s">
        <v>1714</v>
      </c>
    </row>
    <row r="3181" spans="1:5">
      <c r="A3181" t="s">
        <v>4789</v>
      </c>
      <c r="B3181" t="s">
        <v>5</v>
      </c>
      <c r="C3181" t="s">
        <v>1735</v>
      </c>
      <c r="D3181" t="s">
        <v>6914</v>
      </c>
      <c r="E3181" t="s">
        <v>1715</v>
      </c>
    </row>
    <row r="3182" spans="1:5">
      <c r="A3182" t="s">
        <v>4790</v>
      </c>
      <c r="B3182" t="s">
        <v>5</v>
      </c>
      <c r="C3182" t="s">
        <v>1736</v>
      </c>
      <c r="D3182" t="s">
        <v>6890</v>
      </c>
      <c r="E3182" t="s">
        <v>1702</v>
      </c>
    </row>
    <row r="3183" spans="1:5">
      <c r="A3183" t="s">
        <v>4791</v>
      </c>
      <c r="B3183" t="s">
        <v>5</v>
      </c>
      <c r="C3183" t="s">
        <v>1736</v>
      </c>
      <c r="D3183" t="s">
        <v>6890</v>
      </c>
      <c r="E3183" t="s">
        <v>1705</v>
      </c>
    </row>
    <row r="3184" spans="1:5">
      <c r="A3184" t="s">
        <v>4792</v>
      </c>
      <c r="B3184" t="s">
        <v>5</v>
      </c>
      <c r="C3184" t="s">
        <v>1736</v>
      </c>
      <c r="D3184" t="s">
        <v>6890</v>
      </c>
      <c r="E3184" t="s">
        <v>1706</v>
      </c>
    </row>
    <row r="3185" spans="1:5">
      <c r="A3185" t="s">
        <v>4793</v>
      </c>
      <c r="B3185" t="s">
        <v>5</v>
      </c>
      <c r="C3185" t="s">
        <v>1736</v>
      </c>
      <c r="D3185" t="s">
        <v>6890</v>
      </c>
      <c r="E3185" t="s">
        <v>1707</v>
      </c>
    </row>
    <row r="3186" spans="1:5">
      <c r="A3186" t="s">
        <v>4794</v>
      </c>
      <c r="B3186" t="s">
        <v>5</v>
      </c>
      <c r="C3186" t="s">
        <v>1736</v>
      </c>
      <c r="D3186" t="s">
        <v>6890</v>
      </c>
      <c r="E3186" t="s">
        <v>1708</v>
      </c>
    </row>
    <row r="3187" spans="1:5">
      <c r="A3187" t="s">
        <v>4795</v>
      </c>
      <c r="B3187" t="s">
        <v>5</v>
      </c>
      <c r="C3187" t="s">
        <v>1736</v>
      </c>
      <c r="D3187" t="s">
        <v>6890</v>
      </c>
      <c r="E3187" t="s">
        <v>1709</v>
      </c>
    </row>
    <row r="3188" spans="1:5">
      <c r="A3188" t="s">
        <v>4796</v>
      </c>
      <c r="B3188" t="s">
        <v>5</v>
      </c>
      <c r="C3188" t="s">
        <v>1736</v>
      </c>
      <c r="D3188" t="s">
        <v>6890</v>
      </c>
      <c r="E3188" t="s">
        <v>1710</v>
      </c>
    </row>
    <row r="3189" spans="1:5">
      <c r="A3189" t="s">
        <v>4797</v>
      </c>
      <c r="B3189" t="s">
        <v>5</v>
      </c>
      <c r="C3189" t="s">
        <v>1736</v>
      </c>
      <c r="D3189" t="s">
        <v>6890</v>
      </c>
      <c r="E3189" t="s">
        <v>1711</v>
      </c>
    </row>
    <row r="3190" spans="1:5">
      <c r="A3190" t="s">
        <v>4798</v>
      </c>
      <c r="B3190" t="s">
        <v>5</v>
      </c>
      <c r="C3190" t="s">
        <v>1736</v>
      </c>
      <c r="D3190" t="s">
        <v>6890</v>
      </c>
      <c r="E3190" t="s">
        <v>1712</v>
      </c>
    </row>
    <row r="3191" spans="1:5">
      <c r="A3191" t="s">
        <v>4799</v>
      </c>
      <c r="B3191" t="s">
        <v>5</v>
      </c>
      <c r="C3191" t="s">
        <v>1736</v>
      </c>
      <c r="D3191" t="s">
        <v>6890</v>
      </c>
      <c r="E3191" t="s">
        <v>1713</v>
      </c>
    </row>
    <row r="3192" spans="1:5">
      <c r="A3192" t="s">
        <v>4800</v>
      </c>
      <c r="B3192" t="s">
        <v>5</v>
      </c>
      <c r="C3192" t="s">
        <v>1736</v>
      </c>
      <c r="D3192" t="s">
        <v>6890</v>
      </c>
      <c r="E3192" t="s">
        <v>1714</v>
      </c>
    </row>
    <row r="3193" spans="1:5">
      <c r="A3193" t="s">
        <v>4801</v>
      </c>
      <c r="B3193" t="s">
        <v>5</v>
      </c>
      <c r="C3193" t="s">
        <v>1736</v>
      </c>
      <c r="D3193" t="s">
        <v>6890</v>
      </c>
      <c r="E3193" t="s">
        <v>1715</v>
      </c>
    </row>
    <row r="3194" spans="1:5">
      <c r="A3194" t="s">
        <v>4802</v>
      </c>
      <c r="B3194" t="s">
        <v>5</v>
      </c>
      <c r="C3194" t="s">
        <v>1736</v>
      </c>
      <c r="D3194" t="s">
        <v>6891</v>
      </c>
      <c r="E3194" t="s">
        <v>1702</v>
      </c>
    </row>
    <row r="3195" spans="1:5">
      <c r="A3195" t="s">
        <v>4803</v>
      </c>
      <c r="B3195" t="s">
        <v>5</v>
      </c>
      <c r="C3195" t="s">
        <v>1736</v>
      </c>
      <c r="D3195" t="s">
        <v>6891</v>
      </c>
      <c r="E3195" t="s">
        <v>1705</v>
      </c>
    </row>
    <row r="3196" spans="1:5">
      <c r="A3196" t="s">
        <v>4804</v>
      </c>
      <c r="B3196" t="s">
        <v>5</v>
      </c>
      <c r="C3196" t="s">
        <v>1736</v>
      </c>
      <c r="D3196" t="s">
        <v>6891</v>
      </c>
      <c r="E3196" t="s">
        <v>1706</v>
      </c>
    </row>
    <row r="3197" spans="1:5">
      <c r="A3197" t="s">
        <v>4805</v>
      </c>
      <c r="B3197" t="s">
        <v>5</v>
      </c>
      <c r="C3197" t="s">
        <v>1736</v>
      </c>
      <c r="D3197" t="s">
        <v>6891</v>
      </c>
      <c r="E3197" t="s">
        <v>1707</v>
      </c>
    </row>
    <row r="3198" spans="1:5">
      <c r="A3198" t="s">
        <v>4806</v>
      </c>
      <c r="B3198" t="s">
        <v>5</v>
      </c>
      <c r="C3198" t="s">
        <v>1736</v>
      </c>
      <c r="D3198" t="s">
        <v>6891</v>
      </c>
      <c r="E3198" t="s">
        <v>1708</v>
      </c>
    </row>
    <row r="3199" spans="1:5">
      <c r="A3199" t="s">
        <v>4807</v>
      </c>
      <c r="B3199" t="s">
        <v>5</v>
      </c>
      <c r="C3199" t="s">
        <v>1736</v>
      </c>
      <c r="D3199" t="s">
        <v>6891</v>
      </c>
      <c r="E3199" t="s">
        <v>1709</v>
      </c>
    </row>
    <row r="3200" spans="1:5">
      <c r="A3200" t="s">
        <v>4808</v>
      </c>
      <c r="B3200" t="s">
        <v>5</v>
      </c>
      <c r="C3200" t="s">
        <v>1736</v>
      </c>
      <c r="D3200" t="s">
        <v>6891</v>
      </c>
      <c r="E3200" t="s">
        <v>1710</v>
      </c>
    </row>
    <row r="3201" spans="1:5">
      <c r="A3201" t="s">
        <v>4809</v>
      </c>
      <c r="B3201" t="s">
        <v>5</v>
      </c>
      <c r="C3201" t="s">
        <v>1736</v>
      </c>
      <c r="D3201" t="s">
        <v>6891</v>
      </c>
      <c r="E3201" t="s">
        <v>1711</v>
      </c>
    </row>
    <row r="3202" spans="1:5">
      <c r="A3202" t="s">
        <v>4810</v>
      </c>
      <c r="B3202" t="s">
        <v>5</v>
      </c>
      <c r="C3202" t="s">
        <v>1736</v>
      </c>
      <c r="D3202" t="s">
        <v>6891</v>
      </c>
      <c r="E3202" t="s">
        <v>1712</v>
      </c>
    </row>
    <row r="3203" spans="1:5">
      <c r="A3203" t="s">
        <v>4811</v>
      </c>
      <c r="B3203" t="s">
        <v>5</v>
      </c>
      <c r="C3203" t="s">
        <v>1736</v>
      </c>
      <c r="D3203" t="s">
        <v>6891</v>
      </c>
      <c r="E3203" t="s">
        <v>1713</v>
      </c>
    </row>
    <row r="3204" spans="1:5">
      <c r="A3204" t="s">
        <v>4812</v>
      </c>
      <c r="B3204" t="s">
        <v>5</v>
      </c>
      <c r="C3204" t="s">
        <v>1736</v>
      </c>
      <c r="D3204" t="s">
        <v>6891</v>
      </c>
      <c r="E3204" t="s">
        <v>1714</v>
      </c>
    </row>
    <row r="3205" spans="1:5">
      <c r="A3205" t="s">
        <v>4813</v>
      </c>
      <c r="B3205" t="s">
        <v>5</v>
      </c>
      <c r="C3205" t="s">
        <v>1736</v>
      </c>
      <c r="D3205" t="s">
        <v>6891</v>
      </c>
      <c r="E3205" t="s">
        <v>1715</v>
      </c>
    </row>
    <row r="3206" spans="1:5">
      <c r="A3206" t="s">
        <v>4814</v>
      </c>
      <c r="B3206" t="s">
        <v>5</v>
      </c>
      <c r="C3206" t="s">
        <v>1736</v>
      </c>
      <c r="D3206" t="s">
        <v>6892</v>
      </c>
      <c r="E3206" t="s">
        <v>1702</v>
      </c>
    </row>
    <row r="3207" spans="1:5">
      <c r="A3207" t="s">
        <v>4815</v>
      </c>
      <c r="B3207" t="s">
        <v>5</v>
      </c>
      <c r="C3207" t="s">
        <v>1736</v>
      </c>
      <c r="D3207" t="s">
        <v>6892</v>
      </c>
      <c r="E3207" t="s">
        <v>1705</v>
      </c>
    </row>
    <row r="3208" spans="1:5">
      <c r="A3208" t="s">
        <v>4816</v>
      </c>
      <c r="B3208" t="s">
        <v>5</v>
      </c>
      <c r="C3208" t="s">
        <v>1736</v>
      </c>
      <c r="D3208" t="s">
        <v>6892</v>
      </c>
      <c r="E3208" t="s">
        <v>1706</v>
      </c>
    </row>
    <row r="3209" spans="1:5">
      <c r="A3209" t="s">
        <v>4817</v>
      </c>
      <c r="B3209" t="s">
        <v>5</v>
      </c>
      <c r="C3209" t="s">
        <v>1736</v>
      </c>
      <c r="D3209" t="s">
        <v>6892</v>
      </c>
      <c r="E3209" t="s">
        <v>1707</v>
      </c>
    </row>
    <row r="3210" spans="1:5">
      <c r="A3210" t="s">
        <v>4818</v>
      </c>
      <c r="B3210" t="s">
        <v>5</v>
      </c>
      <c r="C3210" t="s">
        <v>1736</v>
      </c>
      <c r="D3210" t="s">
        <v>6892</v>
      </c>
      <c r="E3210" t="s">
        <v>1708</v>
      </c>
    </row>
    <row r="3211" spans="1:5">
      <c r="A3211" t="s">
        <v>4819</v>
      </c>
      <c r="B3211" t="s">
        <v>5</v>
      </c>
      <c r="C3211" t="s">
        <v>1736</v>
      </c>
      <c r="D3211" t="s">
        <v>6892</v>
      </c>
      <c r="E3211" t="s">
        <v>1709</v>
      </c>
    </row>
    <row r="3212" spans="1:5">
      <c r="A3212" t="s">
        <v>4820</v>
      </c>
      <c r="B3212" t="s">
        <v>5</v>
      </c>
      <c r="C3212" t="s">
        <v>1736</v>
      </c>
      <c r="D3212" t="s">
        <v>6892</v>
      </c>
      <c r="E3212" t="s">
        <v>1710</v>
      </c>
    </row>
    <row r="3213" spans="1:5">
      <c r="A3213" t="s">
        <v>4821</v>
      </c>
      <c r="B3213" t="s">
        <v>5</v>
      </c>
      <c r="C3213" t="s">
        <v>1736</v>
      </c>
      <c r="D3213" t="s">
        <v>6892</v>
      </c>
      <c r="E3213" t="s">
        <v>1711</v>
      </c>
    </row>
    <row r="3214" spans="1:5">
      <c r="A3214" t="s">
        <v>4822</v>
      </c>
      <c r="B3214" t="s">
        <v>5</v>
      </c>
      <c r="C3214" t="s">
        <v>1736</v>
      </c>
      <c r="D3214" t="s">
        <v>6892</v>
      </c>
      <c r="E3214" t="s">
        <v>1712</v>
      </c>
    </row>
    <row r="3215" spans="1:5">
      <c r="A3215" t="s">
        <v>4823</v>
      </c>
      <c r="B3215" t="s">
        <v>5</v>
      </c>
      <c r="C3215" t="s">
        <v>1736</v>
      </c>
      <c r="D3215" t="s">
        <v>6892</v>
      </c>
      <c r="E3215" t="s">
        <v>1713</v>
      </c>
    </row>
    <row r="3216" spans="1:5">
      <c r="A3216" t="s">
        <v>4824</v>
      </c>
      <c r="B3216" t="s">
        <v>5</v>
      </c>
      <c r="C3216" t="s">
        <v>1736</v>
      </c>
      <c r="D3216" t="s">
        <v>6892</v>
      </c>
      <c r="E3216" t="s">
        <v>1714</v>
      </c>
    </row>
    <row r="3217" spans="1:5">
      <c r="A3217" t="s">
        <v>4825</v>
      </c>
      <c r="B3217" t="s">
        <v>5</v>
      </c>
      <c r="C3217" t="s">
        <v>1736</v>
      </c>
      <c r="D3217" t="s">
        <v>6892</v>
      </c>
      <c r="E3217" t="s">
        <v>1715</v>
      </c>
    </row>
    <row r="3218" spans="1:5">
      <c r="A3218" t="s">
        <v>4826</v>
      </c>
      <c r="B3218" t="s">
        <v>5</v>
      </c>
      <c r="C3218" t="s">
        <v>1736</v>
      </c>
      <c r="D3218" t="s">
        <v>6893</v>
      </c>
      <c r="E3218" t="s">
        <v>1702</v>
      </c>
    </row>
    <row r="3219" spans="1:5">
      <c r="A3219" t="s">
        <v>4827</v>
      </c>
      <c r="B3219" t="s">
        <v>5</v>
      </c>
      <c r="C3219" t="s">
        <v>1736</v>
      </c>
      <c r="D3219" t="s">
        <v>6893</v>
      </c>
      <c r="E3219" t="s">
        <v>1705</v>
      </c>
    </row>
    <row r="3220" spans="1:5">
      <c r="A3220" t="s">
        <v>4828</v>
      </c>
      <c r="B3220" t="s">
        <v>5</v>
      </c>
      <c r="C3220" t="s">
        <v>1736</v>
      </c>
      <c r="D3220" t="s">
        <v>6893</v>
      </c>
      <c r="E3220" t="s">
        <v>1706</v>
      </c>
    </row>
    <row r="3221" spans="1:5">
      <c r="A3221" t="s">
        <v>4829</v>
      </c>
      <c r="B3221" t="s">
        <v>5</v>
      </c>
      <c r="C3221" t="s">
        <v>1736</v>
      </c>
      <c r="D3221" t="s">
        <v>6893</v>
      </c>
      <c r="E3221" t="s">
        <v>1707</v>
      </c>
    </row>
    <row r="3222" spans="1:5">
      <c r="A3222" t="s">
        <v>4830</v>
      </c>
      <c r="B3222" t="s">
        <v>5</v>
      </c>
      <c r="C3222" t="s">
        <v>1736</v>
      </c>
      <c r="D3222" t="s">
        <v>6893</v>
      </c>
      <c r="E3222" t="s">
        <v>1708</v>
      </c>
    </row>
    <row r="3223" spans="1:5">
      <c r="A3223" t="s">
        <v>4831</v>
      </c>
      <c r="B3223" t="s">
        <v>5</v>
      </c>
      <c r="C3223" t="s">
        <v>1736</v>
      </c>
      <c r="D3223" t="s">
        <v>6893</v>
      </c>
      <c r="E3223" t="s">
        <v>1709</v>
      </c>
    </row>
    <row r="3224" spans="1:5">
      <c r="A3224" t="s">
        <v>4832</v>
      </c>
      <c r="B3224" t="s">
        <v>5</v>
      </c>
      <c r="C3224" t="s">
        <v>1736</v>
      </c>
      <c r="D3224" t="s">
        <v>6893</v>
      </c>
      <c r="E3224" t="s">
        <v>1710</v>
      </c>
    </row>
    <row r="3225" spans="1:5">
      <c r="A3225" t="s">
        <v>4833</v>
      </c>
      <c r="B3225" t="s">
        <v>5</v>
      </c>
      <c r="C3225" t="s">
        <v>1736</v>
      </c>
      <c r="D3225" t="s">
        <v>6893</v>
      </c>
      <c r="E3225" t="s">
        <v>1711</v>
      </c>
    </row>
    <row r="3226" spans="1:5">
      <c r="A3226" t="s">
        <v>4834</v>
      </c>
      <c r="B3226" t="s">
        <v>5</v>
      </c>
      <c r="C3226" t="s">
        <v>1736</v>
      </c>
      <c r="D3226" t="s">
        <v>6893</v>
      </c>
      <c r="E3226" t="s">
        <v>1712</v>
      </c>
    </row>
    <row r="3227" spans="1:5">
      <c r="A3227" t="s">
        <v>4835</v>
      </c>
      <c r="B3227" t="s">
        <v>5</v>
      </c>
      <c r="C3227" t="s">
        <v>1736</v>
      </c>
      <c r="D3227" t="s">
        <v>6893</v>
      </c>
      <c r="E3227" t="s">
        <v>1713</v>
      </c>
    </row>
    <row r="3228" spans="1:5">
      <c r="A3228" t="s">
        <v>4836</v>
      </c>
      <c r="B3228" t="s">
        <v>5</v>
      </c>
      <c r="C3228" t="s">
        <v>1736</v>
      </c>
      <c r="D3228" t="s">
        <v>6893</v>
      </c>
      <c r="E3228" t="s">
        <v>1714</v>
      </c>
    </row>
    <row r="3229" spans="1:5">
      <c r="A3229" t="s">
        <v>4837</v>
      </c>
      <c r="B3229" t="s">
        <v>5</v>
      </c>
      <c r="C3229" t="s">
        <v>1736</v>
      </c>
      <c r="D3229" t="s">
        <v>6893</v>
      </c>
      <c r="E3229" t="s">
        <v>1715</v>
      </c>
    </row>
    <row r="3230" spans="1:5">
      <c r="A3230" t="s">
        <v>4838</v>
      </c>
      <c r="B3230" t="s">
        <v>5</v>
      </c>
      <c r="C3230" t="s">
        <v>1736</v>
      </c>
      <c r="D3230" t="s">
        <v>6894</v>
      </c>
      <c r="E3230" t="s">
        <v>1702</v>
      </c>
    </row>
    <row r="3231" spans="1:5">
      <c r="A3231" t="s">
        <v>4839</v>
      </c>
      <c r="B3231" t="s">
        <v>5</v>
      </c>
      <c r="C3231" t="s">
        <v>1736</v>
      </c>
      <c r="D3231" t="s">
        <v>6894</v>
      </c>
      <c r="E3231" t="s">
        <v>1705</v>
      </c>
    </row>
    <row r="3232" spans="1:5">
      <c r="A3232" t="s">
        <v>4840</v>
      </c>
      <c r="B3232" t="s">
        <v>5</v>
      </c>
      <c r="C3232" t="s">
        <v>1736</v>
      </c>
      <c r="D3232" t="s">
        <v>6894</v>
      </c>
      <c r="E3232" t="s">
        <v>1706</v>
      </c>
    </row>
    <row r="3233" spans="1:5">
      <c r="A3233" t="s">
        <v>4841</v>
      </c>
      <c r="B3233" t="s">
        <v>5</v>
      </c>
      <c r="C3233" t="s">
        <v>1736</v>
      </c>
      <c r="D3233" t="s">
        <v>6894</v>
      </c>
      <c r="E3233" t="s">
        <v>1707</v>
      </c>
    </row>
    <row r="3234" spans="1:5">
      <c r="A3234" t="s">
        <v>4842</v>
      </c>
      <c r="B3234" t="s">
        <v>5</v>
      </c>
      <c r="C3234" t="s">
        <v>1736</v>
      </c>
      <c r="D3234" t="s">
        <v>6894</v>
      </c>
      <c r="E3234" t="s">
        <v>1708</v>
      </c>
    </row>
    <row r="3235" spans="1:5">
      <c r="A3235" t="s">
        <v>4843</v>
      </c>
      <c r="B3235" t="s">
        <v>5</v>
      </c>
      <c r="C3235" t="s">
        <v>1736</v>
      </c>
      <c r="D3235" t="s">
        <v>6894</v>
      </c>
      <c r="E3235" t="s">
        <v>1709</v>
      </c>
    </row>
    <row r="3236" spans="1:5">
      <c r="A3236" t="s">
        <v>4844</v>
      </c>
      <c r="B3236" t="s">
        <v>5</v>
      </c>
      <c r="C3236" t="s">
        <v>1736</v>
      </c>
      <c r="D3236" t="s">
        <v>6894</v>
      </c>
      <c r="E3236" t="s">
        <v>1710</v>
      </c>
    </row>
    <row r="3237" spans="1:5">
      <c r="A3237" t="s">
        <v>4845</v>
      </c>
      <c r="B3237" t="s">
        <v>5</v>
      </c>
      <c r="C3237" t="s">
        <v>1736</v>
      </c>
      <c r="D3237" t="s">
        <v>6894</v>
      </c>
      <c r="E3237" t="s">
        <v>1711</v>
      </c>
    </row>
    <row r="3238" spans="1:5">
      <c r="A3238" t="s">
        <v>4846</v>
      </c>
      <c r="B3238" t="s">
        <v>5</v>
      </c>
      <c r="C3238" t="s">
        <v>1736</v>
      </c>
      <c r="D3238" t="s">
        <v>6894</v>
      </c>
      <c r="E3238" t="s">
        <v>1712</v>
      </c>
    </row>
    <row r="3239" spans="1:5">
      <c r="A3239" t="s">
        <v>4847</v>
      </c>
      <c r="B3239" t="s">
        <v>5</v>
      </c>
      <c r="C3239" t="s">
        <v>1736</v>
      </c>
      <c r="D3239" t="s">
        <v>6894</v>
      </c>
      <c r="E3239" t="s">
        <v>1713</v>
      </c>
    </row>
    <row r="3240" spans="1:5">
      <c r="A3240" t="s">
        <v>4848</v>
      </c>
      <c r="B3240" t="s">
        <v>5</v>
      </c>
      <c r="C3240" t="s">
        <v>1736</v>
      </c>
      <c r="D3240" t="s">
        <v>6894</v>
      </c>
      <c r="E3240" t="s">
        <v>1714</v>
      </c>
    </row>
    <row r="3241" spans="1:5">
      <c r="A3241" t="s">
        <v>4849</v>
      </c>
      <c r="B3241" t="s">
        <v>5</v>
      </c>
      <c r="C3241" t="s">
        <v>1736</v>
      </c>
      <c r="D3241" t="s">
        <v>6894</v>
      </c>
      <c r="E3241" t="s">
        <v>1715</v>
      </c>
    </row>
    <row r="3242" spans="1:5">
      <c r="A3242" t="s">
        <v>4850</v>
      </c>
      <c r="B3242" t="s">
        <v>5</v>
      </c>
      <c r="C3242" t="s">
        <v>1736</v>
      </c>
      <c r="D3242" t="s">
        <v>6895</v>
      </c>
      <c r="E3242" t="s">
        <v>1702</v>
      </c>
    </row>
    <row r="3243" spans="1:5">
      <c r="A3243" t="s">
        <v>4851</v>
      </c>
      <c r="B3243" t="s">
        <v>5</v>
      </c>
      <c r="C3243" t="s">
        <v>1736</v>
      </c>
      <c r="D3243" t="s">
        <v>6895</v>
      </c>
      <c r="E3243" t="s">
        <v>1705</v>
      </c>
    </row>
    <row r="3244" spans="1:5">
      <c r="A3244" t="s">
        <v>4852</v>
      </c>
      <c r="B3244" t="s">
        <v>5</v>
      </c>
      <c r="C3244" t="s">
        <v>1736</v>
      </c>
      <c r="D3244" t="s">
        <v>6895</v>
      </c>
      <c r="E3244" t="s">
        <v>1706</v>
      </c>
    </row>
    <row r="3245" spans="1:5">
      <c r="A3245" t="s">
        <v>4853</v>
      </c>
      <c r="B3245" t="s">
        <v>5</v>
      </c>
      <c r="C3245" t="s">
        <v>1736</v>
      </c>
      <c r="D3245" t="s">
        <v>6895</v>
      </c>
      <c r="E3245" t="s">
        <v>1707</v>
      </c>
    </row>
    <row r="3246" spans="1:5">
      <c r="A3246" t="s">
        <v>4854</v>
      </c>
      <c r="B3246" t="s">
        <v>5</v>
      </c>
      <c r="C3246" t="s">
        <v>1736</v>
      </c>
      <c r="D3246" t="s">
        <v>6895</v>
      </c>
      <c r="E3246" t="s">
        <v>1708</v>
      </c>
    </row>
    <row r="3247" spans="1:5">
      <c r="A3247" t="s">
        <v>4855</v>
      </c>
      <c r="B3247" t="s">
        <v>5</v>
      </c>
      <c r="C3247" t="s">
        <v>1736</v>
      </c>
      <c r="D3247" t="s">
        <v>6895</v>
      </c>
      <c r="E3247" t="s">
        <v>1709</v>
      </c>
    </row>
    <row r="3248" spans="1:5">
      <c r="A3248" t="s">
        <v>4856</v>
      </c>
      <c r="B3248" t="s">
        <v>5</v>
      </c>
      <c r="C3248" t="s">
        <v>1736</v>
      </c>
      <c r="D3248" t="s">
        <v>6895</v>
      </c>
      <c r="E3248" t="s">
        <v>1710</v>
      </c>
    </row>
    <row r="3249" spans="1:5">
      <c r="A3249" t="s">
        <v>4857</v>
      </c>
      <c r="B3249" t="s">
        <v>5</v>
      </c>
      <c r="C3249" t="s">
        <v>1736</v>
      </c>
      <c r="D3249" t="s">
        <v>6895</v>
      </c>
      <c r="E3249" t="s">
        <v>1711</v>
      </c>
    </row>
    <row r="3250" spans="1:5">
      <c r="A3250" t="s">
        <v>4858</v>
      </c>
      <c r="B3250" t="s">
        <v>5</v>
      </c>
      <c r="C3250" t="s">
        <v>1736</v>
      </c>
      <c r="D3250" t="s">
        <v>6895</v>
      </c>
      <c r="E3250" t="s">
        <v>1712</v>
      </c>
    </row>
    <row r="3251" spans="1:5">
      <c r="A3251" t="s">
        <v>4859</v>
      </c>
      <c r="B3251" t="s">
        <v>5</v>
      </c>
      <c r="C3251" t="s">
        <v>1736</v>
      </c>
      <c r="D3251" t="s">
        <v>6895</v>
      </c>
      <c r="E3251" t="s">
        <v>1713</v>
      </c>
    </row>
    <row r="3252" spans="1:5">
      <c r="A3252" t="s">
        <v>4860</v>
      </c>
      <c r="B3252" t="s">
        <v>5</v>
      </c>
      <c r="C3252" t="s">
        <v>1736</v>
      </c>
      <c r="D3252" t="s">
        <v>6895</v>
      </c>
      <c r="E3252" t="s">
        <v>1714</v>
      </c>
    </row>
    <row r="3253" spans="1:5">
      <c r="A3253" t="s">
        <v>4861</v>
      </c>
      <c r="B3253" t="s">
        <v>5</v>
      </c>
      <c r="C3253" t="s">
        <v>1736</v>
      </c>
      <c r="D3253" t="s">
        <v>6895</v>
      </c>
      <c r="E3253" t="s">
        <v>1715</v>
      </c>
    </row>
    <row r="3254" spans="1:5">
      <c r="A3254" t="s">
        <v>4862</v>
      </c>
      <c r="B3254" t="s">
        <v>5</v>
      </c>
      <c r="C3254" t="s">
        <v>1736</v>
      </c>
      <c r="D3254" t="s">
        <v>6896</v>
      </c>
      <c r="E3254" t="s">
        <v>1702</v>
      </c>
    </row>
    <row r="3255" spans="1:5">
      <c r="A3255" t="s">
        <v>4863</v>
      </c>
      <c r="B3255" t="s">
        <v>5</v>
      </c>
      <c r="C3255" t="s">
        <v>1736</v>
      </c>
      <c r="D3255" t="s">
        <v>6896</v>
      </c>
      <c r="E3255" t="s">
        <v>1705</v>
      </c>
    </row>
    <row r="3256" spans="1:5">
      <c r="A3256" t="s">
        <v>4864</v>
      </c>
      <c r="B3256" t="s">
        <v>5</v>
      </c>
      <c r="C3256" t="s">
        <v>1736</v>
      </c>
      <c r="D3256" t="s">
        <v>6896</v>
      </c>
      <c r="E3256" t="s">
        <v>1706</v>
      </c>
    </row>
    <row r="3257" spans="1:5">
      <c r="A3257" t="s">
        <v>4865</v>
      </c>
      <c r="B3257" t="s">
        <v>5</v>
      </c>
      <c r="C3257" t="s">
        <v>1736</v>
      </c>
      <c r="D3257" t="s">
        <v>6896</v>
      </c>
      <c r="E3257" t="s">
        <v>1707</v>
      </c>
    </row>
    <row r="3258" spans="1:5">
      <c r="A3258" t="s">
        <v>4866</v>
      </c>
      <c r="B3258" t="s">
        <v>5</v>
      </c>
      <c r="C3258" t="s">
        <v>1736</v>
      </c>
      <c r="D3258" t="s">
        <v>6896</v>
      </c>
      <c r="E3258" t="s">
        <v>1708</v>
      </c>
    </row>
    <row r="3259" spans="1:5">
      <c r="A3259" t="s">
        <v>4867</v>
      </c>
      <c r="B3259" t="s">
        <v>5</v>
      </c>
      <c r="C3259" t="s">
        <v>1736</v>
      </c>
      <c r="D3259" t="s">
        <v>6896</v>
      </c>
      <c r="E3259" t="s">
        <v>1709</v>
      </c>
    </row>
    <row r="3260" spans="1:5">
      <c r="A3260" t="s">
        <v>4868</v>
      </c>
      <c r="B3260" t="s">
        <v>5</v>
      </c>
      <c r="C3260" t="s">
        <v>1736</v>
      </c>
      <c r="D3260" t="s">
        <v>6896</v>
      </c>
      <c r="E3260" t="s">
        <v>1710</v>
      </c>
    </row>
    <row r="3261" spans="1:5">
      <c r="A3261" t="s">
        <v>4869</v>
      </c>
      <c r="B3261" t="s">
        <v>5</v>
      </c>
      <c r="C3261" t="s">
        <v>1736</v>
      </c>
      <c r="D3261" t="s">
        <v>6896</v>
      </c>
      <c r="E3261" t="s">
        <v>1711</v>
      </c>
    </row>
    <row r="3262" spans="1:5">
      <c r="A3262" t="s">
        <v>4870</v>
      </c>
      <c r="B3262" t="s">
        <v>5</v>
      </c>
      <c r="C3262" t="s">
        <v>1736</v>
      </c>
      <c r="D3262" t="s">
        <v>6896</v>
      </c>
      <c r="E3262" t="s">
        <v>1712</v>
      </c>
    </row>
    <row r="3263" spans="1:5">
      <c r="A3263" t="s">
        <v>4871</v>
      </c>
      <c r="B3263" t="s">
        <v>5</v>
      </c>
      <c r="C3263" t="s">
        <v>1736</v>
      </c>
      <c r="D3263" t="s">
        <v>6896</v>
      </c>
      <c r="E3263" t="s">
        <v>1713</v>
      </c>
    </row>
    <row r="3264" spans="1:5">
      <c r="A3264" t="s">
        <v>4872</v>
      </c>
      <c r="B3264" t="s">
        <v>5</v>
      </c>
      <c r="C3264" t="s">
        <v>1736</v>
      </c>
      <c r="D3264" t="s">
        <v>6896</v>
      </c>
      <c r="E3264" t="s">
        <v>1714</v>
      </c>
    </row>
    <row r="3265" spans="1:5">
      <c r="A3265" t="s">
        <v>4873</v>
      </c>
      <c r="B3265" t="s">
        <v>5</v>
      </c>
      <c r="C3265" t="s">
        <v>1736</v>
      </c>
      <c r="D3265" t="s">
        <v>6896</v>
      </c>
      <c r="E3265" t="s">
        <v>1715</v>
      </c>
    </row>
    <row r="3266" spans="1:5">
      <c r="A3266" t="s">
        <v>4874</v>
      </c>
      <c r="B3266" t="s">
        <v>5</v>
      </c>
      <c r="C3266" t="s">
        <v>1736</v>
      </c>
      <c r="D3266" t="s">
        <v>6897</v>
      </c>
      <c r="E3266" t="s">
        <v>1702</v>
      </c>
    </row>
    <row r="3267" spans="1:5">
      <c r="A3267" t="s">
        <v>4875</v>
      </c>
      <c r="B3267" t="s">
        <v>5</v>
      </c>
      <c r="C3267" t="s">
        <v>1736</v>
      </c>
      <c r="D3267" t="s">
        <v>6897</v>
      </c>
      <c r="E3267" t="s">
        <v>1705</v>
      </c>
    </row>
    <row r="3268" spans="1:5">
      <c r="A3268" t="s">
        <v>4876</v>
      </c>
      <c r="B3268" t="s">
        <v>5</v>
      </c>
      <c r="C3268" t="s">
        <v>1736</v>
      </c>
      <c r="D3268" t="s">
        <v>6897</v>
      </c>
      <c r="E3268" t="s">
        <v>1706</v>
      </c>
    </row>
    <row r="3269" spans="1:5">
      <c r="A3269" t="s">
        <v>4877</v>
      </c>
      <c r="B3269" t="s">
        <v>5</v>
      </c>
      <c r="C3269" t="s">
        <v>1736</v>
      </c>
      <c r="D3269" t="s">
        <v>6897</v>
      </c>
      <c r="E3269" t="s">
        <v>1707</v>
      </c>
    </row>
    <row r="3270" spans="1:5">
      <c r="A3270" t="s">
        <v>4878</v>
      </c>
      <c r="B3270" t="s">
        <v>5</v>
      </c>
      <c r="C3270" t="s">
        <v>1736</v>
      </c>
      <c r="D3270" t="s">
        <v>6897</v>
      </c>
      <c r="E3270" t="s">
        <v>1708</v>
      </c>
    </row>
    <row r="3271" spans="1:5">
      <c r="A3271" t="s">
        <v>4879</v>
      </c>
      <c r="B3271" t="s">
        <v>5</v>
      </c>
      <c r="C3271" t="s">
        <v>1736</v>
      </c>
      <c r="D3271" t="s">
        <v>6897</v>
      </c>
      <c r="E3271" t="s">
        <v>1709</v>
      </c>
    </row>
    <row r="3272" spans="1:5">
      <c r="A3272" t="s">
        <v>4880</v>
      </c>
      <c r="B3272" t="s">
        <v>5</v>
      </c>
      <c r="C3272" t="s">
        <v>1736</v>
      </c>
      <c r="D3272" t="s">
        <v>6897</v>
      </c>
      <c r="E3272" t="s">
        <v>1710</v>
      </c>
    </row>
    <row r="3273" spans="1:5">
      <c r="A3273" t="s">
        <v>4881</v>
      </c>
      <c r="B3273" t="s">
        <v>5</v>
      </c>
      <c r="C3273" t="s">
        <v>1736</v>
      </c>
      <c r="D3273" t="s">
        <v>6897</v>
      </c>
      <c r="E3273" t="s">
        <v>1711</v>
      </c>
    </row>
    <row r="3274" spans="1:5">
      <c r="A3274" t="s">
        <v>4882</v>
      </c>
      <c r="B3274" t="s">
        <v>5</v>
      </c>
      <c r="C3274" t="s">
        <v>1736</v>
      </c>
      <c r="D3274" t="s">
        <v>6897</v>
      </c>
      <c r="E3274" t="s">
        <v>1712</v>
      </c>
    </row>
    <row r="3275" spans="1:5">
      <c r="A3275" t="s">
        <v>4883</v>
      </c>
      <c r="B3275" t="s">
        <v>5</v>
      </c>
      <c r="C3275" t="s">
        <v>1736</v>
      </c>
      <c r="D3275" t="s">
        <v>6897</v>
      </c>
      <c r="E3275" t="s">
        <v>1713</v>
      </c>
    </row>
    <row r="3276" spans="1:5">
      <c r="A3276" t="s">
        <v>4884</v>
      </c>
      <c r="B3276" t="s">
        <v>5</v>
      </c>
      <c r="C3276" t="s">
        <v>1736</v>
      </c>
      <c r="D3276" t="s">
        <v>6897</v>
      </c>
      <c r="E3276" t="s">
        <v>1714</v>
      </c>
    </row>
    <row r="3277" spans="1:5">
      <c r="A3277" t="s">
        <v>4885</v>
      </c>
      <c r="B3277" t="s">
        <v>5</v>
      </c>
      <c r="C3277" t="s">
        <v>1736</v>
      </c>
      <c r="D3277" t="s">
        <v>6897</v>
      </c>
      <c r="E3277" t="s">
        <v>1715</v>
      </c>
    </row>
    <row r="3278" spans="1:5">
      <c r="A3278" t="s">
        <v>4886</v>
      </c>
      <c r="B3278" t="s">
        <v>5</v>
      </c>
      <c r="C3278" t="s">
        <v>1736</v>
      </c>
      <c r="D3278" t="s">
        <v>6898</v>
      </c>
      <c r="E3278" t="s">
        <v>1702</v>
      </c>
    </row>
    <row r="3279" spans="1:5">
      <c r="A3279" t="s">
        <v>4887</v>
      </c>
      <c r="B3279" t="s">
        <v>5</v>
      </c>
      <c r="C3279" t="s">
        <v>1736</v>
      </c>
      <c r="D3279" t="s">
        <v>6898</v>
      </c>
      <c r="E3279" t="s">
        <v>1705</v>
      </c>
    </row>
    <row r="3280" spans="1:5">
      <c r="A3280" t="s">
        <v>4888</v>
      </c>
      <c r="B3280" t="s">
        <v>5</v>
      </c>
      <c r="C3280" t="s">
        <v>1736</v>
      </c>
      <c r="D3280" t="s">
        <v>6898</v>
      </c>
      <c r="E3280" t="s">
        <v>1706</v>
      </c>
    </row>
    <row r="3281" spans="1:5">
      <c r="A3281" t="s">
        <v>4889</v>
      </c>
      <c r="B3281" t="s">
        <v>5</v>
      </c>
      <c r="C3281" t="s">
        <v>1736</v>
      </c>
      <c r="D3281" t="s">
        <v>6898</v>
      </c>
      <c r="E3281" t="s">
        <v>1707</v>
      </c>
    </row>
    <row r="3282" spans="1:5">
      <c r="A3282" t="s">
        <v>4890</v>
      </c>
      <c r="B3282" t="s">
        <v>5</v>
      </c>
      <c r="C3282" t="s">
        <v>1736</v>
      </c>
      <c r="D3282" t="s">
        <v>6898</v>
      </c>
      <c r="E3282" t="s">
        <v>1708</v>
      </c>
    </row>
    <row r="3283" spans="1:5">
      <c r="A3283" t="s">
        <v>4891</v>
      </c>
      <c r="B3283" t="s">
        <v>5</v>
      </c>
      <c r="C3283" t="s">
        <v>1736</v>
      </c>
      <c r="D3283" t="s">
        <v>6898</v>
      </c>
      <c r="E3283" t="s">
        <v>1709</v>
      </c>
    </row>
    <row r="3284" spans="1:5">
      <c r="A3284" t="s">
        <v>4892</v>
      </c>
      <c r="B3284" t="s">
        <v>5</v>
      </c>
      <c r="C3284" t="s">
        <v>1736</v>
      </c>
      <c r="D3284" t="s">
        <v>6898</v>
      </c>
      <c r="E3284" t="s">
        <v>1710</v>
      </c>
    </row>
    <row r="3285" spans="1:5">
      <c r="A3285" t="s">
        <v>4893</v>
      </c>
      <c r="B3285" t="s">
        <v>5</v>
      </c>
      <c r="C3285" t="s">
        <v>1736</v>
      </c>
      <c r="D3285" t="s">
        <v>6898</v>
      </c>
      <c r="E3285" t="s">
        <v>1711</v>
      </c>
    </row>
    <row r="3286" spans="1:5">
      <c r="A3286" t="s">
        <v>4894</v>
      </c>
      <c r="B3286" t="s">
        <v>5</v>
      </c>
      <c r="C3286" t="s">
        <v>1736</v>
      </c>
      <c r="D3286" t="s">
        <v>6898</v>
      </c>
      <c r="E3286" t="s">
        <v>1712</v>
      </c>
    </row>
    <row r="3287" spans="1:5">
      <c r="A3287" t="s">
        <v>4895</v>
      </c>
      <c r="B3287" t="s">
        <v>5</v>
      </c>
      <c r="C3287" t="s">
        <v>1736</v>
      </c>
      <c r="D3287" t="s">
        <v>6898</v>
      </c>
      <c r="E3287" t="s">
        <v>1713</v>
      </c>
    </row>
    <row r="3288" spans="1:5">
      <c r="A3288" t="s">
        <v>4896</v>
      </c>
      <c r="B3288" t="s">
        <v>5</v>
      </c>
      <c r="C3288" t="s">
        <v>1736</v>
      </c>
      <c r="D3288" t="s">
        <v>6898</v>
      </c>
      <c r="E3288" t="s">
        <v>1714</v>
      </c>
    </row>
    <row r="3289" spans="1:5">
      <c r="A3289" t="s">
        <v>4897</v>
      </c>
      <c r="B3289" t="s">
        <v>5</v>
      </c>
      <c r="C3289" t="s">
        <v>1736</v>
      </c>
      <c r="D3289" t="s">
        <v>6898</v>
      </c>
      <c r="E3289" t="s">
        <v>1715</v>
      </c>
    </row>
    <row r="3290" spans="1:5">
      <c r="A3290" t="s">
        <v>4898</v>
      </c>
      <c r="B3290" t="s">
        <v>5</v>
      </c>
      <c r="C3290" t="s">
        <v>1736</v>
      </c>
      <c r="D3290" t="s">
        <v>6899</v>
      </c>
      <c r="E3290" t="s">
        <v>1702</v>
      </c>
    </row>
    <row r="3291" spans="1:5">
      <c r="A3291" t="s">
        <v>4899</v>
      </c>
      <c r="B3291" t="s">
        <v>5</v>
      </c>
      <c r="C3291" t="s">
        <v>1736</v>
      </c>
      <c r="D3291" t="s">
        <v>6899</v>
      </c>
      <c r="E3291" t="s">
        <v>1705</v>
      </c>
    </row>
    <row r="3292" spans="1:5">
      <c r="A3292" t="s">
        <v>4900</v>
      </c>
      <c r="B3292" t="s">
        <v>5</v>
      </c>
      <c r="C3292" t="s">
        <v>1736</v>
      </c>
      <c r="D3292" t="s">
        <v>6899</v>
      </c>
      <c r="E3292" t="s">
        <v>1706</v>
      </c>
    </row>
    <row r="3293" spans="1:5">
      <c r="A3293" t="s">
        <v>4901</v>
      </c>
      <c r="B3293" t="s">
        <v>5</v>
      </c>
      <c r="C3293" t="s">
        <v>1736</v>
      </c>
      <c r="D3293" t="s">
        <v>6899</v>
      </c>
      <c r="E3293" t="s">
        <v>1707</v>
      </c>
    </row>
    <row r="3294" spans="1:5">
      <c r="A3294" t="s">
        <v>4902</v>
      </c>
      <c r="B3294" t="s">
        <v>5</v>
      </c>
      <c r="C3294" t="s">
        <v>1736</v>
      </c>
      <c r="D3294" t="s">
        <v>6899</v>
      </c>
      <c r="E3294" t="s">
        <v>1708</v>
      </c>
    </row>
    <row r="3295" spans="1:5">
      <c r="A3295" t="s">
        <v>4903</v>
      </c>
      <c r="B3295" t="s">
        <v>5</v>
      </c>
      <c r="C3295" t="s">
        <v>1736</v>
      </c>
      <c r="D3295" t="s">
        <v>6899</v>
      </c>
      <c r="E3295" t="s">
        <v>1709</v>
      </c>
    </row>
    <row r="3296" spans="1:5">
      <c r="A3296" t="s">
        <v>4904</v>
      </c>
      <c r="B3296" t="s">
        <v>5</v>
      </c>
      <c r="C3296" t="s">
        <v>1736</v>
      </c>
      <c r="D3296" t="s">
        <v>6899</v>
      </c>
      <c r="E3296" t="s">
        <v>1710</v>
      </c>
    </row>
    <row r="3297" spans="1:5">
      <c r="A3297" t="s">
        <v>4905</v>
      </c>
      <c r="B3297" t="s">
        <v>5</v>
      </c>
      <c r="C3297" t="s">
        <v>1736</v>
      </c>
      <c r="D3297" t="s">
        <v>6899</v>
      </c>
      <c r="E3297" t="s">
        <v>1711</v>
      </c>
    </row>
    <row r="3298" spans="1:5">
      <c r="A3298" t="s">
        <v>4906</v>
      </c>
      <c r="B3298" t="s">
        <v>5</v>
      </c>
      <c r="C3298" t="s">
        <v>1736</v>
      </c>
      <c r="D3298" t="s">
        <v>6899</v>
      </c>
      <c r="E3298" t="s">
        <v>1712</v>
      </c>
    </row>
    <row r="3299" spans="1:5">
      <c r="A3299" t="s">
        <v>4907</v>
      </c>
      <c r="B3299" t="s">
        <v>5</v>
      </c>
      <c r="C3299" t="s">
        <v>1736</v>
      </c>
      <c r="D3299" t="s">
        <v>6899</v>
      </c>
      <c r="E3299" t="s">
        <v>1713</v>
      </c>
    </row>
    <row r="3300" spans="1:5">
      <c r="A3300" t="s">
        <v>4908</v>
      </c>
      <c r="B3300" t="s">
        <v>5</v>
      </c>
      <c r="C3300" t="s">
        <v>1736</v>
      </c>
      <c r="D3300" t="s">
        <v>6899</v>
      </c>
      <c r="E3300" t="s">
        <v>1714</v>
      </c>
    </row>
    <row r="3301" spans="1:5">
      <c r="A3301" t="s">
        <v>4909</v>
      </c>
      <c r="B3301" t="s">
        <v>5</v>
      </c>
      <c r="C3301" t="s">
        <v>1736</v>
      </c>
      <c r="D3301" t="s">
        <v>6899</v>
      </c>
      <c r="E3301" t="s">
        <v>1715</v>
      </c>
    </row>
    <row r="3302" spans="1:5">
      <c r="A3302" t="s">
        <v>4910</v>
      </c>
      <c r="B3302" t="s">
        <v>5</v>
      </c>
      <c r="C3302" t="s">
        <v>1736</v>
      </c>
      <c r="D3302" t="s">
        <v>6900</v>
      </c>
      <c r="E3302" t="s">
        <v>1702</v>
      </c>
    </row>
    <row r="3303" spans="1:5">
      <c r="A3303" t="s">
        <v>4911</v>
      </c>
      <c r="B3303" t="s">
        <v>5</v>
      </c>
      <c r="C3303" t="s">
        <v>1736</v>
      </c>
      <c r="D3303" t="s">
        <v>6900</v>
      </c>
      <c r="E3303" t="s">
        <v>1705</v>
      </c>
    </row>
    <row r="3304" spans="1:5">
      <c r="A3304" t="s">
        <v>4912</v>
      </c>
      <c r="B3304" t="s">
        <v>5</v>
      </c>
      <c r="C3304" t="s">
        <v>1736</v>
      </c>
      <c r="D3304" t="s">
        <v>6900</v>
      </c>
      <c r="E3304" t="s">
        <v>1706</v>
      </c>
    </row>
    <row r="3305" spans="1:5">
      <c r="A3305" t="s">
        <v>4913</v>
      </c>
      <c r="B3305" t="s">
        <v>5</v>
      </c>
      <c r="C3305" t="s">
        <v>1736</v>
      </c>
      <c r="D3305" t="s">
        <v>6900</v>
      </c>
      <c r="E3305" t="s">
        <v>1707</v>
      </c>
    </row>
    <row r="3306" spans="1:5">
      <c r="A3306" t="s">
        <v>4914</v>
      </c>
      <c r="B3306" t="s">
        <v>5</v>
      </c>
      <c r="C3306" t="s">
        <v>1736</v>
      </c>
      <c r="D3306" t="s">
        <v>6900</v>
      </c>
      <c r="E3306" t="s">
        <v>1708</v>
      </c>
    </row>
    <row r="3307" spans="1:5">
      <c r="A3307" t="s">
        <v>4915</v>
      </c>
      <c r="B3307" t="s">
        <v>5</v>
      </c>
      <c r="C3307" t="s">
        <v>1736</v>
      </c>
      <c r="D3307" t="s">
        <v>6900</v>
      </c>
      <c r="E3307" t="s">
        <v>1709</v>
      </c>
    </row>
    <row r="3308" spans="1:5">
      <c r="A3308" t="s">
        <v>4916</v>
      </c>
      <c r="B3308" t="s">
        <v>5</v>
      </c>
      <c r="C3308" t="s">
        <v>1736</v>
      </c>
      <c r="D3308" t="s">
        <v>6900</v>
      </c>
      <c r="E3308" t="s">
        <v>1710</v>
      </c>
    </row>
    <row r="3309" spans="1:5">
      <c r="A3309" t="s">
        <v>4917</v>
      </c>
      <c r="B3309" t="s">
        <v>5</v>
      </c>
      <c r="C3309" t="s">
        <v>1736</v>
      </c>
      <c r="D3309" t="s">
        <v>6900</v>
      </c>
      <c r="E3309" t="s">
        <v>1711</v>
      </c>
    </row>
    <row r="3310" spans="1:5">
      <c r="A3310" t="s">
        <v>4918</v>
      </c>
      <c r="B3310" t="s">
        <v>5</v>
      </c>
      <c r="C3310" t="s">
        <v>1736</v>
      </c>
      <c r="D3310" t="s">
        <v>6900</v>
      </c>
      <c r="E3310" t="s">
        <v>1712</v>
      </c>
    </row>
    <row r="3311" spans="1:5">
      <c r="A3311" t="s">
        <v>4919</v>
      </c>
      <c r="B3311" t="s">
        <v>5</v>
      </c>
      <c r="C3311" t="s">
        <v>1736</v>
      </c>
      <c r="D3311" t="s">
        <v>6900</v>
      </c>
      <c r="E3311" t="s">
        <v>1713</v>
      </c>
    </row>
    <row r="3312" spans="1:5">
      <c r="A3312" t="s">
        <v>4920</v>
      </c>
      <c r="B3312" t="s">
        <v>5</v>
      </c>
      <c r="C3312" t="s">
        <v>1736</v>
      </c>
      <c r="D3312" t="s">
        <v>6900</v>
      </c>
      <c r="E3312" t="s">
        <v>1714</v>
      </c>
    </row>
    <row r="3313" spans="1:5">
      <c r="A3313" t="s">
        <v>4921</v>
      </c>
      <c r="B3313" t="s">
        <v>5</v>
      </c>
      <c r="C3313" t="s">
        <v>1736</v>
      </c>
      <c r="D3313" t="s">
        <v>6900</v>
      </c>
      <c r="E3313" t="s">
        <v>1715</v>
      </c>
    </row>
    <row r="3314" spans="1:5">
      <c r="A3314" t="s">
        <v>4922</v>
      </c>
      <c r="B3314" t="s">
        <v>5</v>
      </c>
      <c r="C3314" t="s">
        <v>1736</v>
      </c>
      <c r="D3314" t="s">
        <v>6901</v>
      </c>
      <c r="E3314" t="s">
        <v>1702</v>
      </c>
    </row>
    <row r="3315" spans="1:5">
      <c r="A3315" t="s">
        <v>4923</v>
      </c>
      <c r="B3315" t="s">
        <v>5</v>
      </c>
      <c r="C3315" t="s">
        <v>1736</v>
      </c>
      <c r="D3315" t="s">
        <v>6901</v>
      </c>
      <c r="E3315" t="s">
        <v>1705</v>
      </c>
    </row>
    <row r="3316" spans="1:5">
      <c r="A3316" t="s">
        <v>4924</v>
      </c>
      <c r="B3316" t="s">
        <v>5</v>
      </c>
      <c r="C3316" t="s">
        <v>1736</v>
      </c>
      <c r="D3316" t="s">
        <v>6901</v>
      </c>
      <c r="E3316" t="s">
        <v>1706</v>
      </c>
    </row>
    <row r="3317" spans="1:5">
      <c r="A3317" t="s">
        <v>4925</v>
      </c>
      <c r="B3317" t="s">
        <v>5</v>
      </c>
      <c r="C3317" t="s">
        <v>1736</v>
      </c>
      <c r="D3317" t="s">
        <v>6901</v>
      </c>
      <c r="E3317" t="s">
        <v>1707</v>
      </c>
    </row>
    <row r="3318" spans="1:5">
      <c r="A3318" t="s">
        <v>4926</v>
      </c>
      <c r="B3318" t="s">
        <v>5</v>
      </c>
      <c r="C3318" t="s">
        <v>1736</v>
      </c>
      <c r="D3318" t="s">
        <v>6901</v>
      </c>
      <c r="E3318" t="s">
        <v>1708</v>
      </c>
    </row>
    <row r="3319" spans="1:5">
      <c r="A3319" t="s">
        <v>4927</v>
      </c>
      <c r="B3319" t="s">
        <v>5</v>
      </c>
      <c r="C3319" t="s">
        <v>1736</v>
      </c>
      <c r="D3319" t="s">
        <v>6901</v>
      </c>
      <c r="E3319" t="s">
        <v>1709</v>
      </c>
    </row>
    <row r="3320" spans="1:5">
      <c r="A3320" t="s">
        <v>4928</v>
      </c>
      <c r="B3320" t="s">
        <v>5</v>
      </c>
      <c r="C3320" t="s">
        <v>1736</v>
      </c>
      <c r="D3320" t="s">
        <v>6901</v>
      </c>
      <c r="E3320" t="s">
        <v>1710</v>
      </c>
    </row>
    <row r="3321" spans="1:5">
      <c r="A3321" t="s">
        <v>4929</v>
      </c>
      <c r="B3321" t="s">
        <v>5</v>
      </c>
      <c r="C3321" t="s">
        <v>1736</v>
      </c>
      <c r="D3321" t="s">
        <v>6901</v>
      </c>
      <c r="E3321" t="s">
        <v>1711</v>
      </c>
    </row>
    <row r="3322" spans="1:5">
      <c r="A3322" t="s">
        <v>4930</v>
      </c>
      <c r="B3322" t="s">
        <v>5</v>
      </c>
      <c r="C3322" t="s">
        <v>1736</v>
      </c>
      <c r="D3322" t="s">
        <v>6901</v>
      </c>
      <c r="E3322" t="s">
        <v>1712</v>
      </c>
    </row>
    <row r="3323" spans="1:5">
      <c r="A3323" t="s">
        <v>4931</v>
      </c>
      <c r="B3323" t="s">
        <v>5</v>
      </c>
      <c r="C3323" t="s">
        <v>1736</v>
      </c>
      <c r="D3323" t="s">
        <v>6901</v>
      </c>
      <c r="E3323" t="s">
        <v>1713</v>
      </c>
    </row>
    <row r="3324" spans="1:5">
      <c r="A3324" t="s">
        <v>4932</v>
      </c>
      <c r="B3324" t="s">
        <v>5</v>
      </c>
      <c r="C3324" t="s">
        <v>1736</v>
      </c>
      <c r="D3324" t="s">
        <v>6901</v>
      </c>
      <c r="E3324" t="s">
        <v>1714</v>
      </c>
    </row>
    <row r="3325" spans="1:5">
      <c r="A3325" t="s">
        <v>4933</v>
      </c>
      <c r="B3325" t="s">
        <v>5</v>
      </c>
      <c r="C3325" t="s">
        <v>1736</v>
      </c>
      <c r="D3325" t="s">
        <v>6901</v>
      </c>
      <c r="E3325" t="s">
        <v>1715</v>
      </c>
    </row>
    <row r="3326" spans="1:5">
      <c r="A3326" t="s">
        <v>4934</v>
      </c>
      <c r="B3326" t="s">
        <v>5</v>
      </c>
      <c r="C3326" t="s">
        <v>1736</v>
      </c>
      <c r="D3326" t="s">
        <v>6902</v>
      </c>
      <c r="E3326" t="s">
        <v>1702</v>
      </c>
    </row>
    <row r="3327" spans="1:5">
      <c r="A3327" t="s">
        <v>4935</v>
      </c>
      <c r="B3327" t="s">
        <v>5</v>
      </c>
      <c r="C3327" t="s">
        <v>1736</v>
      </c>
      <c r="D3327" t="s">
        <v>6902</v>
      </c>
      <c r="E3327" t="s">
        <v>1705</v>
      </c>
    </row>
    <row r="3328" spans="1:5">
      <c r="A3328" t="s">
        <v>4936</v>
      </c>
      <c r="B3328" t="s">
        <v>5</v>
      </c>
      <c r="C3328" t="s">
        <v>1736</v>
      </c>
      <c r="D3328" t="s">
        <v>6902</v>
      </c>
      <c r="E3328" t="s">
        <v>1706</v>
      </c>
    </row>
    <row r="3329" spans="1:5">
      <c r="A3329" t="s">
        <v>4937</v>
      </c>
      <c r="B3329" t="s">
        <v>5</v>
      </c>
      <c r="C3329" t="s">
        <v>1736</v>
      </c>
      <c r="D3329" t="s">
        <v>6902</v>
      </c>
      <c r="E3329" t="s">
        <v>1707</v>
      </c>
    </row>
    <row r="3330" spans="1:5">
      <c r="A3330" t="s">
        <v>4938</v>
      </c>
      <c r="B3330" t="s">
        <v>5</v>
      </c>
      <c r="C3330" t="s">
        <v>1736</v>
      </c>
      <c r="D3330" t="s">
        <v>6902</v>
      </c>
      <c r="E3330" t="s">
        <v>1708</v>
      </c>
    </row>
    <row r="3331" spans="1:5">
      <c r="A3331" t="s">
        <v>4939</v>
      </c>
      <c r="B3331" t="s">
        <v>5</v>
      </c>
      <c r="C3331" t="s">
        <v>1736</v>
      </c>
      <c r="D3331" t="s">
        <v>6902</v>
      </c>
      <c r="E3331" t="s">
        <v>1709</v>
      </c>
    </row>
    <row r="3332" spans="1:5">
      <c r="A3332" t="s">
        <v>4940</v>
      </c>
      <c r="B3332" t="s">
        <v>5</v>
      </c>
      <c r="C3332" t="s">
        <v>1736</v>
      </c>
      <c r="D3332" t="s">
        <v>6902</v>
      </c>
      <c r="E3332" t="s">
        <v>1710</v>
      </c>
    </row>
    <row r="3333" spans="1:5">
      <c r="A3333" t="s">
        <v>4941</v>
      </c>
      <c r="B3333" t="s">
        <v>5</v>
      </c>
      <c r="C3333" t="s">
        <v>1736</v>
      </c>
      <c r="D3333" t="s">
        <v>6902</v>
      </c>
      <c r="E3333" t="s">
        <v>1711</v>
      </c>
    </row>
    <row r="3334" spans="1:5">
      <c r="A3334" t="s">
        <v>4942</v>
      </c>
      <c r="B3334" t="s">
        <v>5</v>
      </c>
      <c r="C3334" t="s">
        <v>1736</v>
      </c>
      <c r="D3334" t="s">
        <v>6902</v>
      </c>
      <c r="E3334" t="s">
        <v>1712</v>
      </c>
    </row>
    <row r="3335" spans="1:5">
      <c r="A3335" t="s">
        <v>4943</v>
      </c>
      <c r="B3335" t="s">
        <v>5</v>
      </c>
      <c r="C3335" t="s">
        <v>1736</v>
      </c>
      <c r="D3335" t="s">
        <v>6902</v>
      </c>
      <c r="E3335" t="s">
        <v>1713</v>
      </c>
    </row>
    <row r="3336" spans="1:5">
      <c r="A3336" t="s">
        <v>4944</v>
      </c>
      <c r="B3336" t="s">
        <v>5</v>
      </c>
      <c r="C3336" t="s">
        <v>1736</v>
      </c>
      <c r="D3336" t="s">
        <v>6902</v>
      </c>
      <c r="E3336" t="s">
        <v>1714</v>
      </c>
    </row>
    <row r="3337" spans="1:5">
      <c r="A3337" t="s">
        <v>4945</v>
      </c>
      <c r="B3337" t="s">
        <v>5</v>
      </c>
      <c r="C3337" t="s">
        <v>1736</v>
      </c>
      <c r="D3337" t="s">
        <v>6902</v>
      </c>
      <c r="E3337" t="s">
        <v>1715</v>
      </c>
    </row>
    <row r="3338" spans="1:5">
      <c r="A3338" t="s">
        <v>4946</v>
      </c>
      <c r="B3338" t="s">
        <v>5</v>
      </c>
      <c r="C3338" t="s">
        <v>1736</v>
      </c>
      <c r="D3338" t="s">
        <v>6903</v>
      </c>
      <c r="E3338" t="s">
        <v>1702</v>
      </c>
    </row>
    <row r="3339" spans="1:5">
      <c r="A3339" t="s">
        <v>4947</v>
      </c>
      <c r="B3339" t="s">
        <v>5</v>
      </c>
      <c r="C3339" t="s">
        <v>1736</v>
      </c>
      <c r="D3339" t="s">
        <v>6903</v>
      </c>
      <c r="E3339" t="s">
        <v>1705</v>
      </c>
    </row>
    <row r="3340" spans="1:5">
      <c r="A3340" t="s">
        <v>4948</v>
      </c>
      <c r="B3340" t="s">
        <v>5</v>
      </c>
      <c r="C3340" t="s">
        <v>1736</v>
      </c>
      <c r="D3340" t="s">
        <v>6903</v>
      </c>
      <c r="E3340" t="s">
        <v>1706</v>
      </c>
    </row>
    <row r="3341" spans="1:5">
      <c r="A3341" t="s">
        <v>4949</v>
      </c>
      <c r="B3341" t="s">
        <v>5</v>
      </c>
      <c r="C3341" t="s">
        <v>1736</v>
      </c>
      <c r="D3341" t="s">
        <v>6903</v>
      </c>
      <c r="E3341" t="s">
        <v>1707</v>
      </c>
    </row>
    <row r="3342" spans="1:5">
      <c r="A3342" t="s">
        <v>4950</v>
      </c>
      <c r="B3342" t="s">
        <v>5</v>
      </c>
      <c r="C3342" t="s">
        <v>1736</v>
      </c>
      <c r="D3342" t="s">
        <v>6903</v>
      </c>
      <c r="E3342" t="s">
        <v>1708</v>
      </c>
    </row>
    <row r="3343" spans="1:5">
      <c r="A3343" t="s">
        <v>4951</v>
      </c>
      <c r="B3343" t="s">
        <v>5</v>
      </c>
      <c r="C3343" t="s">
        <v>1736</v>
      </c>
      <c r="D3343" t="s">
        <v>6903</v>
      </c>
      <c r="E3343" t="s">
        <v>1709</v>
      </c>
    </row>
    <row r="3344" spans="1:5">
      <c r="A3344" t="s">
        <v>4952</v>
      </c>
      <c r="B3344" t="s">
        <v>5</v>
      </c>
      <c r="C3344" t="s">
        <v>1736</v>
      </c>
      <c r="D3344" t="s">
        <v>6903</v>
      </c>
      <c r="E3344" t="s">
        <v>1710</v>
      </c>
    </row>
    <row r="3345" spans="1:5">
      <c r="A3345" t="s">
        <v>4953</v>
      </c>
      <c r="B3345" t="s">
        <v>5</v>
      </c>
      <c r="C3345" t="s">
        <v>1736</v>
      </c>
      <c r="D3345" t="s">
        <v>6903</v>
      </c>
      <c r="E3345" t="s">
        <v>1711</v>
      </c>
    </row>
    <row r="3346" spans="1:5">
      <c r="A3346" t="s">
        <v>4954</v>
      </c>
      <c r="B3346" t="s">
        <v>5</v>
      </c>
      <c r="C3346" t="s">
        <v>1736</v>
      </c>
      <c r="D3346" t="s">
        <v>6903</v>
      </c>
      <c r="E3346" t="s">
        <v>1712</v>
      </c>
    </row>
    <row r="3347" spans="1:5">
      <c r="A3347" t="s">
        <v>4955</v>
      </c>
      <c r="B3347" t="s">
        <v>5</v>
      </c>
      <c r="C3347" t="s">
        <v>1736</v>
      </c>
      <c r="D3347" t="s">
        <v>6903</v>
      </c>
      <c r="E3347" t="s">
        <v>1713</v>
      </c>
    </row>
    <row r="3348" spans="1:5">
      <c r="A3348" t="s">
        <v>4956</v>
      </c>
      <c r="B3348" t="s">
        <v>5</v>
      </c>
      <c r="C3348" t="s">
        <v>1736</v>
      </c>
      <c r="D3348" t="s">
        <v>6903</v>
      </c>
      <c r="E3348" t="s">
        <v>1714</v>
      </c>
    </row>
    <row r="3349" spans="1:5">
      <c r="A3349" t="s">
        <v>4957</v>
      </c>
      <c r="B3349" t="s">
        <v>5</v>
      </c>
      <c r="C3349" t="s">
        <v>1736</v>
      </c>
      <c r="D3349" t="s">
        <v>6903</v>
      </c>
      <c r="E3349" t="s">
        <v>1715</v>
      </c>
    </row>
    <row r="3350" spans="1:5">
      <c r="A3350" t="s">
        <v>4958</v>
      </c>
      <c r="B3350" t="s">
        <v>5</v>
      </c>
      <c r="C3350" t="s">
        <v>1736</v>
      </c>
      <c r="D3350" t="s">
        <v>6904</v>
      </c>
      <c r="E3350" t="s">
        <v>1702</v>
      </c>
    </row>
    <row r="3351" spans="1:5">
      <c r="A3351" t="s">
        <v>4959</v>
      </c>
      <c r="B3351" t="s">
        <v>5</v>
      </c>
      <c r="C3351" t="s">
        <v>1736</v>
      </c>
      <c r="D3351" t="s">
        <v>6904</v>
      </c>
      <c r="E3351" t="s">
        <v>1705</v>
      </c>
    </row>
    <row r="3352" spans="1:5">
      <c r="A3352" t="s">
        <v>4960</v>
      </c>
      <c r="B3352" t="s">
        <v>5</v>
      </c>
      <c r="C3352" t="s">
        <v>1736</v>
      </c>
      <c r="D3352" t="s">
        <v>6904</v>
      </c>
      <c r="E3352" t="s">
        <v>1706</v>
      </c>
    </row>
    <row r="3353" spans="1:5">
      <c r="A3353" t="s">
        <v>4961</v>
      </c>
      <c r="B3353" t="s">
        <v>5</v>
      </c>
      <c r="C3353" t="s">
        <v>1736</v>
      </c>
      <c r="D3353" t="s">
        <v>6904</v>
      </c>
      <c r="E3353" t="s">
        <v>1707</v>
      </c>
    </row>
    <row r="3354" spans="1:5">
      <c r="A3354" t="s">
        <v>4962</v>
      </c>
      <c r="B3354" t="s">
        <v>5</v>
      </c>
      <c r="C3354" t="s">
        <v>1736</v>
      </c>
      <c r="D3354" t="s">
        <v>6904</v>
      </c>
      <c r="E3354" t="s">
        <v>1708</v>
      </c>
    </row>
    <row r="3355" spans="1:5">
      <c r="A3355" t="s">
        <v>4963</v>
      </c>
      <c r="B3355" t="s">
        <v>5</v>
      </c>
      <c r="C3355" t="s">
        <v>1736</v>
      </c>
      <c r="D3355" t="s">
        <v>6904</v>
      </c>
      <c r="E3355" t="s">
        <v>1709</v>
      </c>
    </row>
    <row r="3356" spans="1:5">
      <c r="A3356" t="s">
        <v>4964</v>
      </c>
      <c r="B3356" t="s">
        <v>5</v>
      </c>
      <c r="C3356" t="s">
        <v>1736</v>
      </c>
      <c r="D3356" t="s">
        <v>6904</v>
      </c>
      <c r="E3356" t="s">
        <v>1710</v>
      </c>
    </row>
    <row r="3357" spans="1:5">
      <c r="A3357" t="s">
        <v>4965</v>
      </c>
      <c r="B3357" t="s">
        <v>5</v>
      </c>
      <c r="C3357" t="s">
        <v>1736</v>
      </c>
      <c r="D3357" t="s">
        <v>6904</v>
      </c>
      <c r="E3357" t="s">
        <v>1711</v>
      </c>
    </row>
    <row r="3358" spans="1:5">
      <c r="A3358" t="s">
        <v>4966</v>
      </c>
      <c r="B3358" t="s">
        <v>5</v>
      </c>
      <c r="C3358" t="s">
        <v>1736</v>
      </c>
      <c r="D3358" t="s">
        <v>6904</v>
      </c>
      <c r="E3358" t="s">
        <v>1712</v>
      </c>
    </row>
    <row r="3359" spans="1:5">
      <c r="A3359" t="s">
        <v>4967</v>
      </c>
      <c r="B3359" t="s">
        <v>5</v>
      </c>
      <c r="C3359" t="s">
        <v>1736</v>
      </c>
      <c r="D3359" t="s">
        <v>6904</v>
      </c>
      <c r="E3359" t="s">
        <v>1713</v>
      </c>
    </row>
    <row r="3360" spans="1:5">
      <c r="A3360" t="s">
        <v>4968</v>
      </c>
      <c r="B3360" t="s">
        <v>5</v>
      </c>
      <c r="C3360" t="s">
        <v>1736</v>
      </c>
      <c r="D3360" t="s">
        <v>6904</v>
      </c>
      <c r="E3360" t="s">
        <v>1714</v>
      </c>
    </row>
    <row r="3361" spans="1:5">
      <c r="A3361" t="s">
        <v>4969</v>
      </c>
      <c r="B3361" t="s">
        <v>5</v>
      </c>
      <c r="C3361" t="s">
        <v>1736</v>
      </c>
      <c r="D3361" t="s">
        <v>6904</v>
      </c>
      <c r="E3361" t="s">
        <v>1715</v>
      </c>
    </row>
    <row r="3362" spans="1:5">
      <c r="A3362" t="s">
        <v>4970</v>
      </c>
      <c r="B3362" t="s">
        <v>5</v>
      </c>
      <c r="C3362" t="s">
        <v>1736</v>
      </c>
      <c r="D3362" t="s">
        <v>6905</v>
      </c>
      <c r="E3362" t="s">
        <v>1702</v>
      </c>
    </row>
    <row r="3363" spans="1:5">
      <c r="A3363" t="s">
        <v>4971</v>
      </c>
      <c r="B3363" t="s">
        <v>5</v>
      </c>
      <c r="C3363" t="s">
        <v>1736</v>
      </c>
      <c r="D3363" t="s">
        <v>6905</v>
      </c>
      <c r="E3363" t="s">
        <v>1705</v>
      </c>
    </row>
    <row r="3364" spans="1:5">
      <c r="A3364" t="s">
        <v>4972</v>
      </c>
      <c r="B3364" t="s">
        <v>5</v>
      </c>
      <c r="C3364" t="s">
        <v>1736</v>
      </c>
      <c r="D3364" t="s">
        <v>6905</v>
      </c>
      <c r="E3364" t="s">
        <v>1706</v>
      </c>
    </row>
    <row r="3365" spans="1:5">
      <c r="A3365" t="s">
        <v>4973</v>
      </c>
      <c r="B3365" t="s">
        <v>5</v>
      </c>
      <c r="C3365" t="s">
        <v>1736</v>
      </c>
      <c r="D3365" t="s">
        <v>6905</v>
      </c>
      <c r="E3365" t="s">
        <v>1707</v>
      </c>
    </row>
    <row r="3366" spans="1:5">
      <c r="A3366" t="s">
        <v>4974</v>
      </c>
      <c r="B3366" t="s">
        <v>5</v>
      </c>
      <c r="C3366" t="s">
        <v>1736</v>
      </c>
      <c r="D3366" t="s">
        <v>6905</v>
      </c>
      <c r="E3366" t="s">
        <v>1708</v>
      </c>
    </row>
    <row r="3367" spans="1:5">
      <c r="A3367" t="s">
        <v>4975</v>
      </c>
      <c r="B3367" t="s">
        <v>5</v>
      </c>
      <c r="C3367" t="s">
        <v>1736</v>
      </c>
      <c r="D3367" t="s">
        <v>6905</v>
      </c>
      <c r="E3367" t="s">
        <v>1709</v>
      </c>
    </row>
    <row r="3368" spans="1:5">
      <c r="A3368" t="s">
        <v>4976</v>
      </c>
      <c r="B3368" t="s">
        <v>5</v>
      </c>
      <c r="C3368" t="s">
        <v>1736</v>
      </c>
      <c r="D3368" t="s">
        <v>6905</v>
      </c>
      <c r="E3368" t="s">
        <v>1710</v>
      </c>
    </row>
    <row r="3369" spans="1:5">
      <c r="A3369" t="s">
        <v>4977</v>
      </c>
      <c r="B3369" t="s">
        <v>5</v>
      </c>
      <c r="C3369" t="s">
        <v>1736</v>
      </c>
      <c r="D3369" t="s">
        <v>6905</v>
      </c>
      <c r="E3369" t="s">
        <v>1711</v>
      </c>
    </row>
    <row r="3370" spans="1:5">
      <c r="A3370" t="s">
        <v>4978</v>
      </c>
      <c r="B3370" t="s">
        <v>5</v>
      </c>
      <c r="C3370" t="s">
        <v>1736</v>
      </c>
      <c r="D3370" t="s">
        <v>6905</v>
      </c>
      <c r="E3370" t="s">
        <v>1712</v>
      </c>
    </row>
    <row r="3371" spans="1:5">
      <c r="A3371" t="s">
        <v>4979</v>
      </c>
      <c r="B3371" t="s">
        <v>5</v>
      </c>
      <c r="C3371" t="s">
        <v>1736</v>
      </c>
      <c r="D3371" t="s">
        <v>6905</v>
      </c>
      <c r="E3371" t="s">
        <v>1713</v>
      </c>
    </row>
    <row r="3372" spans="1:5">
      <c r="A3372" t="s">
        <v>4980</v>
      </c>
      <c r="B3372" t="s">
        <v>5</v>
      </c>
      <c r="C3372" t="s">
        <v>1736</v>
      </c>
      <c r="D3372" t="s">
        <v>6905</v>
      </c>
      <c r="E3372" t="s">
        <v>1714</v>
      </c>
    </row>
    <row r="3373" spans="1:5">
      <c r="A3373" t="s">
        <v>4981</v>
      </c>
      <c r="B3373" t="s">
        <v>5</v>
      </c>
      <c r="C3373" t="s">
        <v>1736</v>
      </c>
      <c r="D3373" t="s">
        <v>6905</v>
      </c>
      <c r="E3373" t="s">
        <v>1715</v>
      </c>
    </row>
    <row r="3374" spans="1:5">
      <c r="A3374" t="s">
        <v>4982</v>
      </c>
      <c r="B3374" t="s">
        <v>5</v>
      </c>
      <c r="C3374" t="s">
        <v>1736</v>
      </c>
      <c r="D3374" t="s">
        <v>6906</v>
      </c>
      <c r="E3374" t="s">
        <v>1702</v>
      </c>
    </row>
    <row r="3375" spans="1:5">
      <c r="A3375" t="s">
        <v>4983</v>
      </c>
      <c r="B3375" t="s">
        <v>5</v>
      </c>
      <c r="C3375" t="s">
        <v>1736</v>
      </c>
      <c r="D3375" t="s">
        <v>6906</v>
      </c>
      <c r="E3375" t="s">
        <v>1705</v>
      </c>
    </row>
    <row r="3376" spans="1:5">
      <c r="A3376" t="s">
        <v>4984</v>
      </c>
      <c r="B3376" t="s">
        <v>5</v>
      </c>
      <c r="C3376" t="s">
        <v>1736</v>
      </c>
      <c r="D3376" t="s">
        <v>6906</v>
      </c>
      <c r="E3376" t="s">
        <v>1706</v>
      </c>
    </row>
    <row r="3377" spans="1:5">
      <c r="A3377" t="s">
        <v>4985</v>
      </c>
      <c r="B3377" t="s">
        <v>5</v>
      </c>
      <c r="C3377" t="s">
        <v>1736</v>
      </c>
      <c r="D3377" t="s">
        <v>6906</v>
      </c>
      <c r="E3377" t="s">
        <v>1707</v>
      </c>
    </row>
    <row r="3378" spans="1:5">
      <c r="A3378" t="s">
        <v>4986</v>
      </c>
      <c r="B3378" t="s">
        <v>5</v>
      </c>
      <c r="C3378" t="s">
        <v>1736</v>
      </c>
      <c r="D3378" t="s">
        <v>6906</v>
      </c>
      <c r="E3378" t="s">
        <v>1708</v>
      </c>
    </row>
    <row r="3379" spans="1:5">
      <c r="A3379" t="s">
        <v>4987</v>
      </c>
      <c r="B3379" t="s">
        <v>5</v>
      </c>
      <c r="C3379" t="s">
        <v>1736</v>
      </c>
      <c r="D3379" t="s">
        <v>6906</v>
      </c>
      <c r="E3379" t="s">
        <v>1709</v>
      </c>
    </row>
    <row r="3380" spans="1:5">
      <c r="A3380" t="s">
        <v>4988</v>
      </c>
      <c r="B3380" t="s">
        <v>5</v>
      </c>
      <c r="C3380" t="s">
        <v>1736</v>
      </c>
      <c r="D3380" t="s">
        <v>6906</v>
      </c>
      <c r="E3380" t="s">
        <v>1710</v>
      </c>
    </row>
    <row r="3381" spans="1:5">
      <c r="A3381" t="s">
        <v>4989</v>
      </c>
      <c r="B3381" t="s">
        <v>5</v>
      </c>
      <c r="C3381" t="s">
        <v>1736</v>
      </c>
      <c r="D3381" t="s">
        <v>6906</v>
      </c>
      <c r="E3381" t="s">
        <v>1711</v>
      </c>
    </row>
    <row r="3382" spans="1:5">
      <c r="A3382" t="s">
        <v>4990</v>
      </c>
      <c r="B3382" t="s">
        <v>5</v>
      </c>
      <c r="C3382" t="s">
        <v>1736</v>
      </c>
      <c r="D3382" t="s">
        <v>6906</v>
      </c>
      <c r="E3382" t="s">
        <v>1712</v>
      </c>
    </row>
    <row r="3383" spans="1:5">
      <c r="A3383" t="s">
        <v>4991</v>
      </c>
      <c r="B3383" t="s">
        <v>5</v>
      </c>
      <c r="C3383" t="s">
        <v>1736</v>
      </c>
      <c r="D3383" t="s">
        <v>6906</v>
      </c>
      <c r="E3383" t="s">
        <v>1713</v>
      </c>
    </row>
    <row r="3384" spans="1:5">
      <c r="A3384" t="s">
        <v>4992</v>
      </c>
      <c r="B3384" t="s">
        <v>5</v>
      </c>
      <c r="C3384" t="s">
        <v>1736</v>
      </c>
      <c r="D3384" t="s">
        <v>6906</v>
      </c>
      <c r="E3384" t="s">
        <v>1714</v>
      </c>
    </row>
    <row r="3385" spans="1:5">
      <c r="A3385" t="s">
        <v>4993</v>
      </c>
      <c r="B3385" t="s">
        <v>5</v>
      </c>
      <c r="C3385" t="s">
        <v>1736</v>
      </c>
      <c r="D3385" t="s">
        <v>6906</v>
      </c>
      <c r="E3385" t="s">
        <v>1715</v>
      </c>
    </row>
    <row r="3386" spans="1:5">
      <c r="A3386" t="s">
        <v>4994</v>
      </c>
      <c r="B3386" t="s">
        <v>5</v>
      </c>
      <c r="C3386" t="s">
        <v>1736</v>
      </c>
      <c r="D3386" t="s">
        <v>6907</v>
      </c>
      <c r="E3386" t="s">
        <v>1702</v>
      </c>
    </row>
    <row r="3387" spans="1:5">
      <c r="A3387" t="s">
        <v>4995</v>
      </c>
      <c r="B3387" t="s">
        <v>5</v>
      </c>
      <c r="C3387" t="s">
        <v>1736</v>
      </c>
      <c r="D3387" t="s">
        <v>6907</v>
      </c>
      <c r="E3387" t="s">
        <v>1705</v>
      </c>
    </row>
    <row r="3388" spans="1:5">
      <c r="A3388" t="s">
        <v>4996</v>
      </c>
      <c r="B3388" t="s">
        <v>5</v>
      </c>
      <c r="C3388" t="s">
        <v>1736</v>
      </c>
      <c r="D3388" t="s">
        <v>6907</v>
      </c>
      <c r="E3388" t="s">
        <v>1706</v>
      </c>
    </row>
    <row r="3389" spans="1:5">
      <c r="A3389" t="s">
        <v>4997</v>
      </c>
      <c r="B3389" t="s">
        <v>5</v>
      </c>
      <c r="C3389" t="s">
        <v>1736</v>
      </c>
      <c r="D3389" t="s">
        <v>6907</v>
      </c>
      <c r="E3389" t="s">
        <v>1707</v>
      </c>
    </row>
    <row r="3390" spans="1:5">
      <c r="A3390" t="s">
        <v>4998</v>
      </c>
      <c r="B3390" t="s">
        <v>5</v>
      </c>
      <c r="C3390" t="s">
        <v>1736</v>
      </c>
      <c r="D3390" t="s">
        <v>6907</v>
      </c>
      <c r="E3390" t="s">
        <v>1708</v>
      </c>
    </row>
    <row r="3391" spans="1:5">
      <c r="A3391" t="s">
        <v>4999</v>
      </c>
      <c r="B3391" t="s">
        <v>5</v>
      </c>
      <c r="C3391" t="s">
        <v>1736</v>
      </c>
      <c r="D3391" t="s">
        <v>6907</v>
      </c>
      <c r="E3391" t="s">
        <v>1709</v>
      </c>
    </row>
    <row r="3392" spans="1:5">
      <c r="A3392" t="s">
        <v>5000</v>
      </c>
      <c r="B3392" t="s">
        <v>5</v>
      </c>
      <c r="C3392" t="s">
        <v>1736</v>
      </c>
      <c r="D3392" t="s">
        <v>6907</v>
      </c>
      <c r="E3392" t="s">
        <v>1710</v>
      </c>
    </row>
    <row r="3393" spans="1:5">
      <c r="A3393" t="s">
        <v>5001</v>
      </c>
      <c r="B3393" t="s">
        <v>5</v>
      </c>
      <c r="C3393" t="s">
        <v>1736</v>
      </c>
      <c r="D3393" t="s">
        <v>6907</v>
      </c>
      <c r="E3393" t="s">
        <v>1711</v>
      </c>
    </row>
    <row r="3394" spans="1:5">
      <c r="A3394" t="s">
        <v>5002</v>
      </c>
      <c r="B3394" t="s">
        <v>5</v>
      </c>
      <c r="C3394" t="s">
        <v>1736</v>
      </c>
      <c r="D3394" t="s">
        <v>6907</v>
      </c>
      <c r="E3394" t="s">
        <v>1712</v>
      </c>
    </row>
    <row r="3395" spans="1:5">
      <c r="A3395" t="s">
        <v>5003</v>
      </c>
      <c r="B3395" t="s">
        <v>5</v>
      </c>
      <c r="C3395" t="s">
        <v>1736</v>
      </c>
      <c r="D3395" t="s">
        <v>6907</v>
      </c>
      <c r="E3395" t="s">
        <v>1713</v>
      </c>
    </row>
    <row r="3396" spans="1:5">
      <c r="A3396" t="s">
        <v>5004</v>
      </c>
      <c r="B3396" t="s">
        <v>5</v>
      </c>
      <c r="C3396" t="s">
        <v>1736</v>
      </c>
      <c r="D3396" t="s">
        <v>6907</v>
      </c>
      <c r="E3396" t="s">
        <v>1714</v>
      </c>
    </row>
    <row r="3397" spans="1:5">
      <c r="A3397" t="s">
        <v>5005</v>
      </c>
      <c r="B3397" t="s">
        <v>5</v>
      </c>
      <c r="C3397" t="s">
        <v>1736</v>
      </c>
      <c r="D3397" t="s">
        <v>6907</v>
      </c>
      <c r="E3397" t="s">
        <v>1715</v>
      </c>
    </row>
    <row r="3398" spans="1:5">
      <c r="A3398" t="s">
        <v>5006</v>
      </c>
      <c r="B3398" t="s">
        <v>5</v>
      </c>
      <c r="C3398" t="s">
        <v>1736</v>
      </c>
      <c r="D3398" t="s">
        <v>6908</v>
      </c>
      <c r="E3398" t="s">
        <v>1702</v>
      </c>
    </row>
    <row r="3399" spans="1:5">
      <c r="A3399" t="s">
        <v>5007</v>
      </c>
      <c r="B3399" t="s">
        <v>5</v>
      </c>
      <c r="C3399" t="s">
        <v>1736</v>
      </c>
      <c r="D3399" t="s">
        <v>6908</v>
      </c>
      <c r="E3399" t="s">
        <v>1705</v>
      </c>
    </row>
    <row r="3400" spans="1:5">
      <c r="A3400" t="s">
        <v>5008</v>
      </c>
      <c r="B3400" t="s">
        <v>5</v>
      </c>
      <c r="C3400" t="s">
        <v>1736</v>
      </c>
      <c r="D3400" t="s">
        <v>6908</v>
      </c>
      <c r="E3400" t="s">
        <v>1706</v>
      </c>
    </row>
    <row r="3401" spans="1:5">
      <c r="A3401" t="s">
        <v>5009</v>
      </c>
      <c r="B3401" t="s">
        <v>5</v>
      </c>
      <c r="C3401" t="s">
        <v>1736</v>
      </c>
      <c r="D3401" t="s">
        <v>6908</v>
      </c>
      <c r="E3401" t="s">
        <v>1707</v>
      </c>
    </row>
    <row r="3402" spans="1:5">
      <c r="A3402" t="s">
        <v>5010</v>
      </c>
      <c r="B3402" t="s">
        <v>5</v>
      </c>
      <c r="C3402" t="s">
        <v>1736</v>
      </c>
      <c r="D3402" t="s">
        <v>6908</v>
      </c>
      <c r="E3402" t="s">
        <v>1708</v>
      </c>
    </row>
    <row r="3403" spans="1:5">
      <c r="A3403" t="s">
        <v>5011</v>
      </c>
      <c r="B3403" t="s">
        <v>5</v>
      </c>
      <c r="C3403" t="s">
        <v>1736</v>
      </c>
      <c r="D3403" t="s">
        <v>6908</v>
      </c>
      <c r="E3403" t="s">
        <v>1709</v>
      </c>
    </row>
    <row r="3404" spans="1:5">
      <c r="A3404" t="s">
        <v>5012</v>
      </c>
      <c r="B3404" t="s">
        <v>5</v>
      </c>
      <c r="C3404" t="s">
        <v>1736</v>
      </c>
      <c r="D3404" t="s">
        <v>6908</v>
      </c>
      <c r="E3404" t="s">
        <v>1710</v>
      </c>
    </row>
    <row r="3405" spans="1:5">
      <c r="A3405" t="s">
        <v>5013</v>
      </c>
      <c r="B3405" t="s">
        <v>5</v>
      </c>
      <c r="C3405" t="s">
        <v>1736</v>
      </c>
      <c r="D3405" t="s">
        <v>6908</v>
      </c>
      <c r="E3405" t="s">
        <v>1711</v>
      </c>
    </row>
    <row r="3406" spans="1:5">
      <c r="A3406" t="s">
        <v>5014</v>
      </c>
      <c r="B3406" t="s">
        <v>5</v>
      </c>
      <c r="C3406" t="s">
        <v>1736</v>
      </c>
      <c r="D3406" t="s">
        <v>6908</v>
      </c>
      <c r="E3406" t="s">
        <v>1712</v>
      </c>
    </row>
    <row r="3407" spans="1:5">
      <c r="A3407" t="s">
        <v>5015</v>
      </c>
      <c r="B3407" t="s">
        <v>5</v>
      </c>
      <c r="C3407" t="s">
        <v>1736</v>
      </c>
      <c r="D3407" t="s">
        <v>6908</v>
      </c>
      <c r="E3407" t="s">
        <v>1713</v>
      </c>
    </row>
    <row r="3408" spans="1:5">
      <c r="A3408" t="s">
        <v>5016</v>
      </c>
      <c r="B3408" t="s">
        <v>5</v>
      </c>
      <c r="C3408" t="s">
        <v>1736</v>
      </c>
      <c r="D3408" t="s">
        <v>6908</v>
      </c>
      <c r="E3408" t="s">
        <v>1714</v>
      </c>
    </row>
    <row r="3409" spans="1:5">
      <c r="A3409" t="s">
        <v>5017</v>
      </c>
      <c r="B3409" t="s">
        <v>5</v>
      </c>
      <c r="C3409" t="s">
        <v>1736</v>
      </c>
      <c r="D3409" t="s">
        <v>6908</v>
      </c>
      <c r="E3409" t="s">
        <v>1715</v>
      </c>
    </row>
    <row r="3410" spans="1:5">
      <c r="A3410" t="s">
        <v>5018</v>
      </c>
      <c r="B3410" t="s">
        <v>5</v>
      </c>
      <c r="C3410" t="s">
        <v>1736</v>
      </c>
      <c r="D3410" t="s">
        <v>6909</v>
      </c>
      <c r="E3410" t="s">
        <v>1702</v>
      </c>
    </row>
    <row r="3411" spans="1:5">
      <c r="A3411" t="s">
        <v>5019</v>
      </c>
      <c r="B3411" t="s">
        <v>5</v>
      </c>
      <c r="C3411" t="s">
        <v>1736</v>
      </c>
      <c r="D3411" t="s">
        <v>6909</v>
      </c>
      <c r="E3411" t="s">
        <v>1705</v>
      </c>
    </row>
    <row r="3412" spans="1:5">
      <c r="A3412" t="s">
        <v>5020</v>
      </c>
      <c r="B3412" t="s">
        <v>5</v>
      </c>
      <c r="C3412" t="s">
        <v>1736</v>
      </c>
      <c r="D3412" t="s">
        <v>6909</v>
      </c>
      <c r="E3412" t="s">
        <v>1706</v>
      </c>
    </row>
    <row r="3413" spans="1:5">
      <c r="A3413" t="s">
        <v>5021</v>
      </c>
      <c r="B3413" t="s">
        <v>5</v>
      </c>
      <c r="C3413" t="s">
        <v>1736</v>
      </c>
      <c r="D3413" t="s">
        <v>6909</v>
      </c>
      <c r="E3413" t="s">
        <v>1707</v>
      </c>
    </row>
    <row r="3414" spans="1:5">
      <c r="A3414" t="s">
        <v>5022</v>
      </c>
      <c r="B3414" t="s">
        <v>5</v>
      </c>
      <c r="C3414" t="s">
        <v>1736</v>
      </c>
      <c r="D3414" t="s">
        <v>6909</v>
      </c>
      <c r="E3414" t="s">
        <v>1708</v>
      </c>
    </row>
    <row r="3415" spans="1:5">
      <c r="A3415" t="s">
        <v>5023</v>
      </c>
      <c r="B3415" t="s">
        <v>5</v>
      </c>
      <c r="C3415" t="s">
        <v>1736</v>
      </c>
      <c r="D3415" t="s">
        <v>6909</v>
      </c>
      <c r="E3415" t="s">
        <v>1709</v>
      </c>
    </row>
    <row r="3416" spans="1:5">
      <c r="A3416" t="s">
        <v>5024</v>
      </c>
      <c r="B3416" t="s">
        <v>5</v>
      </c>
      <c r="C3416" t="s">
        <v>1736</v>
      </c>
      <c r="D3416" t="s">
        <v>6909</v>
      </c>
      <c r="E3416" t="s">
        <v>1710</v>
      </c>
    </row>
    <row r="3417" spans="1:5">
      <c r="A3417" t="s">
        <v>5025</v>
      </c>
      <c r="B3417" t="s">
        <v>5</v>
      </c>
      <c r="C3417" t="s">
        <v>1736</v>
      </c>
      <c r="D3417" t="s">
        <v>6909</v>
      </c>
      <c r="E3417" t="s">
        <v>1711</v>
      </c>
    </row>
    <row r="3418" spans="1:5">
      <c r="A3418" t="s">
        <v>5026</v>
      </c>
      <c r="B3418" t="s">
        <v>5</v>
      </c>
      <c r="C3418" t="s">
        <v>1736</v>
      </c>
      <c r="D3418" t="s">
        <v>6909</v>
      </c>
      <c r="E3418" t="s">
        <v>1712</v>
      </c>
    </row>
    <row r="3419" spans="1:5">
      <c r="A3419" t="s">
        <v>5027</v>
      </c>
      <c r="B3419" t="s">
        <v>5</v>
      </c>
      <c r="C3419" t="s">
        <v>1736</v>
      </c>
      <c r="D3419" t="s">
        <v>6909</v>
      </c>
      <c r="E3419" t="s">
        <v>1713</v>
      </c>
    </row>
    <row r="3420" spans="1:5">
      <c r="A3420" t="s">
        <v>5028</v>
      </c>
      <c r="B3420" t="s">
        <v>5</v>
      </c>
      <c r="C3420" t="s">
        <v>1736</v>
      </c>
      <c r="D3420" t="s">
        <v>6909</v>
      </c>
      <c r="E3420" t="s">
        <v>1714</v>
      </c>
    </row>
    <row r="3421" spans="1:5">
      <c r="A3421" t="s">
        <v>5029</v>
      </c>
      <c r="B3421" t="s">
        <v>5</v>
      </c>
      <c r="C3421" t="s">
        <v>1736</v>
      </c>
      <c r="D3421" t="s">
        <v>6909</v>
      </c>
      <c r="E3421" t="s">
        <v>1715</v>
      </c>
    </row>
    <row r="3422" spans="1:5">
      <c r="A3422" t="s">
        <v>5030</v>
      </c>
      <c r="B3422" t="s">
        <v>5</v>
      </c>
      <c r="C3422" t="s">
        <v>1736</v>
      </c>
      <c r="D3422" t="s">
        <v>6910</v>
      </c>
      <c r="E3422" t="s">
        <v>1702</v>
      </c>
    </row>
    <row r="3423" spans="1:5">
      <c r="A3423" t="s">
        <v>5031</v>
      </c>
      <c r="B3423" t="s">
        <v>5</v>
      </c>
      <c r="C3423" t="s">
        <v>1736</v>
      </c>
      <c r="D3423" t="s">
        <v>6910</v>
      </c>
      <c r="E3423" t="s">
        <v>1705</v>
      </c>
    </row>
    <row r="3424" spans="1:5">
      <c r="A3424" t="s">
        <v>5032</v>
      </c>
      <c r="B3424" t="s">
        <v>5</v>
      </c>
      <c r="C3424" t="s">
        <v>1736</v>
      </c>
      <c r="D3424" t="s">
        <v>6910</v>
      </c>
      <c r="E3424" t="s">
        <v>1706</v>
      </c>
    </row>
    <row r="3425" spans="1:5">
      <c r="A3425" t="s">
        <v>5033</v>
      </c>
      <c r="B3425" t="s">
        <v>5</v>
      </c>
      <c r="C3425" t="s">
        <v>1736</v>
      </c>
      <c r="D3425" t="s">
        <v>6910</v>
      </c>
      <c r="E3425" t="s">
        <v>1707</v>
      </c>
    </row>
    <row r="3426" spans="1:5">
      <c r="A3426" t="s">
        <v>5034</v>
      </c>
      <c r="B3426" t="s">
        <v>5</v>
      </c>
      <c r="C3426" t="s">
        <v>1736</v>
      </c>
      <c r="D3426" t="s">
        <v>6910</v>
      </c>
      <c r="E3426" t="s">
        <v>1708</v>
      </c>
    </row>
    <row r="3427" spans="1:5">
      <c r="A3427" t="s">
        <v>5035</v>
      </c>
      <c r="B3427" t="s">
        <v>5</v>
      </c>
      <c r="C3427" t="s">
        <v>1736</v>
      </c>
      <c r="D3427" t="s">
        <v>6910</v>
      </c>
      <c r="E3427" t="s">
        <v>1709</v>
      </c>
    </row>
    <row r="3428" spans="1:5">
      <c r="A3428" t="s">
        <v>5036</v>
      </c>
      <c r="B3428" t="s">
        <v>5</v>
      </c>
      <c r="C3428" t="s">
        <v>1736</v>
      </c>
      <c r="D3428" t="s">
        <v>6910</v>
      </c>
      <c r="E3428" t="s">
        <v>1710</v>
      </c>
    </row>
    <row r="3429" spans="1:5">
      <c r="A3429" t="s">
        <v>5037</v>
      </c>
      <c r="B3429" t="s">
        <v>5</v>
      </c>
      <c r="C3429" t="s">
        <v>1736</v>
      </c>
      <c r="D3429" t="s">
        <v>6910</v>
      </c>
      <c r="E3429" t="s">
        <v>1711</v>
      </c>
    </row>
    <row r="3430" spans="1:5">
      <c r="A3430" t="s">
        <v>5038</v>
      </c>
      <c r="B3430" t="s">
        <v>5</v>
      </c>
      <c r="C3430" t="s">
        <v>1736</v>
      </c>
      <c r="D3430" t="s">
        <v>6910</v>
      </c>
      <c r="E3430" t="s">
        <v>1712</v>
      </c>
    </row>
    <row r="3431" spans="1:5">
      <c r="A3431" t="s">
        <v>5039</v>
      </c>
      <c r="B3431" t="s">
        <v>5</v>
      </c>
      <c r="C3431" t="s">
        <v>1736</v>
      </c>
      <c r="D3431" t="s">
        <v>6910</v>
      </c>
      <c r="E3431" t="s">
        <v>1713</v>
      </c>
    </row>
    <row r="3432" spans="1:5">
      <c r="A3432" t="s">
        <v>5040</v>
      </c>
      <c r="B3432" t="s">
        <v>5</v>
      </c>
      <c r="C3432" t="s">
        <v>1736</v>
      </c>
      <c r="D3432" t="s">
        <v>6910</v>
      </c>
      <c r="E3432" t="s">
        <v>1714</v>
      </c>
    </row>
    <row r="3433" spans="1:5">
      <c r="A3433" t="s">
        <v>5041</v>
      </c>
      <c r="B3433" t="s">
        <v>5</v>
      </c>
      <c r="C3433" t="s">
        <v>1736</v>
      </c>
      <c r="D3433" t="s">
        <v>6910</v>
      </c>
      <c r="E3433" t="s">
        <v>1715</v>
      </c>
    </row>
    <row r="3434" spans="1:5">
      <c r="A3434" t="s">
        <v>5042</v>
      </c>
      <c r="B3434" t="s">
        <v>5</v>
      </c>
      <c r="C3434" t="s">
        <v>1736</v>
      </c>
      <c r="D3434" t="s">
        <v>6911</v>
      </c>
      <c r="E3434" t="s">
        <v>1702</v>
      </c>
    </row>
    <row r="3435" spans="1:5">
      <c r="A3435" t="s">
        <v>5043</v>
      </c>
      <c r="B3435" t="s">
        <v>5</v>
      </c>
      <c r="C3435" t="s">
        <v>1736</v>
      </c>
      <c r="D3435" t="s">
        <v>6911</v>
      </c>
      <c r="E3435" t="s">
        <v>1705</v>
      </c>
    </row>
    <row r="3436" spans="1:5">
      <c r="A3436" t="s">
        <v>5044</v>
      </c>
      <c r="B3436" t="s">
        <v>5</v>
      </c>
      <c r="C3436" t="s">
        <v>1736</v>
      </c>
      <c r="D3436" t="s">
        <v>6911</v>
      </c>
      <c r="E3436" t="s">
        <v>1706</v>
      </c>
    </row>
    <row r="3437" spans="1:5">
      <c r="A3437" t="s">
        <v>5045</v>
      </c>
      <c r="B3437" t="s">
        <v>5</v>
      </c>
      <c r="C3437" t="s">
        <v>1736</v>
      </c>
      <c r="D3437" t="s">
        <v>6911</v>
      </c>
      <c r="E3437" t="s">
        <v>1707</v>
      </c>
    </row>
    <row r="3438" spans="1:5">
      <c r="A3438" t="s">
        <v>5046</v>
      </c>
      <c r="B3438" t="s">
        <v>5</v>
      </c>
      <c r="C3438" t="s">
        <v>1736</v>
      </c>
      <c r="D3438" t="s">
        <v>6911</v>
      </c>
      <c r="E3438" t="s">
        <v>1708</v>
      </c>
    </row>
    <row r="3439" spans="1:5">
      <c r="A3439" t="s">
        <v>5047</v>
      </c>
      <c r="B3439" t="s">
        <v>5</v>
      </c>
      <c r="C3439" t="s">
        <v>1736</v>
      </c>
      <c r="D3439" t="s">
        <v>6911</v>
      </c>
      <c r="E3439" t="s">
        <v>1709</v>
      </c>
    </row>
    <row r="3440" spans="1:5">
      <c r="A3440" t="s">
        <v>5048</v>
      </c>
      <c r="B3440" t="s">
        <v>5</v>
      </c>
      <c r="C3440" t="s">
        <v>1736</v>
      </c>
      <c r="D3440" t="s">
        <v>6911</v>
      </c>
      <c r="E3440" t="s">
        <v>1710</v>
      </c>
    </row>
    <row r="3441" spans="1:5">
      <c r="A3441" t="s">
        <v>5049</v>
      </c>
      <c r="B3441" t="s">
        <v>5</v>
      </c>
      <c r="C3441" t="s">
        <v>1736</v>
      </c>
      <c r="D3441" t="s">
        <v>6911</v>
      </c>
      <c r="E3441" t="s">
        <v>1711</v>
      </c>
    </row>
    <row r="3442" spans="1:5">
      <c r="A3442" t="s">
        <v>5050</v>
      </c>
      <c r="B3442" t="s">
        <v>5</v>
      </c>
      <c r="C3442" t="s">
        <v>1736</v>
      </c>
      <c r="D3442" t="s">
        <v>6911</v>
      </c>
      <c r="E3442" t="s">
        <v>1712</v>
      </c>
    </row>
    <row r="3443" spans="1:5">
      <c r="A3443" t="s">
        <v>5051</v>
      </c>
      <c r="B3443" t="s">
        <v>5</v>
      </c>
      <c r="C3443" t="s">
        <v>1736</v>
      </c>
      <c r="D3443" t="s">
        <v>6911</v>
      </c>
      <c r="E3443" t="s">
        <v>1713</v>
      </c>
    </row>
    <row r="3444" spans="1:5">
      <c r="A3444" t="s">
        <v>5052</v>
      </c>
      <c r="B3444" t="s">
        <v>5</v>
      </c>
      <c r="C3444" t="s">
        <v>1736</v>
      </c>
      <c r="D3444" t="s">
        <v>6911</v>
      </c>
      <c r="E3444" t="s">
        <v>1714</v>
      </c>
    </row>
    <row r="3445" spans="1:5">
      <c r="A3445" t="s">
        <v>5053</v>
      </c>
      <c r="B3445" t="s">
        <v>5</v>
      </c>
      <c r="C3445" t="s">
        <v>1736</v>
      </c>
      <c r="D3445" t="s">
        <v>6911</v>
      </c>
      <c r="E3445" t="s">
        <v>1715</v>
      </c>
    </row>
    <row r="3446" spans="1:5">
      <c r="A3446" t="s">
        <v>5054</v>
      </c>
      <c r="B3446" t="s">
        <v>5</v>
      </c>
      <c r="C3446" t="s">
        <v>1736</v>
      </c>
      <c r="D3446" t="s">
        <v>6912</v>
      </c>
      <c r="E3446" t="s">
        <v>1702</v>
      </c>
    </row>
    <row r="3447" spans="1:5">
      <c r="A3447" t="s">
        <v>5055</v>
      </c>
      <c r="B3447" t="s">
        <v>5</v>
      </c>
      <c r="C3447" t="s">
        <v>1736</v>
      </c>
      <c r="D3447" t="s">
        <v>6912</v>
      </c>
      <c r="E3447" t="s">
        <v>1705</v>
      </c>
    </row>
    <row r="3448" spans="1:5">
      <c r="A3448" t="s">
        <v>5056</v>
      </c>
      <c r="B3448" t="s">
        <v>5</v>
      </c>
      <c r="C3448" t="s">
        <v>1736</v>
      </c>
      <c r="D3448" t="s">
        <v>6912</v>
      </c>
      <c r="E3448" t="s">
        <v>1706</v>
      </c>
    </row>
    <row r="3449" spans="1:5">
      <c r="A3449" t="s">
        <v>5057</v>
      </c>
      <c r="B3449" t="s">
        <v>5</v>
      </c>
      <c r="C3449" t="s">
        <v>1736</v>
      </c>
      <c r="D3449" t="s">
        <v>6912</v>
      </c>
      <c r="E3449" t="s">
        <v>1707</v>
      </c>
    </row>
    <row r="3450" spans="1:5">
      <c r="A3450" t="s">
        <v>5058</v>
      </c>
      <c r="B3450" t="s">
        <v>5</v>
      </c>
      <c r="C3450" t="s">
        <v>1736</v>
      </c>
      <c r="D3450" t="s">
        <v>6912</v>
      </c>
      <c r="E3450" t="s">
        <v>1708</v>
      </c>
    </row>
    <row r="3451" spans="1:5">
      <c r="A3451" t="s">
        <v>5059</v>
      </c>
      <c r="B3451" t="s">
        <v>5</v>
      </c>
      <c r="C3451" t="s">
        <v>1736</v>
      </c>
      <c r="D3451" t="s">
        <v>6912</v>
      </c>
      <c r="E3451" t="s">
        <v>1709</v>
      </c>
    </row>
    <row r="3452" spans="1:5">
      <c r="A3452" t="s">
        <v>5060</v>
      </c>
      <c r="B3452" t="s">
        <v>5</v>
      </c>
      <c r="C3452" t="s">
        <v>1736</v>
      </c>
      <c r="D3452" t="s">
        <v>6912</v>
      </c>
      <c r="E3452" t="s">
        <v>1710</v>
      </c>
    </row>
    <row r="3453" spans="1:5">
      <c r="A3453" t="s">
        <v>5061</v>
      </c>
      <c r="B3453" t="s">
        <v>5</v>
      </c>
      <c r="C3453" t="s">
        <v>1736</v>
      </c>
      <c r="D3453" t="s">
        <v>6912</v>
      </c>
      <c r="E3453" t="s">
        <v>1711</v>
      </c>
    </row>
    <row r="3454" spans="1:5">
      <c r="A3454" t="s">
        <v>5062</v>
      </c>
      <c r="B3454" t="s">
        <v>5</v>
      </c>
      <c r="C3454" t="s">
        <v>1736</v>
      </c>
      <c r="D3454" t="s">
        <v>6912</v>
      </c>
      <c r="E3454" t="s">
        <v>1712</v>
      </c>
    </row>
    <row r="3455" spans="1:5">
      <c r="A3455" t="s">
        <v>5063</v>
      </c>
      <c r="B3455" t="s">
        <v>5</v>
      </c>
      <c r="C3455" t="s">
        <v>1736</v>
      </c>
      <c r="D3455" t="s">
        <v>6912</v>
      </c>
      <c r="E3455" t="s">
        <v>1713</v>
      </c>
    </row>
    <row r="3456" spans="1:5">
      <c r="A3456" t="s">
        <v>5064</v>
      </c>
      <c r="B3456" t="s">
        <v>5</v>
      </c>
      <c r="C3456" t="s">
        <v>1736</v>
      </c>
      <c r="D3456" t="s">
        <v>6912</v>
      </c>
      <c r="E3456" t="s">
        <v>1714</v>
      </c>
    </row>
    <row r="3457" spans="1:5">
      <c r="A3457" t="s">
        <v>5065</v>
      </c>
      <c r="B3457" t="s">
        <v>5</v>
      </c>
      <c r="C3457" t="s">
        <v>1736</v>
      </c>
      <c r="D3457" t="s">
        <v>6912</v>
      </c>
      <c r="E3457" t="s">
        <v>1715</v>
      </c>
    </row>
    <row r="3458" spans="1:5">
      <c r="A3458" t="s">
        <v>5066</v>
      </c>
      <c r="B3458" t="s">
        <v>5</v>
      </c>
      <c r="C3458" t="s">
        <v>1736</v>
      </c>
      <c r="D3458" t="s">
        <v>6913</v>
      </c>
      <c r="E3458" t="s">
        <v>1702</v>
      </c>
    </row>
    <row r="3459" spans="1:5">
      <c r="A3459" t="s">
        <v>5067</v>
      </c>
      <c r="B3459" t="s">
        <v>5</v>
      </c>
      <c r="C3459" t="s">
        <v>1736</v>
      </c>
      <c r="D3459" t="s">
        <v>6913</v>
      </c>
      <c r="E3459" t="s">
        <v>1705</v>
      </c>
    </row>
    <row r="3460" spans="1:5">
      <c r="A3460" t="s">
        <v>5068</v>
      </c>
      <c r="B3460" t="s">
        <v>5</v>
      </c>
      <c r="C3460" t="s">
        <v>1736</v>
      </c>
      <c r="D3460" t="s">
        <v>6913</v>
      </c>
      <c r="E3460" t="s">
        <v>1706</v>
      </c>
    </row>
    <row r="3461" spans="1:5">
      <c r="A3461" t="s">
        <v>5069</v>
      </c>
      <c r="B3461" t="s">
        <v>5</v>
      </c>
      <c r="C3461" t="s">
        <v>1736</v>
      </c>
      <c r="D3461" t="s">
        <v>6913</v>
      </c>
      <c r="E3461" t="s">
        <v>1707</v>
      </c>
    </row>
    <row r="3462" spans="1:5">
      <c r="A3462" t="s">
        <v>5070</v>
      </c>
      <c r="B3462" t="s">
        <v>5</v>
      </c>
      <c r="C3462" t="s">
        <v>1736</v>
      </c>
      <c r="D3462" t="s">
        <v>6913</v>
      </c>
      <c r="E3462" t="s">
        <v>1708</v>
      </c>
    </row>
    <row r="3463" spans="1:5">
      <c r="A3463" t="s">
        <v>5071</v>
      </c>
      <c r="B3463" t="s">
        <v>5</v>
      </c>
      <c r="C3463" t="s">
        <v>1736</v>
      </c>
      <c r="D3463" t="s">
        <v>6913</v>
      </c>
      <c r="E3463" t="s">
        <v>1709</v>
      </c>
    </row>
    <row r="3464" spans="1:5">
      <c r="A3464" t="s">
        <v>5072</v>
      </c>
      <c r="B3464" t="s">
        <v>5</v>
      </c>
      <c r="C3464" t="s">
        <v>1736</v>
      </c>
      <c r="D3464" t="s">
        <v>6913</v>
      </c>
      <c r="E3464" t="s">
        <v>1710</v>
      </c>
    </row>
    <row r="3465" spans="1:5">
      <c r="A3465" t="s">
        <v>5073</v>
      </c>
      <c r="B3465" t="s">
        <v>5</v>
      </c>
      <c r="C3465" t="s">
        <v>1736</v>
      </c>
      <c r="D3465" t="s">
        <v>6913</v>
      </c>
      <c r="E3465" t="s">
        <v>1711</v>
      </c>
    </row>
    <row r="3466" spans="1:5">
      <c r="A3466" t="s">
        <v>5074</v>
      </c>
      <c r="B3466" t="s">
        <v>5</v>
      </c>
      <c r="C3466" t="s">
        <v>1736</v>
      </c>
      <c r="D3466" t="s">
        <v>6913</v>
      </c>
      <c r="E3466" t="s">
        <v>1712</v>
      </c>
    </row>
    <row r="3467" spans="1:5">
      <c r="A3467" t="s">
        <v>5075</v>
      </c>
      <c r="B3467" t="s">
        <v>5</v>
      </c>
      <c r="C3467" t="s">
        <v>1736</v>
      </c>
      <c r="D3467" t="s">
        <v>6913</v>
      </c>
      <c r="E3467" t="s">
        <v>1713</v>
      </c>
    </row>
    <row r="3468" spans="1:5">
      <c r="A3468" t="s">
        <v>5076</v>
      </c>
      <c r="B3468" t="s">
        <v>5</v>
      </c>
      <c r="C3468" t="s">
        <v>1736</v>
      </c>
      <c r="D3468" t="s">
        <v>6913</v>
      </c>
      <c r="E3468" t="s">
        <v>1714</v>
      </c>
    </row>
    <row r="3469" spans="1:5">
      <c r="A3469" t="s">
        <v>5077</v>
      </c>
      <c r="B3469" t="s">
        <v>5</v>
      </c>
      <c r="C3469" t="s">
        <v>1736</v>
      </c>
      <c r="D3469" t="s">
        <v>6913</v>
      </c>
      <c r="E3469" t="s">
        <v>1715</v>
      </c>
    </row>
    <row r="3470" spans="1:5">
      <c r="A3470" t="s">
        <v>5078</v>
      </c>
      <c r="B3470" t="s">
        <v>5</v>
      </c>
      <c r="C3470" t="s">
        <v>1736</v>
      </c>
      <c r="D3470" t="s">
        <v>6914</v>
      </c>
      <c r="E3470" t="s">
        <v>1702</v>
      </c>
    </row>
    <row r="3471" spans="1:5">
      <c r="A3471" t="s">
        <v>5079</v>
      </c>
      <c r="B3471" t="s">
        <v>5</v>
      </c>
      <c r="C3471" t="s">
        <v>1736</v>
      </c>
      <c r="D3471" t="s">
        <v>6914</v>
      </c>
      <c r="E3471" t="s">
        <v>1705</v>
      </c>
    </row>
    <row r="3472" spans="1:5">
      <c r="A3472" t="s">
        <v>5080</v>
      </c>
      <c r="B3472" t="s">
        <v>5</v>
      </c>
      <c r="C3472" t="s">
        <v>1736</v>
      </c>
      <c r="D3472" t="s">
        <v>6914</v>
      </c>
      <c r="E3472" t="s">
        <v>1706</v>
      </c>
    </row>
    <row r="3473" spans="1:5">
      <c r="A3473" t="s">
        <v>5081</v>
      </c>
      <c r="B3473" t="s">
        <v>5</v>
      </c>
      <c r="C3473" t="s">
        <v>1736</v>
      </c>
      <c r="D3473" t="s">
        <v>6914</v>
      </c>
      <c r="E3473" t="s">
        <v>1707</v>
      </c>
    </row>
    <row r="3474" spans="1:5">
      <c r="A3474" t="s">
        <v>5082</v>
      </c>
      <c r="B3474" t="s">
        <v>5</v>
      </c>
      <c r="C3474" t="s">
        <v>1736</v>
      </c>
      <c r="D3474" t="s">
        <v>6914</v>
      </c>
      <c r="E3474" t="s">
        <v>1708</v>
      </c>
    </row>
    <row r="3475" spans="1:5">
      <c r="A3475" t="s">
        <v>5083</v>
      </c>
      <c r="B3475" t="s">
        <v>5</v>
      </c>
      <c r="C3475" t="s">
        <v>1736</v>
      </c>
      <c r="D3475" t="s">
        <v>6914</v>
      </c>
      <c r="E3475" t="s">
        <v>1709</v>
      </c>
    </row>
    <row r="3476" spans="1:5">
      <c r="A3476" t="s">
        <v>5084</v>
      </c>
      <c r="B3476" t="s">
        <v>5</v>
      </c>
      <c r="C3476" t="s">
        <v>1736</v>
      </c>
      <c r="D3476" t="s">
        <v>6914</v>
      </c>
      <c r="E3476" t="s">
        <v>1710</v>
      </c>
    </row>
    <row r="3477" spans="1:5">
      <c r="A3477" t="s">
        <v>5085</v>
      </c>
      <c r="B3477" t="s">
        <v>5</v>
      </c>
      <c r="C3477" t="s">
        <v>1736</v>
      </c>
      <c r="D3477" t="s">
        <v>6914</v>
      </c>
      <c r="E3477" t="s">
        <v>1711</v>
      </c>
    </row>
    <row r="3478" spans="1:5">
      <c r="A3478" t="s">
        <v>5086</v>
      </c>
      <c r="B3478" t="s">
        <v>5</v>
      </c>
      <c r="C3478" t="s">
        <v>1736</v>
      </c>
      <c r="D3478" t="s">
        <v>6914</v>
      </c>
      <c r="E3478" t="s">
        <v>1712</v>
      </c>
    </row>
    <row r="3479" spans="1:5">
      <c r="A3479" t="s">
        <v>5087</v>
      </c>
      <c r="B3479" t="s">
        <v>5</v>
      </c>
      <c r="C3479" t="s">
        <v>1736</v>
      </c>
      <c r="D3479" t="s">
        <v>6914</v>
      </c>
      <c r="E3479" t="s">
        <v>1713</v>
      </c>
    </row>
    <row r="3480" spans="1:5">
      <c r="A3480" t="s">
        <v>5088</v>
      </c>
      <c r="B3480" t="s">
        <v>5</v>
      </c>
      <c r="C3480" t="s">
        <v>1736</v>
      </c>
      <c r="D3480" t="s">
        <v>6914</v>
      </c>
      <c r="E3480" t="s">
        <v>1714</v>
      </c>
    </row>
    <row r="3481" spans="1:5">
      <c r="A3481" t="s">
        <v>5089</v>
      </c>
      <c r="B3481" t="s">
        <v>5</v>
      </c>
      <c r="C3481" t="s">
        <v>1736</v>
      </c>
      <c r="D3481" t="s">
        <v>6914</v>
      </c>
      <c r="E3481" t="s">
        <v>1715</v>
      </c>
    </row>
    <row r="3482" spans="1:5">
      <c r="A3482" t="s">
        <v>5090</v>
      </c>
      <c r="B3482" t="s">
        <v>5</v>
      </c>
      <c r="C3482" t="s">
        <v>1737</v>
      </c>
      <c r="D3482" t="s">
        <v>6890</v>
      </c>
      <c r="E3482" t="s">
        <v>1702</v>
      </c>
    </row>
    <row r="3483" spans="1:5">
      <c r="A3483" t="s">
        <v>5091</v>
      </c>
      <c r="B3483" t="s">
        <v>5</v>
      </c>
      <c r="C3483" t="s">
        <v>1737</v>
      </c>
      <c r="D3483" t="s">
        <v>6890</v>
      </c>
      <c r="E3483" t="s">
        <v>1705</v>
      </c>
    </row>
    <row r="3484" spans="1:5">
      <c r="A3484" t="s">
        <v>5092</v>
      </c>
      <c r="B3484" t="s">
        <v>5</v>
      </c>
      <c r="C3484" t="s">
        <v>1737</v>
      </c>
      <c r="D3484" t="s">
        <v>6890</v>
      </c>
      <c r="E3484" t="s">
        <v>1706</v>
      </c>
    </row>
    <row r="3485" spans="1:5">
      <c r="A3485" t="s">
        <v>5093</v>
      </c>
      <c r="B3485" t="s">
        <v>5</v>
      </c>
      <c r="C3485" t="s">
        <v>1737</v>
      </c>
      <c r="D3485" t="s">
        <v>6890</v>
      </c>
      <c r="E3485" t="s">
        <v>1707</v>
      </c>
    </row>
    <row r="3486" spans="1:5">
      <c r="A3486" t="s">
        <v>5094</v>
      </c>
      <c r="B3486" t="s">
        <v>5</v>
      </c>
      <c r="C3486" t="s">
        <v>1737</v>
      </c>
      <c r="D3486" t="s">
        <v>6890</v>
      </c>
      <c r="E3486" t="s">
        <v>1708</v>
      </c>
    </row>
    <row r="3487" spans="1:5">
      <c r="A3487" t="s">
        <v>5095</v>
      </c>
      <c r="B3487" t="s">
        <v>5</v>
      </c>
      <c r="C3487" t="s">
        <v>1737</v>
      </c>
      <c r="D3487" t="s">
        <v>6890</v>
      </c>
      <c r="E3487" t="s">
        <v>1709</v>
      </c>
    </row>
    <row r="3488" spans="1:5">
      <c r="A3488" t="s">
        <v>5096</v>
      </c>
      <c r="B3488" t="s">
        <v>5</v>
      </c>
      <c r="C3488" t="s">
        <v>1737</v>
      </c>
      <c r="D3488" t="s">
        <v>6890</v>
      </c>
      <c r="E3488" t="s">
        <v>1710</v>
      </c>
    </row>
    <row r="3489" spans="1:5">
      <c r="A3489" t="s">
        <v>5097</v>
      </c>
      <c r="B3489" t="s">
        <v>5</v>
      </c>
      <c r="C3489" t="s">
        <v>1737</v>
      </c>
      <c r="D3489" t="s">
        <v>6890</v>
      </c>
      <c r="E3489" t="s">
        <v>1711</v>
      </c>
    </row>
    <row r="3490" spans="1:5">
      <c r="A3490" t="s">
        <v>5098</v>
      </c>
      <c r="B3490" t="s">
        <v>5</v>
      </c>
      <c r="C3490" t="s">
        <v>1737</v>
      </c>
      <c r="D3490" t="s">
        <v>6890</v>
      </c>
      <c r="E3490" t="s">
        <v>1712</v>
      </c>
    </row>
    <row r="3491" spans="1:5">
      <c r="A3491" t="s">
        <v>5099</v>
      </c>
      <c r="B3491" t="s">
        <v>5</v>
      </c>
      <c r="C3491" t="s">
        <v>1737</v>
      </c>
      <c r="D3491" t="s">
        <v>6890</v>
      </c>
      <c r="E3491" t="s">
        <v>1713</v>
      </c>
    </row>
    <row r="3492" spans="1:5">
      <c r="A3492" t="s">
        <v>5100</v>
      </c>
      <c r="B3492" t="s">
        <v>5</v>
      </c>
      <c r="C3492" t="s">
        <v>1737</v>
      </c>
      <c r="D3492" t="s">
        <v>6890</v>
      </c>
      <c r="E3492" t="s">
        <v>1714</v>
      </c>
    </row>
    <row r="3493" spans="1:5">
      <c r="A3493" t="s">
        <v>5101</v>
      </c>
      <c r="B3493" t="s">
        <v>5</v>
      </c>
      <c r="C3493" t="s">
        <v>1737</v>
      </c>
      <c r="D3493" t="s">
        <v>6890</v>
      </c>
      <c r="E3493" t="s">
        <v>1715</v>
      </c>
    </row>
    <row r="3494" spans="1:5">
      <c r="A3494" t="s">
        <v>5102</v>
      </c>
      <c r="B3494" t="s">
        <v>5</v>
      </c>
      <c r="C3494" t="s">
        <v>1737</v>
      </c>
      <c r="D3494" t="s">
        <v>6891</v>
      </c>
      <c r="E3494" t="s">
        <v>1702</v>
      </c>
    </row>
    <row r="3495" spans="1:5">
      <c r="A3495" t="s">
        <v>5103</v>
      </c>
      <c r="B3495" t="s">
        <v>5</v>
      </c>
      <c r="C3495" t="s">
        <v>1737</v>
      </c>
      <c r="D3495" t="s">
        <v>6891</v>
      </c>
      <c r="E3495" t="s">
        <v>1705</v>
      </c>
    </row>
    <row r="3496" spans="1:5">
      <c r="A3496" t="s">
        <v>5104</v>
      </c>
      <c r="B3496" t="s">
        <v>5</v>
      </c>
      <c r="C3496" t="s">
        <v>1737</v>
      </c>
      <c r="D3496" t="s">
        <v>6891</v>
      </c>
      <c r="E3496" t="s">
        <v>1706</v>
      </c>
    </row>
    <row r="3497" spans="1:5">
      <c r="A3497" t="s">
        <v>5105</v>
      </c>
      <c r="B3497" t="s">
        <v>5</v>
      </c>
      <c r="C3497" t="s">
        <v>1737</v>
      </c>
      <c r="D3497" t="s">
        <v>6891</v>
      </c>
      <c r="E3497" t="s">
        <v>1707</v>
      </c>
    </row>
    <row r="3498" spans="1:5">
      <c r="A3498" t="s">
        <v>5106</v>
      </c>
      <c r="B3498" t="s">
        <v>5</v>
      </c>
      <c r="C3498" t="s">
        <v>1737</v>
      </c>
      <c r="D3498" t="s">
        <v>6891</v>
      </c>
      <c r="E3498" t="s">
        <v>1708</v>
      </c>
    </row>
    <row r="3499" spans="1:5">
      <c r="A3499" t="s">
        <v>5107</v>
      </c>
      <c r="B3499" t="s">
        <v>5</v>
      </c>
      <c r="C3499" t="s">
        <v>1737</v>
      </c>
      <c r="D3499" t="s">
        <v>6891</v>
      </c>
      <c r="E3499" t="s">
        <v>1709</v>
      </c>
    </row>
    <row r="3500" spans="1:5">
      <c r="A3500" t="s">
        <v>5108</v>
      </c>
      <c r="B3500" t="s">
        <v>5</v>
      </c>
      <c r="C3500" t="s">
        <v>1737</v>
      </c>
      <c r="D3500" t="s">
        <v>6891</v>
      </c>
      <c r="E3500" t="s">
        <v>1710</v>
      </c>
    </row>
    <row r="3501" spans="1:5">
      <c r="A3501" t="s">
        <v>5109</v>
      </c>
      <c r="B3501" t="s">
        <v>5</v>
      </c>
      <c r="C3501" t="s">
        <v>1737</v>
      </c>
      <c r="D3501" t="s">
        <v>6891</v>
      </c>
      <c r="E3501" t="s">
        <v>1711</v>
      </c>
    </row>
    <row r="3502" spans="1:5">
      <c r="A3502" t="s">
        <v>5110</v>
      </c>
      <c r="B3502" t="s">
        <v>5</v>
      </c>
      <c r="C3502" t="s">
        <v>1737</v>
      </c>
      <c r="D3502" t="s">
        <v>6891</v>
      </c>
      <c r="E3502" t="s">
        <v>1712</v>
      </c>
    </row>
    <row r="3503" spans="1:5">
      <c r="A3503" t="s">
        <v>5111</v>
      </c>
      <c r="B3503" t="s">
        <v>5</v>
      </c>
      <c r="C3503" t="s">
        <v>1737</v>
      </c>
      <c r="D3503" t="s">
        <v>6891</v>
      </c>
      <c r="E3503" t="s">
        <v>1713</v>
      </c>
    </row>
    <row r="3504" spans="1:5">
      <c r="A3504" t="s">
        <v>5112</v>
      </c>
      <c r="B3504" t="s">
        <v>5</v>
      </c>
      <c r="C3504" t="s">
        <v>1737</v>
      </c>
      <c r="D3504" t="s">
        <v>6891</v>
      </c>
      <c r="E3504" t="s">
        <v>1714</v>
      </c>
    </row>
    <row r="3505" spans="1:5">
      <c r="A3505" t="s">
        <v>5113</v>
      </c>
      <c r="B3505" t="s">
        <v>5</v>
      </c>
      <c r="C3505" t="s">
        <v>1737</v>
      </c>
      <c r="D3505" t="s">
        <v>6891</v>
      </c>
      <c r="E3505" t="s">
        <v>1715</v>
      </c>
    </row>
    <row r="3506" spans="1:5">
      <c r="A3506" t="s">
        <v>5114</v>
      </c>
      <c r="B3506" t="s">
        <v>5</v>
      </c>
      <c r="C3506" t="s">
        <v>1737</v>
      </c>
      <c r="D3506" t="s">
        <v>6892</v>
      </c>
      <c r="E3506" t="s">
        <v>1702</v>
      </c>
    </row>
    <row r="3507" spans="1:5">
      <c r="A3507" t="s">
        <v>5115</v>
      </c>
      <c r="B3507" t="s">
        <v>5</v>
      </c>
      <c r="C3507" t="s">
        <v>1737</v>
      </c>
      <c r="D3507" t="s">
        <v>6892</v>
      </c>
      <c r="E3507" t="s">
        <v>1705</v>
      </c>
    </row>
    <row r="3508" spans="1:5">
      <c r="A3508" t="s">
        <v>5116</v>
      </c>
      <c r="B3508" t="s">
        <v>5</v>
      </c>
      <c r="C3508" t="s">
        <v>1737</v>
      </c>
      <c r="D3508" t="s">
        <v>6892</v>
      </c>
      <c r="E3508" t="s">
        <v>1706</v>
      </c>
    </row>
    <row r="3509" spans="1:5">
      <c r="A3509" t="s">
        <v>5117</v>
      </c>
      <c r="B3509" t="s">
        <v>5</v>
      </c>
      <c r="C3509" t="s">
        <v>1737</v>
      </c>
      <c r="D3509" t="s">
        <v>6892</v>
      </c>
      <c r="E3509" t="s">
        <v>1707</v>
      </c>
    </row>
    <row r="3510" spans="1:5">
      <c r="A3510" t="s">
        <v>5118</v>
      </c>
      <c r="B3510" t="s">
        <v>5</v>
      </c>
      <c r="C3510" t="s">
        <v>1737</v>
      </c>
      <c r="D3510" t="s">
        <v>6892</v>
      </c>
      <c r="E3510" t="s">
        <v>1708</v>
      </c>
    </row>
    <row r="3511" spans="1:5">
      <c r="A3511" t="s">
        <v>5119</v>
      </c>
      <c r="B3511" t="s">
        <v>5</v>
      </c>
      <c r="C3511" t="s">
        <v>1737</v>
      </c>
      <c r="D3511" t="s">
        <v>6892</v>
      </c>
      <c r="E3511" t="s">
        <v>1709</v>
      </c>
    </row>
    <row r="3512" spans="1:5">
      <c r="A3512" t="s">
        <v>5120</v>
      </c>
      <c r="B3512" t="s">
        <v>5</v>
      </c>
      <c r="C3512" t="s">
        <v>1737</v>
      </c>
      <c r="D3512" t="s">
        <v>6892</v>
      </c>
      <c r="E3512" t="s">
        <v>1710</v>
      </c>
    </row>
    <row r="3513" spans="1:5">
      <c r="A3513" t="s">
        <v>5121</v>
      </c>
      <c r="B3513" t="s">
        <v>5</v>
      </c>
      <c r="C3513" t="s">
        <v>1737</v>
      </c>
      <c r="D3513" t="s">
        <v>6892</v>
      </c>
      <c r="E3513" t="s">
        <v>1711</v>
      </c>
    </row>
    <row r="3514" spans="1:5">
      <c r="A3514" t="s">
        <v>5122</v>
      </c>
      <c r="B3514" t="s">
        <v>5</v>
      </c>
      <c r="C3514" t="s">
        <v>1737</v>
      </c>
      <c r="D3514" t="s">
        <v>6892</v>
      </c>
      <c r="E3514" t="s">
        <v>1712</v>
      </c>
    </row>
    <row r="3515" spans="1:5">
      <c r="A3515" t="s">
        <v>5123</v>
      </c>
      <c r="B3515" t="s">
        <v>5</v>
      </c>
      <c r="C3515" t="s">
        <v>1737</v>
      </c>
      <c r="D3515" t="s">
        <v>6892</v>
      </c>
      <c r="E3515" t="s">
        <v>1713</v>
      </c>
    </row>
    <row r="3516" spans="1:5">
      <c r="A3516" t="s">
        <v>5124</v>
      </c>
      <c r="B3516" t="s">
        <v>5</v>
      </c>
      <c r="C3516" t="s">
        <v>1737</v>
      </c>
      <c r="D3516" t="s">
        <v>6892</v>
      </c>
      <c r="E3516" t="s">
        <v>1714</v>
      </c>
    </row>
    <row r="3517" spans="1:5">
      <c r="A3517" t="s">
        <v>5125</v>
      </c>
      <c r="B3517" t="s">
        <v>5</v>
      </c>
      <c r="C3517" t="s">
        <v>1737</v>
      </c>
      <c r="D3517" t="s">
        <v>6892</v>
      </c>
      <c r="E3517" t="s">
        <v>1715</v>
      </c>
    </row>
    <row r="3518" spans="1:5">
      <c r="A3518" t="s">
        <v>5126</v>
      </c>
      <c r="B3518" t="s">
        <v>5</v>
      </c>
      <c r="C3518" t="s">
        <v>1737</v>
      </c>
      <c r="D3518" t="s">
        <v>6893</v>
      </c>
      <c r="E3518" t="s">
        <v>1702</v>
      </c>
    </row>
    <row r="3519" spans="1:5">
      <c r="A3519" t="s">
        <v>5127</v>
      </c>
      <c r="B3519" t="s">
        <v>5</v>
      </c>
      <c r="C3519" t="s">
        <v>1737</v>
      </c>
      <c r="D3519" t="s">
        <v>6893</v>
      </c>
      <c r="E3519" t="s">
        <v>1705</v>
      </c>
    </row>
    <row r="3520" spans="1:5">
      <c r="A3520" t="s">
        <v>5128</v>
      </c>
      <c r="B3520" t="s">
        <v>5</v>
      </c>
      <c r="C3520" t="s">
        <v>1737</v>
      </c>
      <c r="D3520" t="s">
        <v>6893</v>
      </c>
      <c r="E3520" t="s">
        <v>1706</v>
      </c>
    </row>
    <row r="3521" spans="1:5">
      <c r="A3521" t="s">
        <v>5129</v>
      </c>
      <c r="B3521" t="s">
        <v>5</v>
      </c>
      <c r="C3521" t="s">
        <v>1737</v>
      </c>
      <c r="D3521" t="s">
        <v>6893</v>
      </c>
      <c r="E3521" t="s">
        <v>1707</v>
      </c>
    </row>
    <row r="3522" spans="1:5">
      <c r="A3522" t="s">
        <v>5130</v>
      </c>
      <c r="B3522" t="s">
        <v>5</v>
      </c>
      <c r="C3522" t="s">
        <v>1737</v>
      </c>
      <c r="D3522" t="s">
        <v>6893</v>
      </c>
      <c r="E3522" t="s">
        <v>1708</v>
      </c>
    </row>
    <row r="3523" spans="1:5">
      <c r="A3523" t="s">
        <v>5131</v>
      </c>
      <c r="B3523" t="s">
        <v>5</v>
      </c>
      <c r="C3523" t="s">
        <v>1737</v>
      </c>
      <c r="D3523" t="s">
        <v>6893</v>
      </c>
      <c r="E3523" t="s">
        <v>1709</v>
      </c>
    </row>
    <row r="3524" spans="1:5">
      <c r="A3524" t="s">
        <v>5132</v>
      </c>
      <c r="B3524" t="s">
        <v>5</v>
      </c>
      <c r="C3524" t="s">
        <v>1737</v>
      </c>
      <c r="D3524" t="s">
        <v>6893</v>
      </c>
      <c r="E3524" t="s">
        <v>1710</v>
      </c>
    </row>
    <row r="3525" spans="1:5">
      <c r="A3525" t="s">
        <v>5133</v>
      </c>
      <c r="B3525" t="s">
        <v>5</v>
      </c>
      <c r="C3525" t="s">
        <v>1737</v>
      </c>
      <c r="D3525" t="s">
        <v>6893</v>
      </c>
      <c r="E3525" t="s">
        <v>1711</v>
      </c>
    </row>
    <row r="3526" spans="1:5">
      <c r="A3526" t="s">
        <v>5134</v>
      </c>
      <c r="B3526" t="s">
        <v>5</v>
      </c>
      <c r="C3526" t="s">
        <v>1737</v>
      </c>
      <c r="D3526" t="s">
        <v>6893</v>
      </c>
      <c r="E3526" t="s">
        <v>1712</v>
      </c>
    </row>
    <row r="3527" spans="1:5">
      <c r="A3527" t="s">
        <v>5135</v>
      </c>
      <c r="B3527" t="s">
        <v>5</v>
      </c>
      <c r="C3527" t="s">
        <v>1737</v>
      </c>
      <c r="D3527" t="s">
        <v>6893</v>
      </c>
      <c r="E3527" t="s">
        <v>1713</v>
      </c>
    </row>
    <row r="3528" spans="1:5">
      <c r="A3528" t="s">
        <v>5136</v>
      </c>
      <c r="B3528" t="s">
        <v>5</v>
      </c>
      <c r="C3528" t="s">
        <v>1737</v>
      </c>
      <c r="D3528" t="s">
        <v>6893</v>
      </c>
      <c r="E3528" t="s">
        <v>1714</v>
      </c>
    </row>
    <row r="3529" spans="1:5">
      <c r="A3529" t="s">
        <v>5137</v>
      </c>
      <c r="B3529" t="s">
        <v>5</v>
      </c>
      <c r="C3529" t="s">
        <v>1737</v>
      </c>
      <c r="D3529" t="s">
        <v>6893</v>
      </c>
      <c r="E3529" t="s">
        <v>1715</v>
      </c>
    </row>
    <row r="3530" spans="1:5">
      <c r="A3530" t="s">
        <v>5138</v>
      </c>
      <c r="B3530" t="s">
        <v>5</v>
      </c>
      <c r="C3530" t="s">
        <v>1737</v>
      </c>
      <c r="D3530" t="s">
        <v>6894</v>
      </c>
      <c r="E3530" t="s">
        <v>1702</v>
      </c>
    </row>
    <row r="3531" spans="1:5">
      <c r="A3531" t="s">
        <v>5139</v>
      </c>
      <c r="B3531" t="s">
        <v>5</v>
      </c>
      <c r="C3531" t="s">
        <v>1737</v>
      </c>
      <c r="D3531" t="s">
        <v>6894</v>
      </c>
      <c r="E3531" t="s">
        <v>1705</v>
      </c>
    </row>
    <row r="3532" spans="1:5">
      <c r="A3532" t="s">
        <v>5140</v>
      </c>
      <c r="B3532" t="s">
        <v>5</v>
      </c>
      <c r="C3532" t="s">
        <v>1737</v>
      </c>
      <c r="D3532" t="s">
        <v>6894</v>
      </c>
      <c r="E3532" t="s">
        <v>1706</v>
      </c>
    </row>
    <row r="3533" spans="1:5">
      <c r="A3533" t="s">
        <v>5141</v>
      </c>
      <c r="B3533" t="s">
        <v>5</v>
      </c>
      <c r="C3533" t="s">
        <v>1737</v>
      </c>
      <c r="D3533" t="s">
        <v>6894</v>
      </c>
      <c r="E3533" t="s">
        <v>1707</v>
      </c>
    </row>
    <row r="3534" spans="1:5">
      <c r="A3534" t="s">
        <v>5142</v>
      </c>
      <c r="B3534" t="s">
        <v>5</v>
      </c>
      <c r="C3534" t="s">
        <v>1737</v>
      </c>
      <c r="D3534" t="s">
        <v>6894</v>
      </c>
      <c r="E3534" t="s">
        <v>1708</v>
      </c>
    </row>
    <row r="3535" spans="1:5">
      <c r="A3535" t="s">
        <v>5143</v>
      </c>
      <c r="B3535" t="s">
        <v>5</v>
      </c>
      <c r="C3535" t="s">
        <v>1737</v>
      </c>
      <c r="D3535" t="s">
        <v>6894</v>
      </c>
      <c r="E3535" t="s">
        <v>1709</v>
      </c>
    </row>
    <row r="3536" spans="1:5">
      <c r="A3536" t="s">
        <v>5144</v>
      </c>
      <c r="B3536" t="s">
        <v>5</v>
      </c>
      <c r="C3536" t="s">
        <v>1737</v>
      </c>
      <c r="D3536" t="s">
        <v>6894</v>
      </c>
      <c r="E3536" t="s">
        <v>1710</v>
      </c>
    </row>
    <row r="3537" spans="1:5">
      <c r="A3537" t="s">
        <v>5145</v>
      </c>
      <c r="B3537" t="s">
        <v>5</v>
      </c>
      <c r="C3537" t="s">
        <v>1737</v>
      </c>
      <c r="D3537" t="s">
        <v>6894</v>
      </c>
      <c r="E3537" t="s">
        <v>1711</v>
      </c>
    </row>
    <row r="3538" spans="1:5">
      <c r="A3538" t="s">
        <v>5146</v>
      </c>
      <c r="B3538" t="s">
        <v>5</v>
      </c>
      <c r="C3538" t="s">
        <v>1737</v>
      </c>
      <c r="D3538" t="s">
        <v>6894</v>
      </c>
      <c r="E3538" t="s">
        <v>1712</v>
      </c>
    </row>
    <row r="3539" spans="1:5">
      <c r="A3539" t="s">
        <v>5147</v>
      </c>
      <c r="B3539" t="s">
        <v>5</v>
      </c>
      <c r="C3539" t="s">
        <v>1737</v>
      </c>
      <c r="D3539" t="s">
        <v>6894</v>
      </c>
      <c r="E3539" t="s">
        <v>1713</v>
      </c>
    </row>
    <row r="3540" spans="1:5">
      <c r="A3540" t="s">
        <v>5148</v>
      </c>
      <c r="B3540" t="s">
        <v>5</v>
      </c>
      <c r="C3540" t="s">
        <v>1737</v>
      </c>
      <c r="D3540" t="s">
        <v>6894</v>
      </c>
      <c r="E3540" t="s">
        <v>1714</v>
      </c>
    </row>
    <row r="3541" spans="1:5">
      <c r="A3541" t="s">
        <v>5149</v>
      </c>
      <c r="B3541" t="s">
        <v>5</v>
      </c>
      <c r="C3541" t="s">
        <v>1737</v>
      </c>
      <c r="D3541" t="s">
        <v>6894</v>
      </c>
      <c r="E3541" t="s">
        <v>1715</v>
      </c>
    </row>
    <row r="3542" spans="1:5">
      <c r="A3542" t="s">
        <v>5150</v>
      </c>
      <c r="B3542" t="s">
        <v>5</v>
      </c>
      <c r="C3542" t="s">
        <v>1737</v>
      </c>
      <c r="D3542" t="s">
        <v>6895</v>
      </c>
      <c r="E3542" t="s">
        <v>1702</v>
      </c>
    </row>
    <row r="3543" spans="1:5">
      <c r="A3543" t="s">
        <v>5151</v>
      </c>
      <c r="B3543" t="s">
        <v>5</v>
      </c>
      <c r="C3543" t="s">
        <v>1737</v>
      </c>
      <c r="D3543" t="s">
        <v>6895</v>
      </c>
      <c r="E3543" t="s">
        <v>1705</v>
      </c>
    </row>
    <row r="3544" spans="1:5">
      <c r="A3544" t="s">
        <v>5152</v>
      </c>
      <c r="B3544" t="s">
        <v>5</v>
      </c>
      <c r="C3544" t="s">
        <v>1737</v>
      </c>
      <c r="D3544" t="s">
        <v>6895</v>
      </c>
      <c r="E3544" t="s">
        <v>1706</v>
      </c>
    </row>
    <row r="3545" spans="1:5">
      <c r="A3545" t="s">
        <v>5153</v>
      </c>
      <c r="B3545" t="s">
        <v>5</v>
      </c>
      <c r="C3545" t="s">
        <v>1737</v>
      </c>
      <c r="D3545" t="s">
        <v>6895</v>
      </c>
      <c r="E3545" t="s">
        <v>1707</v>
      </c>
    </row>
    <row r="3546" spans="1:5">
      <c r="A3546" t="s">
        <v>5154</v>
      </c>
      <c r="B3546" t="s">
        <v>5</v>
      </c>
      <c r="C3546" t="s">
        <v>1737</v>
      </c>
      <c r="D3546" t="s">
        <v>6895</v>
      </c>
      <c r="E3546" t="s">
        <v>1708</v>
      </c>
    </row>
    <row r="3547" spans="1:5">
      <c r="A3547" t="s">
        <v>5155</v>
      </c>
      <c r="B3547" t="s">
        <v>5</v>
      </c>
      <c r="C3547" t="s">
        <v>1737</v>
      </c>
      <c r="D3547" t="s">
        <v>6895</v>
      </c>
      <c r="E3547" t="s">
        <v>1709</v>
      </c>
    </row>
    <row r="3548" spans="1:5">
      <c r="A3548" t="s">
        <v>5156</v>
      </c>
      <c r="B3548" t="s">
        <v>5</v>
      </c>
      <c r="C3548" t="s">
        <v>1737</v>
      </c>
      <c r="D3548" t="s">
        <v>6895</v>
      </c>
      <c r="E3548" t="s">
        <v>1710</v>
      </c>
    </row>
    <row r="3549" spans="1:5">
      <c r="A3549" t="s">
        <v>5157</v>
      </c>
      <c r="B3549" t="s">
        <v>5</v>
      </c>
      <c r="C3549" t="s">
        <v>1737</v>
      </c>
      <c r="D3549" t="s">
        <v>6895</v>
      </c>
      <c r="E3549" t="s">
        <v>1711</v>
      </c>
    </row>
    <row r="3550" spans="1:5">
      <c r="A3550" t="s">
        <v>5158</v>
      </c>
      <c r="B3550" t="s">
        <v>5</v>
      </c>
      <c r="C3550" t="s">
        <v>1737</v>
      </c>
      <c r="D3550" t="s">
        <v>6895</v>
      </c>
      <c r="E3550" t="s">
        <v>1712</v>
      </c>
    </row>
    <row r="3551" spans="1:5">
      <c r="A3551" t="s">
        <v>5159</v>
      </c>
      <c r="B3551" t="s">
        <v>5</v>
      </c>
      <c r="C3551" t="s">
        <v>1737</v>
      </c>
      <c r="D3551" t="s">
        <v>6895</v>
      </c>
      <c r="E3551" t="s">
        <v>1713</v>
      </c>
    </row>
    <row r="3552" spans="1:5">
      <c r="A3552" t="s">
        <v>5160</v>
      </c>
      <c r="B3552" t="s">
        <v>5</v>
      </c>
      <c r="C3552" t="s">
        <v>1737</v>
      </c>
      <c r="D3552" t="s">
        <v>6895</v>
      </c>
      <c r="E3552" t="s">
        <v>1714</v>
      </c>
    </row>
    <row r="3553" spans="1:5">
      <c r="A3553" t="s">
        <v>5161</v>
      </c>
      <c r="B3553" t="s">
        <v>5</v>
      </c>
      <c r="C3553" t="s">
        <v>1737</v>
      </c>
      <c r="D3553" t="s">
        <v>6895</v>
      </c>
      <c r="E3553" t="s">
        <v>1715</v>
      </c>
    </row>
    <row r="3554" spans="1:5">
      <c r="A3554" t="s">
        <v>5162</v>
      </c>
      <c r="B3554" t="s">
        <v>5</v>
      </c>
      <c r="C3554" t="s">
        <v>1737</v>
      </c>
      <c r="D3554" t="s">
        <v>6896</v>
      </c>
      <c r="E3554" t="s">
        <v>1702</v>
      </c>
    </row>
    <row r="3555" spans="1:5">
      <c r="A3555" t="s">
        <v>5163</v>
      </c>
      <c r="B3555" t="s">
        <v>5</v>
      </c>
      <c r="C3555" t="s">
        <v>1737</v>
      </c>
      <c r="D3555" t="s">
        <v>6896</v>
      </c>
      <c r="E3555" t="s">
        <v>1705</v>
      </c>
    </row>
    <row r="3556" spans="1:5">
      <c r="A3556" t="s">
        <v>5164</v>
      </c>
      <c r="B3556" t="s">
        <v>5</v>
      </c>
      <c r="C3556" t="s">
        <v>1737</v>
      </c>
      <c r="D3556" t="s">
        <v>6896</v>
      </c>
      <c r="E3556" t="s">
        <v>1706</v>
      </c>
    </row>
    <row r="3557" spans="1:5">
      <c r="A3557" t="s">
        <v>5165</v>
      </c>
      <c r="B3557" t="s">
        <v>5</v>
      </c>
      <c r="C3557" t="s">
        <v>1737</v>
      </c>
      <c r="D3557" t="s">
        <v>6896</v>
      </c>
      <c r="E3557" t="s">
        <v>1707</v>
      </c>
    </row>
    <row r="3558" spans="1:5">
      <c r="A3558" t="s">
        <v>5166</v>
      </c>
      <c r="B3558" t="s">
        <v>5</v>
      </c>
      <c r="C3558" t="s">
        <v>1737</v>
      </c>
      <c r="D3558" t="s">
        <v>6896</v>
      </c>
      <c r="E3558" t="s">
        <v>1708</v>
      </c>
    </row>
    <row r="3559" spans="1:5">
      <c r="A3559" t="s">
        <v>5167</v>
      </c>
      <c r="B3559" t="s">
        <v>5</v>
      </c>
      <c r="C3559" t="s">
        <v>1737</v>
      </c>
      <c r="D3559" t="s">
        <v>6896</v>
      </c>
      <c r="E3559" t="s">
        <v>1709</v>
      </c>
    </row>
    <row r="3560" spans="1:5">
      <c r="A3560" t="s">
        <v>5168</v>
      </c>
      <c r="B3560" t="s">
        <v>5</v>
      </c>
      <c r="C3560" t="s">
        <v>1737</v>
      </c>
      <c r="D3560" t="s">
        <v>6896</v>
      </c>
      <c r="E3560" t="s">
        <v>1710</v>
      </c>
    </row>
    <row r="3561" spans="1:5">
      <c r="A3561" t="s">
        <v>5169</v>
      </c>
      <c r="B3561" t="s">
        <v>5</v>
      </c>
      <c r="C3561" t="s">
        <v>1737</v>
      </c>
      <c r="D3561" t="s">
        <v>6896</v>
      </c>
      <c r="E3561" t="s">
        <v>1711</v>
      </c>
    </row>
    <row r="3562" spans="1:5">
      <c r="A3562" t="s">
        <v>5170</v>
      </c>
      <c r="B3562" t="s">
        <v>5</v>
      </c>
      <c r="C3562" t="s">
        <v>1737</v>
      </c>
      <c r="D3562" t="s">
        <v>6896</v>
      </c>
      <c r="E3562" t="s">
        <v>1712</v>
      </c>
    </row>
    <row r="3563" spans="1:5">
      <c r="A3563" t="s">
        <v>5171</v>
      </c>
      <c r="B3563" t="s">
        <v>5</v>
      </c>
      <c r="C3563" t="s">
        <v>1737</v>
      </c>
      <c r="D3563" t="s">
        <v>6896</v>
      </c>
      <c r="E3563" t="s">
        <v>1713</v>
      </c>
    </row>
    <row r="3564" spans="1:5">
      <c r="A3564" t="s">
        <v>5172</v>
      </c>
      <c r="B3564" t="s">
        <v>5</v>
      </c>
      <c r="C3564" t="s">
        <v>1737</v>
      </c>
      <c r="D3564" t="s">
        <v>6896</v>
      </c>
      <c r="E3564" t="s">
        <v>1714</v>
      </c>
    </row>
    <row r="3565" spans="1:5">
      <c r="A3565" t="s">
        <v>5173</v>
      </c>
      <c r="B3565" t="s">
        <v>5</v>
      </c>
      <c r="C3565" t="s">
        <v>1737</v>
      </c>
      <c r="D3565" t="s">
        <v>6896</v>
      </c>
      <c r="E3565" t="s">
        <v>1715</v>
      </c>
    </row>
    <row r="3566" spans="1:5">
      <c r="A3566" t="s">
        <v>5174</v>
      </c>
      <c r="B3566" t="s">
        <v>5</v>
      </c>
      <c r="C3566" t="s">
        <v>1737</v>
      </c>
      <c r="D3566" t="s">
        <v>6897</v>
      </c>
      <c r="E3566" t="s">
        <v>1702</v>
      </c>
    </row>
    <row r="3567" spans="1:5">
      <c r="A3567" t="s">
        <v>5175</v>
      </c>
      <c r="B3567" t="s">
        <v>5</v>
      </c>
      <c r="C3567" t="s">
        <v>1737</v>
      </c>
      <c r="D3567" t="s">
        <v>6897</v>
      </c>
      <c r="E3567" t="s">
        <v>1705</v>
      </c>
    </row>
    <row r="3568" spans="1:5">
      <c r="A3568" t="s">
        <v>5176</v>
      </c>
      <c r="B3568" t="s">
        <v>5</v>
      </c>
      <c r="C3568" t="s">
        <v>1737</v>
      </c>
      <c r="D3568" t="s">
        <v>6897</v>
      </c>
      <c r="E3568" t="s">
        <v>1706</v>
      </c>
    </row>
    <row r="3569" spans="1:5">
      <c r="A3569" t="s">
        <v>5177</v>
      </c>
      <c r="B3569" t="s">
        <v>5</v>
      </c>
      <c r="C3569" t="s">
        <v>1737</v>
      </c>
      <c r="D3569" t="s">
        <v>6897</v>
      </c>
      <c r="E3569" t="s">
        <v>1707</v>
      </c>
    </row>
    <row r="3570" spans="1:5">
      <c r="A3570" t="s">
        <v>5178</v>
      </c>
      <c r="B3570" t="s">
        <v>5</v>
      </c>
      <c r="C3570" t="s">
        <v>1737</v>
      </c>
      <c r="D3570" t="s">
        <v>6897</v>
      </c>
      <c r="E3570" t="s">
        <v>1708</v>
      </c>
    </row>
    <row r="3571" spans="1:5">
      <c r="A3571" t="s">
        <v>5179</v>
      </c>
      <c r="B3571" t="s">
        <v>5</v>
      </c>
      <c r="C3571" t="s">
        <v>1737</v>
      </c>
      <c r="D3571" t="s">
        <v>6897</v>
      </c>
      <c r="E3571" t="s">
        <v>1709</v>
      </c>
    </row>
    <row r="3572" spans="1:5">
      <c r="A3572" t="s">
        <v>5180</v>
      </c>
      <c r="B3572" t="s">
        <v>5</v>
      </c>
      <c r="C3572" t="s">
        <v>1737</v>
      </c>
      <c r="D3572" t="s">
        <v>6897</v>
      </c>
      <c r="E3572" t="s">
        <v>1710</v>
      </c>
    </row>
    <row r="3573" spans="1:5">
      <c r="A3573" t="s">
        <v>5181</v>
      </c>
      <c r="B3573" t="s">
        <v>5</v>
      </c>
      <c r="C3573" t="s">
        <v>1737</v>
      </c>
      <c r="D3573" t="s">
        <v>6897</v>
      </c>
      <c r="E3573" t="s">
        <v>1711</v>
      </c>
    </row>
    <row r="3574" spans="1:5">
      <c r="A3574" t="s">
        <v>5182</v>
      </c>
      <c r="B3574" t="s">
        <v>5</v>
      </c>
      <c r="C3574" t="s">
        <v>1737</v>
      </c>
      <c r="D3574" t="s">
        <v>6897</v>
      </c>
      <c r="E3574" t="s">
        <v>1712</v>
      </c>
    </row>
    <row r="3575" spans="1:5">
      <c r="A3575" t="s">
        <v>5183</v>
      </c>
      <c r="B3575" t="s">
        <v>5</v>
      </c>
      <c r="C3575" t="s">
        <v>1737</v>
      </c>
      <c r="D3575" t="s">
        <v>6897</v>
      </c>
      <c r="E3575" t="s">
        <v>1713</v>
      </c>
    </row>
    <row r="3576" spans="1:5">
      <c r="A3576" t="s">
        <v>5184</v>
      </c>
      <c r="B3576" t="s">
        <v>5</v>
      </c>
      <c r="C3576" t="s">
        <v>1737</v>
      </c>
      <c r="D3576" t="s">
        <v>6897</v>
      </c>
      <c r="E3576" t="s">
        <v>1714</v>
      </c>
    </row>
    <row r="3577" spans="1:5">
      <c r="A3577" t="s">
        <v>5185</v>
      </c>
      <c r="B3577" t="s">
        <v>5</v>
      </c>
      <c r="C3577" t="s">
        <v>1737</v>
      </c>
      <c r="D3577" t="s">
        <v>6897</v>
      </c>
      <c r="E3577" t="s">
        <v>1715</v>
      </c>
    </row>
    <row r="3578" spans="1:5">
      <c r="A3578" t="s">
        <v>5186</v>
      </c>
      <c r="B3578" t="s">
        <v>5</v>
      </c>
      <c r="C3578" t="s">
        <v>1737</v>
      </c>
      <c r="D3578" t="s">
        <v>6898</v>
      </c>
      <c r="E3578" t="s">
        <v>1702</v>
      </c>
    </row>
    <row r="3579" spans="1:5">
      <c r="A3579" t="s">
        <v>5187</v>
      </c>
      <c r="B3579" t="s">
        <v>5</v>
      </c>
      <c r="C3579" t="s">
        <v>1737</v>
      </c>
      <c r="D3579" t="s">
        <v>6898</v>
      </c>
      <c r="E3579" t="s">
        <v>1705</v>
      </c>
    </row>
    <row r="3580" spans="1:5">
      <c r="A3580" t="s">
        <v>5188</v>
      </c>
      <c r="B3580" t="s">
        <v>5</v>
      </c>
      <c r="C3580" t="s">
        <v>1737</v>
      </c>
      <c r="D3580" t="s">
        <v>6898</v>
      </c>
      <c r="E3580" t="s">
        <v>1706</v>
      </c>
    </row>
    <row r="3581" spans="1:5">
      <c r="A3581" t="s">
        <v>5189</v>
      </c>
      <c r="B3581" t="s">
        <v>5</v>
      </c>
      <c r="C3581" t="s">
        <v>1737</v>
      </c>
      <c r="D3581" t="s">
        <v>6898</v>
      </c>
      <c r="E3581" t="s">
        <v>1707</v>
      </c>
    </row>
    <row r="3582" spans="1:5">
      <c r="A3582" t="s">
        <v>5190</v>
      </c>
      <c r="B3582" t="s">
        <v>5</v>
      </c>
      <c r="C3582" t="s">
        <v>1737</v>
      </c>
      <c r="D3582" t="s">
        <v>6898</v>
      </c>
      <c r="E3582" t="s">
        <v>1708</v>
      </c>
    </row>
    <row r="3583" spans="1:5">
      <c r="A3583" t="s">
        <v>5191</v>
      </c>
      <c r="B3583" t="s">
        <v>5</v>
      </c>
      <c r="C3583" t="s">
        <v>1737</v>
      </c>
      <c r="D3583" t="s">
        <v>6898</v>
      </c>
      <c r="E3583" t="s">
        <v>1709</v>
      </c>
    </row>
    <row r="3584" spans="1:5">
      <c r="A3584" t="s">
        <v>5192</v>
      </c>
      <c r="B3584" t="s">
        <v>5</v>
      </c>
      <c r="C3584" t="s">
        <v>1737</v>
      </c>
      <c r="D3584" t="s">
        <v>6898</v>
      </c>
      <c r="E3584" t="s">
        <v>1710</v>
      </c>
    </row>
    <row r="3585" spans="1:5">
      <c r="A3585" t="s">
        <v>5193</v>
      </c>
      <c r="B3585" t="s">
        <v>5</v>
      </c>
      <c r="C3585" t="s">
        <v>1737</v>
      </c>
      <c r="D3585" t="s">
        <v>6898</v>
      </c>
      <c r="E3585" t="s">
        <v>1711</v>
      </c>
    </row>
    <row r="3586" spans="1:5">
      <c r="A3586" t="s">
        <v>5194</v>
      </c>
      <c r="B3586" t="s">
        <v>5</v>
      </c>
      <c r="C3586" t="s">
        <v>1737</v>
      </c>
      <c r="D3586" t="s">
        <v>6898</v>
      </c>
      <c r="E3586" t="s">
        <v>1712</v>
      </c>
    </row>
    <row r="3587" spans="1:5">
      <c r="A3587" t="s">
        <v>5195</v>
      </c>
      <c r="B3587" t="s">
        <v>5</v>
      </c>
      <c r="C3587" t="s">
        <v>1737</v>
      </c>
      <c r="D3587" t="s">
        <v>6898</v>
      </c>
      <c r="E3587" t="s">
        <v>1713</v>
      </c>
    </row>
    <row r="3588" spans="1:5">
      <c r="A3588" t="s">
        <v>5196</v>
      </c>
      <c r="B3588" t="s">
        <v>5</v>
      </c>
      <c r="C3588" t="s">
        <v>1737</v>
      </c>
      <c r="D3588" t="s">
        <v>6898</v>
      </c>
      <c r="E3588" t="s">
        <v>1714</v>
      </c>
    </row>
    <row r="3589" spans="1:5">
      <c r="A3589" t="s">
        <v>5197</v>
      </c>
      <c r="B3589" t="s">
        <v>5</v>
      </c>
      <c r="C3589" t="s">
        <v>1737</v>
      </c>
      <c r="D3589" t="s">
        <v>6898</v>
      </c>
      <c r="E3589" t="s">
        <v>1715</v>
      </c>
    </row>
    <row r="3590" spans="1:5">
      <c r="A3590" t="s">
        <v>5198</v>
      </c>
      <c r="B3590" t="s">
        <v>5</v>
      </c>
      <c r="C3590" t="s">
        <v>1737</v>
      </c>
      <c r="D3590" t="s">
        <v>6899</v>
      </c>
      <c r="E3590" t="s">
        <v>1702</v>
      </c>
    </row>
    <row r="3591" spans="1:5">
      <c r="A3591" t="s">
        <v>5199</v>
      </c>
      <c r="B3591" t="s">
        <v>5</v>
      </c>
      <c r="C3591" t="s">
        <v>1737</v>
      </c>
      <c r="D3591" t="s">
        <v>6899</v>
      </c>
      <c r="E3591" t="s">
        <v>1705</v>
      </c>
    </row>
    <row r="3592" spans="1:5">
      <c r="A3592" t="s">
        <v>5200</v>
      </c>
      <c r="B3592" t="s">
        <v>5</v>
      </c>
      <c r="C3592" t="s">
        <v>1737</v>
      </c>
      <c r="D3592" t="s">
        <v>6899</v>
      </c>
      <c r="E3592" t="s">
        <v>1706</v>
      </c>
    </row>
    <row r="3593" spans="1:5">
      <c r="A3593" t="s">
        <v>5201</v>
      </c>
      <c r="B3593" t="s">
        <v>5</v>
      </c>
      <c r="C3593" t="s">
        <v>1737</v>
      </c>
      <c r="D3593" t="s">
        <v>6899</v>
      </c>
      <c r="E3593" t="s">
        <v>1707</v>
      </c>
    </row>
    <row r="3594" spans="1:5">
      <c r="A3594" t="s">
        <v>5202</v>
      </c>
      <c r="B3594" t="s">
        <v>5</v>
      </c>
      <c r="C3594" t="s">
        <v>1737</v>
      </c>
      <c r="D3594" t="s">
        <v>6899</v>
      </c>
      <c r="E3594" t="s">
        <v>1708</v>
      </c>
    </row>
    <row r="3595" spans="1:5">
      <c r="A3595" t="s">
        <v>5203</v>
      </c>
      <c r="B3595" t="s">
        <v>5</v>
      </c>
      <c r="C3595" t="s">
        <v>1737</v>
      </c>
      <c r="D3595" t="s">
        <v>6899</v>
      </c>
      <c r="E3595" t="s">
        <v>1709</v>
      </c>
    </row>
    <row r="3596" spans="1:5">
      <c r="A3596" t="s">
        <v>5204</v>
      </c>
      <c r="B3596" t="s">
        <v>5</v>
      </c>
      <c r="C3596" t="s">
        <v>1737</v>
      </c>
      <c r="D3596" t="s">
        <v>6899</v>
      </c>
      <c r="E3596" t="s">
        <v>1710</v>
      </c>
    </row>
    <row r="3597" spans="1:5">
      <c r="A3597" t="s">
        <v>5205</v>
      </c>
      <c r="B3597" t="s">
        <v>5</v>
      </c>
      <c r="C3597" t="s">
        <v>1737</v>
      </c>
      <c r="D3597" t="s">
        <v>6899</v>
      </c>
      <c r="E3597" t="s">
        <v>1711</v>
      </c>
    </row>
    <row r="3598" spans="1:5">
      <c r="A3598" t="s">
        <v>5206</v>
      </c>
      <c r="B3598" t="s">
        <v>5</v>
      </c>
      <c r="C3598" t="s">
        <v>1737</v>
      </c>
      <c r="D3598" t="s">
        <v>6899</v>
      </c>
      <c r="E3598" t="s">
        <v>1712</v>
      </c>
    </row>
    <row r="3599" spans="1:5">
      <c r="A3599" t="s">
        <v>5207</v>
      </c>
      <c r="B3599" t="s">
        <v>5</v>
      </c>
      <c r="C3599" t="s">
        <v>1737</v>
      </c>
      <c r="D3599" t="s">
        <v>6899</v>
      </c>
      <c r="E3599" t="s">
        <v>1713</v>
      </c>
    </row>
    <row r="3600" spans="1:5">
      <c r="A3600" t="s">
        <v>5208</v>
      </c>
      <c r="B3600" t="s">
        <v>5</v>
      </c>
      <c r="C3600" t="s">
        <v>1737</v>
      </c>
      <c r="D3600" t="s">
        <v>6899</v>
      </c>
      <c r="E3600" t="s">
        <v>1714</v>
      </c>
    </row>
    <row r="3601" spans="1:5">
      <c r="A3601" t="s">
        <v>5209</v>
      </c>
      <c r="B3601" t="s">
        <v>5</v>
      </c>
      <c r="C3601" t="s">
        <v>1737</v>
      </c>
      <c r="D3601" t="s">
        <v>6899</v>
      </c>
      <c r="E3601" t="s">
        <v>1715</v>
      </c>
    </row>
    <row r="3602" spans="1:5">
      <c r="A3602" t="s">
        <v>5210</v>
      </c>
      <c r="B3602" t="s">
        <v>5</v>
      </c>
      <c r="C3602" t="s">
        <v>1737</v>
      </c>
      <c r="D3602" t="s">
        <v>6900</v>
      </c>
      <c r="E3602" t="s">
        <v>1702</v>
      </c>
    </row>
    <row r="3603" spans="1:5">
      <c r="A3603" t="s">
        <v>5211</v>
      </c>
      <c r="B3603" t="s">
        <v>5</v>
      </c>
      <c r="C3603" t="s">
        <v>1737</v>
      </c>
      <c r="D3603" t="s">
        <v>6900</v>
      </c>
      <c r="E3603" t="s">
        <v>1705</v>
      </c>
    </row>
    <row r="3604" spans="1:5">
      <c r="A3604" t="s">
        <v>5212</v>
      </c>
      <c r="B3604" t="s">
        <v>5</v>
      </c>
      <c r="C3604" t="s">
        <v>1737</v>
      </c>
      <c r="D3604" t="s">
        <v>6900</v>
      </c>
      <c r="E3604" t="s">
        <v>1706</v>
      </c>
    </row>
    <row r="3605" spans="1:5">
      <c r="A3605" t="s">
        <v>5213</v>
      </c>
      <c r="B3605" t="s">
        <v>5</v>
      </c>
      <c r="C3605" t="s">
        <v>1737</v>
      </c>
      <c r="D3605" t="s">
        <v>6900</v>
      </c>
      <c r="E3605" t="s">
        <v>1707</v>
      </c>
    </row>
    <row r="3606" spans="1:5">
      <c r="A3606" t="s">
        <v>5214</v>
      </c>
      <c r="B3606" t="s">
        <v>5</v>
      </c>
      <c r="C3606" t="s">
        <v>1737</v>
      </c>
      <c r="D3606" t="s">
        <v>6900</v>
      </c>
      <c r="E3606" t="s">
        <v>1708</v>
      </c>
    </row>
    <row r="3607" spans="1:5">
      <c r="A3607" t="s">
        <v>5215</v>
      </c>
      <c r="B3607" t="s">
        <v>5</v>
      </c>
      <c r="C3607" t="s">
        <v>1737</v>
      </c>
      <c r="D3607" t="s">
        <v>6900</v>
      </c>
      <c r="E3607" t="s">
        <v>1709</v>
      </c>
    </row>
    <row r="3608" spans="1:5">
      <c r="A3608" t="s">
        <v>5216</v>
      </c>
      <c r="B3608" t="s">
        <v>5</v>
      </c>
      <c r="C3608" t="s">
        <v>1737</v>
      </c>
      <c r="D3608" t="s">
        <v>6900</v>
      </c>
      <c r="E3608" t="s">
        <v>1710</v>
      </c>
    </row>
    <row r="3609" spans="1:5">
      <c r="A3609" t="s">
        <v>5217</v>
      </c>
      <c r="B3609" t="s">
        <v>5</v>
      </c>
      <c r="C3609" t="s">
        <v>1737</v>
      </c>
      <c r="D3609" t="s">
        <v>6900</v>
      </c>
      <c r="E3609" t="s">
        <v>1711</v>
      </c>
    </row>
    <row r="3610" spans="1:5">
      <c r="A3610" t="s">
        <v>5218</v>
      </c>
      <c r="B3610" t="s">
        <v>5</v>
      </c>
      <c r="C3610" t="s">
        <v>1737</v>
      </c>
      <c r="D3610" t="s">
        <v>6900</v>
      </c>
      <c r="E3610" t="s">
        <v>1712</v>
      </c>
    </row>
    <row r="3611" spans="1:5">
      <c r="A3611" t="s">
        <v>5219</v>
      </c>
      <c r="B3611" t="s">
        <v>5</v>
      </c>
      <c r="C3611" t="s">
        <v>1737</v>
      </c>
      <c r="D3611" t="s">
        <v>6900</v>
      </c>
      <c r="E3611" t="s">
        <v>1713</v>
      </c>
    </row>
    <row r="3612" spans="1:5">
      <c r="A3612" t="s">
        <v>5220</v>
      </c>
      <c r="B3612" t="s">
        <v>5</v>
      </c>
      <c r="C3612" t="s">
        <v>1737</v>
      </c>
      <c r="D3612" t="s">
        <v>6900</v>
      </c>
      <c r="E3612" t="s">
        <v>1714</v>
      </c>
    </row>
    <row r="3613" spans="1:5">
      <c r="A3613" t="s">
        <v>5221</v>
      </c>
      <c r="B3613" t="s">
        <v>5</v>
      </c>
      <c r="C3613" t="s">
        <v>1737</v>
      </c>
      <c r="D3613" t="s">
        <v>6900</v>
      </c>
      <c r="E3613" t="s">
        <v>1715</v>
      </c>
    </row>
    <row r="3614" spans="1:5">
      <c r="A3614" t="s">
        <v>5222</v>
      </c>
      <c r="B3614" t="s">
        <v>5</v>
      </c>
      <c r="C3614" t="s">
        <v>1737</v>
      </c>
      <c r="D3614" t="s">
        <v>6901</v>
      </c>
      <c r="E3614" t="s">
        <v>1702</v>
      </c>
    </row>
    <row r="3615" spans="1:5">
      <c r="A3615" t="s">
        <v>5223</v>
      </c>
      <c r="B3615" t="s">
        <v>5</v>
      </c>
      <c r="C3615" t="s">
        <v>1737</v>
      </c>
      <c r="D3615" t="s">
        <v>6901</v>
      </c>
      <c r="E3615" t="s">
        <v>1705</v>
      </c>
    </row>
    <row r="3616" spans="1:5">
      <c r="A3616" t="s">
        <v>5224</v>
      </c>
      <c r="B3616" t="s">
        <v>5</v>
      </c>
      <c r="C3616" t="s">
        <v>1737</v>
      </c>
      <c r="D3616" t="s">
        <v>6901</v>
      </c>
      <c r="E3616" t="s">
        <v>1706</v>
      </c>
    </row>
    <row r="3617" spans="1:5">
      <c r="A3617" t="s">
        <v>5225</v>
      </c>
      <c r="B3617" t="s">
        <v>5</v>
      </c>
      <c r="C3617" t="s">
        <v>1737</v>
      </c>
      <c r="D3617" t="s">
        <v>6901</v>
      </c>
      <c r="E3617" t="s">
        <v>1707</v>
      </c>
    </row>
    <row r="3618" spans="1:5">
      <c r="A3618" t="s">
        <v>5226</v>
      </c>
      <c r="B3618" t="s">
        <v>5</v>
      </c>
      <c r="C3618" t="s">
        <v>1737</v>
      </c>
      <c r="D3618" t="s">
        <v>6901</v>
      </c>
      <c r="E3618" t="s">
        <v>1708</v>
      </c>
    </row>
    <row r="3619" spans="1:5">
      <c r="A3619" t="s">
        <v>5227</v>
      </c>
      <c r="B3619" t="s">
        <v>5</v>
      </c>
      <c r="C3619" t="s">
        <v>1737</v>
      </c>
      <c r="D3619" t="s">
        <v>6901</v>
      </c>
      <c r="E3619" t="s">
        <v>1709</v>
      </c>
    </row>
    <row r="3620" spans="1:5">
      <c r="A3620" t="s">
        <v>5228</v>
      </c>
      <c r="B3620" t="s">
        <v>5</v>
      </c>
      <c r="C3620" t="s">
        <v>1737</v>
      </c>
      <c r="D3620" t="s">
        <v>6901</v>
      </c>
      <c r="E3620" t="s">
        <v>1710</v>
      </c>
    </row>
    <row r="3621" spans="1:5">
      <c r="A3621" t="s">
        <v>5229</v>
      </c>
      <c r="B3621" t="s">
        <v>5</v>
      </c>
      <c r="C3621" t="s">
        <v>1737</v>
      </c>
      <c r="D3621" t="s">
        <v>6901</v>
      </c>
      <c r="E3621" t="s">
        <v>1711</v>
      </c>
    </row>
    <row r="3622" spans="1:5">
      <c r="A3622" t="s">
        <v>5230</v>
      </c>
      <c r="B3622" t="s">
        <v>5</v>
      </c>
      <c r="C3622" t="s">
        <v>1737</v>
      </c>
      <c r="D3622" t="s">
        <v>6901</v>
      </c>
      <c r="E3622" t="s">
        <v>1712</v>
      </c>
    </row>
    <row r="3623" spans="1:5">
      <c r="A3623" t="s">
        <v>5231</v>
      </c>
      <c r="B3623" t="s">
        <v>5</v>
      </c>
      <c r="C3623" t="s">
        <v>1737</v>
      </c>
      <c r="D3623" t="s">
        <v>6901</v>
      </c>
      <c r="E3623" t="s">
        <v>1713</v>
      </c>
    </row>
    <row r="3624" spans="1:5">
      <c r="A3624" t="s">
        <v>5232</v>
      </c>
      <c r="B3624" t="s">
        <v>5</v>
      </c>
      <c r="C3624" t="s">
        <v>1737</v>
      </c>
      <c r="D3624" t="s">
        <v>6901</v>
      </c>
      <c r="E3624" t="s">
        <v>1714</v>
      </c>
    </row>
    <row r="3625" spans="1:5">
      <c r="A3625" t="s">
        <v>5233</v>
      </c>
      <c r="B3625" t="s">
        <v>5</v>
      </c>
      <c r="C3625" t="s">
        <v>1737</v>
      </c>
      <c r="D3625" t="s">
        <v>6901</v>
      </c>
      <c r="E3625" t="s">
        <v>1715</v>
      </c>
    </row>
    <row r="3626" spans="1:5">
      <c r="A3626" t="s">
        <v>5234</v>
      </c>
      <c r="B3626" t="s">
        <v>5</v>
      </c>
      <c r="C3626" t="s">
        <v>1737</v>
      </c>
      <c r="D3626" t="s">
        <v>6902</v>
      </c>
      <c r="E3626" t="s">
        <v>1702</v>
      </c>
    </row>
    <row r="3627" spans="1:5">
      <c r="A3627" t="s">
        <v>5235</v>
      </c>
      <c r="B3627" t="s">
        <v>5</v>
      </c>
      <c r="C3627" t="s">
        <v>1737</v>
      </c>
      <c r="D3627" t="s">
        <v>6902</v>
      </c>
      <c r="E3627" t="s">
        <v>1705</v>
      </c>
    </row>
    <row r="3628" spans="1:5">
      <c r="A3628" t="s">
        <v>5236</v>
      </c>
      <c r="B3628" t="s">
        <v>5</v>
      </c>
      <c r="C3628" t="s">
        <v>1737</v>
      </c>
      <c r="D3628" t="s">
        <v>6902</v>
      </c>
      <c r="E3628" t="s">
        <v>1706</v>
      </c>
    </row>
    <row r="3629" spans="1:5">
      <c r="A3629" t="s">
        <v>5237</v>
      </c>
      <c r="B3629" t="s">
        <v>5</v>
      </c>
      <c r="C3629" t="s">
        <v>1737</v>
      </c>
      <c r="D3629" t="s">
        <v>6902</v>
      </c>
      <c r="E3629" t="s">
        <v>1707</v>
      </c>
    </row>
    <row r="3630" spans="1:5">
      <c r="A3630" t="s">
        <v>5238</v>
      </c>
      <c r="B3630" t="s">
        <v>5</v>
      </c>
      <c r="C3630" t="s">
        <v>1737</v>
      </c>
      <c r="D3630" t="s">
        <v>6902</v>
      </c>
      <c r="E3630" t="s">
        <v>1708</v>
      </c>
    </row>
    <row r="3631" spans="1:5">
      <c r="A3631" t="s">
        <v>5239</v>
      </c>
      <c r="B3631" t="s">
        <v>5</v>
      </c>
      <c r="C3631" t="s">
        <v>1737</v>
      </c>
      <c r="D3631" t="s">
        <v>6902</v>
      </c>
      <c r="E3631" t="s">
        <v>1709</v>
      </c>
    </row>
    <row r="3632" spans="1:5">
      <c r="A3632" t="s">
        <v>5240</v>
      </c>
      <c r="B3632" t="s">
        <v>5</v>
      </c>
      <c r="C3632" t="s">
        <v>1737</v>
      </c>
      <c r="D3632" t="s">
        <v>6902</v>
      </c>
      <c r="E3632" t="s">
        <v>1710</v>
      </c>
    </row>
    <row r="3633" spans="1:5">
      <c r="A3633" t="s">
        <v>5241</v>
      </c>
      <c r="B3633" t="s">
        <v>5</v>
      </c>
      <c r="C3633" t="s">
        <v>1737</v>
      </c>
      <c r="D3633" t="s">
        <v>6902</v>
      </c>
      <c r="E3633" t="s">
        <v>1711</v>
      </c>
    </row>
    <row r="3634" spans="1:5">
      <c r="A3634" t="s">
        <v>5242</v>
      </c>
      <c r="B3634" t="s">
        <v>5</v>
      </c>
      <c r="C3634" t="s">
        <v>1737</v>
      </c>
      <c r="D3634" t="s">
        <v>6902</v>
      </c>
      <c r="E3634" t="s">
        <v>1712</v>
      </c>
    </row>
    <row r="3635" spans="1:5">
      <c r="A3635" t="s">
        <v>5243</v>
      </c>
      <c r="B3635" t="s">
        <v>5</v>
      </c>
      <c r="C3635" t="s">
        <v>1737</v>
      </c>
      <c r="D3635" t="s">
        <v>6902</v>
      </c>
      <c r="E3635" t="s">
        <v>1713</v>
      </c>
    </row>
    <row r="3636" spans="1:5">
      <c r="A3636" t="s">
        <v>5244</v>
      </c>
      <c r="B3636" t="s">
        <v>5</v>
      </c>
      <c r="C3636" t="s">
        <v>1737</v>
      </c>
      <c r="D3636" t="s">
        <v>6902</v>
      </c>
      <c r="E3636" t="s">
        <v>1714</v>
      </c>
    </row>
    <row r="3637" spans="1:5">
      <c r="A3637" t="s">
        <v>5245</v>
      </c>
      <c r="B3637" t="s">
        <v>5</v>
      </c>
      <c r="C3637" t="s">
        <v>1737</v>
      </c>
      <c r="D3637" t="s">
        <v>6902</v>
      </c>
      <c r="E3637" t="s">
        <v>1715</v>
      </c>
    </row>
    <row r="3638" spans="1:5">
      <c r="A3638" t="s">
        <v>5246</v>
      </c>
      <c r="B3638" t="s">
        <v>5</v>
      </c>
      <c r="C3638" t="s">
        <v>1737</v>
      </c>
      <c r="D3638" t="s">
        <v>6903</v>
      </c>
      <c r="E3638" t="s">
        <v>1702</v>
      </c>
    </row>
    <row r="3639" spans="1:5">
      <c r="A3639" t="s">
        <v>5247</v>
      </c>
      <c r="B3639" t="s">
        <v>5</v>
      </c>
      <c r="C3639" t="s">
        <v>1737</v>
      </c>
      <c r="D3639" t="s">
        <v>6903</v>
      </c>
      <c r="E3639" t="s">
        <v>1705</v>
      </c>
    </row>
    <row r="3640" spans="1:5">
      <c r="A3640" t="s">
        <v>5248</v>
      </c>
      <c r="B3640" t="s">
        <v>5</v>
      </c>
      <c r="C3640" t="s">
        <v>1737</v>
      </c>
      <c r="D3640" t="s">
        <v>6903</v>
      </c>
      <c r="E3640" t="s">
        <v>1706</v>
      </c>
    </row>
    <row r="3641" spans="1:5">
      <c r="A3641" t="s">
        <v>5249</v>
      </c>
      <c r="B3641" t="s">
        <v>5</v>
      </c>
      <c r="C3641" t="s">
        <v>1737</v>
      </c>
      <c r="D3641" t="s">
        <v>6903</v>
      </c>
      <c r="E3641" t="s">
        <v>1707</v>
      </c>
    </row>
    <row r="3642" spans="1:5">
      <c r="A3642" t="s">
        <v>5250</v>
      </c>
      <c r="B3642" t="s">
        <v>5</v>
      </c>
      <c r="C3642" t="s">
        <v>1737</v>
      </c>
      <c r="D3642" t="s">
        <v>6903</v>
      </c>
      <c r="E3642" t="s">
        <v>1708</v>
      </c>
    </row>
    <row r="3643" spans="1:5">
      <c r="A3643" t="s">
        <v>5251</v>
      </c>
      <c r="B3643" t="s">
        <v>5</v>
      </c>
      <c r="C3643" t="s">
        <v>1737</v>
      </c>
      <c r="D3643" t="s">
        <v>6903</v>
      </c>
      <c r="E3643" t="s">
        <v>1709</v>
      </c>
    </row>
    <row r="3644" spans="1:5">
      <c r="A3644" t="s">
        <v>5252</v>
      </c>
      <c r="B3644" t="s">
        <v>5</v>
      </c>
      <c r="C3644" t="s">
        <v>1737</v>
      </c>
      <c r="D3644" t="s">
        <v>6903</v>
      </c>
      <c r="E3644" t="s">
        <v>1710</v>
      </c>
    </row>
    <row r="3645" spans="1:5">
      <c r="A3645" t="s">
        <v>5253</v>
      </c>
      <c r="B3645" t="s">
        <v>5</v>
      </c>
      <c r="C3645" t="s">
        <v>1737</v>
      </c>
      <c r="D3645" t="s">
        <v>6903</v>
      </c>
      <c r="E3645" t="s">
        <v>1711</v>
      </c>
    </row>
    <row r="3646" spans="1:5">
      <c r="A3646" t="s">
        <v>5254</v>
      </c>
      <c r="B3646" t="s">
        <v>5</v>
      </c>
      <c r="C3646" t="s">
        <v>1737</v>
      </c>
      <c r="D3646" t="s">
        <v>6903</v>
      </c>
      <c r="E3646" t="s">
        <v>1712</v>
      </c>
    </row>
    <row r="3647" spans="1:5">
      <c r="A3647" t="s">
        <v>5255</v>
      </c>
      <c r="B3647" t="s">
        <v>5</v>
      </c>
      <c r="C3647" t="s">
        <v>1737</v>
      </c>
      <c r="D3647" t="s">
        <v>6903</v>
      </c>
      <c r="E3647" t="s">
        <v>1713</v>
      </c>
    </row>
    <row r="3648" spans="1:5">
      <c r="A3648" t="s">
        <v>5256</v>
      </c>
      <c r="B3648" t="s">
        <v>5</v>
      </c>
      <c r="C3648" t="s">
        <v>1737</v>
      </c>
      <c r="D3648" t="s">
        <v>6903</v>
      </c>
      <c r="E3648" t="s">
        <v>1714</v>
      </c>
    </row>
    <row r="3649" spans="1:5">
      <c r="A3649" t="s">
        <v>5257</v>
      </c>
      <c r="B3649" t="s">
        <v>5</v>
      </c>
      <c r="C3649" t="s">
        <v>1737</v>
      </c>
      <c r="D3649" t="s">
        <v>6903</v>
      </c>
      <c r="E3649" t="s">
        <v>1715</v>
      </c>
    </row>
    <row r="3650" spans="1:5">
      <c r="A3650" t="s">
        <v>5258</v>
      </c>
      <c r="B3650" t="s">
        <v>5</v>
      </c>
      <c r="C3650" t="s">
        <v>1737</v>
      </c>
      <c r="D3650" t="s">
        <v>6904</v>
      </c>
      <c r="E3650" t="s">
        <v>1702</v>
      </c>
    </row>
    <row r="3651" spans="1:5">
      <c r="A3651" t="s">
        <v>5259</v>
      </c>
      <c r="B3651" t="s">
        <v>5</v>
      </c>
      <c r="C3651" t="s">
        <v>1737</v>
      </c>
      <c r="D3651" t="s">
        <v>6904</v>
      </c>
      <c r="E3651" t="s">
        <v>1705</v>
      </c>
    </row>
    <row r="3652" spans="1:5">
      <c r="A3652" t="s">
        <v>5260</v>
      </c>
      <c r="B3652" t="s">
        <v>5</v>
      </c>
      <c r="C3652" t="s">
        <v>1737</v>
      </c>
      <c r="D3652" t="s">
        <v>6904</v>
      </c>
      <c r="E3652" t="s">
        <v>1706</v>
      </c>
    </row>
    <row r="3653" spans="1:5">
      <c r="A3653" t="s">
        <v>5261</v>
      </c>
      <c r="B3653" t="s">
        <v>5</v>
      </c>
      <c r="C3653" t="s">
        <v>1737</v>
      </c>
      <c r="D3653" t="s">
        <v>6904</v>
      </c>
      <c r="E3653" t="s">
        <v>1707</v>
      </c>
    </row>
    <row r="3654" spans="1:5">
      <c r="A3654" t="s">
        <v>5262</v>
      </c>
      <c r="B3654" t="s">
        <v>5</v>
      </c>
      <c r="C3654" t="s">
        <v>1737</v>
      </c>
      <c r="D3654" t="s">
        <v>6904</v>
      </c>
      <c r="E3654" t="s">
        <v>1708</v>
      </c>
    </row>
    <row r="3655" spans="1:5">
      <c r="A3655" t="s">
        <v>5263</v>
      </c>
      <c r="B3655" t="s">
        <v>5</v>
      </c>
      <c r="C3655" t="s">
        <v>1737</v>
      </c>
      <c r="D3655" t="s">
        <v>6904</v>
      </c>
      <c r="E3655" t="s">
        <v>1709</v>
      </c>
    </row>
    <row r="3656" spans="1:5">
      <c r="A3656" t="s">
        <v>5264</v>
      </c>
      <c r="B3656" t="s">
        <v>5</v>
      </c>
      <c r="C3656" t="s">
        <v>1737</v>
      </c>
      <c r="D3656" t="s">
        <v>6904</v>
      </c>
      <c r="E3656" t="s">
        <v>1710</v>
      </c>
    </row>
    <row r="3657" spans="1:5">
      <c r="A3657" t="s">
        <v>5265</v>
      </c>
      <c r="B3657" t="s">
        <v>5</v>
      </c>
      <c r="C3657" t="s">
        <v>1737</v>
      </c>
      <c r="D3657" t="s">
        <v>6904</v>
      </c>
      <c r="E3657" t="s">
        <v>1711</v>
      </c>
    </row>
    <row r="3658" spans="1:5">
      <c r="A3658" t="s">
        <v>5266</v>
      </c>
      <c r="B3658" t="s">
        <v>5</v>
      </c>
      <c r="C3658" t="s">
        <v>1737</v>
      </c>
      <c r="D3658" t="s">
        <v>6904</v>
      </c>
      <c r="E3658" t="s">
        <v>1712</v>
      </c>
    </row>
    <row r="3659" spans="1:5">
      <c r="A3659" t="s">
        <v>5267</v>
      </c>
      <c r="B3659" t="s">
        <v>5</v>
      </c>
      <c r="C3659" t="s">
        <v>1737</v>
      </c>
      <c r="D3659" t="s">
        <v>6904</v>
      </c>
      <c r="E3659" t="s">
        <v>1713</v>
      </c>
    </row>
    <row r="3660" spans="1:5">
      <c r="A3660" t="s">
        <v>5268</v>
      </c>
      <c r="B3660" t="s">
        <v>5</v>
      </c>
      <c r="C3660" t="s">
        <v>1737</v>
      </c>
      <c r="D3660" t="s">
        <v>6904</v>
      </c>
      <c r="E3660" t="s">
        <v>1714</v>
      </c>
    </row>
    <row r="3661" spans="1:5">
      <c r="A3661" t="s">
        <v>5269</v>
      </c>
      <c r="B3661" t="s">
        <v>5</v>
      </c>
      <c r="C3661" t="s">
        <v>1737</v>
      </c>
      <c r="D3661" t="s">
        <v>6904</v>
      </c>
      <c r="E3661" t="s">
        <v>1715</v>
      </c>
    </row>
    <row r="3662" spans="1:5">
      <c r="A3662" t="s">
        <v>5270</v>
      </c>
      <c r="B3662" t="s">
        <v>5</v>
      </c>
      <c r="C3662" t="s">
        <v>1737</v>
      </c>
      <c r="D3662" t="s">
        <v>6905</v>
      </c>
      <c r="E3662" t="s">
        <v>1702</v>
      </c>
    </row>
    <row r="3663" spans="1:5">
      <c r="A3663" t="s">
        <v>5271</v>
      </c>
      <c r="B3663" t="s">
        <v>5</v>
      </c>
      <c r="C3663" t="s">
        <v>1737</v>
      </c>
      <c r="D3663" t="s">
        <v>6905</v>
      </c>
      <c r="E3663" t="s">
        <v>1705</v>
      </c>
    </row>
    <row r="3664" spans="1:5">
      <c r="A3664" t="s">
        <v>5272</v>
      </c>
      <c r="B3664" t="s">
        <v>5</v>
      </c>
      <c r="C3664" t="s">
        <v>1737</v>
      </c>
      <c r="D3664" t="s">
        <v>6905</v>
      </c>
      <c r="E3664" t="s">
        <v>1706</v>
      </c>
    </row>
    <row r="3665" spans="1:5">
      <c r="A3665" t="s">
        <v>5273</v>
      </c>
      <c r="B3665" t="s">
        <v>5</v>
      </c>
      <c r="C3665" t="s">
        <v>1737</v>
      </c>
      <c r="D3665" t="s">
        <v>6905</v>
      </c>
      <c r="E3665" t="s">
        <v>1707</v>
      </c>
    </row>
    <row r="3666" spans="1:5">
      <c r="A3666" t="s">
        <v>5274</v>
      </c>
      <c r="B3666" t="s">
        <v>5</v>
      </c>
      <c r="C3666" t="s">
        <v>1737</v>
      </c>
      <c r="D3666" t="s">
        <v>6905</v>
      </c>
      <c r="E3666" t="s">
        <v>1708</v>
      </c>
    </row>
    <row r="3667" spans="1:5">
      <c r="A3667" t="s">
        <v>5275</v>
      </c>
      <c r="B3667" t="s">
        <v>5</v>
      </c>
      <c r="C3667" t="s">
        <v>1737</v>
      </c>
      <c r="D3667" t="s">
        <v>6905</v>
      </c>
      <c r="E3667" t="s">
        <v>1709</v>
      </c>
    </row>
    <row r="3668" spans="1:5">
      <c r="A3668" t="s">
        <v>5276</v>
      </c>
      <c r="B3668" t="s">
        <v>5</v>
      </c>
      <c r="C3668" t="s">
        <v>1737</v>
      </c>
      <c r="D3668" t="s">
        <v>6905</v>
      </c>
      <c r="E3668" t="s">
        <v>1710</v>
      </c>
    </row>
    <row r="3669" spans="1:5">
      <c r="A3669" t="s">
        <v>5277</v>
      </c>
      <c r="B3669" t="s">
        <v>5</v>
      </c>
      <c r="C3669" t="s">
        <v>1737</v>
      </c>
      <c r="D3669" t="s">
        <v>6905</v>
      </c>
      <c r="E3669" t="s">
        <v>1711</v>
      </c>
    </row>
    <row r="3670" spans="1:5">
      <c r="A3670" t="s">
        <v>5278</v>
      </c>
      <c r="B3670" t="s">
        <v>5</v>
      </c>
      <c r="C3670" t="s">
        <v>1737</v>
      </c>
      <c r="D3670" t="s">
        <v>6905</v>
      </c>
      <c r="E3670" t="s">
        <v>1712</v>
      </c>
    </row>
    <row r="3671" spans="1:5">
      <c r="A3671" t="s">
        <v>5279</v>
      </c>
      <c r="B3671" t="s">
        <v>5</v>
      </c>
      <c r="C3671" t="s">
        <v>1737</v>
      </c>
      <c r="D3671" t="s">
        <v>6905</v>
      </c>
      <c r="E3671" t="s">
        <v>1713</v>
      </c>
    </row>
    <row r="3672" spans="1:5">
      <c r="A3672" t="s">
        <v>5280</v>
      </c>
      <c r="B3672" t="s">
        <v>5</v>
      </c>
      <c r="C3672" t="s">
        <v>1737</v>
      </c>
      <c r="D3672" t="s">
        <v>6905</v>
      </c>
      <c r="E3672" t="s">
        <v>1714</v>
      </c>
    </row>
    <row r="3673" spans="1:5">
      <c r="A3673" t="s">
        <v>5281</v>
      </c>
      <c r="B3673" t="s">
        <v>5</v>
      </c>
      <c r="C3673" t="s">
        <v>1737</v>
      </c>
      <c r="D3673" t="s">
        <v>6905</v>
      </c>
      <c r="E3673" t="s">
        <v>1715</v>
      </c>
    </row>
    <row r="3674" spans="1:5">
      <c r="A3674" t="s">
        <v>5282</v>
      </c>
      <c r="B3674" t="s">
        <v>5</v>
      </c>
      <c r="C3674" t="s">
        <v>1737</v>
      </c>
      <c r="D3674" t="s">
        <v>6906</v>
      </c>
      <c r="E3674" t="s">
        <v>1702</v>
      </c>
    </row>
    <row r="3675" spans="1:5">
      <c r="A3675" t="s">
        <v>5283</v>
      </c>
      <c r="B3675" t="s">
        <v>5</v>
      </c>
      <c r="C3675" t="s">
        <v>1737</v>
      </c>
      <c r="D3675" t="s">
        <v>6906</v>
      </c>
      <c r="E3675" t="s">
        <v>1705</v>
      </c>
    </row>
    <row r="3676" spans="1:5">
      <c r="A3676" t="s">
        <v>5284</v>
      </c>
      <c r="B3676" t="s">
        <v>5</v>
      </c>
      <c r="C3676" t="s">
        <v>1737</v>
      </c>
      <c r="D3676" t="s">
        <v>6906</v>
      </c>
      <c r="E3676" t="s">
        <v>1706</v>
      </c>
    </row>
    <row r="3677" spans="1:5">
      <c r="A3677" t="s">
        <v>5285</v>
      </c>
      <c r="B3677" t="s">
        <v>5</v>
      </c>
      <c r="C3677" t="s">
        <v>1737</v>
      </c>
      <c r="D3677" t="s">
        <v>6906</v>
      </c>
      <c r="E3677" t="s">
        <v>1707</v>
      </c>
    </row>
    <row r="3678" spans="1:5">
      <c r="A3678" t="s">
        <v>5286</v>
      </c>
      <c r="B3678" t="s">
        <v>5</v>
      </c>
      <c r="C3678" t="s">
        <v>1737</v>
      </c>
      <c r="D3678" t="s">
        <v>6906</v>
      </c>
      <c r="E3678" t="s">
        <v>1708</v>
      </c>
    </row>
    <row r="3679" spans="1:5">
      <c r="A3679" t="s">
        <v>5287</v>
      </c>
      <c r="B3679" t="s">
        <v>5</v>
      </c>
      <c r="C3679" t="s">
        <v>1737</v>
      </c>
      <c r="D3679" t="s">
        <v>6906</v>
      </c>
      <c r="E3679" t="s">
        <v>1709</v>
      </c>
    </row>
    <row r="3680" spans="1:5">
      <c r="A3680" t="s">
        <v>5288</v>
      </c>
      <c r="B3680" t="s">
        <v>5</v>
      </c>
      <c r="C3680" t="s">
        <v>1737</v>
      </c>
      <c r="D3680" t="s">
        <v>6906</v>
      </c>
      <c r="E3680" t="s">
        <v>1710</v>
      </c>
    </row>
    <row r="3681" spans="1:5">
      <c r="A3681" t="s">
        <v>5289</v>
      </c>
      <c r="B3681" t="s">
        <v>5</v>
      </c>
      <c r="C3681" t="s">
        <v>1737</v>
      </c>
      <c r="D3681" t="s">
        <v>6906</v>
      </c>
      <c r="E3681" t="s">
        <v>1711</v>
      </c>
    </row>
    <row r="3682" spans="1:5">
      <c r="A3682" t="s">
        <v>5290</v>
      </c>
      <c r="B3682" t="s">
        <v>5</v>
      </c>
      <c r="C3682" t="s">
        <v>1737</v>
      </c>
      <c r="D3682" t="s">
        <v>6906</v>
      </c>
      <c r="E3682" t="s">
        <v>1712</v>
      </c>
    </row>
    <row r="3683" spans="1:5">
      <c r="A3683" t="s">
        <v>5291</v>
      </c>
      <c r="B3683" t="s">
        <v>5</v>
      </c>
      <c r="C3683" t="s">
        <v>1737</v>
      </c>
      <c r="D3683" t="s">
        <v>6906</v>
      </c>
      <c r="E3683" t="s">
        <v>1713</v>
      </c>
    </row>
    <row r="3684" spans="1:5">
      <c r="A3684" t="s">
        <v>5292</v>
      </c>
      <c r="B3684" t="s">
        <v>5</v>
      </c>
      <c r="C3684" t="s">
        <v>1737</v>
      </c>
      <c r="D3684" t="s">
        <v>6906</v>
      </c>
      <c r="E3684" t="s">
        <v>1714</v>
      </c>
    </row>
    <row r="3685" spans="1:5">
      <c r="A3685" t="s">
        <v>5293</v>
      </c>
      <c r="B3685" t="s">
        <v>5</v>
      </c>
      <c r="C3685" t="s">
        <v>1737</v>
      </c>
      <c r="D3685" t="s">
        <v>6906</v>
      </c>
      <c r="E3685" t="s">
        <v>1715</v>
      </c>
    </row>
    <row r="3686" spans="1:5">
      <c r="A3686" t="s">
        <v>5294</v>
      </c>
      <c r="B3686" t="s">
        <v>5</v>
      </c>
      <c r="C3686" t="s">
        <v>1737</v>
      </c>
      <c r="D3686" t="s">
        <v>6907</v>
      </c>
      <c r="E3686" t="s">
        <v>1702</v>
      </c>
    </row>
    <row r="3687" spans="1:5">
      <c r="A3687" t="s">
        <v>5295</v>
      </c>
      <c r="B3687" t="s">
        <v>5</v>
      </c>
      <c r="C3687" t="s">
        <v>1737</v>
      </c>
      <c r="D3687" t="s">
        <v>6907</v>
      </c>
      <c r="E3687" t="s">
        <v>1705</v>
      </c>
    </row>
    <row r="3688" spans="1:5">
      <c r="A3688" t="s">
        <v>5296</v>
      </c>
      <c r="B3688" t="s">
        <v>5</v>
      </c>
      <c r="C3688" t="s">
        <v>1737</v>
      </c>
      <c r="D3688" t="s">
        <v>6907</v>
      </c>
      <c r="E3688" t="s">
        <v>1706</v>
      </c>
    </row>
    <row r="3689" spans="1:5">
      <c r="A3689" t="s">
        <v>5297</v>
      </c>
      <c r="B3689" t="s">
        <v>5</v>
      </c>
      <c r="C3689" t="s">
        <v>1737</v>
      </c>
      <c r="D3689" t="s">
        <v>6907</v>
      </c>
      <c r="E3689" t="s">
        <v>1707</v>
      </c>
    </row>
    <row r="3690" spans="1:5">
      <c r="A3690" t="s">
        <v>5298</v>
      </c>
      <c r="B3690" t="s">
        <v>5</v>
      </c>
      <c r="C3690" t="s">
        <v>1737</v>
      </c>
      <c r="D3690" t="s">
        <v>6907</v>
      </c>
      <c r="E3690" t="s">
        <v>1708</v>
      </c>
    </row>
    <row r="3691" spans="1:5">
      <c r="A3691" t="s">
        <v>5299</v>
      </c>
      <c r="B3691" t="s">
        <v>5</v>
      </c>
      <c r="C3691" t="s">
        <v>1737</v>
      </c>
      <c r="D3691" t="s">
        <v>6907</v>
      </c>
      <c r="E3691" t="s">
        <v>1709</v>
      </c>
    </row>
    <row r="3692" spans="1:5">
      <c r="A3692" t="s">
        <v>5300</v>
      </c>
      <c r="B3692" t="s">
        <v>5</v>
      </c>
      <c r="C3692" t="s">
        <v>1737</v>
      </c>
      <c r="D3692" t="s">
        <v>6907</v>
      </c>
      <c r="E3692" t="s">
        <v>1710</v>
      </c>
    </row>
    <row r="3693" spans="1:5">
      <c r="A3693" t="s">
        <v>5301</v>
      </c>
      <c r="B3693" t="s">
        <v>5</v>
      </c>
      <c r="C3693" t="s">
        <v>1737</v>
      </c>
      <c r="D3693" t="s">
        <v>6907</v>
      </c>
      <c r="E3693" t="s">
        <v>1711</v>
      </c>
    </row>
    <row r="3694" spans="1:5">
      <c r="A3694" t="s">
        <v>5302</v>
      </c>
      <c r="B3694" t="s">
        <v>5</v>
      </c>
      <c r="C3694" t="s">
        <v>1737</v>
      </c>
      <c r="D3694" t="s">
        <v>6907</v>
      </c>
      <c r="E3694" t="s">
        <v>1712</v>
      </c>
    </row>
    <row r="3695" spans="1:5">
      <c r="A3695" t="s">
        <v>5303</v>
      </c>
      <c r="B3695" t="s">
        <v>5</v>
      </c>
      <c r="C3695" t="s">
        <v>1737</v>
      </c>
      <c r="D3695" t="s">
        <v>6907</v>
      </c>
      <c r="E3695" t="s">
        <v>1713</v>
      </c>
    </row>
    <row r="3696" spans="1:5">
      <c r="A3696" t="s">
        <v>5304</v>
      </c>
      <c r="B3696" t="s">
        <v>5</v>
      </c>
      <c r="C3696" t="s">
        <v>1737</v>
      </c>
      <c r="D3696" t="s">
        <v>6907</v>
      </c>
      <c r="E3696" t="s">
        <v>1714</v>
      </c>
    </row>
    <row r="3697" spans="1:5">
      <c r="A3697" t="s">
        <v>5305</v>
      </c>
      <c r="B3697" t="s">
        <v>5</v>
      </c>
      <c r="C3697" t="s">
        <v>1737</v>
      </c>
      <c r="D3697" t="s">
        <v>6907</v>
      </c>
      <c r="E3697" t="s">
        <v>1715</v>
      </c>
    </row>
    <row r="3698" spans="1:5">
      <c r="A3698" t="s">
        <v>5306</v>
      </c>
      <c r="B3698" t="s">
        <v>5</v>
      </c>
      <c r="C3698" t="s">
        <v>1737</v>
      </c>
      <c r="D3698" t="s">
        <v>6908</v>
      </c>
      <c r="E3698" t="s">
        <v>1702</v>
      </c>
    </row>
    <row r="3699" spans="1:5">
      <c r="A3699" t="s">
        <v>5307</v>
      </c>
      <c r="B3699" t="s">
        <v>5</v>
      </c>
      <c r="C3699" t="s">
        <v>1737</v>
      </c>
      <c r="D3699" t="s">
        <v>6908</v>
      </c>
      <c r="E3699" t="s">
        <v>1705</v>
      </c>
    </row>
    <row r="3700" spans="1:5">
      <c r="A3700" t="s">
        <v>5308</v>
      </c>
      <c r="B3700" t="s">
        <v>5</v>
      </c>
      <c r="C3700" t="s">
        <v>1737</v>
      </c>
      <c r="D3700" t="s">
        <v>6908</v>
      </c>
      <c r="E3700" t="s">
        <v>1706</v>
      </c>
    </row>
    <row r="3701" spans="1:5">
      <c r="A3701" t="s">
        <v>5309</v>
      </c>
      <c r="B3701" t="s">
        <v>5</v>
      </c>
      <c r="C3701" t="s">
        <v>1737</v>
      </c>
      <c r="D3701" t="s">
        <v>6908</v>
      </c>
      <c r="E3701" t="s">
        <v>1707</v>
      </c>
    </row>
    <row r="3702" spans="1:5">
      <c r="A3702" t="s">
        <v>5310</v>
      </c>
      <c r="B3702" t="s">
        <v>5</v>
      </c>
      <c r="C3702" t="s">
        <v>1737</v>
      </c>
      <c r="D3702" t="s">
        <v>6908</v>
      </c>
      <c r="E3702" t="s">
        <v>1708</v>
      </c>
    </row>
    <row r="3703" spans="1:5">
      <c r="A3703" t="s">
        <v>5311</v>
      </c>
      <c r="B3703" t="s">
        <v>5</v>
      </c>
      <c r="C3703" t="s">
        <v>1737</v>
      </c>
      <c r="D3703" t="s">
        <v>6908</v>
      </c>
      <c r="E3703" t="s">
        <v>1709</v>
      </c>
    </row>
    <row r="3704" spans="1:5">
      <c r="A3704" t="s">
        <v>5312</v>
      </c>
      <c r="B3704" t="s">
        <v>5</v>
      </c>
      <c r="C3704" t="s">
        <v>1737</v>
      </c>
      <c r="D3704" t="s">
        <v>6908</v>
      </c>
      <c r="E3704" t="s">
        <v>1710</v>
      </c>
    </row>
    <row r="3705" spans="1:5">
      <c r="A3705" t="s">
        <v>5313</v>
      </c>
      <c r="B3705" t="s">
        <v>5</v>
      </c>
      <c r="C3705" t="s">
        <v>1737</v>
      </c>
      <c r="D3705" t="s">
        <v>6908</v>
      </c>
      <c r="E3705" t="s">
        <v>1711</v>
      </c>
    </row>
    <row r="3706" spans="1:5">
      <c r="A3706" t="s">
        <v>5314</v>
      </c>
      <c r="B3706" t="s">
        <v>5</v>
      </c>
      <c r="C3706" t="s">
        <v>1737</v>
      </c>
      <c r="D3706" t="s">
        <v>6908</v>
      </c>
      <c r="E3706" t="s">
        <v>1712</v>
      </c>
    </row>
    <row r="3707" spans="1:5">
      <c r="A3707" t="s">
        <v>5315</v>
      </c>
      <c r="B3707" t="s">
        <v>5</v>
      </c>
      <c r="C3707" t="s">
        <v>1737</v>
      </c>
      <c r="D3707" t="s">
        <v>6908</v>
      </c>
      <c r="E3707" t="s">
        <v>1713</v>
      </c>
    </row>
    <row r="3708" spans="1:5">
      <c r="A3708" t="s">
        <v>5316</v>
      </c>
      <c r="B3708" t="s">
        <v>5</v>
      </c>
      <c r="C3708" t="s">
        <v>1737</v>
      </c>
      <c r="D3708" t="s">
        <v>6908</v>
      </c>
      <c r="E3708" t="s">
        <v>1714</v>
      </c>
    </row>
    <row r="3709" spans="1:5">
      <c r="A3709" t="s">
        <v>5317</v>
      </c>
      <c r="B3709" t="s">
        <v>5</v>
      </c>
      <c r="C3709" t="s">
        <v>1737</v>
      </c>
      <c r="D3709" t="s">
        <v>6908</v>
      </c>
      <c r="E3709" t="s">
        <v>1715</v>
      </c>
    </row>
    <row r="3710" spans="1:5">
      <c r="A3710" t="s">
        <v>5318</v>
      </c>
      <c r="B3710" t="s">
        <v>5</v>
      </c>
      <c r="C3710" t="s">
        <v>1737</v>
      </c>
      <c r="D3710" t="s">
        <v>6909</v>
      </c>
      <c r="E3710" t="s">
        <v>1702</v>
      </c>
    </row>
    <row r="3711" spans="1:5">
      <c r="A3711" t="s">
        <v>5319</v>
      </c>
      <c r="B3711" t="s">
        <v>5</v>
      </c>
      <c r="C3711" t="s">
        <v>1737</v>
      </c>
      <c r="D3711" t="s">
        <v>6909</v>
      </c>
      <c r="E3711" t="s">
        <v>1705</v>
      </c>
    </row>
    <row r="3712" spans="1:5">
      <c r="A3712" t="s">
        <v>5320</v>
      </c>
      <c r="B3712" t="s">
        <v>5</v>
      </c>
      <c r="C3712" t="s">
        <v>1737</v>
      </c>
      <c r="D3712" t="s">
        <v>6909</v>
      </c>
      <c r="E3712" t="s">
        <v>1706</v>
      </c>
    </row>
    <row r="3713" spans="1:5">
      <c r="A3713" t="s">
        <v>5321</v>
      </c>
      <c r="B3713" t="s">
        <v>5</v>
      </c>
      <c r="C3713" t="s">
        <v>1737</v>
      </c>
      <c r="D3713" t="s">
        <v>6909</v>
      </c>
      <c r="E3713" t="s">
        <v>1707</v>
      </c>
    </row>
    <row r="3714" spans="1:5">
      <c r="A3714" t="s">
        <v>5322</v>
      </c>
      <c r="B3714" t="s">
        <v>5</v>
      </c>
      <c r="C3714" t="s">
        <v>1737</v>
      </c>
      <c r="D3714" t="s">
        <v>6909</v>
      </c>
      <c r="E3714" t="s">
        <v>1708</v>
      </c>
    </row>
    <row r="3715" spans="1:5">
      <c r="A3715" t="s">
        <v>5323</v>
      </c>
      <c r="B3715" t="s">
        <v>5</v>
      </c>
      <c r="C3715" t="s">
        <v>1737</v>
      </c>
      <c r="D3715" t="s">
        <v>6909</v>
      </c>
      <c r="E3715" t="s">
        <v>1709</v>
      </c>
    </row>
    <row r="3716" spans="1:5">
      <c r="A3716" t="s">
        <v>5324</v>
      </c>
      <c r="B3716" t="s">
        <v>5</v>
      </c>
      <c r="C3716" t="s">
        <v>1737</v>
      </c>
      <c r="D3716" t="s">
        <v>6909</v>
      </c>
      <c r="E3716" t="s">
        <v>1710</v>
      </c>
    </row>
    <row r="3717" spans="1:5">
      <c r="A3717" t="s">
        <v>5325</v>
      </c>
      <c r="B3717" t="s">
        <v>5</v>
      </c>
      <c r="C3717" t="s">
        <v>1737</v>
      </c>
      <c r="D3717" t="s">
        <v>6909</v>
      </c>
      <c r="E3717" t="s">
        <v>1711</v>
      </c>
    </row>
    <row r="3718" spans="1:5">
      <c r="A3718" t="s">
        <v>5326</v>
      </c>
      <c r="B3718" t="s">
        <v>5</v>
      </c>
      <c r="C3718" t="s">
        <v>1737</v>
      </c>
      <c r="D3718" t="s">
        <v>6909</v>
      </c>
      <c r="E3718" t="s">
        <v>1712</v>
      </c>
    </row>
    <row r="3719" spans="1:5">
      <c r="A3719" t="s">
        <v>5327</v>
      </c>
      <c r="B3719" t="s">
        <v>5</v>
      </c>
      <c r="C3719" t="s">
        <v>1737</v>
      </c>
      <c r="D3719" t="s">
        <v>6909</v>
      </c>
      <c r="E3719" t="s">
        <v>1713</v>
      </c>
    </row>
    <row r="3720" spans="1:5">
      <c r="A3720" t="s">
        <v>5328</v>
      </c>
      <c r="B3720" t="s">
        <v>5</v>
      </c>
      <c r="C3720" t="s">
        <v>1737</v>
      </c>
      <c r="D3720" t="s">
        <v>6909</v>
      </c>
      <c r="E3720" t="s">
        <v>1714</v>
      </c>
    </row>
    <row r="3721" spans="1:5">
      <c r="A3721" t="s">
        <v>5329</v>
      </c>
      <c r="B3721" t="s">
        <v>5</v>
      </c>
      <c r="C3721" t="s">
        <v>1737</v>
      </c>
      <c r="D3721" t="s">
        <v>6909</v>
      </c>
      <c r="E3721" t="s">
        <v>1715</v>
      </c>
    </row>
    <row r="3722" spans="1:5">
      <c r="A3722" t="s">
        <v>5330</v>
      </c>
      <c r="B3722" t="s">
        <v>5</v>
      </c>
      <c r="C3722" t="s">
        <v>1737</v>
      </c>
      <c r="D3722" t="s">
        <v>6910</v>
      </c>
      <c r="E3722" t="s">
        <v>1702</v>
      </c>
    </row>
    <row r="3723" spans="1:5">
      <c r="A3723" t="s">
        <v>5331</v>
      </c>
      <c r="B3723" t="s">
        <v>5</v>
      </c>
      <c r="C3723" t="s">
        <v>1737</v>
      </c>
      <c r="D3723" t="s">
        <v>6910</v>
      </c>
      <c r="E3723" t="s">
        <v>1705</v>
      </c>
    </row>
    <row r="3724" spans="1:5">
      <c r="A3724" t="s">
        <v>5332</v>
      </c>
      <c r="B3724" t="s">
        <v>5</v>
      </c>
      <c r="C3724" t="s">
        <v>1737</v>
      </c>
      <c r="D3724" t="s">
        <v>6910</v>
      </c>
      <c r="E3724" t="s">
        <v>1706</v>
      </c>
    </row>
    <row r="3725" spans="1:5">
      <c r="A3725" t="s">
        <v>5333</v>
      </c>
      <c r="B3725" t="s">
        <v>5</v>
      </c>
      <c r="C3725" t="s">
        <v>1737</v>
      </c>
      <c r="D3725" t="s">
        <v>6910</v>
      </c>
      <c r="E3725" t="s">
        <v>1707</v>
      </c>
    </row>
    <row r="3726" spans="1:5">
      <c r="A3726" t="s">
        <v>5334</v>
      </c>
      <c r="B3726" t="s">
        <v>5</v>
      </c>
      <c r="C3726" t="s">
        <v>1737</v>
      </c>
      <c r="D3726" t="s">
        <v>6910</v>
      </c>
      <c r="E3726" t="s">
        <v>1708</v>
      </c>
    </row>
    <row r="3727" spans="1:5">
      <c r="A3727" t="s">
        <v>5335</v>
      </c>
      <c r="B3727" t="s">
        <v>5</v>
      </c>
      <c r="C3727" t="s">
        <v>1737</v>
      </c>
      <c r="D3727" t="s">
        <v>6910</v>
      </c>
      <c r="E3727" t="s">
        <v>1709</v>
      </c>
    </row>
    <row r="3728" spans="1:5">
      <c r="A3728" t="s">
        <v>5336</v>
      </c>
      <c r="B3728" t="s">
        <v>5</v>
      </c>
      <c r="C3728" t="s">
        <v>1737</v>
      </c>
      <c r="D3728" t="s">
        <v>6910</v>
      </c>
      <c r="E3728" t="s">
        <v>1710</v>
      </c>
    </row>
    <row r="3729" spans="1:5">
      <c r="A3729" t="s">
        <v>5337</v>
      </c>
      <c r="B3729" t="s">
        <v>5</v>
      </c>
      <c r="C3729" t="s">
        <v>1737</v>
      </c>
      <c r="D3729" t="s">
        <v>6910</v>
      </c>
      <c r="E3729" t="s">
        <v>1711</v>
      </c>
    </row>
    <row r="3730" spans="1:5">
      <c r="A3730" t="s">
        <v>5338</v>
      </c>
      <c r="B3730" t="s">
        <v>5</v>
      </c>
      <c r="C3730" t="s">
        <v>1737</v>
      </c>
      <c r="D3730" t="s">
        <v>6910</v>
      </c>
      <c r="E3730" t="s">
        <v>1712</v>
      </c>
    </row>
    <row r="3731" spans="1:5">
      <c r="A3731" t="s">
        <v>5339</v>
      </c>
      <c r="B3731" t="s">
        <v>5</v>
      </c>
      <c r="C3731" t="s">
        <v>1737</v>
      </c>
      <c r="D3731" t="s">
        <v>6910</v>
      </c>
      <c r="E3731" t="s">
        <v>1713</v>
      </c>
    </row>
    <row r="3732" spans="1:5">
      <c r="A3732" t="s">
        <v>5340</v>
      </c>
      <c r="B3732" t="s">
        <v>5</v>
      </c>
      <c r="C3732" t="s">
        <v>1737</v>
      </c>
      <c r="D3732" t="s">
        <v>6910</v>
      </c>
      <c r="E3732" t="s">
        <v>1714</v>
      </c>
    </row>
    <row r="3733" spans="1:5">
      <c r="A3733" t="s">
        <v>5341</v>
      </c>
      <c r="B3733" t="s">
        <v>5</v>
      </c>
      <c r="C3733" t="s">
        <v>1737</v>
      </c>
      <c r="D3733" t="s">
        <v>6910</v>
      </c>
      <c r="E3733" t="s">
        <v>1715</v>
      </c>
    </row>
    <row r="3734" spans="1:5">
      <c r="A3734" t="s">
        <v>5342</v>
      </c>
      <c r="B3734" t="s">
        <v>5</v>
      </c>
      <c r="C3734" t="s">
        <v>1737</v>
      </c>
      <c r="D3734" t="s">
        <v>6911</v>
      </c>
      <c r="E3734" t="s">
        <v>1702</v>
      </c>
    </row>
    <row r="3735" spans="1:5">
      <c r="A3735" t="s">
        <v>5343</v>
      </c>
      <c r="B3735" t="s">
        <v>5</v>
      </c>
      <c r="C3735" t="s">
        <v>1737</v>
      </c>
      <c r="D3735" t="s">
        <v>6911</v>
      </c>
      <c r="E3735" t="s">
        <v>1705</v>
      </c>
    </row>
    <row r="3736" spans="1:5">
      <c r="A3736" t="s">
        <v>5344</v>
      </c>
      <c r="B3736" t="s">
        <v>5</v>
      </c>
      <c r="C3736" t="s">
        <v>1737</v>
      </c>
      <c r="D3736" t="s">
        <v>6911</v>
      </c>
      <c r="E3736" t="s">
        <v>1706</v>
      </c>
    </row>
    <row r="3737" spans="1:5">
      <c r="A3737" t="s">
        <v>5345</v>
      </c>
      <c r="B3737" t="s">
        <v>5</v>
      </c>
      <c r="C3737" t="s">
        <v>1737</v>
      </c>
      <c r="D3737" t="s">
        <v>6911</v>
      </c>
      <c r="E3737" t="s">
        <v>1707</v>
      </c>
    </row>
    <row r="3738" spans="1:5">
      <c r="A3738" t="s">
        <v>5346</v>
      </c>
      <c r="B3738" t="s">
        <v>5</v>
      </c>
      <c r="C3738" t="s">
        <v>1737</v>
      </c>
      <c r="D3738" t="s">
        <v>6911</v>
      </c>
      <c r="E3738" t="s">
        <v>1708</v>
      </c>
    </row>
    <row r="3739" spans="1:5">
      <c r="A3739" t="s">
        <v>5347</v>
      </c>
      <c r="B3739" t="s">
        <v>5</v>
      </c>
      <c r="C3739" t="s">
        <v>1737</v>
      </c>
      <c r="D3739" t="s">
        <v>6911</v>
      </c>
      <c r="E3739" t="s">
        <v>1709</v>
      </c>
    </row>
    <row r="3740" spans="1:5">
      <c r="A3740" t="s">
        <v>5348</v>
      </c>
      <c r="B3740" t="s">
        <v>5</v>
      </c>
      <c r="C3740" t="s">
        <v>1737</v>
      </c>
      <c r="D3740" t="s">
        <v>6911</v>
      </c>
      <c r="E3740" t="s">
        <v>1710</v>
      </c>
    </row>
    <row r="3741" spans="1:5">
      <c r="A3741" t="s">
        <v>5349</v>
      </c>
      <c r="B3741" t="s">
        <v>5</v>
      </c>
      <c r="C3741" t="s">
        <v>1737</v>
      </c>
      <c r="D3741" t="s">
        <v>6911</v>
      </c>
      <c r="E3741" t="s">
        <v>1711</v>
      </c>
    </row>
    <row r="3742" spans="1:5">
      <c r="A3742" t="s">
        <v>5350</v>
      </c>
      <c r="B3742" t="s">
        <v>5</v>
      </c>
      <c r="C3742" t="s">
        <v>1737</v>
      </c>
      <c r="D3742" t="s">
        <v>6911</v>
      </c>
      <c r="E3742" t="s">
        <v>1712</v>
      </c>
    </row>
    <row r="3743" spans="1:5">
      <c r="A3743" t="s">
        <v>5351</v>
      </c>
      <c r="B3743" t="s">
        <v>5</v>
      </c>
      <c r="C3743" t="s">
        <v>1737</v>
      </c>
      <c r="D3743" t="s">
        <v>6911</v>
      </c>
      <c r="E3743" t="s">
        <v>1713</v>
      </c>
    </row>
    <row r="3744" spans="1:5">
      <c r="A3744" t="s">
        <v>5352</v>
      </c>
      <c r="B3744" t="s">
        <v>5</v>
      </c>
      <c r="C3744" t="s">
        <v>1737</v>
      </c>
      <c r="D3744" t="s">
        <v>6911</v>
      </c>
      <c r="E3744" t="s">
        <v>1714</v>
      </c>
    </row>
    <row r="3745" spans="1:5">
      <c r="A3745" t="s">
        <v>5353</v>
      </c>
      <c r="B3745" t="s">
        <v>5</v>
      </c>
      <c r="C3745" t="s">
        <v>1737</v>
      </c>
      <c r="D3745" t="s">
        <v>6911</v>
      </c>
      <c r="E3745" t="s">
        <v>1715</v>
      </c>
    </row>
    <row r="3746" spans="1:5">
      <c r="A3746" t="s">
        <v>5354</v>
      </c>
      <c r="B3746" t="s">
        <v>5</v>
      </c>
      <c r="C3746" t="s">
        <v>1737</v>
      </c>
      <c r="D3746" t="s">
        <v>6912</v>
      </c>
      <c r="E3746" t="s">
        <v>1702</v>
      </c>
    </row>
    <row r="3747" spans="1:5">
      <c r="A3747" t="s">
        <v>5355</v>
      </c>
      <c r="B3747" t="s">
        <v>5</v>
      </c>
      <c r="C3747" t="s">
        <v>1737</v>
      </c>
      <c r="D3747" t="s">
        <v>6912</v>
      </c>
      <c r="E3747" t="s">
        <v>1705</v>
      </c>
    </row>
    <row r="3748" spans="1:5">
      <c r="A3748" t="s">
        <v>5356</v>
      </c>
      <c r="B3748" t="s">
        <v>5</v>
      </c>
      <c r="C3748" t="s">
        <v>1737</v>
      </c>
      <c r="D3748" t="s">
        <v>6912</v>
      </c>
      <c r="E3748" t="s">
        <v>1706</v>
      </c>
    </row>
    <row r="3749" spans="1:5">
      <c r="A3749" t="s">
        <v>5357</v>
      </c>
      <c r="B3749" t="s">
        <v>5</v>
      </c>
      <c r="C3749" t="s">
        <v>1737</v>
      </c>
      <c r="D3749" t="s">
        <v>6912</v>
      </c>
      <c r="E3749" t="s">
        <v>1707</v>
      </c>
    </row>
    <row r="3750" spans="1:5">
      <c r="A3750" t="s">
        <v>5358</v>
      </c>
      <c r="B3750" t="s">
        <v>5</v>
      </c>
      <c r="C3750" t="s">
        <v>1737</v>
      </c>
      <c r="D3750" t="s">
        <v>6912</v>
      </c>
      <c r="E3750" t="s">
        <v>1708</v>
      </c>
    </row>
    <row r="3751" spans="1:5">
      <c r="A3751" t="s">
        <v>5359</v>
      </c>
      <c r="B3751" t="s">
        <v>5</v>
      </c>
      <c r="C3751" t="s">
        <v>1737</v>
      </c>
      <c r="D3751" t="s">
        <v>6912</v>
      </c>
      <c r="E3751" t="s">
        <v>1709</v>
      </c>
    </row>
    <row r="3752" spans="1:5">
      <c r="A3752" t="s">
        <v>5360</v>
      </c>
      <c r="B3752" t="s">
        <v>5</v>
      </c>
      <c r="C3752" t="s">
        <v>1737</v>
      </c>
      <c r="D3752" t="s">
        <v>6912</v>
      </c>
      <c r="E3752" t="s">
        <v>1710</v>
      </c>
    </row>
    <row r="3753" spans="1:5">
      <c r="A3753" t="s">
        <v>5361</v>
      </c>
      <c r="B3753" t="s">
        <v>5</v>
      </c>
      <c r="C3753" t="s">
        <v>1737</v>
      </c>
      <c r="D3753" t="s">
        <v>6912</v>
      </c>
      <c r="E3753" t="s">
        <v>1711</v>
      </c>
    </row>
    <row r="3754" spans="1:5">
      <c r="A3754" t="s">
        <v>5362</v>
      </c>
      <c r="B3754" t="s">
        <v>5</v>
      </c>
      <c r="C3754" t="s">
        <v>1737</v>
      </c>
      <c r="D3754" t="s">
        <v>6912</v>
      </c>
      <c r="E3754" t="s">
        <v>1712</v>
      </c>
    </row>
    <row r="3755" spans="1:5">
      <c r="A3755" t="s">
        <v>5363</v>
      </c>
      <c r="B3755" t="s">
        <v>5</v>
      </c>
      <c r="C3755" t="s">
        <v>1737</v>
      </c>
      <c r="D3755" t="s">
        <v>6912</v>
      </c>
      <c r="E3755" t="s">
        <v>1713</v>
      </c>
    </row>
    <row r="3756" spans="1:5">
      <c r="A3756" t="s">
        <v>5364</v>
      </c>
      <c r="B3756" t="s">
        <v>5</v>
      </c>
      <c r="C3756" t="s">
        <v>1737</v>
      </c>
      <c r="D3756" t="s">
        <v>6912</v>
      </c>
      <c r="E3756" t="s">
        <v>1714</v>
      </c>
    </row>
    <row r="3757" spans="1:5">
      <c r="A3757" t="s">
        <v>5365</v>
      </c>
      <c r="B3757" t="s">
        <v>5</v>
      </c>
      <c r="C3757" t="s">
        <v>1737</v>
      </c>
      <c r="D3757" t="s">
        <v>6912</v>
      </c>
      <c r="E3757" t="s">
        <v>1715</v>
      </c>
    </row>
    <row r="3758" spans="1:5">
      <c r="A3758" t="s">
        <v>5366</v>
      </c>
      <c r="B3758" t="s">
        <v>5</v>
      </c>
      <c r="C3758" t="s">
        <v>1737</v>
      </c>
      <c r="D3758" t="s">
        <v>6913</v>
      </c>
      <c r="E3758" t="s">
        <v>1702</v>
      </c>
    </row>
    <row r="3759" spans="1:5">
      <c r="A3759" t="s">
        <v>5367</v>
      </c>
      <c r="B3759" t="s">
        <v>5</v>
      </c>
      <c r="C3759" t="s">
        <v>1737</v>
      </c>
      <c r="D3759" t="s">
        <v>6913</v>
      </c>
      <c r="E3759" t="s">
        <v>1705</v>
      </c>
    </row>
    <row r="3760" spans="1:5">
      <c r="A3760" t="s">
        <v>5368</v>
      </c>
      <c r="B3760" t="s">
        <v>5</v>
      </c>
      <c r="C3760" t="s">
        <v>1737</v>
      </c>
      <c r="D3760" t="s">
        <v>6913</v>
      </c>
      <c r="E3760" t="s">
        <v>1706</v>
      </c>
    </row>
    <row r="3761" spans="1:5">
      <c r="A3761" t="s">
        <v>5369</v>
      </c>
      <c r="B3761" t="s">
        <v>5</v>
      </c>
      <c r="C3761" t="s">
        <v>1737</v>
      </c>
      <c r="D3761" t="s">
        <v>6913</v>
      </c>
      <c r="E3761" t="s">
        <v>1707</v>
      </c>
    </row>
    <row r="3762" spans="1:5">
      <c r="A3762" t="s">
        <v>5370</v>
      </c>
      <c r="B3762" t="s">
        <v>5</v>
      </c>
      <c r="C3762" t="s">
        <v>1737</v>
      </c>
      <c r="D3762" t="s">
        <v>6913</v>
      </c>
      <c r="E3762" t="s">
        <v>1708</v>
      </c>
    </row>
    <row r="3763" spans="1:5">
      <c r="A3763" t="s">
        <v>5371</v>
      </c>
      <c r="B3763" t="s">
        <v>5</v>
      </c>
      <c r="C3763" t="s">
        <v>1737</v>
      </c>
      <c r="D3763" t="s">
        <v>6913</v>
      </c>
      <c r="E3763" t="s">
        <v>1709</v>
      </c>
    </row>
    <row r="3764" spans="1:5">
      <c r="A3764" t="s">
        <v>5372</v>
      </c>
      <c r="B3764" t="s">
        <v>5</v>
      </c>
      <c r="C3764" t="s">
        <v>1737</v>
      </c>
      <c r="D3764" t="s">
        <v>6913</v>
      </c>
      <c r="E3764" t="s">
        <v>1710</v>
      </c>
    </row>
    <row r="3765" spans="1:5">
      <c r="A3765" t="s">
        <v>5373</v>
      </c>
      <c r="B3765" t="s">
        <v>5</v>
      </c>
      <c r="C3765" t="s">
        <v>1737</v>
      </c>
      <c r="D3765" t="s">
        <v>6913</v>
      </c>
      <c r="E3765" t="s">
        <v>1711</v>
      </c>
    </row>
    <row r="3766" spans="1:5">
      <c r="A3766" t="s">
        <v>5374</v>
      </c>
      <c r="B3766" t="s">
        <v>5</v>
      </c>
      <c r="C3766" t="s">
        <v>1737</v>
      </c>
      <c r="D3766" t="s">
        <v>6913</v>
      </c>
      <c r="E3766" t="s">
        <v>1712</v>
      </c>
    </row>
    <row r="3767" spans="1:5">
      <c r="A3767" t="s">
        <v>5375</v>
      </c>
      <c r="B3767" t="s">
        <v>5</v>
      </c>
      <c r="C3767" t="s">
        <v>1737</v>
      </c>
      <c r="D3767" t="s">
        <v>6913</v>
      </c>
      <c r="E3767" t="s">
        <v>1713</v>
      </c>
    </row>
    <row r="3768" spans="1:5">
      <c r="A3768" t="s">
        <v>5376</v>
      </c>
      <c r="B3768" t="s">
        <v>5</v>
      </c>
      <c r="C3768" t="s">
        <v>1737</v>
      </c>
      <c r="D3768" t="s">
        <v>6913</v>
      </c>
      <c r="E3768" t="s">
        <v>1714</v>
      </c>
    </row>
    <row r="3769" spans="1:5">
      <c r="A3769" t="s">
        <v>5377</v>
      </c>
      <c r="B3769" t="s">
        <v>5</v>
      </c>
      <c r="C3769" t="s">
        <v>1737</v>
      </c>
      <c r="D3769" t="s">
        <v>6913</v>
      </c>
      <c r="E3769" t="s">
        <v>1715</v>
      </c>
    </row>
    <row r="3770" spans="1:5">
      <c r="A3770" t="s">
        <v>5378</v>
      </c>
      <c r="B3770" t="s">
        <v>5</v>
      </c>
      <c r="C3770" t="s">
        <v>1737</v>
      </c>
      <c r="D3770" t="s">
        <v>6914</v>
      </c>
      <c r="E3770" t="s">
        <v>1702</v>
      </c>
    </row>
    <row r="3771" spans="1:5">
      <c r="A3771" t="s">
        <v>5379</v>
      </c>
      <c r="B3771" t="s">
        <v>5</v>
      </c>
      <c r="C3771" t="s">
        <v>1737</v>
      </c>
      <c r="D3771" t="s">
        <v>6914</v>
      </c>
      <c r="E3771" t="s">
        <v>1705</v>
      </c>
    </row>
    <row r="3772" spans="1:5">
      <c r="A3772" t="s">
        <v>5380</v>
      </c>
      <c r="B3772" t="s">
        <v>5</v>
      </c>
      <c r="C3772" t="s">
        <v>1737</v>
      </c>
      <c r="D3772" t="s">
        <v>6914</v>
      </c>
      <c r="E3772" t="s">
        <v>1706</v>
      </c>
    </row>
    <row r="3773" spans="1:5">
      <c r="A3773" t="s">
        <v>5381</v>
      </c>
      <c r="B3773" t="s">
        <v>5</v>
      </c>
      <c r="C3773" t="s">
        <v>1737</v>
      </c>
      <c r="D3773" t="s">
        <v>6914</v>
      </c>
      <c r="E3773" t="s">
        <v>1707</v>
      </c>
    </row>
    <row r="3774" spans="1:5">
      <c r="A3774" t="s">
        <v>5382</v>
      </c>
      <c r="B3774" t="s">
        <v>5</v>
      </c>
      <c r="C3774" t="s">
        <v>1737</v>
      </c>
      <c r="D3774" t="s">
        <v>6914</v>
      </c>
      <c r="E3774" t="s">
        <v>1708</v>
      </c>
    </row>
    <row r="3775" spans="1:5">
      <c r="A3775" t="s">
        <v>5383</v>
      </c>
      <c r="B3775" t="s">
        <v>5</v>
      </c>
      <c r="C3775" t="s">
        <v>1737</v>
      </c>
      <c r="D3775" t="s">
        <v>6914</v>
      </c>
      <c r="E3775" t="s">
        <v>1709</v>
      </c>
    </row>
    <row r="3776" spans="1:5">
      <c r="A3776" t="s">
        <v>5384</v>
      </c>
      <c r="B3776" t="s">
        <v>5</v>
      </c>
      <c r="C3776" t="s">
        <v>1737</v>
      </c>
      <c r="D3776" t="s">
        <v>6914</v>
      </c>
      <c r="E3776" t="s">
        <v>1710</v>
      </c>
    </row>
    <row r="3777" spans="1:5">
      <c r="A3777" t="s">
        <v>5385</v>
      </c>
      <c r="B3777" t="s">
        <v>5</v>
      </c>
      <c r="C3777" t="s">
        <v>1737</v>
      </c>
      <c r="D3777" t="s">
        <v>6914</v>
      </c>
      <c r="E3777" t="s">
        <v>1711</v>
      </c>
    </row>
    <row r="3778" spans="1:5">
      <c r="A3778" t="s">
        <v>5386</v>
      </c>
      <c r="B3778" t="s">
        <v>5</v>
      </c>
      <c r="C3778" t="s">
        <v>1737</v>
      </c>
      <c r="D3778" t="s">
        <v>6914</v>
      </c>
      <c r="E3778" t="s">
        <v>1712</v>
      </c>
    </row>
    <row r="3779" spans="1:5">
      <c r="A3779" t="s">
        <v>5387</v>
      </c>
      <c r="B3779" t="s">
        <v>5</v>
      </c>
      <c r="C3779" t="s">
        <v>1737</v>
      </c>
      <c r="D3779" t="s">
        <v>6914</v>
      </c>
      <c r="E3779" t="s">
        <v>1713</v>
      </c>
    </row>
    <row r="3780" spans="1:5">
      <c r="A3780" t="s">
        <v>5388</v>
      </c>
      <c r="B3780" t="s">
        <v>5</v>
      </c>
      <c r="C3780" t="s">
        <v>1737</v>
      </c>
      <c r="D3780" t="s">
        <v>6914</v>
      </c>
      <c r="E3780" t="s">
        <v>1714</v>
      </c>
    </row>
    <row r="3781" spans="1:5">
      <c r="A3781" t="s">
        <v>5389</v>
      </c>
      <c r="B3781" t="s">
        <v>5</v>
      </c>
      <c r="C3781" t="s">
        <v>1737</v>
      </c>
      <c r="D3781" t="s">
        <v>6914</v>
      </c>
      <c r="E3781" t="s">
        <v>1715</v>
      </c>
    </row>
    <row r="3782" spans="1:5">
      <c r="A3782" t="s">
        <v>5390</v>
      </c>
      <c r="B3782" t="s">
        <v>5</v>
      </c>
      <c r="C3782" t="s">
        <v>1738</v>
      </c>
      <c r="D3782" t="s">
        <v>6890</v>
      </c>
      <c r="E3782" t="s">
        <v>1702</v>
      </c>
    </row>
    <row r="3783" spans="1:5">
      <c r="A3783" t="s">
        <v>5391</v>
      </c>
      <c r="B3783" t="s">
        <v>5</v>
      </c>
      <c r="C3783" t="s">
        <v>1738</v>
      </c>
      <c r="D3783" t="s">
        <v>6890</v>
      </c>
      <c r="E3783" t="s">
        <v>1705</v>
      </c>
    </row>
    <row r="3784" spans="1:5">
      <c r="A3784" t="s">
        <v>5392</v>
      </c>
      <c r="B3784" t="s">
        <v>5</v>
      </c>
      <c r="C3784" t="s">
        <v>1738</v>
      </c>
      <c r="D3784" t="s">
        <v>6890</v>
      </c>
      <c r="E3784" t="s">
        <v>1706</v>
      </c>
    </row>
    <row r="3785" spans="1:5">
      <c r="A3785" t="s">
        <v>5393</v>
      </c>
      <c r="B3785" t="s">
        <v>5</v>
      </c>
      <c r="C3785" t="s">
        <v>1738</v>
      </c>
      <c r="D3785" t="s">
        <v>6890</v>
      </c>
      <c r="E3785" t="s">
        <v>1707</v>
      </c>
    </row>
    <row r="3786" spans="1:5">
      <c r="A3786" t="s">
        <v>5394</v>
      </c>
      <c r="B3786" t="s">
        <v>5</v>
      </c>
      <c r="C3786" t="s">
        <v>1738</v>
      </c>
      <c r="D3786" t="s">
        <v>6890</v>
      </c>
      <c r="E3786" t="s">
        <v>1708</v>
      </c>
    </row>
    <row r="3787" spans="1:5">
      <c r="A3787" t="s">
        <v>5395</v>
      </c>
      <c r="B3787" t="s">
        <v>5</v>
      </c>
      <c r="C3787" t="s">
        <v>1738</v>
      </c>
      <c r="D3787" t="s">
        <v>6890</v>
      </c>
      <c r="E3787" t="s">
        <v>1709</v>
      </c>
    </row>
    <row r="3788" spans="1:5">
      <c r="A3788" t="s">
        <v>5396</v>
      </c>
      <c r="B3788" t="s">
        <v>5</v>
      </c>
      <c r="C3788" t="s">
        <v>1738</v>
      </c>
      <c r="D3788" t="s">
        <v>6890</v>
      </c>
      <c r="E3788" t="s">
        <v>1710</v>
      </c>
    </row>
    <row r="3789" spans="1:5">
      <c r="A3789" t="s">
        <v>5397</v>
      </c>
      <c r="B3789" t="s">
        <v>5</v>
      </c>
      <c r="C3789" t="s">
        <v>1738</v>
      </c>
      <c r="D3789" t="s">
        <v>6890</v>
      </c>
      <c r="E3789" t="s">
        <v>1711</v>
      </c>
    </row>
    <row r="3790" spans="1:5">
      <c r="A3790" t="s">
        <v>5398</v>
      </c>
      <c r="B3790" t="s">
        <v>5</v>
      </c>
      <c r="C3790" t="s">
        <v>1738</v>
      </c>
      <c r="D3790" t="s">
        <v>6890</v>
      </c>
      <c r="E3790" t="s">
        <v>1712</v>
      </c>
    </row>
    <row r="3791" spans="1:5">
      <c r="A3791" t="s">
        <v>5399</v>
      </c>
      <c r="B3791" t="s">
        <v>5</v>
      </c>
      <c r="C3791" t="s">
        <v>1738</v>
      </c>
      <c r="D3791" t="s">
        <v>6890</v>
      </c>
      <c r="E3791" t="s">
        <v>1713</v>
      </c>
    </row>
    <row r="3792" spans="1:5">
      <c r="A3792" t="s">
        <v>5400</v>
      </c>
      <c r="B3792" t="s">
        <v>5</v>
      </c>
      <c r="C3792" t="s">
        <v>1738</v>
      </c>
      <c r="D3792" t="s">
        <v>6890</v>
      </c>
      <c r="E3792" t="s">
        <v>1714</v>
      </c>
    </row>
    <row r="3793" spans="1:5">
      <c r="A3793" t="s">
        <v>5401</v>
      </c>
      <c r="B3793" t="s">
        <v>5</v>
      </c>
      <c r="C3793" t="s">
        <v>1738</v>
      </c>
      <c r="D3793" t="s">
        <v>6890</v>
      </c>
      <c r="E3793" t="s">
        <v>1715</v>
      </c>
    </row>
    <row r="3794" spans="1:5">
      <c r="A3794" t="s">
        <v>5402</v>
      </c>
      <c r="B3794" t="s">
        <v>5</v>
      </c>
      <c r="C3794" t="s">
        <v>1738</v>
      </c>
      <c r="D3794" t="s">
        <v>6891</v>
      </c>
      <c r="E3794" t="s">
        <v>1702</v>
      </c>
    </row>
    <row r="3795" spans="1:5">
      <c r="A3795" t="s">
        <v>5403</v>
      </c>
      <c r="B3795" t="s">
        <v>5</v>
      </c>
      <c r="C3795" t="s">
        <v>1738</v>
      </c>
      <c r="D3795" t="s">
        <v>6891</v>
      </c>
      <c r="E3795" t="s">
        <v>1705</v>
      </c>
    </row>
    <row r="3796" spans="1:5">
      <c r="A3796" t="s">
        <v>5404</v>
      </c>
      <c r="B3796" t="s">
        <v>5</v>
      </c>
      <c r="C3796" t="s">
        <v>1738</v>
      </c>
      <c r="D3796" t="s">
        <v>6891</v>
      </c>
      <c r="E3796" t="s">
        <v>1706</v>
      </c>
    </row>
    <row r="3797" spans="1:5">
      <c r="A3797" t="s">
        <v>5405</v>
      </c>
      <c r="B3797" t="s">
        <v>5</v>
      </c>
      <c r="C3797" t="s">
        <v>1738</v>
      </c>
      <c r="D3797" t="s">
        <v>6891</v>
      </c>
      <c r="E3797" t="s">
        <v>1707</v>
      </c>
    </row>
    <row r="3798" spans="1:5">
      <c r="A3798" t="s">
        <v>5406</v>
      </c>
      <c r="B3798" t="s">
        <v>5</v>
      </c>
      <c r="C3798" t="s">
        <v>1738</v>
      </c>
      <c r="D3798" t="s">
        <v>6891</v>
      </c>
      <c r="E3798" t="s">
        <v>1708</v>
      </c>
    </row>
    <row r="3799" spans="1:5">
      <c r="A3799" t="s">
        <v>5407</v>
      </c>
      <c r="B3799" t="s">
        <v>5</v>
      </c>
      <c r="C3799" t="s">
        <v>1738</v>
      </c>
      <c r="D3799" t="s">
        <v>6891</v>
      </c>
      <c r="E3799" t="s">
        <v>1709</v>
      </c>
    </row>
    <row r="3800" spans="1:5">
      <c r="A3800" t="s">
        <v>5408</v>
      </c>
      <c r="B3800" t="s">
        <v>5</v>
      </c>
      <c r="C3800" t="s">
        <v>1738</v>
      </c>
      <c r="D3800" t="s">
        <v>6891</v>
      </c>
      <c r="E3800" t="s">
        <v>1710</v>
      </c>
    </row>
    <row r="3801" spans="1:5">
      <c r="A3801" t="s">
        <v>5409</v>
      </c>
      <c r="B3801" t="s">
        <v>5</v>
      </c>
      <c r="C3801" t="s">
        <v>1738</v>
      </c>
      <c r="D3801" t="s">
        <v>6891</v>
      </c>
      <c r="E3801" t="s">
        <v>1711</v>
      </c>
    </row>
    <row r="3802" spans="1:5">
      <c r="A3802" t="s">
        <v>5410</v>
      </c>
      <c r="B3802" t="s">
        <v>5</v>
      </c>
      <c r="C3802" t="s">
        <v>1738</v>
      </c>
      <c r="D3802" t="s">
        <v>6891</v>
      </c>
      <c r="E3802" t="s">
        <v>1712</v>
      </c>
    </row>
    <row r="3803" spans="1:5">
      <c r="A3803" t="s">
        <v>5411</v>
      </c>
      <c r="B3803" t="s">
        <v>5</v>
      </c>
      <c r="C3803" t="s">
        <v>1738</v>
      </c>
      <c r="D3803" t="s">
        <v>6891</v>
      </c>
      <c r="E3803" t="s">
        <v>1713</v>
      </c>
    </row>
    <row r="3804" spans="1:5">
      <c r="A3804" t="s">
        <v>5412</v>
      </c>
      <c r="B3804" t="s">
        <v>5</v>
      </c>
      <c r="C3804" t="s">
        <v>1738</v>
      </c>
      <c r="D3804" t="s">
        <v>6891</v>
      </c>
      <c r="E3804" t="s">
        <v>1714</v>
      </c>
    </row>
    <row r="3805" spans="1:5">
      <c r="A3805" t="s">
        <v>5413</v>
      </c>
      <c r="B3805" t="s">
        <v>5</v>
      </c>
      <c r="C3805" t="s">
        <v>1738</v>
      </c>
      <c r="D3805" t="s">
        <v>6891</v>
      </c>
      <c r="E3805" t="s">
        <v>1715</v>
      </c>
    </row>
    <row r="3806" spans="1:5">
      <c r="A3806" t="s">
        <v>5414</v>
      </c>
      <c r="B3806" t="s">
        <v>5</v>
      </c>
      <c r="C3806" t="s">
        <v>1738</v>
      </c>
      <c r="D3806" t="s">
        <v>6892</v>
      </c>
      <c r="E3806" t="s">
        <v>1702</v>
      </c>
    </row>
    <row r="3807" spans="1:5">
      <c r="A3807" t="s">
        <v>5415</v>
      </c>
      <c r="B3807" t="s">
        <v>5</v>
      </c>
      <c r="C3807" t="s">
        <v>1738</v>
      </c>
      <c r="D3807" t="s">
        <v>6892</v>
      </c>
      <c r="E3807" t="s">
        <v>1705</v>
      </c>
    </row>
    <row r="3808" spans="1:5">
      <c r="A3808" t="s">
        <v>5416</v>
      </c>
      <c r="B3808" t="s">
        <v>5</v>
      </c>
      <c r="C3808" t="s">
        <v>1738</v>
      </c>
      <c r="D3808" t="s">
        <v>6892</v>
      </c>
      <c r="E3808" t="s">
        <v>1706</v>
      </c>
    </row>
    <row r="3809" spans="1:5">
      <c r="A3809" t="s">
        <v>5417</v>
      </c>
      <c r="B3809" t="s">
        <v>5</v>
      </c>
      <c r="C3809" t="s">
        <v>1738</v>
      </c>
      <c r="D3809" t="s">
        <v>6892</v>
      </c>
      <c r="E3809" t="s">
        <v>1707</v>
      </c>
    </row>
    <row r="3810" spans="1:5">
      <c r="A3810" t="s">
        <v>5418</v>
      </c>
      <c r="B3810" t="s">
        <v>5</v>
      </c>
      <c r="C3810" t="s">
        <v>1738</v>
      </c>
      <c r="D3810" t="s">
        <v>6892</v>
      </c>
      <c r="E3810" t="s">
        <v>1708</v>
      </c>
    </row>
    <row r="3811" spans="1:5">
      <c r="A3811" t="s">
        <v>5419</v>
      </c>
      <c r="B3811" t="s">
        <v>5</v>
      </c>
      <c r="C3811" t="s">
        <v>1738</v>
      </c>
      <c r="D3811" t="s">
        <v>6892</v>
      </c>
      <c r="E3811" t="s">
        <v>1709</v>
      </c>
    </row>
    <row r="3812" spans="1:5">
      <c r="A3812" t="s">
        <v>5420</v>
      </c>
      <c r="B3812" t="s">
        <v>5</v>
      </c>
      <c r="C3812" t="s">
        <v>1738</v>
      </c>
      <c r="D3812" t="s">
        <v>6892</v>
      </c>
      <c r="E3812" t="s">
        <v>1710</v>
      </c>
    </row>
    <row r="3813" spans="1:5">
      <c r="A3813" t="s">
        <v>5421</v>
      </c>
      <c r="B3813" t="s">
        <v>5</v>
      </c>
      <c r="C3813" t="s">
        <v>1738</v>
      </c>
      <c r="D3813" t="s">
        <v>6892</v>
      </c>
      <c r="E3813" t="s">
        <v>1711</v>
      </c>
    </row>
    <row r="3814" spans="1:5">
      <c r="A3814" t="s">
        <v>5422</v>
      </c>
      <c r="B3814" t="s">
        <v>5</v>
      </c>
      <c r="C3814" t="s">
        <v>1738</v>
      </c>
      <c r="D3814" t="s">
        <v>6892</v>
      </c>
      <c r="E3814" t="s">
        <v>1712</v>
      </c>
    </row>
    <row r="3815" spans="1:5">
      <c r="A3815" t="s">
        <v>5423</v>
      </c>
      <c r="B3815" t="s">
        <v>5</v>
      </c>
      <c r="C3815" t="s">
        <v>1738</v>
      </c>
      <c r="D3815" t="s">
        <v>6892</v>
      </c>
      <c r="E3815" t="s">
        <v>1713</v>
      </c>
    </row>
    <row r="3816" spans="1:5">
      <c r="A3816" t="s">
        <v>5424</v>
      </c>
      <c r="B3816" t="s">
        <v>5</v>
      </c>
      <c r="C3816" t="s">
        <v>1738</v>
      </c>
      <c r="D3816" t="s">
        <v>6892</v>
      </c>
      <c r="E3816" t="s">
        <v>1714</v>
      </c>
    </row>
    <row r="3817" spans="1:5">
      <c r="A3817" t="s">
        <v>5425</v>
      </c>
      <c r="B3817" t="s">
        <v>5</v>
      </c>
      <c r="C3817" t="s">
        <v>1738</v>
      </c>
      <c r="D3817" t="s">
        <v>6892</v>
      </c>
      <c r="E3817" t="s">
        <v>1715</v>
      </c>
    </row>
    <row r="3818" spans="1:5">
      <c r="A3818" t="s">
        <v>5426</v>
      </c>
      <c r="B3818" t="s">
        <v>5</v>
      </c>
      <c r="C3818" t="s">
        <v>1738</v>
      </c>
      <c r="D3818" t="s">
        <v>6893</v>
      </c>
      <c r="E3818" t="s">
        <v>1702</v>
      </c>
    </row>
    <row r="3819" spans="1:5">
      <c r="A3819" t="s">
        <v>5427</v>
      </c>
      <c r="B3819" t="s">
        <v>5</v>
      </c>
      <c r="C3819" t="s">
        <v>1738</v>
      </c>
      <c r="D3819" t="s">
        <v>6893</v>
      </c>
      <c r="E3819" t="s">
        <v>1705</v>
      </c>
    </row>
    <row r="3820" spans="1:5">
      <c r="A3820" t="s">
        <v>5428</v>
      </c>
      <c r="B3820" t="s">
        <v>5</v>
      </c>
      <c r="C3820" t="s">
        <v>1738</v>
      </c>
      <c r="D3820" t="s">
        <v>6893</v>
      </c>
      <c r="E3820" t="s">
        <v>1706</v>
      </c>
    </row>
    <row r="3821" spans="1:5">
      <c r="A3821" t="s">
        <v>5429</v>
      </c>
      <c r="B3821" t="s">
        <v>5</v>
      </c>
      <c r="C3821" t="s">
        <v>1738</v>
      </c>
      <c r="D3821" t="s">
        <v>6893</v>
      </c>
      <c r="E3821" t="s">
        <v>1707</v>
      </c>
    </row>
    <row r="3822" spans="1:5">
      <c r="A3822" t="s">
        <v>5430</v>
      </c>
      <c r="B3822" t="s">
        <v>5</v>
      </c>
      <c r="C3822" t="s">
        <v>1738</v>
      </c>
      <c r="D3822" t="s">
        <v>6893</v>
      </c>
      <c r="E3822" t="s">
        <v>1708</v>
      </c>
    </row>
    <row r="3823" spans="1:5">
      <c r="A3823" t="s">
        <v>5431</v>
      </c>
      <c r="B3823" t="s">
        <v>5</v>
      </c>
      <c r="C3823" t="s">
        <v>1738</v>
      </c>
      <c r="D3823" t="s">
        <v>6893</v>
      </c>
      <c r="E3823" t="s">
        <v>1709</v>
      </c>
    </row>
    <row r="3824" spans="1:5">
      <c r="A3824" t="s">
        <v>5432</v>
      </c>
      <c r="B3824" t="s">
        <v>5</v>
      </c>
      <c r="C3824" t="s">
        <v>1738</v>
      </c>
      <c r="D3824" t="s">
        <v>6893</v>
      </c>
      <c r="E3824" t="s">
        <v>1710</v>
      </c>
    </row>
    <row r="3825" spans="1:5">
      <c r="A3825" t="s">
        <v>5433</v>
      </c>
      <c r="B3825" t="s">
        <v>5</v>
      </c>
      <c r="C3825" t="s">
        <v>1738</v>
      </c>
      <c r="D3825" t="s">
        <v>6893</v>
      </c>
      <c r="E3825" t="s">
        <v>1711</v>
      </c>
    </row>
    <row r="3826" spans="1:5">
      <c r="A3826" t="s">
        <v>5434</v>
      </c>
      <c r="B3826" t="s">
        <v>5</v>
      </c>
      <c r="C3826" t="s">
        <v>1738</v>
      </c>
      <c r="D3826" t="s">
        <v>6893</v>
      </c>
      <c r="E3826" t="s">
        <v>1712</v>
      </c>
    </row>
    <row r="3827" spans="1:5">
      <c r="A3827" t="s">
        <v>5435</v>
      </c>
      <c r="B3827" t="s">
        <v>5</v>
      </c>
      <c r="C3827" t="s">
        <v>1738</v>
      </c>
      <c r="D3827" t="s">
        <v>6893</v>
      </c>
      <c r="E3827" t="s">
        <v>1713</v>
      </c>
    </row>
    <row r="3828" spans="1:5">
      <c r="A3828" t="s">
        <v>5436</v>
      </c>
      <c r="B3828" t="s">
        <v>5</v>
      </c>
      <c r="C3828" t="s">
        <v>1738</v>
      </c>
      <c r="D3828" t="s">
        <v>6893</v>
      </c>
      <c r="E3828" t="s">
        <v>1714</v>
      </c>
    </row>
    <row r="3829" spans="1:5">
      <c r="A3829" t="s">
        <v>5437</v>
      </c>
      <c r="B3829" t="s">
        <v>5</v>
      </c>
      <c r="C3829" t="s">
        <v>1738</v>
      </c>
      <c r="D3829" t="s">
        <v>6893</v>
      </c>
      <c r="E3829" t="s">
        <v>1715</v>
      </c>
    </row>
    <row r="3830" spans="1:5">
      <c r="A3830" t="s">
        <v>5438</v>
      </c>
      <c r="B3830" t="s">
        <v>5</v>
      </c>
      <c r="C3830" t="s">
        <v>1738</v>
      </c>
      <c r="D3830" t="s">
        <v>6894</v>
      </c>
      <c r="E3830" t="s">
        <v>1702</v>
      </c>
    </row>
    <row r="3831" spans="1:5">
      <c r="A3831" t="s">
        <v>5439</v>
      </c>
      <c r="B3831" t="s">
        <v>5</v>
      </c>
      <c r="C3831" t="s">
        <v>1738</v>
      </c>
      <c r="D3831" t="s">
        <v>6894</v>
      </c>
      <c r="E3831" t="s">
        <v>1705</v>
      </c>
    </row>
    <row r="3832" spans="1:5">
      <c r="A3832" t="s">
        <v>5440</v>
      </c>
      <c r="B3832" t="s">
        <v>5</v>
      </c>
      <c r="C3832" t="s">
        <v>1738</v>
      </c>
      <c r="D3832" t="s">
        <v>6894</v>
      </c>
      <c r="E3832" t="s">
        <v>1706</v>
      </c>
    </row>
    <row r="3833" spans="1:5">
      <c r="A3833" t="s">
        <v>5441</v>
      </c>
      <c r="B3833" t="s">
        <v>5</v>
      </c>
      <c r="C3833" t="s">
        <v>1738</v>
      </c>
      <c r="D3833" t="s">
        <v>6894</v>
      </c>
      <c r="E3833" t="s">
        <v>1707</v>
      </c>
    </row>
    <row r="3834" spans="1:5">
      <c r="A3834" t="s">
        <v>5442</v>
      </c>
      <c r="B3834" t="s">
        <v>5</v>
      </c>
      <c r="C3834" t="s">
        <v>1738</v>
      </c>
      <c r="D3834" t="s">
        <v>6894</v>
      </c>
      <c r="E3834" t="s">
        <v>1708</v>
      </c>
    </row>
    <row r="3835" spans="1:5">
      <c r="A3835" t="s">
        <v>5443</v>
      </c>
      <c r="B3835" t="s">
        <v>5</v>
      </c>
      <c r="C3835" t="s">
        <v>1738</v>
      </c>
      <c r="D3835" t="s">
        <v>6894</v>
      </c>
      <c r="E3835" t="s">
        <v>1709</v>
      </c>
    </row>
    <row r="3836" spans="1:5">
      <c r="A3836" t="s">
        <v>5444</v>
      </c>
      <c r="B3836" t="s">
        <v>5</v>
      </c>
      <c r="C3836" t="s">
        <v>1738</v>
      </c>
      <c r="D3836" t="s">
        <v>6894</v>
      </c>
      <c r="E3836" t="s">
        <v>1710</v>
      </c>
    </row>
    <row r="3837" spans="1:5">
      <c r="A3837" t="s">
        <v>5445</v>
      </c>
      <c r="B3837" t="s">
        <v>5</v>
      </c>
      <c r="C3837" t="s">
        <v>1738</v>
      </c>
      <c r="D3837" t="s">
        <v>6894</v>
      </c>
      <c r="E3837" t="s">
        <v>1711</v>
      </c>
    </row>
    <row r="3838" spans="1:5">
      <c r="A3838" t="s">
        <v>5446</v>
      </c>
      <c r="B3838" t="s">
        <v>5</v>
      </c>
      <c r="C3838" t="s">
        <v>1738</v>
      </c>
      <c r="D3838" t="s">
        <v>6894</v>
      </c>
      <c r="E3838" t="s">
        <v>1712</v>
      </c>
    </row>
    <row r="3839" spans="1:5">
      <c r="A3839" t="s">
        <v>5447</v>
      </c>
      <c r="B3839" t="s">
        <v>5</v>
      </c>
      <c r="C3839" t="s">
        <v>1738</v>
      </c>
      <c r="D3839" t="s">
        <v>6894</v>
      </c>
      <c r="E3839" t="s">
        <v>1713</v>
      </c>
    </row>
    <row r="3840" spans="1:5">
      <c r="A3840" t="s">
        <v>5448</v>
      </c>
      <c r="B3840" t="s">
        <v>5</v>
      </c>
      <c r="C3840" t="s">
        <v>1738</v>
      </c>
      <c r="D3840" t="s">
        <v>6894</v>
      </c>
      <c r="E3840" t="s">
        <v>1714</v>
      </c>
    </row>
    <row r="3841" spans="1:5">
      <c r="A3841" t="s">
        <v>5449</v>
      </c>
      <c r="B3841" t="s">
        <v>5</v>
      </c>
      <c r="C3841" t="s">
        <v>1738</v>
      </c>
      <c r="D3841" t="s">
        <v>6894</v>
      </c>
      <c r="E3841" t="s">
        <v>1715</v>
      </c>
    </row>
    <row r="3842" spans="1:5">
      <c r="A3842" t="s">
        <v>5450</v>
      </c>
      <c r="B3842" t="s">
        <v>5</v>
      </c>
      <c r="C3842" t="s">
        <v>1738</v>
      </c>
      <c r="D3842" t="s">
        <v>6895</v>
      </c>
      <c r="E3842" t="s">
        <v>1702</v>
      </c>
    </row>
    <row r="3843" spans="1:5">
      <c r="A3843" t="s">
        <v>5451</v>
      </c>
      <c r="B3843" t="s">
        <v>5</v>
      </c>
      <c r="C3843" t="s">
        <v>1738</v>
      </c>
      <c r="D3843" t="s">
        <v>6895</v>
      </c>
      <c r="E3843" t="s">
        <v>1705</v>
      </c>
    </row>
    <row r="3844" spans="1:5">
      <c r="A3844" t="s">
        <v>5452</v>
      </c>
      <c r="B3844" t="s">
        <v>5</v>
      </c>
      <c r="C3844" t="s">
        <v>1738</v>
      </c>
      <c r="D3844" t="s">
        <v>6895</v>
      </c>
      <c r="E3844" t="s">
        <v>1706</v>
      </c>
    </row>
    <row r="3845" spans="1:5">
      <c r="A3845" t="s">
        <v>5453</v>
      </c>
      <c r="B3845" t="s">
        <v>5</v>
      </c>
      <c r="C3845" t="s">
        <v>1738</v>
      </c>
      <c r="D3845" t="s">
        <v>6895</v>
      </c>
      <c r="E3845" t="s">
        <v>1707</v>
      </c>
    </row>
    <row r="3846" spans="1:5">
      <c r="A3846" t="s">
        <v>5454</v>
      </c>
      <c r="B3846" t="s">
        <v>5</v>
      </c>
      <c r="C3846" t="s">
        <v>1738</v>
      </c>
      <c r="D3846" t="s">
        <v>6895</v>
      </c>
      <c r="E3846" t="s">
        <v>1708</v>
      </c>
    </row>
    <row r="3847" spans="1:5">
      <c r="A3847" t="s">
        <v>5455</v>
      </c>
      <c r="B3847" t="s">
        <v>5</v>
      </c>
      <c r="C3847" t="s">
        <v>1738</v>
      </c>
      <c r="D3847" t="s">
        <v>6895</v>
      </c>
      <c r="E3847" t="s">
        <v>1709</v>
      </c>
    </row>
    <row r="3848" spans="1:5">
      <c r="A3848" t="s">
        <v>5456</v>
      </c>
      <c r="B3848" t="s">
        <v>5</v>
      </c>
      <c r="C3848" t="s">
        <v>1738</v>
      </c>
      <c r="D3848" t="s">
        <v>6895</v>
      </c>
      <c r="E3848" t="s">
        <v>1710</v>
      </c>
    </row>
    <row r="3849" spans="1:5">
      <c r="A3849" t="s">
        <v>5457</v>
      </c>
      <c r="B3849" t="s">
        <v>5</v>
      </c>
      <c r="C3849" t="s">
        <v>1738</v>
      </c>
      <c r="D3849" t="s">
        <v>6895</v>
      </c>
      <c r="E3849" t="s">
        <v>1711</v>
      </c>
    </row>
    <row r="3850" spans="1:5">
      <c r="A3850" t="s">
        <v>5458</v>
      </c>
      <c r="B3850" t="s">
        <v>5</v>
      </c>
      <c r="C3850" t="s">
        <v>1738</v>
      </c>
      <c r="D3850" t="s">
        <v>6895</v>
      </c>
      <c r="E3850" t="s">
        <v>1712</v>
      </c>
    </row>
    <row r="3851" spans="1:5">
      <c r="A3851" t="s">
        <v>5459</v>
      </c>
      <c r="B3851" t="s">
        <v>5</v>
      </c>
      <c r="C3851" t="s">
        <v>1738</v>
      </c>
      <c r="D3851" t="s">
        <v>6895</v>
      </c>
      <c r="E3851" t="s">
        <v>1713</v>
      </c>
    </row>
    <row r="3852" spans="1:5">
      <c r="A3852" t="s">
        <v>5460</v>
      </c>
      <c r="B3852" t="s">
        <v>5</v>
      </c>
      <c r="C3852" t="s">
        <v>1738</v>
      </c>
      <c r="D3852" t="s">
        <v>6895</v>
      </c>
      <c r="E3852" t="s">
        <v>1714</v>
      </c>
    </row>
    <row r="3853" spans="1:5">
      <c r="A3853" t="s">
        <v>5461</v>
      </c>
      <c r="B3853" t="s">
        <v>5</v>
      </c>
      <c r="C3853" t="s">
        <v>1738</v>
      </c>
      <c r="D3853" t="s">
        <v>6895</v>
      </c>
      <c r="E3853" t="s">
        <v>1715</v>
      </c>
    </row>
    <row r="3854" spans="1:5">
      <c r="A3854" t="s">
        <v>5462</v>
      </c>
      <c r="B3854" t="s">
        <v>5</v>
      </c>
      <c r="C3854" t="s">
        <v>1738</v>
      </c>
      <c r="D3854" t="s">
        <v>6896</v>
      </c>
      <c r="E3854" t="s">
        <v>1702</v>
      </c>
    </row>
    <row r="3855" spans="1:5">
      <c r="A3855" t="s">
        <v>5463</v>
      </c>
      <c r="B3855" t="s">
        <v>5</v>
      </c>
      <c r="C3855" t="s">
        <v>1738</v>
      </c>
      <c r="D3855" t="s">
        <v>6896</v>
      </c>
      <c r="E3855" t="s">
        <v>1705</v>
      </c>
    </row>
    <row r="3856" spans="1:5">
      <c r="A3856" t="s">
        <v>5464</v>
      </c>
      <c r="B3856" t="s">
        <v>5</v>
      </c>
      <c r="C3856" t="s">
        <v>1738</v>
      </c>
      <c r="D3856" t="s">
        <v>6896</v>
      </c>
      <c r="E3856" t="s">
        <v>1706</v>
      </c>
    </row>
    <row r="3857" spans="1:5">
      <c r="A3857" t="s">
        <v>5465</v>
      </c>
      <c r="B3857" t="s">
        <v>5</v>
      </c>
      <c r="C3857" t="s">
        <v>1738</v>
      </c>
      <c r="D3857" t="s">
        <v>6896</v>
      </c>
      <c r="E3857" t="s">
        <v>1707</v>
      </c>
    </row>
    <row r="3858" spans="1:5">
      <c r="A3858" t="s">
        <v>5466</v>
      </c>
      <c r="B3858" t="s">
        <v>5</v>
      </c>
      <c r="C3858" t="s">
        <v>1738</v>
      </c>
      <c r="D3858" t="s">
        <v>6896</v>
      </c>
      <c r="E3858" t="s">
        <v>1708</v>
      </c>
    </row>
    <row r="3859" spans="1:5">
      <c r="A3859" t="s">
        <v>5467</v>
      </c>
      <c r="B3859" t="s">
        <v>5</v>
      </c>
      <c r="C3859" t="s">
        <v>1738</v>
      </c>
      <c r="D3859" t="s">
        <v>6896</v>
      </c>
      <c r="E3859" t="s">
        <v>1709</v>
      </c>
    </row>
    <row r="3860" spans="1:5">
      <c r="A3860" t="s">
        <v>5468</v>
      </c>
      <c r="B3860" t="s">
        <v>5</v>
      </c>
      <c r="C3860" t="s">
        <v>1738</v>
      </c>
      <c r="D3860" t="s">
        <v>6896</v>
      </c>
      <c r="E3860" t="s">
        <v>1710</v>
      </c>
    </row>
    <row r="3861" spans="1:5">
      <c r="A3861" t="s">
        <v>5469</v>
      </c>
      <c r="B3861" t="s">
        <v>5</v>
      </c>
      <c r="C3861" t="s">
        <v>1738</v>
      </c>
      <c r="D3861" t="s">
        <v>6896</v>
      </c>
      <c r="E3861" t="s">
        <v>1711</v>
      </c>
    </row>
    <row r="3862" spans="1:5">
      <c r="A3862" t="s">
        <v>5470</v>
      </c>
      <c r="B3862" t="s">
        <v>5</v>
      </c>
      <c r="C3862" t="s">
        <v>1738</v>
      </c>
      <c r="D3862" t="s">
        <v>6896</v>
      </c>
      <c r="E3862" t="s">
        <v>1712</v>
      </c>
    </row>
    <row r="3863" spans="1:5">
      <c r="A3863" t="s">
        <v>5471</v>
      </c>
      <c r="B3863" t="s">
        <v>5</v>
      </c>
      <c r="C3863" t="s">
        <v>1738</v>
      </c>
      <c r="D3863" t="s">
        <v>6896</v>
      </c>
      <c r="E3863" t="s">
        <v>1713</v>
      </c>
    </row>
    <row r="3864" spans="1:5">
      <c r="A3864" t="s">
        <v>5472</v>
      </c>
      <c r="B3864" t="s">
        <v>5</v>
      </c>
      <c r="C3864" t="s">
        <v>1738</v>
      </c>
      <c r="D3864" t="s">
        <v>6896</v>
      </c>
      <c r="E3864" t="s">
        <v>1714</v>
      </c>
    </row>
    <row r="3865" spans="1:5">
      <c r="A3865" t="s">
        <v>5473</v>
      </c>
      <c r="B3865" t="s">
        <v>5</v>
      </c>
      <c r="C3865" t="s">
        <v>1738</v>
      </c>
      <c r="D3865" t="s">
        <v>6896</v>
      </c>
      <c r="E3865" t="s">
        <v>1715</v>
      </c>
    </row>
    <row r="3866" spans="1:5">
      <c r="A3866" t="s">
        <v>5474</v>
      </c>
      <c r="B3866" t="s">
        <v>5</v>
      </c>
      <c r="C3866" t="s">
        <v>1738</v>
      </c>
      <c r="D3866" t="s">
        <v>6897</v>
      </c>
      <c r="E3866" t="s">
        <v>1702</v>
      </c>
    </row>
    <row r="3867" spans="1:5">
      <c r="A3867" t="s">
        <v>5475</v>
      </c>
      <c r="B3867" t="s">
        <v>5</v>
      </c>
      <c r="C3867" t="s">
        <v>1738</v>
      </c>
      <c r="D3867" t="s">
        <v>6897</v>
      </c>
      <c r="E3867" t="s">
        <v>1705</v>
      </c>
    </row>
    <row r="3868" spans="1:5">
      <c r="A3868" t="s">
        <v>5476</v>
      </c>
      <c r="B3868" t="s">
        <v>5</v>
      </c>
      <c r="C3868" t="s">
        <v>1738</v>
      </c>
      <c r="D3868" t="s">
        <v>6897</v>
      </c>
      <c r="E3868" t="s">
        <v>1706</v>
      </c>
    </row>
    <row r="3869" spans="1:5">
      <c r="A3869" t="s">
        <v>5477</v>
      </c>
      <c r="B3869" t="s">
        <v>5</v>
      </c>
      <c r="C3869" t="s">
        <v>1738</v>
      </c>
      <c r="D3869" t="s">
        <v>6897</v>
      </c>
      <c r="E3869" t="s">
        <v>1707</v>
      </c>
    </row>
    <row r="3870" spans="1:5">
      <c r="A3870" t="s">
        <v>5478</v>
      </c>
      <c r="B3870" t="s">
        <v>5</v>
      </c>
      <c r="C3870" t="s">
        <v>1738</v>
      </c>
      <c r="D3870" t="s">
        <v>6897</v>
      </c>
      <c r="E3870" t="s">
        <v>1708</v>
      </c>
    </row>
    <row r="3871" spans="1:5">
      <c r="A3871" t="s">
        <v>5479</v>
      </c>
      <c r="B3871" t="s">
        <v>5</v>
      </c>
      <c r="C3871" t="s">
        <v>1738</v>
      </c>
      <c r="D3871" t="s">
        <v>6897</v>
      </c>
      <c r="E3871" t="s">
        <v>1709</v>
      </c>
    </row>
    <row r="3872" spans="1:5">
      <c r="A3872" t="s">
        <v>5480</v>
      </c>
      <c r="B3872" t="s">
        <v>5</v>
      </c>
      <c r="C3872" t="s">
        <v>1738</v>
      </c>
      <c r="D3872" t="s">
        <v>6897</v>
      </c>
      <c r="E3872" t="s">
        <v>1710</v>
      </c>
    </row>
    <row r="3873" spans="1:5">
      <c r="A3873" t="s">
        <v>5481</v>
      </c>
      <c r="B3873" t="s">
        <v>5</v>
      </c>
      <c r="C3873" t="s">
        <v>1738</v>
      </c>
      <c r="D3873" t="s">
        <v>6897</v>
      </c>
      <c r="E3873" t="s">
        <v>1711</v>
      </c>
    </row>
    <row r="3874" spans="1:5">
      <c r="A3874" t="s">
        <v>5482</v>
      </c>
      <c r="B3874" t="s">
        <v>5</v>
      </c>
      <c r="C3874" t="s">
        <v>1738</v>
      </c>
      <c r="D3874" t="s">
        <v>6897</v>
      </c>
      <c r="E3874" t="s">
        <v>1712</v>
      </c>
    </row>
    <row r="3875" spans="1:5">
      <c r="A3875" t="s">
        <v>5483</v>
      </c>
      <c r="B3875" t="s">
        <v>5</v>
      </c>
      <c r="C3875" t="s">
        <v>1738</v>
      </c>
      <c r="D3875" t="s">
        <v>6897</v>
      </c>
      <c r="E3875" t="s">
        <v>1713</v>
      </c>
    </row>
    <row r="3876" spans="1:5">
      <c r="A3876" t="s">
        <v>5484</v>
      </c>
      <c r="B3876" t="s">
        <v>5</v>
      </c>
      <c r="C3876" t="s">
        <v>1738</v>
      </c>
      <c r="D3876" t="s">
        <v>6897</v>
      </c>
      <c r="E3876" t="s">
        <v>1714</v>
      </c>
    </row>
    <row r="3877" spans="1:5">
      <c r="A3877" t="s">
        <v>5485</v>
      </c>
      <c r="B3877" t="s">
        <v>5</v>
      </c>
      <c r="C3877" t="s">
        <v>1738</v>
      </c>
      <c r="D3877" t="s">
        <v>6897</v>
      </c>
      <c r="E3877" t="s">
        <v>1715</v>
      </c>
    </row>
    <row r="3878" spans="1:5">
      <c r="A3878" t="s">
        <v>5486</v>
      </c>
      <c r="B3878" t="s">
        <v>5</v>
      </c>
      <c r="C3878" t="s">
        <v>1738</v>
      </c>
      <c r="D3878" t="s">
        <v>6898</v>
      </c>
      <c r="E3878" t="s">
        <v>1702</v>
      </c>
    </row>
    <row r="3879" spans="1:5">
      <c r="A3879" t="s">
        <v>5487</v>
      </c>
      <c r="B3879" t="s">
        <v>5</v>
      </c>
      <c r="C3879" t="s">
        <v>1738</v>
      </c>
      <c r="D3879" t="s">
        <v>6898</v>
      </c>
      <c r="E3879" t="s">
        <v>1705</v>
      </c>
    </row>
    <row r="3880" spans="1:5">
      <c r="A3880" t="s">
        <v>5488</v>
      </c>
      <c r="B3880" t="s">
        <v>5</v>
      </c>
      <c r="C3880" t="s">
        <v>1738</v>
      </c>
      <c r="D3880" t="s">
        <v>6898</v>
      </c>
      <c r="E3880" t="s">
        <v>1706</v>
      </c>
    </row>
    <row r="3881" spans="1:5">
      <c r="A3881" t="s">
        <v>5489</v>
      </c>
      <c r="B3881" t="s">
        <v>5</v>
      </c>
      <c r="C3881" t="s">
        <v>1738</v>
      </c>
      <c r="D3881" t="s">
        <v>6898</v>
      </c>
      <c r="E3881" t="s">
        <v>1707</v>
      </c>
    </row>
    <row r="3882" spans="1:5">
      <c r="A3882" t="s">
        <v>5490</v>
      </c>
      <c r="B3882" t="s">
        <v>5</v>
      </c>
      <c r="C3882" t="s">
        <v>1738</v>
      </c>
      <c r="D3882" t="s">
        <v>6898</v>
      </c>
      <c r="E3882" t="s">
        <v>1708</v>
      </c>
    </row>
    <row r="3883" spans="1:5">
      <c r="A3883" t="s">
        <v>5491</v>
      </c>
      <c r="B3883" t="s">
        <v>5</v>
      </c>
      <c r="C3883" t="s">
        <v>1738</v>
      </c>
      <c r="D3883" t="s">
        <v>6898</v>
      </c>
      <c r="E3883" t="s">
        <v>1709</v>
      </c>
    </row>
    <row r="3884" spans="1:5">
      <c r="A3884" t="s">
        <v>5492</v>
      </c>
      <c r="B3884" t="s">
        <v>5</v>
      </c>
      <c r="C3884" t="s">
        <v>1738</v>
      </c>
      <c r="D3884" t="s">
        <v>6898</v>
      </c>
      <c r="E3884" t="s">
        <v>1710</v>
      </c>
    </row>
    <row r="3885" spans="1:5">
      <c r="A3885" t="s">
        <v>5493</v>
      </c>
      <c r="B3885" t="s">
        <v>5</v>
      </c>
      <c r="C3885" t="s">
        <v>1738</v>
      </c>
      <c r="D3885" t="s">
        <v>6898</v>
      </c>
      <c r="E3885" t="s">
        <v>1711</v>
      </c>
    </row>
    <row r="3886" spans="1:5">
      <c r="A3886" t="s">
        <v>5494</v>
      </c>
      <c r="B3886" t="s">
        <v>5</v>
      </c>
      <c r="C3886" t="s">
        <v>1738</v>
      </c>
      <c r="D3886" t="s">
        <v>6898</v>
      </c>
      <c r="E3886" t="s">
        <v>1712</v>
      </c>
    </row>
    <row r="3887" spans="1:5">
      <c r="A3887" t="s">
        <v>5495</v>
      </c>
      <c r="B3887" t="s">
        <v>5</v>
      </c>
      <c r="C3887" t="s">
        <v>1738</v>
      </c>
      <c r="D3887" t="s">
        <v>6898</v>
      </c>
      <c r="E3887" t="s">
        <v>1713</v>
      </c>
    </row>
    <row r="3888" spans="1:5">
      <c r="A3888" t="s">
        <v>5496</v>
      </c>
      <c r="B3888" t="s">
        <v>5</v>
      </c>
      <c r="C3888" t="s">
        <v>1738</v>
      </c>
      <c r="D3888" t="s">
        <v>6898</v>
      </c>
      <c r="E3888" t="s">
        <v>1714</v>
      </c>
    </row>
    <row r="3889" spans="1:5">
      <c r="A3889" t="s">
        <v>5497</v>
      </c>
      <c r="B3889" t="s">
        <v>5</v>
      </c>
      <c r="C3889" t="s">
        <v>1738</v>
      </c>
      <c r="D3889" t="s">
        <v>6898</v>
      </c>
      <c r="E3889" t="s">
        <v>1715</v>
      </c>
    </row>
    <row r="3890" spans="1:5">
      <c r="A3890" t="s">
        <v>5498</v>
      </c>
      <c r="B3890" t="s">
        <v>5</v>
      </c>
      <c r="C3890" t="s">
        <v>1738</v>
      </c>
      <c r="D3890" t="s">
        <v>6899</v>
      </c>
      <c r="E3890" t="s">
        <v>1702</v>
      </c>
    </row>
    <row r="3891" spans="1:5">
      <c r="A3891" t="s">
        <v>5499</v>
      </c>
      <c r="B3891" t="s">
        <v>5</v>
      </c>
      <c r="C3891" t="s">
        <v>1738</v>
      </c>
      <c r="D3891" t="s">
        <v>6899</v>
      </c>
      <c r="E3891" t="s">
        <v>1705</v>
      </c>
    </row>
    <row r="3892" spans="1:5">
      <c r="A3892" t="s">
        <v>5500</v>
      </c>
      <c r="B3892" t="s">
        <v>5</v>
      </c>
      <c r="C3892" t="s">
        <v>1738</v>
      </c>
      <c r="D3892" t="s">
        <v>6899</v>
      </c>
      <c r="E3892" t="s">
        <v>1706</v>
      </c>
    </row>
    <row r="3893" spans="1:5">
      <c r="A3893" t="s">
        <v>5501</v>
      </c>
      <c r="B3893" t="s">
        <v>5</v>
      </c>
      <c r="C3893" t="s">
        <v>1738</v>
      </c>
      <c r="D3893" t="s">
        <v>6899</v>
      </c>
      <c r="E3893" t="s">
        <v>1707</v>
      </c>
    </row>
    <row r="3894" spans="1:5">
      <c r="A3894" t="s">
        <v>5502</v>
      </c>
      <c r="B3894" t="s">
        <v>5</v>
      </c>
      <c r="C3894" t="s">
        <v>1738</v>
      </c>
      <c r="D3894" t="s">
        <v>6899</v>
      </c>
      <c r="E3894" t="s">
        <v>1708</v>
      </c>
    </row>
    <row r="3895" spans="1:5">
      <c r="A3895" t="s">
        <v>5503</v>
      </c>
      <c r="B3895" t="s">
        <v>5</v>
      </c>
      <c r="C3895" t="s">
        <v>1738</v>
      </c>
      <c r="D3895" t="s">
        <v>6899</v>
      </c>
      <c r="E3895" t="s">
        <v>1709</v>
      </c>
    </row>
    <row r="3896" spans="1:5">
      <c r="A3896" t="s">
        <v>5504</v>
      </c>
      <c r="B3896" t="s">
        <v>5</v>
      </c>
      <c r="C3896" t="s">
        <v>1738</v>
      </c>
      <c r="D3896" t="s">
        <v>6899</v>
      </c>
      <c r="E3896" t="s">
        <v>1710</v>
      </c>
    </row>
    <row r="3897" spans="1:5">
      <c r="A3897" t="s">
        <v>5505</v>
      </c>
      <c r="B3897" t="s">
        <v>5</v>
      </c>
      <c r="C3897" t="s">
        <v>1738</v>
      </c>
      <c r="D3897" t="s">
        <v>6899</v>
      </c>
      <c r="E3897" t="s">
        <v>1711</v>
      </c>
    </row>
    <row r="3898" spans="1:5">
      <c r="A3898" t="s">
        <v>5506</v>
      </c>
      <c r="B3898" t="s">
        <v>5</v>
      </c>
      <c r="C3898" t="s">
        <v>1738</v>
      </c>
      <c r="D3898" t="s">
        <v>6899</v>
      </c>
      <c r="E3898" t="s">
        <v>1712</v>
      </c>
    </row>
    <row r="3899" spans="1:5">
      <c r="A3899" t="s">
        <v>5507</v>
      </c>
      <c r="B3899" t="s">
        <v>5</v>
      </c>
      <c r="C3899" t="s">
        <v>1738</v>
      </c>
      <c r="D3899" t="s">
        <v>6899</v>
      </c>
      <c r="E3899" t="s">
        <v>1713</v>
      </c>
    </row>
    <row r="3900" spans="1:5">
      <c r="A3900" t="s">
        <v>5508</v>
      </c>
      <c r="B3900" t="s">
        <v>5</v>
      </c>
      <c r="C3900" t="s">
        <v>1738</v>
      </c>
      <c r="D3900" t="s">
        <v>6899</v>
      </c>
      <c r="E3900" t="s">
        <v>1714</v>
      </c>
    </row>
    <row r="3901" spans="1:5">
      <c r="A3901" t="s">
        <v>5509</v>
      </c>
      <c r="B3901" t="s">
        <v>5</v>
      </c>
      <c r="C3901" t="s">
        <v>1738</v>
      </c>
      <c r="D3901" t="s">
        <v>6899</v>
      </c>
      <c r="E3901" t="s">
        <v>1715</v>
      </c>
    </row>
    <row r="3902" spans="1:5">
      <c r="A3902" t="s">
        <v>5510</v>
      </c>
      <c r="B3902" t="s">
        <v>5</v>
      </c>
      <c r="C3902" t="s">
        <v>1738</v>
      </c>
      <c r="D3902" t="s">
        <v>6900</v>
      </c>
      <c r="E3902" t="s">
        <v>1702</v>
      </c>
    </row>
    <row r="3903" spans="1:5">
      <c r="A3903" t="s">
        <v>5511</v>
      </c>
      <c r="B3903" t="s">
        <v>5</v>
      </c>
      <c r="C3903" t="s">
        <v>1738</v>
      </c>
      <c r="D3903" t="s">
        <v>6900</v>
      </c>
      <c r="E3903" t="s">
        <v>1705</v>
      </c>
    </row>
    <row r="3904" spans="1:5">
      <c r="A3904" t="s">
        <v>5512</v>
      </c>
      <c r="B3904" t="s">
        <v>5</v>
      </c>
      <c r="C3904" t="s">
        <v>1738</v>
      </c>
      <c r="D3904" t="s">
        <v>6900</v>
      </c>
      <c r="E3904" t="s">
        <v>1706</v>
      </c>
    </row>
    <row r="3905" spans="1:5">
      <c r="A3905" t="s">
        <v>5513</v>
      </c>
      <c r="B3905" t="s">
        <v>5</v>
      </c>
      <c r="C3905" t="s">
        <v>1738</v>
      </c>
      <c r="D3905" t="s">
        <v>6900</v>
      </c>
      <c r="E3905" t="s">
        <v>1707</v>
      </c>
    </row>
    <row r="3906" spans="1:5">
      <c r="A3906" t="s">
        <v>5514</v>
      </c>
      <c r="B3906" t="s">
        <v>5</v>
      </c>
      <c r="C3906" t="s">
        <v>1738</v>
      </c>
      <c r="D3906" t="s">
        <v>6900</v>
      </c>
      <c r="E3906" t="s">
        <v>1708</v>
      </c>
    </row>
    <row r="3907" spans="1:5">
      <c r="A3907" t="s">
        <v>5515</v>
      </c>
      <c r="B3907" t="s">
        <v>5</v>
      </c>
      <c r="C3907" t="s">
        <v>1738</v>
      </c>
      <c r="D3907" t="s">
        <v>6900</v>
      </c>
      <c r="E3907" t="s">
        <v>1709</v>
      </c>
    </row>
    <row r="3908" spans="1:5">
      <c r="A3908" t="s">
        <v>5516</v>
      </c>
      <c r="B3908" t="s">
        <v>5</v>
      </c>
      <c r="C3908" t="s">
        <v>1738</v>
      </c>
      <c r="D3908" t="s">
        <v>6900</v>
      </c>
      <c r="E3908" t="s">
        <v>1710</v>
      </c>
    </row>
    <row r="3909" spans="1:5">
      <c r="A3909" t="s">
        <v>5517</v>
      </c>
      <c r="B3909" t="s">
        <v>5</v>
      </c>
      <c r="C3909" t="s">
        <v>1738</v>
      </c>
      <c r="D3909" t="s">
        <v>6900</v>
      </c>
      <c r="E3909" t="s">
        <v>1711</v>
      </c>
    </row>
    <row r="3910" spans="1:5">
      <c r="A3910" t="s">
        <v>5518</v>
      </c>
      <c r="B3910" t="s">
        <v>5</v>
      </c>
      <c r="C3910" t="s">
        <v>1738</v>
      </c>
      <c r="D3910" t="s">
        <v>6900</v>
      </c>
      <c r="E3910" t="s">
        <v>1712</v>
      </c>
    </row>
    <row r="3911" spans="1:5">
      <c r="A3911" t="s">
        <v>5519</v>
      </c>
      <c r="B3911" t="s">
        <v>5</v>
      </c>
      <c r="C3911" t="s">
        <v>1738</v>
      </c>
      <c r="D3911" t="s">
        <v>6900</v>
      </c>
      <c r="E3911" t="s">
        <v>1713</v>
      </c>
    </row>
    <row r="3912" spans="1:5">
      <c r="A3912" t="s">
        <v>5520</v>
      </c>
      <c r="B3912" t="s">
        <v>5</v>
      </c>
      <c r="C3912" t="s">
        <v>1738</v>
      </c>
      <c r="D3912" t="s">
        <v>6900</v>
      </c>
      <c r="E3912" t="s">
        <v>1714</v>
      </c>
    </row>
    <row r="3913" spans="1:5">
      <c r="A3913" t="s">
        <v>5521</v>
      </c>
      <c r="B3913" t="s">
        <v>5</v>
      </c>
      <c r="C3913" t="s">
        <v>1738</v>
      </c>
      <c r="D3913" t="s">
        <v>6900</v>
      </c>
      <c r="E3913" t="s">
        <v>1715</v>
      </c>
    </row>
    <row r="3914" spans="1:5">
      <c r="A3914" t="s">
        <v>5522</v>
      </c>
      <c r="B3914" t="s">
        <v>5</v>
      </c>
      <c r="C3914" t="s">
        <v>1738</v>
      </c>
      <c r="D3914" t="s">
        <v>6901</v>
      </c>
      <c r="E3914" t="s">
        <v>1702</v>
      </c>
    </row>
    <row r="3915" spans="1:5">
      <c r="A3915" t="s">
        <v>5523</v>
      </c>
      <c r="B3915" t="s">
        <v>5</v>
      </c>
      <c r="C3915" t="s">
        <v>1738</v>
      </c>
      <c r="D3915" t="s">
        <v>6901</v>
      </c>
      <c r="E3915" t="s">
        <v>1705</v>
      </c>
    </row>
    <row r="3916" spans="1:5">
      <c r="A3916" t="s">
        <v>5524</v>
      </c>
      <c r="B3916" t="s">
        <v>5</v>
      </c>
      <c r="C3916" t="s">
        <v>1738</v>
      </c>
      <c r="D3916" t="s">
        <v>6901</v>
      </c>
      <c r="E3916" t="s">
        <v>1706</v>
      </c>
    </row>
    <row r="3917" spans="1:5">
      <c r="A3917" t="s">
        <v>5525</v>
      </c>
      <c r="B3917" t="s">
        <v>5</v>
      </c>
      <c r="C3917" t="s">
        <v>1738</v>
      </c>
      <c r="D3917" t="s">
        <v>6901</v>
      </c>
      <c r="E3917" t="s">
        <v>1707</v>
      </c>
    </row>
    <row r="3918" spans="1:5">
      <c r="A3918" t="s">
        <v>5526</v>
      </c>
      <c r="B3918" t="s">
        <v>5</v>
      </c>
      <c r="C3918" t="s">
        <v>1738</v>
      </c>
      <c r="D3918" t="s">
        <v>6901</v>
      </c>
      <c r="E3918" t="s">
        <v>1708</v>
      </c>
    </row>
    <row r="3919" spans="1:5">
      <c r="A3919" t="s">
        <v>5527</v>
      </c>
      <c r="B3919" t="s">
        <v>5</v>
      </c>
      <c r="C3919" t="s">
        <v>1738</v>
      </c>
      <c r="D3919" t="s">
        <v>6901</v>
      </c>
      <c r="E3919" t="s">
        <v>1709</v>
      </c>
    </row>
    <row r="3920" spans="1:5">
      <c r="A3920" t="s">
        <v>5528</v>
      </c>
      <c r="B3920" t="s">
        <v>5</v>
      </c>
      <c r="C3920" t="s">
        <v>1738</v>
      </c>
      <c r="D3920" t="s">
        <v>6901</v>
      </c>
      <c r="E3920" t="s">
        <v>1710</v>
      </c>
    </row>
    <row r="3921" spans="1:5">
      <c r="A3921" t="s">
        <v>5529</v>
      </c>
      <c r="B3921" t="s">
        <v>5</v>
      </c>
      <c r="C3921" t="s">
        <v>1738</v>
      </c>
      <c r="D3921" t="s">
        <v>6901</v>
      </c>
      <c r="E3921" t="s">
        <v>1711</v>
      </c>
    </row>
    <row r="3922" spans="1:5">
      <c r="A3922" t="s">
        <v>5530</v>
      </c>
      <c r="B3922" t="s">
        <v>5</v>
      </c>
      <c r="C3922" t="s">
        <v>1738</v>
      </c>
      <c r="D3922" t="s">
        <v>6901</v>
      </c>
      <c r="E3922" t="s">
        <v>1712</v>
      </c>
    </row>
    <row r="3923" spans="1:5">
      <c r="A3923" t="s">
        <v>5531</v>
      </c>
      <c r="B3923" t="s">
        <v>5</v>
      </c>
      <c r="C3923" t="s">
        <v>1738</v>
      </c>
      <c r="D3923" t="s">
        <v>6901</v>
      </c>
      <c r="E3923" t="s">
        <v>1713</v>
      </c>
    </row>
    <row r="3924" spans="1:5">
      <c r="A3924" t="s">
        <v>5532</v>
      </c>
      <c r="B3924" t="s">
        <v>5</v>
      </c>
      <c r="C3924" t="s">
        <v>1738</v>
      </c>
      <c r="D3924" t="s">
        <v>6901</v>
      </c>
      <c r="E3924" t="s">
        <v>1714</v>
      </c>
    </row>
    <row r="3925" spans="1:5">
      <c r="A3925" t="s">
        <v>5533</v>
      </c>
      <c r="B3925" t="s">
        <v>5</v>
      </c>
      <c r="C3925" t="s">
        <v>1738</v>
      </c>
      <c r="D3925" t="s">
        <v>6901</v>
      </c>
      <c r="E3925" t="s">
        <v>1715</v>
      </c>
    </row>
    <row r="3926" spans="1:5">
      <c r="A3926" t="s">
        <v>5534</v>
      </c>
      <c r="B3926" t="s">
        <v>5</v>
      </c>
      <c r="C3926" t="s">
        <v>1738</v>
      </c>
      <c r="D3926" t="s">
        <v>6902</v>
      </c>
      <c r="E3926" t="s">
        <v>1702</v>
      </c>
    </row>
    <row r="3927" spans="1:5">
      <c r="A3927" t="s">
        <v>5535</v>
      </c>
      <c r="B3927" t="s">
        <v>5</v>
      </c>
      <c r="C3927" t="s">
        <v>1738</v>
      </c>
      <c r="D3927" t="s">
        <v>6902</v>
      </c>
      <c r="E3927" t="s">
        <v>1705</v>
      </c>
    </row>
    <row r="3928" spans="1:5">
      <c r="A3928" t="s">
        <v>5536</v>
      </c>
      <c r="B3928" t="s">
        <v>5</v>
      </c>
      <c r="C3928" t="s">
        <v>1738</v>
      </c>
      <c r="D3928" t="s">
        <v>6902</v>
      </c>
      <c r="E3928" t="s">
        <v>1706</v>
      </c>
    </row>
    <row r="3929" spans="1:5">
      <c r="A3929" t="s">
        <v>5537</v>
      </c>
      <c r="B3929" t="s">
        <v>5</v>
      </c>
      <c r="C3929" t="s">
        <v>1738</v>
      </c>
      <c r="D3929" t="s">
        <v>6902</v>
      </c>
      <c r="E3929" t="s">
        <v>1707</v>
      </c>
    </row>
    <row r="3930" spans="1:5">
      <c r="A3930" t="s">
        <v>5538</v>
      </c>
      <c r="B3930" t="s">
        <v>5</v>
      </c>
      <c r="C3930" t="s">
        <v>1738</v>
      </c>
      <c r="D3930" t="s">
        <v>6902</v>
      </c>
      <c r="E3930" t="s">
        <v>1708</v>
      </c>
    </row>
    <row r="3931" spans="1:5">
      <c r="A3931" t="s">
        <v>5539</v>
      </c>
      <c r="B3931" t="s">
        <v>5</v>
      </c>
      <c r="C3931" t="s">
        <v>1738</v>
      </c>
      <c r="D3931" t="s">
        <v>6902</v>
      </c>
      <c r="E3931" t="s">
        <v>1709</v>
      </c>
    </row>
    <row r="3932" spans="1:5">
      <c r="A3932" t="s">
        <v>5540</v>
      </c>
      <c r="B3932" t="s">
        <v>5</v>
      </c>
      <c r="C3932" t="s">
        <v>1738</v>
      </c>
      <c r="D3932" t="s">
        <v>6902</v>
      </c>
      <c r="E3932" t="s">
        <v>1710</v>
      </c>
    </row>
    <row r="3933" spans="1:5">
      <c r="A3933" t="s">
        <v>5541</v>
      </c>
      <c r="B3933" t="s">
        <v>5</v>
      </c>
      <c r="C3933" t="s">
        <v>1738</v>
      </c>
      <c r="D3933" t="s">
        <v>6902</v>
      </c>
      <c r="E3933" t="s">
        <v>1711</v>
      </c>
    </row>
    <row r="3934" spans="1:5">
      <c r="A3934" t="s">
        <v>5542</v>
      </c>
      <c r="B3934" t="s">
        <v>5</v>
      </c>
      <c r="C3934" t="s">
        <v>1738</v>
      </c>
      <c r="D3934" t="s">
        <v>6902</v>
      </c>
      <c r="E3934" t="s">
        <v>1712</v>
      </c>
    </row>
    <row r="3935" spans="1:5">
      <c r="A3935" t="s">
        <v>5543</v>
      </c>
      <c r="B3935" t="s">
        <v>5</v>
      </c>
      <c r="C3935" t="s">
        <v>1738</v>
      </c>
      <c r="D3935" t="s">
        <v>6902</v>
      </c>
      <c r="E3935" t="s">
        <v>1713</v>
      </c>
    </row>
    <row r="3936" spans="1:5">
      <c r="A3936" t="s">
        <v>5544</v>
      </c>
      <c r="B3936" t="s">
        <v>5</v>
      </c>
      <c r="C3936" t="s">
        <v>1738</v>
      </c>
      <c r="D3936" t="s">
        <v>6902</v>
      </c>
      <c r="E3936" t="s">
        <v>1714</v>
      </c>
    </row>
    <row r="3937" spans="1:5">
      <c r="A3937" t="s">
        <v>5545</v>
      </c>
      <c r="B3937" t="s">
        <v>5</v>
      </c>
      <c r="C3937" t="s">
        <v>1738</v>
      </c>
      <c r="D3937" t="s">
        <v>6902</v>
      </c>
      <c r="E3937" t="s">
        <v>1715</v>
      </c>
    </row>
    <row r="3938" spans="1:5">
      <c r="A3938" t="s">
        <v>5546</v>
      </c>
      <c r="B3938" t="s">
        <v>5</v>
      </c>
      <c r="C3938" t="s">
        <v>1738</v>
      </c>
      <c r="D3938" t="s">
        <v>6903</v>
      </c>
      <c r="E3938" t="s">
        <v>1702</v>
      </c>
    </row>
    <row r="3939" spans="1:5">
      <c r="A3939" t="s">
        <v>5547</v>
      </c>
      <c r="B3939" t="s">
        <v>5</v>
      </c>
      <c r="C3939" t="s">
        <v>1738</v>
      </c>
      <c r="D3939" t="s">
        <v>6903</v>
      </c>
      <c r="E3939" t="s">
        <v>1705</v>
      </c>
    </row>
    <row r="3940" spans="1:5">
      <c r="A3940" t="s">
        <v>5548</v>
      </c>
      <c r="B3940" t="s">
        <v>5</v>
      </c>
      <c r="C3940" t="s">
        <v>1738</v>
      </c>
      <c r="D3940" t="s">
        <v>6903</v>
      </c>
      <c r="E3940" t="s">
        <v>1706</v>
      </c>
    </row>
    <row r="3941" spans="1:5">
      <c r="A3941" t="s">
        <v>5549</v>
      </c>
      <c r="B3941" t="s">
        <v>5</v>
      </c>
      <c r="C3941" t="s">
        <v>1738</v>
      </c>
      <c r="D3941" t="s">
        <v>6903</v>
      </c>
      <c r="E3941" t="s">
        <v>1707</v>
      </c>
    </row>
    <row r="3942" spans="1:5">
      <c r="A3942" t="s">
        <v>5550</v>
      </c>
      <c r="B3942" t="s">
        <v>5</v>
      </c>
      <c r="C3942" t="s">
        <v>1738</v>
      </c>
      <c r="D3942" t="s">
        <v>6903</v>
      </c>
      <c r="E3942" t="s">
        <v>1708</v>
      </c>
    </row>
    <row r="3943" spans="1:5">
      <c r="A3943" t="s">
        <v>5551</v>
      </c>
      <c r="B3943" t="s">
        <v>5</v>
      </c>
      <c r="C3943" t="s">
        <v>1738</v>
      </c>
      <c r="D3943" t="s">
        <v>6903</v>
      </c>
      <c r="E3943" t="s">
        <v>1709</v>
      </c>
    </row>
    <row r="3944" spans="1:5">
      <c r="A3944" t="s">
        <v>5552</v>
      </c>
      <c r="B3944" t="s">
        <v>5</v>
      </c>
      <c r="C3944" t="s">
        <v>1738</v>
      </c>
      <c r="D3944" t="s">
        <v>6903</v>
      </c>
      <c r="E3944" t="s">
        <v>1710</v>
      </c>
    </row>
    <row r="3945" spans="1:5">
      <c r="A3945" t="s">
        <v>5553</v>
      </c>
      <c r="B3945" t="s">
        <v>5</v>
      </c>
      <c r="C3945" t="s">
        <v>1738</v>
      </c>
      <c r="D3945" t="s">
        <v>6903</v>
      </c>
      <c r="E3945" t="s">
        <v>1711</v>
      </c>
    </row>
    <row r="3946" spans="1:5">
      <c r="A3946" t="s">
        <v>5554</v>
      </c>
      <c r="B3946" t="s">
        <v>5</v>
      </c>
      <c r="C3946" t="s">
        <v>1738</v>
      </c>
      <c r="D3946" t="s">
        <v>6903</v>
      </c>
      <c r="E3946" t="s">
        <v>1712</v>
      </c>
    </row>
    <row r="3947" spans="1:5">
      <c r="A3947" t="s">
        <v>5555</v>
      </c>
      <c r="B3947" t="s">
        <v>5</v>
      </c>
      <c r="C3947" t="s">
        <v>1738</v>
      </c>
      <c r="D3947" t="s">
        <v>6903</v>
      </c>
      <c r="E3947" t="s">
        <v>1713</v>
      </c>
    </row>
    <row r="3948" spans="1:5">
      <c r="A3948" t="s">
        <v>5556</v>
      </c>
      <c r="B3948" t="s">
        <v>5</v>
      </c>
      <c r="C3948" t="s">
        <v>1738</v>
      </c>
      <c r="D3948" t="s">
        <v>6903</v>
      </c>
      <c r="E3948" t="s">
        <v>1714</v>
      </c>
    </row>
    <row r="3949" spans="1:5">
      <c r="A3949" t="s">
        <v>5557</v>
      </c>
      <c r="B3949" t="s">
        <v>5</v>
      </c>
      <c r="C3949" t="s">
        <v>1738</v>
      </c>
      <c r="D3949" t="s">
        <v>6903</v>
      </c>
      <c r="E3949" t="s">
        <v>1715</v>
      </c>
    </row>
    <row r="3950" spans="1:5">
      <c r="A3950" t="s">
        <v>5558</v>
      </c>
      <c r="B3950" t="s">
        <v>5</v>
      </c>
      <c r="C3950" t="s">
        <v>1738</v>
      </c>
      <c r="D3950" t="s">
        <v>6904</v>
      </c>
      <c r="E3950" t="s">
        <v>1702</v>
      </c>
    </row>
    <row r="3951" spans="1:5">
      <c r="A3951" t="s">
        <v>5559</v>
      </c>
      <c r="B3951" t="s">
        <v>5</v>
      </c>
      <c r="C3951" t="s">
        <v>1738</v>
      </c>
      <c r="D3951" t="s">
        <v>6904</v>
      </c>
      <c r="E3951" t="s">
        <v>1705</v>
      </c>
    </row>
    <row r="3952" spans="1:5">
      <c r="A3952" t="s">
        <v>5560</v>
      </c>
      <c r="B3952" t="s">
        <v>5</v>
      </c>
      <c r="C3952" t="s">
        <v>1738</v>
      </c>
      <c r="D3952" t="s">
        <v>6904</v>
      </c>
      <c r="E3952" t="s">
        <v>1706</v>
      </c>
    </row>
    <row r="3953" spans="1:5">
      <c r="A3953" t="s">
        <v>5561</v>
      </c>
      <c r="B3953" t="s">
        <v>5</v>
      </c>
      <c r="C3953" t="s">
        <v>1738</v>
      </c>
      <c r="D3953" t="s">
        <v>6904</v>
      </c>
      <c r="E3953" t="s">
        <v>1707</v>
      </c>
    </row>
    <row r="3954" spans="1:5">
      <c r="A3954" t="s">
        <v>5562</v>
      </c>
      <c r="B3954" t="s">
        <v>5</v>
      </c>
      <c r="C3954" t="s">
        <v>1738</v>
      </c>
      <c r="D3954" t="s">
        <v>6904</v>
      </c>
      <c r="E3954" t="s">
        <v>1708</v>
      </c>
    </row>
    <row r="3955" spans="1:5">
      <c r="A3955" t="s">
        <v>5563</v>
      </c>
      <c r="B3955" t="s">
        <v>5</v>
      </c>
      <c r="C3955" t="s">
        <v>1738</v>
      </c>
      <c r="D3955" t="s">
        <v>6904</v>
      </c>
      <c r="E3955" t="s">
        <v>1709</v>
      </c>
    </row>
    <row r="3956" spans="1:5">
      <c r="A3956" t="s">
        <v>5564</v>
      </c>
      <c r="B3956" t="s">
        <v>5</v>
      </c>
      <c r="C3956" t="s">
        <v>1738</v>
      </c>
      <c r="D3956" t="s">
        <v>6904</v>
      </c>
      <c r="E3956" t="s">
        <v>1710</v>
      </c>
    </row>
    <row r="3957" spans="1:5">
      <c r="A3957" t="s">
        <v>5565</v>
      </c>
      <c r="B3957" t="s">
        <v>5</v>
      </c>
      <c r="C3957" t="s">
        <v>1738</v>
      </c>
      <c r="D3957" t="s">
        <v>6904</v>
      </c>
      <c r="E3957" t="s">
        <v>1711</v>
      </c>
    </row>
    <row r="3958" spans="1:5">
      <c r="A3958" t="s">
        <v>5566</v>
      </c>
      <c r="B3958" t="s">
        <v>5</v>
      </c>
      <c r="C3958" t="s">
        <v>1738</v>
      </c>
      <c r="D3958" t="s">
        <v>6904</v>
      </c>
      <c r="E3958" t="s">
        <v>1712</v>
      </c>
    </row>
    <row r="3959" spans="1:5">
      <c r="A3959" t="s">
        <v>5567</v>
      </c>
      <c r="B3959" t="s">
        <v>5</v>
      </c>
      <c r="C3959" t="s">
        <v>1738</v>
      </c>
      <c r="D3959" t="s">
        <v>6904</v>
      </c>
      <c r="E3959" t="s">
        <v>1713</v>
      </c>
    </row>
    <row r="3960" spans="1:5">
      <c r="A3960" t="s">
        <v>5568</v>
      </c>
      <c r="B3960" t="s">
        <v>5</v>
      </c>
      <c r="C3960" t="s">
        <v>1738</v>
      </c>
      <c r="D3960" t="s">
        <v>6904</v>
      </c>
      <c r="E3960" t="s">
        <v>1714</v>
      </c>
    </row>
    <row r="3961" spans="1:5">
      <c r="A3961" t="s">
        <v>5569</v>
      </c>
      <c r="B3961" t="s">
        <v>5</v>
      </c>
      <c r="C3961" t="s">
        <v>1738</v>
      </c>
      <c r="D3961" t="s">
        <v>6904</v>
      </c>
      <c r="E3961" t="s">
        <v>1715</v>
      </c>
    </row>
    <row r="3962" spans="1:5">
      <c r="A3962" t="s">
        <v>5570</v>
      </c>
      <c r="B3962" t="s">
        <v>5</v>
      </c>
      <c r="C3962" t="s">
        <v>1738</v>
      </c>
      <c r="D3962" t="s">
        <v>6905</v>
      </c>
      <c r="E3962" t="s">
        <v>1702</v>
      </c>
    </row>
    <row r="3963" spans="1:5">
      <c r="A3963" t="s">
        <v>5571</v>
      </c>
      <c r="B3963" t="s">
        <v>5</v>
      </c>
      <c r="C3963" t="s">
        <v>1738</v>
      </c>
      <c r="D3963" t="s">
        <v>6905</v>
      </c>
      <c r="E3963" t="s">
        <v>1705</v>
      </c>
    </row>
    <row r="3964" spans="1:5">
      <c r="A3964" t="s">
        <v>5572</v>
      </c>
      <c r="B3964" t="s">
        <v>5</v>
      </c>
      <c r="C3964" t="s">
        <v>1738</v>
      </c>
      <c r="D3964" t="s">
        <v>6905</v>
      </c>
      <c r="E3964" t="s">
        <v>1706</v>
      </c>
    </row>
    <row r="3965" spans="1:5">
      <c r="A3965" t="s">
        <v>5573</v>
      </c>
      <c r="B3965" t="s">
        <v>5</v>
      </c>
      <c r="C3965" t="s">
        <v>1738</v>
      </c>
      <c r="D3965" t="s">
        <v>6905</v>
      </c>
      <c r="E3965" t="s">
        <v>1707</v>
      </c>
    </row>
    <row r="3966" spans="1:5">
      <c r="A3966" t="s">
        <v>5574</v>
      </c>
      <c r="B3966" t="s">
        <v>5</v>
      </c>
      <c r="C3966" t="s">
        <v>1738</v>
      </c>
      <c r="D3966" t="s">
        <v>6905</v>
      </c>
      <c r="E3966" t="s">
        <v>1708</v>
      </c>
    </row>
    <row r="3967" spans="1:5">
      <c r="A3967" t="s">
        <v>5575</v>
      </c>
      <c r="B3967" t="s">
        <v>5</v>
      </c>
      <c r="C3967" t="s">
        <v>1738</v>
      </c>
      <c r="D3967" t="s">
        <v>6905</v>
      </c>
      <c r="E3967" t="s">
        <v>1709</v>
      </c>
    </row>
    <row r="3968" spans="1:5">
      <c r="A3968" t="s">
        <v>5576</v>
      </c>
      <c r="B3968" t="s">
        <v>5</v>
      </c>
      <c r="C3968" t="s">
        <v>1738</v>
      </c>
      <c r="D3968" t="s">
        <v>6905</v>
      </c>
      <c r="E3968" t="s">
        <v>1710</v>
      </c>
    </row>
    <row r="3969" spans="1:5">
      <c r="A3969" t="s">
        <v>5577</v>
      </c>
      <c r="B3969" t="s">
        <v>5</v>
      </c>
      <c r="C3969" t="s">
        <v>1738</v>
      </c>
      <c r="D3969" t="s">
        <v>6905</v>
      </c>
      <c r="E3969" t="s">
        <v>1711</v>
      </c>
    </row>
    <row r="3970" spans="1:5">
      <c r="A3970" t="s">
        <v>5578</v>
      </c>
      <c r="B3970" t="s">
        <v>5</v>
      </c>
      <c r="C3970" t="s">
        <v>1738</v>
      </c>
      <c r="D3970" t="s">
        <v>6905</v>
      </c>
      <c r="E3970" t="s">
        <v>1712</v>
      </c>
    </row>
    <row r="3971" spans="1:5">
      <c r="A3971" t="s">
        <v>5579</v>
      </c>
      <c r="B3971" t="s">
        <v>5</v>
      </c>
      <c r="C3971" t="s">
        <v>1738</v>
      </c>
      <c r="D3971" t="s">
        <v>6905</v>
      </c>
      <c r="E3971" t="s">
        <v>1713</v>
      </c>
    </row>
    <row r="3972" spans="1:5">
      <c r="A3972" t="s">
        <v>5580</v>
      </c>
      <c r="B3972" t="s">
        <v>5</v>
      </c>
      <c r="C3972" t="s">
        <v>1738</v>
      </c>
      <c r="D3972" t="s">
        <v>6905</v>
      </c>
      <c r="E3972" t="s">
        <v>1714</v>
      </c>
    </row>
    <row r="3973" spans="1:5">
      <c r="A3973" t="s">
        <v>5581</v>
      </c>
      <c r="B3973" t="s">
        <v>5</v>
      </c>
      <c r="C3973" t="s">
        <v>1738</v>
      </c>
      <c r="D3973" t="s">
        <v>6905</v>
      </c>
      <c r="E3973" t="s">
        <v>1715</v>
      </c>
    </row>
    <row r="3974" spans="1:5">
      <c r="A3974" t="s">
        <v>5582</v>
      </c>
      <c r="B3974" t="s">
        <v>5</v>
      </c>
      <c r="C3974" t="s">
        <v>1738</v>
      </c>
      <c r="D3974" t="s">
        <v>6906</v>
      </c>
      <c r="E3974" t="s">
        <v>1702</v>
      </c>
    </row>
    <row r="3975" spans="1:5">
      <c r="A3975" t="s">
        <v>5583</v>
      </c>
      <c r="B3975" t="s">
        <v>5</v>
      </c>
      <c r="C3975" t="s">
        <v>1738</v>
      </c>
      <c r="D3975" t="s">
        <v>6906</v>
      </c>
      <c r="E3975" t="s">
        <v>1705</v>
      </c>
    </row>
    <row r="3976" spans="1:5">
      <c r="A3976" t="s">
        <v>5584</v>
      </c>
      <c r="B3976" t="s">
        <v>5</v>
      </c>
      <c r="C3976" t="s">
        <v>1738</v>
      </c>
      <c r="D3976" t="s">
        <v>6906</v>
      </c>
      <c r="E3976" t="s">
        <v>1706</v>
      </c>
    </row>
    <row r="3977" spans="1:5">
      <c r="A3977" t="s">
        <v>5585</v>
      </c>
      <c r="B3977" t="s">
        <v>5</v>
      </c>
      <c r="C3977" t="s">
        <v>1738</v>
      </c>
      <c r="D3977" t="s">
        <v>6906</v>
      </c>
      <c r="E3977" t="s">
        <v>1707</v>
      </c>
    </row>
    <row r="3978" spans="1:5">
      <c r="A3978" t="s">
        <v>5586</v>
      </c>
      <c r="B3978" t="s">
        <v>5</v>
      </c>
      <c r="C3978" t="s">
        <v>1738</v>
      </c>
      <c r="D3978" t="s">
        <v>6906</v>
      </c>
      <c r="E3978" t="s">
        <v>1708</v>
      </c>
    </row>
    <row r="3979" spans="1:5">
      <c r="A3979" t="s">
        <v>5587</v>
      </c>
      <c r="B3979" t="s">
        <v>5</v>
      </c>
      <c r="C3979" t="s">
        <v>1738</v>
      </c>
      <c r="D3979" t="s">
        <v>6906</v>
      </c>
      <c r="E3979" t="s">
        <v>1709</v>
      </c>
    </row>
    <row r="3980" spans="1:5">
      <c r="A3980" t="s">
        <v>5588</v>
      </c>
      <c r="B3980" t="s">
        <v>5</v>
      </c>
      <c r="C3980" t="s">
        <v>1738</v>
      </c>
      <c r="D3980" t="s">
        <v>6906</v>
      </c>
      <c r="E3980" t="s">
        <v>1710</v>
      </c>
    </row>
    <row r="3981" spans="1:5">
      <c r="A3981" t="s">
        <v>5589</v>
      </c>
      <c r="B3981" t="s">
        <v>5</v>
      </c>
      <c r="C3981" t="s">
        <v>1738</v>
      </c>
      <c r="D3981" t="s">
        <v>6906</v>
      </c>
      <c r="E3981" t="s">
        <v>1711</v>
      </c>
    </row>
    <row r="3982" spans="1:5">
      <c r="A3982" t="s">
        <v>5590</v>
      </c>
      <c r="B3982" t="s">
        <v>5</v>
      </c>
      <c r="C3982" t="s">
        <v>1738</v>
      </c>
      <c r="D3982" t="s">
        <v>6906</v>
      </c>
      <c r="E3982" t="s">
        <v>1712</v>
      </c>
    </row>
    <row r="3983" spans="1:5">
      <c r="A3983" t="s">
        <v>5591</v>
      </c>
      <c r="B3983" t="s">
        <v>5</v>
      </c>
      <c r="C3983" t="s">
        <v>1738</v>
      </c>
      <c r="D3983" t="s">
        <v>6906</v>
      </c>
      <c r="E3983" t="s">
        <v>1713</v>
      </c>
    </row>
    <row r="3984" spans="1:5">
      <c r="A3984" t="s">
        <v>5592</v>
      </c>
      <c r="B3984" t="s">
        <v>5</v>
      </c>
      <c r="C3984" t="s">
        <v>1738</v>
      </c>
      <c r="D3984" t="s">
        <v>6906</v>
      </c>
      <c r="E3984" t="s">
        <v>1714</v>
      </c>
    </row>
    <row r="3985" spans="1:5">
      <c r="A3985" t="s">
        <v>5593</v>
      </c>
      <c r="B3985" t="s">
        <v>5</v>
      </c>
      <c r="C3985" t="s">
        <v>1738</v>
      </c>
      <c r="D3985" t="s">
        <v>6906</v>
      </c>
      <c r="E3985" t="s">
        <v>1715</v>
      </c>
    </row>
    <row r="3986" spans="1:5">
      <c r="A3986" t="s">
        <v>5594</v>
      </c>
      <c r="B3986" t="s">
        <v>5</v>
      </c>
      <c r="C3986" t="s">
        <v>1738</v>
      </c>
      <c r="D3986" t="s">
        <v>6907</v>
      </c>
      <c r="E3986" t="s">
        <v>1702</v>
      </c>
    </row>
    <row r="3987" spans="1:5">
      <c r="A3987" t="s">
        <v>5595</v>
      </c>
      <c r="B3987" t="s">
        <v>5</v>
      </c>
      <c r="C3987" t="s">
        <v>1738</v>
      </c>
      <c r="D3987" t="s">
        <v>6907</v>
      </c>
      <c r="E3987" t="s">
        <v>1705</v>
      </c>
    </row>
    <row r="3988" spans="1:5">
      <c r="A3988" t="s">
        <v>5596</v>
      </c>
      <c r="B3988" t="s">
        <v>5</v>
      </c>
      <c r="C3988" t="s">
        <v>1738</v>
      </c>
      <c r="D3988" t="s">
        <v>6907</v>
      </c>
      <c r="E3988" t="s">
        <v>1706</v>
      </c>
    </row>
    <row r="3989" spans="1:5">
      <c r="A3989" t="s">
        <v>5597</v>
      </c>
      <c r="B3989" t="s">
        <v>5</v>
      </c>
      <c r="C3989" t="s">
        <v>1738</v>
      </c>
      <c r="D3989" t="s">
        <v>6907</v>
      </c>
      <c r="E3989" t="s">
        <v>1707</v>
      </c>
    </row>
    <row r="3990" spans="1:5">
      <c r="A3990" t="s">
        <v>5598</v>
      </c>
      <c r="B3990" t="s">
        <v>5</v>
      </c>
      <c r="C3990" t="s">
        <v>1738</v>
      </c>
      <c r="D3990" t="s">
        <v>6907</v>
      </c>
      <c r="E3990" t="s">
        <v>1708</v>
      </c>
    </row>
    <row r="3991" spans="1:5">
      <c r="A3991" t="s">
        <v>5599</v>
      </c>
      <c r="B3991" t="s">
        <v>5</v>
      </c>
      <c r="C3991" t="s">
        <v>1738</v>
      </c>
      <c r="D3991" t="s">
        <v>6907</v>
      </c>
      <c r="E3991" t="s">
        <v>1709</v>
      </c>
    </row>
    <row r="3992" spans="1:5">
      <c r="A3992" t="s">
        <v>5600</v>
      </c>
      <c r="B3992" t="s">
        <v>5</v>
      </c>
      <c r="C3992" t="s">
        <v>1738</v>
      </c>
      <c r="D3992" t="s">
        <v>6907</v>
      </c>
      <c r="E3992" t="s">
        <v>1710</v>
      </c>
    </row>
    <row r="3993" spans="1:5">
      <c r="A3993" t="s">
        <v>5601</v>
      </c>
      <c r="B3993" t="s">
        <v>5</v>
      </c>
      <c r="C3993" t="s">
        <v>1738</v>
      </c>
      <c r="D3993" t="s">
        <v>6907</v>
      </c>
      <c r="E3993" t="s">
        <v>1711</v>
      </c>
    </row>
    <row r="3994" spans="1:5">
      <c r="A3994" t="s">
        <v>5602</v>
      </c>
      <c r="B3994" t="s">
        <v>5</v>
      </c>
      <c r="C3994" t="s">
        <v>1738</v>
      </c>
      <c r="D3994" t="s">
        <v>6907</v>
      </c>
      <c r="E3994" t="s">
        <v>1712</v>
      </c>
    </row>
    <row r="3995" spans="1:5">
      <c r="A3995" t="s">
        <v>5603</v>
      </c>
      <c r="B3995" t="s">
        <v>5</v>
      </c>
      <c r="C3995" t="s">
        <v>1738</v>
      </c>
      <c r="D3995" t="s">
        <v>6907</v>
      </c>
      <c r="E3995" t="s">
        <v>1713</v>
      </c>
    </row>
    <row r="3996" spans="1:5">
      <c r="A3996" t="s">
        <v>5604</v>
      </c>
      <c r="B3996" t="s">
        <v>5</v>
      </c>
      <c r="C3996" t="s">
        <v>1738</v>
      </c>
      <c r="D3996" t="s">
        <v>6907</v>
      </c>
      <c r="E3996" t="s">
        <v>1714</v>
      </c>
    </row>
    <row r="3997" spans="1:5">
      <c r="A3997" t="s">
        <v>5605</v>
      </c>
      <c r="B3997" t="s">
        <v>5</v>
      </c>
      <c r="C3997" t="s">
        <v>1738</v>
      </c>
      <c r="D3997" t="s">
        <v>6907</v>
      </c>
      <c r="E3997" t="s">
        <v>1715</v>
      </c>
    </row>
    <row r="3998" spans="1:5">
      <c r="A3998" t="s">
        <v>5606</v>
      </c>
      <c r="B3998" t="s">
        <v>5</v>
      </c>
      <c r="C3998" t="s">
        <v>1738</v>
      </c>
      <c r="D3998" t="s">
        <v>6908</v>
      </c>
      <c r="E3998" t="s">
        <v>1702</v>
      </c>
    </row>
    <row r="3999" spans="1:5">
      <c r="A3999" t="s">
        <v>5607</v>
      </c>
      <c r="B3999" t="s">
        <v>5</v>
      </c>
      <c r="C3999" t="s">
        <v>1738</v>
      </c>
      <c r="D3999" t="s">
        <v>6908</v>
      </c>
      <c r="E3999" t="s">
        <v>1705</v>
      </c>
    </row>
    <row r="4000" spans="1:5">
      <c r="A4000" t="s">
        <v>5608</v>
      </c>
      <c r="B4000" t="s">
        <v>5</v>
      </c>
      <c r="C4000" t="s">
        <v>1738</v>
      </c>
      <c r="D4000" t="s">
        <v>6908</v>
      </c>
      <c r="E4000" t="s">
        <v>1706</v>
      </c>
    </row>
    <row r="4001" spans="1:5">
      <c r="A4001" t="s">
        <v>5609</v>
      </c>
      <c r="B4001" t="s">
        <v>5</v>
      </c>
      <c r="C4001" t="s">
        <v>1738</v>
      </c>
      <c r="D4001" t="s">
        <v>6908</v>
      </c>
      <c r="E4001" t="s">
        <v>1707</v>
      </c>
    </row>
    <row r="4002" spans="1:5">
      <c r="A4002" t="s">
        <v>5610</v>
      </c>
      <c r="B4002" t="s">
        <v>5</v>
      </c>
      <c r="C4002" t="s">
        <v>1738</v>
      </c>
      <c r="D4002" t="s">
        <v>6908</v>
      </c>
      <c r="E4002" t="s">
        <v>1708</v>
      </c>
    </row>
    <row r="4003" spans="1:5">
      <c r="A4003" t="s">
        <v>5611</v>
      </c>
      <c r="B4003" t="s">
        <v>5</v>
      </c>
      <c r="C4003" t="s">
        <v>1738</v>
      </c>
      <c r="D4003" t="s">
        <v>6908</v>
      </c>
      <c r="E4003" t="s">
        <v>1709</v>
      </c>
    </row>
    <row r="4004" spans="1:5">
      <c r="A4004" t="s">
        <v>5612</v>
      </c>
      <c r="B4004" t="s">
        <v>5</v>
      </c>
      <c r="C4004" t="s">
        <v>1738</v>
      </c>
      <c r="D4004" t="s">
        <v>6908</v>
      </c>
      <c r="E4004" t="s">
        <v>1710</v>
      </c>
    </row>
    <row r="4005" spans="1:5">
      <c r="A4005" t="s">
        <v>5613</v>
      </c>
      <c r="B4005" t="s">
        <v>5</v>
      </c>
      <c r="C4005" t="s">
        <v>1738</v>
      </c>
      <c r="D4005" t="s">
        <v>6908</v>
      </c>
      <c r="E4005" t="s">
        <v>1711</v>
      </c>
    </row>
    <row r="4006" spans="1:5">
      <c r="A4006" t="s">
        <v>5614</v>
      </c>
      <c r="B4006" t="s">
        <v>5</v>
      </c>
      <c r="C4006" t="s">
        <v>1738</v>
      </c>
      <c r="D4006" t="s">
        <v>6908</v>
      </c>
      <c r="E4006" t="s">
        <v>1712</v>
      </c>
    </row>
    <row r="4007" spans="1:5">
      <c r="A4007" t="s">
        <v>5615</v>
      </c>
      <c r="B4007" t="s">
        <v>5</v>
      </c>
      <c r="C4007" t="s">
        <v>1738</v>
      </c>
      <c r="D4007" t="s">
        <v>6908</v>
      </c>
      <c r="E4007" t="s">
        <v>1713</v>
      </c>
    </row>
    <row r="4008" spans="1:5">
      <c r="A4008" t="s">
        <v>5616</v>
      </c>
      <c r="B4008" t="s">
        <v>5</v>
      </c>
      <c r="C4008" t="s">
        <v>1738</v>
      </c>
      <c r="D4008" t="s">
        <v>6908</v>
      </c>
      <c r="E4008" t="s">
        <v>1714</v>
      </c>
    </row>
    <row r="4009" spans="1:5">
      <c r="A4009" t="s">
        <v>5617</v>
      </c>
      <c r="B4009" t="s">
        <v>5</v>
      </c>
      <c r="C4009" t="s">
        <v>1738</v>
      </c>
      <c r="D4009" t="s">
        <v>6908</v>
      </c>
      <c r="E4009" t="s">
        <v>1715</v>
      </c>
    </row>
    <row r="4010" spans="1:5">
      <c r="A4010" t="s">
        <v>5618</v>
      </c>
      <c r="B4010" t="s">
        <v>5</v>
      </c>
      <c r="C4010" t="s">
        <v>1738</v>
      </c>
      <c r="D4010" t="s">
        <v>6909</v>
      </c>
      <c r="E4010" t="s">
        <v>1702</v>
      </c>
    </row>
    <row r="4011" spans="1:5">
      <c r="A4011" t="s">
        <v>5619</v>
      </c>
      <c r="B4011" t="s">
        <v>5</v>
      </c>
      <c r="C4011" t="s">
        <v>1738</v>
      </c>
      <c r="D4011" t="s">
        <v>6909</v>
      </c>
      <c r="E4011" t="s">
        <v>1705</v>
      </c>
    </row>
    <row r="4012" spans="1:5">
      <c r="A4012" t="s">
        <v>5620</v>
      </c>
      <c r="B4012" t="s">
        <v>5</v>
      </c>
      <c r="C4012" t="s">
        <v>1738</v>
      </c>
      <c r="D4012" t="s">
        <v>6909</v>
      </c>
      <c r="E4012" t="s">
        <v>1706</v>
      </c>
    </row>
    <row r="4013" spans="1:5">
      <c r="A4013" t="s">
        <v>5621</v>
      </c>
      <c r="B4013" t="s">
        <v>5</v>
      </c>
      <c r="C4013" t="s">
        <v>1738</v>
      </c>
      <c r="D4013" t="s">
        <v>6909</v>
      </c>
      <c r="E4013" t="s">
        <v>1707</v>
      </c>
    </row>
    <row r="4014" spans="1:5">
      <c r="A4014" t="s">
        <v>5622</v>
      </c>
      <c r="B4014" t="s">
        <v>5</v>
      </c>
      <c r="C4014" t="s">
        <v>1738</v>
      </c>
      <c r="D4014" t="s">
        <v>6909</v>
      </c>
      <c r="E4014" t="s">
        <v>1708</v>
      </c>
    </row>
    <row r="4015" spans="1:5">
      <c r="A4015" t="s">
        <v>5623</v>
      </c>
      <c r="B4015" t="s">
        <v>5</v>
      </c>
      <c r="C4015" t="s">
        <v>1738</v>
      </c>
      <c r="D4015" t="s">
        <v>6909</v>
      </c>
      <c r="E4015" t="s">
        <v>1709</v>
      </c>
    </row>
    <row r="4016" spans="1:5">
      <c r="A4016" t="s">
        <v>5624</v>
      </c>
      <c r="B4016" t="s">
        <v>5</v>
      </c>
      <c r="C4016" t="s">
        <v>1738</v>
      </c>
      <c r="D4016" t="s">
        <v>6909</v>
      </c>
      <c r="E4016" t="s">
        <v>1710</v>
      </c>
    </row>
    <row r="4017" spans="1:5">
      <c r="A4017" t="s">
        <v>5625</v>
      </c>
      <c r="B4017" t="s">
        <v>5</v>
      </c>
      <c r="C4017" t="s">
        <v>1738</v>
      </c>
      <c r="D4017" t="s">
        <v>6909</v>
      </c>
      <c r="E4017" t="s">
        <v>1711</v>
      </c>
    </row>
    <row r="4018" spans="1:5">
      <c r="A4018" t="s">
        <v>5626</v>
      </c>
      <c r="B4018" t="s">
        <v>5</v>
      </c>
      <c r="C4018" t="s">
        <v>1738</v>
      </c>
      <c r="D4018" t="s">
        <v>6909</v>
      </c>
      <c r="E4018" t="s">
        <v>1712</v>
      </c>
    </row>
    <row r="4019" spans="1:5">
      <c r="A4019" t="s">
        <v>5627</v>
      </c>
      <c r="B4019" t="s">
        <v>5</v>
      </c>
      <c r="C4019" t="s">
        <v>1738</v>
      </c>
      <c r="D4019" t="s">
        <v>6909</v>
      </c>
      <c r="E4019" t="s">
        <v>1713</v>
      </c>
    </row>
    <row r="4020" spans="1:5">
      <c r="A4020" t="s">
        <v>5628</v>
      </c>
      <c r="B4020" t="s">
        <v>5</v>
      </c>
      <c r="C4020" t="s">
        <v>1738</v>
      </c>
      <c r="D4020" t="s">
        <v>6909</v>
      </c>
      <c r="E4020" t="s">
        <v>1714</v>
      </c>
    </row>
    <row r="4021" spans="1:5">
      <c r="A4021" t="s">
        <v>5629</v>
      </c>
      <c r="B4021" t="s">
        <v>5</v>
      </c>
      <c r="C4021" t="s">
        <v>1738</v>
      </c>
      <c r="D4021" t="s">
        <v>6909</v>
      </c>
      <c r="E4021" t="s">
        <v>1715</v>
      </c>
    </row>
    <row r="4022" spans="1:5">
      <c r="A4022" t="s">
        <v>5630</v>
      </c>
      <c r="B4022" t="s">
        <v>5</v>
      </c>
      <c r="C4022" t="s">
        <v>1738</v>
      </c>
      <c r="D4022" t="s">
        <v>6910</v>
      </c>
      <c r="E4022" t="s">
        <v>1702</v>
      </c>
    </row>
    <row r="4023" spans="1:5">
      <c r="A4023" t="s">
        <v>5631</v>
      </c>
      <c r="B4023" t="s">
        <v>5</v>
      </c>
      <c r="C4023" t="s">
        <v>1738</v>
      </c>
      <c r="D4023" t="s">
        <v>6910</v>
      </c>
      <c r="E4023" t="s">
        <v>1705</v>
      </c>
    </row>
    <row r="4024" spans="1:5">
      <c r="A4024" t="s">
        <v>5632</v>
      </c>
      <c r="B4024" t="s">
        <v>5</v>
      </c>
      <c r="C4024" t="s">
        <v>1738</v>
      </c>
      <c r="D4024" t="s">
        <v>6910</v>
      </c>
      <c r="E4024" t="s">
        <v>1706</v>
      </c>
    </row>
    <row r="4025" spans="1:5">
      <c r="A4025" t="s">
        <v>5633</v>
      </c>
      <c r="B4025" t="s">
        <v>5</v>
      </c>
      <c r="C4025" t="s">
        <v>1738</v>
      </c>
      <c r="D4025" t="s">
        <v>6910</v>
      </c>
      <c r="E4025" t="s">
        <v>1707</v>
      </c>
    </row>
    <row r="4026" spans="1:5">
      <c r="A4026" t="s">
        <v>5634</v>
      </c>
      <c r="B4026" t="s">
        <v>5</v>
      </c>
      <c r="C4026" t="s">
        <v>1738</v>
      </c>
      <c r="D4026" t="s">
        <v>6910</v>
      </c>
      <c r="E4026" t="s">
        <v>1708</v>
      </c>
    </row>
    <row r="4027" spans="1:5">
      <c r="A4027" t="s">
        <v>5635</v>
      </c>
      <c r="B4027" t="s">
        <v>5</v>
      </c>
      <c r="C4027" t="s">
        <v>1738</v>
      </c>
      <c r="D4027" t="s">
        <v>6910</v>
      </c>
      <c r="E4027" t="s">
        <v>1709</v>
      </c>
    </row>
    <row r="4028" spans="1:5">
      <c r="A4028" t="s">
        <v>5636</v>
      </c>
      <c r="B4028" t="s">
        <v>5</v>
      </c>
      <c r="C4028" t="s">
        <v>1738</v>
      </c>
      <c r="D4028" t="s">
        <v>6910</v>
      </c>
      <c r="E4028" t="s">
        <v>1710</v>
      </c>
    </row>
    <row r="4029" spans="1:5">
      <c r="A4029" t="s">
        <v>5637</v>
      </c>
      <c r="B4029" t="s">
        <v>5</v>
      </c>
      <c r="C4029" t="s">
        <v>1738</v>
      </c>
      <c r="D4029" t="s">
        <v>6910</v>
      </c>
      <c r="E4029" t="s">
        <v>1711</v>
      </c>
    </row>
    <row r="4030" spans="1:5">
      <c r="A4030" t="s">
        <v>5638</v>
      </c>
      <c r="B4030" t="s">
        <v>5</v>
      </c>
      <c r="C4030" t="s">
        <v>1738</v>
      </c>
      <c r="D4030" t="s">
        <v>6910</v>
      </c>
      <c r="E4030" t="s">
        <v>1712</v>
      </c>
    </row>
    <row r="4031" spans="1:5">
      <c r="A4031" t="s">
        <v>5639</v>
      </c>
      <c r="B4031" t="s">
        <v>5</v>
      </c>
      <c r="C4031" t="s">
        <v>1738</v>
      </c>
      <c r="D4031" t="s">
        <v>6910</v>
      </c>
      <c r="E4031" t="s">
        <v>1713</v>
      </c>
    </row>
    <row r="4032" spans="1:5">
      <c r="A4032" t="s">
        <v>5640</v>
      </c>
      <c r="B4032" t="s">
        <v>5</v>
      </c>
      <c r="C4032" t="s">
        <v>1738</v>
      </c>
      <c r="D4032" t="s">
        <v>6910</v>
      </c>
      <c r="E4032" t="s">
        <v>1714</v>
      </c>
    </row>
    <row r="4033" spans="1:5">
      <c r="A4033" t="s">
        <v>5641</v>
      </c>
      <c r="B4033" t="s">
        <v>5</v>
      </c>
      <c r="C4033" t="s">
        <v>1738</v>
      </c>
      <c r="D4033" t="s">
        <v>6910</v>
      </c>
      <c r="E4033" t="s">
        <v>1715</v>
      </c>
    </row>
    <row r="4034" spans="1:5">
      <c r="A4034" t="s">
        <v>5642</v>
      </c>
      <c r="B4034" t="s">
        <v>5</v>
      </c>
      <c r="C4034" t="s">
        <v>1738</v>
      </c>
      <c r="D4034" t="s">
        <v>6911</v>
      </c>
      <c r="E4034" t="s">
        <v>1702</v>
      </c>
    </row>
    <row r="4035" spans="1:5">
      <c r="A4035" t="s">
        <v>5643</v>
      </c>
      <c r="B4035" t="s">
        <v>5</v>
      </c>
      <c r="C4035" t="s">
        <v>1738</v>
      </c>
      <c r="D4035" t="s">
        <v>6911</v>
      </c>
      <c r="E4035" t="s">
        <v>1705</v>
      </c>
    </row>
    <row r="4036" spans="1:5">
      <c r="A4036" t="s">
        <v>5644</v>
      </c>
      <c r="B4036" t="s">
        <v>5</v>
      </c>
      <c r="C4036" t="s">
        <v>1738</v>
      </c>
      <c r="D4036" t="s">
        <v>6911</v>
      </c>
      <c r="E4036" t="s">
        <v>1706</v>
      </c>
    </row>
    <row r="4037" spans="1:5">
      <c r="A4037" t="s">
        <v>5645</v>
      </c>
      <c r="B4037" t="s">
        <v>5</v>
      </c>
      <c r="C4037" t="s">
        <v>1738</v>
      </c>
      <c r="D4037" t="s">
        <v>6911</v>
      </c>
      <c r="E4037" t="s">
        <v>1707</v>
      </c>
    </row>
    <row r="4038" spans="1:5">
      <c r="A4038" t="s">
        <v>5646</v>
      </c>
      <c r="B4038" t="s">
        <v>5</v>
      </c>
      <c r="C4038" t="s">
        <v>1738</v>
      </c>
      <c r="D4038" t="s">
        <v>6911</v>
      </c>
      <c r="E4038" t="s">
        <v>1708</v>
      </c>
    </row>
    <row r="4039" spans="1:5">
      <c r="A4039" t="s">
        <v>5647</v>
      </c>
      <c r="B4039" t="s">
        <v>5</v>
      </c>
      <c r="C4039" t="s">
        <v>1738</v>
      </c>
      <c r="D4039" t="s">
        <v>6911</v>
      </c>
      <c r="E4039" t="s">
        <v>1709</v>
      </c>
    </row>
    <row r="4040" spans="1:5">
      <c r="A4040" t="s">
        <v>5648</v>
      </c>
      <c r="B4040" t="s">
        <v>5</v>
      </c>
      <c r="C4040" t="s">
        <v>1738</v>
      </c>
      <c r="D4040" t="s">
        <v>6911</v>
      </c>
      <c r="E4040" t="s">
        <v>1710</v>
      </c>
    </row>
    <row r="4041" spans="1:5">
      <c r="A4041" t="s">
        <v>5649</v>
      </c>
      <c r="B4041" t="s">
        <v>5</v>
      </c>
      <c r="C4041" t="s">
        <v>1738</v>
      </c>
      <c r="D4041" t="s">
        <v>6911</v>
      </c>
      <c r="E4041" t="s">
        <v>1711</v>
      </c>
    </row>
    <row r="4042" spans="1:5">
      <c r="A4042" t="s">
        <v>5650</v>
      </c>
      <c r="B4042" t="s">
        <v>5</v>
      </c>
      <c r="C4042" t="s">
        <v>1738</v>
      </c>
      <c r="D4042" t="s">
        <v>6911</v>
      </c>
      <c r="E4042" t="s">
        <v>1712</v>
      </c>
    </row>
    <row r="4043" spans="1:5">
      <c r="A4043" t="s">
        <v>5651</v>
      </c>
      <c r="B4043" t="s">
        <v>5</v>
      </c>
      <c r="C4043" t="s">
        <v>1738</v>
      </c>
      <c r="D4043" t="s">
        <v>6911</v>
      </c>
      <c r="E4043" t="s">
        <v>1713</v>
      </c>
    </row>
    <row r="4044" spans="1:5">
      <c r="A4044" t="s">
        <v>5652</v>
      </c>
      <c r="B4044" t="s">
        <v>5</v>
      </c>
      <c r="C4044" t="s">
        <v>1738</v>
      </c>
      <c r="D4044" t="s">
        <v>6911</v>
      </c>
      <c r="E4044" t="s">
        <v>1714</v>
      </c>
    </row>
    <row r="4045" spans="1:5">
      <c r="A4045" t="s">
        <v>5653</v>
      </c>
      <c r="B4045" t="s">
        <v>5</v>
      </c>
      <c r="C4045" t="s">
        <v>1738</v>
      </c>
      <c r="D4045" t="s">
        <v>6911</v>
      </c>
      <c r="E4045" t="s">
        <v>1715</v>
      </c>
    </row>
    <row r="4046" spans="1:5">
      <c r="A4046" t="s">
        <v>5654</v>
      </c>
      <c r="B4046" t="s">
        <v>5</v>
      </c>
      <c r="C4046" t="s">
        <v>1738</v>
      </c>
      <c r="D4046" t="s">
        <v>6912</v>
      </c>
      <c r="E4046" t="s">
        <v>1702</v>
      </c>
    </row>
    <row r="4047" spans="1:5">
      <c r="A4047" t="s">
        <v>5655</v>
      </c>
      <c r="B4047" t="s">
        <v>5</v>
      </c>
      <c r="C4047" t="s">
        <v>1738</v>
      </c>
      <c r="D4047" t="s">
        <v>6912</v>
      </c>
      <c r="E4047" t="s">
        <v>1705</v>
      </c>
    </row>
    <row r="4048" spans="1:5">
      <c r="A4048" t="s">
        <v>5656</v>
      </c>
      <c r="B4048" t="s">
        <v>5</v>
      </c>
      <c r="C4048" t="s">
        <v>1738</v>
      </c>
      <c r="D4048" t="s">
        <v>6912</v>
      </c>
      <c r="E4048" t="s">
        <v>1706</v>
      </c>
    </row>
    <row r="4049" spans="1:5">
      <c r="A4049" t="s">
        <v>5657</v>
      </c>
      <c r="B4049" t="s">
        <v>5</v>
      </c>
      <c r="C4049" t="s">
        <v>1738</v>
      </c>
      <c r="D4049" t="s">
        <v>6912</v>
      </c>
      <c r="E4049" t="s">
        <v>1707</v>
      </c>
    </row>
    <row r="4050" spans="1:5">
      <c r="A4050" t="s">
        <v>5658</v>
      </c>
      <c r="B4050" t="s">
        <v>5</v>
      </c>
      <c r="C4050" t="s">
        <v>1738</v>
      </c>
      <c r="D4050" t="s">
        <v>6912</v>
      </c>
      <c r="E4050" t="s">
        <v>1708</v>
      </c>
    </row>
    <row r="4051" spans="1:5">
      <c r="A4051" t="s">
        <v>5659</v>
      </c>
      <c r="B4051" t="s">
        <v>5</v>
      </c>
      <c r="C4051" t="s">
        <v>1738</v>
      </c>
      <c r="D4051" t="s">
        <v>6912</v>
      </c>
      <c r="E4051" t="s">
        <v>1709</v>
      </c>
    </row>
    <row r="4052" spans="1:5">
      <c r="A4052" t="s">
        <v>5660</v>
      </c>
      <c r="B4052" t="s">
        <v>5</v>
      </c>
      <c r="C4052" t="s">
        <v>1738</v>
      </c>
      <c r="D4052" t="s">
        <v>6912</v>
      </c>
      <c r="E4052" t="s">
        <v>1710</v>
      </c>
    </row>
    <row r="4053" spans="1:5">
      <c r="A4053" t="s">
        <v>5661</v>
      </c>
      <c r="B4053" t="s">
        <v>5</v>
      </c>
      <c r="C4053" t="s">
        <v>1738</v>
      </c>
      <c r="D4053" t="s">
        <v>6912</v>
      </c>
      <c r="E4053" t="s">
        <v>1711</v>
      </c>
    </row>
    <row r="4054" spans="1:5">
      <c r="A4054" t="s">
        <v>5662</v>
      </c>
      <c r="B4054" t="s">
        <v>5</v>
      </c>
      <c r="C4054" t="s">
        <v>1738</v>
      </c>
      <c r="D4054" t="s">
        <v>6912</v>
      </c>
      <c r="E4054" t="s">
        <v>1712</v>
      </c>
    </row>
    <row r="4055" spans="1:5">
      <c r="A4055" t="s">
        <v>5663</v>
      </c>
      <c r="B4055" t="s">
        <v>5</v>
      </c>
      <c r="C4055" t="s">
        <v>1738</v>
      </c>
      <c r="D4055" t="s">
        <v>6912</v>
      </c>
      <c r="E4055" t="s">
        <v>1713</v>
      </c>
    </row>
    <row r="4056" spans="1:5">
      <c r="A4056" t="s">
        <v>5664</v>
      </c>
      <c r="B4056" t="s">
        <v>5</v>
      </c>
      <c r="C4056" t="s">
        <v>1738</v>
      </c>
      <c r="D4056" t="s">
        <v>6912</v>
      </c>
      <c r="E4056" t="s">
        <v>1714</v>
      </c>
    </row>
    <row r="4057" spans="1:5">
      <c r="A4057" t="s">
        <v>5665</v>
      </c>
      <c r="B4057" t="s">
        <v>5</v>
      </c>
      <c r="C4057" t="s">
        <v>1738</v>
      </c>
      <c r="D4057" t="s">
        <v>6912</v>
      </c>
      <c r="E4057" t="s">
        <v>1715</v>
      </c>
    </row>
    <row r="4058" spans="1:5">
      <c r="A4058" t="s">
        <v>5666</v>
      </c>
      <c r="B4058" t="s">
        <v>5</v>
      </c>
      <c r="C4058" t="s">
        <v>1738</v>
      </c>
      <c r="D4058" t="s">
        <v>6913</v>
      </c>
      <c r="E4058" t="s">
        <v>1702</v>
      </c>
    </row>
    <row r="4059" spans="1:5">
      <c r="A4059" t="s">
        <v>5667</v>
      </c>
      <c r="B4059" t="s">
        <v>5</v>
      </c>
      <c r="C4059" t="s">
        <v>1738</v>
      </c>
      <c r="D4059" t="s">
        <v>6913</v>
      </c>
      <c r="E4059" t="s">
        <v>1705</v>
      </c>
    </row>
    <row r="4060" spans="1:5">
      <c r="A4060" t="s">
        <v>5668</v>
      </c>
      <c r="B4060" t="s">
        <v>5</v>
      </c>
      <c r="C4060" t="s">
        <v>1738</v>
      </c>
      <c r="D4060" t="s">
        <v>6913</v>
      </c>
      <c r="E4060" t="s">
        <v>1706</v>
      </c>
    </row>
    <row r="4061" spans="1:5">
      <c r="A4061" t="s">
        <v>5669</v>
      </c>
      <c r="B4061" t="s">
        <v>5</v>
      </c>
      <c r="C4061" t="s">
        <v>1738</v>
      </c>
      <c r="D4061" t="s">
        <v>6913</v>
      </c>
      <c r="E4061" t="s">
        <v>1707</v>
      </c>
    </row>
    <row r="4062" spans="1:5">
      <c r="A4062" t="s">
        <v>5670</v>
      </c>
      <c r="B4062" t="s">
        <v>5</v>
      </c>
      <c r="C4062" t="s">
        <v>1738</v>
      </c>
      <c r="D4062" t="s">
        <v>6913</v>
      </c>
      <c r="E4062" t="s">
        <v>1708</v>
      </c>
    </row>
    <row r="4063" spans="1:5">
      <c r="A4063" t="s">
        <v>5671</v>
      </c>
      <c r="B4063" t="s">
        <v>5</v>
      </c>
      <c r="C4063" t="s">
        <v>1738</v>
      </c>
      <c r="D4063" t="s">
        <v>6913</v>
      </c>
      <c r="E4063" t="s">
        <v>1709</v>
      </c>
    </row>
    <row r="4064" spans="1:5">
      <c r="A4064" t="s">
        <v>5672</v>
      </c>
      <c r="B4064" t="s">
        <v>5</v>
      </c>
      <c r="C4064" t="s">
        <v>1738</v>
      </c>
      <c r="D4064" t="s">
        <v>6913</v>
      </c>
      <c r="E4064" t="s">
        <v>1710</v>
      </c>
    </row>
    <row r="4065" spans="1:5">
      <c r="A4065" t="s">
        <v>5673</v>
      </c>
      <c r="B4065" t="s">
        <v>5</v>
      </c>
      <c r="C4065" t="s">
        <v>1738</v>
      </c>
      <c r="D4065" t="s">
        <v>6913</v>
      </c>
      <c r="E4065" t="s">
        <v>1711</v>
      </c>
    </row>
    <row r="4066" spans="1:5">
      <c r="A4066" t="s">
        <v>5674</v>
      </c>
      <c r="B4066" t="s">
        <v>5</v>
      </c>
      <c r="C4066" t="s">
        <v>1738</v>
      </c>
      <c r="D4066" t="s">
        <v>6913</v>
      </c>
      <c r="E4066" t="s">
        <v>1712</v>
      </c>
    </row>
    <row r="4067" spans="1:5">
      <c r="A4067" t="s">
        <v>5675</v>
      </c>
      <c r="B4067" t="s">
        <v>5</v>
      </c>
      <c r="C4067" t="s">
        <v>1738</v>
      </c>
      <c r="D4067" t="s">
        <v>6913</v>
      </c>
      <c r="E4067" t="s">
        <v>1713</v>
      </c>
    </row>
    <row r="4068" spans="1:5">
      <c r="A4068" t="s">
        <v>5676</v>
      </c>
      <c r="B4068" t="s">
        <v>5</v>
      </c>
      <c r="C4068" t="s">
        <v>1738</v>
      </c>
      <c r="D4068" t="s">
        <v>6913</v>
      </c>
      <c r="E4068" t="s">
        <v>1714</v>
      </c>
    </row>
    <row r="4069" spans="1:5">
      <c r="A4069" t="s">
        <v>5677</v>
      </c>
      <c r="B4069" t="s">
        <v>5</v>
      </c>
      <c r="C4069" t="s">
        <v>1738</v>
      </c>
      <c r="D4069" t="s">
        <v>6913</v>
      </c>
      <c r="E4069" t="s">
        <v>1715</v>
      </c>
    </row>
    <row r="4070" spans="1:5">
      <c r="A4070" t="s">
        <v>5678</v>
      </c>
      <c r="B4070" t="s">
        <v>5</v>
      </c>
      <c r="C4070" t="s">
        <v>1738</v>
      </c>
      <c r="D4070" t="s">
        <v>6914</v>
      </c>
      <c r="E4070" t="s">
        <v>1702</v>
      </c>
    </row>
    <row r="4071" spans="1:5">
      <c r="A4071" t="s">
        <v>5679</v>
      </c>
      <c r="B4071" t="s">
        <v>5</v>
      </c>
      <c r="C4071" t="s">
        <v>1738</v>
      </c>
      <c r="D4071" t="s">
        <v>6914</v>
      </c>
      <c r="E4071" t="s">
        <v>1705</v>
      </c>
    </row>
    <row r="4072" spans="1:5">
      <c r="A4072" t="s">
        <v>5680</v>
      </c>
      <c r="B4072" t="s">
        <v>5</v>
      </c>
      <c r="C4072" t="s">
        <v>1738</v>
      </c>
      <c r="D4072" t="s">
        <v>6914</v>
      </c>
      <c r="E4072" t="s">
        <v>1706</v>
      </c>
    </row>
    <row r="4073" spans="1:5">
      <c r="A4073" t="s">
        <v>5681</v>
      </c>
      <c r="B4073" t="s">
        <v>5</v>
      </c>
      <c r="C4073" t="s">
        <v>1738</v>
      </c>
      <c r="D4073" t="s">
        <v>6914</v>
      </c>
      <c r="E4073" t="s">
        <v>1707</v>
      </c>
    </row>
    <row r="4074" spans="1:5">
      <c r="A4074" t="s">
        <v>5682</v>
      </c>
      <c r="B4074" t="s">
        <v>5</v>
      </c>
      <c r="C4074" t="s">
        <v>1738</v>
      </c>
      <c r="D4074" t="s">
        <v>6914</v>
      </c>
      <c r="E4074" t="s">
        <v>1708</v>
      </c>
    </row>
    <row r="4075" spans="1:5">
      <c r="A4075" t="s">
        <v>5683</v>
      </c>
      <c r="B4075" t="s">
        <v>5</v>
      </c>
      <c r="C4075" t="s">
        <v>1738</v>
      </c>
      <c r="D4075" t="s">
        <v>6914</v>
      </c>
      <c r="E4075" t="s">
        <v>1709</v>
      </c>
    </row>
    <row r="4076" spans="1:5">
      <c r="A4076" t="s">
        <v>5684</v>
      </c>
      <c r="B4076" t="s">
        <v>5</v>
      </c>
      <c r="C4076" t="s">
        <v>1738</v>
      </c>
      <c r="D4076" t="s">
        <v>6914</v>
      </c>
      <c r="E4076" t="s">
        <v>1710</v>
      </c>
    </row>
    <row r="4077" spans="1:5">
      <c r="A4077" t="s">
        <v>5685</v>
      </c>
      <c r="B4077" t="s">
        <v>5</v>
      </c>
      <c r="C4077" t="s">
        <v>1738</v>
      </c>
      <c r="D4077" t="s">
        <v>6914</v>
      </c>
      <c r="E4077" t="s">
        <v>1711</v>
      </c>
    </row>
    <row r="4078" spans="1:5">
      <c r="A4078" t="s">
        <v>5686</v>
      </c>
      <c r="B4078" t="s">
        <v>5</v>
      </c>
      <c r="C4078" t="s">
        <v>1738</v>
      </c>
      <c r="D4078" t="s">
        <v>6914</v>
      </c>
      <c r="E4078" t="s">
        <v>1712</v>
      </c>
    </row>
    <row r="4079" spans="1:5">
      <c r="A4079" t="s">
        <v>5687</v>
      </c>
      <c r="B4079" t="s">
        <v>5</v>
      </c>
      <c r="C4079" t="s">
        <v>1738</v>
      </c>
      <c r="D4079" t="s">
        <v>6914</v>
      </c>
      <c r="E4079" t="s">
        <v>1713</v>
      </c>
    </row>
    <row r="4080" spans="1:5">
      <c r="A4080" t="s">
        <v>5688</v>
      </c>
      <c r="B4080" t="s">
        <v>5</v>
      </c>
      <c r="C4080" t="s">
        <v>1738</v>
      </c>
      <c r="D4080" t="s">
        <v>6914</v>
      </c>
      <c r="E4080" t="s">
        <v>1714</v>
      </c>
    </row>
    <row r="4081" spans="1:5">
      <c r="A4081" t="s">
        <v>5689</v>
      </c>
      <c r="B4081" t="s">
        <v>5</v>
      </c>
      <c r="C4081" t="s">
        <v>1738</v>
      </c>
      <c r="D4081" t="s">
        <v>6914</v>
      </c>
      <c r="E4081" t="s">
        <v>1715</v>
      </c>
    </row>
    <row r="4082" spans="1:5">
      <c r="A4082" t="s">
        <v>5690</v>
      </c>
      <c r="B4082" t="s">
        <v>5</v>
      </c>
      <c r="C4082" t="s">
        <v>1739</v>
      </c>
      <c r="D4082" t="s">
        <v>6890</v>
      </c>
      <c r="E4082" t="s">
        <v>1702</v>
      </c>
    </row>
    <row r="4083" spans="1:5">
      <c r="A4083" t="s">
        <v>5691</v>
      </c>
      <c r="B4083" t="s">
        <v>5</v>
      </c>
      <c r="C4083" t="s">
        <v>1739</v>
      </c>
      <c r="D4083" t="s">
        <v>6890</v>
      </c>
      <c r="E4083" t="s">
        <v>1705</v>
      </c>
    </row>
    <row r="4084" spans="1:5">
      <c r="A4084" t="s">
        <v>5692</v>
      </c>
      <c r="B4084" t="s">
        <v>5</v>
      </c>
      <c r="C4084" t="s">
        <v>1739</v>
      </c>
      <c r="D4084" t="s">
        <v>6890</v>
      </c>
      <c r="E4084" t="s">
        <v>1706</v>
      </c>
    </row>
    <row r="4085" spans="1:5">
      <c r="A4085" t="s">
        <v>5693</v>
      </c>
      <c r="B4085" t="s">
        <v>5</v>
      </c>
      <c r="C4085" t="s">
        <v>1739</v>
      </c>
      <c r="D4085" t="s">
        <v>6890</v>
      </c>
      <c r="E4085" t="s">
        <v>1707</v>
      </c>
    </row>
    <row r="4086" spans="1:5">
      <c r="A4086" t="s">
        <v>5694</v>
      </c>
      <c r="B4086" t="s">
        <v>5</v>
      </c>
      <c r="C4086" t="s">
        <v>1739</v>
      </c>
      <c r="D4086" t="s">
        <v>6890</v>
      </c>
      <c r="E4086" t="s">
        <v>1708</v>
      </c>
    </row>
    <row r="4087" spans="1:5">
      <c r="A4087" t="s">
        <v>5695</v>
      </c>
      <c r="B4087" t="s">
        <v>5</v>
      </c>
      <c r="C4087" t="s">
        <v>1739</v>
      </c>
      <c r="D4087" t="s">
        <v>6890</v>
      </c>
      <c r="E4087" t="s">
        <v>1709</v>
      </c>
    </row>
    <row r="4088" spans="1:5">
      <c r="A4088" t="s">
        <v>5696</v>
      </c>
      <c r="B4088" t="s">
        <v>5</v>
      </c>
      <c r="C4088" t="s">
        <v>1739</v>
      </c>
      <c r="D4088" t="s">
        <v>6890</v>
      </c>
      <c r="E4088" t="s">
        <v>1710</v>
      </c>
    </row>
    <row r="4089" spans="1:5">
      <c r="A4089" t="s">
        <v>5697</v>
      </c>
      <c r="B4089" t="s">
        <v>5</v>
      </c>
      <c r="C4089" t="s">
        <v>1739</v>
      </c>
      <c r="D4089" t="s">
        <v>6890</v>
      </c>
      <c r="E4089" t="s">
        <v>1711</v>
      </c>
    </row>
    <row r="4090" spans="1:5">
      <c r="A4090" t="s">
        <v>5698</v>
      </c>
      <c r="B4090" t="s">
        <v>5</v>
      </c>
      <c r="C4090" t="s">
        <v>1739</v>
      </c>
      <c r="D4090" t="s">
        <v>6890</v>
      </c>
      <c r="E4090" t="s">
        <v>1712</v>
      </c>
    </row>
    <row r="4091" spans="1:5">
      <c r="A4091" t="s">
        <v>5699</v>
      </c>
      <c r="B4091" t="s">
        <v>5</v>
      </c>
      <c r="C4091" t="s">
        <v>1739</v>
      </c>
      <c r="D4091" t="s">
        <v>6890</v>
      </c>
      <c r="E4091" t="s">
        <v>1713</v>
      </c>
    </row>
    <row r="4092" spans="1:5">
      <c r="A4092" t="s">
        <v>5700</v>
      </c>
      <c r="B4092" t="s">
        <v>5</v>
      </c>
      <c r="C4092" t="s">
        <v>1739</v>
      </c>
      <c r="D4092" t="s">
        <v>6890</v>
      </c>
      <c r="E4092" t="s">
        <v>1714</v>
      </c>
    </row>
    <row r="4093" spans="1:5">
      <c r="A4093" t="s">
        <v>5701</v>
      </c>
      <c r="B4093" t="s">
        <v>5</v>
      </c>
      <c r="C4093" t="s">
        <v>1739</v>
      </c>
      <c r="D4093" t="s">
        <v>6890</v>
      </c>
      <c r="E4093" t="s">
        <v>1715</v>
      </c>
    </row>
    <row r="4094" spans="1:5">
      <c r="A4094" t="s">
        <v>5702</v>
      </c>
      <c r="B4094" t="s">
        <v>5</v>
      </c>
      <c r="C4094" t="s">
        <v>1739</v>
      </c>
      <c r="D4094" t="s">
        <v>6891</v>
      </c>
      <c r="E4094" t="s">
        <v>1702</v>
      </c>
    </row>
    <row r="4095" spans="1:5">
      <c r="A4095" t="s">
        <v>5703</v>
      </c>
      <c r="B4095" t="s">
        <v>5</v>
      </c>
      <c r="C4095" t="s">
        <v>1739</v>
      </c>
      <c r="D4095" t="s">
        <v>6891</v>
      </c>
      <c r="E4095" t="s">
        <v>1705</v>
      </c>
    </row>
    <row r="4096" spans="1:5">
      <c r="A4096" t="s">
        <v>5704</v>
      </c>
      <c r="B4096" t="s">
        <v>5</v>
      </c>
      <c r="C4096" t="s">
        <v>1739</v>
      </c>
      <c r="D4096" t="s">
        <v>6891</v>
      </c>
      <c r="E4096" t="s">
        <v>1706</v>
      </c>
    </row>
    <row r="4097" spans="1:5">
      <c r="A4097" t="s">
        <v>5705</v>
      </c>
      <c r="B4097" t="s">
        <v>5</v>
      </c>
      <c r="C4097" t="s">
        <v>1739</v>
      </c>
      <c r="D4097" t="s">
        <v>6891</v>
      </c>
      <c r="E4097" t="s">
        <v>1707</v>
      </c>
    </row>
    <row r="4098" spans="1:5">
      <c r="A4098" t="s">
        <v>5706</v>
      </c>
      <c r="B4098" t="s">
        <v>5</v>
      </c>
      <c r="C4098" t="s">
        <v>1739</v>
      </c>
      <c r="D4098" t="s">
        <v>6891</v>
      </c>
      <c r="E4098" t="s">
        <v>1708</v>
      </c>
    </row>
    <row r="4099" spans="1:5">
      <c r="A4099" t="s">
        <v>5707</v>
      </c>
      <c r="B4099" t="s">
        <v>5</v>
      </c>
      <c r="C4099" t="s">
        <v>1739</v>
      </c>
      <c r="D4099" t="s">
        <v>6891</v>
      </c>
      <c r="E4099" t="s">
        <v>1709</v>
      </c>
    </row>
    <row r="4100" spans="1:5">
      <c r="A4100" t="s">
        <v>5708</v>
      </c>
      <c r="B4100" t="s">
        <v>5</v>
      </c>
      <c r="C4100" t="s">
        <v>1739</v>
      </c>
      <c r="D4100" t="s">
        <v>6891</v>
      </c>
      <c r="E4100" t="s">
        <v>1710</v>
      </c>
    </row>
    <row r="4101" spans="1:5">
      <c r="A4101" t="s">
        <v>5709</v>
      </c>
      <c r="B4101" t="s">
        <v>5</v>
      </c>
      <c r="C4101" t="s">
        <v>1739</v>
      </c>
      <c r="D4101" t="s">
        <v>6891</v>
      </c>
      <c r="E4101" t="s">
        <v>1711</v>
      </c>
    </row>
    <row r="4102" spans="1:5">
      <c r="A4102" t="s">
        <v>5710</v>
      </c>
      <c r="B4102" t="s">
        <v>5</v>
      </c>
      <c r="C4102" t="s">
        <v>1739</v>
      </c>
      <c r="D4102" t="s">
        <v>6891</v>
      </c>
      <c r="E4102" t="s">
        <v>1712</v>
      </c>
    </row>
    <row r="4103" spans="1:5">
      <c r="A4103" t="s">
        <v>5711</v>
      </c>
      <c r="B4103" t="s">
        <v>5</v>
      </c>
      <c r="C4103" t="s">
        <v>1739</v>
      </c>
      <c r="D4103" t="s">
        <v>6891</v>
      </c>
      <c r="E4103" t="s">
        <v>1713</v>
      </c>
    </row>
    <row r="4104" spans="1:5">
      <c r="A4104" t="s">
        <v>5712</v>
      </c>
      <c r="B4104" t="s">
        <v>5</v>
      </c>
      <c r="C4104" t="s">
        <v>1739</v>
      </c>
      <c r="D4104" t="s">
        <v>6891</v>
      </c>
      <c r="E4104" t="s">
        <v>1714</v>
      </c>
    </row>
    <row r="4105" spans="1:5">
      <c r="A4105" t="s">
        <v>5713</v>
      </c>
      <c r="B4105" t="s">
        <v>5</v>
      </c>
      <c r="C4105" t="s">
        <v>1739</v>
      </c>
      <c r="D4105" t="s">
        <v>6891</v>
      </c>
      <c r="E4105" t="s">
        <v>1715</v>
      </c>
    </row>
    <row r="4106" spans="1:5">
      <c r="A4106" t="s">
        <v>5714</v>
      </c>
      <c r="B4106" t="s">
        <v>5</v>
      </c>
      <c r="C4106" t="s">
        <v>1739</v>
      </c>
      <c r="D4106" t="s">
        <v>6892</v>
      </c>
      <c r="E4106" t="s">
        <v>1702</v>
      </c>
    </row>
    <row r="4107" spans="1:5">
      <c r="A4107" t="s">
        <v>5715</v>
      </c>
      <c r="B4107" t="s">
        <v>5</v>
      </c>
      <c r="C4107" t="s">
        <v>1739</v>
      </c>
      <c r="D4107" t="s">
        <v>6892</v>
      </c>
      <c r="E4107" t="s">
        <v>1705</v>
      </c>
    </row>
    <row r="4108" spans="1:5">
      <c r="A4108" t="s">
        <v>5716</v>
      </c>
      <c r="B4108" t="s">
        <v>5</v>
      </c>
      <c r="C4108" t="s">
        <v>1739</v>
      </c>
      <c r="D4108" t="s">
        <v>6892</v>
      </c>
      <c r="E4108" t="s">
        <v>1706</v>
      </c>
    </row>
    <row r="4109" spans="1:5">
      <c r="A4109" t="s">
        <v>5717</v>
      </c>
      <c r="B4109" t="s">
        <v>5</v>
      </c>
      <c r="C4109" t="s">
        <v>1739</v>
      </c>
      <c r="D4109" t="s">
        <v>6892</v>
      </c>
      <c r="E4109" t="s">
        <v>1707</v>
      </c>
    </row>
    <row r="4110" spans="1:5">
      <c r="A4110" t="s">
        <v>5718</v>
      </c>
      <c r="B4110" t="s">
        <v>5</v>
      </c>
      <c r="C4110" t="s">
        <v>1739</v>
      </c>
      <c r="D4110" t="s">
        <v>6892</v>
      </c>
      <c r="E4110" t="s">
        <v>1708</v>
      </c>
    </row>
    <row r="4111" spans="1:5">
      <c r="A4111" t="s">
        <v>5719</v>
      </c>
      <c r="B4111" t="s">
        <v>5</v>
      </c>
      <c r="C4111" t="s">
        <v>1739</v>
      </c>
      <c r="D4111" t="s">
        <v>6892</v>
      </c>
      <c r="E4111" t="s">
        <v>1709</v>
      </c>
    </row>
    <row r="4112" spans="1:5">
      <c r="A4112" t="s">
        <v>5720</v>
      </c>
      <c r="B4112" t="s">
        <v>5</v>
      </c>
      <c r="C4112" t="s">
        <v>1739</v>
      </c>
      <c r="D4112" t="s">
        <v>6892</v>
      </c>
      <c r="E4112" t="s">
        <v>1710</v>
      </c>
    </row>
    <row r="4113" spans="1:5">
      <c r="A4113" t="s">
        <v>5721</v>
      </c>
      <c r="B4113" t="s">
        <v>5</v>
      </c>
      <c r="C4113" t="s">
        <v>1739</v>
      </c>
      <c r="D4113" t="s">
        <v>6892</v>
      </c>
      <c r="E4113" t="s">
        <v>1711</v>
      </c>
    </row>
    <row r="4114" spans="1:5">
      <c r="A4114" t="s">
        <v>5722</v>
      </c>
      <c r="B4114" t="s">
        <v>5</v>
      </c>
      <c r="C4114" t="s">
        <v>1739</v>
      </c>
      <c r="D4114" t="s">
        <v>6892</v>
      </c>
      <c r="E4114" t="s">
        <v>1712</v>
      </c>
    </row>
    <row r="4115" spans="1:5">
      <c r="A4115" t="s">
        <v>5723</v>
      </c>
      <c r="B4115" t="s">
        <v>5</v>
      </c>
      <c r="C4115" t="s">
        <v>1739</v>
      </c>
      <c r="D4115" t="s">
        <v>6892</v>
      </c>
      <c r="E4115" t="s">
        <v>1713</v>
      </c>
    </row>
    <row r="4116" spans="1:5">
      <c r="A4116" t="s">
        <v>5724</v>
      </c>
      <c r="B4116" t="s">
        <v>5</v>
      </c>
      <c r="C4116" t="s">
        <v>1739</v>
      </c>
      <c r="D4116" t="s">
        <v>6892</v>
      </c>
      <c r="E4116" t="s">
        <v>1714</v>
      </c>
    </row>
    <row r="4117" spans="1:5">
      <c r="A4117" t="s">
        <v>5725</v>
      </c>
      <c r="B4117" t="s">
        <v>5</v>
      </c>
      <c r="C4117" t="s">
        <v>1739</v>
      </c>
      <c r="D4117" t="s">
        <v>6892</v>
      </c>
      <c r="E4117" t="s">
        <v>1715</v>
      </c>
    </row>
    <row r="4118" spans="1:5">
      <c r="A4118" t="s">
        <v>5726</v>
      </c>
      <c r="B4118" t="s">
        <v>5</v>
      </c>
      <c r="C4118" t="s">
        <v>1739</v>
      </c>
      <c r="D4118" t="s">
        <v>6893</v>
      </c>
      <c r="E4118" t="s">
        <v>1702</v>
      </c>
    </row>
    <row r="4119" spans="1:5">
      <c r="A4119" t="s">
        <v>5727</v>
      </c>
      <c r="B4119" t="s">
        <v>5</v>
      </c>
      <c r="C4119" t="s">
        <v>1739</v>
      </c>
      <c r="D4119" t="s">
        <v>6893</v>
      </c>
      <c r="E4119" t="s">
        <v>1705</v>
      </c>
    </row>
    <row r="4120" spans="1:5">
      <c r="A4120" t="s">
        <v>5728</v>
      </c>
      <c r="B4120" t="s">
        <v>5</v>
      </c>
      <c r="C4120" t="s">
        <v>1739</v>
      </c>
      <c r="D4120" t="s">
        <v>6893</v>
      </c>
      <c r="E4120" t="s">
        <v>1706</v>
      </c>
    </row>
    <row r="4121" spans="1:5">
      <c r="A4121" t="s">
        <v>5729</v>
      </c>
      <c r="B4121" t="s">
        <v>5</v>
      </c>
      <c r="C4121" t="s">
        <v>1739</v>
      </c>
      <c r="D4121" t="s">
        <v>6893</v>
      </c>
      <c r="E4121" t="s">
        <v>1707</v>
      </c>
    </row>
    <row r="4122" spans="1:5">
      <c r="A4122" t="s">
        <v>5730</v>
      </c>
      <c r="B4122" t="s">
        <v>5</v>
      </c>
      <c r="C4122" t="s">
        <v>1739</v>
      </c>
      <c r="D4122" t="s">
        <v>6893</v>
      </c>
      <c r="E4122" t="s">
        <v>1708</v>
      </c>
    </row>
    <row r="4123" spans="1:5">
      <c r="A4123" t="s">
        <v>5731</v>
      </c>
      <c r="B4123" t="s">
        <v>5</v>
      </c>
      <c r="C4123" t="s">
        <v>1739</v>
      </c>
      <c r="D4123" t="s">
        <v>6893</v>
      </c>
      <c r="E4123" t="s">
        <v>1709</v>
      </c>
    </row>
    <row r="4124" spans="1:5">
      <c r="A4124" t="s">
        <v>5732</v>
      </c>
      <c r="B4124" t="s">
        <v>5</v>
      </c>
      <c r="C4124" t="s">
        <v>1739</v>
      </c>
      <c r="D4124" t="s">
        <v>6893</v>
      </c>
      <c r="E4124" t="s">
        <v>1710</v>
      </c>
    </row>
    <row r="4125" spans="1:5">
      <c r="A4125" t="s">
        <v>5733</v>
      </c>
      <c r="B4125" t="s">
        <v>5</v>
      </c>
      <c r="C4125" t="s">
        <v>1739</v>
      </c>
      <c r="D4125" t="s">
        <v>6893</v>
      </c>
      <c r="E4125" t="s">
        <v>1711</v>
      </c>
    </row>
    <row r="4126" spans="1:5">
      <c r="A4126" t="s">
        <v>5734</v>
      </c>
      <c r="B4126" t="s">
        <v>5</v>
      </c>
      <c r="C4126" t="s">
        <v>1739</v>
      </c>
      <c r="D4126" t="s">
        <v>6893</v>
      </c>
      <c r="E4126" t="s">
        <v>1712</v>
      </c>
    </row>
    <row r="4127" spans="1:5">
      <c r="A4127" t="s">
        <v>5735</v>
      </c>
      <c r="B4127" t="s">
        <v>5</v>
      </c>
      <c r="C4127" t="s">
        <v>1739</v>
      </c>
      <c r="D4127" t="s">
        <v>6893</v>
      </c>
      <c r="E4127" t="s">
        <v>1713</v>
      </c>
    </row>
    <row r="4128" spans="1:5">
      <c r="A4128" t="s">
        <v>5736</v>
      </c>
      <c r="B4128" t="s">
        <v>5</v>
      </c>
      <c r="C4128" t="s">
        <v>1739</v>
      </c>
      <c r="D4128" t="s">
        <v>6893</v>
      </c>
      <c r="E4128" t="s">
        <v>1714</v>
      </c>
    </row>
    <row r="4129" spans="1:5">
      <c r="A4129" t="s">
        <v>5737</v>
      </c>
      <c r="B4129" t="s">
        <v>5</v>
      </c>
      <c r="C4129" t="s">
        <v>1739</v>
      </c>
      <c r="D4129" t="s">
        <v>6893</v>
      </c>
      <c r="E4129" t="s">
        <v>1715</v>
      </c>
    </row>
    <row r="4130" spans="1:5">
      <c r="A4130" t="s">
        <v>5738</v>
      </c>
      <c r="B4130" t="s">
        <v>5</v>
      </c>
      <c r="C4130" t="s">
        <v>1739</v>
      </c>
      <c r="D4130" t="s">
        <v>6894</v>
      </c>
      <c r="E4130" t="s">
        <v>1702</v>
      </c>
    </row>
    <row r="4131" spans="1:5">
      <c r="A4131" t="s">
        <v>5739</v>
      </c>
      <c r="B4131" t="s">
        <v>5</v>
      </c>
      <c r="C4131" t="s">
        <v>1739</v>
      </c>
      <c r="D4131" t="s">
        <v>6894</v>
      </c>
      <c r="E4131" t="s">
        <v>1705</v>
      </c>
    </row>
    <row r="4132" spans="1:5">
      <c r="A4132" t="s">
        <v>5740</v>
      </c>
      <c r="B4132" t="s">
        <v>5</v>
      </c>
      <c r="C4132" t="s">
        <v>1739</v>
      </c>
      <c r="D4132" t="s">
        <v>6894</v>
      </c>
      <c r="E4132" t="s">
        <v>1706</v>
      </c>
    </row>
    <row r="4133" spans="1:5">
      <c r="A4133" t="s">
        <v>5741</v>
      </c>
      <c r="B4133" t="s">
        <v>5</v>
      </c>
      <c r="C4133" t="s">
        <v>1739</v>
      </c>
      <c r="D4133" t="s">
        <v>6894</v>
      </c>
      <c r="E4133" t="s">
        <v>1707</v>
      </c>
    </row>
    <row r="4134" spans="1:5">
      <c r="A4134" t="s">
        <v>5742</v>
      </c>
      <c r="B4134" t="s">
        <v>5</v>
      </c>
      <c r="C4134" t="s">
        <v>1739</v>
      </c>
      <c r="D4134" t="s">
        <v>6894</v>
      </c>
      <c r="E4134" t="s">
        <v>1708</v>
      </c>
    </row>
    <row r="4135" spans="1:5">
      <c r="A4135" t="s">
        <v>5743</v>
      </c>
      <c r="B4135" t="s">
        <v>5</v>
      </c>
      <c r="C4135" t="s">
        <v>1739</v>
      </c>
      <c r="D4135" t="s">
        <v>6894</v>
      </c>
      <c r="E4135" t="s">
        <v>1709</v>
      </c>
    </row>
    <row r="4136" spans="1:5">
      <c r="A4136" t="s">
        <v>5744</v>
      </c>
      <c r="B4136" t="s">
        <v>5</v>
      </c>
      <c r="C4136" t="s">
        <v>1739</v>
      </c>
      <c r="D4136" t="s">
        <v>6894</v>
      </c>
      <c r="E4136" t="s">
        <v>1710</v>
      </c>
    </row>
    <row r="4137" spans="1:5">
      <c r="A4137" t="s">
        <v>5745</v>
      </c>
      <c r="B4137" t="s">
        <v>5</v>
      </c>
      <c r="C4137" t="s">
        <v>1739</v>
      </c>
      <c r="D4137" t="s">
        <v>6894</v>
      </c>
      <c r="E4137" t="s">
        <v>1711</v>
      </c>
    </row>
    <row r="4138" spans="1:5">
      <c r="A4138" t="s">
        <v>5746</v>
      </c>
      <c r="B4138" t="s">
        <v>5</v>
      </c>
      <c r="C4138" t="s">
        <v>1739</v>
      </c>
      <c r="D4138" t="s">
        <v>6894</v>
      </c>
      <c r="E4138" t="s">
        <v>1712</v>
      </c>
    </row>
    <row r="4139" spans="1:5">
      <c r="A4139" t="s">
        <v>5747</v>
      </c>
      <c r="B4139" t="s">
        <v>5</v>
      </c>
      <c r="C4139" t="s">
        <v>1739</v>
      </c>
      <c r="D4139" t="s">
        <v>6894</v>
      </c>
      <c r="E4139" t="s">
        <v>1713</v>
      </c>
    </row>
    <row r="4140" spans="1:5">
      <c r="A4140" t="s">
        <v>5748</v>
      </c>
      <c r="B4140" t="s">
        <v>5</v>
      </c>
      <c r="C4140" t="s">
        <v>1739</v>
      </c>
      <c r="D4140" t="s">
        <v>6894</v>
      </c>
      <c r="E4140" t="s">
        <v>1714</v>
      </c>
    </row>
    <row r="4141" spans="1:5">
      <c r="A4141" t="s">
        <v>5749</v>
      </c>
      <c r="B4141" t="s">
        <v>5</v>
      </c>
      <c r="C4141" t="s">
        <v>1739</v>
      </c>
      <c r="D4141" t="s">
        <v>6894</v>
      </c>
      <c r="E4141" t="s">
        <v>1715</v>
      </c>
    </row>
    <row r="4142" spans="1:5">
      <c r="A4142" t="s">
        <v>5750</v>
      </c>
      <c r="B4142" t="s">
        <v>5</v>
      </c>
      <c r="C4142" t="s">
        <v>1739</v>
      </c>
      <c r="D4142" t="s">
        <v>6895</v>
      </c>
      <c r="E4142" t="s">
        <v>1702</v>
      </c>
    </row>
    <row r="4143" spans="1:5">
      <c r="A4143" t="s">
        <v>5751</v>
      </c>
      <c r="B4143" t="s">
        <v>5</v>
      </c>
      <c r="C4143" t="s">
        <v>1739</v>
      </c>
      <c r="D4143" t="s">
        <v>6895</v>
      </c>
      <c r="E4143" t="s">
        <v>1705</v>
      </c>
    </row>
    <row r="4144" spans="1:5">
      <c r="A4144" t="s">
        <v>5752</v>
      </c>
      <c r="B4144" t="s">
        <v>5</v>
      </c>
      <c r="C4144" t="s">
        <v>1739</v>
      </c>
      <c r="D4144" t="s">
        <v>6895</v>
      </c>
      <c r="E4144" t="s">
        <v>1706</v>
      </c>
    </row>
    <row r="4145" spans="1:5">
      <c r="A4145" t="s">
        <v>5753</v>
      </c>
      <c r="B4145" t="s">
        <v>5</v>
      </c>
      <c r="C4145" t="s">
        <v>1739</v>
      </c>
      <c r="D4145" t="s">
        <v>6895</v>
      </c>
      <c r="E4145" t="s">
        <v>1707</v>
      </c>
    </row>
    <row r="4146" spans="1:5">
      <c r="A4146" t="s">
        <v>5754</v>
      </c>
      <c r="B4146" t="s">
        <v>5</v>
      </c>
      <c r="C4146" t="s">
        <v>1739</v>
      </c>
      <c r="D4146" t="s">
        <v>6895</v>
      </c>
      <c r="E4146" t="s">
        <v>1708</v>
      </c>
    </row>
    <row r="4147" spans="1:5">
      <c r="A4147" t="s">
        <v>5755</v>
      </c>
      <c r="B4147" t="s">
        <v>5</v>
      </c>
      <c r="C4147" t="s">
        <v>1739</v>
      </c>
      <c r="D4147" t="s">
        <v>6895</v>
      </c>
      <c r="E4147" t="s">
        <v>1709</v>
      </c>
    </row>
    <row r="4148" spans="1:5">
      <c r="A4148" t="s">
        <v>5756</v>
      </c>
      <c r="B4148" t="s">
        <v>5</v>
      </c>
      <c r="C4148" t="s">
        <v>1739</v>
      </c>
      <c r="D4148" t="s">
        <v>6895</v>
      </c>
      <c r="E4148" t="s">
        <v>1710</v>
      </c>
    </row>
    <row r="4149" spans="1:5">
      <c r="A4149" t="s">
        <v>5757</v>
      </c>
      <c r="B4149" t="s">
        <v>5</v>
      </c>
      <c r="C4149" t="s">
        <v>1739</v>
      </c>
      <c r="D4149" t="s">
        <v>6895</v>
      </c>
      <c r="E4149" t="s">
        <v>1711</v>
      </c>
    </row>
    <row r="4150" spans="1:5">
      <c r="A4150" t="s">
        <v>5758</v>
      </c>
      <c r="B4150" t="s">
        <v>5</v>
      </c>
      <c r="C4150" t="s">
        <v>1739</v>
      </c>
      <c r="D4150" t="s">
        <v>6895</v>
      </c>
      <c r="E4150" t="s">
        <v>1712</v>
      </c>
    </row>
    <row r="4151" spans="1:5">
      <c r="A4151" t="s">
        <v>5759</v>
      </c>
      <c r="B4151" t="s">
        <v>5</v>
      </c>
      <c r="C4151" t="s">
        <v>1739</v>
      </c>
      <c r="D4151" t="s">
        <v>6895</v>
      </c>
      <c r="E4151" t="s">
        <v>1713</v>
      </c>
    </row>
    <row r="4152" spans="1:5">
      <c r="A4152" t="s">
        <v>5760</v>
      </c>
      <c r="B4152" t="s">
        <v>5</v>
      </c>
      <c r="C4152" t="s">
        <v>1739</v>
      </c>
      <c r="D4152" t="s">
        <v>6895</v>
      </c>
      <c r="E4152" t="s">
        <v>1714</v>
      </c>
    </row>
    <row r="4153" spans="1:5">
      <c r="A4153" t="s">
        <v>5761</v>
      </c>
      <c r="B4153" t="s">
        <v>5</v>
      </c>
      <c r="C4153" t="s">
        <v>1739</v>
      </c>
      <c r="D4153" t="s">
        <v>6895</v>
      </c>
      <c r="E4153" t="s">
        <v>1715</v>
      </c>
    </row>
    <row r="4154" spans="1:5">
      <c r="A4154" t="s">
        <v>5762</v>
      </c>
      <c r="B4154" t="s">
        <v>5</v>
      </c>
      <c r="C4154" t="s">
        <v>1739</v>
      </c>
      <c r="D4154" t="s">
        <v>6896</v>
      </c>
      <c r="E4154" t="s">
        <v>1702</v>
      </c>
    </row>
    <row r="4155" spans="1:5">
      <c r="A4155" t="s">
        <v>5763</v>
      </c>
      <c r="B4155" t="s">
        <v>5</v>
      </c>
      <c r="C4155" t="s">
        <v>1739</v>
      </c>
      <c r="D4155" t="s">
        <v>6896</v>
      </c>
      <c r="E4155" t="s">
        <v>1705</v>
      </c>
    </row>
    <row r="4156" spans="1:5">
      <c r="A4156" t="s">
        <v>5764</v>
      </c>
      <c r="B4156" t="s">
        <v>5</v>
      </c>
      <c r="C4156" t="s">
        <v>1739</v>
      </c>
      <c r="D4156" t="s">
        <v>6896</v>
      </c>
      <c r="E4156" t="s">
        <v>1706</v>
      </c>
    </row>
    <row r="4157" spans="1:5">
      <c r="A4157" t="s">
        <v>5765</v>
      </c>
      <c r="B4157" t="s">
        <v>5</v>
      </c>
      <c r="C4157" t="s">
        <v>1739</v>
      </c>
      <c r="D4157" t="s">
        <v>6896</v>
      </c>
      <c r="E4157" t="s">
        <v>1707</v>
      </c>
    </row>
    <row r="4158" spans="1:5">
      <c r="A4158" t="s">
        <v>5766</v>
      </c>
      <c r="B4158" t="s">
        <v>5</v>
      </c>
      <c r="C4158" t="s">
        <v>1739</v>
      </c>
      <c r="D4158" t="s">
        <v>6896</v>
      </c>
      <c r="E4158" t="s">
        <v>1708</v>
      </c>
    </row>
    <row r="4159" spans="1:5">
      <c r="A4159" t="s">
        <v>5767</v>
      </c>
      <c r="B4159" t="s">
        <v>5</v>
      </c>
      <c r="C4159" t="s">
        <v>1739</v>
      </c>
      <c r="D4159" t="s">
        <v>6896</v>
      </c>
      <c r="E4159" t="s">
        <v>1709</v>
      </c>
    </row>
    <row r="4160" spans="1:5">
      <c r="A4160" t="s">
        <v>5768</v>
      </c>
      <c r="B4160" t="s">
        <v>5</v>
      </c>
      <c r="C4160" t="s">
        <v>1739</v>
      </c>
      <c r="D4160" t="s">
        <v>6896</v>
      </c>
      <c r="E4160" t="s">
        <v>1710</v>
      </c>
    </row>
    <row r="4161" spans="1:5">
      <c r="A4161" t="s">
        <v>5769</v>
      </c>
      <c r="B4161" t="s">
        <v>5</v>
      </c>
      <c r="C4161" t="s">
        <v>1739</v>
      </c>
      <c r="D4161" t="s">
        <v>6896</v>
      </c>
      <c r="E4161" t="s">
        <v>1711</v>
      </c>
    </row>
    <row r="4162" spans="1:5">
      <c r="A4162" t="s">
        <v>5770</v>
      </c>
      <c r="B4162" t="s">
        <v>5</v>
      </c>
      <c r="C4162" t="s">
        <v>1739</v>
      </c>
      <c r="D4162" t="s">
        <v>6896</v>
      </c>
      <c r="E4162" t="s">
        <v>1712</v>
      </c>
    </row>
    <row r="4163" spans="1:5">
      <c r="A4163" t="s">
        <v>5771</v>
      </c>
      <c r="B4163" t="s">
        <v>5</v>
      </c>
      <c r="C4163" t="s">
        <v>1739</v>
      </c>
      <c r="D4163" t="s">
        <v>6896</v>
      </c>
      <c r="E4163" t="s">
        <v>1713</v>
      </c>
    </row>
    <row r="4164" spans="1:5">
      <c r="A4164" t="s">
        <v>5772</v>
      </c>
      <c r="B4164" t="s">
        <v>5</v>
      </c>
      <c r="C4164" t="s">
        <v>1739</v>
      </c>
      <c r="D4164" t="s">
        <v>6896</v>
      </c>
      <c r="E4164" t="s">
        <v>1714</v>
      </c>
    </row>
    <row r="4165" spans="1:5">
      <c r="A4165" t="s">
        <v>5773</v>
      </c>
      <c r="B4165" t="s">
        <v>5</v>
      </c>
      <c r="C4165" t="s">
        <v>1739</v>
      </c>
      <c r="D4165" t="s">
        <v>6896</v>
      </c>
      <c r="E4165" t="s">
        <v>1715</v>
      </c>
    </row>
    <row r="4166" spans="1:5">
      <c r="A4166" t="s">
        <v>5774</v>
      </c>
      <c r="B4166" t="s">
        <v>5</v>
      </c>
      <c r="C4166" t="s">
        <v>1739</v>
      </c>
      <c r="D4166" t="s">
        <v>6897</v>
      </c>
      <c r="E4166" t="s">
        <v>1702</v>
      </c>
    </row>
    <row r="4167" spans="1:5">
      <c r="A4167" t="s">
        <v>5775</v>
      </c>
      <c r="B4167" t="s">
        <v>5</v>
      </c>
      <c r="C4167" t="s">
        <v>1739</v>
      </c>
      <c r="D4167" t="s">
        <v>6897</v>
      </c>
      <c r="E4167" t="s">
        <v>1705</v>
      </c>
    </row>
    <row r="4168" spans="1:5">
      <c r="A4168" t="s">
        <v>5776</v>
      </c>
      <c r="B4168" t="s">
        <v>5</v>
      </c>
      <c r="C4168" t="s">
        <v>1739</v>
      </c>
      <c r="D4168" t="s">
        <v>6897</v>
      </c>
      <c r="E4168" t="s">
        <v>1706</v>
      </c>
    </row>
    <row r="4169" spans="1:5">
      <c r="A4169" t="s">
        <v>5777</v>
      </c>
      <c r="B4169" t="s">
        <v>5</v>
      </c>
      <c r="C4169" t="s">
        <v>1739</v>
      </c>
      <c r="D4169" t="s">
        <v>6897</v>
      </c>
      <c r="E4169" t="s">
        <v>1707</v>
      </c>
    </row>
    <row r="4170" spans="1:5">
      <c r="A4170" t="s">
        <v>5778</v>
      </c>
      <c r="B4170" t="s">
        <v>5</v>
      </c>
      <c r="C4170" t="s">
        <v>1739</v>
      </c>
      <c r="D4170" t="s">
        <v>6897</v>
      </c>
      <c r="E4170" t="s">
        <v>1708</v>
      </c>
    </row>
    <row r="4171" spans="1:5">
      <c r="A4171" t="s">
        <v>5779</v>
      </c>
      <c r="B4171" t="s">
        <v>5</v>
      </c>
      <c r="C4171" t="s">
        <v>1739</v>
      </c>
      <c r="D4171" t="s">
        <v>6897</v>
      </c>
      <c r="E4171" t="s">
        <v>1709</v>
      </c>
    </row>
    <row r="4172" spans="1:5">
      <c r="A4172" t="s">
        <v>5780</v>
      </c>
      <c r="B4172" t="s">
        <v>5</v>
      </c>
      <c r="C4172" t="s">
        <v>1739</v>
      </c>
      <c r="D4172" t="s">
        <v>6897</v>
      </c>
      <c r="E4172" t="s">
        <v>1710</v>
      </c>
    </row>
    <row r="4173" spans="1:5">
      <c r="A4173" t="s">
        <v>5781</v>
      </c>
      <c r="B4173" t="s">
        <v>5</v>
      </c>
      <c r="C4173" t="s">
        <v>1739</v>
      </c>
      <c r="D4173" t="s">
        <v>6897</v>
      </c>
      <c r="E4173" t="s">
        <v>1711</v>
      </c>
    </row>
    <row r="4174" spans="1:5">
      <c r="A4174" t="s">
        <v>5782</v>
      </c>
      <c r="B4174" t="s">
        <v>5</v>
      </c>
      <c r="C4174" t="s">
        <v>1739</v>
      </c>
      <c r="D4174" t="s">
        <v>6897</v>
      </c>
      <c r="E4174" t="s">
        <v>1712</v>
      </c>
    </row>
    <row r="4175" spans="1:5">
      <c r="A4175" t="s">
        <v>5783</v>
      </c>
      <c r="B4175" t="s">
        <v>5</v>
      </c>
      <c r="C4175" t="s">
        <v>1739</v>
      </c>
      <c r="D4175" t="s">
        <v>6897</v>
      </c>
      <c r="E4175" t="s">
        <v>1713</v>
      </c>
    </row>
    <row r="4176" spans="1:5">
      <c r="A4176" t="s">
        <v>5784</v>
      </c>
      <c r="B4176" t="s">
        <v>5</v>
      </c>
      <c r="C4176" t="s">
        <v>1739</v>
      </c>
      <c r="D4176" t="s">
        <v>6897</v>
      </c>
      <c r="E4176" t="s">
        <v>1714</v>
      </c>
    </row>
    <row r="4177" spans="1:5">
      <c r="A4177" t="s">
        <v>5785</v>
      </c>
      <c r="B4177" t="s">
        <v>5</v>
      </c>
      <c r="C4177" t="s">
        <v>1739</v>
      </c>
      <c r="D4177" t="s">
        <v>6897</v>
      </c>
      <c r="E4177" t="s">
        <v>1715</v>
      </c>
    </row>
    <row r="4178" spans="1:5">
      <c r="A4178" t="s">
        <v>5786</v>
      </c>
      <c r="B4178" t="s">
        <v>5</v>
      </c>
      <c r="C4178" t="s">
        <v>1739</v>
      </c>
      <c r="D4178" t="s">
        <v>6898</v>
      </c>
      <c r="E4178" t="s">
        <v>1702</v>
      </c>
    </row>
    <row r="4179" spans="1:5">
      <c r="A4179" t="s">
        <v>5787</v>
      </c>
      <c r="B4179" t="s">
        <v>5</v>
      </c>
      <c r="C4179" t="s">
        <v>1739</v>
      </c>
      <c r="D4179" t="s">
        <v>6898</v>
      </c>
      <c r="E4179" t="s">
        <v>1705</v>
      </c>
    </row>
    <row r="4180" spans="1:5">
      <c r="A4180" t="s">
        <v>5788</v>
      </c>
      <c r="B4180" t="s">
        <v>5</v>
      </c>
      <c r="C4180" t="s">
        <v>1739</v>
      </c>
      <c r="D4180" t="s">
        <v>6898</v>
      </c>
      <c r="E4180" t="s">
        <v>1706</v>
      </c>
    </row>
    <row r="4181" spans="1:5">
      <c r="A4181" t="s">
        <v>5789</v>
      </c>
      <c r="B4181" t="s">
        <v>5</v>
      </c>
      <c r="C4181" t="s">
        <v>1739</v>
      </c>
      <c r="D4181" t="s">
        <v>6898</v>
      </c>
      <c r="E4181" t="s">
        <v>1707</v>
      </c>
    </row>
    <row r="4182" spans="1:5">
      <c r="A4182" t="s">
        <v>5790</v>
      </c>
      <c r="B4182" t="s">
        <v>5</v>
      </c>
      <c r="C4182" t="s">
        <v>1739</v>
      </c>
      <c r="D4182" t="s">
        <v>6898</v>
      </c>
      <c r="E4182" t="s">
        <v>1708</v>
      </c>
    </row>
    <row r="4183" spans="1:5">
      <c r="A4183" t="s">
        <v>5791</v>
      </c>
      <c r="B4183" t="s">
        <v>5</v>
      </c>
      <c r="C4183" t="s">
        <v>1739</v>
      </c>
      <c r="D4183" t="s">
        <v>6898</v>
      </c>
      <c r="E4183" t="s">
        <v>1709</v>
      </c>
    </row>
    <row r="4184" spans="1:5">
      <c r="A4184" t="s">
        <v>5792</v>
      </c>
      <c r="B4184" t="s">
        <v>5</v>
      </c>
      <c r="C4184" t="s">
        <v>1739</v>
      </c>
      <c r="D4184" t="s">
        <v>6898</v>
      </c>
      <c r="E4184" t="s">
        <v>1710</v>
      </c>
    </row>
    <row r="4185" spans="1:5">
      <c r="A4185" t="s">
        <v>5793</v>
      </c>
      <c r="B4185" t="s">
        <v>5</v>
      </c>
      <c r="C4185" t="s">
        <v>1739</v>
      </c>
      <c r="D4185" t="s">
        <v>6898</v>
      </c>
      <c r="E4185" t="s">
        <v>1711</v>
      </c>
    </row>
    <row r="4186" spans="1:5">
      <c r="A4186" t="s">
        <v>5794</v>
      </c>
      <c r="B4186" t="s">
        <v>5</v>
      </c>
      <c r="C4186" t="s">
        <v>1739</v>
      </c>
      <c r="D4186" t="s">
        <v>6898</v>
      </c>
      <c r="E4186" t="s">
        <v>1712</v>
      </c>
    </row>
    <row r="4187" spans="1:5">
      <c r="A4187" t="s">
        <v>5795</v>
      </c>
      <c r="B4187" t="s">
        <v>5</v>
      </c>
      <c r="C4187" t="s">
        <v>1739</v>
      </c>
      <c r="D4187" t="s">
        <v>6898</v>
      </c>
      <c r="E4187" t="s">
        <v>1713</v>
      </c>
    </row>
    <row r="4188" spans="1:5">
      <c r="A4188" t="s">
        <v>5796</v>
      </c>
      <c r="B4188" t="s">
        <v>5</v>
      </c>
      <c r="C4188" t="s">
        <v>1739</v>
      </c>
      <c r="D4188" t="s">
        <v>6898</v>
      </c>
      <c r="E4188" t="s">
        <v>1714</v>
      </c>
    </row>
    <row r="4189" spans="1:5">
      <c r="A4189" t="s">
        <v>5797</v>
      </c>
      <c r="B4189" t="s">
        <v>5</v>
      </c>
      <c r="C4189" t="s">
        <v>1739</v>
      </c>
      <c r="D4189" t="s">
        <v>6898</v>
      </c>
      <c r="E4189" t="s">
        <v>1715</v>
      </c>
    </row>
    <row r="4190" spans="1:5">
      <c r="A4190" t="s">
        <v>5798</v>
      </c>
      <c r="B4190" t="s">
        <v>5</v>
      </c>
      <c r="C4190" t="s">
        <v>1739</v>
      </c>
      <c r="D4190" t="s">
        <v>6899</v>
      </c>
      <c r="E4190" t="s">
        <v>1702</v>
      </c>
    </row>
    <row r="4191" spans="1:5">
      <c r="A4191" t="s">
        <v>5799</v>
      </c>
      <c r="B4191" t="s">
        <v>5</v>
      </c>
      <c r="C4191" t="s">
        <v>1739</v>
      </c>
      <c r="D4191" t="s">
        <v>6899</v>
      </c>
      <c r="E4191" t="s">
        <v>1705</v>
      </c>
    </row>
    <row r="4192" spans="1:5">
      <c r="A4192" t="s">
        <v>5800</v>
      </c>
      <c r="B4192" t="s">
        <v>5</v>
      </c>
      <c r="C4192" t="s">
        <v>1739</v>
      </c>
      <c r="D4192" t="s">
        <v>6899</v>
      </c>
      <c r="E4192" t="s">
        <v>1706</v>
      </c>
    </row>
    <row r="4193" spans="1:5">
      <c r="A4193" t="s">
        <v>5801</v>
      </c>
      <c r="B4193" t="s">
        <v>5</v>
      </c>
      <c r="C4193" t="s">
        <v>1739</v>
      </c>
      <c r="D4193" t="s">
        <v>6899</v>
      </c>
      <c r="E4193" t="s">
        <v>1707</v>
      </c>
    </row>
    <row r="4194" spans="1:5">
      <c r="A4194" t="s">
        <v>5802</v>
      </c>
      <c r="B4194" t="s">
        <v>5</v>
      </c>
      <c r="C4194" t="s">
        <v>1739</v>
      </c>
      <c r="D4194" t="s">
        <v>6899</v>
      </c>
      <c r="E4194" t="s">
        <v>1708</v>
      </c>
    </row>
    <row r="4195" spans="1:5">
      <c r="A4195" t="s">
        <v>5803</v>
      </c>
      <c r="B4195" t="s">
        <v>5</v>
      </c>
      <c r="C4195" t="s">
        <v>1739</v>
      </c>
      <c r="D4195" t="s">
        <v>6899</v>
      </c>
      <c r="E4195" t="s">
        <v>1709</v>
      </c>
    </row>
    <row r="4196" spans="1:5">
      <c r="A4196" t="s">
        <v>5804</v>
      </c>
      <c r="B4196" t="s">
        <v>5</v>
      </c>
      <c r="C4196" t="s">
        <v>1739</v>
      </c>
      <c r="D4196" t="s">
        <v>6899</v>
      </c>
      <c r="E4196" t="s">
        <v>1710</v>
      </c>
    </row>
    <row r="4197" spans="1:5">
      <c r="A4197" t="s">
        <v>5805</v>
      </c>
      <c r="B4197" t="s">
        <v>5</v>
      </c>
      <c r="C4197" t="s">
        <v>1739</v>
      </c>
      <c r="D4197" t="s">
        <v>6899</v>
      </c>
      <c r="E4197" t="s">
        <v>1711</v>
      </c>
    </row>
    <row r="4198" spans="1:5">
      <c r="A4198" t="s">
        <v>5806</v>
      </c>
      <c r="B4198" t="s">
        <v>5</v>
      </c>
      <c r="C4198" t="s">
        <v>1739</v>
      </c>
      <c r="D4198" t="s">
        <v>6899</v>
      </c>
      <c r="E4198" t="s">
        <v>1712</v>
      </c>
    </row>
    <row r="4199" spans="1:5">
      <c r="A4199" t="s">
        <v>5807</v>
      </c>
      <c r="B4199" t="s">
        <v>5</v>
      </c>
      <c r="C4199" t="s">
        <v>1739</v>
      </c>
      <c r="D4199" t="s">
        <v>6899</v>
      </c>
      <c r="E4199" t="s">
        <v>1713</v>
      </c>
    </row>
    <row r="4200" spans="1:5">
      <c r="A4200" t="s">
        <v>5808</v>
      </c>
      <c r="B4200" t="s">
        <v>5</v>
      </c>
      <c r="C4200" t="s">
        <v>1739</v>
      </c>
      <c r="D4200" t="s">
        <v>6899</v>
      </c>
      <c r="E4200" t="s">
        <v>1714</v>
      </c>
    </row>
    <row r="4201" spans="1:5">
      <c r="A4201" t="s">
        <v>5809</v>
      </c>
      <c r="B4201" t="s">
        <v>5</v>
      </c>
      <c r="C4201" t="s">
        <v>1739</v>
      </c>
      <c r="D4201" t="s">
        <v>6899</v>
      </c>
      <c r="E4201" t="s">
        <v>1715</v>
      </c>
    </row>
    <row r="4202" spans="1:5">
      <c r="A4202" t="s">
        <v>5810</v>
      </c>
      <c r="B4202" t="s">
        <v>5</v>
      </c>
      <c r="C4202" t="s">
        <v>1739</v>
      </c>
      <c r="D4202" t="s">
        <v>6900</v>
      </c>
      <c r="E4202" t="s">
        <v>1702</v>
      </c>
    </row>
    <row r="4203" spans="1:5">
      <c r="A4203" t="s">
        <v>5811</v>
      </c>
      <c r="B4203" t="s">
        <v>5</v>
      </c>
      <c r="C4203" t="s">
        <v>1739</v>
      </c>
      <c r="D4203" t="s">
        <v>6900</v>
      </c>
      <c r="E4203" t="s">
        <v>1705</v>
      </c>
    </row>
    <row r="4204" spans="1:5">
      <c r="A4204" t="s">
        <v>5812</v>
      </c>
      <c r="B4204" t="s">
        <v>5</v>
      </c>
      <c r="C4204" t="s">
        <v>1739</v>
      </c>
      <c r="D4204" t="s">
        <v>6900</v>
      </c>
      <c r="E4204" t="s">
        <v>1706</v>
      </c>
    </row>
    <row r="4205" spans="1:5">
      <c r="A4205" t="s">
        <v>5813</v>
      </c>
      <c r="B4205" t="s">
        <v>5</v>
      </c>
      <c r="C4205" t="s">
        <v>1739</v>
      </c>
      <c r="D4205" t="s">
        <v>6900</v>
      </c>
      <c r="E4205" t="s">
        <v>1707</v>
      </c>
    </row>
    <row r="4206" spans="1:5">
      <c r="A4206" t="s">
        <v>5814</v>
      </c>
      <c r="B4206" t="s">
        <v>5</v>
      </c>
      <c r="C4206" t="s">
        <v>1739</v>
      </c>
      <c r="D4206" t="s">
        <v>6900</v>
      </c>
      <c r="E4206" t="s">
        <v>1708</v>
      </c>
    </row>
    <row r="4207" spans="1:5">
      <c r="A4207" t="s">
        <v>5815</v>
      </c>
      <c r="B4207" t="s">
        <v>5</v>
      </c>
      <c r="C4207" t="s">
        <v>1739</v>
      </c>
      <c r="D4207" t="s">
        <v>6900</v>
      </c>
      <c r="E4207" t="s">
        <v>1709</v>
      </c>
    </row>
    <row r="4208" spans="1:5">
      <c r="A4208" t="s">
        <v>5816</v>
      </c>
      <c r="B4208" t="s">
        <v>5</v>
      </c>
      <c r="C4208" t="s">
        <v>1739</v>
      </c>
      <c r="D4208" t="s">
        <v>6900</v>
      </c>
      <c r="E4208" t="s">
        <v>1710</v>
      </c>
    </row>
    <row r="4209" spans="1:5">
      <c r="A4209" t="s">
        <v>5817</v>
      </c>
      <c r="B4209" t="s">
        <v>5</v>
      </c>
      <c r="C4209" t="s">
        <v>1739</v>
      </c>
      <c r="D4209" t="s">
        <v>6900</v>
      </c>
      <c r="E4209" t="s">
        <v>1711</v>
      </c>
    </row>
    <row r="4210" spans="1:5">
      <c r="A4210" t="s">
        <v>5818</v>
      </c>
      <c r="B4210" t="s">
        <v>5</v>
      </c>
      <c r="C4210" t="s">
        <v>1739</v>
      </c>
      <c r="D4210" t="s">
        <v>6900</v>
      </c>
      <c r="E4210" t="s">
        <v>1712</v>
      </c>
    </row>
    <row r="4211" spans="1:5">
      <c r="A4211" t="s">
        <v>5819</v>
      </c>
      <c r="B4211" t="s">
        <v>5</v>
      </c>
      <c r="C4211" t="s">
        <v>1739</v>
      </c>
      <c r="D4211" t="s">
        <v>6900</v>
      </c>
      <c r="E4211" t="s">
        <v>1713</v>
      </c>
    </row>
    <row r="4212" spans="1:5">
      <c r="A4212" t="s">
        <v>5820</v>
      </c>
      <c r="B4212" t="s">
        <v>5</v>
      </c>
      <c r="C4212" t="s">
        <v>1739</v>
      </c>
      <c r="D4212" t="s">
        <v>6900</v>
      </c>
      <c r="E4212" t="s">
        <v>1714</v>
      </c>
    </row>
    <row r="4213" spans="1:5">
      <c r="A4213" t="s">
        <v>5821</v>
      </c>
      <c r="B4213" t="s">
        <v>5</v>
      </c>
      <c r="C4213" t="s">
        <v>1739</v>
      </c>
      <c r="D4213" t="s">
        <v>6900</v>
      </c>
      <c r="E4213" t="s">
        <v>1715</v>
      </c>
    </row>
    <row r="4214" spans="1:5">
      <c r="A4214" t="s">
        <v>5822</v>
      </c>
      <c r="B4214" t="s">
        <v>5</v>
      </c>
      <c r="C4214" t="s">
        <v>1739</v>
      </c>
      <c r="D4214" t="s">
        <v>6901</v>
      </c>
      <c r="E4214" t="s">
        <v>1702</v>
      </c>
    </row>
    <row r="4215" spans="1:5">
      <c r="A4215" t="s">
        <v>5823</v>
      </c>
      <c r="B4215" t="s">
        <v>5</v>
      </c>
      <c r="C4215" t="s">
        <v>1739</v>
      </c>
      <c r="D4215" t="s">
        <v>6901</v>
      </c>
      <c r="E4215" t="s">
        <v>1705</v>
      </c>
    </row>
    <row r="4216" spans="1:5">
      <c r="A4216" t="s">
        <v>5824</v>
      </c>
      <c r="B4216" t="s">
        <v>5</v>
      </c>
      <c r="C4216" t="s">
        <v>1739</v>
      </c>
      <c r="D4216" t="s">
        <v>6901</v>
      </c>
      <c r="E4216" t="s">
        <v>1706</v>
      </c>
    </row>
    <row r="4217" spans="1:5">
      <c r="A4217" t="s">
        <v>5825</v>
      </c>
      <c r="B4217" t="s">
        <v>5</v>
      </c>
      <c r="C4217" t="s">
        <v>1739</v>
      </c>
      <c r="D4217" t="s">
        <v>6901</v>
      </c>
      <c r="E4217" t="s">
        <v>1707</v>
      </c>
    </row>
    <row r="4218" spans="1:5">
      <c r="A4218" t="s">
        <v>5826</v>
      </c>
      <c r="B4218" t="s">
        <v>5</v>
      </c>
      <c r="C4218" t="s">
        <v>1739</v>
      </c>
      <c r="D4218" t="s">
        <v>6901</v>
      </c>
      <c r="E4218" t="s">
        <v>1708</v>
      </c>
    </row>
    <row r="4219" spans="1:5">
      <c r="A4219" t="s">
        <v>5827</v>
      </c>
      <c r="B4219" t="s">
        <v>5</v>
      </c>
      <c r="C4219" t="s">
        <v>1739</v>
      </c>
      <c r="D4219" t="s">
        <v>6901</v>
      </c>
      <c r="E4219" t="s">
        <v>1709</v>
      </c>
    </row>
    <row r="4220" spans="1:5">
      <c r="A4220" t="s">
        <v>5828</v>
      </c>
      <c r="B4220" t="s">
        <v>5</v>
      </c>
      <c r="C4220" t="s">
        <v>1739</v>
      </c>
      <c r="D4220" t="s">
        <v>6901</v>
      </c>
      <c r="E4220" t="s">
        <v>1710</v>
      </c>
    </row>
    <row r="4221" spans="1:5">
      <c r="A4221" t="s">
        <v>5829</v>
      </c>
      <c r="B4221" t="s">
        <v>5</v>
      </c>
      <c r="C4221" t="s">
        <v>1739</v>
      </c>
      <c r="D4221" t="s">
        <v>6901</v>
      </c>
      <c r="E4221" t="s">
        <v>1711</v>
      </c>
    </row>
    <row r="4222" spans="1:5">
      <c r="A4222" t="s">
        <v>5830</v>
      </c>
      <c r="B4222" t="s">
        <v>5</v>
      </c>
      <c r="C4222" t="s">
        <v>1739</v>
      </c>
      <c r="D4222" t="s">
        <v>6901</v>
      </c>
      <c r="E4222" t="s">
        <v>1712</v>
      </c>
    </row>
    <row r="4223" spans="1:5">
      <c r="A4223" t="s">
        <v>5831</v>
      </c>
      <c r="B4223" t="s">
        <v>5</v>
      </c>
      <c r="C4223" t="s">
        <v>1739</v>
      </c>
      <c r="D4223" t="s">
        <v>6901</v>
      </c>
      <c r="E4223" t="s">
        <v>1713</v>
      </c>
    </row>
    <row r="4224" spans="1:5">
      <c r="A4224" t="s">
        <v>5832</v>
      </c>
      <c r="B4224" t="s">
        <v>5</v>
      </c>
      <c r="C4224" t="s">
        <v>1739</v>
      </c>
      <c r="D4224" t="s">
        <v>6901</v>
      </c>
      <c r="E4224" t="s">
        <v>1714</v>
      </c>
    </row>
    <row r="4225" spans="1:5">
      <c r="A4225" t="s">
        <v>5833</v>
      </c>
      <c r="B4225" t="s">
        <v>5</v>
      </c>
      <c r="C4225" t="s">
        <v>1739</v>
      </c>
      <c r="D4225" t="s">
        <v>6901</v>
      </c>
      <c r="E4225" t="s">
        <v>1715</v>
      </c>
    </row>
    <row r="4226" spans="1:5">
      <c r="A4226" t="s">
        <v>5834</v>
      </c>
      <c r="B4226" t="s">
        <v>5</v>
      </c>
      <c r="C4226" t="s">
        <v>1739</v>
      </c>
      <c r="D4226" t="s">
        <v>6902</v>
      </c>
      <c r="E4226" t="s">
        <v>1702</v>
      </c>
    </row>
    <row r="4227" spans="1:5">
      <c r="A4227" t="s">
        <v>5835</v>
      </c>
      <c r="B4227" t="s">
        <v>5</v>
      </c>
      <c r="C4227" t="s">
        <v>1739</v>
      </c>
      <c r="D4227" t="s">
        <v>6902</v>
      </c>
      <c r="E4227" t="s">
        <v>1705</v>
      </c>
    </row>
    <row r="4228" spans="1:5">
      <c r="A4228" t="s">
        <v>5836</v>
      </c>
      <c r="B4228" t="s">
        <v>5</v>
      </c>
      <c r="C4228" t="s">
        <v>1739</v>
      </c>
      <c r="D4228" t="s">
        <v>6902</v>
      </c>
      <c r="E4228" t="s">
        <v>1706</v>
      </c>
    </row>
    <row r="4229" spans="1:5">
      <c r="A4229" t="s">
        <v>5837</v>
      </c>
      <c r="B4229" t="s">
        <v>5</v>
      </c>
      <c r="C4229" t="s">
        <v>1739</v>
      </c>
      <c r="D4229" t="s">
        <v>6902</v>
      </c>
      <c r="E4229" t="s">
        <v>1707</v>
      </c>
    </row>
    <row r="4230" spans="1:5">
      <c r="A4230" t="s">
        <v>5838</v>
      </c>
      <c r="B4230" t="s">
        <v>5</v>
      </c>
      <c r="C4230" t="s">
        <v>1739</v>
      </c>
      <c r="D4230" t="s">
        <v>6902</v>
      </c>
      <c r="E4230" t="s">
        <v>1708</v>
      </c>
    </row>
    <row r="4231" spans="1:5">
      <c r="A4231" t="s">
        <v>5839</v>
      </c>
      <c r="B4231" t="s">
        <v>5</v>
      </c>
      <c r="C4231" t="s">
        <v>1739</v>
      </c>
      <c r="D4231" t="s">
        <v>6902</v>
      </c>
      <c r="E4231" t="s">
        <v>1709</v>
      </c>
    </row>
    <row r="4232" spans="1:5">
      <c r="A4232" t="s">
        <v>5840</v>
      </c>
      <c r="B4232" t="s">
        <v>5</v>
      </c>
      <c r="C4232" t="s">
        <v>1739</v>
      </c>
      <c r="D4232" t="s">
        <v>6902</v>
      </c>
      <c r="E4232" t="s">
        <v>1710</v>
      </c>
    </row>
    <row r="4233" spans="1:5">
      <c r="A4233" t="s">
        <v>5841</v>
      </c>
      <c r="B4233" t="s">
        <v>5</v>
      </c>
      <c r="C4233" t="s">
        <v>1739</v>
      </c>
      <c r="D4233" t="s">
        <v>6902</v>
      </c>
      <c r="E4233" t="s">
        <v>1711</v>
      </c>
    </row>
    <row r="4234" spans="1:5">
      <c r="A4234" t="s">
        <v>5842</v>
      </c>
      <c r="B4234" t="s">
        <v>5</v>
      </c>
      <c r="C4234" t="s">
        <v>1739</v>
      </c>
      <c r="D4234" t="s">
        <v>6902</v>
      </c>
      <c r="E4234" t="s">
        <v>1712</v>
      </c>
    </row>
    <row r="4235" spans="1:5">
      <c r="A4235" t="s">
        <v>5843</v>
      </c>
      <c r="B4235" t="s">
        <v>5</v>
      </c>
      <c r="C4235" t="s">
        <v>1739</v>
      </c>
      <c r="D4235" t="s">
        <v>6902</v>
      </c>
      <c r="E4235" t="s">
        <v>1713</v>
      </c>
    </row>
    <row r="4236" spans="1:5">
      <c r="A4236" t="s">
        <v>5844</v>
      </c>
      <c r="B4236" t="s">
        <v>5</v>
      </c>
      <c r="C4236" t="s">
        <v>1739</v>
      </c>
      <c r="D4236" t="s">
        <v>6902</v>
      </c>
      <c r="E4236" t="s">
        <v>1714</v>
      </c>
    </row>
    <row r="4237" spans="1:5">
      <c r="A4237" t="s">
        <v>5845</v>
      </c>
      <c r="B4237" t="s">
        <v>5</v>
      </c>
      <c r="C4237" t="s">
        <v>1739</v>
      </c>
      <c r="D4237" t="s">
        <v>6902</v>
      </c>
      <c r="E4237" t="s">
        <v>1715</v>
      </c>
    </row>
    <row r="4238" spans="1:5">
      <c r="A4238" t="s">
        <v>5846</v>
      </c>
      <c r="B4238" t="s">
        <v>5</v>
      </c>
      <c r="C4238" t="s">
        <v>1739</v>
      </c>
      <c r="D4238" t="s">
        <v>6903</v>
      </c>
      <c r="E4238" t="s">
        <v>1702</v>
      </c>
    </row>
    <row r="4239" spans="1:5">
      <c r="A4239" t="s">
        <v>5847</v>
      </c>
      <c r="B4239" t="s">
        <v>5</v>
      </c>
      <c r="C4239" t="s">
        <v>1739</v>
      </c>
      <c r="D4239" t="s">
        <v>6903</v>
      </c>
      <c r="E4239" t="s">
        <v>1705</v>
      </c>
    </row>
    <row r="4240" spans="1:5">
      <c r="A4240" t="s">
        <v>5848</v>
      </c>
      <c r="B4240" t="s">
        <v>5</v>
      </c>
      <c r="C4240" t="s">
        <v>1739</v>
      </c>
      <c r="D4240" t="s">
        <v>6903</v>
      </c>
      <c r="E4240" t="s">
        <v>1706</v>
      </c>
    </row>
    <row r="4241" spans="1:5">
      <c r="A4241" t="s">
        <v>5849</v>
      </c>
      <c r="B4241" t="s">
        <v>5</v>
      </c>
      <c r="C4241" t="s">
        <v>1739</v>
      </c>
      <c r="D4241" t="s">
        <v>6903</v>
      </c>
      <c r="E4241" t="s">
        <v>1707</v>
      </c>
    </row>
    <row r="4242" spans="1:5">
      <c r="A4242" t="s">
        <v>5850</v>
      </c>
      <c r="B4242" t="s">
        <v>5</v>
      </c>
      <c r="C4242" t="s">
        <v>1739</v>
      </c>
      <c r="D4242" t="s">
        <v>6903</v>
      </c>
      <c r="E4242" t="s">
        <v>1708</v>
      </c>
    </row>
    <row r="4243" spans="1:5">
      <c r="A4243" t="s">
        <v>5851</v>
      </c>
      <c r="B4243" t="s">
        <v>5</v>
      </c>
      <c r="C4243" t="s">
        <v>1739</v>
      </c>
      <c r="D4243" t="s">
        <v>6903</v>
      </c>
      <c r="E4243" t="s">
        <v>1709</v>
      </c>
    </row>
    <row r="4244" spans="1:5">
      <c r="A4244" t="s">
        <v>5852</v>
      </c>
      <c r="B4244" t="s">
        <v>5</v>
      </c>
      <c r="C4244" t="s">
        <v>1739</v>
      </c>
      <c r="D4244" t="s">
        <v>6903</v>
      </c>
      <c r="E4244" t="s">
        <v>1710</v>
      </c>
    </row>
    <row r="4245" spans="1:5">
      <c r="A4245" t="s">
        <v>5853</v>
      </c>
      <c r="B4245" t="s">
        <v>5</v>
      </c>
      <c r="C4245" t="s">
        <v>1739</v>
      </c>
      <c r="D4245" t="s">
        <v>6903</v>
      </c>
      <c r="E4245" t="s">
        <v>1711</v>
      </c>
    </row>
    <row r="4246" spans="1:5">
      <c r="A4246" t="s">
        <v>5854</v>
      </c>
      <c r="B4246" t="s">
        <v>5</v>
      </c>
      <c r="C4246" t="s">
        <v>1739</v>
      </c>
      <c r="D4246" t="s">
        <v>6903</v>
      </c>
      <c r="E4246" t="s">
        <v>1712</v>
      </c>
    </row>
    <row r="4247" spans="1:5">
      <c r="A4247" t="s">
        <v>5855</v>
      </c>
      <c r="B4247" t="s">
        <v>5</v>
      </c>
      <c r="C4247" t="s">
        <v>1739</v>
      </c>
      <c r="D4247" t="s">
        <v>6903</v>
      </c>
      <c r="E4247" t="s">
        <v>1713</v>
      </c>
    </row>
    <row r="4248" spans="1:5">
      <c r="A4248" t="s">
        <v>5856</v>
      </c>
      <c r="B4248" t="s">
        <v>5</v>
      </c>
      <c r="C4248" t="s">
        <v>1739</v>
      </c>
      <c r="D4248" t="s">
        <v>6903</v>
      </c>
      <c r="E4248" t="s">
        <v>1714</v>
      </c>
    </row>
    <row r="4249" spans="1:5">
      <c r="A4249" t="s">
        <v>5857</v>
      </c>
      <c r="B4249" t="s">
        <v>5</v>
      </c>
      <c r="C4249" t="s">
        <v>1739</v>
      </c>
      <c r="D4249" t="s">
        <v>6903</v>
      </c>
      <c r="E4249" t="s">
        <v>1715</v>
      </c>
    </row>
    <row r="4250" spans="1:5">
      <c r="A4250" t="s">
        <v>5858</v>
      </c>
      <c r="B4250" t="s">
        <v>5</v>
      </c>
      <c r="C4250" t="s">
        <v>1739</v>
      </c>
      <c r="D4250" t="s">
        <v>6904</v>
      </c>
      <c r="E4250" t="s">
        <v>1702</v>
      </c>
    </row>
    <row r="4251" spans="1:5">
      <c r="A4251" t="s">
        <v>5859</v>
      </c>
      <c r="B4251" t="s">
        <v>5</v>
      </c>
      <c r="C4251" t="s">
        <v>1739</v>
      </c>
      <c r="D4251" t="s">
        <v>6904</v>
      </c>
      <c r="E4251" t="s">
        <v>1705</v>
      </c>
    </row>
    <row r="4252" spans="1:5">
      <c r="A4252" t="s">
        <v>5860</v>
      </c>
      <c r="B4252" t="s">
        <v>5</v>
      </c>
      <c r="C4252" t="s">
        <v>1739</v>
      </c>
      <c r="D4252" t="s">
        <v>6904</v>
      </c>
      <c r="E4252" t="s">
        <v>1706</v>
      </c>
    </row>
    <row r="4253" spans="1:5">
      <c r="A4253" t="s">
        <v>5861</v>
      </c>
      <c r="B4253" t="s">
        <v>5</v>
      </c>
      <c r="C4253" t="s">
        <v>1739</v>
      </c>
      <c r="D4253" t="s">
        <v>6904</v>
      </c>
      <c r="E4253" t="s">
        <v>1707</v>
      </c>
    </row>
    <row r="4254" spans="1:5">
      <c r="A4254" t="s">
        <v>5862</v>
      </c>
      <c r="B4254" t="s">
        <v>5</v>
      </c>
      <c r="C4254" t="s">
        <v>1739</v>
      </c>
      <c r="D4254" t="s">
        <v>6904</v>
      </c>
      <c r="E4254" t="s">
        <v>1708</v>
      </c>
    </row>
    <row r="4255" spans="1:5">
      <c r="A4255" t="s">
        <v>5863</v>
      </c>
      <c r="B4255" t="s">
        <v>5</v>
      </c>
      <c r="C4255" t="s">
        <v>1739</v>
      </c>
      <c r="D4255" t="s">
        <v>6904</v>
      </c>
      <c r="E4255" t="s">
        <v>1709</v>
      </c>
    </row>
    <row r="4256" spans="1:5">
      <c r="A4256" t="s">
        <v>5864</v>
      </c>
      <c r="B4256" t="s">
        <v>5</v>
      </c>
      <c r="C4256" t="s">
        <v>1739</v>
      </c>
      <c r="D4256" t="s">
        <v>6904</v>
      </c>
      <c r="E4256" t="s">
        <v>1710</v>
      </c>
    </row>
    <row r="4257" spans="1:5">
      <c r="A4257" t="s">
        <v>5865</v>
      </c>
      <c r="B4257" t="s">
        <v>5</v>
      </c>
      <c r="C4257" t="s">
        <v>1739</v>
      </c>
      <c r="D4257" t="s">
        <v>6904</v>
      </c>
      <c r="E4257" t="s">
        <v>1711</v>
      </c>
    </row>
    <row r="4258" spans="1:5">
      <c r="A4258" t="s">
        <v>5866</v>
      </c>
      <c r="B4258" t="s">
        <v>5</v>
      </c>
      <c r="C4258" t="s">
        <v>1739</v>
      </c>
      <c r="D4258" t="s">
        <v>6904</v>
      </c>
      <c r="E4258" t="s">
        <v>1712</v>
      </c>
    </row>
    <row r="4259" spans="1:5">
      <c r="A4259" t="s">
        <v>5867</v>
      </c>
      <c r="B4259" t="s">
        <v>5</v>
      </c>
      <c r="C4259" t="s">
        <v>1739</v>
      </c>
      <c r="D4259" t="s">
        <v>6904</v>
      </c>
      <c r="E4259" t="s">
        <v>1713</v>
      </c>
    </row>
    <row r="4260" spans="1:5">
      <c r="A4260" t="s">
        <v>5868</v>
      </c>
      <c r="B4260" t="s">
        <v>5</v>
      </c>
      <c r="C4260" t="s">
        <v>1739</v>
      </c>
      <c r="D4260" t="s">
        <v>6904</v>
      </c>
      <c r="E4260" t="s">
        <v>1714</v>
      </c>
    </row>
    <row r="4261" spans="1:5">
      <c r="A4261" t="s">
        <v>5869</v>
      </c>
      <c r="B4261" t="s">
        <v>5</v>
      </c>
      <c r="C4261" t="s">
        <v>1739</v>
      </c>
      <c r="D4261" t="s">
        <v>6904</v>
      </c>
      <c r="E4261" t="s">
        <v>1715</v>
      </c>
    </row>
    <row r="4262" spans="1:5">
      <c r="A4262" t="s">
        <v>5870</v>
      </c>
      <c r="B4262" t="s">
        <v>5</v>
      </c>
      <c r="C4262" t="s">
        <v>1739</v>
      </c>
      <c r="D4262" t="s">
        <v>6905</v>
      </c>
      <c r="E4262" t="s">
        <v>1702</v>
      </c>
    </row>
    <row r="4263" spans="1:5">
      <c r="A4263" t="s">
        <v>5871</v>
      </c>
      <c r="B4263" t="s">
        <v>5</v>
      </c>
      <c r="C4263" t="s">
        <v>1739</v>
      </c>
      <c r="D4263" t="s">
        <v>6905</v>
      </c>
      <c r="E4263" t="s">
        <v>1705</v>
      </c>
    </row>
    <row r="4264" spans="1:5">
      <c r="A4264" t="s">
        <v>5872</v>
      </c>
      <c r="B4264" t="s">
        <v>5</v>
      </c>
      <c r="C4264" t="s">
        <v>1739</v>
      </c>
      <c r="D4264" t="s">
        <v>6905</v>
      </c>
      <c r="E4264" t="s">
        <v>1706</v>
      </c>
    </row>
    <row r="4265" spans="1:5">
      <c r="A4265" t="s">
        <v>5873</v>
      </c>
      <c r="B4265" t="s">
        <v>5</v>
      </c>
      <c r="C4265" t="s">
        <v>1739</v>
      </c>
      <c r="D4265" t="s">
        <v>6905</v>
      </c>
      <c r="E4265" t="s">
        <v>1707</v>
      </c>
    </row>
    <row r="4266" spans="1:5">
      <c r="A4266" t="s">
        <v>5874</v>
      </c>
      <c r="B4266" t="s">
        <v>5</v>
      </c>
      <c r="C4266" t="s">
        <v>1739</v>
      </c>
      <c r="D4266" t="s">
        <v>6905</v>
      </c>
      <c r="E4266" t="s">
        <v>1708</v>
      </c>
    </row>
    <row r="4267" spans="1:5">
      <c r="A4267" t="s">
        <v>5875</v>
      </c>
      <c r="B4267" t="s">
        <v>5</v>
      </c>
      <c r="C4267" t="s">
        <v>1739</v>
      </c>
      <c r="D4267" t="s">
        <v>6905</v>
      </c>
      <c r="E4267" t="s">
        <v>1709</v>
      </c>
    </row>
    <row r="4268" spans="1:5">
      <c r="A4268" t="s">
        <v>5876</v>
      </c>
      <c r="B4268" t="s">
        <v>5</v>
      </c>
      <c r="C4268" t="s">
        <v>1739</v>
      </c>
      <c r="D4268" t="s">
        <v>6905</v>
      </c>
      <c r="E4268" t="s">
        <v>1710</v>
      </c>
    </row>
    <row r="4269" spans="1:5">
      <c r="A4269" t="s">
        <v>5877</v>
      </c>
      <c r="B4269" t="s">
        <v>5</v>
      </c>
      <c r="C4269" t="s">
        <v>1739</v>
      </c>
      <c r="D4269" t="s">
        <v>6905</v>
      </c>
      <c r="E4269" t="s">
        <v>1711</v>
      </c>
    </row>
    <row r="4270" spans="1:5">
      <c r="A4270" t="s">
        <v>5878</v>
      </c>
      <c r="B4270" t="s">
        <v>5</v>
      </c>
      <c r="C4270" t="s">
        <v>1739</v>
      </c>
      <c r="D4270" t="s">
        <v>6905</v>
      </c>
      <c r="E4270" t="s">
        <v>1712</v>
      </c>
    </row>
    <row r="4271" spans="1:5">
      <c r="A4271" t="s">
        <v>5879</v>
      </c>
      <c r="B4271" t="s">
        <v>5</v>
      </c>
      <c r="C4271" t="s">
        <v>1739</v>
      </c>
      <c r="D4271" t="s">
        <v>6905</v>
      </c>
      <c r="E4271" t="s">
        <v>1713</v>
      </c>
    </row>
    <row r="4272" spans="1:5">
      <c r="A4272" t="s">
        <v>5880</v>
      </c>
      <c r="B4272" t="s">
        <v>5</v>
      </c>
      <c r="C4272" t="s">
        <v>1739</v>
      </c>
      <c r="D4272" t="s">
        <v>6905</v>
      </c>
      <c r="E4272" t="s">
        <v>1714</v>
      </c>
    </row>
    <row r="4273" spans="1:5">
      <c r="A4273" t="s">
        <v>5881</v>
      </c>
      <c r="B4273" t="s">
        <v>5</v>
      </c>
      <c r="C4273" t="s">
        <v>1739</v>
      </c>
      <c r="D4273" t="s">
        <v>6905</v>
      </c>
      <c r="E4273" t="s">
        <v>1715</v>
      </c>
    </row>
    <row r="4274" spans="1:5">
      <c r="A4274" t="s">
        <v>5882</v>
      </c>
      <c r="B4274" t="s">
        <v>5</v>
      </c>
      <c r="C4274" t="s">
        <v>1739</v>
      </c>
      <c r="D4274" t="s">
        <v>6906</v>
      </c>
      <c r="E4274" t="s">
        <v>1702</v>
      </c>
    </row>
    <row r="4275" spans="1:5">
      <c r="A4275" t="s">
        <v>5883</v>
      </c>
      <c r="B4275" t="s">
        <v>5</v>
      </c>
      <c r="C4275" t="s">
        <v>1739</v>
      </c>
      <c r="D4275" t="s">
        <v>6906</v>
      </c>
      <c r="E4275" t="s">
        <v>1705</v>
      </c>
    </row>
    <row r="4276" spans="1:5">
      <c r="A4276" t="s">
        <v>5884</v>
      </c>
      <c r="B4276" t="s">
        <v>5</v>
      </c>
      <c r="C4276" t="s">
        <v>1739</v>
      </c>
      <c r="D4276" t="s">
        <v>6906</v>
      </c>
      <c r="E4276" t="s">
        <v>1706</v>
      </c>
    </row>
    <row r="4277" spans="1:5">
      <c r="A4277" t="s">
        <v>5885</v>
      </c>
      <c r="B4277" t="s">
        <v>5</v>
      </c>
      <c r="C4277" t="s">
        <v>1739</v>
      </c>
      <c r="D4277" t="s">
        <v>6906</v>
      </c>
      <c r="E4277" t="s">
        <v>1707</v>
      </c>
    </row>
    <row r="4278" spans="1:5">
      <c r="A4278" t="s">
        <v>5886</v>
      </c>
      <c r="B4278" t="s">
        <v>5</v>
      </c>
      <c r="C4278" t="s">
        <v>1739</v>
      </c>
      <c r="D4278" t="s">
        <v>6906</v>
      </c>
      <c r="E4278" t="s">
        <v>1708</v>
      </c>
    </row>
    <row r="4279" spans="1:5">
      <c r="A4279" t="s">
        <v>5887</v>
      </c>
      <c r="B4279" t="s">
        <v>5</v>
      </c>
      <c r="C4279" t="s">
        <v>1739</v>
      </c>
      <c r="D4279" t="s">
        <v>6906</v>
      </c>
      <c r="E4279" t="s">
        <v>1709</v>
      </c>
    </row>
    <row r="4280" spans="1:5">
      <c r="A4280" t="s">
        <v>5888</v>
      </c>
      <c r="B4280" t="s">
        <v>5</v>
      </c>
      <c r="C4280" t="s">
        <v>1739</v>
      </c>
      <c r="D4280" t="s">
        <v>6906</v>
      </c>
      <c r="E4280" t="s">
        <v>1710</v>
      </c>
    </row>
    <row r="4281" spans="1:5">
      <c r="A4281" t="s">
        <v>5889</v>
      </c>
      <c r="B4281" t="s">
        <v>5</v>
      </c>
      <c r="C4281" t="s">
        <v>1739</v>
      </c>
      <c r="D4281" t="s">
        <v>6906</v>
      </c>
      <c r="E4281" t="s">
        <v>1711</v>
      </c>
    </row>
    <row r="4282" spans="1:5">
      <c r="A4282" t="s">
        <v>5890</v>
      </c>
      <c r="B4282" t="s">
        <v>5</v>
      </c>
      <c r="C4282" t="s">
        <v>1739</v>
      </c>
      <c r="D4282" t="s">
        <v>6906</v>
      </c>
      <c r="E4282" t="s">
        <v>1712</v>
      </c>
    </row>
    <row r="4283" spans="1:5">
      <c r="A4283" t="s">
        <v>5891</v>
      </c>
      <c r="B4283" t="s">
        <v>5</v>
      </c>
      <c r="C4283" t="s">
        <v>1739</v>
      </c>
      <c r="D4283" t="s">
        <v>6906</v>
      </c>
      <c r="E4283" t="s">
        <v>1713</v>
      </c>
    </row>
    <row r="4284" spans="1:5">
      <c r="A4284" t="s">
        <v>5892</v>
      </c>
      <c r="B4284" t="s">
        <v>5</v>
      </c>
      <c r="C4284" t="s">
        <v>1739</v>
      </c>
      <c r="D4284" t="s">
        <v>6906</v>
      </c>
      <c r="E4284" t="s">
        <v>1714</v>
      </c>
    </row>
    <row r="4285" spans="1:5">
      <c r="A4285" t="s">
        <v>5893</v>
      </c>
      <c r="B4285" t="s">
        <v>5</v>
      </c>
      <c r="C4285" t="s">
        <v>1739</v>
      </c>
      <c r="D4285" t="s">
        <v>6906</v>
      </c>
      <c r="E4285" t="s">
        <v>1715</v>
      </c>
    </row>
    <row r="4286" spans="1:5">
      <c r="A4286" t="s">
        <v>5894</v>
      </c>
      <c r="B4286" t="s">
        <v>5</v>
      </c>
      <c r="C4286" t="s">
        <v>1739</v>
      </c>
      <c r="D4286" t="s">
        <v>6907</v>
      </c>
      <c r="E4286" t="s">
        <v>1702</v>
      </c>
    </row>
    <row r="4287" spans="1:5">
      <c r="A4287" t="s">
        <v>5895</v>
      </c>
      <c r="B4287" t="s">
        <v>5</v>
      </c>
      <c r="C4287" t="s">
        <v>1739</v>
      </c>
      <c r="D4287" t="s">
        <v>6907</v>
      </c>
      <c r="E4287" t="s">
        <v>1705</v>
      </c>
    </row>
    <row r="4288" spans="1:5">
      <c r="A4288" t="s">
        <v>5896</v>
      </c>
      <c r="B4288" t="s">
        <v>5</v>
      </c>
      <c r="C4288" t="s">
        <v>1739</v>
      </c>
      <c r="D4288" t="s">
        <v>6907</v>
      </c>
      <c r="E4288" t="s">
        <v>1706</v>
      </c>
    </row>
    <row r="4289" spans="1:5">
      <c r="A4289" t="s">
        <v>5897</v>
      </c>
      <c r="B4289" t="s">
        <v>5</v>
      </c>
      <c r="C4289" t="s">
        <v>1739</v>
      </c>
      <c r="D4289" t="s">
        <v>6907</v>
      </c>
      <c r="E4289" t="s">
        <v>1707</v>
      </c>
    </row>
    <row r="4290" spans="1:5">
      <c r="A4290" t="s">
        <v>5898</v>
      </c>
      <c r="B4290" t="s">
        <v>5</v>
      </c>
      <c r="C4290" t="s">
        <v>1739</v>
      </c>
      <c r="D4290" t="s">
        <v>6907</v>
      </c>
      <c r="E4290" t="s">
        <v>1708</v>
      </c>
    </row>
    <row r="4291" spans="1:5">
      <c r="A4291" t="s">
        <v>5899</v>
      </c>
      <c r="B4291" t="s">
        <v>5</v>
      </c>
      <c r="C4291" t="s">
        <v>1739</v>
      </c>
      <c r="D4291" t="s">
        <v>6907</v>
      </c>
      <c r="E4291" t="s">
        <v>1709</v>
      </c>
    </row>
    <row r="4292" spans="1:5">
      <c r="A4292" t="s">
        <v>5900</v>
      </c>
      <c r="B4292" t="s">
        <v>5</v>
      </c>
      <c r="C4292" t="s">
        <v>1739</v>
      </c>
      <c r="D4292" t="s">
        <v>6907</v>
      </c>
      <c r="E4292" t="s">
        <v>1710</v>
      </c>
    </row>
    <row r="4293" spans="1:5">
      <c r="A4293" t="s">
        <v>5901</v>
      </c>
      <c r="B4293" t="s">
        <v>5</v>
      </c>
      <c r="C4293" t="s">
        <v>1739</v>
      </c>
      <c r="D4293" t="s">
        <v>6907</v>
      </c>
      <c r="E4293" t="s">
        <v>1711</v>
      </c>
    </row>
    <row r="4294" spans="1:5">
      <c r="A4294" t="s">
        <v>5902</v>
      </c>
      <c r="B4294" t="s">
        <v>5</v>
      </c>
      <c r="C4294" t="s">
        <v>1739</v>
      </c>
      <c r="D4294" t="s">
        <v>6907</v>
      </c>
      <c r="E4294" t="s">
        <v>1712</v>
      </c>
    </row>
    <row r="4295" spans="1:5">
      <c r="A4295" t="s">
        <v>5903</v>
      </c>
      <c r="B4295" t="s">
        <v>5</v>
      </c>
      <c r="C4295" t="s">
        <v>1739</v>
      </c>
      <c r="D4295" t="s">
        <v>6907</v>
      </c>
      <c r="E4295" t="s">
        <v>1713</v>
      </c>
    </row>
    <row r="4296" spans="1:5">
      <c r="A4296" t="s">
        <v>5904</v>
      </c>
      <c r="B4296" t="s">
        <v>5</v>
      </c>
      <c r="C4296" t="s">
        <v>1739</v>
      </c>
      <c r="D4296" t="s">
        <v>6907</v>
      </c>
      <c r="E4296" t="s">
        <v>1714</v>
      </c>
    </row>
    <row r="4297" spans="1:5">
      <c r="A4297" t="s">
        <v>5905</v>
      </c>
      <c r="B4297" t="s">
        <v>5</v>
      </c>
      <c r="C4297" t="s">
        <v>1739</v>
      </c>
      <c r="D4297" t="s">
        <v>6907</v>
      </c>
      <c r="E4297" t="s">
        <v>1715</v>
      </c>
    </row>
    <row r="4298" spans="1:5">
      <c r="A4298" t="s">
        <v>5906</v>
      </c>
      <c r="B4298" t="s">
        <v>5</v>
      </c>
      <c r="C4298" t="s">
        <v>1739</v>
      </c>
      <c r="D4298" t="s">
        <v>6908</v>
      </c>
      <c r="E4298" t="s">
        <v>1702</v>
      </c>
    </row>
    <row r="4299" spans="1:5">
      <c r="A4299" t="s">
        <v>5907</v>
      </c>
      <c r="B4299" t="s">
        <v>5</v>
      </c>
      <c r="C4299" t="s">
        <v>1739</v>
      </c>
      <c r="D4299" t="s">
        <v>6908</v>
      </c>
      <c r="E4299" t="s">
        <v>1705</v>
      </c>
    </row>
    <row r="4300" spans="1:5">
      <c r="A4300" t="s">
        <v>5908</v>
      </c>
      <c r="B4300" t="s">
        <v>5</v>
      </c>
      <c r="C4300" t="s">
        <v>1739</v>
      </c>
      <c r="D4300" t="s">
        <v>6908</v>
      </c>
      <c r="E4300" t="s">
        <v>1706</v>
      </c>
    </row>
    <row r="4301" spans="1:5">
      <c r="A4301" t="s">
        <v>5909</v>
      </c>
      <c r="B4301" t="s">
        <v>5</v>
      </c>
      <c r="C4301" t="s">
        <v>1739</v>
      </c>
      <c r="D4301" t="s">
        <v>6908</v>
      </c>
      <c r="E4301" t="s">
        <v>1707</v>
      </c>
    </row>
    <row r="4302" spans="1:5">
      <c r="A4302" t="s">
        <v>5910</v>
      </c>
      <c r="B4302" t="s">
        <v>5</v>
      </c>
      <c r="C4302" t="s">
        <v>1739</v>
      </c>
      <c r="D4302" t="s">
        <v>6908</v>
      </c>
      <c r="E4302" t="s">
        <v>1708</v>
      </c>
    </row>
    <row r="4303" spans="1:5">
      <c r="A4303" t="s">
        <v>5911</v>
      </c>
      <c r="B4303" t="s">
        <v>5</v>
      </c>
      <c r="C4303" t="s">
        <v>1739</v>
      </c>
      <c r="D4303" t="s">
        <v>6908</v>
      </c>
      <c r="E4303" t="s">
        <v>1709</v>
      </c>
    </row>
    <row r="4304" spans="1:5">
      <c r="A4304" t="s">
        <v>5912</v>
      </c>
      <c r="B4304" t="s">
        <v>5</v>
      </c>
      <c r="C4304" t="s">
        <v>1739</v>
      </c>
      <c r="D4304" t="s">
        <v>6908</v>
      </c>
      <c r="E4304" t="s">
        <v>1710</v>
      </c>
    </row>
    <row r="4305" spans="1:5">
      <c r="A4305" t="s">
        <v>5913</v>
      </c>
      <c r="B4305" t="s">
        <v>5</v>
      </c>
      <c r="C4305" t="s">
        <v>1739</v>
      </c>
      <c r="D4305" t="s">
        <v>6908</v>
      </c>
      <c r="E4305" t="s">
        <v>1711</v>
      </c>
    </row>
    <row r="4306" spans="1:5">
      <c r="A4306" t="s">
        <v>5914</v>
      </c>
      <c r="B4306" t="s">
        <v>5</v>
      </c>
      <c r="C4306" t="s">
        <v>1739</v>
      </c>
      <c r="D4306" t="s">
        <v>6908</v>
      </c>
      <c r="E4306" t="s">
        <v>1712</v>
      </c>
    </row>
    <row r="4307" spans="1:5">
      <c r="A4307" t="s">
        <v>5915</v>
      </c>
      <c r="B4307" t="s">
        <v>5</v>
      </c>
      <c r="C4307" t="s">
        <v>1739</v>
      </c>
      <c r="D4307" t="s">
        <v>6908</v>
      </c>
      <c r="E4307" t="s">
        <v>1713</v>
      </c>
    </row>
    <row r="4308" spans="1:5">
      <c r="A4308" t="s">
        <v>5916</v>
      </c>
      <c r="B4308" t="s">
        <v>5</v>
      </c>
      <c r="C4308" t="s">
        <v>1739</v>
      </c>
      <c r="D4308" t="s">
        <v>6908</v>
      </c>
      <c r="E4308" t="s">
        <v>1714</v>
      </c>
    </row>
    <row r="4309" spans="1:5">
      <c r="A4309" t="s">
        <v>5917</v>
      </c>
      <c r="B4309" t="s">
        <v>5</v>
      </c>
      <c r="C4309" t="s">
        <v>1739</v>
      </c>
      <c r="D4309" t="s">
        <v>6908</v>
      </c>
      <c r="E4309" t="s">
        <v>1715</v>
      </c>
    </row>
    <row r="4310" spans="1:5">
      <c r="A4310" t="s">
        <v>5918</v>
      </c>
      <c r="B4310" t="s">
        <v>5</v>
      </c>
      <c r="C4310" t="s">
        <v>1739</v>
      </c>
      <c r="D4310" t="s">
        <v>6909</v>
      </c>
      <c r="E4310" t="s">
        <v>1702</v>
      </c>
    </row>
    <row r="4311" spans="1:5">
      <c r="A4311" t="s">
        <v>5919</v>
      </c>
      <c r="B4311" t="s">
        <v>5</v>
      </c>
      <c r="C4311" t="s">
        <v>1739</v>
      </c>
      <c r="D4311" t="s">
        <v>6909</v>
      </c>
      <c r="E4311" t="s">
        <v>1705</v>
      </c>
    </row>
    <row r="4312" spans="1:5">
      <c r="A4312" t="s">
        <v>5920</v>
      </c>
      <c r="B4312" t="s">
        <v>5</v>
      </c>
      <c r="C4312" t="s">
        <v>1739</v>
      </c>
      <c r="D4312" t="s">
        <v>6909</v>
      </c>
      <c r="E4312" t="s">
        <v>1706</v>
      </c>
    </row>
    <row r="4313" spans="1:5">
      <c r="A4313" t="s">
        <v>5921</v>
      </c>
      <c r="B4313" t="s">
        <v>5</v>
      </c>
      <c r="C4313" t="s">
        <v>1739</v>
      </c>
      <c r="D4313" t="s">
        <v>6909</v>
      </c>
      <c r="E4313" t="s">
        <v>1707</v>
      </c>
    </row>
    <row r="4314" spans="1:5">
      <c r="A4314" t="s">
        <v>5922</v>
      </c>
      <c r="B4314" t="s">
        <v>5</v>
      </c>
      <c r="C4314" t="s">
        <v>1739</v>
      </c>
      <c r="D4314" t="s">
        <v>6909</v>
      </c>
      <c r="E4314" t="s">
        <v>1708</v>
      </c>
    </row>
    <row r="4315" spans="1:5">
      <c r="A4315" t="s">
        <v>5923</v>
      </c>
      <c r="B4315" t="s">
        <v>5</v>
      </c>
      <c r="C4315" t="s">
        <v>1739</v>
      </c>
      <c r="D4315" t="s">
        <v>6909</v>
      </c>
      <c r="E4315" t="s">
        <v>1709</v>
      </c>
    </row>
    <row r="4316" spans="1:5">
      <c r="A4316" t="s">
        <v>5924</v>
      </c>
      <c r="B4316" t="s">
        <v>5</v>
      </c>
      <c r="C4316" t="s">
        <v>1739</v>
      </c>
      <c r="D4316" t="s">
        <v>6909</v>
      </c>
      <c r="E4316" t="s">
        <v>1710</v>
      </c>
    </row>
    <row r="4317" spans="1:5">
      <c r="A4317" t="s">
        <v>5925</v>
      </c>
      <c r="B4317" t="s">
        <v>5</v>
      </c>
      <c r="C4317" t="s">
        <v>1739</v>
      </c>
      <c r="D4317" t="s">
        <v>6909</v>
      </c>
      <c r="E4317" t="s">
        <v>1711</v>
      </c>
    </row>
    <row r="4318" spans="1:5">
      <c r="A4318" t="s">
        <v>5926</v>
      </c>
      <c r="B4318" t="s">
        <v>5</v>
      </c>
      <c r="C4318" t="s">
        <v>1739</v>
      </c>
      <c r="D4318" t="s">
        <v>6909</v>
      </c>
      <c r="E4318" t="s">
        <v>1712</v>
      </c>
    </row>
    <row r="4319" spans="1:5">
      <c r="A4319" t="s">
        <v>5927</v>
      </c>
      <c r="B4319" t="s">
        <v>5</v>
      </c>
      <c r="C4319" t="s">
        <v>1739</v>
      </c>
      <c r="D4319" t="s">
        <v>6909</v>
      </c>
      <c r="E4319" t="s">
        <v>1713</v>
      </c>
    </row>
    <row r="4320" spans="1:5">
      <c r="A4320" t="s">
        <v>5928</v>
      </c>
      <c r="B4320" t="s">
        <v>5</v>
      </c>
      <c r="C4320" t="s">
        <v>1739</v>
      </c>
      <c r="D4320" t="s">
        <v>6909</v>
      </c>
      <c r="E4320" t="s">
        <v>1714</v>
      </c>
    </row>
    <row r="4321" spans="1:5">
      <c r="A4321" t="s">
        <v>5929</v>
      </c>
      <c r="B4321" t="s">
        <v>5</v>
      </c>
      <c r="C4321" t="s">
        <v>1739</v>
      </c>
      <c r="D4321" t="s">
        <v>6909</v>
      </c>
      <c r="E4321" t="s">
        <v>1715</v>
      </c>
    </row>
    <row r="4322" spans="1:5">
      <c r="A4322" t="s">
        <v>5930</v>
      </c>
      <c r="B4322" t="s">
        <v>5</v>
      </c>
      <c r="C4322" t="s">
        <v>1739</v>
      </c>
      <c r="D4322" t="s">
        <v>6910</v>
      </c>
      <c r="E4322" t="s">
        <v>1702</v>
      </c>
    </row>
    <row r="4323" spans="1:5">
      <c r="A4323" t="s">
        <v>5931</v>
      </c>
      <c r="B4323" t="s">
        <v>5</v>
      </c>
      <c r="C4323" t="s">
        <v>1739</v>
      </c>
      <c r="D4323" t="s">
        <v>6910</v>
      </c>
      <c r="E4323" t="s">
        <v>1705</v>
      </c>
    </row>
    <row r="4324" spans="1:5">
      <c r="A4324" t="s">
        <v>5932</v>
      </c>
      <c r="B4324" t="s">
        <v>5</v>
      </c>
      <c r="C4324" t="s">
        <v>1739</v>
      </c>
      <c r="D4324" t="s">
        <v>6910</v>
      </c>
      <c r="E4324" t="s">
        <v>1706</v>
      </c>
    </row>
    <row r="4325" spans="1:5">
      <c r="A4325" t="s">
        <v>5933</v>
      </c>
      <c r="B4325" t="s">
        <v>5</v>
      </c>
      <c r="C4325" t="s">
        <v>1739</v>
      </c>
      <c r="D4325" t="s">
        <v>6910</v>
      </c>
      <c r="E4325" t="s">
        <v>1707</v>
      </c>
    </row>
    <row r="4326" spans="1:5">
      <c r="A4326" t="s">
        <v>5934</v>
      </c>
      <c r="B4326" t="s">
        <v>5</v>
      </c>
      <c r="C4326" t="s">
        <v>1739</v>
      </c>
      <c r="D4326" t="s">
        <v>6910</v>
      </c>
      <c r="E4326" t="s">
        <v>1708</v>
      </c>
    </row>
    <row r="4327" spans="1:5">
      <c r="A4327" t="s">
        <v>5935</v>
      </c>
      <c r="B4327" t="s">
        <v>5</v>
      </c>
      <c r="C4327" t="s">
        <v>1739</v>
      </c>
      <c r="D4327" t="s">
        <v>6910</v>
      </c>
      <c r="E4327" t="s">
        <v>1709</v>
      </c>
    </row>
    <row r="4328" spans="1:5">
      <c r="A4328" t="s">
        <v>5936</v>
      </c>
      <c r="B4328" t="s">
        <v>5</v>
      </c>
      <c r="C4328" t="s">
        <v>1739</v>
      </c>
      <c r="D4328" t="s">
        <v>6910</v>
      </c>
      <c r="E4328" t="s">
        <v>1710</v>
      </c>
    </row>
    <row r="4329" spans="1:5">
      <c r="A4329" t="s">
        <v>5937</v>
      </c>
      <c r="B4329" t="s">
        <v>5</v>
      </c>
      <c r="C4329" t="s">
        <v>1739</v>
      </c>
      <c r="D4329" t="s">
        <v>6910</v>
      </c>
      <c r="E4329" t="s">
        <v>1711</v>
      </c>
    </row>
    <row r="4330" spans="1:5">
      <c r="A4330" t="s">
        <v>5938</v>
      </c>
      <c r="B4330" t="s">
        <v>5</v>
      </c>
      <c r="C4330" t="s">
        <v>1739</v>
      </c>
      <c r="D4330" t="s">
        <v>6910</v>
      </c>
      <c r="E4330" t="s">
        <v>1712</v>
      </c>
    </row>
    <row r="4331" spans="1:5">
      <c r="A4331" t="s">
        <v>5939</v>
      </c>
      <c r="B4331" t="s">
        <v>5</v>
      </c>
      <c r="C4331" t="s">
        <v>1739</v>
      </c>
      <c r="D4331" t="s">
        <v>6910</v>
      </c>
      <c r="E4331" t="s">
        <v>1713</v>
      </c>
    </row>
    <row r="4332" spans="1:5">
      <c r="A4332" t="s">
        <v>5940</v>
      </c>
      <c r="B4332" t="s">
        <v>5</v>
      </c>
      <c r="C4332" t="s">
        <v>1739</v>
      </c>
      <c r="D4332" t="s">
        <v>6910</v>
      </c>
      <c r="E4332" t="s">
        <v>1714</v>
      </c>
    </row>
    <row r="4333" spans="1:5">
      <c r="A4333" t="s">
        <v>5941</v>
      </c>
      <c r="B4333" t="s">
        <v>5</v>
      </c>
      <c r="C4333" t="s">
        <v>1739</v>
      </c>
      <c r="D4333" t="s">
        <v>6910</v>
      </c>
      <c r="E4333" t="s">
        <v>1715</v>
      </c>
    </row>
    <row r="4334" spans="1:5">
      <c r="A4334" t="s">
        <v>5942</v>
      </c>
      <c r="B4334" t="s">
        <v>5</v>
      </c>
      <c r="C4334" t="s">
        <v>1739</v>
      </c>
      <c r="D4334" t="s">
        <v>6911</v>
      </c>
      <c r="E4334" t="s">
        <v>1702</v>
      </c>
    </row>
    <row r="4335" spans="1:5">
      <c r="A4335" t="s">
        <v>5943</v>
      </c>
      <c r="B4335" t="s">
        <v>5</v>
      </c>
      <c r="C4335" t="s">
        <v>1739</v>
      </c>
      <c r="D4335" t="s">
        <v>6911</v>
      </c>
      <c r="E4335" t="s">
        <v>1705</v>
      </c>
    </row>
    <row r="4336" spans="1:5">
      <c r="A4336" t="s">
        <v>5944</v>
      </c>
      <c r="B4336" t="s">
        <v>5</v>
      </c>
      <c r="C4336" t="s">
        <v>1739</v>
      </c>
      <c r="D4336" t="s">
        <v>6911</v>
      </c>
      <c r="E4336" t="s">
        <v>1706</v>
      </c>
    </row>
    <row r="4337" spans="1:5">
      <c r="A4337" t="s">
        <v>5945</v>
      </c>
      <c r="B4337" t="s">
        <v>5</v>
      </c>
      <c r="C4337" t="s">
        <v>1739</v>
      </c>
      <c r="D4337" t="s">
        <v>6911</v>
      </c>
      <c r="E4337" t="s">
        <v>1707</v>
      </c>
    </row>
    <row r="4338" spans="1:5">
      <c r="A4338" t="s">
        <v>5946</v>
      </c>
      <c r="B4338" t="s">
        <v>5</v>
      </c>
      <c r="C4338" t="s">
        <v>1739</v>
      </c>
      <c r="D4338" t="s">
        <v>6911</v>
      </c>
      <c r="E4338" t="s">
        <v>1708</v>
      </c>
    </row>
    <row r="4339" spans="1:5">
      <c r="A4339" t="s">
        <v>5947</v>
      </c>
      <c r="B4339" t="s">
        <v>5</v>
      </c>
      <c r="C4339" t="s">
        <v>1739</v>
      </c>
      <c r="D4339" t="s">
        <v>6911</v>
      </c>
      <c r="E4339" t="s">
        <v>1709</v>
      </c>
    </row>
    <row r="4340" spans="1:5">
      <c r="A4340" t="s">
        <v>5948</v>
      </c>
      <c r="B4340" t="s">
        <v>5</v>
      </c>
      <c r="C4340" t="s">
        <v>1739</v>
      </c>
      <c r="D4340" t="s">
        <v>6911</v>
      </c>
      <c r="E4340" t="s">
        <v>1710</v>
      </c>
    </row>
    <row r="4341" spans="1:5">
      <c r="A4341" t="s">
        <v>5949</v>
      </c>
      <c r="B4341" t="s">
        <v>5</v>
      </c>
      <c r="C4341" t="s">
        <v>1739</v>
      </c>
      <c r="D4341" t="s">
        <v>6911</v>
      </c>
      <c r="E4341" t="s">
        <v>1711</v>
      </c>
    </row>
    <row r="4342" spans="1:5">
      <c r="A4342" t="s">
        <v>5950</v>
      </c>
      <c r="B4342" t="s">
        <v>5</v>
      </c>
      <c r="C4342" t="s">
        <v>1739</v>
      </c>
      <c r="D4342" t="s">
        <v>6911</v>
      </c>
      <c r="E4342" t="s">
        <v>1712</v>
      </c>
    </row>
    <row r="4343" spans="1:5">
      <c r="A4343" t="s">
        <v>5951</v>
      </c>
      <c r="B4343" t="s">
        <v>5</v>
      </c>
      <c r="C4343" t="s">
        <v>1739</v>
      </c>
      <c r="D4343" t="s">
        <v>6911</v>
      </c>
      <c r="E4343" t="s">
        <v>1713</v>
      </c>
    </row>
    <row r="4344" spans="1:5">
      <c r="A4344" t="s">
        <v>5952</v>
      </c>
      <c r="B4344" t="s">
        <v>5</v>
      </c>
      <c r="C4344" t="s">
        <v>1739</v>
      </c>
      <c r="D4344" t="s">
        <v>6911</v>
      </c>
      <c r="E4344" t="s">
        <v>1714</v>
      </c>
    </row>
    <row r="4345" spans="1:5">
      <c r="A4345" t="s">
        <v>5953</v>
      </c>
      <c r="B4345" t="s">
        <v>5</v>
      </c>
      <c r="C4345" t="s">
        <v>1739</v>
      </c>
      <c r="D4345" t="s">
        <v>6911</v>
      </c>
      <c r="E4345" t="s">
        <v>1715</v>
      </c>
    </row>
    <row r="4346" spans="1:5">
      <c r="A4346" t="s">
        <v>5954</v>
      </c>
      <c r="B4346" t="s">
        <v>5</v>
      </c>
      <c r="C4346" t="s">
        <v>1739</v>
      </c>
      <c r="D4346" t="s">
        <v>6912</v>
      </c>
      <c r="E4346" t="s">
        <v>1702</v>
      </c>
    </row>
    <row r="4347" spans="1:5">
      <c r="A4347" t="s">
        <v>5955</v>
      </c>
      <c r="B4347" t="s">
        <v>5</v>
      </c>
      <c r="C4347" t="s">
        <v>1739</v>
      </c>
      <c r="D4347" t="s">
        <v>6912</v>
      </c>
      <c r="E4347" t="s">
        <v>1705</v>
      </c>
    </row>
    <row r="4348" spans="1:5">
      <c r="A4348" t="s">
        <v>5956</v>
      </c>
      <c r="B4348" t="s">
        <v>5</v>
      </c>
      <c r="C4348" t="s">
        <v>1739</v>
      </c>
      <c r="D4348" t="s">
        <v>6912</v>
      </c>
      <c r="E4348" t="s">
        <v>1706</v>
      </c>
    </row>
    <row r="4349" spans="1:5">
      <c r="A4349" t="s">
        <v>5957</v>
      </c>
      <c r="B4349" t="s">
        <v>5</v>
      </c>
      <c r="C4349" t="s">
        <v>1739</v>
      </c>
      <c r="D4349" t="s">
        <v>6912</v>
      </c>
      <c r="E4349" t="s">
        <v>1707</v>
      </c>
    </row>
    <row r="4350" spans="1:5">
      <c r="A4350" t="s">
        <v>5958</v>
      </c>
      <c r="B4350" t="s">
        <v>5</v>
      </c>
      <c r="C4350" t="s">
        <v>1739</v>
      </c>
      <c r="D4350" t="s">
        <v>6912</v>
      </c>
      <c r="E4350" t="s">
        <v>1708</v>
      </c>
    </row>
    <row r="4351" spans="1:5">
      <c r="A4351" t="s">
        <v>5959</v>
      </c>
      <c r="B4351" t="s">
        <v>5</v>
      </c>
      <c r="C4351" t="s">
        <v>1739</v>
      </c>
      <c r="D4351" t="s">
        <v>6912</v>
      </c>
      <c r="E4351" t="s">
        <v>1709</v>
      </c>
    </row>
    <row r="4352" spans="1:5">
      <c r="A4352" t="s">
        <v>5960</v>
      </c>
      <c r="B4352" t="s">
        <v>5</v>
      </c>
      <c r="C4352" t="s">
        <v>1739</v>
      </c>
      <c r="D4352" t="s">
        <v>6912</v>
      </c>
      <c r="E4352" t="s">
        <v>1710</v>
      </c>
    </row>
    <row r="4353" spans="1:5">
      <c r="A4353" t="s">
        <v>5961</v>
      </c>
      <c r="B4353" t="s">
        <v>5</v>
      </c>
      <c r="C4353" t="s">
        <v>1739</v>
      </c>
      <c r="D4353" t="s">
        <v>6912</v>
      </c>
      <c r="E4353" t="s">
        <v>1711</v>
      </c>
    </row>
    <row r="4354" spans="1:5">
      <c r="A4354" t="s">
        <v>5962</v>
      </c>
      <c r="B4354" t="s">
        <v>5</v>
      </c>
      <c r="C4354" t="s">
        <v>1739</v>
      </c>
      <c r="D4354" t="s">
        <v>6912</v>
      </c>
      <c r="E4354" t="s">
        <v>1712</v>
      </c>
    </row>
    <row r="4355" spans="1:5">
      <c r="A4355" t="s">
        <v>5963</v>
      </c>
      <c r="B4355" t="s">
        <v>5</v>
      </c>
      <c r="C4355" t="s">
        <v>1739</v>
      </c>
      <c r="D4355" t="s">
        <v>6912</v>
      </c>
      <c r="E4355" t="s">
        <v>1713</v>
      </c>
    </row>
    <row r="4356" spans="1:5">
      <c r="A4356" t="s">
        <v>5964</v>
      </c>
      <c r="B4356" t="s">
        <v>5</v>
      </c>
      <c r="C4356" t="s">
        <v>1739</v>
      </c>
      <c r="D4356" t="s">
        <v>6912</v>
      </c>
      <c r="E4356" t="s">
        <v>1714</v>
      </c>
    </row>
    <row r="4357" spans="1:5">
      <c r="A4357" t="s">
        <v>5965</v>
      </c>
      <c r="B4357" t="s">
        <v>5</v>
      </c>
      <c r="C4357" t="s">
        <v>1739</v>
      </c>
      <c r="D4357" t="s">
        <v>6912</v>
      </c>
      <c r="E4357" t="s">
        <v>1715</v>
      </c>
    </row>
    <row r="4358" spans="1:5">
      <c r="A4358" t="s">
        <v>5966</v>
      </c>
      <c r="B4358" t="s">
        <v>5</v>
      </c>
      <c r="C4358" t="s">
        <v>1739</v>
      </c>
      <c r="D4358" t="s">
        <v>6913</v>
      </c>
      <c r="E4358" t="s">
        <v>1702</v>
      </c>
    </row>
    <row r="4359" spans="1:5">
      <c r="A4359" t="s">
        <v>5967</v>
      </c>
      <c r="B4359" t="s">
        <v>5</v>
      </c>
      <c r="C4359" t="s">
        <v>1739</v>
      </c>
      <c r="D4359" t="s">
        <v>6913</v>
      </c>
      <c r="E4359" t="s">
        <v>1705</v>
      </c>
    </row>
    <row r="4360" spans="1:5">
      <c r="A4360" t="s">
        <v>5968</v>
      </c>
      <c r="B4360" t="s">
        <v>5</v>
      </c>
      <c r="C4360" t="s">
        <v>1739</v>
      </c>
      <c r="D4360" t="s">
        <v>6913</v>
      </c>
      <c r="E4360" t="s">
        <v>1706</v>
      </c>
    </row>
    <row r="4361" spans="1:5">
      <c r="A4361" t="s">
        <v>5969</v>
      </c>
      <c r="B4361" t="s">
        <v>5</v>
      </c>
      <c r="C4361" t="s">
        <v>1739</v>
      </c>
      <c r="D4361" t="s">
        <v>6913</v>
      </c>
      <c r="E4361" t="s">
        <v>1707</v>
      </c>
    </row>
    <row r="4362" spans="1:5">
      <c r="A4362" t="s">
        <v>5970</v>
      </c>
      <c r="B4362" t="s">
        <v>5</v>
      </c>
      <c r="C4362" t="s">
        <v>1739</v>
      </c>
      <c r="D4362" t="s">
        <v>6913</v>
      </c>
      <c r="E4362" t="s">
        <v>1708</v>
      </c>
    </row>
    <row r="4363" spans="1:5">
      <c r="A4363" t="s">
        <v>5971</v>
      </c>
      <c r="B4363" t="s">
        <v>5</v>
      </c>
      <c r="C4363" t="s">
        <v>1739</v>
      </c>
      <c r="D4363" t="s">
        <v>6913</v>
      </c>
      <c r="E4363" t="s">
        <v>1709</v>
      </c>
    </row>
    <row r="4364" spans="1:5">
      <c r="A4364" t="s">
        <v>5972</v>
      </c>
      <c r="B4364" t="s">
        <v>5</v>
      </c>
      <c r="C4364" t="s">
        <v>1739</v>
      </c>
      <c r="D4364" t="s">
        <v>6913</v>
      </c>
      <c r="E4364" t="s">
        <v>1710</v>
      </c>
    </row>
    <row r="4365" spans="1:5">
      <c r="A4365" t="s">
        <v>5973</v>
      </c>
      <c r="B4365" t="s">
        <v>5</v>
      </c>
      <c r="C4365" t="s">
        <v>1739</v>
      </c>
      <c r="D4365" t="s">
        <v>6913</v>
      </c>
      <c r="E4365" t="s">
        <v>1711</v>
      </c>
    </row>
    <row r="4366" spans="1:5">
      <c r="A4366" t="s">
        <v>5974</v>
      </c>
      <c r="B4366" t="s">
        <v>5</v>
      </c>
      <c r="C4366" t="s">
        <v>1739</v>
      </c>
      <c r="D4366" t="s">
        <v>6913</v>
      </c>
      <c r="E4366" t="s">
        <v>1712</v>
      </c>
    </row>
    <row r="4367" spans="1:5">
      <c r="A4367" t="s">
        <v>5975</v>
      </c>
      <c r="B4367" t="s">
        <v>5</v>
      </c>
      <c r="C4367" t="s">
        <v>1739</v>
      </c>
      <c r="D4367" t="s">
        <v>6913</v>
      </c>
      <c r="E4367" t="s">
        <v>1713</v>
      </c>
    </row>
    <row r="4368" spans="1:5">
      <c r="A4368" t="s">
        <v>5976</v>
      </c>
      <c r="B4368" t="s">
        <v>5</v>
      </c>
      <c r="C4368" t="s">
        <v>1739</v>
      </c>
      <c r="D4368" t="s">
        <v>6913</v>
      </c>
      <c r="E4368" t="s">
        <v>1714</v>
      </c>
    </row>
    <row r="4369" spans="1:5">
      <c r="A4369" t="s">
        <v>5977</v>
      </c>
      <c r="B4369" t="s">
        <v>5</v>
      </c>
      <c r="C4369" t="s">
        <v>1739</v>
      </c>
      <c r="D4369" t="s">
        <v>6913</v>
      </c>
      <c r="E4369" t="s">
        <v>1715</v>
      </c>
    </row>
    <row r="4370" spans="1:5">
      <c r="A4370" t="s">
        <v>5978</v>
      </c>
      <c r="B4370" t="s">
        <v>5</v>
      </c>
      <c r="C4370" t="s">
        <v>1739</v>
      </c>
      <c r="D4370" t="s">
        <v>6914</v>
      </c>
      <c r="E4370" t="s">
        <v>1702</v>
      </c>
    </row>
    <row r="4371" spans="1:5">
      <c r="A4371" t="s">
        <v>5979</v>
      </c>
      <c r="B4371" t="s">
        <v>5</v>
      </c>
      <c r="C4371" t="s">
        <v>1739</v>
      </c>
      <c r="D4371" t="s">
        <v>6914</v>
      </c>
      <c r="E4371" t="s">
        <v>1705</v>
      </c>
    </row>
    <row r="4372" spans="1:5">
      <c r="A4372" t="s">
        <v>5980</v>
      </c>
      <c r="B4372" t="s">
        <v>5</v>
      </c>
      <c r="C4372" t="s">
        <v>1739</v>
      </c>
      <c r="D4372" t="s">
        <v>6914</v>
      </c>
      <c r="E4372" t="s">
        <v>1706</v>
      </c>
    </row>
    <row r="4373" spans="1:5">
      <c r="A4373" t="s">
        <v>5981</v>
      </c>
      <c r="B4373" t="s">
        <v>5</v>
      </c>
      <c r="C4373" t="s">
        <v>1739</v>
      </c>
      <c r="D4373" t="s">
        <v>6914</v>
      </c>
      <c r="E4373" t="s">
        <v>1707</v>
      </c>
    </row>
    <row r="4374" spans="1:5">
      <c r="A4374" t="s">
        <v>5982</v>
      </c>
      <c r="B4374" t="s">
        <v>5</v>
      </c>
      <c r="C4374" t="s">
        <v>1739</v>
      </c>
      <c r="D4374" t="s">
        <v>6914</v>
      </c>
      <c r="E4374" t="s">
        <v>1708</v>
      </c>
    </row>
    <row r="4375" spans="1:5">
      <c r="A4375" t="s">
        <v>5983</v>
      </c>
      <c r="B4375" t="s">
        <v>5</v>
      </c>
      <c r="C4375" t="s">
        <v>1739</v>
      </c>
      <c r="D4375" t="s">
        <v>6914</v>
      </c>
      <c r="E4375" t="s">
        <v>1709</v>
      </c>
    </row>
    <row r="4376" spans="1:5">
      <c r="A4376" t="s">
        <v>5984</v>
      </c>
      <c r="B4376" t="s">
        <v>5</v>
      </c>
      <c r="C4376" t="s">
        <v>1739</v>
      </c>
      <c r="D4376" t="s">
        <v>6914</v>
      </c>
      <c r="E4376" t="s">
        <v>1710</v>
      </c>
    </row>
    <row r="4377" spans="1:5">
      <c r="A4377" t="s">
        <v>5985</v>
      </c>
      <c r="B4377" t="s">
        <v>5</v>
      </c>
      <c r="C4377" t="s">
        <v>1739</v>
      </c>
      <c r="D4377" t="s">
        <v>6914</v>
      </c>
      <c r="E4377" t="s">
        <v>1711</v>
      </c>
    </row>
    <row r="4378" spans="1:5">
      <c r="A4378" t="s">
        <v>5986</v>
      </c>
      <c r="B4378" t="s">
        <v>5</v>
      </c>
      <c r="C4378" t="s">
        <v>1739</v>
      </c>
      <c r="D4378" t="s">
        <v>6914</v>
      </c>
      <c r="E4378" t="s">
        <v>1712</v>
      </c>
    </row>
    <row r="4379" spans="1:5">
      <c r="A4379" t="s">
        <v>5987</v>
      </c>
      <c r="B4379" t="s">
        <v>5</v>
      </c>
      <c r="C4379" t="s">
        <v>1739</v>
      </c>
      <c r="D4379" t="s">
        <v>6914</v>
      </c>
      <c r="E4379" t="s">
        <v>1713</v>
      </c>
    </row>
    <row r="4380" spans="1:5">
      <c r="A4380" t="s">
        <v>5988</v>
      </c>
      <c r="B4380" t="s">
        <v>5</v>
      </c>
      <c r="C4380" t="s">
        <v>1739</v>
      </c>
      <c r="D4380" t="s">
        <v>6914</v>
      </c>
      <c r="E4380" t="s">
        <v>1714</v>
      </c>
    </row>
    <row r="4381" spans="1:5">
      <c r="A4381" t="s">
        <v>5989</v>
      </c>
      <c r="B4381" t="s">
        <v>5</v>
      </c>
      <c r="C4381" t="s">
        <v>1739</v>
      </c>
      <c r="D4381" t="s">
        <v>6914</v>
      </c>
      <c r="E4381" t="s">
        <v>1715</v>
      </c>
    </row>
    <row r="4382" spans="1:5">
      <c r="A4382" t="s">
        <v>5990</v>
      </c>
      <c r="B4382" t="s">
        <v>5</v>
      </c>
      <c r="C4382" t="s">
        <v>1740</v>
      </c>
      <c r="D4382" t="s">
        <v>6890</v>
      </c>
      <c r="E4382" t="s">
        <v>1702</v>
      </c>
    </row>
    <row r="4383" spans="1:5">
      <c r="A4383" t="s">
        <v>5991</v>
      </c>
      <c r="B4383" t="s">
        <v>5</v>
      </c>
      <c r="C4383" t="s">
        <v>1740</v>
      </c>
      <c r="D4383" t="s">
        <v>6890</v>
      </c>
      <c r="E4383" t="s">
        <v>1705</v>
      </c>
    </row>
    <row r="4384" spans="1:5">
      <c r="A4384" t="s">
        <v>5992</v>
      </c>
      <c r="B4384" t="s">
        <v>5</v>
      </c>
      <c r="C4384" t="s">
        <v>1740</v>
      </c>
      <c r="D4384" t="s">
        <v>6890</v>
      </c>
      <c r="E4384" t="s">
        <v>1706</v>
      </c>
    </row>
    <row r="4385" spans="1:5">
      <c r="A4385" t="s">
        <v>5993</v>
      </c>
      <c r="B4385" t="s">
        <v>5</v>
      </c>
      <c r="C4385" t="s">
        <v>1740</v>
      </c>
      <c r="D4385" t="s">
        <v>6890</v>
      </c>
      <c r="E4385" t="s">
        <v>1707</v>
      </c>
    </row>
    <row r="4386" spans="1:5">
      <c r="A4386" t="s">
        <v>5994</v>
      </c>
      <c r="B4386" t="s">
        <v>5</v>
      </c>
      <c r="C4386" t="s">
        <v>1740</v>
      </c>
      <c r="D4386" t="s">
        <v>6890</v>
      </c>
      <c r="E4386" t="s">
        <v>1708</v>
      </c>
    </row>
    <row r="4387" spans="1:5">
      <c r="A4387" t="s">
        <v>5995</v>
      </c>
      <c r="B4387" t="s">
        <v>5</v>
      </c>
      <c r="C4387" t="s">
        <v>1740</v>
      </c>
      <c r="D4387" t="s">
        <v>6890</v>
      </c>
      <c r="E4387" t="s">
        <v>1709</v>
      </c>
    </row>
    <row r="4388" spans="1:5">
      <c r="A4388" t="s">
        <v>5996</v>
      </c>
      <c r="B4388" t="s">
        <v>5</v>
      </c>
      <c r="C4388" t="s">
        <v>1740</v>
      </c>
      <c r="D4388" t="s">
        <v>6890</v>
      </c>
      <c r="E4388" t="s">
        <v>1710</v>
      </c>
    </row>
    <row r="4389" spans="1:5">
      <c r="A4389" t="s">
        <v>5997</v>
      </c>
      <c r="B4389" t="s">
        <v>5</v>
      </c>
      <c r="C4389" t="s">
        <v>1740</v>
      </c>
      <c r="D4389" t="s">
        <v>6890</v>
      </c>
      <c r="E4389" t="s">
        <v>1711</v>
      </c>
    </row>
    <row r="4390" spans="1:5">
      <c r="A4390" t="s">
        <v>5998</v>
      </c>
      <c r="B4390" t="s">
        <v>5</v>
      </c>
      <c r="C4390" t="s">
        <v>1740</v>
      </c>
      <c r="D4390" t="s">
        <v>6890</v>
      </c>
      <c r="E4390" t="s">
        <v>1712</v>
      </c>
    </row>
    <row r="4391" spans="1:5">
      <c r="A4391" t="s">
        <v>5999</v>
      </c>
      <c r="B4391" t="s">
        <v>5</v>
      </c>
      <c r="C4391" t="s">
        <v>1740</v>
      </c>
      <c r="D4391" t="s">
        <v>6890</v>
      </c>
      <c r="E4391" t="s">
        <v>1713</v>
      </c>
    </row>
    <row r="4392" spans="1:5">
      <c r="A4392" t="s">
        <v>6000</v>
      </c>
      <c r="B4392" t="s">
        <v>5</v>
      </c>
      <c r="C4392" t="s">
        <v>1740</v>
      </c>
      <c r="D4392" t="s">
        <v>6890</v>
      </c>
      <c r="E4392" t="s">
        <v>1714</v>
      </c>
    </row>
    <row r="4393" spans="1:5">
      <c r="A4393" t="s">
        <v>6001</v>
      </c>
      <c r="B4393" t="s">
        <v>5</v>
      </c>
      <c r="C4393" t="s">
        <v>1740</v>
      </c>
      <c r="D4393" t="s">
        <v>6890</v>
      </c>
      <c r="E4393" t="s">
        <v>1715</v>
      </c>
    </row>
    <row r="4394" spans="1:5">
      <c r="A4394" t="s">
        <v>6002</v>
      </c>
      <c r="B4394" t="s">
        <v>5</v>
      </c>
      <c r="C4394" t="s">
        <v>1740</v>
      </c>
      <c r="D4394" t="s">
        <v>6891</v>
      </c>
      <c r="E4394" t="s">
        <v>1702</v>
      </c>
    </row>
    <row r="4395" spans="1:5">
      <c r="A4395" t="s">
        <v>6003</v>
      </c>
      <c r="B4395" t="s">
        <v>5</v>
      </c>
      <c r="C4395" t="s">
        <v>1740</v>
      </c>
      <c r="D4395" t="s">
        <v>6891</v>
      </c>
      <c r="E4395" t="s">
        <v>1705</v>
      </c>
    </row>
    <row r="4396" spans="1:5">
      <c r="A4396" t="s">
        <v>6004</v>
      </c>
      <c r="B4396" t="s">
        <v>5</v>
      </c>
      <c r="C4396" t="s">
        <v>1740</v>
      </c>
      <c r="D4396" t="s">
        <v>6891</v>
      </c>
      <c r="E4396" t="s">
        <v>1706</v>
      </c>
    </row>
    <row r="4397" spans="1:5">
      <c r="A4397" t="s">
        <v>6005</v>
      </c>
      <c r="B4397" t="s">
        <v>5</v>
      </c>
      <c r="C4397" t="s">
        <v>1740</v>
      </c>
      <c r="D4397" t="s">
        <v>6891</v>
      </c>
      <c r="E4397" t="s">
        <v>1707</v>
      </c>
    </row>
    <row r="4398" spans="1:5">
      <c r="A4398" t="s">
        <v>6006</v>
      </c>
      <c r="B4398" t="s">
        <v>5</v>
      </c>
      <c r="C4398" t="s">
        <v>1740</v>
      </c>
      <c r="D4398" t="s">
        <v>6891</v>
      </c>
      <c r="E4398" t="s">
        <v>1708</v>
      </c>
    </row>
    <row r="4399" spans="1:5">
      <c r="A4399" t="s">
        <v>6007</v>
      </c>
      <c r="B4399" t="s">
        <v>5</v>
      </c>
      <c r="C4399" t="s">
        <v>1740</v>
      </c>
      <c r="D4399" t="s">
        <v>6891</v>
      </c>
      <c r="E4399" t="s">
        <v>1709</v>
      </c>
    </row>
    <row r="4400" spans="1:5">
      <c r="A4400" t="s">
        <v>6008</v>
      </c>
      <c r="B4400" t="s">
        <v>5</v>
      </c>
      <c r="C4400" t="s">
        <v>1740</v>
      </c>
      <c r="D4400" t="s">
        <v>6891</v>
      </c>
      <c r="E4400" t="s">
        <v>1710</v>
      </c>
    </row>
    <row r="4401" spans="1:5">
      <c r="A4401" t="s">
        <v>6009</v>
      </c>
      <c r="B4401" t="s">
        <v>5</v>
      </c>
      <c r="C4401" t="s">
        <v>1740</v>
      </c>
      <c r="D4401" t="s">
        <v>6891</v>
      </c>
      <c r="E4401" t="s">
        <v>1711</v>
      </c>
    </row>
    <row r="4402" spans="1:5">
      <c r="A4402" t="s">
        <v>6010</v>
      </c>
      <c r="B4402" t="s">
        <v>5</v>
      </c>
      <c r="C4402" t="s">
        <v>1740</v>
      </c>
      <c r="D4402" t="s">
        <v>6891</v>
      </c>
      <c r="E4402" t="s">
        <v>1712</v>
      </c>
    </row>
    <row r="4403" spans="1:5">
      <c r="A4403" t="s">
        <v>6011</v>
      </c>
      <c r="B4403" t="s">
        <v>5</v>
      </c>
      <c r="C4403" t="s">
        <v>1740</v>
      </c>
      <c r="D4403" t="s">
        <v>6891</v>
      </c>
      <c r="E4403" t="s">
        <v>1713</v>
      </c>
    </row>
    <row r="4404" spans="1:5">
      <c r="A4404" t="s">
        <v>6012</v>
      </c>
      <c r="B4404" t="s">
        <v>5</v>
      </c>
      <c r="C4404" t="s">
        <v>1740</v>
      </c>
      <c r="D4404" t="s">
        <v>6891</v>
      </c>
      <c r="E4404" t="s">
        <v>1714</v>
      </c>
    </row>
    <row r="4405" spans="1:5">
      <c r="A4405" t="s">
        <v>6013</v>
      </c>
      <c r="B4405" t="s">
        <v>5</v>
      </c>
      <c r="C4405" t="s">
        <v>1740</v>
      </c>
      <c r="D4405" t="s">
        <v>6891</v>
      </c>
      <c r="E4405" t="s">
        <v>1715</v>
      </c>
    </row>
    <row r="4406" spans="1:5">
      <c r="A4406" t="s">
        <v>6014</v>
      </c>
      <c r="B4406" t="s">
        <v>5</v>
      </c>
      <c r="C4406" t="s">
        <v>1740</v>
      </c>
      <c r="D4406" t="s">
        <v>6892</v>
      </c>
      <c r="E4406" t="s">
        <v>1702</v>
      </c>
    </row>
    <row r="4407" spans="1:5">
      <c r="A4407" t="s">
        <v>6015</v>
      </c>
      <c r="B4407" t="s">
        <v>5</v>
      </c>
      <c r="C4407" t="s">
        <v>1740</v>
      </c>
      <c r="D4407" t="s">
        <v>6892</v>
      </c>
      <c r="E4407" t="s">
        <v>1705</v>
      </c>
    </row>
    <row r="4408" spans="1:5">
      <c r="A4408" t="s">
        <v>6016</v>
      </c>
      <c r="B4408" t="s">
        <v>5</v>
      </c>
      <c r="C4408" t="s">
        <v>1740</v>
      </c>
      <c r="D4408" t="s">
        <v>6892</v>
      </c>
      <c r="E4408" t="s">
        <v>1706</v>
      </c>
    </row>
    <row r="4409" spans="1:5">
      <c r="A4409" t="s">
        <v>6017</v>
      </c>
      <c r="B4409" t="s">
        <v>5</v>
      </c>
      <c r="C4409" t="s">
        <v>1740</v>
      </c>
      <c r="D4409" t="s">
        <v>6892</v>
      </c>
      <c r="E4409" t="s">
        <v>1707</v>
      </c>
    </row>
    <row r="4410" spans="1:5">
      <c r="A4410" t="s">
        <v>6018</v>
      </c>
      <c r="B4410" t="s">
        <v>5</v>
      </c>
      <c r="C4410" t="s">
        <v>1740</v>
      </c>
      <c r="D4410" t="s">
        <v>6892</v>
      </c>
      <c r="E4410" t="s">
        <v>1708</v>
      </c>
    </row>
    <row r="4411" spans="1:5">
      <c r="A4411" t="s">
        <v>6019</v>
      </c>
      <c r="B4411" t="s">
        <v>5</v>
      </c>
      <c r="C4411" t="s">
        <v>1740</v>
      </c>
      <c r="D4411" t="s">
        <v>6892</v>
      </c>
      <c r="E4411" t="s">
        <v>1709</v>
      </c>
    </row>
    <row r="4412" spans="1:5">
      <c r="A4412" t="s">
        <v>6020</v>
      </c>
      <c r="B4412" t="s">
        <v>5</v>
      </c>
      <c r="C4412" t="s">
        <v>1740</v>
      </c>
      <c r="D4412" t="s">
        <v>6892</v>
      </c>
      <c r="E4412" t="s">
        <v>1710</v>
      </c>
    </row>
    <row r="4413" spans="1:5">
      <c r="A4413" t="s">
        <v>6021</v>
      </c>
      <c r="B4413" t="s">
        <v>5</v>
      </c>
      <c r="C4413" t="s">
        <v>1740</v>
      </c>
      <c r="D4413" t="s">
        <v>6892</v>
      </c>
      <c r="E4413" t="s">
        <v>1711</v>
      </c>
    </row>
    <row r="4414" spans="1:5">
      <c r="A4414" t="s">
        <v>6022</v>
      </c>
      <c r="B4414" t="s">
        <v>5</v>
      </c>
      <c r="C4414" t="s">
        <v>1740</v>
      </c>
      <c r="D4414" t="s">
        <v>6892</v>
      </c>
      <c r="E4414" t="s">
        <v>1712</v>
      </c>
    </row>
    <row r="4415" spans="1:5">
      <c r="A4415" t="s">
        <v>6023</v>
      </c>
      <c r="B4415" t="s">
        <v>5</v>
      </c>
      <c r="C4415" t="s">
        <v>1740</v>
      </c>
      <c r="D4415" t="s">
        <v>6892</v>
      </c>
      <c r="E4415" t="s">
        <v>1713</v>
      </c>
    </row>
    <row r="4416" spans="1:5">
      <c r="A4416" t="s">
        <v>6024</v>
      </c>
      <c r="B4416" t="s">
        <v>5</v>
      </c>
      <c r="C4416" t="s">
        <v>1740</v>
      </c>
      <c r="D4416" t="s">
        <v>6892</v>
      </c>
      <c r="E4416" t="s">
        <v>1714</v>
      </c>
    </row>
    <row r="4417" spans="1:5">
      <c r="A4417" t="s">
        <v>6025</v>
      </c>
      <c r="B4417" t="s">
        <v>5</v>
      </c>
      <c r="C4417" t="s">
        <v>1740</v>
      </c>
      <c r="D4417" t="s">
        <v>6892</v>
      </c>
      <c r="E4417" t="s">
        <v>1715</v>
      </c>
    </row>
    <row r="4418" spans="1:5">
      <c r="A4418" t="s">
        <v>6026</v>
      </c>
      <c r="B4418" t="s">
        <v>5</v>
      </c>
      <c r="C4418" t="s">
        <v>1740</v>
      </c>
      <c r="D4418" t="s">
        <v>6893</v>
      </c>
      <c r="E4418" t="s">
        <v>1702</v>
      </c>
    </row>
    <row r="4419" spans="1:5">
      <c r="A4419" t="s">
        <v>6027</v>
      </c>
      <c r="B4419" t="s">
        <v>5</v>
      </c>
      <c r="C4419" t="s">
        <v>1740</v>
      </c>
      <c r="D4419" t="s">
        <v>6893</v>
      </c>
      <c r="E4419" t="s">
        <v>1705</v>
      </c>
    </row>
    <row r="4420" spans="1:5">
      <c r="A4420" t="s">
        <v>6028</v>
      </c>
      <c r="B4420" t="s">
        <v>5</v>
      </c>
      <c r="C4420" t="s">
        <v>1740</v>
      </c>
      <c r="D4420" t="s">
        <v>6893</v>
      </c>
      <c r="E4420" t="s">
        <v>1706</v>
      </c>
    </row>
    <row r="4421" spans="1:5">
      <c r="A4421" t="s">
        <v>6029</v>
      </c>
      <c r="B4421" t="s">
        <v>5</v>
      </c>
      <c r="C4421" t="s">
        <v>1740</v>
      </c>
      <c r="D4421" t="s">
        <v>6893</v>
      </c>
      <c r="E4421" t="s">
        <v>1707</v>
      </c>
    </row>
    <row r="4422" spans="1:5">
      <c r="A4422" t="s">
        <v>6030</v>
      </c>
      <c r="B4422" t="s">
        <v>5</v>
      </c>
      <c r="C4422" t="s">
        <v>1740</v>
      </c>
      <c r="D4422" t="s">
        <v>6893</v>
      </c>
      <c r="E4422" t="s">
        <v>1708</v>
      </c>
    </row>
    <row r="4423" spans="1:5">
      <c r="A4423" t="s">
        <v>6031</v>
      </c>
      <c r="B4423" t="s">
        <v>5</v>
      </c>
      <c r="C4423" t="s">
        <v>1740</v>
      </c>
      <c r="D4423" t="s">
        <v>6893</v>
      </c>
      <c r="E4423" t="s">
        <v>1709</v>
      </c>
    </row>
    <row r="4424" spans="1:5">
      <c r="A4424" t="s">
        <v>6032</v>
      </c>
      <c r="B4424" t="s">
        <v>5</v>
      </c>
      <c r="C4424" t="s">
        <v>1740</v>
      </c>
      <c r="D4424" t="s">
        <v>6893</v>
      </c>
      <c r="E4424" t="s">
        <v>1710</v>
      </c>
    </row>
    <row r="4425" spans="1:5">
      <c r="A4425" t="s">
        <v>6033</v>
      </c>
      <c r="B4425" t="s">
        <v>5</v>
      </c>
      <c r="C4425" t="s">
        <v>1740</v>
      </c>
      <c r="D4425" t="s">
        <v>6893</v>
      </c>
      <c r="E4425" t="s">
        <v>1711</v>
      </c>
    </row>
    <row r="4426" spans="1:5">
      <c r="A4426" t="s">
        <v>6034</v>
      </c>
      <c r="B4426" t="s">
        <v>5</v>
      </c>
      <c r="C4426" t="s">
        <v>1740</v>
      </c>
      <c r="D4426" t="s">
        <v>6893</v>
      </c>
      <c r="E4426" t="s">
        <v>1712</v>
      </c>
    </row>
    <row r="4427" spans="1:5">
      <c r="A4427" t="s">
        <v>6035</v>
      </c>
      <c r="B4427" t="s">
        <v>5</v>
      </c>
      <c r="C4427" t="s">
        <v>1740</v>
      </c>
      <c r="D4427" t="s">
        <v>6893</v>
      </c>
      <c r="E4427" t="s">
        <v>1713</v>
      </c>
    </row>
    <row r="4428" spans="1:5">
      <c r="A4428" t="s">
        <v>6036</v>
      </c>
      <c r="B4428" t="s">
        <v>5</v>
      </c>
      <c r="C4428" t="s">
        <v>1740</v>
      </c>
      <c r="D4428" t="s">
        <v>6893</v>
      </c>
      <c r="E4428" t="s">
        <v>1714</v>
      </c>
    </row>
    <row r="4429" spans="1:5">
      <c r="A4429" t="s">
        <v>6037</v>
      </c>
      <c r="B4429" t="s">
        <v>5</v>
      </c>
      <c r="C4429" t="s">
        <v>1740</v>
      </c>
      <c r="D4429" t="s">
        <v>6893</v>
      </c>
      <c r="E4429" t="s">
        <v>1715</v>
      </c>
    </row>
    <row r="4430" spans="1:5">
      <c r="A4430" t="s">
        <v>6038</v>
      </c>
      <c r="B4430" t="s">
        <v>5</v>
      </c>
      <c r="C4430" t="s">
        <v>1740</v>
      </c>
      <c r="D4430" t="s">
        <v>6894</v>
      </c>
      <c r="E4430" t="s">
        <v>1702</v>
      </c>
    </row>
    <row r="4431" spans="1:5">
      <c r="A4431" t="s">
        <v>6039</v>
      </c>
      <c r="B4431" t="s">
        <v>5</v>
      </c>
      <c r="C4431" t="s">
        <v>1740</v>
      </c>
      <c r="D4431" t="s">
        <v>6894</v>
      </c>
      <c r="E4431" t="s">
        <v>1705</v>
      </c>
    </row>
    <row r="4432" spans="1:5">
      <c r="A4432" t="s">
        <v>6040</v>
      </c>
      <c r="B4432" t="s">
        <v>5</v>
      </c>
      <c r="C4432" t="s">
        <v>1740</v>
      </c>
      <c r="D4432" t="s">
        <v>6894</v>
      </c>
      <c r="E4432" t="s">
        <v>1706</v>
      </c>
    </row>
    <row r="4433" spans="1:5">
      <c r="A4433" t="s">
        <v>6041</v>
      </c>
      <c r="B4433" t="s">
        <v>5</v>
      </c>
      <c r="C4433" t="s">
        <v>1740</v>
      </c>
      <c r="D4433" t="s">
        <v>6894</v>
      </c>
      <c r="E4433" t="s">
        <v>1707</v>
      </c>
    </row>
    <row r="4434" spans="1:5">
      <c r="A4434" t="s">
        <v>6042</v>
      </c>
      <c r="B4434" t="s">
        <v>5</v>
      </c>
      <c r="C4434" t="s">
        <v>1740</v>
      </c>
      <c r="D4434" t="s">
        <v>6894</v>
      </c>
      <c r="E4434" t="s">
        <v>1708</v>
      </c>
    </row>
    <row r="4435" spans="1:5">
      <c r="A4435" t="s">
        <v>6043</v>
      </c>
      <c r="B4435" t="s">
        <v>5</v>
      </c>
      <c r="C4435" t="s">
        <v>1740</v>
      </c>
      <c r="D4435" t="s">
        <v>6894</v>
      </c>
      <c r="E4435" t="s">
        <v>1709</v>
      </c>
    </row>
    <row r="4436" spans="1:5">
      <c r="A4436" t="s">
        <v>6044</v>
      </c>
      <c r="B4436" t="s">
        <v>5</v>
      </c>
      <c r="C4436" t="s">
        <v>1740</v>
      </c>
      <c r="D4436" t="s">
        <v>6894</v>
      </c>
      <c r="E4436" t="s">
        <v>1710</v>
      </c>
    </row>
    <row r="4437" spans="1:5">
      <c r="A4437" t="s">
        <v>6045</v>
      </c>
      <c r="B4437" t="s">
        <v>5</v>
      </c>
      <c r="C4437" t="s">
        <v>1740</v>
      </c>
      <c r="D4437" t="s">
        <v>6894</v>
      </c>
      <c r="E4437" t="s">
        <v>1711</v>
      </c>
    </row>
    <row r="4438" spans="1:5">
      <c r="A4438" t="s">
        <v>6046</v>
      </c>
      <c r="B4438" t="s">
        <v>5</v>
      </c>
      <c r="C4438" t="s">
        <v>1740</v>
      </c>
      <c r="D4438" t="s">
        <v>6894</v>
      </c>
      <c r="E4438" t="s">
        <v>1712</v>
      </c>
    </row>
    <row r="4439" spans="1:5">
      <c r="A4439" t="s">
        <v>6047</v>
      </c>
      <c r="B4439" t="s">
        <v>5</v>
      </c>
      <c r="C4439" t="s">
        <v>1740</v>
      </c>
      <c r="D4439" t="s">
        <v>6894</v>
      </c>
      <c r="E4439" t="s">
        <v>1713</v>
      </c>
    </row>
    <row r="4440" spans="1:5">
      <c r="A4440" t="s">
        <v>6048</v>
      </c>
      <c r="B4440" t="s">
        <v>5</v>
      </c>
      <c r="C4440" t="s">
        <v>1740</v>
      </c>
      <c r="D4440" t="s">
        <v>6894</v>
      </c>
      <c r="E4440" t="s">
        <v>1714</v>
      </c>
    </row>
    <row r="4441" spans="1:5">
      <c r="A4441" t="s">
        <v>6049</v>
      </c>
      <c r="B4441" t="s">
        <v>5</v>
      </c>
      <c r="C4441" t="s">
        <v>1740</v>
      </c>
      <c r="D4441" t="s">
        <v>6894</v>
      </c>
      <c r="E4441" t="s">
        <v>1715</v>
      </c>
    </row>
    <row r="4442" spans="1:5">
      <c r="A4442" t="s">
        <v>6050</v>
      </c>
      <c r="B4442" t="s">
        <v>5</v>
      </c>
      <c r="C4442" t="s">
        <v>1740</v>
      </c>
      <c r="D4442" t="s">
        <v>6895</v>
      </c>
      <c r="E4442" t="s">
        <v>1702</v>
      </c>
    </row>
    <row r="4443" spans="1:5">
      <c r="A4443" t="s">
        <v>6051</v>
      </c>
      <c r="B4443" t="s">
        <v>5</v>
      </c>
      <c r="C4443" t="s">
        <v>1740</v>
      </c>
      <c r="D4443" t="s">
        <v>6895</v>
      </c>
      <c r="E4443" t="s">
        <v>1705</v>
      </c>
    </row>
    <row r="4444" spans="1:5">
      <c r="A4444" t="s">
        <v>6052</v>
      </c>
      <c r="B4444" t="s">
        <v>5</v>
      </c>
      <c r="C4444" t="s">
        <v>1740</v>
      </c>
      <c r="D4444" t="s">
        <v>6895</v>
      </c>
      <c r="E4444" t="s">
        <v>1706</v>
      </c>
    </row>
    <row r="4445" spans="1:5">
      <c r="A4445" t="s">
        <v>6053</v>
      </c>
      <c r="B4445" t="s">
        <v>5</v>
      </c>
      <c r="C4445" t="s">
        <v>1740</v>
      </c>
      <c r="D4445" t="s">
        <v>6895</v>
      </c>
      <c r="E4445" t="s">
        <v>1707</v>
      </c>
    </row>
    <row r="4446" spans="1:5">
      <c r="A4446" t="s">
        <v>6054</v>
      </c>
      <c r="B4446" t="s">
        <v>5</v>
      </c>
      <c r="C4446" t="s">
        <v>1740</v>
      </c>
      <c r="D4446" t="s">
        <v>6895</v>
      </c>
      <c r="E4446" t="s">
        <v>1708</v>
      </c>
    </row>
    <row r="4447" spans="1:5">
      <c r="A4447" t="s">
        <v>6055</v>
      </c>
      <c r="B4447" t="s">
        <v>5</v>
      </c>
      <c r="C4447" t="s">
        <v>1740</v>
      </c>
      <c r="D4447" t="s">
        <v>6895</v>
      </c>
      <c r="E4447" t="s">
        <v>1709</v>
      </c>
    </row>
    <row r="4448" spans="1:5">
      <c r="A4448" t="s">
        <v>6056</v>
      </c>
      <c r="B4448" t="s">
        <v>5</v>
      </c>
      <c r="C4448" t="s">
        <v>1740</v>
      </c>
      <c r="D4448" t="s">
        <v>6895</v>
      </c>
      <c r="E4448" t="s">
        <v>1710</v>
      </c>
    </row>
    <row r="4449" spans="1:5">
      <c r="A4449" t="s">
        <v>6057</v>
      </c>
      <c r="B4449" t="s">
        <v>5</v>
      </c>
      <c r="C4449" t="s">
        <v>1740</v>
      </c>
      <c r="D4449" t="s">
        <v>6895</v>
      </c>
      <c r="E4449" t="s">
        <v>1711</v>
      </c>
    </row>
    <row r="4450" spans="1:5">
      <c r="A4450" t="s">
        <v>6058</v>
      </c>
      <c r="B4450" t="s">
        <v>5</v>
      </c>
      <c r="C4450" t="s">
        <v>1740</v>
      </c>
      <c r="D4450" t="s">
        <v>6895</v>
      </c>
      <c r="E4450" t="s">
        <v>1712</v>
      </c>
    </row>
    <row r="4451" spans="1:5">
      <c r="A4451" t="s">
        <v>6059</v>
      </c>
      <c r="B4451" t="s">
        <v>5</v>
      </c>
      <c r="C4451" t="s">
        <v>1740</v>
      </c>
      <c r="D4451" t="s">
        <v>6895</v>
      </c>
      <c r="E4451" t="s">
        <v>1713</v>
      </c>
    </row>
    <row r="4452" spans="1:5">
      <c r="A4452" t="s">
        <v>6060</v>
      </c>
      <c r="B4452" t="s">
        <v>5</v>
      </c>
      <c r="C4452" t="s">
        <v>1740</v>
      </c>
      <c r="D4452" t="s">
        <v>6895</v>
      </c>
      <c r="E4452" t="s">
        <v>1714</v>
      </c>
    </row>
    <row r="4453" spans="1:5">
      <c r="A4453" t="s">
        <v>6061</v>
      </c>
      <c r="B4453" t="s">
        <v>5</v>
      </c>
      <c r="C4453" t="s">
        <v>1740</v>
      </c>
      <c r="D4453" t="s">
        <v>6895</v>
      </c>
      <c r="E4453" t="s">
        <v>1715</v>
      </c>
    </row>
    <row r="4454" spans="1:5">
      <c r="A4454" t="s">
        <v>6062</v>
      </c>
      <c r="B4454" t="s">
        <v>5</v>
      </c>
      <c r="C4454" t="s">
        <v>1740</v>
      </c>
      <c r="D4454" t="s">
        <v>6896</v>
      </c>
      <c r="E4454" t="s">
        <v>1702</v>
      </c>
    </row>
    <row r="4455" spans="1:5">
      <c r="A4455" t="s">
        <v>6063</v>
      </c>
      <c r="B4455" t="s">
        <v>5</v>
      </c>
      <c r="C4455" t="s">
        <v>1740</v>
      </c>
      <c r="D4455" t="s">
        <v>6896</v>
      </c>
      <c r="E4455" t="s">
        <v>1705</v>
      </c>
    </row>
    <row r="4456" spans="1:5">
      <c r="A4456" t="s">
        <v>6064</v>
      </c>
      <c r="B4456" t="s">
        <v>5</v>
      </c>
      <c r="C4456" t="s">
        <v>1740</v>
      </c>
      <c r="D4456" t="s">
        <v>6896</v>
      </c>
      <c r="E4456" t="s">
        <v>1706</v>
      </c>
    </row>
    <row r="4457" spans="1:5">
      <c r="A4457" t="s">
        <v>6065</v>
      </c>
      <c r="B4457" t="s">
        <v>5</v>
      </c>
      <c r="C4457" t="s">
        <v>1740</v>
      </c>
      <c r="D4457" t="s">
        <v>6896</v>
      </c>
      <c r="E4457" t="s">
        <v>1707</v>
      </c>
    </row>
    <row r="4458" spans="1:5">
      <c r="A4458" t="s">
        <v>6066</v>
      </c>
      <c r="B4458" t="s">
        <v>5</v>
      </c>
      <c r="C4458" t="s">
        <v>1740</v>
      </c>
      <c r="D4458" t="s">
        <v>6896</v>
      </c>
      <c r="E4458" t="s">
        <v>1708</v>
      </c>
    </row>
    <row r="4459" spans="1:5">
      <c r="A4459" t="s">
        <v>6067</v>
      </c>
      <c r="B4459" t="s">
        <v>5</v>
      </c>
      <c r="C4459" t="s">
        <v>1740</v>
      </c>
      <c r="D4459" t="s">
        <v>6896</v>
      </c>
      <c r="E4459" t="s">
        <v>1709</v>
      </c>
    </row>
    <row r="4460" spans="1:5">
      <c r="A4460" t="s">
        <v>6068</v>
      </c>
      <c r="B4460" t="s">
        <v>5</v>
      </c>
      <c r="C4460" t="s">
        <v>1740</v>
      </c>
      <c r="D4460" t="s">
        <v>6896</v>
      </c>
      <c r="E4460" t="s">
        <v>1710</v>
      </c>
    </row>
    <row r="4461" spans="1:5">
      <c r="A4461" t="s">
        <v>6069</v>
      </c>
      <c r="B4461" t="s">
        <v>5</v>
      </c>
      <c r="C4461" t="s">
        <v>1740</v>
      </c>
      <c r="D4461" t="s">
        <v>6896</v>
      </c>
      <c r="E4461" t="s">
        <v>1711</v>
      </c>
    </row>
    <row r="4462" spans="1:5">
      <c r="A4462" t="s">
        <v>6070</v>
      </c>
      <c r="B4462" t="s">
        <v>5</v>
      </c>
      <c r="C4462" t="s">
        <v>1740</v>
      </c>
      <c r="D4462" t="s">
        <v>6896</v>
      </c>
      <c r="E4462" t="s">
        <v>1712</v>
      </c>
    </row>
    <row r="4463" spans="1:5">
      <c r="A4463" t="s">
        <v>6071</v>
      </c>
      <c r="B4463" t="s">
        <v>5</v>
      </c>
      <c r="C4463" t="s">
        <v>1740</v>
      </c>
      <c r="D4463" t="s">
        <v>6896</v>
      </c>
      <c r="E4463" t="s">
        <v>1713</v>
      </c>
    </row>
    <row r="4464" spans="1:5">
      <c r="A4464" t="s">
        <v>6072</v>
      </c>
      <c r="B4464" t="s">
        <v>5</v>
      </c>
      <c r="C4464" t="s">
        <v>1740</v>
      </c>
      <c r="D4464" t="s">
        <v>6896</v>
      </c>
      <c r="E4464" t="s">
        <v>1714</v>
      </c>
    </row>
    <row r="4465" spans="1:5">
      <c r="A4465" t="s">
        <v>6073</v>
      </c>
      <c r="B4465" t="s">
        <v>5</v>
      </c>
      <c r="C4465" t="s">
        <v>1740</v>
      </c>
      <c r="D4465" t="s">
        <v>6896</v>
      </c>
      <c r="E4465" t="s">
        <v>1715</v>
      </c>
    </row>
    <row r="4466" spans="1:5">
      <c r="A4466" t="s">
        <v>6074</v>
      </c>
      <c r="B4466" t="s">
        <v>5</v>
      </c>
      <c r="C4466" t="s">
        <v>1740</v>
      </c>
      <c r="D4466" t="s">
        <v>6897</v>
      </c>
      <c r="E4466" t="s">
        <v>1702</v>
      </c>
    </row>
    <row r="4467" spans="1:5">
      <c r="A4467" t="s">
        <v>6075</v>
      </c>
      <c r="B4467" t="s">
        <v>5</v>
      </c>
      <c r="C4467" t="s">
        <v>1740</v>
      </c>
      <c r="D4467" t="s">
        <v>6897</v>
      </c>
      <c r="E4467" t="s">
        <v>1705</v>
      </c>
    </row>
    <row r="4468" spans="1:5">
      <c r="A4468" t="s">
        <v>6076</v>
      </c>
      <c r="B4468" t="s">
        <v>5</v>
      </c>
      <c r="C4468" t="s">
        <v>1740</v>
      </c>
      <c r="D4468" t="s">
        <v>6897</v>
      </c>
      <c r="E4468" t="s">
        <v>1706</v>
      </c>
    </row>
    <row r="4469" spans="1:5">
      <c r="A4469" t="s">
        <v>6077</v>
      </c>
      <c r="B4469" t="s">
        <v>5</v>
      </c>
      <c r="C4469" t="s">
        <v>1740</v>
      </c>
      <c r="D4469" t="s">
        <v>6897</v>
      </c>
      <c r="E4469" t="s">
        <v>1707</v>
      </c>
    </row>
    <row r="4470" spans="1:5">
      <c r="A4470" t="s">
        <v>6078</v>
      </c>
      <c r="B4470" t="s">
        <v>5</v>
      </c>
      <c r="C4470" t="s">
        <v>1740</v>
      </c>
      <c r="D4470" t="s">
        <v>6897</v>
      </c>
      <c r="E4470" t="s">
        <v>1708</v>
      </c>
    </row>
    <row r="4471" spans="1:5">
      <c r="A4471" t="s">
        <v>6079</v>
      </c>
      <c r="B4471" t="s">
        <v>5</v>
      </c>
      <c r="C4471" t="s">
        <v>1740</v>
      </c>
      <c r="D4471" t="s">
        <v>6897</v>
      </c>
      <c r="E4471" t="s">
        <v>1709</v>
      </c>
    </row>
    <row r="4472" spans="1:5">
      <c r="A4472" t="s">
        <v>6080</v>
      </c>
      <c r="B4472" t="s">
        <v>5</v>
      </c>
      <c r="C4472" t="s">
        <v>1740</v>
      </c>
      <c r="D4472" t="s">
        <v>6897</v>
      </c>
      <c r="E4472" t="s">
        <v>1710</v>
      </c>
    </row>
    <row r="4473" spans="1:5">
      <c r="A4473" t="s">
        <v>6081</v>
      </c>
      <c r="B4473" t="s">
        <v>5</v>
      </c>
      <c r="C4473" t="s">
        <v>1740</v>
      </c>
      <c r="D4473" t="s">
        <v>6897</v>
      </c>
      <c r="E4473" t="s">
        <v>1711</v>
      </c>
    </row>
    <row r="4474" spans="1:5">
      <c r="A4474" t="s">
        <v>6082</v>
      </c>
      <c r="B4474" t="s">
        <v>5</v>
      </c>
      <c r="C4474" t="s">
        <v>1740</v>
      </c>
      <c r="D4474" t="s">
        <v>6897</v>
      </c>
      <c r="E4474" t="s">
        <v>1712</v>
      </c>
    </row>
    <row r="4475" spans="1:5">
      <c r="A4475" t="s">
        <v>6083</v>
      </c>
      <c r="B4475" t="s">
        <v>5</v>
      </c>
      <c r="C4475" t="s">
        <v>1740</v>
      </c>
      <c r="D4475" t="s">
        <v>6897</v>
      </c>
      <c r="E4475" t="s">
        <v>1713</v>
      </c>
    </row>
    <row r="4476" spans="1:5">
      <c r="A4476" t="s">
        <v>6084</v>
      </c>
      <c r="B4476" t="s">
        <v>5</v>
      </c>
      <c r="C4476" t="s">
        <v>1740</v>
      </c>
      <c r="D4476" t="s">
        <v>6897</v>
      </c>
      <c r="E4476" t="s">
        <v>1714</v>
      </c>
    </row>
    <row r="4477" spans="1:5">
      <c r="A4477" t="s">
        <v>6085</v>
      </c>
      <c r="B4477" t="s">
        <v>5</v>
      </c>
      <c r="C4477" t="s">
        <v>1740</v>
      </c>
      <c r="D4477" t="s">
        <v>6897</v>
      </c>
      <c r="E4477" t="s">
        <v>1715</v>
      </c>
    </row>
    <row r="4478" spans="1:5">
      <c r="A4478" t="s">
        <v>6086</v>
      </c>
      <c r="B4478" t="s">
        <v>5</v>
      </c>
      <c r="C4478" t="s">
        <v>1740</v>
      </c>
      <c r="D4478" t="s">
        <v>6898</v>
      </c>
      <c r="E4478" t="s">
        <v>1702</v>
      </c>
    </row>
    <row r="4479" spans="1:5">
      <c r="A4479" t="s">
        <v>6087</v>
      </c>
      <c r="B4479" t="s">
        <v>5</v>
      </c>
      <c r="C4479" t="s">
        <v>1740</v>
      </c>
      <c r="D4479" t="s">
        <v>6898</v>
      </c>
      <c r="E4479" t="s">
        <v>1705</v>
      </c>
    </row>
    <row r="4480" spans="1:5">
      <c r="A4480" t="s">
        <v>6088</v>
      </c>
      <c r="B4480" t="s">
        <v>5</v>
      </c>
      <c r="C4480" t="s">
        <v>1740</v>
      </c>
      <c r="D4480" t="s">
        <v>6898</v>
      </c>
      <c r="E4480" t="s">
        <v>1706</v>
      </c>
    </row>
    <row r="4481" spans="1:5">
      <c r="A4481" t="s">
        <v>6089</v>
      </c>
      <c r="B4481" t="s">
        <v>5</v>
      </c>
      <c r="C4481" t="s">
        <v>1740</v>
      </c>
      <c r="D4481" t="s">
        <v>6898</v>
      </c>
      <c r="E4481" t="s">
        <v>1707</v>
      </c>
    </row>
    <row r="4482" spans="1:5">
      <c r="A4482" t="s">
        <v>6090</v>
      </c>
      <c r="B4482" t="s">
        <v>5</v>
      </c>
      <c r="C4482" t="s">
        <v>1740</v>
      </c>
      <c r="D4482" t="s">
        <v>6898</v>
      </c>
      <c r="E4482" t="s">
        <v>1708</v>
      </c>
    </row>
    <row r="4483" spans="1:5">
      <c r="A4483" t="s">
        <v>6091</v>
      </c>
      <c r="B4483" t="s">
        <v>5</v>
      </c>
      <c r="C4483" t="s">
        <v>1740</v>
      </c>
      <c r="D4483" t="s">
        <v>6898</v>
      </c>
      <c r="E4483" t="s">
        <v>1709</v>
      </c>
    </row>
    <row r="4484" spans="1:5">
      <c r="A4484" t="s">
        <v>6092</v>
      </c>
      <c r="B4484" t="s">
        <v>5</v>
      </c>
      <c r="C4484" t="s">
        <v>1740</v>
      </c>
      <c r="D4484" t="s">
        <v>6898</v>
      </c>
      <c r="E4484" t="s">
        <v>1710</v>
      </c>
    </row>
    <row r="4485" spans="1:5">
      <c r="A4485" t="s">
        <v>6093</v>
      </c>
      <c r="B4485" t="s">
        <v>5</v>
      </c>
      <c r="C4485" t="s">
        <v>1740</v>
      </c>
      <c r="D4485" t="s">
        <v>6898</v>
      </c>
      <c r="E4485" t="s">
        <v>1711</v>
      </c>
    </row>
    <row r="4486" spans="1:5">
      <c r="A4486" t="s">
        <v>6094</v>
      </c>
      <c r="B4486" t="s">
        <v>5</v>
      </c>
      <c r="C4486" t="s">
        <v>1740</v>
      </c>
      <c r="D4486" t="s">
        <v>6898</v>
      </c>
      <c r="E4486" t="s">
        <v>1712</v>
      </c>
    </row>
    <row r="4487" spans="1:5">
      <c r="A4487" t="s">
        <v>6095</v>
      </c>
      <c r="B4487" t="s">
        <v>5</v>
      </c>
      <c r="C4487" t="s">
        <v>1740</v>
      </c>
      <c r="D4487" t="s">
        <v>6898</v>
      </c>
      <c r="E4487" t="s">
        <v>1713</v>
      </c>
    </row>
    <row r="4488" spans="1:5">
      <c r="A4488" t="s">
        <v>6096</v>
      </c>
      <c r="B4488" t="s">
        <v>5</v>
      </c>
      <c r="C4488" t="s">
        <v>1740</v>
      </c>
      <c r="D4488" t="s">
        <v>6898</v>
      </c>
      <c r="E4488" t="s">
        <v>1714</v>
      </c>
    </row>
    <row r="4489" spans="1:5">
      <c r="A4489" t="s">
        <v>6097</v>
      </c>
      <c r="B4489" t="s">
        <v>5</v>
      </c>
      <c r="C4489" t="s">
        <v>1740</v>
      </c>
      <c r="D4489" t="s">
        <v>6898</v>
      </c>
      <c r="E4489" t="s">
        <v>1715</v>
      </c>
    </row>
    <row r="4490" spans="1:5">
      <c r="A4490" t="s">
        <v>6098</v>
      </c>
      <c r="B4490" t="s">
        <v>5</v>
      </c>
      <c r="C4490" t="s">
        <v>1740</v>
      </c>
      <c r="D4490" t="s">
        <v>6899</v>
      </c>
      <c r="E4490" t="s">
        <v>1702</v>
      </c>
    </row>
    <row r="4491" spans="1:5">
      <c r="A4491" t="s">
        <v>6099</v>
      </c>
      <c r="B4491" t="s">
        <v>5</v>
      </c>
      <c r="C4491" t="s">
        <v>1740</v>
      </c>
      <c r="D4491" t="s">
        <v>6899</v>
      </c>
      <c r="E4491" t="s">
        <v>1705</v>
      </c>
    </row>
    <row r="4492" spans="1:5">
      <c r="A4492" t="s">
        <v>6100</v>
      </c>
      <c r="B4492" t="s">
        <v>5</v>
      </c>
      <c r="C4492" t="s">
        <v>1740</v>
      </c>
      <c r="D4492" t="s">
        <v>6899</v>
      </c>
      <c r="E4492" t="s">
        <v>1706</v>
      </c>
    </row>
    <row r="4493" spans="1:5">
      <c r="A4493" t="s">
        <v>6101</v>
      </c>
      <c r="B4493" t="s">
        <v>5</v>
      </c>
      <c r="C4493" t="s">
        <v>1740</v>
      </c>
      <c r="D4493" t="s">
        <v>6899</v>
      </c>
      <c r="E4493" t="s">
        <v>1707</v>
      </c>
    </row>
    <row r="4494" spans="1:5">
      <c r="A4494" t="s">
        <v>6102</v>
      </c>
      <c r="B4494" t="s">
        <v>5</v>
      </c>
      <c r="C4494" t="s">
        <v>1740</v>
      </c>
      <c r="D4494" t="s">
        <v>6899</v>
      </c>
      <c r="E4494" t="s">
        <v>1708</v>
      </c>
    </row>
    <row r="4495" spans="1:5">
      <c r="A4495" t="s">
        <v>6103</v>
      </c>
      <c r="B4495" t="s">
        <v>5</v>
      </c>
      <c r="C4495" t="s">
        <v>1740</v>
      </c>
      <c r="D4495" t="s">
        <v>6899</v>
      </c>
      <c r="E4495" t="s">
        <v>1709</v>
      </c>
    </row>
    <row r="4496" spans="1:5">
      <c r="A4496" t="s">
        <v>6104</v>
      </c>
      <c r="B4496" t="s">
        <v>5</v>
      </c>
      <c r="C4496" t="s">
        <v>1740</v>
      </c>
      <c r="D4496" t="s">
        <v>6899</v>
      </c>
      <c r="E4496" t="s">
        <v>1710</v>
      </c>
    </row>
    <row r="4497" spans="1:5">
      <c r="A4497" t="s">
        <v>6105</v>
      </c>
      <c r="B4497" t="s">
        <v>5</v>
      </c>
      <c r="C4497" t="s">
        <v>1740</v>
      </c>
      <c r="D4497" t="s">
        <v>6899</v>
      </c>
      <c r="E4497" t="s">
        <v>1711</v>
      </c>
    </row>
    <row r="4498" spans="1:5">
      <c r="A4498" t="s">
        <v>6106</v>
      </c>
      <c r="B4498" t="s">
        <v>5</v>
      </c>
      <c r="C4498" t="s">
        <v>1740</v>
      </c>
      <c r="D4498" t="s">
        <v>6899</v>
      </c>
      <c r="E4498" t="s">
        <v>1712</v>
      </c>
    </row>
    <row r="4499" spans="1:5">
      <c r="A4499" t="s">
        <v>6107</v>
      </c>
      <c r="B4499" t="s">
        <v>5</v>
      </c>
      <c r="C4499" t="s">
        <v>1740</v>
      </c>
      <c r="D4499" t="s">
        <v>6899</v>
      </c>
      <c r="E4499" t="s">
        <v>1713</v>
      </c>
    </row>
    <row r="4500" spans="1:5">
      <c r="A4500" t="s">
        <v>6108</v>
      </c>
      <c r="B4500" t="s">
        <v>5</v>
      </c>
      <c r="C4500" t="s">
        <v>1740</v>
      </c>
      <c r="D4500" t="s">
        <v>6899</v>
      </c>
      <c r="E4500" t="s">
        <v>1714</v>
      </c>
    </row>
    <row r="4501" spans="1:5">
      <c r="A4501" t="s">
        <v>6109</v>
      </c>
      <c r="B4501" t="s">
        <v>5</v>
      </c>
      <c r="C4501" t="s">
        <v>1740</v>
      </c>
      <c r="D4501" t="s">
        <v>6899</v>
      </c>
      <c r="E4501" t="s">
        <v>1715</v>
      </c>
    </row>
    <row r="4502" spans="1:5">
      <c r="A4502" t="s">
        <v>6110</v>
      </c>
      <c r="B4502" t="s">
        <v>5</v>
      </c>
      <c r="C4502" t="s">
        <v>1740</v>
      </c>
      <c r="D4502" t="s">
        <v>6900</v>
      </c>
      <c r="E4502" t="s">
        <v>1702</v>
      </c>
    </row>
    <row r="4503" spans="1:5">
      <c r="A4503" t="s">
        <v>6111</v>
      </c>
      <c r="B4503" t="s">
        <v>5</v>
      </c>
      <c r="C4503" t="s">
        <v>1740</v>
      </c>
      <c r="D4503" t="s">
        <v>6900</v>
      </c>
      <c r="E4503" t="s">
        <v>1705</v>
      </c>
    </row>
    <row r="4504" spans="1:5">
      <c r="A4504" t="s">
        <v>6112</v>
      </c>
      <c r="B4504" t="s">
        <v>5</v>
      </c>
      <c r="C4504" t="s">
        <v>1740</v>
      </c>
      <c r="D4504" t="s">
        <v>6900</v>
      </c>
      <c r="E4504" t="s">
        <v>1706</v>
      </c>
    </row>
    <row r="4505" spans="1:5">
      <c r="A4505" t="s">
        <v>6113</v>
      </c>
      <c r="B4505" t="s">
        <v>5</v>
      </c>
      <c r="C4505" t="s">
        <v>1740</v>
      </c>
      <c r="D4505" t="s">
        <v>6900</v>
      </c>
      <c r="E4505" t="s">
        <v>1707</v>
      </c>
    </row>
    <row r="4506" spans="1:5">
      <c r="A4506" t="s">
        <v>6114</v>
      </c>
      <c r="B4506" t="s">
        <v>5</v>
      </c>
      <c r="C4506" t="s">
        <v>1740</v>
      </c>
      <c r="D4506" t="s">
        <v>6900</v>
      </c>
      <c r="E4506" t="s">
        <v>1708</v>
      </c>
    </row>
    <row r="4507" spans="1:5">
      <c r="A4507" t="s">
        <v>6115</v>
      </c>
      <c r="B4507" t="s">
        <v>5</v>
      </c>
      <c r="C4507" t="s">
        <v>1740</v>
      </c>
      <c r="D4507" t="s">
        <v>6900</v>
      </c>
      <c r="E4507" t="s">
        <v>1709</v>
      </c>
    </row>
    <row r="4508" spans="1:5">
      <c r="A4508" t="s">
        <v>6116</v>
      </c>
      <c r="B4508" t="s">
        <v>5</v>
      </c>
      <c r="C4508" t="s">
        <v>1740</v>
      </c>
      <c r="D4508" t="s">
        <v>6900</v>
      </c>
      <c r="E4508" t="s">
        <v>1710</v>
      </c>
    </row>
    <row r="4509" spans="1:5">
      <c r="A4509" t="s">
        <v>6117</v>
      </c>
      <c r="B4509" t="s">
        <v>5</v>
      </c>
      <c r="C4509" t="s">
        <v>1740</v>
      </c>
      <c r="D4509" t="s">
        <v>6900</v>
      </c>
      <c r="E4509" t="s">
        <v>1711</v>
      </c>
    </row>
    <row r="4510" spans="1:5">
      <c r="A4510" t="s">
        <v>6118</v>
      </c>
      <c r="B4510" t="s">
        <v>5</v>
      </c>
      <c r="C4510" t="s">
        <v>1740</v>
      </c>
      <c r="D4510" t="s">
        <v>6900</v>
      </c>
      <c r="E4510" t="s">
        <v>1712</v>
      </c>
    </row>
    <row r="4511" spans="1:5">
      <c r="A4511" t="s">
        <v>6119</v>
      </c>
      <c r="B4511" t="s">
        <v>5</v>
      </c>
      <c r="C4511" t="s">
        <v>1740</v>
      </c>
      <c r="D4511" t="s">
        <v>6900</v>
      </c>
      <c r="E4511" t="s">
        <v>1713</v>
      </c>
    </row>
    <row r="4512" spans="1:5">
      <c r="A4512" t="s">
        <v>6120</v>
      </c>
      <c r="B4512" t="s">
        <v>5</v>
      </c>
      <c r="C4512" t="s">
        <v>1740</v>
      </c>
      <c r="D4512" t="s">
        <v>6900</v>
      </c>
      <c r="E4512" t="s">
        <v>1714</v>
      </c>
    </row>
    <row r="4513" spans="1:5">
      <c r="A4513" t="s">
        <v>6121</v>
      </c>
      <c r="B4513" t="s">
        <v>5</v>
      </c>
      <c r="C4513" t="s">
        <v>1740</v>
      </c>
      <c r="D4513" t="s">
        <v>6900</v>
      </c>
      <c r="E4513" t="s">
        <v>1715</v>
      </c>
    </row>
    <row r="4514" spans="1:5">
      <c r="A4514" t="s">
        <v>6122</v>
      </c>
      <c r="B4514" t="s">
        <v>5</v>
      </c>
      <c r="C4514" t="s">
        <v>1740</v>
      </c>
      <c r="D4514" t="s">
        <v>6901</v>
      </c>
      <c r="E4514" t="s">
        <v>1702</v>
      </c>
    </row>
    <row r="4515" spans="1:5">
      <c r="A4515" t="s">
        <v>6123</v>
      </c>
      <c r="B4515" t="s">
        <v>5</v>
      </c>
      <c r="C4515" t="s">
        <v>1740</v>
      </c>
      <c r="D4515" t="s">
        <v>6901</v>
      </c>
      <c r="E4515" t="s">
        <v>1705</v>
      </c>
    </row>
    <row r="4516" spans="1:5">
      <c r="A4516" t="s">
        <v>6124</v>
      </c>
      <c r="B4516" t="s">
        <v>5</v>
      </c>
      <c r="C4516" t="s">
        <v>1740</v>
      </c>
      <c r="D4516" t="s">
        <v>6901</v>
      </c>
      <c r="E4516" t="s">
        <v>1706</v>
      </c>
    </row>
    <row r="4517" spans="1:5">
      <c r="A4517" t="s">
        <v>6125</v>
      </c>
      <c r="B4517" t="s">
        <v>5</v>
      </c>
      <c r="C4517" t="s">
        <v>1740</v>
      </c>
      <c r="D4517" t="s">
        <v>6901</v>
      </c>
      <c r="E4517" t="s">
        <v>1707</v>
      </c>
    </row>
    <row r="4518" spans="1:5">
      <c r="A4518" t="s">
        <v>6126</v>
      </c>
      <c r="B4518" t="s">
        <v>5</v>
      </c>
      <c r="C4518" t="s">
        <v>1740</v>
      </c>
      <c r="D4518" t="s">
        <v>6901</v>
      </c>
      <c r="E4518" t="s">
        <v>1708</v>
      </c>
    </row>
    <row r="4519" spans="1:5">
      <c r="A4519" t="s">
        <v>6127</v>
      </c>
      <c r="B4519" t="s">
        <v>5</v>
      </c>
      <c r="C4519" t="s">
        <v>1740</v>
      </c>
      <c r="D4519" t="s">
        <v>6901</v>
      </c>
      <c r="E4519" t="s">
        <v>1709</v>
      </c>
    </row>
    <row r="4520" spans="1:5">
      <c r="A4520" t="s">
        <v>6128</v>
      </c>
      <c r="B4520" t="s">
        <v>5</v>
      </c>
      <c r="C4520" t="s">
        <v>1740</v>
      </c>
      <c r="D4520" t="s">
        <v>6901</v>
      </c>
      <c r="E4520" t="s">
        <v>1710</v>
      </c>
    </row>
    <row r="4521" spans="1:5">
      <c r="A4521" t="s">
        <v>6129</v>
      </c>
      <c r="B4521" t="s">
        <v>5</v>
      </c>
      <c r="C4521" t="s">
        <v>1740</v>
      </c>
      <c r="D4521" t="s">
        <v>6901</v>
      </c>
      <c r="E4521" t="s">
        <v>1711</v>
      </c>
    </row>
    <row r="4522" spans="1:5">
      <c r="A4522" t="s">
        <v>6130</v>
      </c>
      <c r="B4522" t="s">
        <v>5</v>
      </c>
      <c r="C4522" t="s">
        <v>1740</v>
      </c>
      <c r="D4522" t="s">
        <v>6901</v>
      </c>
      <c r="E4522" t="s">
        <v>1712</v>
      </c>
    </row>
    <row r="4523" spans="1:5">
      <c r="A4523" t="s">
        <v>6131</v>
      </c>
      <c r="B4523" t="s">
        <v>5</v>
      </c>
      <c r="C4523" t="s">
        <v>1740</v>
      </c>
      <c r="D4523" t="s">
        <v>6901</v>
      </c>
      <c r="E4523" t="s">
        <v>1713</v>
      </c>
    </row>
    <row r="4524" spans="1:5">
      <c r="A4524" t="s">
        <v>6132</v>
      </c>
      <c r="B4524" t="s">
        <v>5</v>
      </c>
      <c r="C4524" t="s">
        <v>1740</v>
      </c>
      <c r="D4524" t="s">
        <v>6901</v>
      </c>
      <c r="E4524" t="s">
        <v>1714</v>
      </c>
    </row>
    <row r="4525" spans="1:5">
      <c r="A4525" t="s">
        <v>6133</v>
      </c>
      <c r="B4525" t="s">
        <v>5</v>
      </c>
      <c r="C4525" t="s">
        <v>1740</v>
      </c>
      <c r="D4525" t="s">
        <v>6901</v>
      </c>
      <c r="E4525" t="s">
        <v>1715</v>
      </c>
    </row>
    <row r="4526" spans="1:5">
      <c r="A4526" t="s">
        <v>6134</v>
      </c>
      <c r="B4526" t="s">
        <v>5</v>
      </c>
      <c r="C4526" t="s">
        <v>1740</v>
      </c>
      <c r="D4526" t="s">
        <v>6902</v>
      </c>
      <c r="E4526" t="s">
        <v>1702</v>
      </c>
    </row>
    <row r="4527" spans="1:5">
      <c r="A4527" t="s">
        <v>6135</v>
      </c>
      <c r="B4527" t="s">
        <v>5</v>
      </c>
      <c r="C4527" t="s">
        <v>1740</v>
      </c>
      <c r="D4527" t="s">
        <v>6902</v>
      </c>
      <c r="E4527" t="s">
        <v>1705</v>
      </c>
    </row>
    <row r="4528" spans="1:5">
      <c r="A4528" t="s">
        <v>6136</v>
      </c>
      <c r="B4528" t="s">
        <v>5</v>
      </c>
      <c r="C4528" t="s">
        <v>1740</v>
      </c>
      <c r="D4528" t="s">
        <v>6902</v>
      </c>
      <c r="E4528" t="s">
        <v>1706</v>
      </c>
    </row>
    <row r="4529" spans="1:5">
      <c r="A4529" t="s">
        <v>6137</v>
      </c>
      <c r="B4529" t="s">
        <v>5</v>
      </c>
      <c r="C4529" t="s">
        <v>1740</v>
      </c>
      <c r="D4529" t="s">
        <v>6902</v>
      </c>
      <c r="E4529" t="s">
        <v>1707</v>
      </c>
    </row>
    <row r="4530" spans="1:5">
      <c r="A4530" t="s">
        <v>6138</v>
      </c>
      <c r="B4530" t="s">
        <v>5</v>
      </c>
      <c r="C4530" t="s">
        <v>1740</v>
      </c>
      <c r="D4530" t="s">
        <v>6902</v>
      </c>
      <c r="E4530" t="s">
        <v>1708</v>
      </c>
    </row>
    <row r="4531" spans="1:5">
      <c r="A4531" t="s">
        <v>6139</v>
      </c>
      <c r="B4531" t="s">
        <v>5</v>
      </c>
      <c r="C4531" t="s">
        <v>1740</v>
      </c>
      <c r="D4531" t="s">
        <v>6902</v>
      </c>
      <c r="E4531" t="s">
        <v>1709</v>
      </c>
    </row>
    <row r="4532" spans="1:5">
      <c r="A4532" t="s">
        <v>6140</v>
      </c>
      <c r="B4532" t="s">
        <v>5</v>
      </c>
      <c r="C4532" t="s">
        <v>1740</v>
      </c>
      <c r="D4532" t="s">
        <v>6902</v>
      </c>
      <c r="E4532" t="s">
        <v>1710</v>
      </c>
    </row>
    <row r="4533" spans="1:5">
      <c r="A4533" t="s">
        <v>6141</v>
      </c>
      <c r="B4533" t="s">
        <v>5</v>
      </c>
      <c r="C4533" t="s">
        <v>1740</v>
      </c>
      <c r="D4533" t="s">
        <v>6902</v>
      </c>
      <c r="E4533" t="s">
        <v>1711</v>
      </c>
    </row>
    <row r="4534" spans="1:5">
      <c r="A4534" t="s">
        <v>6142</v>
      </c>
      <c r="B4534" t="s">
        <v>5</v>
      </c>
      <c r="C4534" t="s">
        <v>1740</v>
      </c>
      <c r="D4534" t="s">
        <v>6902</v>
      </c>
      <c r="E4534" t="s">
        <v>1712</v>
      </c>
    </row>
    <row r="4535" spans="1:5">
      <c r="A4535" t="s">
        <v>6143</v>
      </c>
      <c r="B4535" t="s">
        <v>5</v>
      </c>
      <c r="C4535" t="s">
        <v>1740</v>
      </c>
      <c r="D4535" t="s">
        <v>6902</v>
      </c>
      <c r="E4535" t="s">
        <v>1713</v>
      </c>
    </row>
    <row r="4536" spans="1:5">
      <c r="A4536" t="s">
        <v>6144</v>
      </c>
      <c r="B4536" t="s">
        <v>5</v>
      </c>
      <c r="C4536" t="s">
        <v>1740</v>
      </c>
      <c r="D4536" t="s">
        <v>6902</v>
      </c>
      <c r="E4536" t="s">
        <v>1714</v>
      </c>
    </row>
    <row r="4537" spans="1:5">
      <c r="A4537" t="s">
        <v>6145</v>
      </c>
      <c r="B4537" t="s">
        <v>5</v>
      </c>
      <c r="C4537" t="s">
        <v>1740</v>
      </c>
      <c r="D4537" t="s">
        <v>6902</v>
      </c>
      <c r="E4537" t="s">
        <v>1715</v>
      </c>
    </row>
    <row r="4538" spans="1:5">
      <c r="A4538" t="s">
        <v>6146</v>
      </c>
      <c r="B4538" t="s">
        <v>5</v>
      </c>
      <c r="C4538" t="s">
        <v>1740</v>
      </c>
      <c r="D4538" t="s">
        <v>6903</v>
      </c>
      <c r="E4538" t="s">
        <v>1702</v>
      </c>
    </row>
    <row r="4539" spans="1:5">
      <c r="A4539" t="s">
        <v>6147</v>
      </c>
      <c r="B4539" t="s">
        <v>5</v>
      </c>
      <c r="C4539" t="s">
        <v>1740</v>
      </c>
      <c r="D4539" t="s">
        <v>6903</v>
      </c>
      <c r="E4539" t="s">
        <v>1705</v>
      </c>
    </row>
    <row r="4540" spans="1:5">
      <c r="A4540" t="s">
        <v>6148</v>
      </c>
      <c r="B4540" t="s">
        <v>5</v>
      </c>
      <c r="C4540" t="s">
        <v>1740</v>
      </c>
      <c r="D4540" t="s">
        <v>6903</v>
      </c>
      <c r="E4540" t="s">
        <v>1706</v>
      </c>
    </row>
    <row r="4541" spans="1:5">
      <c r="A4541" t="s">
        <v>6149</v>
      </c>
      <c r="B4541" t="s">
        <v>5</v>
      </c>
      <c r="C4541" t="s">
        <v>1740</v>
      </c>
      <c r="D4541" t="s">
        <v>6903</v>
      </c>
      <c r="E4541" t="s">
        <v>1707</v>
      </c>
    </row>
    <row r="4542" spans="1:5">
      <c r="A4542" t="s">
        <v>6150</v>
      </c>
      <c r="B4542" t="s">
        <v>5</v>
      </c>
      <c r="C4542" t="s">
        <v>1740</v>
      </c>
      <c r="D4542" t="s">
        <v>6903</v>
      </c>
      <c r="E4542" t="s">
        <v>1708</v>
      </c>
    </row>
    <row r="4543" spans="1:5">
      <c r="A4543" t="s">
        <v>6151</v>
      </c>
      <c r="B4543" t="s">
        <v>5</v>
      </c>
      <c r="C4543" t="s">
        <v>1740</v>
      </c>
      <c r="D4543" t="s">
        <v>6903</v>
      </c>
      <c r="E4543" t="s">
        <v>1709</v>
      </c>
    </row>
    <row r="4544" spans="1:5">
      <c r="A4544" t="s">
        <v>6152</v>
      </c>
      <c r="B4544" t="s">
        <v>5</v>
      </c>
      <c r="C4544" t="s">
        <v>1740</v>
      </c>
      <c r="D4544" t="s">
        <v>6903</v>
      </c>
      <c r="E4544" t="s">
        <v>1710</v>
      </c>
    </row>
    <row r="4545" spans="1:5">
      <c r="A4545" t="s">
        <v>6153</v>
      </c>
      <c r="B4545" t="s">
        <v>5</v>
      </c>
      <c r="C4545" t="s">
        <v>1740</v>
      </c>
      <c r="D4545" t="s">
        <v>6903</v>
      </c>
      <c r="E4545" t="s">
        <v>1711</v>
      </c>
    </row>
    <row r="4546" spans="1:5">
      <c r="A4546" t="s">
        <v>6154</v>
      </c>
      <c r="B4546" t="s">
        <v>5</v>
      </c>
      <c r="C4546" t="s">
        <v>1740</v>
      </c>
      <c r="D4546" t="s">
        <v>6903</v>
      </c>
      <c r="E4546" t="s">
        <v>1712</v>
      </c>
    </row>
    <row r="4547" spans="1:5">
      <c r="A4547" t="s">
        <v>6155</v>
      </c>
      <c r="B4547" t="s">
        <v>5</v>
      </c>
      <c r="C4547" t="s">
        <v>1740</v>
      </c>
      <c r="D4547" t="s">
        <v>6903</v>
      </c>
      <c r="E4547" t="s">
        <v>1713</v>
      </c>
    </row>
    <row r="4548" spans="1:5">
      <c r="A4548" t="s">
        <v>6156</v>
      </c>
      <c r="B4548" t="s">
        <v>5</v>
      </c>
      <c r="C4548" t="s">
        <v>1740</v>
      </c>
      <c r="D4548" t="s">
        <v>6903</v>
      </c>
      <c r="E4548" t="s">
        <v>1714</v>
      </c>
    </row>
    <row r="4549" spans="1:5">
      <c r="A4549" t="s">
        <v>6157</v>
      </c>
      <c r="B4549" t="s">
        <v>5</v>
      </c>
      <c r="C4549" t="s">
        <v>1740</v>
      </c>
      <c r="D4549" t="s">
        <v>6903</v>
      </c>
      <c r="E4549" t="s">
        <v>1715</v>
      </c>
    </row>
    <row r="4550" spans="1:5">
      <c r="A4550" t="s">
        <v>6158</v>
      </c>
      <c r="B4550" t="s">
        <v>5</v>
      </c>
      <c r="C4550" t="s">
        <v>1740</v>
      </c>
      <c r="D4550" t="s">
        <v>6904</v>
      </c>
      <c r="E4550" t="s">
        <v>1702</v>
      </c>
    </row>
    <row r="4551" spans="1:5">
      <c r="A4551" t="s">
        <v>6159</v>
      </c>
      <c r="B4551" t="s">
        <v>5</v>
      </c>
      <c r="C4551" t="s">
        <v>1740</v>
      </c>
      <c r="D4551" t="s">
        <v>6904</v>
      </c>
      <c r="E4551" t="s">
        <v>1705</v>
      </c>
    </row>
    <row r="4552" spans="1:5">
      <c r="A4552" t="s">
        <v>6160</v>
      </c>
      <c r="B4552" t="s">
        <v>5</v>
      </c>
      <c r="C4552" t="s">
        <v>1740</v>
      </c>
      <c r="D4552" t="s">
        <v>6904</v>
      </c>
      <c r="E4552" t="s">
        <v>1706</v>
      </c>
    </row>
    <row r="4553" spans="1:5">
      <c r="A4553" t="s">
        <v>6161</v>
      </c>
      <c r="B4553" t="s">
        <v>5</v>
      </c>
      <c r="C4553" t="s">
        <v>1740</v>
      </c>
      <c r="D4553" t="s">
        <v>6904</v>
      </c>
      <c r="E4553" t="s">
        <v>1707</v>
      </c>
    </row>
    <row r="4554" spans="1:5">
      <c r="A4554" t="s">
        <v>6162</v>
      </c>
      <c r="B4554" t="s">
        <v>5</v>
      </c>
      <c r="C4554" t="s">
        <v>1740</v>
      </c>
      <c r="D4554" t="s">
        <v>6904</v>
      </c>
      <c r="E4554" t="s">
        <v>1708</v>
      </c>
    </row>
    <row r="4555" spans="1:5">
      <c r="A4555" t="s">
        <v>6163</v>
      </c>
      <c r="B4555" t="s">
        <v>5</v>
      </c>
      <c r="C4555" t="s">
        <v>1740</v>
      </c>
      <c r="D4555" t="s">
        <v>6904</v>
      </c>
      <c r="E4555" t="s">
        <v>1709</v>
      </c>
    </row>
    <row r="4556" spans="1:5">
      <c r="A4556" t="s">
        <v>6164</v>
      </c>
      <c r="B4556" t="s">
        <v>5</v>
      </c>
      <c r="C4556" t="s">
        <v>1740</v>
      </c>
      <c r="D4556" t="s">
        <v>6904</v>
      </c>
      <c r="E4556" t="s">
        <v>1710</v>
      </c>
    </row>
    <row r="4557" spans="1:5">
      <c r="A4557" t="s">
        <v>6165</v>
      </c>
      <c r="B4557" t="s">
        <v>5</v>
      </c>
      <c r="C4557" t="s">
        <v>1740</v>
      </c>
      <c r="D4557" t="s">
        <v>6904</v>
      </c>
      <c r="E4557" t="s">
        <v>1711</v>
      </c>
    </row>
    <row r="4558" spans="1:5">
      <c r="A4558" t="s">
        <v>6166</v>
      </c>
      <c r="B4558" t="s">
        <v>5</v>
      </c>
      <c r="C4558" t="s">
        <v>1740</v>
      </c>
      <c r="D4558" t="s">
        <v>6904</v>
      </c>
      <c r="E4558" t="s">
        <v>1712</v>
      </c>
    </row>
    <row r="4559" spans="1:5">
      <c r="A4559" t="s">
        <v>6167</v>
      </c>
      <c r="B4559" t="s">
        <v>5</v>
      </c>
      <c r="C4559" t="s">
        <v>1740</v>
      </c>
      <c r="D4559" t="s">
        <v>6904</v>
      </c>
      <c r="E4559" t="s">
        <v>1713</v>
      </c>
    </row>
    <row r="4560" spans="1:5">
      <c r="A4560" t="s">
        <v>6168</v>
      </c>
      <c r="B4560" t="s">
        <v>5</v>
      </c>
      <c r="C4560" t="s">
        <v>1740</v>
      </c>
      <c r="D4560" t="s">
        <v>6904</v>
      </c>
      <c r="E4560" t="s">
        <v>1714</v>
      </c>
    </row>
    <row r="4561" spans="1:5">
      <c r="A4561" t="s">
        <v>6169</v>
      </c>
      <c r="B4561" t="s">
        <v>5</v>
      </c>
      <c r="C4561" t="s">
        <v>1740</v>
      </c>
      <c r="D4561" t="s">
        <v>6904</v>
      </c>
      <c r="E4561" t="s">
        <v>1715</v>
      </c>
    </row>
    <row r="4562" spans="1:5">
      <c r="A4562" t="s">
        <v>6170</v>
      </c>
      <c r="B4562" t="s">
        <v>5</v>
      </c>
      <c r="C4562" t="s">
        <v>1740</v>
      </c>
      <c r="D4562" t="s">
        <v>6905</v>
      </c>
      <c r="E4562" t="s">
        <v>1702</v>
      </c>
    </row>
    <row r="4563" spans="1:5">
      <c r="A4563" t="s">
        <v>6171</v>
      </c>
      <c r="B4563" t="s">
        <v>5</v>
      </c>
      <c r="C4563" t="s">
        <v>1740</v>
      </c>
      <c r="D4563" t="s">
        <v>6905</v>
      </c>
      <c r="E4563" t="s">
        <v>1705</v>
      </c>
    </row>
    <row r="4564" spans="1:5">
      <c r="A4564" t="s">
        <v>6172</v>
      </c>
      <c r="B4564" t="s">
        <v>5</v>
      </c>
      <c r="C4564" t="s">
        <v>1740</v>
      </c>
      <c r="D4564" t="s">
        <v>6905</v>
      </c>
      <c r="E4564" t="s">
        <v>1706</v>
      </c>
    </row>
    <row r="4565" spans="1:5">
      <c r="A4565" t="s">
        <v>6173</v>
      </c>
      <c r="B4565" t="s">
        <v>5</v>
      </c>
      <c r="C4565" t="s">
        <v>1740</v>
      </c>
      <c r="D4565" t="s">
        <v>6905</v>
      </c>
      <c r="E4565" t="s">
        <v>1707</v>
      </c>
    </row>
    <row r="4566" spans="1:5">
      <c r="A4566" t="s">
        <v>6174</v>
      </c>
      <c r="B4566" t="s">
        <v>5</v>
      </c>
      <c r="C4566" t="s">
        <v>1740</v>
      </c>
      <c r="D4566" t="s">
        <v>6905</v>
      </c>
      <c r="E4566" t="s">
        <v>1708</v>
      </c>
    </row>
    <row r="4567" spans="1:5">
      <c r="A4567" t="s">
        <v>6175</v>
      </c>
      <c r="B4567" t="s">
        <v>5</v>
      </c>
      <c r="C4567" t="s">
        <v>1740</v>
      </c>
      <c r="D4567" t="s">
        <v>6905</v>
      </c>
      <c r="E4567" t="s">
        <v>1709</v>
      </c>
    </row>
    <row r="4568" spans="1:5">
      <c r="A4568" t="s">
        <v>6176</v>
      </c>
      <c r="B4568" t="s">
        <v>5</v>
      </c>
      <c r="C4568" t="s">
        <v>1740</v>
      </c>
      <c r="D4568" t="s">
        <v>6905</v>
      </c>
      <c r="E4568" t="s">
        <v>1710</v>
      </c>
    </row>
    <row r="4569" spans="1:5">
      <c r="A4569" t="s">
        <v>6177</v>
      </c>
      <c r="B4569" t="s">
        <v>5</v>
      </c>
      <c r="C4569" t="s">
        <v>1740</v>
      </c>
      <c r="D4569" t="s">
        <v>6905</v>
      </c>
      <c r="E4569" t="s">
        <v>1711</v>
      </c>
    </row>
    <row r="4570" spans="1:5">
      <c r="A4570" t="s">
        <v>6178</v>
      </c>
      <c r="B4570" t="s">
        <v>5</v>
      </c>
      <c r="C4570" t="s">
        <v>1740</v>
      </c>
      <c r="D4570" t="s">
        <v>6905</v>
      </c>
      <c r="E4570" t="s">
        <v>1712</v>
      </c>
    </row>
    <row r="4571" spans="1:5">
      <c r="A4571" t="s">
        <v>6179</v>
      </c>
      <c r="B4571" t="s">
        <v>5</v>
      </c>
      <c r="C4571" t="s">
        <v>1740</v>
      </c>
      <c r="D4571" t="s">
        <v>6905</v>
      </c>
      <c r="E4571" t="s">
        <v>1713</v>
      </c>
    </row>
    <row r="4572" spans="1:5">
      <c r="A4572" t="s">
        <v>6180</v>
      </c>
      <c r="B4572" t="s">
        <v>5</v>
      </c>
      <c r="C4572" t="s">
        <v>1740</v>
      </c>
      <c r="D4572" t="s">
        <v>6905</v>
      </c>
      <c r="E4572" t="s">
        <v>1714</v>
      </c>
    </row>
    <row r="4573" spans="1:5">
      <c r="A4573" t="s">
        <v>6181</v>
      </c>
      <c r="B4573" t="s">
        <v>5</v>
      </c>
      <c r="C4573" t="s">
        <v>1740</v>
      </c>
      <c r="D4573" t="s">
        <v>6905</v>
      </c>
      <c r="E4573" t="s">
        <v>1715</v>
      </c>
    </row>
    <row r="4574" spans="1:5">
      <c r="A4574" t="s">
        <v>6182</v>
      </c>
      <c r="B4574" t="s">
        <v>5</v>
      </c>
      <c r="C4574" t="s">
        <v>1740</v>
      </c>
      <c r="D4574" t="s">
        <v>6906</v>
      </c>
      <c r="E4574" t="s">
        <v>1702</v>
      </c>
    </row>
    <row r="4575" spans="1:5">
      <c r="A4575" t="s">
        <v>6183</v>
      </c>
      <c r="B4575" t="s">
        <v>5</v>
      </c>
      <c r="C4575" t="s">
        <v>1740</v>
      </c>
      <c r="D4575" t="s">
        <v>6906</v>
      </c>
      <c r="E4575" t="s">
        <v>1705</v>
      </c>
    </row>
    <row r="4576" spans="1:5">
      <c r="A4576" t="s">
        <v>6184</v>
      </c>
      <c r="B4576" t="s">
        <v>5</v>
      </c>
      <c r="C4576" t="s">
        <v>1740</v>
      </c>
      <c r="D4576" t="s">
        <v>6906</v>
      </c>
      <c r="E4576" t="s">
        <v>1706</v>
      </c>
    </row>
    <row r="4577" spans="1:5">
      <c r="A4577" t="s">
        <v>6185</v>
      </c>
      <c r="B4577" t="s">
        <v>5</v>
      </c>
      <c r="C4577" t="s">
        <v>1740</v>
      </c>
      <c r="D4577" t="s">
        <v>6906</v>
      </c>
      <c r="E4577" t="s">
        <v>1707</v>
      </c>
    </row>
    <row r="4578" spans="1:5">
      <c r="A4578" t="s">
        <v>6186</v>
      </c>
      <c r="B4578" t="s">
        <v>5</v>
      </c>
      <c r="C4578" t="s">
        <v>1740</v>
      </c>
      <c r="D4578" t="s">
        <v>6906</v>
      </c>
      <c r="E4578" t="s">
        <v>1708</v>
      </c>
    </row>
    <row r="4579" spans="1:5">
      <c r="A4579" t="s">
        <v>6187</v>
      </c>
      <c r="B4579" t="s">
        <v>5</v>
      </c>
      <c r="C4579" t="s">
        <v>1740</v>
      </c>
      <c r="D4579" t="s">
        <v>6906</v>
      </c>
      <c r="E4579" t="s">
        <v>1709</v>
      </c>
    </row>
    <row r="4580" spans="1:5">
      <c r="A4580" t="s">
        <v>6188</v>
      </c>
      <c r="B4580" t="s">
        <v>5</v>
      </c>
      <c r="C4580" t="s">
        <v>1740</v>
      </c>
      <c r="D4580" t="s">
        <v>6906</v>
      </c>
      <c r="E4580" t="s">
        <v>1710</v>
      </c>
    </row>
    <row r="4581" spans="1:5">
      <c r="A4581" t="s">
        <v>6189</v>
      </c>
      <c r="B4581" t="s">
        <v>5</v>
      </c>
      <c r="C4581" t="s">
        <v>1740</v>
      </c>
      <c r="D4581" t="s">
        <v>6906</v>
      </c>
      <c r="E4581" t="s">
        <v>1711</v>
      </c>
    </row>
    <row r="4582" spans="1:5">
      <c r="A4582" t="s">
        <v>6190</v>
      </c>
      <c r="B4582" t="s">
        <v>5</v>
      </c>
      <c r="C4582" t="s">
        <v>1740</v>
      </c>
      <c r="D4582" t="s">
        <v>6906</v>
      </c>
      <c r="E4582" t="s">
        <v>1712</v>
      </c>
    </row>
    <row r="4583" spans="1:5">
      <c r="A4583" t="s">
        <v>6191</v>
      </c>
      <c r="B4583" t="s">
        <v>5</v>
      </c>
      <c r="C4583" t="s">
        <v>1740</v>
      </c>
      <c r="D4583" t="s">
        <v>6906</v>
      </c>
      <c r="E4583" t="s">
        <v>1713</v>
      </c>
    </row>
    <row r="4584" spans="1:5">
      <c r="A4584" t="s">
        <v>6192</v>
      </c>
      <c r="B4584" t="s">
        <v>5</v>
      </c>
      <c r="C4584" t="s">
        <v>1740</v>
      </c>
      <c r="D4584" t="s">
        <v>6906</v>
      </c>
      <c r="E4584" t="s">
        <v>1714</v>
      </c>
    </row>
    <row r="4585" spans="1:5">
      <c r="A4585" t="s">
        <v>6193</v>
      </c>
      <c r="B4585" t="s">
        <v>5</v>
      </c>
      <c r="C4585" t="s">
        <v>1740</v>
      </c>
      <c r="D4585" t="s">
        <v>6906</v>
      </c>
      <c r="E4585" t="s">
        <v>1715</v>
      </c>
    </row>
    <row r="4586" spans="1:5">
      <c r="A4586" t="s">
        <v>6194</v>
      </c>
      <c r="B4586" t="s">
        <v>5</v>
      </c>
      <c r="C4586" t="s">
        <v>1740</v>
      </c>
      <c r="D4586" t="s">
        <v>6907</v>
      </c>
      <c r="E4586" t="s">
        <v>1702</v>
      </c>
    </row>
    <row r="4587" spans="1:5">
      <c r="A4587" t="s">
        <v>6195</v>
      </c>
      <c r="B4587" t="s">
        <v>5</v>
      </c>
      <c r="C4587" t="s">
        <v>1740</v>
      </c>
      <c r="D4587" t="s">
        <v>6907</v>
      </c>
      <c r="E4587" t="s">
        <v>1705</v>
      </c>
    </row>
    <row r="4588" spans="1:5">
      <c r="A4588" t="s">
        <v>6196</v>
      </c>
      <c r="B4588" t="s">
        <v>5</v>
      </c>
      <c r="C4588" t="s">
        <v>1740</v>
      </c>
      <c r="D4588" t="s">
        <v>6907</v>
      </c>
      <c r="E4588" t="s">
        <v>1706</v>
      </c>
    </row>
    <row r="4589" spans="1:5">
      <c r="A4589" t="s">
        <v>6197</v>
      </c>
      <c r="B4589" t="s">
        <v>5</v>
      </c>
      <c r="C4589" t="s">
        <v>1740</v>
      </c>
      <c r="D4589" t="s">
        <v>6907</v>
      </c>
      <c r="E4589" t="s">
        <v>1707</v>
      </c>
    </row>
    <row r="4590" spans="1:5">
      <c r="A4590" t="s">
        <v>6198</v>
      </c>
      <c r="B4590" t="s">
        <v>5</v>
      </c>
      <c r="C4590" t="s">
        <v>1740</v>
      </c>
      <c r="D4590" t="s">
        <v>6907</v>
      </c>
      <c r="E4590" t="s">
        <v>1708</v>
      </c>
    </row>
    <row r="4591" spans="1:5">
      <c r="A4591" t="s">
        <v>6199</v>
      </c>
      <c r="B4591" t="s">
        <v>5</v>
      </c>
      <c r="C4591" t="s">
        <v>1740</v>
      </c>
      <c r="D4591" t="s">
        <v>6907</v>
      </c>
      <c r="E4591" t="s">
        <v>1709</v>
      </c>
    </row>
    <row r="4592" spans="1:5">
      <c r="A4592" t="s">
        <v>6200</v>
      </c>
      <c r="B4592" t="s">
        <v>5</v>
      </c>
      <c r="C4592" t="s">
        <v>1740</v>
      </c>
      <c r="D4592" t="s">
        <v>6907</v>
      </c>
      <c r="E4592" t="s">
        <v>1710</v>
      </c>
    </row>
    <row r="4593" spans="1:5">
      <c r="A4593" t="s">
        <v>6201</v>
      </c>
      <c r="B4593" t="s">
        <v>5</v>
      </c>
      <c r="C4593" t="s">
        <v>1740</v>
      </c>
      <c r="D4593" t="s">
        <v>6907</v>
      </c>
      <c r="E4593" t="s">
        <v>1711</v>
      </c>
    </row>
    <row r="4594" spans="1:5">
      <c r="A4594" t="s">
        <v>6202</v>
      </c>
      <c r="B4594" t="s">
        <v>5</v>
      </c>
      <c r="C4594" t="s">
        <v>1740</v>
      </c>
      <c r="D4594" t="s">
        <v>6907</v>
      </c>
      <c r="E4594" t="s">
        <v>1712</v>
      </c>
    </row>
    <row r="4595" spans="1:5">
      <c r="A4595" t="s">
        <v>6203</v>
      </c>
      <c r="B4595" t="s">
        <v>5</v>
      </c>
      <c r="C4595" t="s">
        <v>1740</v>
      </c>
      <c r="D4595" t="s">
        <v>6907</v>
      </c>
      <c r="E4595" t="s">
        <v>1713</v>
      </c>
    </row>
    <row r="4596" spans="1:5">
      <c r="A4596" t="s">
        <v>6204</v>
      </c>
      <c r="B4596" t="s">
        <v>5</v>
      </c>
      <c r="C4596" t="s">
        <v>1740</v>
      </c>
      <c r="D4596" t="s">
        <v>6907</v>
      </c>
      <c r="E4596" t="s">
        <v>1714</v>
      </c>
    </row>
    <row r="4597" spans="1:5">
      <c r="A4597" t="s">
        <v>6205</v>
      </c>
      <c r="B4597" t="s">
        <v>5</v>
      </c>
      <c r="C4597" t="s">
        <v>1740</v>
      </c>
      <c r="D4597" t="s">
        <v>6907</v>
      </c>
      <c r="E4597" t="s">
        <v>1715</v>
      </c>
    </row>
    <row r="4598" spans="1:5">
      <c r="A4598" t="s">
        <v>6206</v>
      </c>
      <c r="B4598" t="s">
        <v>5</v>
      </c>
      <c r="C4598" t="s">
        <v>1740</v>
      </c>
      <c r="D4598" t="s">
        <v>6908</v>
      </c>
      <c r="E4598" t="s">
        <v>1702</v>
      </c>
    </row>
    <row r="4599" spans="1:5">
      <c r="A4599" t="s">
        <v>6207</v>
      </c>
      <c r="B4599" t="s">
        <v>5</v>
      </c>
      <c r="C4599" t="s">
        <v>1740</v>
      </c>
      <c r="D4599" t="s">
        <v>6908</v>
      </c>
      <c r="E4599" t="s">
        <v>1705</v>
      </c>
    </row>
    <row r="4600" spans="1:5">
      <c r="A4600" t="s">
        <v>6208</v>
      </c>
      <c r="B4600" t="s">
        <v>5</v>
      </c>
      <c r="C4600" t="s">
        <v>1740</v>
      </c>
      <c r="D4600" t="s">
        <v>6908</v>
      </c>
      <c r="E4600" t="s">
        <v>1706</v>
      </c>
    </row>
    <row r="4601" spans="1:5">
      <c r="A4601" t="s">
        <v>6209</v>
      </c>
      <c r="B4601" t="s">
        <v>5</v>
      </c>
      <c r="C4601" t="s">
        <v>1740</v>
      </c>
      <c r="D4601" t="s">
        <v>6908</v>
      </c>
      <c r="E4601" t="s">
        <v>1707</v>
      </c>
    </row>
    <row r="4602" spans="1:5">
      <c r="A4602" t="s">
        <v>6210</v>
      </c>
      <c r="B4602" t="s">
        <v>5</v>
      </c>
      <c r="C4602" t="s">
        <v>1740</v>
      </c>
      <c r="D4602" t="s">
        <v>6908</v>
      </c>
      <c r="E4602" t="s">
        <v>1708</v>
      </c>
    </row>
    <row r="4603" spans="1:5">
      <c r="A4603" t="s">
        <v>6211</v>
      </c>
      <c r="B4603" t="s">
        <v>5</v>
      </c>
      <c r="C4603" t="s">
        <v>1740</v>
      </c>
      <c r="D4603" t="s">
        <v>6908</v>
      </c>
      <c r="E4603" t="s">
        <v>1709</v>
      </c>
    </row>
    <row r="4604" spans="1:5">
      <c r="A4604" t="s">
        <v>6212</v>
      </c>
      <c r="B4604" t="s">
        <v>5</v>
      </c>
      <c r="C4604" t="s">
        <v>1740</v>
      </c>
      <c r="D4604" t="s">
        <v>6908</v>
      </c>
      <c r="E4604" t="s">
        <v>1710</v>
      </c>
    </row>
    <row r="4605" spans="1:5">
      <c r="A4605" t="s">
        <v>6213</v>
      </c>
      <c r="B4605" t="s">
        <v>5</v>
      </c>
      <c r="C4605" t="s">
        <v>1740</v>
      </c>
      <c r="D4605" t="s">
        <v>6908</v>
      </c>
      <c r="E4605" t="s">
        <v>1711</v>
      </c>
    </row>
    <row r="4606" spans="1:5">
      <c r="A4606" t="s">
        <v>6214</v>
      </c>
      <c r="B4606" t="s">
        <v>5</v>
      </c>
      <c r="C4606" t="s">
        <v>1740</v>
      </c>
      <c r="D4606" t="s">
        <v>6908</v>
      </c>
      <c r="E4606" t="s">
        <v>1712</v>
      </c>
    </row>
    <row r="4607" spans="1:5">
      <c r="A4607" t="s">
        <v>6215</v>
      </c>
      <c r="B4607" t="s">
        <v>5</v>
      </c>
      <c r="C4607" t="s">
        <v>1740</v>
      </c>
      <c r="D4607" t="s">
        <v>6908</v>
      </c>
      <c r="E4607" t="s">
        <v>1713</v>
      </c>
    </row>
    <row r="4608" spans="1:5">
      <c r="A4608" t="s">
        <v>6216</v>
      </c>
      <c r="B4608" t="s">
        <v>5</v>
      </c>
      <c r="C4608" t="s">
        <v>1740</v>
      </c>
      <c r="D4608" t="s">
        <v>6908</v>
      </c>
      <c r="E4608" t="s">
        <v>1714</v>
      </c>
    </row>
    <row r="4609" spans="1:5">
      <c r="A4609" t="s">
        <v>6217</v>
      </c>
      <c r="B4609" t="s">
        <v>5</v>
      </c>
      <c r="C4609" t="s">
        <v>1740</v>
      </c>
      <c r="D4609" t="s">
        <v>6908</v>
      </c>
      <c r="E4609" t="s">
        <v>1715</v>
      </c>
    </row>
    <row r="4610" spans="1:5">
      <c r="A4610" t="s">
        <v>6218</v>
      </c>
      <c r="B4610" t="s">
        <v>5</v>
      </c>
      <c r="C4610" t="s">
        <v>1740</v>
      </c>
      <c r="D4610" t="s">
        <v>6909</v>
      </c>
      <c r="E4610" t="s">
        <v>1702</v>
      </c>
    </row>
    <row r="4611" spans="1:5">
      <c r="A4611" t="s">
        <v>6219</v>
      </c>
      <c r="B4611" t="s">
        <v>5</v>
      </c>
      <c r="C4611" t="s">
        <v>1740</v>
      </c>
      <c r="D4611" t="s">
        <v>6909</v>
      </c>
      <c r="E4611" t="s">
        <v>1705</v>
      </c>
    </row>
    <row r="4612" spans="1:5">
      <c r="A4612" t="s">
        <v>6220</v>
      </c>
      <c r="B4612" t="s">
        <v>5</v>
      </c>
      <c r="C4612" t="s">
        <v>1740</v>
      </c>
      <c r="D4612" t="s">
        <v>6909</v>
      </c>
      <c r="E4612" t="s">
        <v>1706</v>
      </c>
    </row>
    <row r="4613" spans="1:5">
      <c r="A4613" t="s">
        <v>6221</v>
      </c>
      <c r="B4613" t="s">
        <v>5</v>
      </c>
      <c r="C4613" t="s">
        <v>1740</v>
      </c>
      <c r="D4613" t="s">
        <v>6909</v>
      </c>
      <c r="E4613" t="s">
        <v>1707</v>
      </c>
    </row>
    <row r="4614" spans="1:5">
      <c r="A4614" t="s">
        <v>6222</v>
      </c>
      <c r="B4614" t="s">
        <v>5</v>
      </c>
      <c r="C4614" t="s">
        <v>1740</v>
      </c>
      <c r="D4614" t="s">
        <v>6909</v>
      </c>
      <c r="E4614" t="s">
        <v>1708</v>
      </c>
    </row>
    <row r="4615" spans="1:5">
      <c r="A4615" t="s">
        <v>6223</v>
      </c>
      <c r="B4615" t="s">
        <v>5</v>
      </c>
      <c r="C4615" t="s">
        <v>1740</v>
      </c>
      <c r="D4615" t="s">
        <v>6909</v>
      </c>
      <c r="E4615" t="s">
        <v>1709</v>
      </c>
    </row>
    <row r="4616" spans="1:5">
      <c r="A4616" t="s">
        <v>6224</v>
      </c>
      <c r="B4616" t="s">
        <v>5</v>
      </c>
      <c r="C4616" t="s">
        <v>1740</v>
      </c>
      <c r="D4616" t="s">
        <v>6909</v>
      </c>
      <c r="E4616" t="s">
        <v>1710</v>
      </c>
    </row>
    <row r="4617" spans="1:5">
      <c r="A4617" t="s">
        <v>6225</v>
      </c>
      <c r="B4617" t="s">
        <v>5</v>
      </c>
      <c r="C4617" t="s">
        <v>1740</v>
      </c>
      <c r="D4617" t="s">
        <v>6909</v>
      </c>
      <c r="E4617" t="s">
        <v>1711</v>
      </c>
    </row>
    <row r="4618" spans="1:5">
      <c r="A4618" t="s">
        <v>6226</v>
      </c>
      <c r="B4618" t="s">
        <v>5</v>
      </c>
      <c r="C4618" t="s">
        <v>1740</v>
      </c>
      <c r="D4618" t="s">
        <v>6909</v>
      </c>
      <c r="E4618" t="s">
        <v>1712</v>
      </c>
    </row>
    <row r="4619" spans="1:5">
      <c r="A4619" t="s">
        <v>6227</v>
      </c>
      <c r="B4619" t="s">
        <v>5</v>
      </c>
      <c r="C4619" t="s">
        <v>1740</v>
      </c>
      <c r="D4619" t="s">
        <v>6909</v>
      </c>
      <c r="E4619" t="s">
        <v>1713</v>
      </c>
    </row>
    <row r="4620" spans="1:5">
      <c r="A4620" t="s">
        <v>6228</v>
      </c>
      <c r="B4620" t="s">
        <v>5</v>
      </c>
      <c r="C4620" t="s">
        <v>1740</v>
      </c>
      <c r="D4620" t="s">
        <v>6909</v>
      </c>
      <c r="E4620" t="s">
        <v>1714</v>
      </c>
    </row>
    <row r="4621" spans="1:5">
      <c r="A4621" t="s">
        <v>6229</v>
      </c>
      <c r="B4621" t="s">
        <v>5</v>
      </c>
      <c r="C4621" t="s">
        <v>1740</v>
      </c>
      <c r="D4621" t="s">
        <v>6909</v>
      </c>
      <c r="E4621" t="s">
        <v>1715</v>
      </c>
    </row>
    <row r="4622" spans="1:5">
      <c r="A4622" t="s">
        <v>6230</v>
      </c>
      <c r="B4622" t="s">
        <v>5</v>
      </c>
      <c r="C4622" t="s">
        <v>1740</v>
      </c>
      <c r="D4622" t="s">
        <v>6910</v>
      </c>
      <c r="E4622" t="s">
        <v>1702</v>
      </c>
    </row>
    <row r="4623" spans="1:5">
      <c r="A4623" t="s">
        <v>6231</v>
      </c>
      <c r="B4623" t="s">
        <v>5</v>
      </c>
      <c r="C4623" t="s">
        <v>1740</v>
      </c>
      <c r="D4623" t="s">
        <v>6910</v>
      </c>
      <c r="E4623" t="s">
        <v>1705</v>
      </c>
    </row>
    <row r="4624" spans="1:5">
      <c r="A4624" t="s">
        <v>6232</v>
      </c>
      <c r="B4624" t="s">
        <v>5</v>
      </c>
      <c r="C4624" t="s">
        <v>1740</v>
      </c>
      <c r="D4624" t="s">
        <v>6910</v>
      </c>
      <c r="E4624" t="s">
        <v>1706</v>
      </c>
    </row>
    <row r="4625" spans="1:5">
      <c r="A4625" t="s">
        <v>6233</v>
      </c>
      <c r="B4625" t="s">
        <v>5</v>
      </c>
      <c r="C4625" t="s">
        <v>1740</v>
      </c>
      <c r="D4625" t="s">
        <v>6910</v>
      </c>
      <c r="E4625" t="s">
        <v>1707</v>
      </c>
    </row>
    <row r="4626" spans="1:5">
      <c r="A4626" t="s">
        <v>6234</v>
      </c>
      <c r="B4626" t="s">
        <v>5</v>
      </c>
      <c r="C4626" t="s">
        <v>1740</v>
      </c>
      <c r="D4626" t="s">
        <v>6910</v>
      </c>
      <c r="E4626" t="s">
        <v>1708</v>
      </c>
    </row>
    <row r="4627" spans="1:5">
      <c r="A4627" t="s">
        <v>6235</v>
      </c>
      <c r="B4627" t="s">
        <v>5</v>
      </c>
      <c r="C4627" t="s">
        <v>1740</v>
      </c>
      <c r="D4627" t="s">
        <v>6910</v>
      </c>
      <c r="E4627" t="s">
        <v>1709</v>
      </c>
    </row>
    <row r="4628" spans="1:5">
      <c r="A4628" t="s">
        <v>6236</v>
      </c>
      <c r="B4628" t="s">
        <v>5</v>
      </c>
      <c r="C4628" t="s">
        <v>1740</v>
      </c>
      <c r="D4628" t="s">
        <v>6910</v>
      </c>
      <c r="E4628" t="s">
        <v>1710</v>
      </c>
    </row>
    <row r="4629" spans="1:5">
      <c r="A4629" t="s">
        <v>6237</v>
      </c>
      <c r="B4629" t="s">
        <v>5</v>
      </c>
      <c r="C4629" t="s">
        <v>1740</v>
      </c>
      <c r="D4629" t="s">
        <v>6910</v>
      </c>
      <c r="E4629" t="s">
        <v>1711</v>
      </c>
    </row>
    <row r="4630" spans="1:5">
      <c r="A4630" t="s">
        <v>6238</v>
      </c>
      <c r="B4630" t="s">
        <v>5</v>
      </c>
      <c r="C4630" t="s">
        <v>1740</v>
      </c>
      <c r="D4630" t="s">
        <v>6910</v>
      </c>
      <c r="E4630" t="s">
        <v>1712</v>
      </c>
    </row>
    <row r="4631" spans="1:5">
      <c r="A4631" t="s">
        <v>6239</v>
      </c>
      <c r="B4631" t="s">
        <v>5</v>
      </c>
      <c r="C4631" t="s">
        <v>1740</v>
      </c>
      <c r="D4631" t="s">
        <v>6910</v>
      </c>
      <c r="E4631" t="s">
        <v>1713</v>
      </c>
    </row>
    <row r="4632" spans="1:5">
      <c r="A4632" t="s">
        <v>6240</v>
      </c>
      <c r="B4632" t="s">
        <v>5</v>
      </c>
      <c r="C4632" t="s">
        <v>1740</v>
      </c>
      <c r="D4632" t="s">
        <v>6910</v>
      </c>
      <c r="E4632" t="s">
        <v>1714</v>
      </c>
    </row>
    <row r="4633" spans="1:5">
      <c r="A4633" t="s">
        <v>6241</v>
      </c>
      <c r="B4633" t="s">
        <v>5</v>
      </c>
      <c r="C4633" t="s">
        <v>1740</v>
      </c>
      <c r="D4633" t="s">
        <v>6910</v>
      </c>
      <c r="E4633" t="s">
        <v>1715</v>
      </c>
    </row>
    <row r="4634" spans="1:5">
      <c r="A4634" t="s">
        <v>6242</v>
      </c>
      <c r="B4634" t="s">
        <v>5</v>
      </c>
      <c r="C4634" t="s">
        <v>1740</v>
      </c>
      <c r="D4634" t="s">
        <v>6911</v>
      </c>
      <c r="E4634" t="s">
        <v>1702</v>
      </c>
    </row>
    <row r="4635" spans="1:5">
      <c r="A4635" t="s">
        <v>6243</v>
      </c>
      <c r="B4635" t="s">
        <v>5</v>
      </c>
      <c r="C4635" t="s">
        <v>1740</v>
      </c>
      <c r="D4635" t="s">
        <v>6911</v>
      </c>
      <c r="E4635" t="s">
        <v>1705</v>
      </c>
    </row>
    <row r="4636" spans="1:5">
      <c r="A4636" t="s">
        <v>6244</v>
      </c>
      <c r="B4636" t="s">
        <v>5</v>
      </c>
      <c r="C4636" t="s">
        <v>1740</v>
      </c>
      <c r="D4636" t="s">
        <v>6911</v>
      </c>
      <c r="E4636" t="s">
        <v>1706</v>
      </c>
    </row>
    <row r="4637" spans="1:5">
      <c r="A4637" t="s">
        <v>6245</v>
      </c>
      <c r="B4637" t="s">
        <v>5</v>
      </c>
      <c r="C4637" t="s">
        <v>1740</v>
      </c>
      <c r="D4637" t="s">
        <v>6911</v>
      </c>
      <c r="E4637" t="s">
        <v>1707</v>
      </c>
    </row>
    <row r="4638" spans="1:5">
      <c r="A4638" t="s">
        <v>6246</v>
      </c>
      <c r="B4638" t="s">
        <v>5</v>
      </c>
      <c r="C4638" t="s">
        <v>1740</v>
      </c>
      <c r="D4638" t="s">
        <v>6911</v>
      </c>
      <c r="E4638" t="s">
        <v>1708</v>
      </c>
    </row>
    <row r="4639" spans="1:5">
      <c r="A4639" t="s">
        <v>6247</v>
      </c>
      <c r="B4639" t="s">
        <v>5</v>
      </c>
      <c r="C4639" t="s">
        <v>1740</v>
      </c>
      <c r="D4639" t="s">
        <v>6911</v>
      </c>
      <c r="E4639" t="s">
        <v>1709</v>
      </c>
    </row>
    <row r="4640" spans="1:5">
      <c r="A4640" t="s">
        <v>6248</v>
      </c>
      <c r="B4640" t="s">
        <v>5</v>
      </c>
      <c r="C4640" t="s">
        <v>1740</v>
      </c>
      <c r="D4640" t="s">
        <v>6911</v>
      </c>
      <c r="E4640" t="s">
        <v>1710</v>
      </c>
    </row>
    <row r="4641" spans="1:5">
      <c r="A4641" t="s">
        <v>6249</v>
      </c>
      <c r="B4641" t="s">
        <v>5</v>
      </c>
      <c r="C4641" t="s">
        <v>1740</v>
      </c>
      <c r="D4641" t="s">
        <v>6911</v>
      </c>
      <c r="E4641" t="s">
        <v>1711</v>
      </c>
    </row>
    <row r="4642" spans="1:5">
      <c r="A4642" t="s">
        <v>6250</v>
      </c>
      <c r="B4642" t="s">
        <v>5</v>
      </c>
      <c r="C4642" t="s">
        <v>1740</v>
      </c>
      <c r="D4642" t="s">
        <v>6911</v>
      </c>
      <c r="E4642" t="s">
        <v>1712</v>
      </c>
    </row>
    <row r="4643" spans="1:5">
      <c r="A4643" t="s">
        <v>6251</v>
      </c>
      <c r="B4643" t="s">
        <v>5</v>
      </c>
      <c r="C4643" t="s">
        <v>1740</v>
      </c>
      <c r="D4643" t="s">
        <v>6911</v>
      </c>
      <c r="E4643" t="s">
        <v>1713</v>
      </c>
    </row>
    <row r="4644" spans="1:5">
      <c r="A4644" t="s">
        <v>6252</v>
      </c>
      <c r="B4644" t="s">
        <v>5</v>
      </c>
      <c r="C4644" t="s">
        <v>1740</v>
      </c>
      <c r="D4644" t="s">
        <v>6911</v>
      </c>
      <c r="E4644" t="s">
        <v>1714</v>
      </c>
    </row>
    <row r="4645" spans="1:5">
      <c r="A4645" t="s">
        <v>6253</v>
      </c>
      <c r="B4645" t="s">
        <v>5</v>
      </c>
      <c r="C4645" t="s">
        <v>1740</v>
      </c>
      <c r="D4645" t="s">
        <v>6911</v>
      </c>
      <c r="E4645" t="s">
        <v>1715</v>
      </c>
    </row>
    <row r="4646" spans="1:5">
      <c r="A4646" t="s">
        <v>6254</v>
      </c>
      <c r="B4646" t="s">
        <v>5</v>
      </c>
      <c r="C4646" t="s">
        <v>1740</v>
      </c>
      <c r="D4646" t="s">
        <v>6912</v>
      </c>
      <c r="E4646" t="s">
        <v>1702</v>
      </c>
    </row>
    <row r="4647" spans="1:5">
      <c r="A4647" t="s">
        <v>6255</v>
      </c>
      <c r="B4647" t="s">
        <v>5</v>
      </c>
      <c r="C4647" t="s">
        <v>1740</v>
      </c>
      <c r="D4647" t="s">
        <v>6912</v>
      </c>
      <c r="E4647" t="s">
        <v>1705</v>
      </c>
    </row>
    <row r="4648" spans="1:5">
      <c r="A4648" t="s">
        <v>6256</v>
      </c>
      <c r="B4648" t="s">
        <v>5</v>
      </c>
      <c r="C4648" t="s">
        <v>1740</v>
      </c>
      <c r="D4648" t="s">
        <v>6912</v>
      </c>
      <c r="E4648" t="s">
        <v>1706</v>
      </c>
    </row>
    <row r="4649" spans="1:5">
      <c r="A4649" t="s">
        <v>6257</v>
      </c>
      <c r="B4649" t="s">
        <v>5</v>
      </c>
      <c r="C4649" t="s">
        <v>1740</v>
      </c>
      <c r="D4649" t="s">
        <v>6912</v>
      </c>
      <c r="E4649" t="s">
        <v>1707</v>
      </c>
    </row>
    <row r="4650" spans="1:5">
      <c r="A4650" t="s">
        <v>6258</v>
      </c>
      <c r="B4650" t="s">
        <v>5</v>
      </c>
      <c r="C4650" t="s">
        <v>1740</v>
      </c>
      <c r="D4650" t="s">
        <v>6912</v>
      </c>
      <c r="E4650" t="s">
        <v>1708</v>
      </c>
    </row>
    <row r="4651" spans="1:5">
      <c r="A4651" t="s">
        <v>6259</v>
      </c>
      <c r="B4651" t="s">
        <v>5</v>
      </c>
      <c r="C4651" t="s">
        <v>1740</v>
      </c>
      <c r="D4651" t="s">
        <v>6912</v>
      </c>
      <c r="E4651" t="s">
        <v>1709</v>
      </c>
    </row>
    <row r="4652" spans="1:5">
      <c r="A4652" t="s">
        <v>6260</v>
      </c>
      <c r="B4652" t="s">
        <v>5</v>
      </c>
      <c r="C4652" t="s">
        <v>1740</v>
      </c>
      <c r="D4652" t="s">
        <v>6912</v>
      </c>
      <c r="E4652" t="s">
        <v>1710</v>
      </c>
    </row>
    <row r="4653" spans="1:5">
      <c r="A4653" t="s">
        <v>6261</v>
      </c>
      <c r="B4653" t="s">
        <v>5</v>
      </c>
      <c r="C4653" t="s">
        <v>1740</v>
      </c>
      <c r="D4653" t="s">
        <v>6912</v>
      </c>
      <c r="E4653" t="s">
        <v>1711</v>
      </c>
    </row>
    <row r="4654" spans="1:5">
      <c r="A4654" t="s">
        <v>6262</v>
      </c>
      <c r="B4654" t="s">
        <v>5</v>
      </c>
      <c r="C4654" t="s">
        <v>1740</v>
      </c>
      <c r="D4654" t="s">
        <v>6912</v>
      </c>
      <c r="E4654" t="s">
        <v>1712</v>
      </c>
    </row>
    <row r="4655" spans="1:5">
      <c r="A4655" t="s">
        <v>6263</v>
      </c>
      <c r="B4655" t="s">
        <v>5</v>
      </c>
      <c r="C4655" t="s">
        <v>1740</v>
      </c>
      <c r="D4655" t="s">
        <v>6912</v>
      </c>
      <c r="E4655" t="s">
        <v>1713</v>
      </c>
    </row>
    <row r="4656" spans="1:5">
      <c r="A4656" t="s">
        <v>6264</v>
      </c>
      <c r="B4656" t="s">
        <v>5</v>
      </c>
      <c r="C4656" t="s">
        <v>1740</v>
      </c>
      <c r="D4656" t="s">
        <v>6912</v>
      </c>
      <c r="E4656" t="s">
        <v>1714</v>
      </c>
    </row>
    <row r="4657" spans="1:5">
      <c r="A4657" t="s">
        <v>6265</v>
      </c>
      <c r="B4657" t="s">
        <v>5</v>
      </c>
      <c r="C4657" t="s">
        <v>1740</v>
      </c>
      <c r="D4657" t="s">
        <v>6912</v>
      </c>
      <c r="E4657" t="s">
        <v>1715</v>
      </c>
    </row>
    <row r="4658" spans="1:5">
      <c r="A4658" t="s">
        <v>6266</v>
      </c>
      <c r="B4658" t="s">
        <v>5</v>
      </c>
      <c r="C4658" t="s">
        <v>1740</v>
      </c>
      <c r="D4658" t="s">
        <v>6913</v>
      </c>
      <c r="E4658" t="s">
        <v>1702</v>
      </c>
    </row>
    <row r="4659" spans="1:5">
      <c r="A4659" t="s">
        <v>6267</v>
      </c>
      <c r="B4659" t="s">
        <v>5</v>
      </c>
      <c r="C4659" t="s">
        <v>1740</v>
      </c>
      <c r="D4659" t="s">
        <v>6913</v>
      </c>
      <c r="E4659" t="s">
        <v>1705</v>
      </c>
    </row>
    <row r="4660" spans="1:5">
      <c r="A4660" t="s">
        <v>6268</v>
      </c>
      <c r="B4660" t="s">
        <v>5</v>
      </c>
      <c r="C4660" t="s">
        <v>1740</v>
      </c>
      <c r="D4660" t="s">
        <v>6913</v>
      </c>
      <c r="E4660" t="s">
        <v>1706</v>
      </c>
    </row>
    <row r="4661" spans="1:5">
      <c r="A4661" t="s">
        <v>6269</v>
      </c>
      <c r="B4661" t="s">
        <v>5</v>
      </c>
      <c r="C4661" t="s">
        <v>1740</v>
      </c>
      <c r="D4661" t="s">
        <v>6913</v>
      </c>
      <c r="E4661" t="s">
        <v>1707</v>
      </c>
    </row>
    <row r="4662" spans="1:5">
      <c r="A4662" t="s">
        <v>6270</v>
      </c>
      <c r="B4662" t="s">
        <v>5</v>
      </c>
      <c r="C4662" t="s">
        <v>1740</v>
      </c>
      <c r="D4662" t="s">
        <v>6913</v>
      </c>
      <c r="E4662" t="s">
        <v>1708</v>
      </c>
    </row>
    <row r="4663" spans="1:5">
      <c r="A4663" t="s">
        <v>6271</v>
      </c>
      <c r="B4663" t="s">
        <v>5</v>
      </c>
      <c r="C4663" t="s">
        <v>1740</v>
      </c>
      <c r="D4663" t="s">
        <v>6913</v>
      </c>
      <c r="E4663" t="s">
        <v>1709</v>
      </c>
    </row>
    <row r="4664" spans="1:5">
      <c r="A4664" t="s">
        <v>6272</v>
      </c>
      <c r="B4664" t="s">
        <v>5</v>
      </c>
      <c r="C4664" t="s">
        <v>1740</v>
      </c>
      <c r="D4664" t="s">
        <v>6913</v>
      </c>
      <c r="E4664" t="s">
        <v>1710</v>
      </c>
    </row>
    <row r="4665" spans="1:5">
      <c r="A4665" t="s">
        <v>6273</v>
      </c>
      <c r="B4665" t="s">
        <v>5</v>
      </c>
      <c r="C4665" t="s">
        <v>1740</v>
      </c>
      <c r="D4665" t="s">
        <v>6913</v>
      </c>
      <c r="E4665" t="s">
        <v>1711</v>
      </c>
    </row>
    <row r="4666" spans="1:5">
      <c r="A4666" t="s">
        <v>6274</v>
      </c>
      <c r="B4666" t="s">
        <v>5</v>
      </c>
      <c r="C4666" t="s">
        <v>1740</v>
      </c>
      <c r="D4666" t="s">
        <v>6913</v>
      </c>
      <c r="E4666" t="s">
        <v>1712</v>
      </c>
    </row>
    <row r="4667" spans="1:5">
      <c r="A4667" t="s">
        <v>6275</v>
      </c>
      <c r="B4667" t="s">
        <v>5</v>
      </c>
      <c r="C4667" t="s">
        <v>1740</v>
      </c>
      <c r="D4667" t="s">
        <v>6913</v>
      </c>
      <c r="E4667" t="s">
        <v>1713</v>
      </c>
    </row>
    <row r="4668" spans="1:5">
      <c r="A4668" t="s">
        <v>6276</v>
      </c>
      <c r="B4668" t="s">
        <v>5</v>
      </c>
      <c r="C4668" t="s">
        <v>1740</v>
      </c>
      <c r="D4668" t="s">
        <v>6913</v>
      </c>
      <c r="E4668" t="s">
        <v>1714</v>
      </c>
    </row>
    <row r="4669" spans="1:5">
      <c r="A4669" t="s">
        <v>6277</v>
      </c>
      <c r="B4669" t="s">
        <v>5</v>
      </c>
      <c r="C4669" t="s">
        <v>1740</v>
      </c>
      <c r="D4669" t="s">
        <v>6913</v>
      </c>
      <c r="E4669" t="s">
        <v>1715</v>
      </c>
    </row>
    <row r="4670" spans="1:5">
      <c r="A4670" t="s">
        <v>6278</v>
      </c>
      <c r="B4670" t="s">
        <v>5</v>
      </c>
      <c r="C4670" t="s">
        <v>1740</v>
      </c>
      <c r="D4670" t="s">
        <v>6914</v>
      </c>
      <c r="E4670" t="s">
        <v>1702</v>
      </c>
    </row>
    <row r="4671" spans="1:5">
      <c r="A4671" t="s">
        <v>6279</v>
      </c>
      <c r="B4671" t="s">
        <v>5</v>
      </c>
      <c r="C4671" t="s">
        <v>1740</v>
      </c>
      <c r="D4671" t="s">
        <v>6914</v>
      </c>
      <c r="E4671" t="s">
        <v>1705</v>
      </c>
    </row>
    <row r="4672" spans="1:5">
      <c r="A4672" t="s">
        <v>6280</v>
      </c>
      <c r="B4672" t="s">
        <v>5</v>
      </c>
      <c r="C4672" t="s">
        <v>1740</v>
      </c>
      <c r="D4672" t="s">
        <v>6914</v>
      </c>
      <c r="E4672" t="s">
        <v>1706</v>
      </c>
    </row>
    <row r="4673" spans="1:5">
      <c r="A4673" t="s">
        <v>6281</v>
      </c>
      <c r="B4673" t="s">
        <v>5</v>
      </c>
      <c r="C4673" t="s">
        <v>1740</v>
      </c>
      <c r="D4673" t="s">
        <v>6914</v>
      </c>
      <c r="E4673" t="s">
        <v>1707</v>
      </c>
    </row>
    <row r="4674" spans="1:5">
      <c r="A4674" t="s">
        <v>6282</v>
      </c>
      <c r="B4674" t="s">
        <v>5</v>
      </c>
      <c r="C4674" t="s">
        <v>1740</v>
      </c>
      <c r="D4674" t="s">
        <v>6914</v>
      </c>
      <c r="E4674" t="s">
        <v>1708</v>
      </c>
    </row>
    <row r="4675" spans="1:5">
      <c r="A4675" t="s">
        <v>6283</v>
      </c>
      <c r="B4675" t="s">
        <v>5</v>
      </c>
      <c r="C4675" t="s">
        <v>1740</v>
      </c>
      <c r="D4675" t="s">
        <v>6914</v>
      </c>
      <c r="E4675" t="s">
        <v>1709</v>
      </c>
    </row>
    <row r="4676" spans="1:5">
      <c r="A4676" t="s">
        <v>6284</v>
      </c>
      <c r="B4676" t="s">
        <v>5</v>
      </c>
      <c r="C4676" t="s">
        <v>1740</v>
      </c>
      <c r="D4676" t="s">
        <v>6914</v>
      </c>
      <c r="E4676" t="s">
        <v>1710</v>
      </c>
    </row>
    <row r="4677" spans="1:5">
      <c r="A4677" t="s">
        <v>6285</v>
      </c>
      <c r="B4677" t="s">
        <v>5</v>
      </c>
      <c r="C4677" t="s">
        <v>1740</v>
      </c>
      <c r="D4677" t="s">
        <v>6914</v>
      </c>
      <c r="E4677" t="s">
        <v>1711</v>
      </c>
    </row>
    <row r="4678" spans="1:5">
      <c r="A4678" t="s">
        <v>6286</v>
      </c>
      <c r="B4678" t="s">
        <v>5</v>
      </c>
      <c r="C4678" t="s">
        <v>1740</v>
      </c>
      <c r="D4678" t="s">
        <v>6914</v>
      </c>
      <c r="E4678" t="s">
        <v>1712</v>
      </c>
    </row>
    <row r="4679" spans="1:5">
      <c r="A4679" t="s">
        <v>6287</v>
      </c>
      <c r="B4679" t="s">
        <v>5</v>
      </c>
      <c r="C4679" t="s">
        <v>1740</v>
      </c>
      <c r="D4679" t="s">
        <v>6914</v>
      </c>
      <c r="E4679" t="s">
        <v>1713</v>
      </c>
    </row>
    <row r="4680" spans="1:5">
      <c r="A4680" t="s">
        <v>6288</v>
      </c>
      <c r="B4680" t="s">
        <v>5</v>
      </c>
      <c r="C4680" t="s">
        <v>1740</v>
      </c>
      <c r="D4680" t="s">
        <v>6914</v>
      </c>
      <c r="E4680" t="s">
        <v>1714</v>
      </c>
    </row>
    <row r="4681" spans="1:5">
      <c r="A4681" t="s">
        <v>6289</v>
      </c>
      <c r="B4681" t="s">
        <v>5</v>
      </c>
      <c r="C4681" t="s">
        <v>1740</v>
      </c>
      <c r="D4681" t="s">
        <v>6914</v>
      </c>
      <c r="E4681" t="s">
        <v>1715</v>
      </c>
    </row>
    <row r="4682" spans="1:5">
      <c r="A4682" t="s">
        <v>6290</v>
      </c>
      <c r="B4682" t="s">
        <v>5</v>
      </c>
      <c r="C4682" t="s">
        <v>1741</v>
      </c>
      <c r="D4682" t="s">
        <v>6890</v>
      </c>
      <c r="E4682" t="s">
        <v>1702</v>
      </c>
    </row>
    <row r="4683" spans="1:5">
      <c r="A4683" t="s">
        <v>6291</v>
      </c>
      <c r="B4683" t="s">
        <v>5</v>
      </c>
      <c r="C4683" t="s">
        <v>1741</v>
      </c>
      <c r="D4683" t="s">
        <v>6890</v>
      </c>
      <c r="E4683" t="s">
        <v>1705</v>
      </c>
    </row>
    <row r="4684" spans="1:5">
      <c r="A4684" t="s">
        <v>6292</v>
      </c>
      <c r="B4684" t="s">
        <v>5</v>
      </c>
      <c r="C4684" t="s">
        <v>1741</v>
      </c>
      <c r="D4684" t="s">
        <v>6890</v>
      </c>
      <c r="E4684" t="s">
        <v>1706</v>
      </c>
    </row>
    <row r="4685" spans="1:5">
      <c r="A4685" t="s">
        <v>6293</v>
      </c>
      <c r="B4685" t="s">
        <v>5</v>
      </c>
      <c r="C4685" t="s">
        <v>1741</v>
      </c>
      <c r="D4685" t="s">
        <v>6890</v>
      </c>
      <c r="E4685" t="s">
        <v>1707</v>
      </c>
    </row>
    <row r="4686" spans="1:5">
      <c r="A4686" t="s">
        <v>6294</v>
      </c>
      <c r="B4686" t="s">
        <v>5</v>
      </c>
      <c r="C4686" t="s">
        <v>1741</v>
      </c>
      <c r="D4686" t="s">
        <v>6890</v>
      </c>
      <c r="E4686" t="s">
        <v>1708</v>
      </c>
    </row>
    <row r="4687" spans="1:5">
      <c r="A4687" t="s">
        <v>6295</v>
      </c>
      <c r="B4687" t="s">
        <v>5</v>
      </c>
      <c r="C4687" t="s">
        <v>1741</v>
      </c>
      <c r="D4687" t="s">
        <v>6890</v>
      </c>
      <c r="E4687" t="s">
        <v>1709</v>
      </c>
    </row>
    <row r="4688" spans="1:5">
      <c r="A4688" t="s">
        <v>6296</v>
      </c>
      <c r="B4688" t="s">
        <v>5</v>
      </c>
      <c r="C4688" t="s">
        <v>1741</v>
      </c>
      <c r="D4688" t="s">
        <v>6890</v>
      </c>
      <c r="E4688" t="s">
        <v>1710</v>
      </c>
    </row>
    <row r="4689" spans="1:5">
      <c r="A4689" t="s">
        <v>6297</v>
      </c>
      <c r="B4689" t="s">
        <v>5</v>
      </c>
      <c r="C4689" t="s">
        <v>1741</v>
      </c>
      <c r="D4689" t="s">
        <v>6890</v>
      </c>
      <c r="E4689" t="s">
        <v>1711</v>
      </c>
    </row>
    <row r="4690" spans="1:5">
      <c r="A4690" t="s">
        <v>6298</v>
      </c>
      <c r="B4690" t="s">
        <v>5</v>
      </c>
      <c r="C4690" t="s">
        <v>1741</v>
      </c>
      <c r="D4690" t="s">
        <v>6890</v>
      </c>
      <c r="E4690" t="s">
        <v>1712</v>
      </c>
    </row>
    <row r="4691" spans="1:5">
      <c r="A4691" t="s">
        <v>6299</v>
      </c>
      <c r="B4691" t="s">
        <v>5</v>
      </c>
      <c r="C4691" t="s">
        <v>1741</v>
      </c>
      <c r="D4691" t="s">
        <v>6890</v>
      </c>
      <c r="E4691" t="s">
        <v>1713</v>
      </c>
    </row>
    <row r="4692" spans="1:5">
      <c r="A4692" t="s">
        <v>6300</v>
      </c>
      <c r="B4692" t="s">
        <v>5</v>
      </c>
      <c r="C4692" t="s">
        <v>1741</v>
      </c>
      <c r="D4692" t="s">
        <v>6890</v>
      </c>
      <c r="E4692" t="s">
        <v>1714</v>
      </c>
    </row>
    <row r="4693" spans="1:5">
      <c r="A4693" t="s">
        <v>6301</v>
      </c>
      <c r="B4693" t="s">
        <v>5</v>
      </c>
      <c r="C4693" t="s">
        <v>1741</v>
      </c>
      <c r="D4693" t="s">
        <v>6890</v>
      </c>
      <c r="E4693" t="s">
        <v>1715</v>
      </c>
    </row>
    <row r="4694" spans="1:5">
      <c r="A4694" t="s">
        <v>6302</v>
      </c>
      <c r="B4694" t="s">
        <v>5</v>
      </c>
      <c r="C4694" t="s">
        <v>1741</v>
      </c>
      <c r="D4694" t="s">
        <v>6891</v>
      </c>
      <c r="E4694" t="s">
        <v>1702</v>
      </c>
    </row>
    <row r="4695" spans="1:5">
      <c r="A4695" t="s">
        <v>6303</v>
      </c>
      <c r="B4695" t="s">
        <v>5</v>
      </c>
      <c r="C4695" t="s">
        <v>1741</v>
      </c>
      <c r="D4695" t="s">
        <v>6891</v>
      </c>
      <c r="E4695" t="s">
        <v>1705</v>
      </c>
    </row>
    <row r="4696" spans="1:5">
      <c r="A4696" t="s">
        <v>6304</v>
      </c>
      <c r="B4696" t="s">
        <v>5</v>
      </c>
      <c r="C4696" t="s">
        <v>1741</v>
      </c>
      <c r="D4696" t="s">
        <v>6891</v>
      </c>
      <c r="E4696" t="s">
        <v>1706</v>
      </c>
    </row>
    <row r="4697" spans="1:5">
      <c r="A4697" t="s">
        <v>6305</v>
      </c>
      <c r="B4697" t="s">
        <v>5</v>
      </c>
      <c r="C4697" t="s">
        <v>1741</v>
      </c>
      <c r="D4697" t="s">
        <v>6891</v>
      </c>
      <c r="E4697" t="s">
        <v>1707</v>
      </c>
    </row>
    <row r="4698" spans="1:5">
      <c r="A4698" t="s">
        <v>6306</v>
      </c>
      <c r="B4698" t="s">
        <v>5</v>
      </c>
      <c r="C4698" t="s">
        <v>1741</v>
      </c>
      <c r="D4698" t="s">
        <v>6891</v>
      </c>
      <c r="E4698" t="s">
        <v>1708</v>
      </c>
    </row>
    <row r="4699" spans="1:5">
      <c r="A4699" t="s">
        <v>6307</v>
      </c>
      <c r="B4699" t="s">
        <v>5</v>
      </c>
      <c r="C4699" t="s">
        <v>1741</v>
      </c>
      <c r="D4699" t="s">
        <v>6891</v>
      </c>
      <c r="E4699" t="s">
        <v>1709</v>
      </c>
    </row>
    <row r="4700" spans="1:5">
      <c r="A4700" t="s">
        <v>6308</v>
      </c>
      <c r="B4700" t="s">
        <v>5</v>
      </c>
      <c r="C4700" t="s">
        <v>1741</v>
      </c>
      <c r="D4700" t="s">
        <v>6891</v>
      </c>
      <c r="E4700" t="s">
        <v>1710</v>
      </c>
    </row>
    <row r="4701" spans="1:5">
      <c r="A4701" t="s">
        <v>6309</v>
      </c>
      <c r="B4701" t="s">
        <v>5</v>
      </c>
      <c r="C4701" t="s">
        <v>1741</v>
      </c>
      <c r="D4701" t="s">
        <v>6891</v>
      </c>
      <c r="E4701" t="s">
        <v>1711</v>
      </c>
    </row>
    <row r="4702" spans="1:5">
      <c r="A4702" t="s">
        <v>6310</v>
      </c>
      <c r="B4702" t="s">
        <v>5</v>
      </c>
      <c r="C4702" t="s">
        <v>1741</v>
      </c>
      <c r="D4702" t="s">
        <v>6891</v>
      </c>
      <c r="E4702" t="s">
        <v>1712</v>
      </c>
    </row>
    <row r="4703" spans="1:5">
      <c r="A4703" t="s">
        <v>6311</v>
      </c>
      <c r="B4703" t="s">
        <v>5</v>
      </c>
      <c r="C4703" t="s">
        <v>1741</v>
      </c>
      <c r="D4703" t="s">
        <v>6891</v>
      </c>
      <c r="E4703" t="s">
        <v>1713</v>
      </c>
    </row>
    <row r="4704" spans="1:5">
      <c r="A4704" t="s">
        <v>6312</v>
      </c>
      <c r="B4704" t="s">
        <v>5</v>
      </c>
      <c r="C4704" t="s">
        <v>1741</v>
      </c>
      <c r="D4704" t="s">
        <v>6891</v>
      </c>
      <c r="E4704" t="s">
        <v>1714</v>
      </c>
    </row>
    <row r="4705" spans="1:5">
      <c r="A4705" t="s">
        <v>6313</v>
      </c>
      <c r="B4705" t="s">
        <v>5</v>
      </c>
      <c r="C4705" t="s">
        <v>1741</v>
      </c>
      <c r="D4705" t="s">
        <v>6891</v>
      </c>
      <c r="E4705" t="s">
        <v>1715</v>
      </c>
    </row>
    <row r="4706" spans="1:5">
      <c r="A4706" t="s">
        <v>6314</v>
      </c>
      <c r="B4706" t="s">
        <v>5</v>
      </c>
      <c r="C4706" t="s">
        <v>1741</v>
      </c>
      <c r="D4706" t="s">
        <v>6892</v>
      </c>
      <c r="E4706" t="s">
        <v>1702</v>
      </c>
    </row>
    <row r="4707" spans="1:5">
      <c r="A4707" t="s">
        <v>6315</v>
      </c>
      <c r="B4707" t="s">
        <v>5</v>
      </c>
      <c r="C4707" t="s">
        <v>1741</v>
      </c>
      <c r="D4707" t="s">
        <v>6892</v>
      </c>
      <c r="E4707" t="s">
        <v>1705</v>
      </c>
    </row>
    <row r="4708" spans="1:5">
      <c r="A4708" t="s">
        <v>6316</v>
      </c>
      <c r="B4708" t="s">
        <v>5</v>
      </c>
      <c r="C4708" t="s">
        <v>1741</v>
      </c>
      <c r="D4708" t="s">
        <v>6892</v>
      </c>
      <c r="E4708" t="s">
        <v>1706</v>
      </c>
    </row>
    <row r="4709" spans="1:5">
      <c r="A4709" t="s">
        <v>6317</v>
      </c>
      <c r="B4709" t="s">
        <v>5</v>
      </c>
      <c r="C4709" t="s">
        <v>1741</v>
      </c>
      <c r="D4709" t="s">
        <v>6892</v>
      </c>
      <c r="E4709" t="s">
        <v>1707</v>
      </c>
    </row>
    <row r="4710" spans="1:5">
      <c r="A4710" t="s">
        <v>6318</v>
      </c>
      <c r="B4710" t="s">
        <v>5</v>
      </c>
      <c r="C4710" t="s">
        <v>1741</v>
      </c>
      <c r="D4710" t="s">
        <v>6892</v>
      </c>
      <c r="E4710" t="s">
        <v>1708</v>
      </c>
    </row>
    <row r="4711" spans="1:5">
      <c r="A4711" t="s">
        <v>6319</v>
      </c>
      <c r="B4711" t="s">
        <v>5</v>
      </c>
      <c r="C4711" t="s">
        <v>1741</v>
      </c>
      <c r="D4711" t="s">
        <v>6892</v>
      </c>
      <c r="E4711" t="s">
        <v>1709</v>
      </c>
    </row>
    <row r="4712" spans="1:5">
      <c r="A4712" t="s">
        <v>6320</v>
      </c>
      <c r="B4712" t="s">
        <v>5</v>
      </c>
      <c r="C4712" t="s">
        <v>1741</v>
      </c>
      <c r="D4712" t="s">
        <v>6892</v>
      </c>
      <c r="E4712" t="s">
        <v>1710</v>
      </c>
    </row>
    <row r="4713" spans="1:5">
      <c r="A4713" t="s">
        <v>6321</v>
      </c>
      <c r="B4713" t="s">
        <v>5</v>
      </c>
      <c r="C4713" t="s">
        <v>1741</v>
      </c>
      <c r="D4713" t="s">
        <v>6892</v>
      </c>
      <c r="E4713" t="s">
        <v>1711</v>
      </c>
    </row>
    <row r="4714" spans="1:5">
      <c r="A4714" t="s">
        <v>6322</v>
      </c>
      <c r="B4714" t="s">
        <v>5</v>
      </c>
      <c r="C4714" t="s">
        <v>1741</v>
      </c>
      <c r="D4714" t="s">
        <v>6892</v>
      </c>
      <c r="E4714" t="s">
        <v>1712</v>
      </c>
    </row>
    <row r="4715" spans="1:5">
      <c r="A4715" t="s">
        <v>6323</v>
      </c>
      <c r="B4715" t="s">
        <v>5</v>
      </c>
      <c r="C4715" t="s">
        <v>1741</v>
      </c>
      <c r="D4715" t="s">
        <v>6892</v>
      </c>
      <c r="E4715" t="s">
        <v>1713</v>
      </c>
    </row>
    <row r="4716" spans="1:5">
      <c r="A4716" t="s">
        <v>6324</v>
      </c>
      <c r="B4716" t="s">
        <v>5</v>
      </c>
      <c r="C4716" t="s">
        <v>1741</v>
      </c>
      <c r="D4716" t="s">
        <v>6892</v>
      </c>
      <c r="E4716" t="s">
        <v>1714</v>
      </c>
    </row>
    <row r="4717" spans="1:5">
      <c r="A4717" t="s">
        <v>6325</v>
      </c>
      <c r="B4717" t="s">
        <v>5</v>
      </c>
      <c r="C4717" t="s">
        <v>1741</v>
      </c>
      <c r="D4717" t="s">
        <v>6892</v>
      </c>
      <c r="E4717" t="s">
        <v>1715</v>
      </c>
    </row>
    <row r="4718" spans="1:5">
      <c r="A4718" t="s">
        <v>6326</v>
      </c>
      <c r="B4718" t="s">
        <v>5</v>
      </c>
      <c r="C4718" t="s">
        <v>1741</v>
      </c>
      <c r="D4718" t="s">
        <v>6893</v>
      </c>
      <c r="E4718" t="s">
        <v>1702</v>
      </c>
    </row>
    <row r="4719" spans="1:5">
      <c r="A4719" t="s">
        <v>6327</v>
      </c>
      <c r="B4719" t="s">
        <v>5</v>
      </c>
      <c r="C4719" t="s">
        <v>1741</v>
      </c>
      <c r="D4719" t="s">
        <v>6893</v>
      </c>
      <c r="E4719" t="s">
        <v>1705</v>
      </c>
    </row>
    <row r="4720" spans="1:5">
      <c r="A4720" t="s">
        <v>6328</v>
      </c>
      <c r="B4720" t="s">
        <v>5</v>
      </c>
      <c r="C4720" t="s">
        <v>1741</v>
      </c>
      <c r="D4720" t="s">
        <v>6893</v>
      </c>
      <c r="E4720" t="s">
        <v>1706</v>
      </c>
    </row>
    <row r="4721" spans="1:5">
      <c r="A4721" t="s">
        <v>6329</v>
      </c>
      <c r="B4721" t="s">
        <v>5</v>
      </c>
      <c r="C4721" t="s">
        <v>1741</v>
      </c>
      <c r="D4721" t="s">
        <v>6893</v>
      </c>
      <c r="E4721" t="s">
        <v>1707</v>
      </c>
    </row>
    <row r="4722" spans="1:5">
      <c r="A4722" t="s">
        <v>6330</v>
      </c>
      <c r="B4722" t="s">
        <v>5</v>
      </c>
      <c r="C4722" t="s">
        <v>1741</v>
      </c>
      <c r="D4722" t="s">
        <v>6893</v>
      </c>
      <c r="E4722" t="s">
        <v>1708</v>
      </c>
    </row>
    <row r="4723" spans="1:5">
      <c r="A4723" t="s">
        <v>6331</v>
      </c>
      <c r="B4723" t="s">
        <v>5</v>
      </c>
      <c r="C4723" t="s">
        <v>1741</v>
      </c>
      <c r="D4723" t="s">
        <v>6893</v>
      </c>
      <c r="E4723" t="s">
        <v>1709</v>
      </c>
    </row>
    <row r="4724" spans="1:5">
      <c r="A4724" t="s">
        <v>6332</v>
      </c>
      <c r="B4724" t="s">
        <v>5</v>
      </c>
      <c r="C4724" t="s">
        <v>1741</v>
      </c>
      <c r="D4724" t="s">
        <v>6893</v>
      </c>
      <c r="E4724" t="s">
        <v>1710</v>
      </c>
    </row>
    <row r="4725" spans="1:5">
      <c r="A4725" t="s">
        <v>6333</v>
      </c>
      <c r="B4725" t="s">
        <v>5</v>
      </c>
      <c r="C4725" t="s">
        <v>1741</v>
      </c>
      <c r="D4725" t="s">
        <v>6893</v>
      </c>
      <c r="E4725" t="s">
        <v>1711</v>
      </c>
    </row>
    <row r="4726" spans="1:5">
      <c r="A4726" t="s">
        <v>6334</v>
      </c>
      <c r="B4726" t="s">
        <v>5</v>
      </c>
      <c r="C4726" t="s">
        <v>1741</v>
      </c>
      <c r="D4726" t="s">
        <v>6893</v>
      </c>
      <c r="E4726" t="s">
        <v>1712</v>
      </c>
    </row>
    <row r="4727" spans="1:5">
      <c r="A4727" t="s">
        <v>6335</v>
      </c>
      <c r="B4727" t="s">
        <v>5</v>
      </c>
      <c r="C4727" t="s">
        <v>1741</v>
      </c>
      <c r="D4727" t="s">
        <v>6893</v>
      </c>
      <c r="E4727" t="s">
        <v>1713</v>
      </c>
    </row>
    <row r="4728" spans="1:5">
      <c r="A4728" t="s">
        <v>6336</v>
      </c>
      <c r="B4728" t="s">
        <v>5</v>
      </c>
      <c r="C4728" t="s">
        <v>1741</v>
      </c>
      <c r="D4728" t="s">
        <v>6893</v>
      </c>
      <c r="E4728" t="s">
        <v>1714</v>
      </c>
    </row>
    <row r="4729" spans="1:5">
      <c r="A4729" t="s">
        <v>6337</v>
      </c>
      <c r="B4729" t="s">
        <v>5</v>
      </c>
      <c r="C4729" t="s">
        <v>1741</v>
      </c>
      <c r="D4729" t="s">
        <v>6893</v>
      </c>
      <c r="E4729" t="s">
        <v>1715</v>
      </c>
    </row>
    <row r="4730" spans="1:5">
      <c r="A4730" t="s">
        <v>6338</v>
      </c>
      <c r="B4730" t="s">
        <v>5</v>
      </c>
      <c r="C4730" t="s">
        <v>1741</v>
      </c>
      <c r="D4730" t="s">
        <v>6894</v>
      </c>
      <c r="E4730" t="s">
        <v>1702</v>
      </c>
    </row>
    <row r="4731" spans="1:5">
      <c r="A4731" t="s">
        <v>6339</v>
      </c>
      <c r="B4731" t="s">
        <v>5</v>
      </c>
      <c r="C4731" t="s">
        <v>1741</v>
      </c>
      <c r="D4731" t="s">
        <v>6894</v>
      </c>
      <c r="E4731" t="s">
        <v>1705</v>
      </c>
    </row>
    <row r="4732" spans="1:5">
      <c r="A4732" t="s">
        <v>6340</v>
      </c>
      <c r="B4732" t="s">
        <v>5</v>
      </c>
      <c r="C4732" t="s">
        <v>1741</v>
      </c>
      <c r="D4732" t="s">
        <v>6894</v>
      </c>
      <c r="E4732" t="s">
        <v>1706</v>
      </c>
    </row>
    <row r="4733" spans="1:5">
      <c r="A4733" t="s">
        <v>6341</v>
      </c>
      <c r="B4733" t="s">
        <v>5</v>
      </c>
      <c r="C4733" t="s">
        <v>1741</v>
      </c>
      <c r="D4733" t="s">
        <v>6894</v>
      </c>
      <c r="E4733" t="s">
        <v>1707</v>
      </c>
    </row>
    <row r="4734" spans="1:5">
      <c r="A4734" t="s">
        <v>6342</v>
      </c>
      <c r="B4734" t="s">
        <v>5</v>
      </c>
      <c r="C4734" t="s">
        <v>1741</v>
      </c>
      <c r="D4734" t="s">
        <v>6894</v>
      </c>
      <c r="E4734" t="s">
        <v>1708</v>
      </c>
    </row>
    <row r="4735" spans="1:5">
      <c r="A4735" t="s">
        <v>6343</v>
      </c>
      <c r="B4735" t="s">
        <v>5</v>
      </c>
      <c r="C4735" t="s">
        <v>1741</v>
      </c>
      <c r="D4735" t="s">
        <v>6894</v>
      </c>
      <c r="E4735" t="s">
        <v>1709</v>
      </c>
    </row>
    <row r="4736" spans="1:5">
      <c r="A4736" t="s">
        <v>6344</v>
      </c>
      <c r="B4736" t="s">
        <v>5</v>
      </c>
      <c r="C4736" t="s">
        <v>1741</v>
      </c>
      <c r="D4736" t="s">
        <v>6894</v>
      </c>
      <c r="E4736" t="s">
        <v>1710</v>
      </c>
    </row>
    <row r="4737" spans="1:5">
      <c r="A4737" t="s">
        <v>6345</v>
      </c>
      <c r="B4737" t="s">
        <v>5</v>
      </c>
      <c r="C4737" t="s">
        <v>1741</v>
      </c>
      <c r="D4737" t="s">
        <v>6894</v>
      </c>
      <c r="E4737" t="s">
        <v>1711</v>
      </c>
    </row>
    <row r="4738" spans="1:5">
      <c r="A4738" t="s">
        <v>6346</v>
      </c>
      <c r="B4738" t="s">
        <v>5</v>
      </c>
      <c r="C4738" t="s">
        <v>1741</v>
      </c>
      <c r="D4738" t="s">
        <v>6894</v>
      </c>
      <c r="E4738" t="s">
        <v>1712</v>
      </c>
    </row>
    <row r="4739" spans="1:5">
      <c r="A4739" t="s">
        <v>6347</v>
      </c>
      <c r="B4739" t="s">
        <v>5</v>
      </c>
      <c r="C4739" t="s">
        <v>1741</v>
      </c>
      <c r="D4739" t="s">
        <v>6894</v>
      </c>
      <c r="E4739" t="s">
        <v>1713</v>
      </c>
    </row>
    <row r="4740" spans="1:5">
      <c r="A4740" t="s">
        <v>6348</v>
      </c>
      <c r="B4740" t="s">
        <v>5</v>
      </c>
      <c r="C4740" t="s">
        <v>1741</v>
      </c>
      <c r="D4740" t="s">
        <v>6894</v>
      </c>
      <c r="E4740" t="s">
        <v>1714</v>
      </c>
    </row>
    <row r="4741" spans="1:5">
      <c r="A4741" t="s">
        <v>6349</v>
      </c>
      <c r="B4741" t="s">
        <v>5</v>
      </c>
      <c r="C4741" t="s">
        <v>1741</v>
      </c>
      <c r="D4741" t="s">
        <v>6894</v>
      </c>
      <c r="E4741" t="s">
        <v>1715</v>
      </c>
    </row>
    <row r="4742" spans="1:5">
      <c r="A4742" t="s">
        <v>6350</v>
      </c>
      <c r="B4742" t="s">
        <v>5</v>
      </c>
      <c r="C4742" t="s">
        <v>1741</v>
      </c>
      <c r="D4742" t="s">
        <v>6895</v>
      </c>
      <c r="E4742" t="s">
        <v>1702</v>
      </c>
    </row>
    <row r="4743" spans="1:5">
      <c r="A4743" t="s">
        <v>6351</v>
      </c>
      <c r="B4743" t="s">
        <v>5</v>
      </c>
      <c r="C4743" t="s">
        <v>1741</v>
      </c>
      <c r="D4743" t="s">
        <v>6895</v>
      </c>
      <c r="E4743" t="s">
        <v>1705</v>
      </c>
    </row>
    <row r="4744" spans="1:5">
      <c r="A4744" t="s">
        <v>6352</v>
      </c>
      <c r="B4744" t="s">
        <v>5</v>
      </c>
      <c r="C4744" t="s">
        <v>1741</v>
      </c>
      <c r="D4744" t="s">
        <v>6895</v>
      </c>
      <c r="E4744" t="s">
        <v>1706</v>
      </c>
    </row>
    <row r="4745" spans="1:5">
      <c r="A4745" t="s">
        <v>6353</v>
      </c>
      <c r="B4745" t="s">
        <v>5</v>
      </c>
      <c r="C4745" t="s">
        <v>1741</v>
      </c>
      <c r="D4745" t="s">
        <v>6895</v>
      </c>
      <c r="E4745" t="s">
        <v>1707</v>
      </c>
    </row>
    <row r="4746" spans="1:5">
      <c r="A4746" t="s">
        <v>6354</v>
      </c>
      <c r="B4746" t="s">
        <v>5</v>
      </c>
      <c r="C4746" t="s">
        <v>1741</v>
      </c>
      <c r="D4746" t="s">
        <v>6895</v>
      </c>
      <c r="E4746" t="s">
        <v>1708</v>
      </c>
    </row>
    <row r="4747" spans="1:5">
      <c r="A4747" t="s">
        <v>6355</v>
      </c>
      <c r="B4747" t="s">
        <v>5</v>
      </c>
      <c r="C4747" t="s">
        <v>1741</v>
      </c>
      <c r="D4747" t="s">
        <v>6895</v>
      </c>
      <c r="E4747" t="s">
        <v>1709</v>
      </c>
    </row>
    <row r="4748" spans="1:5">
      <c r="A4748" t="s">
        <v>6356</v>
      </c>
      <c r="B4748" t="s">
        <v>5</v>
      </c>
      <c r="C4748" t="s">
        <v>1741</v>
      </c>
      <c r="D4748" t="s">
        <v>6895</v>
      </c>
      <c r="E4748" t="s">
        <v>1710</v>
      </c>
    </row>
    <row r="4749" spans="1:5">
      <c r="A4749" t="s">
        <v>6357</v>
      </c>
      <c r="B4749" t="s">
        <v>5</v>
      </c>
      <c r="C4749" t="s">
        <v>1741</v>
      </c>
      <c r="D4749" t="s">
        <v>6895</v>
      </c>
      <c r="E4749" t="s">
        <v>1711</v>
      </c>
    </row>
    <row r="4750" spans="1:5">
      <c r="A4750" t="s">
        <v>6358</v>
      </c>
      <c r="B4750" t="s">
        <v>5</v>
      </c>
      <c r="C4750" t="s">
        <v>1741</v>
      </c>
      <c r="D4750" t="s">
        <v>6895</v>
      </c>
      <c r="E4750" t="s">
        <v>1712</v>
      </c>
    </row>
    <row r="4751" spans="1:5">
      <c r="A4751" t="s">
        <v>6359</v>
      </c>
      <c r="B4751" t="s">
        <v>5</v>
      </c>
      <c r="C4751" t="s">
        <v>1741</v>
      </c>
      <c r="D4751" t="s">
        <v>6895</v>
      </c>
      <c r="E4751" t="s">
        <v>1713</v>
      </c>
    </row>
    <row r="4752" spans="1:5">
      <c r="A4752" t="s">
        <v>6360</v>
      </c>
      <c r="B4752" t="s">
        <v>5</v>
      </c>
      <c r="C4752" t="s">
        <v>1741</v>
      </c>
      <c r="D4752" t="s">
        <v>6895</v>
      </c>
      <c r="E4752" t="s">
        <v>1714</v>
      </c>
    </row>
    <row r="4753" spans="1:5">
      <c r="A4753" t="s">
        <v>6361</v>
      </c>
      <c r="B4753" t="s">
        <v>5</v>
      </c>
      <c r="C4753" t="s">
        <v>1741</v>
      </c>
      <c r="D4753" t="s">
        <v>6895</v>
      </c>
      <c r="E4753" t="s">
        <v>1715</v>
      </c>
    </row>
    <row r="4754" spans="1:5">
      <c r="A4754" t="s">
        <v>6362</v>
      </c>
      <c r="B4754" t="s">
        <v>5</v>
      </c>
      <c r="C4754" t="s">
        <v>1741</v>
      </c>
      <c r="D4754" t="s">
        <v>6896</v>
      </c>
      <c r="E4754" t="s">
        <v>1702</v>
      </c>
    </row>
    <row r="4755" spans="1:5">
      <c r="A4755" t="s">
        <v>6363</v>
      </c>
      <c r="B4755" t="s">
        <v>5</v>
      </c>
      <c r="C4755" t="s">
        <v>1741</v>
      </c>
      <c r="D4755" t="s">
        <v>6896</v>
      </c>
      <c r="E4755" t="s">
        <v>1705</v>
      </c>
    </row>
    <row r="4756" spans="1:5">
      <c r="A4756" t="s">
        <v>6364</v>
      </c>
      <c r="B4756" t="s">
        <v>5</v>
      </c>
      <c r="C4756" t="s">
        <v>1741</v>
      </c>
      <c r="D4756" t="s">
        <v>6896</v>
      </c>
      <c r="E4756" t="s">
        <v>1706</v>
      </c>
    </row>
    <row r="4757" spans="1:5">
      <c r="A4757" t="s">
        <v>6365</v>
      </c>
      <c r="B4757" t="s">
        <v>5</v>
      </c>
      <c r="C4757" t="s">
        <v>1741</v>
      </c>
      <c r="D4757" t="s">
        <v>6896</v>
      </c>
      <c r="E4757" t="s">
        <v>1707</v>
      </c>
    </row>
    <row r="4758" spans="1:5">
      <c r="A4758" t="s">
        <v>6366</v>
      </c>
      <c r="B4758" t="s">
        <v>5</v>
      </c>
      <c r="C4758" t="s">
        <v>1741</v>
      </c>
      <c r="D4758" t="s">
        <v>6896</v>
      </c>
      <c r="E4758" t="s">
        <v>1708</v>
      </c>
    </row>
    <row r="4759" spans="1:5">
      <c r="A4759" t="s">
        <v>6367</v>
      </c>
      <c r="B4759" t="s">
        <v>5</v>
      </c>
      <c r="C4759" t="s">
        <v>1741</v>
      </c>
      <c r="D4759" t="s">
        <v>6896</v>
      </c>
      <c r="E4759" t="s">
        <v>1709</v>
      </c>
    </row>
    <row r="4760" spans="1:5">
      <c r="A4760" t="s">
        <v>6368</v>
      </c>
      <c r="B4760" t="s">
        <v>5</v>
      </c>
      <c r="C4760" t="s">
        <v>1741</v>
      </c>
      <c r="D4760" t="s">
        <v>6896</v>
      </c>
      <c r="E4760" t="s">
        <v>1710</v>
      </c>
    </row>
    <row r="4761" spans="1:5">
      <c r="A4761" t="s">
        <v>6369</v>
      </c>
      <c r="B4761" t="s">
        <v>5</v>
      </c>
      <c r="C4761" t="s">
        <v>1741</v>
      </c>
      <c r="D4761" t="s">
        <v>6896</v>
      </c>
      <c r="E4761" t="s">
        <v>1711</v>
      </c>
    </row>
    <row r="4762" spans="1:5">
      <c r="A4762" t="s">
        <v>6370</v>
      </c>
      <c r="B4762" t="s">
        <v>5</v>
      </c>
      <c r="C4762" t="s">
        <v>1741</v>
      </c>
      <c r="D4762" t="s">
        <v>6896</v>
      </c>
      <c r="E4762" t="s">
        <v>1712</v>
      </c>
    </row>
    <row r="4763" spans="1:5">
      <c r="A4763" t="s">
        <v>6371</v>
      </c>
      <c r="B4763" t="s">
        <v>5</v>
      </c>
      <c r="C4763" t="s">
        <v>1741</v>
      </c>
      <c r="D4763" t="s">
        <v>6896</v>
      </c>
      <c r="E4763" t="s">
        <v>1713</v>
      </c>
    </row>
    <row r="4764" spans="1:5">
      <c r="A4764" t="s">
        <v>6372</v>
      </c>
      <c r="B4764" t="s">
        <v>5</v>
      </c>
      <c r="C4764" t="s">
        <v>1741</v>
      </c>
      <c r="D4764" t="s">
        <v>6896</v>
      </c>
      <c r="E4764" t="s">
        <v>1714</v>
      </c>
    </row>
    <row r="4765" spans="1:5">
      <c r="A4765" t="s">
        <v>6373</v>
      </c>
      <c r="B4765" t="s">
        <v>5</v>
      </c>
      <c r="C4765" t="s">
        <v>1741</v>
      </c>
      <c r="D4765" t="s">
        <v>6896</v>
      </c>
      <c r="E4765" t="s">
        <v>1715</v>
      </c>
    </row>
    <row r="4766" spans="1:5">
      <c r="A4766" t="s">
        <v>6374</v>
      </c>
      <c r="B4766" t="s">
        <v>5</v>
      </c>
      <c r="C4766" t="s">
        <v>1741</v>
      </c>
      <c r="D4766" t="s">
        <v>6897</v>
      </c>
      <c r="E4766" t="s">
        <v>1702</v>
      </c>
    </row>
    <row r="4767" spans="1:5">
      <c r="A4767" t="s">
        <v>6375</v>
      </c>
      <c r="B4767" t="s">
        <v>5</v>
      </c>
      <c r="C4767" t="s">
        <v>1741</v>
      </c>
      <c r="D4767" t="s">
        <v>6897</v>
      </c>
      <c r="E4767" t="s">
        <v>1705</v>
      </c>
    </row>
    <row r="4768" spans="1:5">
      <c r="A4768" t="s">
        <v>6376</v>
      </c>
      <c r="B4768" t="s">
        <v>5</v>
      </c>
      <c r="C4768" t="s">
        <v>1741</v>
      </c>
      <c r="D4768" t="s">
        <v>6897</v>
      </c>
      <c r="E4768" t="s">
        <v>1706</v>
      </c>
    </row>
    <row r="4769" spans="1:5">
      <c r="A4769" t="s">
        <v>6377</v>
      </c>
      <c r="B4769" t="s">
        <v>5</v>
      </c>
      <c r="C4769" t="s">
        <v>1741</v>
      </c>
      <c r="D4769" t="s">
        <v>6897</v>
      </c>
      <c r="E4769" t="s">
        <v>1707</v>
      </c>
    </row>
    <row r="4770" spans="1:5">
      <c r="A4770" t="s">
        <v>6378</v>
      </c>
      <c r="B4770" t="s">
        <v>5</v>
      </c>
      <c r="C4770" t="s">
        <v>1741</v>
      </c>
      <c r="D4770" t="s">
        <v>6897</v>
      </c>
      <c r="E4770" t="s">
        <v>1708</v>
      </c>
    </row>
    <row r="4771" spans="1:5">
      <c r="A4771" t="s">
        <v>6379</v>
      </c>
      <c r="B4771" t="s">
        <v>5</v>
      </c>
      <c r="C4771" t="s">
        <v>1741</v>
      </c>
      <c r="D4771" t="s">
        <v>6897</v>
      </c>
      <c r="E4771" t="s">
        <v>1709</v>
      </c>
    </row>
    <row r="4772" spans="1:5">
      <c r="A4772" t="s">
        <v>6380</v>
      </c>
      <c r="B4772" t="s">
        <v>5</v>
      </c>
      <c r="C4772" t="s">
        <v>1741</v>
      </c>
      <c r="D4772" t="s">
        <v>6897</v>
      </c>
      <c r="E4772" t="s">
        <v>1710</v>
      </c>
    </row>
    <row r="4773" spans="1:5">
      <c r="A4773" t="s">
        <v>6381</v>
      </c>
      <c r="B4773" t="s">
        <v>5</v>
      </c>
      <c r="C4773" t="s">
        <v>1741</v>
      </c>
      <c r="D4773" t="s">
        <v>6897</v>
      </c>
      <c r="E4773" t="s">
        <v>1711</v>
      </c>
    </row>
    <row r="4774" spans="1:5">
      <c r="A4774" t="s">
        <v>6382</v>
      </c>
      <c r="B4774" t="s">
        <v>5</v>
      </c>
      <c r="C4774" t="s">
        <v>1741</v>
      </c>
      <c r="D4774" t="s">
        <v>6897</v>
      </c>
      <c r="E4774" t="s">
        <v>1712</v>
      </c>
    </row>
    <row r="4775" spans="1:5">
      <c r="A4775" t="s">
        <v>6383</v>
      </c>
      <c r="B4775" t="s">
        <v>5</v>
      </c>
      <c r="C4775" t="s">
        <v>1741</v>
      </c>
      <c r="D4775" t="s">
        <v>6897</v>
      </c>
      <c r="E4775" t="s">
        <v>1713</v>
      </c>
    </row>
    <row r="4776" spans="1:5">
      <c r="A4776" t="s">
        <v>6384</v>
      </c>
      <c r="B4776" t="s">
        <v>5</v>
      </c>
      <c r="C4776" t="s">
        <v>1741</v>
      </c>
      <c r="D4776" t="s">
        <v>6897</v>
      </c>
      <c r="E4776" t="s">
        <v>1714</v>
      </c>
    </row>
    <row r="4777" spans="1:5">
      <c r="A4777" t="s">
        <v>6385</v>
      </c>
      <c r="B4777" t="s">
        <v>5</v>
      </c>
      <c r="C4777" t="s">
        <v>1741</v>
      </c>
      <c r="D4777" t="s">
        <v>6897</v>
      </c>
      <c r="E4777" t="s">
        <v>1715</v>
      </c>
    </row>
    <row r="4778" spans="1:5">
      <c r="A4778" t="s">
        <v>6386</v>
      </c>
      <c r="B4778" t="s">
        <v>5</v>
      </c>
      <c r="C4778" t="s">
        <v>1741</v>
      </c>
      <c r="D4778" t="s">
        <v>6898</v>
      </c>
      <c r="E4778" t="s">
        <v>1702</v>
      </c>
    </row>
    <row r="4779" spans="1:5">
      <c r="A4779" t="s">
        <v>6387</v>
      </c>
      <c r="B4779" t="s">
        <v>5</v>
      </c>
      <c r="C4779" t="s">
        <v>1741</v>
      </c>
      <c r="D4779" t="s">
        <v>6898</v>
      </c>
      <c r="E4779" t="s">
        <v>1705</v>
      </c>
    </row>
    <row r="4780" spans="1:5">
      <c r="A4780" t="s">
        <v>6388</v>
      </c>
      <c r="B4780" t="s">
        <v>5</v>
      </c>
      <c r="C4780" t="s">
        <v>1741</v>
      </c>
      <c r="D4780" t="s">
        <v>6898</v>
      </c>
      <c r="E4780" t="s">
        <v>1706</v>
      </c>
    </row>
    <row r="4781" spans="1:5">
      <c r="A4781" t="s">
        <v>6389</v>
      </c>
      <c r="B4781" t="s">
        <v>5</v>
      </c>
      <c r="C4781" t="s">
        <v>1741</v>
      </c>
      <c r="D4781" t="s">
        <v>6898</v>
      </c>
      <c r="E4781" t="s">
        <v>1707</v>
      </c>
    </row>
    <row r="4782" spans="1:5">
      <c r="A4782" t="s">
        <v>6390</v>
      </c>
      <c r="B4782" t="s">
        <v>5</v>
      </c>
      <c r="C4782" t="s">
        <v>1741</v>
      </c>
      <c r="D4782" t="s">
        <v>6898</v>
      </c>
      <c r="E4782" t="s">
        <v>1708</v>
      </c>
    </row>
    <row r="4783" spans="1:5">
      <c r="A4783" t="s">
        <v>6391</v>
      </c>
      <c r="B4783" t="s">
        <v>5</v>
      </c>
      <c r="C4783" t="s">
        <v>1741</v>
      </c>
      <c r="D4783" t="s">
        <v>6898</v>
      </c>
      <c r="E4783" t="s">
        <v>1709</v>
      </c>
    </row>
    <row r="4784" spans="1:5">
      <c r="A4784" t="s">
        <v>6392</v>
      </c>
      <c r="B4784" t="s">
        <v>5</v>
      </c>
      <c r="C4784" t="s">
        <v>1741</v>
      </c>
      <c r="D4784" t="s">
        <v>6898</v>
      </c>
      <c r="E4784" t="s">
        <v>1710</v>
      </c>
    </row>
    <row r="4785" spans="1:5">
      <c r="A4785" t="s">
        <v>6393</v>
      </c>
      <c r="B4785" t="s">
        <v>5</v>
      </c>
      <c r="C4785" t="s">
        <v>1741</v>
      </c>
      <c r="D4785" t="s">
        <v>6898</v>
      </c>
      <c r="E4785" t="s">
        <v>1711</v>
      </c>
    </row>
    <row r="4786" spans="1:5">
      <c r="A4786" t="s">
        <v>6394</v>
      </c>
      <c r="B4786" t="s">
        <v>5</v>
      </c>
      <c r="C4786" t="s">
        <v>1741</v>
      </c>
      <c r="D4786" t="s">
        <v>6898</v>
      </c>
      <c r="E4786" t="s">
        <v>1712</v>
      </c>
    </row>
    <row r="4787" spans="1:5">
      <c r="A4787" t="s">
        <v>6395</v>
      </c>
      <c r="B4787" t="s">
        <v>5</v>
      </c>
      <c r="C4787" t="s">
        <v>1741</v>
      </c>
      <c r="D4787" t="s">
        <v>6898</v>
      </c>
      <c r="E4787" t="s">
        <v>1713</v>
      </c>
    </row>
    <row r="4788" spans="1:5">
      <c r="A4788" t="s">
        <v>6396</v>
      </c>
      <c r="B4788" t="s">
        <v>5</v>
      </c>
      <c r="C4788" t="s">
        <v>1741</v>
      </c>
      <c r="D4788" t="s">
        <v>6898</v>
      </c>
      <c r="E4788" t="s">
        <v>1714</v>
      </c>
    </row>
    <row r="4789" spans="1:5">
      <c r="A4789" t="s">
        <v>6397</v>
      </c>
      <c r="B4789" t="s">
        <v>5</v>
      </c>
      <c r="C4789" t="s">
        <v>1741</v>
      </c>
      <c r="D4789" t="s">
        <v>6898</v>
      </c>
      <c r="E4789" t="s">
        <v>1715</v>
      </c>
    </row>
    <row r="4790" spans="1:5">
      <c r="A4790" t="s">
        <v>6398</v>
      </c>
      <c r="B4790" t="s">
        <v>5</v>
      </c>
      <c r="C4790" t="s">
        <v>1741</v>
      </c>
      <c r="D4790" t="s">
        <v>6899</v>
      </c>
      <c r="E4790" t="s">
        <v>1702</v>
      </c>
    </row>
    <row r="4791" spans="1:5">
      <c r="A4791" t="s">
        <v>6399</v>
      </c>
      <c r="B4791" t="s">
        <v>5</v>
      </c>
      <c r="C4791" t="s">
        <v>1741</v>
      </c>
      <c r="D4791" t="s">
        <v>6899</v>
      </c>
      <c r="E4791" t="s">
        <v>1705</v>
      </c>
    </row>
    <row r="4792" spans="1:5">
      <c r="A4792" t="s">
        <v>6400</v>
      </c>
      <c r="B4792" t="s">
        <v>5</v>
      </c>
      <c r="C4792" t="s">
        <v>1741</v>
      </c>
      <c r="D4792" t="s">
        <v>6899</v>
      </c>
      <c r="E4792" t="s">
        <v>1706</v>
      </c>
    </row>
    <row r="4793" spans="1:5">
      <c r="A4793" t="s">
        <v>6401</v>
      </c>
      <c r="B4793" t="s">
        <v>5</v>
      </c>
      <c r="C4793" t="s">
        <v>1741</v>
      </c>
      <c r="D4793" t="s">
        <v>6899</v>
      </c>
      <c r="E4793" t="s">
        <v>1707</v>
      </c>
    </row>
    <row r="4794" spans="1:5">
      <c r="A4794" t="s">
        <v>6402</v>
      </c>
      <c r="B4794" t="s">
        <v>5</v>
      </c>
      <c r="C4794" t="s">
        <v>1741</v>
      </c>
      <c r="D4794" t="s">
        <v>6899</v>
      </c>
      <c r="E4794" t="s">
        <v>1708</v>
      </c>
    </row>
    <row r="4795" spans="1:5">
      <c r="A4795" t="s">
        <v>6403</v>
      </c>
      <c r="B4795" t="s">
        <v>5</v>
      </c>
      <c r="C4795" t="s">
        <v>1741</v>
      </c>
      <c r="D4795" t="s">
        <v>6899</v>
      </c>
      <c r="E4795" t="s">
        <v>1709</v>
      </c>
    </row>
    <row r="4796" spans="1:5">
      <c r="A4796" t="s">
        <v>6404</v>
      </c>
      <c r="B4796" t="s">
        <v>5</v>
      </c>
      <c r="C4796" t="s">
        <v>1741</v>
      </c>
      <c r="D4796" t="s">
        <v>6899</v>
      </c>
      <c r="E4796" t="s">
        <v>1710</v>
      </c>
    </row>
    <row r="4797" spans="1:5">
      <c r="A4797" t="s">
        <v>6405</v>
      </c>
      <c r="B4797" t="s">
        <v>5</v>
      </c>
      <c r="C4797" t="s">
        <v>1741</v>
      </c>
      <c r="D4797" t="s">
        <v>6899</v>
      </c>
      <c r="E4797" t="s">
        <v>1711</v>
      </c>
    </row>
    <row r="4798" spans="1:5">
      <c r="A4798" t="s">
        <v>6406</v>
      </c>
      <c r="B4798" t="s">
        <v>5</v>
      </c>
      <c r="C4798" t="s">
        <v>1741</v>
      </c>
      <c r="D4798" t="s">
        <v>6899</v>
      </c>
      <c r="E4798" t="s">
        <v>1712</v>
      </c>
    </row>
    <row r="4799" spans="1:5">
      <c r="A4799" t="s">
        <v>6407</v>
      </c>
      <c r="B4799" t="s">
        <v>5</v>
      </c>
      <c r="C4799" t="s">
        <v>1741</v>
      </c>
      <c r="D4799" t="s">
        <v>6899</v>
      </c>
      <c r="E4799" t="s">
        <v>1713</v>
      </c>
    </row>
    <row r="4800" spans="1:5">
      <c r="A4800" t="s">
        <v>6408</v>
      </c>
      <c r="B4800" t="s">
        <v>5</v>
      </c>
      <c r="C4800" t="s">
        <v>1741</v>
      </c>
      <c r="D4800" t="s">
        <v>6899</v>
      </c>
      <c r="E4800" t="s">
        <v>1714</v>
      </c>
    </row>
    <row r="4801" spans="1:5">
      <c r="A4801" t="s">
        <v>6409</v>
      </c>
      <c r="B4801" t="s">
        <v>5</v>
      </c>
      <c r="C4801" t="s">
        <v>1741</v>
      </c>
      <c r="D4801" t="s">
        <v>6899</v>
      </c>
      <c r="E4801" t="s">
        <v>1715</v>
      </c>
    </row>
    <row r="4802" spans="1:5">
      <c r="A4802" t="s">
        <v>6410</v>
      </c>
      <c r="B4802" t="s">
        <v>5</v>
      </c>
      <c r="C4802" t="s">
        <v>1741</v>
      </c>
      <c r="D4802" t="s">
        <v>6900</v>
      </c>
      <c r="E4802" t="s">
        <v>1702</v>
      </c>
    </row>
    <row r="4803" spans="1:5">
      <c r="A4803" t="s">
        <v>6411</v>
      </c>
      <c r="B4803" t="s">
        <v>5</v>
      </c>
      <c r="C4803" t="s">
        <v>1741</v>
      </c>
      <c r="D4803" t="s">
        <v>6900</v>
      </c>
      <c r="E4803" t="s">
        <v>1705</v>
      </c>
    </row>
    <row r="4804" spans="1:5">
      <c r="A4804" t="s">
        <v>6412</v>
      </c>
      <c r="B4804" t="s">
        <v>5</v>
      </c>
      <c r="C4804" t="s">
        <v>1741</v>
      </c>
      <c r="D4804" t="s">
        <v>6900</v>
      </c>
      <c r="E4804" t="s">
        <v>1706</v>
      </c>
    </row>
    <row r="4805" spans="1:5">
      <c r="A4805" t="s">
        <v>6413</v>
      </c>
      <c r="B4805" t="s">
        <v>5</v>
      </c>
      <c r="C4805" t="s">
        <v>1741</v>
      </c>
      <c r="D4805" t="s">
        <v>6900</v>
      </c>
      <c r="E4805" t="s">
        <v>1707</v>
      </c>
    </row>
    <row r="4806" spans="1:5">
      <c r="A4806" t="s">
        <v>6414</v>
      </c>
      <c r="B4806" t="s">
        <v>5</v>
      </c>
      <c r="C4806" t="s">
        <v>1741</v>
      </c>
      <c r="D4806" t="s">
        <v>6900</v>
      </c>
      <c r="E4806" t="s">
        <v>1708</v>
      </c>
    </row>
    <row r="4807" spans="1:5">
      <c r="A4807" t="s">
        <v>6415</v>
      </c>
      <c r="B4807" t="s">
        <v>5</v>
      </c>
      <c r="C4807" t="s">
        <v>1741</v>
      </c>
      <c r="D4807" t="s">
        <v>6900</v>
      </c>
      <c r="E4807" t="s">
        <v>1709</v>
      </c>
    </row>
    <row r="4808" spans="1:5">
      <c r="A4808" t="s">
        <v>6416</v>
      </c>
      <c r="B4808" t="s">
        <v>5</v>
      </c>
      <c r="C4808" t="s">
        <v>1741</v>
      </c>
      <c r="D4808" t="s">
        <v>6900</v>
      </c>
      <c r="E4808" t="s">
        <v>1710</v>
      </c>
    </row>
    <row r="4809" spans="1:5">
      <c r="A4809" t="s">
        <v>6417</v>
      </c>
      <c r="B4809" t="s">
        <v>5</v>
      </c>
      <c r="C4809" t="s">
        <v>1741</v>
      </c>
      <c r="D4809" t="s">
        <v>6900</v>
      </c>
      <c r="E4809" t="s">
        <v>1711</v>
      </c>
    </row>
    <row r="4810" spans="1:5">
      <c r="A4810" t="s">
        <v>6418</v>
      </c>
      <c r="B4810" t="s">
        <v>5</v>
      </c>
      <c r="C4810" t="s">
        <v>1741</v>
      </c>
      <c r="D4810" t="s">
        <v>6900</v>
      </c>
      <c r="E4810" t="s">
        <v>1712</v>
      </c>
    </row>
    <row r="4811" spans="1:5">
      <c r="A4811" t="s">
        <v>6419</v>
      </c>
      <c r="B4811" t="s">
        <v>5</v>
      </c>
      <c r="C4811" t="s">
        <v>1741</v>
      </c>
      <c r="D4811" t="s">
        <v>6900</v>
      </c>
      <c r="E4811" t="s">
        <v>1713</v>
      </c>
    </row>
    <row r="4812" spans="1:5">
      <c r="A4812" t="s">
        <v>6420</v>
      </c>
      <c r="B4812" t="s">
        <v>5</v>
      </c>
      <c r="C4812" t="s">
        <v>1741</v>
      </c>
      <c r="D4812" t="s">
        <v>6900</v>
      </c>
      <c r="E4812" t="s">
        <v>1714</v>
      </c>
    </row>
    <row r="4813" spans="1:5">
      <c r="A4813" t="s">
        <v>6421</v>
      </c>
      <c r="B4813" t="s">
        <v>5</v>
      </c>
      <c r="C4813" t="s">
        <v>1741</v>
      </c>
      <c r="D4813" t="s">
        <v>6900</v>
      </c>
      <c r="E4813" t="s">
        <v>1715</v>
      </c>
    </row>
    <row r="4814" spans="1:5">
      <c r="A4814" t="s">
        <v>6422</v>
      </c>
      <c r="B4814" t="s">
        <v>5</v>
      </c>
      <c r="C4814" t="s">
        <v>1741</v>
      </c>
      <c r="D4814" t="s">
        <v>6901</v>
      </c>
      <c r="E4814" t="s">
        <v>1702</v>
      </c>
    </row>
    <row r="4815" spans="1:5">
      <c r="A4815" t="s">
        <v>6423</v>
      </c>
      <c r="B4815" t="s">
        <v>5</v>
      </c>
      <c r="C4815" t="s">
        <v>1741</v>
      </c>
      <c r="D4815" t="s">
        <v>6901</v>
      </c>
      <c r="E4815" t="s">
        <v>1705</v>
      </c>
    </row>
    <row r="4816" spans="1:5">
      <c r="A4816" t="s">
        <v>6424</v>
      </c>
      <c r="B4816" t="s">
        <v>5</v>
      </c>
      <c r="C4816" t="s">
        <v>1741</v>
      </c>
      <c r="D4816" t="s">
        <v>6901</v>
      </c>
      <c r="E4816" t="s">
        <v>1706</v>
      </c>
    </row>
    <row r="4817" spans="1:5">
      <c r="A4817" t="s">
        <v>6425</v>
      </c>
      <c r="B4817" t="s">
        <v>5</v>
      </c>
      <c r="C4817" t="s">
        <v>1741</v>
      </c>
      <c r="D4817" t="s">
        <v>6901</v>
      </c>
      <c r="E4817" t="s">
        <v>1707</v>
      </c>
    </row>
    <row r="4818" spans="1:5">
      <c r="A4818" t="s">
        <v>6426</v>
      </c>
      <c r="B4818" t="s">
        <v>5</v>
      </c>
      <c r="C4818" t="s">
        <v>1741</v>
      </c>
      <c r="D4818" t="s">
        <v>6901</v>
      </c>
      <c r="E4818" t="s">
        <v>1708</v>
      </c>
    </row>
    <row r="4819" spans="1:5">
      <c r="A4819" t="s">
        <v>6427</v>
      </c>
      <c r="B4819" t="s">
        <v>5</v>
      </c>
      <c r="C4819" t="s">
        <v>1741</v>
      </c>
      <c r="D4819" t="s">
        <v>6901</v>
      </c>
      <c r="E4819" t="s">
        <v>1709</v>
      </c>
    </row>
    <row r="4820" spans="1:5">
      <c r="A4820" t="s">
        <v>6428</v>
      </c>
      <c r="B4820" t="s">
        <v>5</v>
      </c>
      <c r="C4820" t="s">
        <v>1741</v>
      </c>
      <c r="D4820" t="s">
        <v>6901</v>
      </c>
      <c r="E4820" t="s">
        <v>1710</v>
      </c>
    </row>
    <row r="4821" spans="1:5">
      <c r="A4821" t="s">
        <v>6429</v>
      </c>
      <c r="B4821" t="s">
        <v>5</v>
      </c>
      <c r="C4821" t="s">
        <v>1741</v>
      </c>
      <c r="D4821" t="s">
        <v>6901</v>
      </c>
      <c r="E4821" t="s">
        <v>1711</v>
      </c>
    </row>
    <row r="4822" spans="1:5">
      <c r="A4822" t="s">
        <v>6430</v>
      </c>
      <c r="B4822" t="s">
        <v>5</v>
      </c>
      <c r="C4822" t="s">
        <v>1741</v>
      </c>
      <c r="D4822" t="s">
        <v>6901</v>
      </c>
      <c r="E4822" t="s">
        <v>1712</v>
      </c>
    </row>
    <row r="4823" spans="1:5">
      <c r="A4823" t="s">
        <v>6431</v>
      </c>
      <c r="B4823" t="s">
        <v>5</v>
      </c>
      <c r="C4823" t="s">
        <v>1741</v>
      </c>
      <c r="D4823" t="s">
        <v>6901</v>
      </c>
      <c r="E4823" t="s">
        <v>1713</v>
      </c>
    </row>
    <row r="4824" spans="1:5">
      <c r="A4824" t="s">
        <v>6432</v>
      </c>
      <c r="B4824" t="s">
        <v>5</v>
      </c>
      <c r="C4824" t="s">
        <v>1741</v>
      </c>
      <c r="D4824" t="s">
        <v>6901</v>
      </c>
      <c r="E4824" t="s">
        <v>1714</v>
      </c>
    </row>
    <row r="4825" spans="1:5">
      <c r="A4825" t="s">
        <v>6433</v>
      </c>
      <c r="B4825" t="s">
        <v>5</v>
      </c>
      <c r="C4825" t="s">
        <v>1741</v>
      </c>
      <c r="D4825" t="s">
        <v>6901</v>
      </c>
      <c r="E4825" t="s">
        <v>1715</v>
      </c>
    </row>
    <row r="4826" spans="1:5">
      <c r="A4826" t="s">
        <v>6434</v>
      </c>
      <c r="B4826" t="s">
        <v>5</v>
      </c>
      <c r="C4826" t="s">
        <v>1741</v>
      </c>
      <c r="D4826" t="s">
        <v>6902</v>
      </c>
      <c r="E4826" t="s">
        <v>1702</v>
      </c>
    </row>
    <row r="4827" spans="1:5">
      <c r="A4827" t="s">
        <v>6435</v>
      </c>
      <c r="B4827" t="s">
        <v>5</v>
      </c>
      <c r="C4827" t="s">
        <v>1741</v>
      </c>
      <c r="D4827" t="s">
        <v>6902</v>
      </c>
      <c r="E4827" t="s">
        <v>1705</v>
      </c>
    </row>
    <row r="4828" spans="1:5">
      <c r="A4828" t="s">
        <v>6436</v>
      </c>
      <c r="B4828" t="s">
        <v>5</v>
      </c>
      <c r="C4828" t="s">
        <v>1741</v>
      </c>
      <c r="D4828" t="s">
        <v>6902</v>
      </c>
      <c r="E4828" t="s">
        <v>1706</v>
      </c>
    </row>
    <row r="4829" spans="1:5">
      <c r="A4829" t="s">
        <v>6437</v>
      </c>
      <c r="B4829" t="s">
        <v>5</v>
      </c>
      <c r="C4829" t="s">
        <v>1741</v>
      </c>
      <c r="D4829" t="s">
        <v>6902</v>
      </c>
      <c r="E4829" t="s">
        <v>1707</v>
      </c>
    </row>
    <row r="4830" spans="1:5">
      <c r="A4830" t="s">
        <v>6438</v>
      </c>
      <c r="B4830" t="s">
        <v>5</v>
      </c>
      <c r="C4830" t="s">
        <v>1741</v>
      </c>
      <c r="D4830" t="s">
        <v>6902</v>
      </c>
      <c r="E4830" t="s">
        <v>1708</v>
      </c>
    </row>
    <row r="4831" spans="1:5">
      <c r="A4831" t="s">
        <v>6439</v>
      </c>
      <c r="B4831" t="s">
        <v>5</v>
      </c>
      <c r="C4831" t="s">
        <v>1741</v>
      </c>
      <c r="D4831" t="s">
        <v>6902</v>
      </c>
      <c r="E4831" t="s">
        <v>1709</v>
      </c>
    </row>
    <row r="4832" spans="1:5">
      <c r="A4832" t="s">
        <v>6440</v>
      </c>
      <c r="B4832" t="s">
        <v>5</v>
      </c>
      <c r="C4832" t="s">
        <v>1741</v>
      </c>
      <c r="D4832" t="s">
        <v>6902</v>
      </c>
      <c r="E4832" t="s">
        <v>1710</v>
      </c>
    </row>
    <row r="4833" spans="1:5">
      <c r="A4833" t="s">
        <v>6441</v>
      </c>
      <c r="B4833" t="s">
        <v>5</v>
      </c>
      <c r="C4833" t="s">
        <v>1741</v>
      </c>
      <c r="D4833" t="s">
        <v>6902</v>
      </c>
      <c r="E4833" t="s">
        <v>1711</v>
      </c>
    </row>
    <row r="4834" spans="1:5">
      <c r="A4834" t="s">
        <v>6442</v>
      </c>
      <c r="B4834" t="s">
        <v>5</v>
      </c>
      <c r="C4834" t="s">
        <v>1741</v>
      </c>
      <c r="D4834" t="s">
        <v>6902</v>
      </c>
      <c r="E4834" t="s">
        <v>1712</v>
      </c>
    </row>
    <row r="4835" spans="1:5">
      <c r="A4835" t="s">
        <v>6443</v>
      </c>
      <c r="B4835" t="s">
        <v>5</v>
      </c>
      <c r="C4835" t="s">
        <v>1741</v>
      </c>
      <c r="D4835" t="s">
        <v>6902</v>
      </c>
      <c r="E4835" t="s">
        <v>1713</v>
      </c>
    </row>
    <row r="4836" spans="1:5">
      <c r="A4836" t="s">
        <v>6444</v>
      </c>
      <c r="B4836" t="s">
        <v>5</v>
      </c>
      <c r="C4836" t="s">
        <v>1741</v>
      </c>
      <c r="D4836" t="s">
        <v>6902</v>
      </c>
      <c r="E4836" t="s">
        <v>1714</v>
      </c>
    </row>
    <row r="4837" spans="1:5">
      <c r="A4837" t="s">
        <v>6445</v>
      </c>
      <c r="B4837" t="s">
        <v>5</v>
      </c>
      <c r="C4837" t="s">
        <v>1741</v>
      </c>
      <c r="D4837" t="s">
        <v>6902</v>
      </c>
      <c r="E4837" t="s">
        <v>1715</v>
      </c>
    </row>
    <row r="4838" spans="1:5">
      <c r="A4838" t="s">
        <v>6446</v>
      </c>
      <c r="B4838" t="s">
        <v>5</v>
      </c>
      <c r="C4838" t="s">
        <v>1741</v>
      </c>
      <c r="D4838" t="s">
        <v>6903</v>
      </c>
      <c r="E4838" t="s">
        <v>1702</v>
      </c>
    </row>
    <row r="4839" spans="1:5">
      <c r="A4839" t="s">
        <v>6447</v>
      </c>
      <c r="B4839" t="s">
        <v>5</v>
      </c>
      <c r="C4839" t="s">
        <v>1741</v>
      </c>
      <c r="D4839" t="s">
        <v>6903</v>
      </c>
      <c r="E4839" t="s">
        <v>1705</v>
      </c>
    </row>
    <row r="4840" spans="1:5">
      <c r="A4840" t="s">
        <v>6448</v>
      </c>
      <c r="B4840" t="s">
        <v>5</v>
      </c>
      <c r="C4840" t="s">
        <v>1741</v>
      </c>
      <c r="D4840" t="s">
        <v>6903</v>
      </c>
      <c r="E4840" t="s">
        <v>1706</v>
      </c>
    </row>
    <row r="4841" spans="1:5">
      <c r="A4841" t="s">
        <v>6449</v>
      </c>
      <c r="B4841" t="s">
        <v>5</v>
      </c>
      <c r="C4841" t="s">
        <v>1741</v>
      </c>
      <c r="D4841" t="s">
        <v>6903</v>
      </c>
      <c r="E4841" t="s">
        <v>1707</v>
      </c>
    </row>
    <row r="4842" spans="1:5">
      <c r="A4842" t="s">
        <v>6450</v>
      </c>
      <c r="B4842" t="s">
        <v>5</v>
      </c>
      <c r="C4842" t="s">
        <v>1741</v>
      </c>
      <c r="D4842" t="s">
        <v>6903</v>
      </c>
      <c r="E4842" t="s">
        <v>1708</v>
      </c>
    </row>
    <row r="4843" spans="1:5">
      <c r="A4843" t="s">
        <v>6451</v>
      </c>
      <c r="B4843" t="s">
        <v>5</v>
      </c>
      <c r="C4843" t="s">
        <v>1741</v>
      </c>
      <c r="D4843" t="s">
        <v>6903</v>
      </c>
      <c r="E4843" t="s">
        <v>1709</v>
      </c>
    </row>
    <row r="4844" spans="1:5">
      <c r="A4844" t="s">
        <v>6452</v>
      </c>
      <c r="B4844" t="s">
        <v>5</v>
      </c>
      <c r="C4844" t="s">
        <v>1741</v>
      </c>
      <c r="D4844" t="s">
        <v>6903</v>
      </c>
      <c r="E4844" t="s">
        <v>1710</v>
      </c>
    </row>
    <row r="4845" spans="1:5">
      <c r="A4845" t="s">
        <v>6453</v>
      </c>
      <c r="B4845" t="s">
        <v>5</v>
      </c>
      <c r="C4845" t="s">
        <v>1741</v>
      </c>
      <c r="D4845" t="s">
        <v>6903</v>
      </c>
      <c r="E4845" t="s">
        <v>1711</v>
      </c>
    </row>
    <row r="4846" spans="1:5">
      <c r="A4846" t="s">
        <v>6454</v>
      </c>
      <c r="B4846" t="s">
        <v>5</v>
      </c>
      <c r="C4846" t="s">
        <v>1741</v>
      </c>
      <c r="D4846" t="s">
        <v>6903</v>
      </c>
      <c r="E4846" t="s">
        <v>1712</v>
      </c>
    </row>
    <row r="4847" spans="1:5">
      <c r="A4847" t="s">
        <v>6455</v>
      </c>
      <c r="B4847" t="s">
        <v>5</v>
      </c>
      <c r="C4847" t="s">
        <v>1741</v>
      </c>
      <c r="D4847" t="s">
        <v>6903</v>
      </c>
      <c r="E4847" t="s">
        <v>1713</v>
      </c>
    </row>
    <row r="4848" spans="1:5">
      <c r="A4848" t="s">
        <v>6456</v>
      </c>
      <c r="B4848" t="s">
        <v>5</v>
      </c>
      <c r="C4848" t="s">
        <v>1741</v>
      </c>
      <c r="D4848" t="s">
        <v>6903</v>
      </c>
      <c r="E4848" t="s">
        <v>1714</v>
      </c>
    </row>
    <row r="4849" spans="1:5">
      <c r="A4849" t="s">
        <v>6457</v>
      </c>
      <c r="B4849" t="s">
        <v>5</v>
      </c>
      <c r="C4849" t="s">
        <v>1741</v>
      </c>
      <c r="D4849" t="s">
        <v>6903</v>
      </c>
      <c r="E4849" t="s">
        <v>1715</v>
      </c>
    </row>
    <row r="4850" spans="1:5">
      <c r="A4850" t="s">
        <v>6458</v>
      </c>
      <c r="B4850" t="s">
        <v>5</v>
      </c>
      <c r="C4850" t="s">
        <v>1741</v>
      </c>
      <c r="D4850" t="s">
        <v>6904</v>
      </c>
      <c r="E4850" t="s">
        <v>1702</v>
      </c>
    </row>
    <row r="4851" spans="1:5">
      <c r="A4851" t="s">
        <v>6459</v>
      </c>
      <c r="B4851" t="s">
        <v>5</v>
      </c>
      <c r="C4851" t="s">
        <v>1741</v>
      </c>
      <c r="D4851" t="s">
        <v>6904</v>
      </c>
      <c r="E4851" t="s">
        <v>1705</v>
      </c>
    </row>
    <row r="4852" spans="1:5">
      <c r="A4852" t="s">
        <v>6460</v>
      </c>
      <c r="B4852" t="s">
        <v>5</v>
      </c>
      <c r="C4852" t="s">
        <v>1741</v>
      </c>
      <c r="D4852" t="s">
        <v>6904</v>
      </c>
      <c r="E4852" t="s">
        <v>1706</v>
      </c>
    </row>
    <row r="4853" spans="1:5">
      <c r="A4853" t="s">
        <v>6461</v>
      </c>
      <c r="B4853" t="s">
        <v>5</v>
      </c>
      <c r="C4853" t="s">
        <v>1741</v>
      </c>
      <c r="D4853" t="s">
        <v>6904</v>
      </c>
      <c r="E4853" t="s">
        <v>1707</v>
      </c>
    </row>
    <row r="4854" spans="1:5">
      <c r="A4854" t="s">
        <v>6462</v>
      </c>
      <c r="B4854" t="s">
        <v>5</v>
      </c>
      <c r="C4854" t="s">
        <v>1741</v>
      </c>
      <c r="D4854" t="s">
        <v>6904</v>
      </c>
      <c r="E4854" t="s">
        <v>1708</v>
      </c>
    </row>
    <row r="4855" spans="1:5">
      <c r="A4855" t="s">
        <v>6463</v>
      </c>
      <c r="B4855" t="s">
        <v>5</v>
      </c>
      <c r="C4855" t="s">
        <v>1741</v>
      </c>
      <c r="D4855" t="s">
        <v>6904</v>
      </c>
      <c r="E4855" t="s">
        <v>1709</v>
      </c>
    </row>
    <row r="4856" spans="1:5">
      <c r="A4856" t="s">
        <v>6464</v>
      </c>
      <c r="B4856" t="s">
        <v>5</v>
      </c>
      <c r="C4856" t="s">
        <v>1741</v>
      </c>
      <c r="D4856" t="s">
        <v>6904</v>
      </c>
      <c r="E4856" t="s">
        <v>1710</v>
      </c>
    </row>
    <row r="4857" spans="1:5">
      <c r="A4857" t="s">
        <v>6465</v>
      </c>
      <c r="B4857" t="s">
        <v>5</v>
      </c>
      <c r="C4857" t="s">
        <v>1741</v>
      </c>
      <c r="D4857" t="s">
        <v>6904</v>
      </c>
      <c r="E4857" t="s">
        <v>1711</v>
      </c>
    </row>
    <row r="4858" spans="1:5">
      <c r="A4858" t="s">
        <v>6466</v>
      </c>
      <c r="B4858" t="s">
        <v>5</v>
      </c>
      <c r="C4858" t="s">
        <v>1741</v>
      </c>
      <c r="D4858" t="s">
        <v>6904</v>
      </c>
      <c r="E4858" t="s">
        <v>1712</v>
      </c>
    </row>
    <row r="4859" spans="1:5">
      <c r="A4859" t="s">
        <v>6467</v>
      </c>
      <c r="B4859" t="s">
        <v>5</v>
      </c>
      <c r="C4859" t="s">
        <v>1741</v>
      </c>
      <c r="D4859" t="s">
        <v>6904</v>
      </c>
      <c r="E4859" t="s">
        <v>1713</v>
      </c>
    </row>
    <row r="4860" spans="1:5">
      <c r="A4860" t="s">
        <v>6468</v>
      </c>
      <c r="B4860" t="s">
        <v>5</v>
      </c>
      <c r="C4860" t="s">
        <v>1741</v>
      </c>
      <c r="D4860" t="s">
        <v>6904</v>
      </c>
      <c r="E4860" t="s">
        <v>1714</v>
      </c>
    </row>
    <row r="4861" spans="1:5">
      <c r="A4861" t="s">
        <v>6469</v>
      </c>
      <c r="B4861" t="s">
        <v>5</v>
      </c>
      <c r="C4861" t="s">
        <v>1741</v>
      </c>
      <c r="D4861" t="s">
        <v>6904</v>
      </c>
      <c r="E4861" t="s">
        <v>1715</v>
      </c>
    </row>
    <row r="4862" spans="1:5">
      <c r="A4862" t="s">
        <v>6470</v>
      </c>
      <c r="B4862" t="s">
        <v>5</v>
      </c>
      <c r="C4862" t="s">
        <v>1741</v>
      </c>
      <c r="D4862" t="s">
        <v>6905</v>
      </c>
      <c r="E4862" t="s">
        <v>1702</v>
      </c>
    </row>
    <row r="4863" spans="1:5">
      <c r="A4863" t="s">
        <v>6471</v>
      </c>
      <c r="B4863" t="s">
        <v>5</v>
      </c>
      <c r="C4863" t="s">
        <v>1741</v>
      </c>
      <c r="D4863" t="s">
        <v>6905</v>
      </c>
      <c r="E4863" t="s">
        <v>1705</v>
      </c>
    </row>
    <row r="4864" spans="1:5">
      <c r="A4864" t="s">
        <v>6472</v>
      </c>
      <c r="B4864" t="s">
        <v>5</v>
      </c>
      <c r="C4864" t="s">
        <v>1741</v>
      </c>
      <c r="D4864" t="s">
        <v>6905</v>
      </c>
      <c r="E4864" t="s">
        <v>1706</v>
      </c>
    </row>
    <row r="4865" spans="1:5">
      <c r="A4865" t="s">
        <v>6473</v>
      </c>
      <c r="B4865" t="s">
        <v>5</v>
      </c>
      <c r="C4865" t="s">
        <v>1741</v>
      </c>
      <c r="D4865" t="s">
        <v>6905</v>
      </c>
      <c r="E4865" t="s">
        <v>1707</v>
      </c>
    </row>
    <row r="4866" spans="1:5">
      <c r="A4866" t="s">
        <v>6474</v>
      </c>
      <c r="B4866" t="s">
        <v>5</v>
      </c>
      <c r="C4866" t="s">
        <v>1741</v>
      </c>
      <c r="D4866" t="s">
        <v>6905</v>
      </c>
      <c r="E4866" t="s">
        <v>1708</v>
      </c>
    </row>
    <row r="4867" spans="1:5">
      <c r="A4867" t="s">
        <v>6475</v>
      </c>
      <c r="B4867" t="s">
        <v>5</v>
      </c>
      <c r="C4867" t="s">
        <v>1741</v>
      </c>
      <c r="D4867" t="s">
        <v>6905</v>
      </c>
      <c r="E4867" t="s">
        <v>1709</v>
      </c>
    </row>
    <row r="4868" spans="1:5">
      <c r="A4868" t="s">
        <v>6476</v>
      </c>
      <c r="B4868" t="s">
        <v>5</v>
      </c>
      <c r="C4868" t="s">
        <v>1741</v>
      </c>
      <c r="D4868" t="s">
        <v>6905</v>
      </c>
      <c r="E4868" t="s">
        <v>1710</v>
      </c>
    </row>
    <row r="4869" spans="1:5">
      <c r="A4869" t="s">
        <v>6477</v>
      </c>
      <c r="B4869" t="s">
        <v>5</v>
      </c>
      <c r="C4869" t="s">
        <v>1741</v>
      </c>
      <c r="D4869" t="s">
        <v>6905</v>
      </c>
      <c r="E4869" t="s">
        <v>1711</v>
      </c>
    </row>
    <row r="4870" spans="1:5">
      <c r="A4870" t="s">
        <v>6478</v>
      </c>
      <c r="B4870" t="s">
        <v>5</v>
      </c>
      <c r="C4870" t="s">
        <v>1741</v>
      </c>
      <c r="D4870" t="s">
        <v>6905</v>
      </c>
      <c r="E4870" t="s">
        <v>1712</v>
      </c>
    </row>
    <row r="4871" spans="1:5">
      <c r="A4871" t="s">
        <v>6479</v>
      </c>
      <c r="B4871" t="s">
        <v>5</v>
      </c>
      <c r="C4871" t="s">
        <v>1741</v>
      </c>
      <c r="D4871" t="s">
        <v>6905</v>
      </c>
      <c r="E4871" t="s">
        <v>1713</v>
      </c>
    </row>
    <row r="4872" spans="1:5">
      <c r="A4872" t="s">
        <v>6480</v>
      </c>
      <c r="B4872" t="s">
        <v>5</v>
      </c>
      <c r="C4872" t="s">
        <v>1741</v>
      </c>
      <c r="D4872" t="s">
        <v>6905</v>
      </c>
      <c r="E4872" t="s">
        <v>1714</v>
      </c>
    </row>
    <row r="4873" spans="1:5">
      <c r="A4873" t="s">
        <v>6481</v>
      </c>
      <c r="B4873" t="s">
        <v>5</v>
      </c>
      <c r="C4873" t="s">
        <v>1741</v>
      </c>
      <c r="D4873" t="s">
        <v>6905</v>
      </c>
      <c r="E4873" t="s">
        <v>1715</v>
      </c>
    </row>
    <row r="4874" spans="1:5">
      <c r="A4874" t="s">
        <v>6482</v>
      </c>
      <c r="B4874" t="s">
        <v>5</v>
      </c>
      <c r="C4874" t="s">
        <v>1741</v>
      </c>
      <c r="D4874" t="s">
        <v>6906</v>
      </c>
      <c r="E4874" t="s">
        <v>1702</v>
      </c>
    </row>
    <row r="4875" spans="1:5">
      <c r="A4875" t="s">
        <v>6483</v>
      </c>
      <c r="B4875" t="s">
        <v>5</v>
      </c>
      <c r="C4875" t="s">
        <v>1741</v>
      </c>
      <c r="D4875" t="s">
        <v>6906</v>
      </c>
      <c r="E4875" t="s">
        <v>1705</v>
      </c>
    </row>
    <row r="4876" spans="1:5">
      <c r="A4876" t="s">
        <v>6484</v>
      </c>
      <c r="B4876" t="s">
        <v>5</v>
      </c>
      <c r="C4876" t="s">
        <v>1741</v>
      </c>
      <c r="D4876" t="s">
        <v>6906</v>
      </c>
      <c r="E4876" t="s">
        <v>1706</v>
      </c>
    </row>
    <row r="4877" spans="1:5">
      <c r="A4877" t="s">
        <v>6485</v>
      </c>
      <c r="B4877" t="s">
        <v>5</v>
      </c>
      <c r="C4877" t="s">
        <v>1741</v>
      </c>
      <c r="D4877" t="s">
        <v>6906</v>
      </c>
      <c r="E4877" t="s">
        <v>1707</v>
      </c>
    </row>
    <row r="4878" spans="1:5">
      <c r="A4878" t="s">
        <v>6486</v>
      </c>
      <c r="B4878" t="s">
        <v>5</v>
      </c>
      <c r="C4878" t="s">
        <v>1741</v>
      </c>
      <c r="D4878" t="s">
        <v>6906</v>
      </c>
      <c r="E4878" t="s">
        <v>1708</v>
      </c>
    </row>
    <row r="4879" spans="1:5">
      <c r="A4879" t="s">
        <v>6487</v>
      </c>
      <c r="B4879" t="s">
        <v>5</v>
      </c>
      <c r="C4879" t="s">
        <v>1741</v>
      </c>
      <c r="D4879" t="s">
        <v>6906</v>
      </c>
      <c r="E4879" t="s">
        <v>1709</v>
      </c>
    </row>
    <row r="4880" spans="1:5">
      <c r="A4880" t="s">
        <v>6488</v>
      </c>
      <c r="B4880" t="s">
        <v>5</v>
      </c>
      <c r="C4880" t="s">
        <v>1741</v>
      </c>
      <c r="D4880" t="s">
        <v>6906</v>
      </c>
      <c r="E4880" t="s">
        <v>1710</v>
      </c>
    </row>
    <row r="4881" spans="1:5">
      <c r="A4881" t="s">
        <v>6489</v>
      </c>
      <c r="B4881" t="s">
        <v>5</v>
      </c>
      <c r="C4881" t="s">
        <v>1741</v>
      </c>
      <c r="D4881" t="s">
        <v>6906</v>
      </c>
      <c r="E4881" t="s">
        <v>1711</v>
      </c>
    </row>
    <row r="4882" spans="1:5">
      <c r="A4882" t="s">
        <v>6490</v>
      </c>
      <c r="B4882" t="s">
        <v>5</v>
      </c>
      <c r="C4882" t="s">
        <v>1741</v>
      </c>
      <c r="D4882" t="s">
        <v>6906</v>
      </c>
      <c r="E4882" t="s">
        <v>1712</v>
      </c>
    </row>
    <row r="4883" spans="1:5">
      <c r="A4883" t="s">
        <v>6491</v>
      </c>
      <c r="B4883" t="s">
        <v>5</v>
      </c>
      <c r="C4883" t="s">
        <v>1741</v>
      </c>
      <c r="D4883" t="s">
        <v>6906</v>
      </c>
      <c r="E4883" t="s">
        <v>1713</v>
      </c>
    </row>
    <row r="4884" spans="1:5">
      <c r="A4884" t="s">
        <v>6492</v>
      </c>
      <c r="B4884" t="s">
        <v>5</v>
      </c>
      <c r="C4884" t="s">
        <v>1741</v>
      </c>
      <c r="D4884" t="s">
        <v>6906</v>
      </c>
      <c r="E4884" t="s">
        <v>1714</v>
      </c>
    </row>
    <row r="4885" spans="1:5">
      <c r="A4885" t="s">
        <v>6493</v>
      </c>
      <c r="B4885" t="s">
        <v>5</v>
      </c>
      <c r="C4885" t="s">
        <v>1741</v>
      </c>
      <c r="D4885" t="s">
        <v>6906</v>
      </c>
      <c r="E4885" t="s">
        <v>1715</v>
      </c>
    </row>
    <row r="4886" spans="1:5">
      <c r="A4886" t="s">
        <v>6494</v>
      </c>
      <c r="B4886" t="s">
        <v>5</v>
      </c>
      <c r="C4886" t="s">
        <v>1741</v>
      </c>
      <c r="D4886" t="s">
        <v>6907</v>
      </c>
      <c r="E4886" t="s">
        <v>1702</v>
      </c>
    </row>
    <row r="4887" spans="1:5">
      <c r="A4887" t="s">
        <v>6495</v>
      </c>
      <c r="B4887" t="s">
        <v>5</v>
      </c>
      <c r="C4887" t="s">
        <v>1741</v>
      </c>
      <c r="D4887" t="s">
        <v>6907</v>
      </c>
      <c r="E4887" t="s">
        <v>1705</v>
      </c>
    </row>
    <row r="4888" spans="1:5">
      <c r="A4888" t="s">
        <v>6496</v>
      </c>
      <c r="B4888" t="s">
        <v>5</v>
      </c>
      <c r="C4888" t="s">
        <v>1741</v>
      </c>
      <c r="D4888" t="s">
        <v>6907</v>
      </c>
      <c r="E4888" t="s">
        <v>1706</v>
      </c>
    </row>
    <row r="4889" spans="1:5">
      <c r="A4889" t="s">
        <v>6497</v>
      </c>
      <c r="B4889" t="s">
        <v>5</v>
      </c>
      <c r="C4889" t="s">
        <v>1741</v>
      </c>
      <c r="D4889" t="s">
        <v>6907</v>
      </c>
      <c r="E4889" t="s">
        <v>1707</v>
      </c>
    </row>
    <row r="4890" spans="1:5">
      <c r="A4890" t="s">
        <v>6498</v>
      </c>
      <c r="B4890" t="s">
        <v>5</v>
      </c>
      <c r="C4890" t="s">
        <v>1741</v>
      </c>
      <c r="D4890" t="s">
        <v>6907</v>
      </c>
      <c r="E4890" t="s">
        <v>1708</v>
      </c>
    </row>
    <row r="4891" spans="1:5">
      <c r="A4891" t="s">
        <v>6499</v>
      </c>
      <c r="B4891" t="s">
        <v>5</v>
      </c>
      <c r="C4891" t="s">
        <v>1741</v>
      </c>
      <c r="D4891" t="s">
        <v>6907</v>
      </c>
      <c r="E4891" t="s">
        <v>1709</v>
      </c>
    </row>
    <row r="4892" spans="1:5">
      <c r="A4892" t="s">
        <v>6500</v>
      </c>
      <c r="B4892" t="s">
        <v>5</v>
      </c>
      <c r="C4892" t="s">
        <v>1741</v>
      </c>
      <c r="D4892" t="s">
        <v>6907</v>
      </c>
      <c r="E4892" t="s">
        <v>1710</v>
      </c>
    </row>
    <row r="4893" spans="1:5">
      <c r="A4893" t="s">
        <v>6501</v>
      </c>
      <c r="B4893" t="s">
        <v>5</v>
      </c>
      <c r="C4893" t="s">
        <v>1741</v>
      </c>
      <c r="D4893" t="s">
        <v>6907</v>
      </c>
      <c r="E4893" t="s">
        <v>1711</v>
      </c>
    </row>
    <row r="4894" spans="1:5">
      <c r="A4894" t="s">
        <v>6502</v>
      </c>
      <c r="B4894" t="s">
        <v>5</v>
      </c>
      <c r="C4894" t="s">
        <v>1741</v>
      </c>
      <c r="D4894" t="s">
        <v>6907</v>
      </c>
      <c r="E4894" t="s">
        <v>1712</v>
      </c>
    </row>
    <row r="4895" spans="1:5">
      <c r="A4895" t="s">
        <v>6503</v>
      </c>
      <c r="B4895" t="s">
        <v>5</v>
      </c>
      <c r="C4895" t="s">
        <v>1741</v>
      </c>
      <c r="D4895" t="s">
        <v>6907</v>
      </c>
      <c r="E4895" t="s">
        <v>1713</v>
      </c>
    </row>
    <row r="4896" spans="1:5">
      <c r="A4896" t="s">
        <v>6504</v>
      </c>
      <c r="B4896" t="s">
        <v>5</v>
      </c>
      <c r="C4896" t="s">
        <v>1741</v>
      </c>
      <c r="D4896" t="s">
        <v>6907</v>
      </c>
      <c r="E4896" t="s">
        <v>1714</v>
      </c>
    </row>
    <row r="4897" spans="1:5">
      <c r="A4897" t="s">
        <v>6505</v>
      </c>
      <c r="B4897" t="s">
        <v>5</v>
      </c>
      <c r="C4897" t="s">
        <v>1741</v>
      </c>
      <c r="D4897" t="s">
        <v>6907</v>
      </c>
      <c r="E4897" t="s">
        <v>1715</v>
      </c>
    </row>
    <row r="4898" spans="1:5">
      <c r="A4898" t="s">
        <v>6506</v>
      </c>
      <c r="B4898" t="s">
        <v>5</v>
      </c>
      <c r="C4898" t="s">
        <v>1741</v>
      </c>
      <c r="D4898" t="s">
        <v>6908</v>
      </c>
      <c r="E4898" t="s">
        <v>1702</v>
      </c>
    </row>
    <row r="4899" spans="1:5">
      <c r="A4899" t="s">
        <v>6507</v>
      </c>
      <c r="B4899" t="s">
        <v>5</v>
      </c>
      <c r="C4899" t="s">
        <v>1741</v>
      </c>
      <c r="D4899" t="s">
        <v>6908</v>
      </c>
      <c r="E4899" t="s">
        <v>1705</v>
      </c>
    </row>
    <row r="4900" spans="1:5">
      <c r="A4900" t="s">
        <v>6508</v>
      </c>
      <c r="B4900" t="s">
        <v>5</v>
      </c>
      <c r="C4900" t="s">
        <v>1741</v>
      </c>
      <c r="D4900" t="s">
        <v>6908</v>
      </c>
      <c r="E4900" t="s">
        <v>1706</v>
      </c>
    </row>
    <row r="4901" spans="1:5">
      <c r="A4901" t="s">
        <v>6509</v>
      </c>
      <c r="B4901" t="s">
        <v>5</v>
      </c>
      <c r="C4901" t="s">
        <v>1741</v>
      </c>
      <c r="D4901" t="s">
        <v>6908</v>
      </c>
      <c r="E4901" t="s">
        <v>1707</v>
      </c>
    </row>
    <row r="4902" spans="1:5">
      <c r="A4902" t="s">
        <v>6510</v>
      </c>
      <c r="B4902" t="s">
        <v>5</v>
      </c>
      <c r="C4902" t="s">
        <v>1741</v>
      </c>
      <c r="D4902" t="s">
        <v>6908</v>
      </c>
      <c r="E4902" t="s">
        <v>1708</v>
      </c>
    </row>
    <row r="4903" spans="1:5">
      <c r="A4903" t="s">
        <v>6511</v>
      </c>
      <c r="B4903" t="s">
        <v>5</v>
      </c>
      <c r="C4903" t="s">
        <v>1741</v>
      </c>
      <c r="D4903" t="s">
        <v>6908</v>
      </c>
      <c r="E4903" t="s">
        <v>1709</v>
      </c>
    </row>
    <row r="4904" spans="1:5">
      <c r="A4904" t="s">
        <v>6512</v>
      </c>
      <c r="B4904" t="s">
        <v>5</v>
      </c>
      <c r="C4904" t="s">
        <v>1741</v>
      </c>
      <c r="D4904" t="s">
        <v>6908</v>
      </c>
      <c r="E4904" t="s">
        <v>1710</v>
      </c>
    </row>
    <row r="4905" spans="1:5">
      <c r="A4905" t="s">
        <v>6513</v>
      </c>
      <c r="B4905" t="s">
        <v>5</v>
      </c>
      <c r="C4905" t="s">
        <v>1741</v>
      </c>
      <c r="D4905" t="s">
        <v>6908</v>
      </c>
      <c r="E4905" t="s">
        <v>1711</v>
      </c>
    </row>
    <row r="4906" spans="1:5">
      <c r="A4906" t="s">
        <v>6514</v>
      </c>
      <c r="B4906" t="s">
        <v>5</v>
      </c>
      <c r="C4906" t="s">
        <v>1741</v>
      </c>
      <c r="D4906" t="s">
        <v>6908</v>
      </c>
      <c r="E4906" t="s">
        <v>1712</v>
      </c>
    </row>
    <row r="4907" spans="1:5">
      <c r="A4907" t="s">
        <v>6515</v>
      </c>
      <c r="B4907" t="s">
        <v>5</v>
      </c>
      <c r="C4907" t="s">
        <v>1741</v>
      </c>
      <c r="D4907" t="s">
        <v>6908</v>
      </c>
      <c r="E4907" t="s">
        <v>1713</v>
      </c>
    </row>
    <row r="4908" spans="1:5">
      <c r="A4908" t="s">
        <v>6516</v>
      </c>
      <c r="B4908" t="s">
        <v>5</v>
      </c>
      <c r="C4908" t="s">
        <v>1741</v>
      </c>
      <c r="D4908" t="s">
        <v>6908</v>
      </c>
      <c r="E4908" t="s">
        <v>1714</v>
      </c>
    </row>
    <row r="4909" spans="1:5">
      <c r="A4909" t="s">
        <v>6517</v>
      </c>
      <c r="B4909" t="s">
        <v>5</v>
      </c>
      <c r="C4909" t="s">
        <v>1741</v>
      </c>
      <c r="D4909" t="s">
        <v>6908</v>
      </c>
      <c r="E4909" t="s">
        <v>1715</v>
      </c>
    </row>
    <row r="4910" spans="1:5">
      <c r="A4910" t="s">
        <v>6518</v>
      </c>
      <c r="B4910" t="s">
        <v>5</v>
      </c>
      <c r="C4910" t="s">
        <v>1741</v>
      </c>
      <c r="D4910" t="s">
        <v>6909</v>
      </c>
      <c r="E4910" t="s">
        <v>1702</v>
      </c>
    </row>
    <row r="4911" spans="1:5">
      <c r="A4911" t="s">
        <v>6519</v>
      </c>
      <c r="B4911" t="s">
        <v>5</v>
      </c>
      <c r="C4911" t="s">
        <v>1741</v>
      </c>
      <c r="D4911" t="s">
        <v>6909</v>
      </c>
      <c r="E4911" t="s">
        <v>1705</v>
      </c>
    </row>
    <row r="4912" spans="1:5">
      <c r="A4912" t="s">
        <v>6520</v>
      </c>
      <c r="B4912" t="s">
        <v>5</v>
      </c>
      <c r="C4912" t="s">
        <v>1741</v>
      </c>
      <c r="D4912" t="s">
        <v>6909</v>
      </c>
      <c r="E4912" t="s">
        <v>1706</v>
      </c>
    </row>
    <row r="4913" spans="1:5">
      <c r="A4913" t="s">
        <v>6521</v>
      </c>
      <c r="B4913" t="s">
        <v>5</v>
      </c>
      <c r="C4913" t="s">
        <v>1741</v>
      </c>
      <c r="D4913" t="s">
        <v>6909</v>
      </c>
      <c r="E4913" t="s">
        <v>1707</v>
      </c>
    </row>
    <row r="4914" spans="1:5">
      <c r="A4914" t="s">
        <v>6522</v>
      </c>
      <c r="B4914" t="s">
        <v>5</v>
      </c>
      <c r="C4914" t="s">
        <v>1741</v>
      </c>
      <c r="D4914" t="s">
        <v>6909</v>
      </c>
      <c r="E4914" t="s">
        <v>1708</v>
      </c>
    </row>
    <row r="4915" spans="1:5">
      <c r="A4915" t="s">
        <v>6523</v>
      </c>
      <c r="B4915" t="s">
        <v>5</v>
      </c>
      <c r="C4915" t="s">
        <v>1741</v>
      </c>
      <c r="D4915" t="s">
        <v>6909</v>
      </c>
      <c r="E4915" t="s">
        <v>1709</v>
      </c>
    </row>
    <row r="4916" spans="1:5">
      <c r="A4916" t="s">
        <v>6524</v>
      </c>
      <c r="B4916" t="s">
        <v>5</v>
      </c>
      <c r="C4916" t="s">
        <v>1741</v>
      </c>
      <c r="D4916" t="s">
        <v>6909</v>
      </c>
      <c r="E4916" t="s">
        <v>1710</v>
      </c>
    </row>
    <row r="4917" spans="1:5">
      <c r="A4917" t="s">
        <v>6525</v>
      </c>
      <c r="B4917" t="s">
        <v>5</v>
      </c>
      <c r="C4917" t="s">
        <v>1741</v>
      </c>
      <c r="D4917" t="s">
        <v>6909</v>
      </c>
      <c r="E4917" t="s">
        <v>1711</v>
      </c>
    </row>
    <row r="4918" spans="1:5">
      <c r="A4918" t="s">
        <v>6526</v>
      </c>
      <c r="B4918" t="s">
        <v>5</v>
      </c>
      <c r="C4918" t="s">
        <v>1741</v>
      </c>
      <c r="D4918" t="s">
        <v>6909</v>
      </c>
      <c r="E4918" t="s">
        <v>1712</v>
      </c>
    </row>
    <row r="4919" spans="1:5">
      <c r="A4919" t="s">
        <v>6527</v>
      </c>
      <c r="B4919" t="s">
        <v>5</v>
      </c>
      <c r="C4919" t="s">
        <v>1741</v>
      </c>
      <c r="D4919" t="s">
        <v>6909</v>
      </c>
      <c r="E4919" t="s">
        <v>1713</v>
      </c>
    </row>
    <row r="4920" spans="1:5">
      <c r="A4920" t="s">
        <v>6528</v>
      </c>
      <c r="B4920" t="s">
        <v>5</v>
      </c>
      <c r="C4920" t="s">
        <v>1741</v>
      </c>
      <c r="D4920" t="s">
        <v>6909</v>
      </c>
      <c r="E4920" t="s">
        <v>1714</v>
      </c>
    </row>
    <row r="4921" spans="1:5">
      <c r="A4921" t="s">
        <v>6529</v>
      </c>
      <c r="B4921" t="s">
        <v>5</v>
      </c>
      <c r="C4921" t="s">
        <v>1741</v>
      </c>
      <c r="D4921" t="s">
        <v>6909</v>
      </c>
      <c r="E4921" t="s">
        <v>1715</v>
      </c>
    </row>
    <row r="4922" spans="1:5">
      <c r="A4922" t="s">
        <v>6530</v>
      </c>
      <c r="B4922" t="s">
        <v>5</v>
      </c>
      <c r="C4922" t="s">
        <v>1741</v>
      </c>
      <c r="D4922" t="s">
        <v>6910</v>
      </c>
      <c r="E4922" t="s">
        <v>1702</v>
      </c>
    </row>
    <row r="4923" spans="1:5">
      <c r="A4923" t="s">
        <v>6531</v>
      </c>
      <c r="B4923" t="s">
        <v>5</v>
      </c>
      <c r="C4923" t="s">
        <v>1741</v>
      </c>
      <c r="D4923" t="s">
        <v>6910</v>
      </c>
      <c r="E4923" t="s">
        <v>1705</v>
      </c>
    </row>
    <row r="4924" spans="1:5">
      <c r="A4924" t="s">
        <v>6532</v>
      </c>
      <c r="B4924" t="s">
        <v>5</v>
      </c>
      <c r="C4924" t="s">
        <v>1741</v>
      </c>
      <c r="D4924" t="s">
        <v>6910</v>
      </c>
      <c r="E4924" t="s">
        <v>1706</v>
      </c>
    </row>
    <row r="4925" spans="1:5">
      <c r="A4925" t="s">
        <v>6533</v>
      </c>
      <c r="B4925" t="s">
        <v>5</v>
      </c>
      <c r="C4925" t="s">
        <v>1741</v>
      </c>
      <c r="D4925" t="s">
        <v>6910</v>
      </c>
      <c r="E4925" t="s">
        <v>1707</v>
      </c>
    </row>
    <row r="4926" spans="1:5">
      <c r="A4926" t="s">
        <v>6534</v>
      </c>
      <c r="B4926" t="s">
        <v>5</v>
      </c>
      <c r="C4926" t="s">
        <v>1741</v>
      </c>
      <c r="D4926" t="s">
        <v>6910</v>
      </c>
      <c r="E4926" t="s">
        <v>1708</v>
      </c>
    </row>
    <row r="4927" spans="1:5">
      <c r="A4927" t="s">
        <v>6535</v>
      </c>
      <c r="B4927" t="s">
        <v>5</v>
      </c>
      <c r="C4927" t="s">
        <v>1741</v>
      </c>
      <c r="D4927" t="s">
        <v>6910</v>
      </c>
      <c r="E4927" t="s">
        <v>1709</v>
      </c>
    </row>
    <row r="4928" spans="1:5">
      <c r="A4928" t="s">
        <v>6536</v>
      </c>
      <c r="B4928" t="s">
        <v>5</v>
      </c>
      <c r="C4928" t="s">
        <v>1741</v>
      </c>
      <c r="D4928" t="s">
        <v>6910</v>
      </c>
      <c r="E4928" t="s">
        <v>1710</v>
      </c>
    </row>
    <row r="4929" spans="1:5">
      <c r="A4929" t="s">
        <v>6537</v>
      </c>
      <c r="B4929" t="s">
        <v>5</v>
      </c>
      <c r="C4929" t="s">
        <v>1741</v>
      </c>
      <c r="D4929" t="s">
        <v>6910</v>
      </c>
      <c r="E4929" t="s">
        <v>1711</v>
      </c>
    </row>
    <row r="4930" spans="1:5">
      <c r="A4930" t="s">
        <v>6538</v>
      </c>
      <c r="B4930" t="s">
        <v>5</v>
      </c>
      <c r="C4930" t="s">
        <v>1741</v>
      </c>
      <c r="D4930" t="s">
        <v>6910</v>
      </c>
      <c r="E4930" t="s">
        <v>1712</v>
      </c>
    </row>
    <row r="4931" spans="1:5">
      <c r="A4931" t="s">
        <v>6539</v>
      </c>
      <c r="B4931" t="s">
        <v>5</v>
      </c>
      <c r="C4931" t="s">
        <v>1741</v>
      </c>
      <c r="D4931" t="s">
        <v>6910</v>
      </c>
      <c r="E4931" t="s">
        <v>1713</v>
      </c>
    </row>
    <row r="4932" spans="1:5">
      <c r="A4932" t="s">
        <v>6540</v>
      </c>
      <c r="B4932" t="s">
        <v>5</v>
      </c>
      <c r="C4932" t="s">
        <v>1741</v>
      </c>
      <c r="D4932" t="s">
        <v>6910</v>
      </c>
      <c r="E4932" t="s">
        <v>1714</v>
      </c>
    </row>
    <row r="4933" spans="1:5">
      <c r="A4933" t="s">
        <v>6541</v>
      </c>
      <c r="B4933" t="s">
        <v>5</v>
      </c>
      <c r="C4933" t="s">
        <v>1741</v>
      </c>
      <c r="D4933" t="s">
        <v>6910</v>
      </c>
      <c r="E4933" t="s">
        <v>1715</v>
      </c>
    </row>
    <row r="4934" spans="1:5">
      <c r="A4934" t="s">
        <v>6542</v>
      </c>
      <c r="B4934" t="s">
        <v>5</v>
      </c>
      <c r="C4934" t="s">
        <v>1741</v>
      </c>
      <c r="D4934" t="s">
        <v>6911</v>
      </c>
      <c r="E4934" t="s">
        <v>1702</v>
      </c>
    </row>
    <row r="4935" spans="1:5">
      <c r="A4935" t="s">
        <v>6543</v>
      </c>
      <c r="B4935" t="s">
        <v>5</v>
      </c>
      <c r="C4935" t="s">
        <v>1741</v>
      </c>
      <c r="D4935" t="s">
        <v>6911</v>
      </c>
      <c r="E4935" t="s">
        <v>1705</v>
      </c>
    </row>
    <row r="4936" spans="1:5">
      <c r="A4936" t="s">
        <v>6544</v>
      </c>
      <c r="B4936" t="s">
        <v>5</v>
      </c>
      <c r="C4936" t="s">
        <v>1741</v>
      </c>
      <c r="D4936" t="s">
        <v>6911</v>
      </c>
      <c r="E4936" t="s">
        <v>1706</v>
      </c>
    </row>
    <row r="4937" spans="1:5">
      <c r="A4937" t="s">
        <v>6545</v>
      </c>
      <c r="B4937" t="s">
        <v>5</v>
      </c>
      <c r="C4937" t="s">
        <v>1741</v>
      </c>
      <c r="D4937" t="s">
        <v>6911</v>
      </c>
      <c r="E4937" t="s">
        <v>1707</v>
      </c>
    </row>
    <row r="4938" spans="1:5">
      <c r="A4938" t="s">
        <v>6546</v>
      </c>
      <c r="B4938" t="s">
        <v>5</v>
      </c>
      <c r="C4938" t="s">
        <v>1741</v>
      </c>
      <c r="D4938" t="s">
        <v>6911</v>
      </c>
      <c r="E4938" t="s">
        <v>1708</v>
      </c>
    </row>
    <row r="4939" spans="1:5">
      <c r="A4939" t="s">
        <v>6547</v>
      </c>
      <c r="B4939" t="s">
        <v>5</v>
      </c>
      <c r="C4939" t="s">
        <v>1741</v>
      </c>
      <c r="D4939" t="s">
        <v>6911</v>
      </c>
      <c r="E4939" t="s">
        <v>1709</v>
      </c>
    </row>
    <row r="4940" spans="1:5">
      <c r="A4940" t="s">
        <v>6548</v>
      </c>
      <c r="B4940" t="s">
        <v>5</v>
      </c>
      <c r="C4940" t="s">
        <v>1741</v>
      </c>
      <c r="D4940" t="s">
        <v>6911</v>
      </c>
      <c r="E4940" t="s">
        <v>1710</v>
      </c>
    </row>
    <row r="4941" spans="1:5">
      <c r="A4941" t="s">
        <v>6549</v>
      </c>
      <c r="B4941" t="s">
        <v>5</v>
      </c>
      <c r="C4941" t="s">
        <v>1741</v>
      </c>
      <c r="D4941" t="s">
        <v>6911</v>
      </c>
      <c r="E4941" t="s">
        <v>1711</v>
      </c>
    </row>
    <row r="4942" spans="1:5">
      <c r="A4942" t="s">
        <v>6550</v>
      </c>
      <c r="B4942" t="s">
        <v>5</v>
      </c>
      <c r="C4942" t="s">
        <v>1741</v>
      </c>
      <c r="D4942" t="s">
        <v>6911</v>
      </c>
      <c r="E4942" t="s">
        <v>1712</v>
      </c>
    </row>
    <row r="4943" spans="1:5">
      <c r="A4943" t="s">
        <v>6551</v>
      </c>
      <c r="B4943" t="s">
        <v>5</v>
      </c>
      <c r="C4943" t="s">
        <v>1741</v>
      </c>
      <c r="D4943" t="s">
        <v>6911</v>
      </c>
      <c r="E4943" t="s">
        <v>1713</v>
      </c>
    </row>
    <row r="4944" spans="1:5">
      <c r="A4944" t="s">
        <v>6552</v>
      </c>
      <c r="B4944" t="s">
        <v>5</v>
      </c>
      <c r="C4944" t="s">
        <v>1741</v>
      </c>
      <c r="D4944" t="s">
        <v>6911</v>
      </c>
      <c r="E4944" t="s">
        <v>1714</v>
      </c>
    </row>
    <row r="4945" spans="1:5">
      <c r="A4945" t="s">
        <v>6553</v>
      </c>
      <c r="B4945" t="s">
        <v>5</v>
      </c>
      <c r="C4945" t="s">
        <v>1741</v>
      </c>
      <c r="D4945" t="s">
        <v>6911</v>
      </c>
      <c r="E4945" t="s">
        <v>1715</v>
      </c>
    </row>
    <row r="4946" spans="1:5">
      <c r="A4946" t="s">
        <v>6554</v>
      </c>
      <c r="B4946" t="s">
        <v>5</v>
      </c>
      <c r="C4946" t="s">
        <v>1741</v>
      </c>
      <c r="D4946" t="s">
        <v>6912</v>
      </c>
      <c r="E4946" t="s">
        <v>1702</v>
      </c>
    </row>
    <row r="4947" spans="1:5">
      <c r="A4947" t="s">
        <v>6555</v>
      </c>
      <c r="B4947" t="s">
        <v>5</v>
      </c>
      <c r="C4947" t="s">
        <v>1741</v>
      </c>
      <c r="D4947" t="s">
        <v>6912</v>
      </c>
      <c r="E4947" t="s">
        <v>1705</v>
      </c>
    </row>
    <row r="4948" spans="1:5">
      <c r="A4948" t="s">
        <v>6556</v>
      </c>
      <c r="B4948" t="s">
        <v>5</v>
      </c>
      <c r="C4948" t="s">
        <v>1741</v>
      </c>
      <c r="D4948" t="s">
        <v>6912</v>
      </c>
      <c r="E4948" t="s">
        <v>1706</v>
      </c>
    </row>
    <row r="4949" spans="1:5">
      <c r="A4949" t="s">
        <v>6557</v>
      </c>
      <c r="B4949" t="s">
        <v>5</v>
      </c>
      <c r="C4949" t="s">
        <v>1741</v>
      </c>
      <c r="D4949" t="s">
        <v>6912</v>
      </c>
      <c r="E4949" t="s">
        <v>1707</v>
      </c>
    </row>
    <row r="4950" spans="1:5">
      <c r="A4950" t="s">
        <v>6558</v>
      </c>
      <c r="B4950" t="s">
        <v>5</v>
      </c>
      <c r="C4950" t="s">
        <v>1741</v>
      </c>
      <c r="D4950" t="s">
        <v>6912</v>
      </c>
      <c r="E4950" t="s">
        <v>1708</v>
      </c>
    </row>
    <row r="4951" spans="1:5">
      <c r="A4951" t="s">
        <v>6559</v>
      </c>
      <c r="B4951" t="s">
        <v>5</v>
      </c>
      <c r="C4951" t="s">
        <v>1741</v>
      </c>
      <c r="D4951" t="s">
        <v>6912</v>
      </c>
      <c r="E4951" t="s">
        <v>1709</v>
      </c>
    </row>
    <row r="4952" spans="1:5">
      <c r="A4952" t="s">
        <v>6560</v>
      </c>
      <c r="B4952" t="s">
        <v>5</v>
      </c>
      <c r="C4952" t="s">
        <v>1741</v>
      </c>
      <c r="D4952" t="s">
        <v>6912</v>
      </c>
      <c r="E4952" t="s">
        <v>1710</v>
      </c>
    </row>
    <row r="4953" spans="1:5">
      <c r="A4953" t="s">
        <v>6561</v>
      </c>
      <c r="B4953" t="s">
        <v>5</v>
      </c>
      <c r="C4953" t="s">
        <v>1741</v>
      </c>
      <c r="D4953" t="s">
        <v>6912</v>
      </c>
      <c r="E4953" t="s">
        <v>1711</v>
      </c>
    </row>
    <row r="4954" spans="1:5">
      <c r="A4954" t="s">
        <v>6562</v>
      </c>
      <c r="B4954" t="s">
        <v>5</v>
      </c>
      <c r="C4954" t="s">
        <v>1741</v>
      </c>
      <c r="D4954" t="s">
        <v>6912</v>
      </c>
      <c r="E4954" t="s">
        <v>1712</v>
      </c>
    </row>
    <row r="4955" spans="1:5">
      <c r="A4955" t="s">
        <v>6563</v>
      </c>
      <c r="B4955" t="s">
        <v>5</v>
      </c>
      <c r="C4955" t="s">
        <v>1741</v>
      </c>
      <c r="D4955" t="s">
        <v>6912</v>
      </c>
      <c r="E4955" t="s">
        <v>1713</v>
      </c>
    </row>
    <row r="4956" spans="1:5">
      <c r="A4956" t="s">
        <v>6564</v>
      </c>
      <c r="B4956" t="s">
        <v>5</v>
      </c>
      <c r="C4956" t="s">
        <v>1741</v>
      </c>
      <c r="D4956" t="s">
        <v>6912</v>
      </c>
      <c r="E4956" t="s">
        <v>1714</v>
      </c>
    </row>
    <row r="4957" spans="1:5">
      <c r="A4957" t="s">
        <v>6565</v>
      </c>
      <c r="B4957" t="s">
        <v>5</v>
      </c>
      <c r="C4957" t="s">
        <v>1741</v>
      </c>
      <c r="D4957" t="s">
        <v>6912</v>
      </c>
      <c r="E4957" t="s">
        <v>1715</v>
      </c>
    </row>
    <row r="4958" spans="1:5">
      <c r="A4958" t="s">
        <v>6566</v>
      </c>
      <c r="B4958" t="s">
        <v>5</v>
      </c>
      <c r="C4958" t="s">
        <v>1741</v>
      </c>
      <c r="D4958" t="s">
        <v>6913</v>
      </c>
      <c r="E4958" t="s">
        <v>1702</v>
      </c>
    </row>
    <row r="4959" spans="1:5">
      <c r="A4959" t="s">
        <v>6567</v>
      </c>
      <c r="B4959" t="s">
        <v>5</v>
      </c>
      <c r="C4959" t="s">
        <v>1741</v>
      </c>
      <c r="D4959" t="s">
        <v>6913</v>
      </c>
      <c r="E4959" t="s">
        <v>1705</v>
      </c>
    </row>
    <row r="4960" spans="1:5">
      <c r="A4960" t="s">
        <v>6568</v>
      </c>
      <c r="B4960" t="s">
        <v>5</v>
      </c>
      <c r="C4960" t="s">
        <v>1741</v>
      </c>
      <c r="D4960" t="s">
        <v>6913</v>
      </c>
      <c r="E4960" t="s">
        <v>1706</v>
      </c>
    </row>
    <row r="4961" spans="1:5">
      <c r="A4961" t="s">
        <v>6569</v>
      </c>
      <c r="B4961" t="s">
        <v>5</v>
      </c>
      <c r="C4961" t="s">
        <v>1741</v>
      </c>
      <c r="D4961" t="s">
        <v>6913</v>
      </c>
      <c r="E4961" t="s">
        <v>1707</v>
      </c>
    </row>
    <row r="4962" spans="1:5">
      <c r="A4962" t="s">
        <v>6570</v>
      </c>
      <c r="B4962" t="s">
        <v>5</v>
      </c>
      <c r="C4962" t="s">
        <v>1741</v>
      </c>
      <c r="D4962" t="s">
        <v>6913</v>
      </c>
      <c r="E4962" t="s">
        <v>1708</v>
      </c>
    </row>
    <row r="4963" spans="1:5">
      <c r="A4963" t="s">
        <v>6571</v>
      </c>
      <c r="B4963" t="s">
        <v>5</v>
      </c>
      <c r="C4963" t="s">
        <v>1741</v>
      </c>
      <c r="D4963" t="s">
        <v>6913</v>
      </c>
      <c r="E4963" t="s">
        <v>1709</v>
      </c>
    </row>
    <row r="4964" spans="1:5">
      <c r="A4964" t="s">
        <v>6572</v>
      </c>
      <c r="B4964" t="s">
        <v>5</v>
      </c>
      <c r="C4964" t="s">
        <v>1741</v>
      </c>
      <c r="D4964" t="s">
        <v>6913</v>
      </c>
      <c r="E4964" t="s">
        <v>1710</v>
      </c>
    </row>
    <row r="4965" spans="1:5">
      <c r="A4965" t="s">
        <v>6573</v>
      </c>
      <c r="B4965" t="s">
        <v>5</v>
      </c>
      <c r="C4965" t="s">
        <v>1741</v>
      </c>
      <c r="D4965" t="s">
        <v>6913</v>
      </c>
      <c r="E4965" t="s">
        <v>1711</v>
      </c>
    </row>
    <row r="4966" spans="1:5">
      <c r="A4966" t="s">
        <v>6574</v>
      </c>
      <c r="B4966" t="s">
        <v>5</v>
      </c>
      <c r="C4966" t="s">
        <v>1741</v>
      </c>
      <c r="D4966" t="s">
        <v>6913</v>
      </c>
      <c r="E4966" t="s">
        <v>1712</v>
      </c>
    </row>
    <row r="4967" spans="1:5">
      <c r="A4967" t="s">
        <v>6575</v>
      </c>
      <c r="B4967" t="s">
        <v>5</v>
      </c>
      <c r="C4967" t="s">
        <v>1741</v>
      </c>
      <c r="D4967" t="s">
        <v>6913</v>
      </c>
      <c r="E4967" t="s">
        <v>1713</v>
      </c>
    </row>
    <row r="4968" spans="1:5">
      <c r="A4968" t="s">
        <v>6576</v>
      </c>
      <c r="B4968" t="s">
        <v>5</v>
      </c>
      <c r="C4968" t="s">
        <v>1741</v>
      </c>
      <c r="D4968" t="s">
        <v>6913</v>
      </c>
      <c r="E4968" t="s">
        <v>1714</v>
      </c>
    </row>
    <row r="4969" spans="1:5">
      <c r="A4969" t="s">
        <v>6577</v>
      </c>
      <c r="B4969" t="s">
        <v>5</v>
      </c>
      <c r="C4969" t="s">
        <v>1741</v>
      </c>
      <c r="D4969" t="s">
        <v>6913</v>
      </c>
      <c r="E4969" t="s">
        <v>1715</v>
      </c>
    </row>
    <row r="4970" spans="1:5">
      <c r="A4970" t="s">
        <v>6578</v>
      </c>
      <c r="B4970" t="s">
        <v>5</v>
      </c>
      <c r="C4970" t="s">
        <v>1741</v>
      </c>
      <c r="D4970" t="s">
        <v>6914</v>
      </c>
      <c r="E4970" t="s">
        <v>1702</v>
      </c>
    </row>
    <row r="4971" spans="1:5">
      <c r="A4971" t="s">
        <v>6579</v>
      </c>
      <c r="B4971" t="s">
        <v>5</v>
      </c>
      <c r="C4971" t="s">
        <v>1741</v>
      </c>
      <c r="D4971" t="s">
        <v>6914</v>
      </c>
      <c r="E4971" t="s">
        <v>1705</v>
      </c>
    </row>
    <row r="4972" spans="1:5">
      <c r="A4972" t="s">
        <v>6580</v>
      </c>
      <c r="B4972" t="s">
        <v>5</v>
      </c>
      <c r="C4972" t="s">
        <v>1741</v>
      </c>
      <c r="D4972" t="s">
        <v>6914</v>
      </c>
      <c r="E4972" t="s">
        <v>1706</v>
      </c>
    </row>
    <row r="4973" spans="1:5">
      <c r="A4973" t="s">
        <v>6581</v>
      </c>
      <c r="B4973" t="s">
        <v>5</v>
      </c>
      <c r="C4973" t="s">
        <v>1741</v>
      </c>
      <c r="D4973" t="s">
        <v>6914</v>
      </c>
      <c r="E4973" t="s">
        <v>1707</v>
      </c>
    </row>
    <row r="4974" spans="1:5">
      <c r="A4974" t="s">
        <v>6582</v>
      </c>
      <c r="B4974" t="s">
        <v>5</v>
      </c>
      <c r="C4974" t="s">
        <v>1741</v>
      </c>
      <c r="D4974" t="s">
        <v>6914</v>
      </c>
      <c r="E4974" t="s">
        <v>1708</v>
      </c>
    </row>
    <row r="4975" spans="1:5">
      <c r="A4975" t="s">
        <v>6583</v>
      </c>
      <c r="B4975" t="s">
        <v>5</v>
      </c>
      <c r="C4975" t="s">
        <v>1741</v>
      </c>
      <c r="D4975" t="s">
        <v>6914</v>
      </c>
      <c r="E4975" t="s">
        <v>1709</v>
      </c>
    </row>
    <row r="4976" spans="1:5">
      <c r="A4976" t="s">
        <v>6584</v>
      </c>
      <c r="B4976" t="s">
        <v>5</v>
      </c>
      <c r="C4976" t="s">
        <v>1741</v>
      </c>
      <c r="D4976" t="s">
        <v>6914</v>
      </c>
      <c r="E4976" t="s">
        <v>1710</v>
      </c>
    </row>
    <row r="4977" spans="1:5">
      <c r="A4977" t="s">
        <v>6585</v>
      </c>
      <c r="B4977" t="s">
        <v>5</v>
      </c>
      <c r="C4977" t="s">
        <v>1741</v>
      </c>
      <c r="D4977" t="s">
        <v>6914</v>
      </c>
      <c r="E4977" t="s">
        <v>1711</v>
      </c>
    </row>
    <row r="4978" spans="1:5">
      <c r="A4978" t="s">
        <v>6586</v>
      </c>
      <c r="B4978" t="s">
        <v>5</v>
      </c>
      <c r="C4978" t="s">
        <v>1741</v>
      </c>
      <c r="D4978" t="s">
        <v>6914</v>
      </c>
      <c r="E4978" t="s">
        <v>1712</v>
      </c>
    </row>
    <row r="4979" spans="1:5">
      <c r="A4979" t="s">
        <v>6587</v>
      </c>
      <c r="B4979" t="s">
        <v>5</v>
      </c>
      <c r="C4979" t="s">
        <v>1741</v>
      </c>
      <c r="D4979" t="s">
        <v>6914</v>
      </c>
      <c r="E4979" t="s">
        <v>1713</v>
      </c>
    </row>
    <row r="4980" spans="1:5">
      <c r="A4980" t="s">
        <v>6588</v>
      </c>
      <c r="B4980" t="s">
        <v>5</v>
      </c>
      <c r="C4980" t="s">
        <v>1741</v>
      </c>
      <c r="D4980" t="s">
        <v>6914</v>
      </c>
      <c r="E4980" t="s">
        <v>1714</v>
      </c>
    </row>
    <row r="4981" spans="1:5">
      <c r="A4981" t="s">
        <v>6589</v>
      </c>
      <c r="B4981" t="s">
        <v>5</v>
      </c>
      <c r="C4981" t="s">
        <v>1741</v>
      </c>
      <c r="D4981" t="s">
        <v>6914</v>
      </c>
      <c r="E4981" t="s">
        <v>1715</v>
      </c>
    </row>
    <row r="4982" spans="1:5">
      <c r="A4982" t="s">
        <v>6590</v>
      </c>
      <c r="B4982" t="s">
        <v>6</v>
      </c>
      <c r="C4982" t="s">
        <v>6890</v>
      </c>
      <c r="D4982" t="s">
        <v>1702</v>
      </c>
    </row>
    <row r="4983" spans="1:5">
      <c r="A4983" t="s">
        <v>6591</v>
      </c>
      <c r="B4983" t="s">
        <v>6</v>
      </c>
      <c r="C4983" t="s">
        <v>6890</v>
      </c>
      <c r="D4983" t="s">
        <v>1705</v>
      </c>
    </row>
    <row r="4984" spans="1:5">
      <c r="A4984" t="s">
        <v>6592</v>
      </c>
      <c r="B4984" t="s">
        <v>6</v>
      </c>
      <c r="C4984" t="s">
        <v>6890</v>
      </c>
      <c r="D4984" t="s">
        <v>1706</v>
      </c>
    </row>
    <row r="4985" spans="1:5">
      <c r="A4985" t="s">
        <v>6593</v>
      </c>
      <c r="B4985" t="s">
        <v>6</v>
      </c>
      <c r="C4985" t="s">
        <v>6890</v>
      </c>
      <c r="D4985" t="s">
        <v>1707</v>
      </c>
    </row>
    <row r="4986" spans="1:5">
      <c r="A4986" t="s">
        <v>6594</v>
      </c>
      <c r="B4986" t="s">
        <v>6</v>
      </c>
      <c r="C4986" t="s">
        <v>6890</v>
      </c>
      <c r="D4986" t="s">
        <v>1708</v>
      </c>
    </row>
    <row r="4987" spans="1:5">
      <c r="A4987" t="s">
        <v>6595</v>
      </c>
      <c r="B4987" t="s">
        <v>6</v>
      </c>
      <c r="C4987" t="s">
        <v>6890</v>
      </c>
      <c r="D4987" t="s">
        <v>1709</v>
      </c>
    </row>
    <row r="4988" spans="1:5">
      <c r="A4988" t="s">
        <v>6596</v>
      </c>
      <c r="B4988" t="s">
        <v>6</v>
      </c>
      <c r="C4988" t="s">
        <v>6890</v>
      </c>
      <c r="D4988" t="s">
        <v>1710</v>
      </c>
    </row>
    <row r="4989" spans="1:5">
      <c r="A4989" t="s">
        <v>6597</v>
      </c>
      <c r="B4989" t="s">
        <v>6</v>
      </c>
      <c r="C4989" t="s">
        <v>6890</v>
      </c>
      <c r="D4989" t="s">
        <v>1711</v>
      </c>
    </row>
    <row r="4990" spans="1:5">
      <c r="A4990" t="s">
        <v>6598</v>
      </c>
      <c r="B4990" t="s">
        <v>6</v>
      </c>
      <c r="C4990" t="s">
        <v>6890</v>
      </c>
      <c r="D4990" t="s">
        <v>1712</v>
      </c>
    </row>
    <row r="4991" spans="1:5">
      <c r="A4991" t="s">
        <v>6599</v>
      </c>
      <c r="B4991" t="s">
        <v>6</v>
      </c>
      <c r="C4991" t="s">
        <v>6890</v>
      </c>
      <c r="D4991" t="s">
        <v>1713</v>
      </c>
    </row>
    <row r="4992" spans="1:5">
      <c r="A4992" t="s">
        <v>6600</v>
      </c>
      <c r="B4992" t="s">
        <v>6</v>
      </c>
      <c r="C4992" t="s">
        <v>6890</v>
      </c>
      <c r="D4992" t="s">
        <v>1714</v>
      </c>
    </row>
    <row r="4993" spans="1:4">
      <c r="A4993" t="s">
        <v>6601</v>
      </c>
      <c r="B4993" t="s">
        <v>6</v>
      </c>
      <c r="C4993" t="s">
        <v>6890</v>
      </c>
      <c r="D4993" t="s">
        <v>1715</v>
      </c>
    </row>
    <row r="4994" spans="1:4">
      <c r="A4994" t="s">
        <v>6602</v>
      </c>
      <c r="B4994" t="s">
        <v>6</v>
      </c>
      <c r="C4994" t="s">
        <v>6891</v>
      </c>
      <c r="D4994" t="s">
        <v>1702</v>
      </c>
    </row>
    <row r="4995" spans="1:4">
      <c r="A4995" t="s">
        <v>6603</v>
      </c>
      <c r="B4995" t="s">
        <v>6</v>
      </c>
      <c r="C4995" t="s">
        <v>6891</v>
      </c>
      <c r="D4995" t="s">
        <v>1705</v>
      </c>
    </row>
    <row r="4996" spans="1:4">
      <c r="A4996" t="s">
        <v>6604</v>
      </c>
      <c r="B4996" t="s">
        <v>6</v>
      </c>
      <c r="C4996" t="s">
        <v>6891</v>
      </c>
      <c r="D4996" t="s">
        <v>1706</v>
      </c>
    </row>
    <row r="4997" spans="1:4">
      <c r="A4997" t="s">
        <v>6605</v>
      </c>
      <c r="B4997" t="s">
        <v>6</v>
      </c>
      <c r="C4997" t="s">
        <v>6891</v>
      </c>
      <c r="D4997" t="s">
        <v>1707</v>
      </c>
    </row>
    <row r="4998" spans="1:4">
      <c r="A4998" t="s">
        <v>6606</v>
      </c>
      <c r="B4998" t="s">
        <v>6</v>
      </c>
      <c r="C4998" t="s">
        <v>6891</v>
      </c>
      <c r="D4998" t="s">
        <v>1708</v>
      </c>
    </row>
    <row r="4999" spans="1:4">
      <c r="A4999" t="s">
        <v>6607</v>
      </c>
      <c r="B4999" t="s">
        <v>6</v>
      </c>
      <c r="C4999" t="s">
        <v>6891</v>
      </c>
      <c r="D4999" t="s">
        <v>1709</v>
      </c>
    </row>
    <row r="5000" spans="1:4">
      <c r="A5000" t="s">
        <v>6608</v>
      </c>
      <c r="B5000" t="s">
        <v>6</v>
      </c>
      <c r="C5000" t="s">
        <v>6891</v>
      </c>
      <c r="D5000" t="s">
        <v>1710</v>
      </c>
    </row>
    <row r="5001" spans="1:4">
      <c r="A5001" t="s">
        <v>6609</v>
      </c>
      <c r="B5001" t="s">
        <v>6</v>
      </c>
      <c r="C5001" t="s">
        <v>6891</v>
      </c>
      <c r="D5001" t="s">
        <v>1711</v>
      </c>
    </row>
    <row r="5002" spans="1:4">
      <c r="A5002" t="s">
        <v>6610</v>
      </c>
      <c r="B5002" t="s">
        <v>6</v>
      </c>
      <c r="C5002" t="s">
        <v>6891</v>
      </c>
      <c r="D5002" t="s">
        <v>1712</v>
      </c>
    </row>
    <row r="5003" spans="1:4">
      <c r="A5003" t="s">
        <v>6611</v>
      </c>
      <c r="B5003" t="s">
        <v>6</v>
      </c>
      <c r="C5003" t="s">
        <v>6891</v>
      </c>
      <c r="D5003" t="s">
        <v>1713</v>
      </c>
    </row>
    <row r="5004" spans="1:4">
      <c r="A5004" t="s">
        <v>6612</v>
      </c>
      <c r="B5004" t="s">
        <v>6</v>
      </c>
      <c r="C5004" t="s">
        <v>6891</v>
      </c>
      <c r="D5004" t="s">
        <v>1714</v>
      </c>
    </row>
    <row r="5005" spans="1:4">
      <c r="A5005" t="s">
        <v>6613</v>
      </c>
      <c r="B5005" t="s">
        <v>6</v>
      </c>
      <c r="C5005" t="s">
        <v>6891</v>
      </c>
      <c r="D5005" t="s">
        <v>1715</v>
      </c>
    </row>
    <row r="5006" spans="1:4">
      <c r="A5006" t="s">
        <v>6614</v>
      </c>
      <c r="B5006" t="s">
        <v>6</v>
      </c>
      <c r="C5006" t="s">
        <v>6892</v>
      </c>
      <c r="D5006" t="s">
        <v>1702</v>
      </c>
    </row>
    <row r="5007" spans="1:4">
      <c r="A5007" t="s">
        <v>6615</v>
      </c>
      <c r="B5007" t="s">
        <v>6</v>
      </c>
      <c r="C5007" t="s">
        <v>6892</v>
      </c>
      <c r="D5007" t="s">
        <v>1705</v>
      </c>
    </row>
    <row r="5008" spans="1:4">
      <c r="A5008" t="s">
        <v>6616</v>
      </c>
      <c r="B5008" t="s">
        <v>6</v>
      </c>
      <c r="C5008" t="s">
        <v>6892</v>
      </c>
      <c r="D5008" t="s">
        <v>1706</v>
      </c>
    </row>
    <row r="5009" spans="1:4">
      <c r="A5009" t="s">
        <v>6617</v>
      </c>
      <c r="B5009" t="s">
        <v>6</v>
      </c>
      <c r="C5009" t="s">
        <v>6892</v>
      </c>
      <c r="D5009" t="s">
        <v>1707</v>
      </c>
    </row>
    <row r="5010" spans="1:4">
      <c r="A5010" t="s">
        <v>6618</v>
      </c>
      <c r="B5010" t="s">
        <v>6</v>
      </c>
      <c r="C5010" t="s">
        <v>6892</v>
      </c>
      <c r="D5010" t="s">
        <v>1708</v>
      </c>
    </row>
    <row r="5011" spans="1:4">
      <c r="A5011" t="s">
        <v>6619</v>
      </c>
      <c r="B5011" t="s">
        <v>6</v>
      </c>
      <c r="C5011" t="s">
        <v>6892</v>
      </c>
      <c r="D5011" t="s">
        <v>1709</v>
      </c>
    </row>
    <row r="5012" spans="1:4">
      <c r="A5012" t="s">
        <v>6620</v>
      </c>
      <c r="B5012" t="s">
        <v>6</v>
      </c>
      <c r="C5012" t="s">
        <v>6892</v>
      </c>
      <c r="D5012" t="s">
        <v>1710</v>
      </c>
    </row>
    <row r="5013" spans="1:4">
      <c r="A5013" t="s">
        <v>6621</v>
      </c>
      <c r="B5013" t="s">
        <v>6</v>
      </c>
      <c r="C5013" t="s">
        <v>6892</v>
      </c>
      <c r="D5013" t="s">
        <v>1711</v>
      </c>
    </row>
    <row r="5014" spans="1:4">
      <c r="A5014" t="s">
        <v>6622</v>
      </c>
      <c r="B5014" t="s">
        <v>6</v>
      </c>
      <c r="C5014" t="s">
        <v>6892</v>
      </c>
      <c r="D5014" t="s">
        <v>1712</v>
      </c>
    </row>
    <row r="5015" spans="1:4">
      <c r="A5015" t="s">
        <v>6623</v>
      </c>
      <c r="B5015" t="s">
        <v>6</v>
      </c>
      <c r="C5015" t="s">
        <v>6892</v>
      </c>
      <c r="D5015" t="s">
        <v>1713</v>
      </c>
    </row>
    <row r="5016" spans="1:4">
      <c r="A5016" t="s">
        <v>6624</v>
      </c>
      <c r="B5016" t="s">
        <v>6</v>
      </c>
      <c r="C5016" t="s">
        <v>6892</v>
      </c>
      <c r="D5016" t="s">
        <v>1714</v>
      </c>
    </row>
    <row r="5017" spans="1:4">
      <c r="A5017" t="s">
        <v>6625</v>
      </c>
      <c r="B5017" t="s">
        <v>6</v>
      </c>
      <c r="C5017" t="s">
        <v>6892</v>
      </c>
      <c r="D5017" t="s">
        <v>1715</v>
      </c>
    </row>
    <row r="5018" spans="1:4">
      <c r="A5018" t="s">
        <v>6626</v>
      </c>
      <c r="B5018" t="s">
        <v>6</v>
      </c>
      <c r="C5018" t="s">
        <v>6893</v>
      </c>
      <c r="D5018" t="s">
        <v>1702</v>
      </c>
    </row>
    <row r="5019" spans="1:4">
      <c r="A5019" t="s">
        <v>6627</v>
      </c>
      <c r="B5019" t="s">
        <v>6</v>
      </c>
      <c r="C5019" t="s">
        <v>6893</v>
      </c>
      <c r="D5019" t="s">
        <v>1705</v>
      </c>
    </row>
    <row r="5020" spans="1:4">
      <c r="A5020" t="s">
        <v>6628</v>
      </c>
      <c r="B5020" t="s">
        <v>6</v>
      </c>
      <c r="C5020" t="s">
        <v>6893</v>
      </c>
      <c r="D5020" t="s">
        <v>1706</v>
      </c>
    </row>
    <row r="5021" spans="1:4">
      <c r="A5021" t="s">
        <v>6629</v>
      </c>
      <c r="B5021" t="s">
        <v>6</v>
      </c>
      <c r="C5021" t="s">
        <v>6893</v>
      </c>
      <c r="D5021" t="s">
        <v>1707</v>
      </c>
    </row>
    <row r="5022" spans="1:4">
      <c r="A5022" t="s">
        <v>6630</v>
      </c>
      <c r="B5022" t="s">
        <v>6</v>
      </c>
      <c r="C5022" t="s">
        <v>6893</v>
      </c>
      <c r="D5022" t="s">
        <v>1708</v>
      </c>
    </row>
    <row r="5023" spans="1:4">
      <c r="A5023" t="s">
        <v>6631</v>
      </c>
      <c r="B5023" t="s">
        <v>6</v>
      </c>
      <c r="C5023" t="s">
        <v>6893</v>
      </c>
      <c r="D5023" t="s">
        <v>1709</v>
      </c>
    </row>
    <row r="5024" spans="1:4">
      <c r="A5024" t="s">
        <v>6632</v>
      </c>
      <c r="B5024" t="s">
        <v>6</v>
      </c>
      <c r="C5024" t="s">
        <v>6893</v>
      </c>
      <c r="D5024" t="s">
        <v>1710</v>
      </c>
    </row>
    <row r="5025" spans="1:4">
      <c r="A5025" t="s">
        <v>6633</v>
      </c>
      <c r="B5025" t="s">
        <v>6</v>
      </c>
      <c r="C5025" t="s">
        <v>6893</v>
      </c>
      <c r="D5025" t="s">
        <v>1711</v>
      </c>
    </row>
    <row r="5026" spans="1:4">
      <c r="A5026" t="s">
        <v>6634</v>
      </c>
      <c r="B5026" t="s">
        <v>6</v>
      </c>
      <c r="C5026" t="s">
        <v>6893</v>
      </c>
      <c r="D5026" t="s">
        <v>1712</v>
      </c>
    </row>
    <row r="5027" spans="1:4">
      <c r="A5027" t="s">
        <v>6635</v>
      </c>
      <c r="B5027" t="s">
        <v>6</v>
      </c>
      <c r="C5027" t="s">
        <v>6893</v>
      </c>
      <c r="D5027" t="s">
        <v>1713</v>
      </c>
    </row>
    <row r="5028" spans="1:4">
      <c r="A5028" t="s">
        <v>6636</v>
      </c>
      <c r="B5028" t="s">
        <v>6</v>
      </c>
      <c r="C5028" t="s">
        <v>6893</v>
      </c>
      <c r="D5028" t="s">
        <v>1714</v>
      </c>
    </row>
    <row r="5029" spans="1:4">
      <c r="A5029" t="s">
        <v>6637</v>
      </c>
      <c r="B5029" t="s">
        <v>6</v>
      </c>
      <c r="C5029" t="s">
        <v>6893</v>
      </c>
      <c r="D5029" t="s">
        <v>1715</v>
      </c>
    </row>
    <row r="5030" spans="1:4">
      <c r="A5030" t="s">
        <v>6638</v>
      </c>
      <c r="B5030" t="s">
        <v>6</v>
      </c>
      <c r="C5030" t="s">
        <v>6894</v>
      </c>
      <c r="D5030" t="s">
        <v>1702</v>
      </c>
    </row>
    <row r="5031" spans="1:4">
      <c r="A5031" t="s">
        <v>6639</v>
      </c>
      <c r="B5031" t="s">
        <v>6</v>
      </c>
      <c r="C5031" t="s">
        <v>6894</v>
      </c>
      <c r="D5031" t="s">
        <v>1705</v>
      </c>
    </row>
    <row r="5032" spans="1:4">
      <c r="A5032" t="s">
        <v>6640</v>
      </c>
      <c r="B5032" t="s">
        <v>6</v>
      </c>
      <c r="C5032" t="s">
        <v>6894</v>
      </c>
      <c r="D5032" t="s">
        <v>1706</v>
      </c>
    </row>
    <row r="5033" spans="1:4">
      <c r="A5033" t="s">
        <v>6641</v>
      </c>
      <c r="B5033" t="s">
        <v>6</v>
      </c>
      <c r="C5033" t="s">
        <v>6894</v>
      </c>
      <c r="D5033" t="s">
        <v>1707</v>
      </c>
    </row>
    <row r="5034" spans="1:4">
      <c r="A5034" t="s">
        <v>6642</v>
      </c>
      <c r="B5034" t="s">
        <v>6</v>
      </c>
      <c r="C5034" t="s">
        <v>6894</v>
      </c>
      <c r="D5034" t="s">
        <v>1708</v>
      </c>
    </row>
    <row r="5035" spans="1:4">
      <c r="A5035" t="s">
        <v>6643</v>
      </c>
      <c r="B5035" t="s">
        <v>6</v>
      </c>
      <c r="C5035" t="s">
        <v>6894</v>
      </c>
      <c r="D5035" t="s">
        <v>1709</v>
      </c>
    </row>
    <row r="5036" spans="1:4">
      <c r="A5036" t="s">
        <v>6644</v>
      </c>
      <c r="B5036" t="s">
        <v>6</v>
      </c>
      <c r="C5036" t="s">
        <v>6894</v>
      </c>
      <c r="D5036" t="s">
        <v>1710</v>
      </c>
    </row>
    <row r="5037" spans="1:4">
      <c r="A5037" t="s">
        <v>6645</v>
      </c>
      <c r="B5037" t="s">
        <v>6</v>
      </c>
      <c r="C5037" t="s">
        <v>6894</v>
      </c>
      <c r="D5037" t="s">
        <v>1711</v>
      </c>
    </row>
    <row r="5038" spans="1:4">
      <c r="A5038" t="s">
        <v>6646</v>
      </c>
      <c r="B5038" t="s">
        <v>6</v>
      </c>
      <c r="C5038" t="s">
        <v>6894</v>
      </c>
      <c r="D5038" t="s">
        <v>1712</v>
      </c>
    </row>
    <row r="5039" spans="1:4">
      <c r="A5039" t="s">
        <v>6647</v>
      </c>
      <c r="B5039" t="s">
        <v>6</v>
      </c>
      <c r="C5039" t="s">
        <v>6894</v>
      </c>
      <c r="D5039" t="s">
        <v>1713</v>
      </c>
    </row>
    <row r="5040" spans="1:4">
      <c r="A5040" t="s">
        <v>6648</v>
      </c>
      <c r="B5040" t="s">
        <v>6</v>
      </c>
      <c r="C5040" t="s">
        <v>6894</v>
      </c>
      <c r="D5040" t="s">
        <v>1714</v>
      </c>
    </row>
    <row r="5041" spans="1:4">
      <c r="A5041" t="s">
        <v>6649</v>
      </c>
      <c r="B5041" t="s">
        <v>6</v>
      </c>
      <c r="C5041" t="s">
        <v>6894</v>
      </c>
      <c r="D5041" t="s">
        <v>1715</v>
      </c>
    </row>
    <row r="5042" spans="1:4">
      <c r="A5042" t="s">
        <v>6650</v>
      </c>
      <c r="B5042" t="s">
        <v>6</v>
      </c>
      <c r="C5042" t="s">
        <v>6895</v>
      </c>
      <c r="D5042" t="s">
        <v>1702</v>
      </c>
    </row>
    <row r="5043" spans="1:4">
      <c r="A5043" t="s">
        <v>6651</v>
      </c>
      <c r="B5043" t="s">
        <v>6</v>
      </c>
      <c r="C5043" t="s">
        <v>6895</v>
      </c>
      <c r="D5043" t="s">
        <v>1705</v>
      </c>
    </row>
    <row r="5044" spans="1:4">
      <c r="A5044" t="s">
        <v>6652</v>
      </c>
      <c r="B5044" t="s">
        <v>6</v>
      </c>
      <c r="C5044" t="s">
        <v>6895</v>
      </c>
      <c r="D5044" t="s">
        <v>1706</v>
      </c>
    </row>
    <row r="5045" spans="1:4">
      <c r="A5045" t="s">
        <v>6653</v>
      </c>
      <c r="B5045" t="s">
        <v>6</v>
      </c>
      <c r="C5045" t="s">
        <v>6895</v>
      </c>
      <c r="D5045" t="s">
        <v>1707</v>
      </c>
    </row>
    <row r="5046" spans="1:4">
      <c r="A5046" t="s">
        <v>6654</v>
      </c>
      <c r="B5046" t="s">
        <v>6</v>
      </c>
      <c r="C5046" t="s">
        <v>6895</v>
      </c>
      <c r="D5046" t="s">
        <v>1708</v>
      </c>
    </row>
    <row r="5047" spans="1:4">
      <c r="A5047" t="s">
        <v>6655</v>
      </c>
      <c r="B5047" t="s">
        <v>6</v>
      </c>
      <c r="C5047" t="s">
        <v>6895</v>
      </c>
      <c r="D5047" t="s">
        <v>1709</v>
      </c>
    </row>
    <row r="5048" spans="1:4">
      <c r="A5048" t="s">
        <v>6656</v>
      </c>
      <c r="B5048" t="s">
        <v>6</v>
      </c>
      <c r="C5048" t="s">
        <v>6895</v>
      </c>
      <c r="D5048" t="s">
        <v>1710</v>
      </c>
    </row>
    <row r="5049" spans="1:4">
      <c r="A5049" t="s">
        <v>6657</v>
      </c>
      <c r="B5049" t="s">
        <v>6</v>
      </c>
      <c r="C5049" t="s">
        <v>6895</v>
      </c>
      <c r="D5049" t="s">
        <v>1711</v>
      </c>
    </row>
    <row r="5050" spans="1:4">
      <c r="A5050" t="s">
        <v>6658</v>
      </c>
      <c r="B5050" t="s">
        <v>6</v>
      </c>
      <c r="C5050" t="s">
        <v>6895</v>
      </c>
      <c r="D5050" t="s">
        <v>1712</v>
      </c>
    </row>
    <row r="5051" spans="1:4">
      <c r="A5051" t="s">
        <v>6659</v>
      </c>
      <c r="B5051" t="s">
        <v>6</v>
      </c>
      <c r="C5051" t="s">
        <v>6895</v>
      </c>
      <c r="D5051" t="s">
        <v>1713</v>
      </c>
    </row>
    <row r="5052" spans="1:4">
      <c r="A5052" t="s">
        <v>6660</v>
      </c>
      <c r="B5052" t="s">
        <v>6</v>
      </c>
      <c r="C5052" t="s">
        <v>6895</v>
      </c>
      <c r="D5052" t="s">
        <v>1714</v>
      </c>
    </row>
    <row r="5053" spans="1:4">
      <c r="A5053" t="s">
        <v>6661</v>
      </c>
      <c r="B5053" t="s">
        <v>6</v>
      </c>
      <c r="C5053" t="s">
        <v>6895</v>
      </c>
      <c r="D5053" t="s">
        <v>1715</v>
      </c>
    </row>
    <row r="5054" spans="1:4">
      <c r="A5054" t="s">
        <v>6662</v>
      </c>
      <c r="B5054" t="s">
        <v>6</v>
      </c>
      <c r="C5054" t="s">
        <v>6896</v>
      </c>
      <c r="D5054" t="s">
        <v>1702</v>
      </c>
    </row>
    <row r="5055" spans="1:4">
      <c r="A5055" t="s">
        <v>6663</v>
      </c>
      <c r="B5055" t="s">
        <v>6</v>
      </c>
      <c r="C5055" t="s">
        <v>6896</v>
      </c>
      <c r="D5055" t="s">
        <v>1705</v>
      </c>
    </row>
    <row r="5056" spans="1:4">
      <c r="A5056" t="s">
        <v>6664</v>
      </c>
      <c r="B5056" t="s">
        <v>6</v>
      </c>
      <c r="C5056" t="s">
        <v>6896</v>
      </c>
      <c r="D5056" t="s">
        <v>1706</v>
      </c>
    </row>
    <row r="5057" spans="1:4">
      <c r="A5057" t="s">
        <v>6665</v>
      </c>
      <c r="B5057" t="s">
        <v>6</v>
      </c>
      <c r="C5057" t="s">
        <v>6896</v>
      </c>
      <c r="D5057" t="s">
        <v>1707</v>
      </c>
    </row>
    <row r="5058" spans="1:4">
      <c r="A5058" t="s">
        <v>6666</v>
      </c>
      <c r="B5058" t="s">
        <v>6</v>
      </c>
      <c r="C5058" t="s">
        <v>6896</v>
      </c>
      <c r="D5058" t="s">
        <v>1708</v>
      </c>
    </row>
    <row r="5059" spans="1:4">
      <c r="A5059" t="s">
        <v>6667</v>
      </c>
      <c r="B5059" t="s">
        <v>6</v>
      </c>
      <c r="C5059" t="s">
        <v>6896</v>
      </c>
      <c r="D5059" t="s">
        <v>1709</v>
      </c>
    </row>
    <row r="5060" spans="1:4">
      <c r="A5060" t="s">
        <v>6668</v>
      </c>
      <c r="B5060" t="s">
        <v>6</v>
      </c>
      <c r="C5060" t="s">
        <v>6896</v>
      </c>
      <c r="D5060" t="s">
        <v>1710</v>
      </c>
    </row>
    <row r="5061" spans="1:4">
      <c r="A5061" t="s">
        <v>6669</v>
      </c>
      <c r="B5061" t="s">
        <v>6</v>
      </c>
      <c r="C5061" t="s">
        <v>6896</v>
      </c>
      <c r="D5061" t="s">
        <v>1711</v>
      </c>
    </row>
    <row r="5062" spans="1:4">
      <c r="A5062" t="s">
        <v>6670</v>
      </c>
      <c r="B5062" t="s">
        <v>6</v>
      </c>
      <c r="C5062" t="s">
        <v>6896</v>
      </c>
      <c r="D5062" t="s">
        <v>1712</v>
      </c>
    </row>
    <row r="5063" spans="1:4">
      <c r="A5063" t="s">
        <v>6671</v>
      </c>
      <c r="B5063" t="s">
        <v>6</v>
      </c>
      <c r="C5063" t="s">
        <v>6896</v>
      </c>
      <c r="D5063" t="s">
        <v>1713</v>
      </c>
    </row>
    <row r="5064" spans="1:4">
      <c r="A5064" t="s">
        <v>6672</v>
      </c>
      <c r="B5064" t="s">
        <v>6</v>
      </c>
      <c r="C5064" t="s">
        <v>6896</v>
      </c>
      <c r="D5064" t="s">
        <v>1714</v>
      </c>
    </row>
    <row r="5065" spans="1:4">
      <c r="A5065" t="s">
        <v>6673</v>
      </c>
      <c r="B5065" t="s">
        <v>6</v>
      </c>
      <c r="C5065" t="s">
        <v>6896</v>
      </c>
      <c r="D5065" t="s">
        <v>1715</v>
      </c>
    </row>
    <row r="5066" spans="1:4">
      <c r="A5066" t="s">
        <v>6674</v>
      </c>
      <c r="B5066" t="s">
        <v>6</v>
      </c>
      <c r="C5066" t="s">
        <v>6897</v>
      </c>
      <c r="D5066" t="s">
        <v>1702</v>
      </c>
    </row>
    <row r="5067" spans="1:4">
      <c r="A5067" t="s">
        <v>6675</v>
      </c>
      <c r="B5067" t="s">
        <v>6</v>
      </c>
      <c r="C5067" t="s">
        <v>6897</v>
      </c>
      <c r="D5067" t="s">
        <v>1705</v>
      </c>
    </row>
    <row r="5068" spans="1:4">
      <c r="A5068" t="s">
        <v>6676</v>
      </c>
      <c r="B5068" t="s">
        <v>6</v>
      </c>
      <c r="C5068" t="s">
        <v>6897</v>
      </c>
      <c r="D5068" t="s">
        <v>1706</v>
      </c>
    </row>
    <row r="5069" spans="1:4">
      <c r="A5069" t="s">
        <v>6677</v>
      </c>
      <c r="B5069" t="s">
        <v>6</v>
      </c>
      <c r="C5069" t="s">
        <v>6897</v>
      </c>
      <c r="D5069" t="s">
        <v>1707</v>
      </c>
    </row>
    <row r="5070" spans="1:4">
      <c r="A5070" t="s">
        <v>6678</v>
      </c>
      <c r="B5070" t="s">
        <v>6</v>
      </c>
      <c r="C5070" t="s">
        <v>6897</v>
      </c>
      <c r="D5070" t="s">
        <v>1708</v>
      </c>
    </row>
    <row r="5071" spans="1:4">
      <c r="A5071" t="s">
        <v>6679</v>
      </c>
      <c r="B5071" t="s">
        <v>6</v>
      </c>
      <c r="C5071" t="s">
        <v>6897</v>
      </c>
      <c r="D5071" t="s">
        <v>1709</v>
      </c>
    </row>
    <row r="5072" spans="1:4">
      <c r="A5072" t="s">
        <v>6680</v>
      </c>
      <c r="B5072" t="s">
        <v>6</v>
      </c>
      <c r="C5072" t="s">
        <v>6897</v>
      </c>
      <c r="D5072" t="s">
        <v>1710</v>
      </c>
    </row>
    <row r="5073" spans="1:4">
      <c r="A5073" t="s">
        <v>6681</v>
      </c>
      <c r="B5073" t="s">
        <v>6</v>
      </c>
      <c r="C5073" t="s">
        <v>6897</v>
      </c>
      <c r="D5073" t="s">
        <v>1711</v>
      </c>
    </row>
    <row r="5074" spans="1:4">
      <c r="A5074" t="s">
        <v>6682</v>
      </c>
      <c r="B5074" t="s">
        <v>6</v>
      </c>
      <c r="C5074" t="s">
        <v>6897</v>
      </c>
      <c r="D5074" t="s">
        <v>1712</v>
      </c>
    </row>
    <row r="5075" spans="1:4">
      <c r="A5075" t="s">
        <v>6683</v>
      </c>
      <c r="B5075" t="s">
        <v>6</v>
      </c>
      <c r="C5075" t="s">
        <v>6897</v>
      </c>
      <c r="D5075" t="s">
        <v>1713</v>
      </c>
    </row>
    <row r="5076" spans="1:4">
      <c r="A5076" t="s">
        <v>6684</v>
      </c>
      <c r="B5076" t="s">
        <v>6</v>
      </c>
      <c r="C5076" t="s">
        <v>6897</v>
      </c>
      <c r="D5076" t="s">
        <v>1714</v>
      </c>
    </row>
    <row r="5077" spans="1:4">
      <c r="A5077" t="s">
        <v>6685</v>
      </c>
      <c r="B5077" t="s">
        <v>6</v>
      </c>
      <c r="C5077" t="s">
        <v>6897</v>
      </c>
      <c r="D5077" t="s">
        <v>1715</v>
      </c>
    </row>
    <row r="5078" spans="1:4">
      <c r="A5078" t="s">
        <v>6686</v>
      </c>
      <c r="B5078" t="s">
        <v>6</v>
      </c>
      <c r="C5078" t="s">
        <v>6898</v>
      </c>
      <c r="D5078" t="s">
        <v>1702</v>
      </c>
    </row>
    <row r="5079" spans="1:4">
      <c r="A5079" t="s">
        <v>6687</v>
      </c>
      <c r="B5079" t="s">
        <v>6</v>
      </c>
      <c r="C5079" t="s">
        <v>6898</v>
      </c>
      <c r="D5079" t="s">
        <v>1705</v>
      </c>
    </row>
    <row r="5080" spans="1:4">
      <c r="A5080" t="s">
        <v>6688</v>
      </c>
      <c r="B5080" t="s">
        <v>6</v>
      </c>
      <c r="C5080" t="s">
        <v>6898</v>
      </c>
      <c r="D5080" t="s">
        <v>1706</v>
      </c>
    </row>
    <row r="5081" spans="1:4">
      <c r="A5081" t="s">
        <v>6689</v>
      </c>
      <c r="B5081" t="s">
        <v>6</v>
      </c>
      <c r="C5081" t="s">
        <v>6898</v>
      </c>
      <c r="D5081" t="s">
        <v>1707</v>
      </c>
    </row>
    <row r="5082" spans="1:4">
      <c r="A5082" t="s">
        <v>6690</v>
      </c>
      <c r="B5082" t="s">
        <v>6</v>
      </c>
      <c r="C5082" t="s">
        <v>6898</v>
      </c>
      <c r="D5082" t="s">
        <v>1708</v>
      </c>
    </row>
    <row r="5083" spans="1:4">
      <c r="A5083" t="s">
        <v>6691</v>
      </c>
      <c r="B5083" t="s">
        <v>6</v>
      </c>
      <c r="C5083" t="s">
        <v>6898</v>
      </c>
      <c r="D5083" t="s">
        <v>1709</v>
      </c>
    </row>
    <row r="5084" spans="1:4">
      <c r="A5084" t="s">
        <v>6692</v>
      </c>
      <c r="B5084" t="s">
        <v>6</v>
      </c>
      <c r="C5084" t="s">
        <v>6898</v>
      </c>
      <c r="D5084" t="s">
        <v>1710</v>
      </c>
    </row>
    <row r="5085" spans="1:4">
      <c r="A5085" t="s">
        <v>6693</v>
      </c>
      <c r="B5085" t="s">
        <v>6</v>
      </c>
      <c r="C5085" t="s">
        <v>6898</v>
      </c>
      <c r="D5085" t="s">
        <v>1711</v>
      </c>
    </row>
    <row r="5086" spans="1:4">
      <c r="A5086" t="s">
        <v>6694</v>
      </c>
      <c r="B5086" t="s">
        <v>6</v>
      </c>
      <c r="C5086" t="s">
        <v>6898</v>
      </c>
      <c r="D5086" t="s">
        <v>1712</v>
      </c>
    </row>
    <row r="5087" spans="1:4">
      <c r="A5087" t="s">
        <v>6695</v>
      </c>
      <c r="B5087" t="s">
        <v>6</v>
      </c>
      <c r="C5087" t="s">
        <v>6898</v>
      </c>
      <c r="D5087" t="s">
        <v>1713</v>
      </c>
    </row>
    <row r="5088" spans="1:4">
      <c r="A5088" t="s">
        <v>6696</v>
      </c>
      <c r="B5088" t="s">
        <v>6</v>
      </c>
      <c r="C5088" t="s">
        <v>6898</v>
      </c>
      <c r="D5088" t="s">
        <v>1714</v>
      </c>
    </row>
    <row r="5089" spans="1:4">
      <c r="A5089" t="s">
        <v>6697</v>
      </c>
      <c r="B5089" t="s">
        <v>6</v>
      </c>
      <c r="C5089" t="s">
        <v>6898</v>
      </c>
      <c r="D5089" t="s">
        <v>1715</v>
      </c>
    </row>
    <row r="5090" spans="1:4">
      <c r="A5090" t="s">
        <v>6698</v>
      </c>
      <c r="B5090" t="s">
        <v>6</v>
      </c>
      <c r="C5090" t="s">
        <v>6899</v>
      </c>
      <c r="D5090" t="s">
        <v>1702</v>
      </c>
    </row>
    <row r="5091" spans="1:4">
      <c r="A5091" t="s">
        <v>6699</v>
      </c>
      <c r="B5091" t="s">
        <v>6</v>
      </c>
      <c r="C5091" t="s">
        <v>6899</v>
      </c>
      <c r="D5091" t="s">
        <v>1705</v>
      </c>
    </row>
    <row r="5092" spans="1:4">
      <c r="A5092" t="s">
        <v>6700</v>
      </c>
      <c r="B5092" t="s">
        <v>6</v>
      </c>
      <c r="C5092" t="s">
        <v>6899</v>
      </c>
      <c r="D5092" t="s">
        <v>1706</v>
      </c>
    </row>
    <row r="5093" spans="1:4">
      <c r="A5093" t="s">
        <v>6701</v>
      </c>
      <c r="B5093" t="s">
        <v>6</v>
      </c>
      <c r="C5093" t="s">
        <v>6899</v>
      </c>
      <c r="D5093" t="s">
        <v>1707</v>
      </c>
    </row>
    <row r="5094" spans="1:4">
      <c r="A5094" t="s">
        <v>6702</v>
      </c>
      <c r="B5094" t="s">
        <v>6</v>
      </c>
      <c r="C5094" t="s">
        <v>6899</v>
      </c>
      <c r="D5094" t="s">
        <v>1708</v>
      </c>
    </row>
    <row r="5095" spans="1:4">
      <c r="A5095" t="s">
        <v>6703</v>
      </c>
      <c r="B5095" t="s">
        <v>6</v>
      </c>
      <c r="C5095" t="s">
        <v>6899</v>
      </c>
      <c r="D5095" t="s">
        <v>1709</v>
      </c>
    </row>
    <row r="5096" spans="1:4">
      <c r="A5096" t="s">
        <v>6704</v>
      </c>
      <c r="B5096" t="s">
        <v>6</v>
      </c>
      <c r="C5096" t="s">
        <v>6899</v>
      </c>
      <c r="D5096" t="s">
        <v>1710</v>
      </c>
    </row>
    <row r="5097" spans="1:4">
      <c r="A5097" t="s">
        <v>6705</v>
      </c>
      <c r="B5097" t="s">
        <v>6</v>
      </c>
      <c r="C5097" t="s">
        <v>6899</v>
      </c>
      <c r="D5097" t="s">
        <v>1711</v>
      </c>
    </row>
    <row r="5098" spans="1:4">
      <c r="A5098" t="s">
        <v>6706</v>
      </c>
      <c r="B5098" t="s">
        <v>6</v>
      </c>
      <c r="C5098" t="s">
        <v>6899</v>
      </c>
      <c r="D5098" t="s">
        <v>1712</v>
      </c>
    </row>
    <row r="5099" spans="1:4">
      <c r="A5099" t="s">
        <v>6707</v>
      </c>
      <c r="B5099" t="s">
        <v>6</v>
      </c>
      <c r="C5099" t="s">
        <v>6899</v>
      </c>
      <c r="D5099" t="s">
        <v>1713</v>
      </c>
    </row>
    <row r="5100" spans="1:4">
      <c r="A5100" t="s">
        <v>6708</v>
      </c>
      <c r="B5100" t="s">
        <v>6</v>
      </c>
      <c r="C5100" t="s">
        <v>6899</v>
      </c>
      <c r="D5100" t="s">
        <v>1714</v>
      </c>
    </row>
    <row r="5101" spans="1:4">
      <c r="A5101" t="s">
        <v>6709</v>
      </c>
      <c r="B5101" t="s">
        <v>6</v>
      </c>
      <c r="C5101" t="s">
        <v>6899</v>
      </c>
      <c r="D5101" t="s">
        <v>1715</v>
      </c>
    </row>
    <row r="5102" spans="1:4">
      <c r="A5102" t="s">
        <v>6710</v>
      </c>
      <c r="B5102" t="s">
        <v>6</v>
      </c>
      <c r="C5102" t="s">
        <v>6900</v>
      </c>
      <c r="D5102" t="s">
        <v>1702</v>
      </c>
    </row>
    <row r="5103" spans="1:4">
      <c r="A5103" t="s">
        <v>6711</v>
      </c>
      <c r="B5103" t="s">
        <v>6</v>
      </c>
      <c r="C5103" t="s">
        <v>6900</v>
      </c>
      <c r="D5103" t="s">
        <v>1705</v>
      </c>
    </row>
    <row r="5104" spans="1:4">
      <c r="A5104" t="s">
        <v>6712</v>
      </c>
      <c r="B5104" t="s">
        <v>6</v>
      </c>
      <c r="C5104" t="s">
        <v>6900</v>
      </c>
      <c r="D5104" t="s">
        <v>1706</v>
      </c>
    </row>
    <row r="5105" spans="1:4">
      <c r="A5105" t="s">
        <v>6713</v>
      </c>
      <c r="B5105" t="s">
        <v>6</v>
      </c>
      <c r="C5105" t="s">
        <v>6900</v>
      </c>
      <c r="D5105" t="s">
        <v>1707</v>
      </c>
    </row>
    <row r="5106" spans="1:4">
      <c r="A5106" t="s">
        <v>6714</v>
      </c>
      <c r="B5106" t="s">
        <v>6</v>
      </c>
      <c r="C5106" t="s">
        <v>6900</v>
      </c>
      <c r="D5106" t="s">
        <v>1708</v>
      </c>
    </row>
    <row r="5107" spans="1:4">
      <c r="A5107" t="s">
        <v>6715</v>
      </c>
      <c r="B5107" t="s">
        <v>6</v>
      </c>
      <c r="C5107" t="s">
        <v>6900</v>
      </c>
      <c r="D5107" t="s">
        <v>1709</v>
      </c>
    </row>
    <row r="5108" spans="1:4">
      <c r="A5108" t="s">
        <v>6716</v>
      </c>
      <c r="B5108" t="s">
        <v>6</v>
      </c>
      <c r="C5108" t="s">
        <v>6900</v>
      </c>
      <c r="D5108" t="s">
        <v>1710</v>
      </c>
    </row>
    <row r="5109" spans="1:4">
      <c r="A5109" t="s">
        <v>6717</v>
      </c>
      <c r="B5109" t="s">
        <v>6</v>
      </c>
      <c r="C5109" t="s">
        <v>6900</v>
      </c>
      <c r="D5109" t="s">
        <v>1711</v>
      </c>
    </row>
    <row r="5110" spans="1:4">
      <c r="A5110" t="s">
        <v>6718</v>
      </c>
      <c r="B5110" t="s">
        <v>6</v>
      </c>
      <c r="C5110" t="s">
        <v>6900</v>
      </c>
      <c r="D5110" t="s">
        <v>1712</v>
      </c>
    </row>
    <row r="5111" spans="1:4">
      <c r="A5111" t="s">
        <v>6719</v>
      </c>
      <c r="B5111" t="s">
        <v>6</v>
      </c>
      <c r="C5111" t="s">
        <v>6900</v>
      </c>
      <c r="D5111" t="s">
        <v>1713</v>
      </c>
    </row>
    <row r="5112" spans="1:4">
      <c r="A5112" t="s">
        <v>6720</v>
      </c>
      <c r="B5112" t="s">
        <v>6</v>
      </c>
      <c r="C5112" t="s">
        <v>6900</v>
      </c>
      <c r="D5112" t="s">
        <v>1714</v>
      </c>
    </row>
    <row r="5113" spans="1:4">
      <c r="A5113" t="s">
        <v>6721</v>
      </c>
      <c r="B5113" t="s">
        <v>6</v>
      </c>
      <c r="C5113" t="s">
        <v>6900</v>
      </c>
      <c r="D5113" t="s">
        <v>1715</v>
      </c>
    </row>
    <row r="5114" spans="1:4">
      <c r="A5114" t="s">
        <v>6722</v>
      </c>
      <c r="B5114" t="s">
        <v>6</v>
      </c>
      <c r="C5114" t="s">
        <v>6901</v>
      </c>
      <c r="D5114" t="s">
        <v>1702</v>
      </c>
    </row>
    <row r="5115" spans="1:4">
      <c r="A5115" t="s">
        <v>6723</v>
      </c>
      <c r="B5115" t="s">
        <v>6</v>
      </c>
      <c r="C5115" t="s">
        <v>6901</v>
      </c>
      <c r="D5115" t="s">
        <v>1705</v>
      </c>
    </row>
    <row r="5116" spans="1:4">
      <c r="A5116" t="s">
        <v>6724</v>
      </c>
      <c r="B5116" t="s">
        <v>6</v>
      </c>
      <c r="C5116" t="s">
        <v>6901</v>
      </c>
      <c r="D5116" t="s">
        <v>1706</v>
      </c>
    </row>
    <row r="5117" spans="1:4">
      <c r="A5117" t="s">
        <v>6725</v>
      </c>
      <c r="B5117" t="s">
        <v>6</v>
      </c>
      <c r="C5117" t="s">
        <v>6901</v>
      </c>
      <c r="D5117" t="s">
        <v>1707</v>
      </c>
    </row>
    <row r="5118" spans="1:4">
      <c r="A5118" t="s">
        <v>6726</v>
      </c>
      <c r="B5118" t="s">
        <v>6</v>
      </c>
      <c r="C5118" t="s">
        <v>6901</v>
      </c>
      <c r="D5118" t="s">
        <v>1708</v>
      </c>
    </row>
    <row r="5119" spans="1:4">
      <c r="A5119" t="s">
        <v>6727</v>
      </c>
      <c r="B5119" t="s">
        <v>6</v>
      </c>
      <c r="C5119" t="s">
        <v>6901</v>
      </c>
      <c r="D5119" t="s">
        <v>1709</v>
      </c>
    </row>
    <row r="5120" spans="1:4">
      <c r="A5120" t="s">
        <v>6728</v>
      </c>
      <c r="B5120" t="s">
        <v>6</v>
      </c>
      <c r="C5120" t="s">
        <v>6901</v>
      </c>
      <c r="D5120" t="s">
        <v>1710</v>
      </c>
    </row>
    <row r="5121" spans="1:4">
      <c r="A5121" t="s">
        <v>6729</v>
      </c>
      <c r="B5121" t="s">
        <v>6</v>
      </c>
      <c r="C5121" t="s">
        <v>6901</v>
      </c>
      <c r="D5121" t="s">
        <v>1711</v>
      </c>
    </row>
    <row r="5122" spans="1:4">
      <c r="A5122" t="s">
        <v>6730</v>
      </c>
      <c r="B5122" t="s">
        <v>6</v>
      </c>
      <c r="C5122" t="s">
        <v>6901</v>
      </c>
      <c r="D5122" t="s">
        <v>1712</v>
      </c>
    </row>
    <row r="5123" spans="1:4">
      <c r="A5123" t="s">
        <v>6731</v>
      </c>
      <c r="B5123" t="s">
        <v>6</v>
      </c>
      <c r="C5123" t="s">
        <v>6901</v>
      </c>
      <c r="D5123" t="s">
        <v>1713</v>
      </c>
    </row>
    <row r="5124" spans="1:4">
      <c r="A5124" t="s">
        <v>6732</v>
      </c>
      <c r="B5124" t="s">
        <v>6</v>
      </c>
      <c r="C5124" t="s">
        <v>6901</v>
      </c>
      <c r="D5124" t="s">
        <v>1714</v>
      </c>
    </row>
    <row r="5125" spans="1:4">
      <c r="A5125" t="s">
        <v>6733</v>
      </c>
      <c r="B5125" t="s">
        <v>6</v>
      </c>
      <c r="C5125" t="s">
        <v>6901</v>
      </c>
      <c r="D5125" t="s">
        <v>1715</v>
      </c>
    </row>
    <row r="5126" spans="1:4">
      <c r="A5126" t="s">
        <v>6734</v>
      </c>
      <c r="B5126" t="s">
        <v>6</v>
      </c>
      <c r="C5126" t="s">
        <v>6902</v>
      </c>
      <c r="D5126" t="s">
        <v>1702</v>
      </c>
    </row>
    <row r="5127" spans="1:4">
      <c r="A5127" t="s">
        <v>6735</v>
      </c>
      <c r="B5127" t="s">
        <v>6</v>
      </c>
      <c r="C5127" t="s">
        <v>6902</v>
      </c>
      <c r="D5127" t="s">
        <v>1705</v>
      </c>
    </row>
    <row r="5128" spans="1:4">
      <c r="A5128" t="s">
        <v>6736</v>
      </c>
      <c r="B5128" t="s">
        <v>6</v>
      </c>
      <c r="C5128" t="s">
        <v>6902</v>
      </c>
      <c r="D5128" t="s">
        <v>1706</v>
      </c>
    </row>
    <row r="5129" spans="1:4">
      <c r="A5129" t="s">
        <v>6737</v>
      </c>
      <c r="B5129" t="s">
        <v>6</v>
      </c>
      <c r="C5129" t="s">
        <v>6902</v>
      </c>
      <c r="D5129" t="s">
        <v>1707</v>
      </c>
    </row>
    <row r="5130" spans="1:4">
      <c r="A5130" t="s">
        <v>6738</v>
      </c>
      <c r="B5130" t="s">
        <v>6</v>
      </c>
      <c r="C5130" t="s">
        <v>6902</v>
      </c>
      <c r="D5130" t="s">
        <v>1708</v>
      </c>
    </row>
    <row r="5131" spans="1:4">
      <c r="A5131" t="s">
        <v>6739</v>
      </c>
      <c r="B5131" t="s">
        <v>6</v>
      </c>
      <c r="C5131" t="s">
        <v>6902</v>
      </c>
      <c r="D5131" t="s">
        <v>1709</v>
      </c>
    </row>
    <row r="5132" spans="1:4">
      <c r="A5132" t="s">
        <v>6740</v>
      </c>
      <c r="B5132" t="s">
        <v>6</v>
      </c>
      <c r="C5132" t="s">
        <v>6902</v>
      </c>
      <c r="D5132" t="s">
        <v>1710</v>
      </c>
    </row>
    <row r="5133" spans="1:4">
      <c r="A5133" t="s">
        <v>6741</v>
      </c>
      <c r="B5133" t="s">
        <v>6</v>
      </c>
      <c r="C5133" t="s">
        <v>6902</v>
      </c>
      <c r="D5133" t="s">
        <v>1711</v>
      </c>
    </row>
    <row r="5134" spans="1:4">
      <c r="A5134" t="s">
        <v>6742</v>
      </c>
      <c r="B5134" t="s">
        <v>6</v>
      </c>
      <c r="C5134" t="s">
        <v>6902</v>
      </c>
      <c r="D5134" t="s">
        <v>1712</v>
      </c>
    </row>
    <row r="5135" spans="1:4">
      <c r="A5135" t="s">
        <v>6743</v>
      </c>
      <c r="B5135" t="s">
        <v>6</v>
      </c>
      <c r="C5135" t="s">
        <v>6902</v>
      </c>
      <c r="D5135" t="s">
        <v>1713</v>
      </c>
    </row>
    <row r="5136" spans="1:4">
      <c r="A5136" t="s">
        <v>6744</v>
      </c>
      <c r="B5136" t="s">
        <v>6</v>
      </c>
      <c r="C5136" t="s">
        <v>6902</v>
      </c>
      <c r="D5136" t="s">
        <v>1714</v>
      </c>
    </row>
    <row r="5137" spans="1:4">
      <c r="A5137" t="s">
        <v>6745</v>
      </c>
      <c r="B5137" t="s">
        <v>6</v>
      </c>
      <c r="C5137" t="s">
        <v>6902</v>
      </c>
      <c r="D5137" t="s">
        <v>1715</v>
      </c>
    </row>
    <row r="5138" spans="1:4">
      <c r="A5138" t="s">
        <v>6746</v>
      </c>
      <c r="B5138" t="s">
        <v>6</v>
      </c>
      <c r="C5138" t="s">
        <v>6903</v>
      </c>
      <c r="D5138" t="s">
        <v>1702</v>
      </c>
    </row>
    <row r="5139" spans="1:4">
      <c r="A5139" t="s">
        <v>6747</v>
      </c>
      <c r="B5139" t="s">
        <v>6</v>
      </c>
      <c r="C5139" t="s">
        <v>6903</v>
      </c>
      <c r="D5139" t="s">
        <v>1705</v>
      </c>
    </row>
    <row r="5140" spans="1:4">
      <c r="A5140" t="s">
        <v>6748</v>
      </c>
      <c r="B5140" t="s">
        <v>6</v>
      </c>
      <c r="C5140" t="s">
        <v>6903</v>
      </c>
      <c r="D5140" t="s">
        <v>1706</v>
      </c>
    </row>
    <row r="5141" spans="1:4">
      <c r="A5141" t="s">
        <v>6749</v>
      </c>
      <c r="B5141" t="s">
        <v>6</v>
      </c>
      <c r="C5141" t="s">
        <v>6903</v>
      </c>
      <c r="D5141" t="s">
        <v>1707</v>
      </c>
    </row>
    <row r="5142" spans="1:4">
      <c r="A5142" t="s">
        <v>6750</v>
      </c>
      <c r="B5142" t="s">
        <v>6</v>
      </c>
      <c r="C5142" t="s">
        <v>6903</v>
      </c>
      <c r="D5142" t="s">
        <v>1708</v>
      </c>
    </row>
    <row r="5143" spans="1:4">
      <c r="A5143" t="s">
        <v>6751</v>
      </c>
      <c r="B5143" t="s">
        <v>6</v>
      </c>
      <c r="C5143" t="s">
        <v>6903</v>
      </c>
      <c r="D5143" t="s">
        <v>1709</v>
      </c>
    </row>
    <row r="5144" spans="1:4">
      <c r="A5144" t="s">
        <v>6752</v>
      </c>
      <c r="B5144" t="s">
        <v>6</v>
      </c>
      <c r="C5144" t="s">
        <v>6903</v>
      </c>
      <c r="D5144" t="s">
        <v>1710</v>
      </c>
    </row>
    <row r="5145" spans="1:4">
      <c r="A5145" t="s">
        <v>6753</v>
      </c>
      <c r="B5145" t="s">
        <v>6</v>
      </c>
      <c r="C5145" t="s">
        <v>6903</v>
      </c>
      <c r="D5145" t="s">
        <v>1711</v>
      </c>
    </row>
    <row r="5146" spans="1:4">
      <c r="A5146" t="s">
        <v>6754</v>
      </c>
      <c r="B5146" t="s">
        <v>6</v>
      </c>
      <c r="C5146" t="s">
        <v>6903</v>
      </c>
      <c r="D5146" t="s">
        <v>1712</v>
      </c>
    </row>
    <row r="5147" spans="1:4">
      <c r="A5147" t="s">
        <v>6755</v>
      </c>
      <c r="B5147" t="s">
        <v>6</v>
      </c>
      <c r="C5147" t="s">
        <v>6903</v>
      </c>
      <c r="D5147" t="s">
        <v>1713</v>
      </c>
    </row>
    <row r="5148" spans="1:4">
      <c r="A5148" t="s">
        <v>6756</v>
      </c>
      <c r="B5148" t="s">
        <v>6</v>
      </c>
      <c r="C5148" t="s">
        <v>6903</v>
      </c>
      <c r="D5148" t="s">
        <v>1714</v>
      </c>
    </row>
    <row r="5149" spans="1:4">
      <c r="A5149" t="s">
        <v>6757</v>
      </c>
      <c r="B5149" t="s">
        <v>6</v>
      </c>
      <c r="C5149" t="s">
        <v>6903</v>
      </c>
      <c r="D5149" t="s">
        <v>1715</v>
      </c>
    </row>
    <row r="5150" spans="1:4">
      <c r="A5150" t="s">
        <v>6758</v>
      </c>
      <c r="B5150" t="s">
        <v>6</v>
      </c>
      <c r="C5150" t="s">
        <v>6904</v>
      </c>
      <c r="D5150" t="s">
        <v>1702</v>
      </c>
    </row>
    <row r="5151" spans="1:4">
      <c r="A5151" t="s">
        <v>6759</v>
      </c>
      <c r="B5151" t="s">
        <v>6</v>
      </c>
      <c r="C5151" t="s">
        <v>6904</v>
      </c>
      <c r="D5151" t="s">
        <v>1705</v>
      </c>
    </row>
    <row r="5152" spans="1:4">
      <c r="A5152" t="s">
        <v>6760</v>
      </c>
      <c r="B5152" t="s">
        <v>6</v>
      </c>
      <c r="C5152" t="s">
        <v>6904</v>
      </c>
      <c r="D5152" t="s">
        <v>1706</v>
      </c>
    </row>
    <row r="5153" spans="1:4">
      <c r="A5153" t="s">
        <v>6761</v>
      </c>
      <c r="B5153" t="s">
        <v>6</v>
      </c>
      <c r="C5153" t="s">
        <v>6904</v>
      </c>
      <c r="D5153" t="s">
        <v>1707</v>
      </c>
    </row>
    <row r="5154" spans="1:4">
      <c r="A5154" t="s">
        <v>6762</v>
      </c>
      <c r="B5154" t="s">
        <v>6</v>
      </c>
      <c r="C5154" t="s">
        <v>6904</v>
      </c>
      <c r="D5154" t="s">
        <v>1708</v>
      </c>
    </row>
    <row r="5155" spans="1:4">
      <c r="A5155" t="s">
        <v>6763</v>
      </c>
      <c r="B5155" t="s">
        <v>6</v>
      </c>
      <c r="C5155" t="s">
        <v>6904</v>
      </c>
      <c r="D5155" t="s">
        <v>1709</v>
      </c>
    </row>
    <row r="5156" spans="1:4">
      <c r="A5156" t="s">
        <v>6764</v>
      </c>
      <c r="B5156" t="s">
        <v>6</v>
      </c>
      <c r="C5156" t="s">
        <v>6904</v>
      </c>
      <c r="D5156" t="s">
        <v>1710</v>
      </c>
    </row>
    <row r="5157" spans="1:4">
      <c r="A5157" t="s">
        <v>6765</v>
      </c>
      <c r="B5157" t="s">
        <v>6</v>
      </c>
      <c r="C5157" t="s">
        <v>6904</v>
      </c>
      <c r="D5157" t="s">
        <v>1711</v>
      </c>
    </row>
    <row r="5158" spans="1:4">
      <c r="A5158" t="s">
        <v>6766</v>
      </c>
      <c r="B5158" t="s">
        <v>6</v>
      </c>
      <c r="C5158" t="s">
        <v>6904</v>
      </c>
      <c r="D5158" t="s">
        <v>1712</v>
      </c>
    </row>
    <row r="5159" spans="1:4">
      <c r="A5159" t="s">
        <v>6767</v>
      </c>
      <c r="B5159" t="s">
        <v>6</v>
      </c>
      <c r="C5159" t="s">
        <v>6904</v>
      </c>
      <c r="D5159" t="s">
        <v>1713</v>
      </c>
    </row>
    <row r="5160" spans="1:4">
      <c r="A5160" t="s">
        <v>6768</v>
      </c>
      <c r="B5160" t="s">
        <v>6</v>
      </c>
      <c r="C5160" t="s">
        <v>6904</v>
      </c>
      <c r="D5160" t="s">
        <v>1714</v>
      </c>
    </row>
    <row r="5161" spans="1:4">
      <c r="A5161" t="s">
        <v>6769</v>
      </c>
      <c r="B5161" t="s">
        <v>6</v>
      </c>
      <c r="C5161" t="s">
        <v>6904</v>
      </c>
      <c r="D5161" t="s">
        <v>1715</v>
      </c>
    </row>
    <row r="5162" spans="1:4">
      <c r="A5162" t="s">
        <v>6770</v>
      </c>
      <c r="B5162" t="s">
        <v>6</v>
      </c>
      <c r="C5162" t="s">
        <v>6905</v>
      </c>
      <c r="D5162" t="s">
        <v>1702</v>
      </c>
    </row>
    <row r="5163" spans="1:4">
      <c r="A5163" t="s">
        <v>6771</v>
      </c>
      <c r="B5163" t="s">
        <v>6</v>
      </c>
      <c r="C5163" t="s">
        <v>6905</v>
      </c>
      <c r="D5163" t="s">
        <v>1705</v>
      </c>
    </row>
    <row r="5164" spans="1:4">
      <c r="A5164" t="s">
        <v>6772</v>
      </c>
      <c r="B5164" t="s">
        <v>6</v>
      </c>
      <c r="C5164" t="s">
        <v>6905</v>
      </c>
      <c r="D5164" t="s">
        <v>1706</v>
      </c>
    </row>
    <row r="5165" spans="1:4">
      <c r="A5165" t="s">
        <v>6773</v>
      </c>
      <c r="B5165" t="s">
        <v>6</v>
      </c>
      <c r="C5165" t="s">
        <v>6905</v>
      </c>
      <c r="D5165" t="s">
        <v>1707</v>
      </c>
    </row>
    <row r="5166" spans="1:4">
      <c r="A5166" t="s">
        <v>6774</v>
      </c>
      <c r="B5166" t="s">
        <v>6</v>
      </c>
      <c r="C5166" t="s">
        <v>6905</v>
      </c>
      <c r="D5166" t="s">
        <v>1708</v>
      </c>
    </row>
    <row r="5167" spans="1:4">
      <c r="A5167" t="s">
        <v>6775</v>
      </c>
      <c r="B5167" t="s">
        <v>6</v>
      </c>
      <c r="C5167" t="s">
        <v>6905</v>
      </c>
      <c r="D5167" t="s">
        <v>1709</v>
      </c>
    </row>
    <row r="5168" spans="1:4">
      <c r="A5168" t="s">
        <v>6776</v>
      </c>
      <c r="B5168" t="s">
        <v>6</v>
      </c>
      <c r="C5168" t="s">
        <v>6905</v>
      </c>
      <c r="D5168" t="s">
        <v>1710</v>
      </c>
    </row>
    <row r="5169" spans="1:4">
      <c r="A5169" t="s">
        <v>6777</v>
      </c>
      <c r="B5169" t="s">
        <v>6</v>
      </c>
      <c r="C5169" t="s">
        <v>6905</v>
      </c>
      <c r="D5169" t="s">
        <v>1711</v>
      </c>
    </row>
    <row r="5170" spans="1:4">
      <c r="A5170" t="s">
        <v>6778</v>
      </c>
      <c r="B5170" t="s">
        <v>6</v>
      </c>
      <c r="C5170" t="s">
        <v>6905</v>
      </c>
      <c r="D5170" t="s">
        <v>1712</v>
      </c>
    </row>
    <row r="5171" spans="1:4">
      <c r="A5171" t="s">
        <v>6779</v>
      </c>
      <c r="B5171" t="s">
        <v>6</v>
      </c>
      <c r="C5171" t="s">
        <v>6905</v>
      </c>
      <c r="D5171" t="s">
        <v>1713</v>
      </c>
    </row>
    <row r="5172" spans="1:4">
      <c r="A5172" t="s">
        <v>6780</v>
      </c>
      <c r="B5172" t="s">
        <v>6</v>
      </c>
      <c r="C5172" t="s">
        <v>6905</v>
      </c>
      <c r="D5172" t="s">
        <v>1714</v>
      </c>
    </row>
    <row r="5173" spans="1:4">
      <c r="A5173" t="s">
        <v>6781</v>
      </c>
      <c r="B5173" t="s">
        <v>6</v>
      </c>
      <c r="C5173" t="s">
        <v>6905</v>
      </c>
      <c r="D5173" t="s">
        <v>1715</v>
      </c>
    </row>
    <row r="5174" spans="1:4">
      <c r="A5174" t="s">
        <v>6782</v>
      </c>
      <c r="B5174" t="s">
        <v>6</v>
      </c>
      <c r="C5174" t="s">
        <v>6906</v>
      </c>
      <c r="D5174" t="s">
        <v>1702</v>
      </c>
    </row>
    <row r="5175" spans="1:4">
      <c r="A5175" t="s">
        <v>6783</v>
      </c>
      <c r="B5175" t="s">
        <v>6</v>
      </c>
      <c r="C5175" t="s">
        <v>6906</v>
      </c>
      <c r="D5175" t="s">
        <v>1705</v>
      </c>
    </row>
    <row r="5176" spans="1:4">
      <c r="A5176" t="s">
        <v>6784</v>
      </c>
      <c r="B5176" t="s">
        <v>6</v>
      </c>
      <c r="C5176" t="s">
        <v>6906</v>
      </c>
      <c r="D5176" t="s">
        <v>1706</v>
      </c>
    </row>
    <row r="5177" spans="1:4">
      <c r="A5177" t="s">
        <v>6785</v>
      </c>
      <c r="B5177" t="s">
        <v>6</v>
      </c>
      <c r="C5177" t="s">
        <v>6906</v>
      </c>
      <c r="D5177" t="s">
        <v>1707</v>
      </c>
    </row>
    <row r="5178" spans="1:4">
      <c r="A5178" t="s">
        <v>6786</v>
      </c>
      <c r="B5178" t="s">
        <v>6</v>
      </c>
      <c r="C5178" t="s">
        <v>6906</v>
      </c>
      <c r="D5178" t="s">
        <v>1708</v>
      </c>
    </row>
    <row r="5179" spans="1:4">
      <c r="A5179" t="s">
        <v>6787</v>
      </c>
      <c r="B5179" t="s">
        <v>6</v>
      </c>
      <c r="C5179" t="s">
        <v>6906</v>
      </c>
      <c r="D5179" t="s">
        <v>1709</v>
      </c>
    </row>
    <row r="5180" spans="1:4">
      <c r="A5180" t="s">
        <v>6788</v>
      </c>
      <c r="B5180" t="s">
        <v>6</v>
      </c>
      <c r="C5180" t="s">
        <v>6906</v>
      </c>
      <c r="D5180" t="s">
        <v>1710</v>
      </c>
    </row>
    <row r="5181" spans="1:4">
      <c r="A5181" t="s">
        <v>6789</v>
      </c>
      <c r="B5181" t="s">
        <v>6</v>
      </c>
      <c r="C5181" t="s">
        <v>6906</v>
      </c>
      <c r="D5181" t="s">
        <v>1711</v>
      </c>
    </row>
    <row r="5182" spans="1:4">
      <c r="A5182" t="s">
        <v>6790</v>
      </c>
      <c r="B5182" t="s">
        <v>6</v>
      </c>
      <c r="C5182" t="s">
        <v>6906</v>
      </c>
      <c r="D5182" t="s">
        <v>1712</v>
      </c>
    </row>
    <row r="5183" spans="1:4">
      <c r="A5183" t="s">
        <v>6791</v>
      </c>
      <c r="B5183" t="s">
        <v>6</v>
      </c>
      <c r="C5183" t="s">
        <v>6906</v>
      </c>
      <c r="D5183" t="s">
        <v>1713</v>
      </c>
    </row>
    <row r="5184" spans="1:4">
      <c r="A5184" t="s">
        <v>6792</v>
      </c>
      <c r="B5184" t="s">
        <v>6</v>
      </c>
      <c r="C5184" t="s">
        <v>6906</v>
      </c>
      <c r="D5184" t="s">
        <v>1714</v>
      </c>
    </row>
    <row r="5185" spans="1:4">
      <c r="A5185" t="s">
        <v>6793</v>
      </c>
      <c r="B5185" t="s">
        <v>6</v>
      </c>
      <c r="C5185" t="s">
        <v>6906</v>
      </c>
      <c r="D5185" t="s">
        <v>1715</v>
      </c>
    </row>
    <row r="5186" spans="1:4">
      <c r="A5186" t="s">
        <v>6794</v>
      </c>
      <c r="B5186" t="s">
        <v>6</v>
      </c>
      <c r="C5186" t="s">
        <v>6907</v>
      </c>
      <c r="D5186" t="s">
        <v>1702</v>
      </c>
    </row>
    <row r="5187" spans="1:4">
      <c r="A5187" t="s">
        <v>6795</v>
      </c>
      <c r="B5187" t="s">
        <v>6</v>
      </c>
      <c r="C5187" t="s">
        <v>6907</v>
      </c>
      <c r="D5187" t="s">
        <v>1705</v>
      </c>
    </row>
    <row r="5188" spans="1:4">
      <c r="A5188" t="s">
        <v>6796</v>
      </c>
      <c r="B5188" t="s">
        <v>6</v>
      </c>
      <c r="C5188" t="s">
        <v>6907</v>
      </c>
      <c r="D5188" t="s">
        <v>1706</v>
      </c>
    </row>
    <row r="5189" spans="1:4">
      <c r="A5189" t="s">
        <v>6797</v>
      </c>
      <c r="B5189" t="s">
        <v>6</v>
      </c>
      <c r="C5189" t="s">
        <v>6907</v>
      </c>
      <c r="D5189" t="s">
        <v>1707</v>
      </c>
    </row>
    <row r="5190" spans="1:4">
      <c r="A5190" t="s">
        <v>6798</v>
      </c>
      <c r="B5190" t="s">
        <v>6</v>
      </c>
      <c r="C5190" t="s">
        <v>6907</v>
      </c>
      <c r="D5190" t="s">
        <v>1708</v>
      </c>
    </row>
    <row r="5191" spans="1:4">
      <c r="A5191" t="s">
        <v>6799</v>
      </c>
      <c r="B5191" t="s">
        <v>6</v>
      </c>
      <c r="C5191" t="s">
        <v>6907</v>
      </c>
      <c r="D5191" t="s">
        <v>1709</v>
      </c>
    </row>
    <row r="5192" spans="1:4">
      <c r="A5192" t="s">
        <v>6800</v>
      </c>
      <c r="B5192" t="s">
        <v>6</v>
      </c>
      <c r="C5192" t="s">
        <v>6907</v>
      </c>
      <c r="D5192" t="s">
        <v>1710</v>
      </c>
    </row>
    <row r="5193" spans="1:4">
      <c r="A5193" t="s">
        <v>6801</v>
      </c>
      <c r="B5193" t="s">
        <v>6</v>
      </c>
      <c r="C5193" t="s">
        <v>6907</v>
      </c>
      <c r="D5193" t="s">
        <v>1711</v>
      </c>
    </row>
    <row r="5194" spans="1:4">
      <c r="A5194" t="s">
        <v>6802</v>
      </c>
      <c r="B5194" t="s">
        <v>6</v>
      </c>
      <c r="C5194" t="s">
        <v>6907</v>
      </c>
      <c r="D5194" t="s">
        <v>1712</v>
      </c>
    </row>
    <row r="5195" spans="1:4">
      <c r="A5195" t="s">
        <v>6803</v>
      </c>
      <c r="B5195" t="s">
        <v>6</v>
      </c>
      <c r="C5195" t="s">
        <v>6907</v>
      </c>
      <c r="D5195" t="s">
        <v>1713</v>
      </c>
    </row>
    <row r="5196" spans="1:4">
      <c r="A5196" t="s">
        <v>6804</v>
      </c>
      <c r="B5196" t="s">
        <v>6</v>
      </c>
      <c r="C5196" t="s">
        <v>6907</v>
      </c>
      <c r="D5196" t="s">
        <v>1714</v>
      </c>
    </row>
    <row r="5197" spans="1:4">
      <c r="A5197" t="s">
        <v>6805</v>
      </c>
      <c r="B5197" t="s">
        <v>6</v>
      </c>
      <c r="C5197" t="s">
        <v>6907</v>
      </c>
      <c r="D5197" t="s">
        <v>1715</v>
      </c>
    </row>
    <row r="5198" spans="1:4">
      <c r="A5198" t="s">
        <v>6806</v>
      </c>
      <c r="B5198" t="s">
        <v>6</v>
      </c>
      <c r="C5198" t="s">
        <v>6908</v>
      </c>
      <c r="D5198" t="s">
        <v>1702</v>
      </c>
    </row>
    <row r="5199" spans="1:4">
      <c r="A5199" t="s">
        <v>6807</v>
      </c>
      <c r="B5199" t="s">
        <v>6</v>
      </c>
      <c r="C5199" t="s">
        <v>6908</v>
      </c>
      <c r="D5199" t="s">
        <v>1705</v>
      </c>
    </row>
    <row r="5200" spans="1:4">
      <c r="A5200" t="s">
        <v>6808</v>
      </c>
      <c r="B5200" t="s">
        <v>6</v>
      </c>
      <c r="C5200" t="s">
        <v>6908</v>
      </c>
      <c r="D5200" t="s">
        <v>1706</v>
      </c>
    </row>
    <row r="5201" spans="1:4">
      <c r="A5201" t="s">
        <v>6809</v>
      </c>
      <c r="B5201" t="s">
        <v>6</v>
      </c>
      <c r="C5201" t="s">
        <v>6908</v>
      </c>
      <c r="D5201" t="s">
        <v>1707</v>
      </c>
    </row>
    <row r="5202" spans="1:4">
      <c r="A5202" t="s">
        <v>6810</v>
      </c>
      <c r="B5202" t="s">
        <v>6</v>
      </c>
      <c r="C5202" t="s">
        <v>6908</v>
      </c>
      <c r="D5202" t="s">
        <v>1708</v>
      </c>
    </row>
    <row r="5203" spans="1:4">
      <c r="A5203" t="s">
        <v>6811</v>
      </c>
      <c r="B5203" t="s">
        <v>6</v>
      </c>
      <c r="C5203" t="s">
        <v>6908</v>
      </c>
      <c r="D5203" t="s">
        <v>1709</v>
      </c>
    </row>
    <row r="5204" spans="1:4">
      <c r="A5204" t="s">
        <v>6812</v>
      </c>
      <c r="B5204" t="s">
        <v>6</v>
      </c>
      <c r="C5204" t="s">
        <v>6908</v>
      </c>
      <c r="D5204" t="s">
        <v>1710</v>
      </c>
    </row>
    <row r="5205" spans="1:4">
      <c r="A5205" t="s">
        <v>6813</v>
      </c>
      <c r="B5205" t="s">
        <v>6</v>
      </c>
      <c r="C5205" t="s">
        <v>6908</v>
      </c>
      <c r="D5205" t="s">
        <v>1711</v>
      </c>
    </row>
    <row r="5206" spans="1:4">
      <c r="A5206" t="s">
        <v>6814</v>
      </c>
      <c r="B5206" t="s">
        <v>6</v>
      </c>
      <c r="C5206" t="s">
        <v>6908</v>
      </c>
      <c r="D5206" t="s">
        <v>1712</v>
      </c>
    </row>
    <row r="5207" spans="1:4">
      <c r="A5207" t="s">
        <v>6815</v>
      </c>
      <c r="B5207" t="s">
        <v>6</v>
      </c>
      <c r="C5207" t="s">
        <v>6908</v>
      </c>
      <c r="D5207" t="s">
        <v>1713</v>
      </c>
    </row>
    <row r="5208" spans="1:4">
      <c r="A5208" t="s">
        <v>6816</v>
      </c>
      <c r="B5208" t="s">
        <v>6</v>
      </c>
      <c r="C5208" t="s">
        <v>6908</v>
      </c>
      <c r="D5208" t="s">
        <v>1714</v>
      </c>
    </row>
    <row r="5209" spans="1:4">
      <c r="A5209" t="s">
        <v>6817</v>
      </c>
      <c r="B5209" t="s">
        <v>6</v>
      </c>
      <c r="C5209" t="s">
        <v>6908</v>
      </c>
      <c r="D5209" t="s">
        <v>1715</v>
      </c>
    </row>
    <row r="5210" spans="1:4">
      <c r="A5210" t="s">
        <v>6818</v>
      </c>
      <c r="B5210" t="s">
        <v>6</v>
      </c>
      <c r="C5210" t="s">
        <v>6909</v>
      </c>
      <c r="D5210" t="s">
        <v>1702</v>
      </c>
    </row>
    <row r="5211" spans="1:4">
      <c r="A5211" t="s">
        <v>6819</v>
      </c>
      <c r="B5211" t="s">
        <v>6</v>
      </c>
      <c r="C5211" t="s">
        <v>6909</v>
      </c>
      <c r="D5211" t="s">
        <v>1705</v>
      </c>
    </row>
    <row r="5212" spans="1:4">
      <c r="A5212" t="s">
        <v>6820</v>
      </c>
      <c r="B5212" t="s">
        <v>6</v>
      </c>
      <c r="C5212" t="s">
        <v>6909</v>
      </c>
      <c r="D5212" t="s">
        <v>1706</v>
      </c>
    </row>
    <row r="5213" spans="1:4">
      <c r="A5213" t="s">
        <v>6821</v>
      </c>
      <c r="B5213" t="s">
        <v>6</v>
      </c>
      <c r="C5213" t="s">
        <v>6909</v>
      </c>
      <c r="D5213" t="s">
        <v>1707</v>
      </c>
    </row>
    <row r="5214" spans="1:4">
      <c r="A5214" t="s">
        <v>6822</v>
      </c>
      <c r="B5214" t="s">
        <v>6</v>
      </c>
      <c r="C5214" t="s">
        <v>6909</v>
      </c>
      <c r="D5214" t="s">
        <v>1708</v>
      </c>
    </row>
    <row r="5215" spans="1:4">
      <c r="A5215" t="s">
        <v>6823</v>
      </c>
      <c r="B5215" t="s">
        <v>6</v>
      </c>
      <c r="C5215" t="s">
        <v>6909</v>
      </c>
      <c r="D5215" t="s">
        <v>1709</v>
      </c>
    </row>
    <row r="5216" spans="1:4">
      <c r="A5216" t="s">
        <v>6824</v>
      </c>
      <c r="B5216" t="s">
        <v>6</v>
      </c>
      <c r="C5216" t="s">
        <v>6909</v>
      </c>
      <c r="D5216" t="s">
        <v>1710</v>
      </c>
    </row>
    <row r="5217" spans="1:4">
      <c r="A5217" t="s">
        <v>6825</v>
      </c>
      <c r="B5217" t="s">
        <v>6</v>
      </c>
      <c r="C5217" t="s">
        <v>6909</v>
      </c>
      <c r="D5217" t="s">
        <v>1711</v>
      </c>
    </row>
    <row r="5218" spans="1:4">
      <c r="A5218" t="s">
        <v>6826</v>
      </c>
      <c r="B5218" t="s">
        <v>6</v>
      </c>
      <c r="C5218" t="s">
        <v>6909</v>
      </c>
      <c r="D5218" t="s">
        <v>1712</v>
      </c>
    </row>
    <row r="5219" spans="1:4">
      <c r="A5219" t="s">
        <v>6827</v>
      </c>
      <c r="B5219" t="s">
        <v>6</v>
      </c>
      <c r="C5219" t="s">
        <v>6909</v>
      </c>
      <c r="D5219" t="s">
        <v>1713</v>
      </c>
    </row>
    <row r="5220" spans="1:4">
      <c r="A5220" t="s">
        <v>6828</v>
      </c>
      <c r="B5220" t="s">
        <v>6</v>
      </c>
      <c r="C5220" t="s">
        <v>6909</v>
      </c>
      <c r="D5220" t="s">
        <v>1714</v>
      </c>
    </row>
    <row r="5221" spans="1:4">
      <c r="A5221" t="s">
        <v>6829</v>
      </c>
      <c r="B5221" t="s">
        <v>6</v>
      </c>
      <c r="C5221" t="s">
        <v>6909</v>
      </c>
      <c r="D5221" t="s">
        <v>1715</v>
      </c>
    </row>
    <row r="5222" spans="1:4">
      <c r="A5222" t="s">
        <v>6830</v>
      </c>
      <c r="B5222" t="s">
        <v>6</v>
      </c>
      <c r="C5222" t="s">
        <v>6910</v>
      </c>
      <c r="D5222" t="s">
        <v>1702</v>
      </c>
    </row>
    <row r="5223" spans="1:4">
      <c r="A5223" t="s">
        <v>6831</v>
      </c>
      <c r="B5223" t="s">
        <v>6</v>
      </c>
      <c r="C5223" t="s">
        <v>6910</v>
      </c>
      <c r="D5223" t="s">
        <v>1705</v>
      </c>
    </row>
    <row r="5224" spans="1:4">
      <c r="A5224" t="s">
        <v>6832</v>
      </c>
      <c r="B5224" t="s">
        <v>6</v>
      </c>
      <c r="C5224" t="s">
        <v>6910</v>
      </c>
      <c r="D5224" t="s">
        <v>1706</v>
      </c>
    </row>
    <row r="5225" spans="1:4">
      <c r="A5225" t="s">
        <v>6833</v>
      </c>
      <c r="B5225" t="s">
        <v>6</v>
      </c>
      <c r="C5225" t="s">
        <v>6910</v>
      </c>
      <c r="D5225" t="s">
        <v>1707</v>
      </c>
    </row>
    <row r="5226" spans="1:4">
      <c r="A5226" t="s">
        <v>6834</v>
      </c>
      <c r="B5226" t="s">
        <v>6</v>
      </c>
      <c r="C5226" t="s">
        <v>6910</v>
      </c>
      <c r="D5226" t="s">
        <v>1708</v>
      </c>
    </row>
    <row r="5227" spans="1:4">
      <c r="A5227" t="s">
        <v>6835</v>
      </c>
      <c r="B5227" t="s">
        <v>6</v>
      </c>
      <c r="C5227" t="s">
        <v>6910</v>
      </c>
      <c r="D5227" t="s">
        <v>1709</v>
      </c>
    </row>
    <row r="5228" spans="1:4">
      <c r="A5228" t="s">
        <v>6836</v>
      </c>
      <c r="B5228" t="s">
        <v>6</v>
      </c>
      <c r="C5228" t="s">
        <v>6910</v>
      </c>
      <c r="D5228" t="s">
        <v>1710</v>
      </c>
    </row>
    <row r="5229" spans="1:4">
      <c r="A5229" t="s">
        <v>6837</v>
      </c>
      <c r="B5229" t="s">
        <v>6</v>
      </c>
      <c r="C5229" t="s">
        <v>6910</v>
      </c>
      <c r="D5229" t="s">
        <v>1711</v>
      </c>
    </row>
    <row r="5230" spans="1:4">
      <c r="A5230" t="s">
        <v>6838</v>
      </c>
      <c r="B5230" t="s">
        <v>6</v>
      </c>
      <c r="C5230" t="s">
        <v>6910</v>
      </c>
      <c r="D5230" t="s">
        <v>1712</v>
      </c>
    </row>
    <row r="5231" spans="1:4">
      <c r="A5231" t="s">
        <v>6839</v>
      </c>
      <c r="B5231" t="s">
        <v>6</v>
      </c>
      <c r="C5231" t="s">
        <v>6910</v>
      </c>
      <c r="D5231" t="s">
        <v>1713</v>
      </c>
    </row>
    <row r="5232" spans="1:4">
      <c r="A5232" t="s">
        <v>6840</v>
      </c>
      <c r="B5232" t="s">
        <v>6</v>
      </c>
      <c r="C5232" t="s">
        <v>6910</v>
      </c>
      <c r="D5232" t="s">
        <v>1714</v>
      </c>
    </row>
    <row r="5233" spans="1:4">
      <c r="A5233" t="s">
        <v>6841</v>
      </c>
      <c r="B5233" t="s">
        <v>6</v>
      </c>
      <c r="C5233" t="s">
        <v>6910</v>
      </c>
      <c r="D5233" t="s">
        <v>1715</v>
      </c>
    </row>
    <row r="5234" spans="1:4">
      <c r="A5234" t="s">
        <v>6842</v>
      </c>
      <c r="B5234" t="s">
        <v>6</v>
      </c>
      <c r="C5234" t="s">
        <v>6911</v>
      </c>
      <c r="D5234" t="s">
        <v>1702</v>
      </c>
    </row>
    <row r="5235" spans="1:4">
      <c r="A5235" t="s">
        <v>6843</v>
      </c>
      <c r="B5235" t="s">
        <v>6</v>
      </c>
      <c r="C5235" t="s">
        <v>6911</v>
      </c>
      <c r="D5235" t="s">
        <v>1705</v>
      </c>
    </row>
    <row r="5236" spans="1:4">
      <c r="A5236" t="s">
        <v>6844</v>
      </c>
      <c r="B5236" t="s">
        <v>6</v>
      </c>
      <c r="C5236" t="s">
        <v>6911</v>
      </c>
      <c r="D5236" t="s">
        <v>1706</v>
      </c>
    </row>
    <row r="5237" spans="1:4">
      <c r="A5237" t="s">
        <v>6845</v>
      </c>
      <c r="B5237" t="s">
        <v>6</v>
      </c>
      <c r="C5237" t="s">
        <v>6911</v>
      </c>
      <c r="D5237" t="s">
        <v>1707</v>
      </c>
    </row>
    <row r="5238" spans="1:4">
      <c r="A5238" t="s">
        <v>6846</v>
      </c>
      <c r="B5238" t="s">
        <v>6</v>
      </c>
      <c r="C5238" t="s">
        <v>6911</v>
      </c>
      <c r="D5238" t="s">
        <v>1708</v>
      </c>
    </row>
    <row r="5239" spans="1:4">
      <c r="A5239" t="s">
        <v>6847</v>
      </c>
      <c r="B5239" t="s">
        <v>6</v>
      </c>
      <c r="C5239" t="s">
        <v>6911</v>
      </c>
      <c r="D5239" t="s">
        <v>1709</v>
      </c>
    </row>
    <row r="5240" spans="1:4">
      <c r="A5240" t="s">
        <v>6848</v>
      </c>
      <c r="B5240" t="s">
        <v>6</v>
      </c>
      <c r="C5240" t="s">
        <v>6911</v>
      </c>
      <c r="D5240" t="s">
        <v>1710</v>
      </c>
    </row>
    <row r="5241" spans="1:4">
      <c r="A5241" t="s">
        <v>6849</v>
      </c>
      <c r="B5241" t="s">
        <v>6</v>
      </c>
      <c r="C5241" t="s">
        <v>6911</v>
      </c>
      <c r="D5241" t="s">
        <v>1711</v>
      </c>
    </row>
    <row r="5242" spans="1:4">
      <c r="A5242" t="s">
        <v>6850</v>
      </c>
      <c r="B5242" t="s">
        <v>6</v>
      </c>
      <c r="C5242" t="s">
        <v>6911</v>
      </c>
      <c r="D5242" t="s">
        <v>1712</v>
      </c>
    </row>
    <row r="5243" spans="1:4">
      <c r="A5243" t="s">
        <v>6851</v>
      </c>
      <c r="B5243" t="s">
        <v>6</v>
      </c>
      <c r="C5243" t="s">
        <v>6911</v>
      </c>
      <c r="D5243" t="s">
        <v>1713</v>
      </c>
    </row>
    <row r="5244" spans="1:4">
      <c r="A5244" t="s">
        <v>6852</v>
      </c>
      <c r="B5244" t="s">
        <v>6</v>
      </c>
      <c r="C5244" t="s">
        <v>6911</v>
      </c>
      <c r="D5244" t="s">
        <v>1714</v>
      </c>
    </row>
    <row r="5245" spans="1:4">
      <c r="A5245" t="s">
        <v>6853</v>
      </c>
      <c r="B5245" t="s">
        <v>6</v>
      </c>
      <c r="C5245" t="s">
        <v>6911</v>
      </c>
      <c r="D5245" t="s">
        <v>1715</v>
      </c>
    </row>
    <row r="5246" spans="1:4">
      <c r="A5246" t="s">
        <v>6854</v>
      </c>
      <c r="B5246" t="s">
        <v>6</v>
      </c>
      <c r="C5246" t="s">
        <v>6912</v>
      </c>
      <c r="D5246" t="s">
        <v>1702</v>
      </c>
    </row>
    <row r="5247" spans="1:4">
      <c r="A5247" t="s">
        <v>6855</v>
      </c>
      <c r="B5247" t="s">
        <v>6</v>
      </c>
      <c r="C5247" t="s">
        <v>6912</v>
      </c>
      <c r="D5247" t="s">
        <v>1705</v>
      </c>
    </row>
    <row r="5248" spans="1:4">
      <c r="A5248" t="s">
        <v>6856</v>
      </c>
      <c r="B5248" t="s">
        <v>6</v>
      </c>
      <c r="C5248" t="s">
        <v>6912</v>
      </c>
      <c r="D5248" t="s">
        <v>1706</v>
      </c>
    </row>
    <row r="5249" spans="1:4">
      <c r="A5249" t="s">
        <v>6857</v>
      </c>
      <c r="B5249" t="s">
        <v>6</v>
      </c>
      <c r="C5249" t="s">
        <v>6912</v>
      </c>
      <c r="D5249" t="s">
        <v>1707</v>
      </c>
    </row>
    <row r="5250" spans="1:4">
      <c r="A5250" t="s">
        <v>6858</v>
      </c>
      <c r="B5250" t="s">
        <v>6</v>
      </c>
      <c r="C5250" t="s">
        <v>6912</v>
      </c>
      <c r="D5250" t="s">
        <v>1708</v>
      </c>
    </row>
    <row r="5251" spans="1:4">
      <c r="A5251" t="s">
        <v>6859</v>
      </c>
      <c r="B5251" t="s">
        <v>6</v>
      </c>
      <c r="C5251" t="s">
        <v>6912</v>
      </c>
      <c r="D5251" t="s">
        <v>1709</v>
      </c>
    </row>
    <row r="5252" spans="1:4">
      <c r="A5252" t="s">
        <v>6860</v>
      </c>
      <c r="B5252" t="s">
        <v>6</v>
      </c>
      <c r="C5252" t="s">
        <v>6912</v>
      </c>
      <c r="D5252" t="s">
        <v>1710</v>
      </c>
    </row>
    <row r="5253" spans="1:4">
      <c r="A5253" t="s">
        <v>6861</v>
      </c>
      <c r="B5253" t="s">
        <v>6</v>
      </c>
      <c r="C5253" t="s">
        <v>6912</v>
      </c>
      <c r="D5253" t="s">
        <v>1711</v>
      </c>
    </row>
    <row r="5254" spans="1:4">
      <c r="A5254" t="s">
        <v>6862</v>
      </c>
      <c r="B5254" t="s">
        <v>6</v>
      </c>
      <c r="C5254" t="s">
        <v>6912</v>
      </c>
      <c r="D5254" t="s">
        <v>1712</v>
      </c>
    </row>
    <row r="5255" spans="1:4">
      <c r="A5255" t="s">
        <v>6863</v>
      </c>
      <c r="B5255" t="s">
        <v>6</v>
      </c>
      <c r="C5255" t="s">
        <v>6912</v>
      </c>
      <c r="D5255" t="s">
        <v>1713</v>
      </c>
    </row>
    <row r="5256" spans="1:4">
      <c r="A5256" t="s">
        <v>6864</v>
      </c>
      <c r="B5256" t="s">
        <v>6</v>
      </c>
      <c r="C5256" t="s">
        <v>6912</v>
      </c>
      <c r="D5256" t="s">
        <v>1714</v>
      </c>
    </row>
    <row r="5257" spans="1:4">
      <c r="A5257" t="s">
        <v>6865</v>
      </c>
      <c r="B5257" t="s">
        <v>6</v>
      </c>
      <c r="C5257" t="s">
        <v>6912</v>
      </c>
      <c r="D5257" t="s">
        <v>1715</v>
      </c>
    </row>
    <row r="5258" spans="1:4">
      <c r="A5258" t="s">
        <v>6866</v>
      </c>
      <c r="B5258" t="s">
        <v>6</v>
      </c>
      <c r="C5258" t="s">
        <v>6913</v>
      </c>
      <c r="D5258" t="s">
        <v>1702</v>
      </c>
    </row>
    <row r="5259" spans="1:4">
      <c r="A5259" t="s">
        <v>6867</v>
      </c>
      <c r="B5259" t="s">
        <v>6</v>
      </c>
      <c r="C5259" t="s">
        <v>6913</v>
      </c>
      <c r="D5259" t="s">
        <v>1705</v>
      </c>
    </row>
    <row r="5260" spans="1:4">
      <c r="A5260" t="s">
        <v>6868</v>
      </c>
      <c r="B5260" t="s">
        <v>6</v>
      </c>
      <c r="C5260" t="s">
        <v>6913</v>
      </c>
      <c r="D5260" t="s">
        <v>1706</v>
      </c>
    </row>
    <row r="5261" spans="1:4">
      <c r="A5261" t="s">
        <v>6869</v>
      </c>
      <c r="B5261" t="s">
        <v>6</v>
      </c>
      <c r="C5261" t="s">
        <v>6913</v>
      </c>
      <c r="D5261" t="s">
        <v>1707</v>
      </c>
    </row>
    <row r="5262" spans="1:4">
      <c r="A5262" t="s">
        <v>6870</v>
      </c>
      <c r="B5262" t="s">
        <v>6</v>
      </c>
      <c r="C5262" t="s">
        <v>6913</v>
      </c>
      <c r="D5262" t="s">
        <v>1708</v>
      </c>
    </row>
    <row r="5263" spans="1:4">
      <c r="A5263" t="s">
        <v>6871</v>
      </c>
      <c r="B5263" t="s">
        <v>6</v>
      </c>
      <c r="C5263" t="s">
        <v>6913</v>
      </c>
      <c r="D5263" t="s">
        <v>1709</v>
      </c>
    </row>
    <row r="5264" spans="1:4">
      <c r="A5264" t="s">
        <v>6872</v>
      </c>
      <c r="B5264" t="s">
        <v>6</v>
      </c>
      <c r="C5264" t="s">
        <v>6913</v>
      </c>
      <c r="D5264" t="s">
        <v>1710</v>
      </c>
    </row>
    <row r="5265" spans="1:4">
      <c r="A5265" t="s">
        <v>6873</v>
      </c>
      <c r="B5265" t="s">
        <v>6</v>
      </c>
      <c r="C5265" t="s">
        <v>6913</v>
      </c>
      <c r="D5265" t="s">
        <v>1711</v>
      </c>
    </row>
    <row r="5266" spans="1:4">
      <c r="A5266" t="s">
        <v>6874</v>
      </c>
      <c r="B5266" t="s">
        <v>6</v>
      </c>
      <c r="C5266" t="s">
        <v>6913</v>
      </c>
      <c r="D5266" t="s">
        <v>1712</v>
      </c>
    </row>
    <row r="5267" spans="1:4">
      <c r="A5267" t="s">
        <v>6875</v>
      </c>
      <c r="B5267" t="s">
        <v>6</v>
      </c>
      <c r="C5267" t="s">
        <v>6913</v>
      </c>
      <c r="D5267" t="s">
        <v>1713</v>
      </c>
    </row>
    <row r="5268" spans="1:4">
      <c r="A5268" t="s">
        <v>6876</v>
      </c>
      <c r="B5268" t="s">
        <v>6</v>
      </c>
      <c r="C5268" t="s">
        <v>6913</v>
      </c>
      <c r="D5268" t="s">
        <v>1714</v>
      </c>
    </row>
    <row r="5269" spans="1:4">
      <c r="A5269" t="s">
        <v>6877</v>
      </c>
      <c r="B5269" t="s">
        <v>6</v>
      </c>
      <c r="C5269" t="s">
        <v>6913</v>
      </c>
      <c r="D5269" t="s">
        <v>1715</v>
      </c>
    </row>
    <row r="5270" spans="1:4">
      <c r="A5270" t="s">
        <v>6878</v>
      </c>
      <c r="B5270" t="s">
        <v>6</v>
      </c>
      <c r="C5270" t="s">
        <v>6914</v>
      </c>
      <c r="D5270" t="s">
        <v>1702</v>
      </c>
    </row>
    <row r="5271" spans="1:4">
      <c r="A5271" t="s">
        <v>6879</v>
      </c>
      <c r="B5271" t="s">
        <v>6</v>
      </c>
      <c r="C5271" t="s">
        <v>6914</v>
      </c>
      <c r="D5271" t="s">
        <v>1705</v>
      </c>
    </row>
    <row r="5272" spans="1:4">
      <c r="A5272" t="s">
        <v>6880</v>
      </c>
      <c r="B5272" t="s">
        <v>6</v>
      </c>
      <c r="C5272" t="s">
        <v>6914</v>
      </c>
      <c r="D5272" t="s">
        <v>1706</v>
      </c>
    </row>
    <row r="5273" spans="1:4">
      <c r="A5273" t="s">
        <v>6881</v>
      </c>
      <c r="B5273" t="s">
        <v>6</v>
      </c>
      <c r="C5273" t="s">
        <v>6914</v>
      </c>
      <c r="D5273" t="s">
        <v>1707</v>
      </c>
    </row>
    <row r="5274" spans="1:4">
      <c r="A5274" t="s">
        <v>6882</v>
      </c>
      <c r="B5274" t="s">
        <v>6</v>
      </c>
      <c r="C5274" t="s">
        <v>6914</v>
      </c>
      <c r="D5274" t="s">
        <v>1708</v>
      </c>
    </row>
    <row r="5275" spans="1:4">
      <c r="A5275" t="s">
        <v>6883</v>
      </c>
      <c r="B5275" t="s">
        <v>6</v>
      </c>
      <c r="C5275" t="s">
        <v>6914</v>
      </c>
      <c r="D5275" t="s">
        <v>1709</v>
      </c>
    </row>
    <row r="5276" spans="1:4">
      <c r="A5276" t="s">
        <v>6884</v>
      </c>
      <c r="B5276" t="s">
        <v>6</v>
      </c>
      <c r="C5276" t="s">
        <v>6914</v>
      </c>
      <c r="D5276" t="s">
        <v>1710</v>
      </c>
    </row>
    <row r="5277" spans="1:4">
      <c r="A5277" t="s">
        <v>6885</v>
      </c>
      <c r="B5277" t="s">
        <v>6</v>
      </c>
      <c r="C5277" t="s">
        <v>6914</v>
      </c>
      <c r="D5277" t="s">
        <v>1711</v>
      </c>
    </row>
    <row r="5278" spans="1:4">
      <c r="A5278" t="s">
        <v>6886</v>
      </c>
      <c r="B5278" t="s">
        <v>6</v>
      </c>
      <c r="C5278" t="s">
        <v>6914</v>
      </c>
      <c r="D5278" t="s">
        <v>1712</v>
      </c>
    </row>
    <row r="5279" spans="1:4">
      <c r="A5279" t="s">
        <v>6887</v>
      </c>
      <c r="B5279" t="s">
        <v>6</v>
      </c>
      <c r="C5279" t="s">
        <v>6914</v>
      </c>
      <c r="D5279" t="s">
        <v>1713</v>
      </c>
    </row>
    <row r="5280" spans="1:4">
      <c r="A5280" t="s">
        <v>6888</v>
      </c>
      <c r="B5280" t="s">
        <v>6</v>
      </c>
      <c r="C5280" t="s">
        <v>6914</v>
      </c>
      <c r="D5280" t="s">
        <v>1714</v>
      </c>
    </row>
    <row r="5281" spans="1:4">
      <c r="A5281" t="s">
        <v>6889</v>
      </c>
      <c r="B5281" t="s">
        <v>6</v>
      </c>
      <c r="C5281" t="s">
        <v>6914</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2768</v>
      </c>
      <c r="B5308" t="s">
        <v>2767</v>
      </c>
      <c r="C5308" t="s">
        <v>1768</v>
      </c>
      <c r="D5308" t="s">
        <v>1702</v>
      </c>
    </row>
    <row r="5309" spans="1:4">
      <c r="A5309" t="s">
        <v>2769</v>
      </c>
      <c r="B5309" t="s">
        <v>2767</v>
      </c>
      <c r="C5309" t="s">
        <v>1768</v>
      </c>
      <c r="D5309" t="s">
        <v>1705</v>
      </c>
    </row>
    <row r="5310" spans="1:4">
      <c r="A5310" t="s">
        <v>2770</v>
      </c>
      <c r="B5310" t="s">
        <v>2767</v>
      </c>
      <c r="C5310" t="s">
        <v>1768</v>
      </c>
      <c r="D5310" t="s">
        <v>1706</v>
      </c>
    </row>
    <row r="5311" spans="1:4">
      <c r="A5311" t="s">
        <v>2771</v>
      </c>
      <c r="B5311" t="s">
        <v>2767</v>
      </c>
      <c r="C5311" t="s">
        <v>1768</v>
      </c>
      <c r="D5311" t="s">
        <v>1707</v>
      </c>
    </row>
    <row r="5312" spans="1:4">
      <c r="A5312" t="s">
        <v>2772</v>
      </c>
      <c r="B5312" t="s">
        <v>2767</v>
      </c>
      <c r="C5312" t="s">
        <v>1768</v>
      </c>
      <c r="D5312" t="s">
        <v>1708</v>
      </c>
    </row>
    <row r="5313" spans="1:4">
      <c r="A5313" t="s">
        <v>2773</v>
      </c>
      <c r="B5313" t="s">
        <v>2767</v>
      </c>
      <c r="C5313" t="s">
        <v>1768</v>
      </c>
      <c r="D5313" t="s">
        <v>1709</v>
      </c>
    </row>
    <row r="5314" spans="1:4">
      <c r="A5314" t="s">
        <v>2774</v>
      </c>
      <c r="B5314" t="s">
        <v>2767</v>
      </c>
      <c r="C5314" t="s">
        <v>1768</v>
      </c>
      <c r="D5314" t="s">
        <v>1710</v>
      </c>
    </row>
    <row r="5315" spans="1:4">
      <c r="A5315" t="s">
        <v>2775</v>
      </c>
      <c r="B5315" t="s">
        <v>2767</v>
      </c>
      <c r="C5315" t="s">
        <v>1768</v>
      </c>
      <c r="D5315" t="s">
        <v>1711</v>
      </c>
    </row>
    <row r="5316" spans="1:4">
      <c r="A5316" t="s">
        <v>2776</v>
      </c>
      <c r="B5316" t="s">
        <v>2767</v>
      </c>
      <c r="C5316" t="s">
        <v>1768</v>
      </c>
      <c r="D5316" t="s">
        <v>1712</v>
      </c>
    </row>
    <row r="5317" spans="1:4">
      <c r="A5317" t="s">
        <v>2777</v>
      </c>
      <c r="B5317" t="s">
        <v>2767</v>
      </c>
      <c r="C5317" t="s">
        <v>1768</v>
      </c>
      <c r="D5317" t="s">
        <v>1713</v>
      </c>
    </row>
    <row r="5318" spans="1:4">
      <c r="A5318" t="s">
        <v>2778</v>
      </c>
      <c r="B5318" t="s">
        <v>2767</v>
      </c>
      <c r="C5318" t="s">
        <v>1768</v>
      </c>
      <c r="D5318" t="s">
        <v>1714</v>
      </c>
    </row>
    <row r="5319" spans="1:4">
      <c r="A5319" t="s">
        <v>2779</v>
      </c>
      <c r="B5319" t="s">
        <v>2767</v>
      </c>
      <c r="C5319" t="s">
        <v>1768</v>
      </c>
      <c r="D5319" t="s">
        <v>1715</v>
      </c>
    </row>
    <row r="5320" spans="1:4">
      <c r="A5320" t="s">
        <v>2780</v>
      </c>
      <c r="B5320" t="s">
        <v>2767</v>
      </c>
      <c r="C5320" t="s">
        <v>1769</v>
      </c>
      <c r="D5320" t="s">
        <v>1702</v>
      </c>
    </row>
    <row r="5321" spans="1:4">
      <c r="A5321" t="s">
        <v>2781</v>
      </c>
      <c r="B5321" t="s">
        <v>2767</v>
      </c>
      <c r="C5321" t="s">
        <v>1769</v>
      </c>
      <c r="D5321" t="s">
        <v>1705</v>
      </c>
    </row>
    <row r="5322" spans="1:4">
      <c r="A5322" t="s">
        <v>2782</v>
      </c>
      <c r="B5322" t="s">
        <v>2767</v>
      </c>
      <c r="C5322" t="s">
        <v>1769</v>
      </c>
      <c r="D5322" t="s">
        <v>1706</v>
      </c>
    </row>
    <row r="5323" spans="1:4">
      <c r="A5323" t="s">
        <v>2783</v>
      </c>
      <c r="B5323" t="s">
        <v>2767</v>
      </c>
      <c r="C5323" t="s">
        <v>1769</v>
      </c>
      <c r="D5323" t="s">
        <v>1707</v>
      </c>
    </row>
    <row r="5324" spans="1:4">
      <c r="A5324" t="s">
        <v>2784</v>
      </c>
      <c r="B5324" t="s">
        <v>2767</v>
      </c>
      <c r="C5324" t="s">
        <v>1769</v>
      </c>
      <c r="D5324" t="s">
        <v>1708</v>
      </c>
    </row>
    <row r="5325" spans="1:4">
      <c r="A5325" t="s">
        <v>2785</v>
      </c>
      <c r="B5325" t="s">
        <v>2767</v>
      </c>
      <c r="C5325" t="s">
        <v>1769</v>
      </c>
      <c r="D5325" t="s">
        <v>1709</v>
      </c>
    </row>
    <row r="5326" spans="1:4">
      <c r="A5326" t="s">
        <v>2786</v>
      </c>
      <c r="B5326" t="s">
        <v>2767</v>
      </c>
      <c r="C5326" t="s">
        <v>1769</v>
      </c>
      <c r="D5326" t="s">
        <v>1710</v>
      </c>
    </row>
    <row r="5327" spans="1:4">
      <c r="A5327" t="s">
        <v>2787</v>
      </c>
      <c r="B5327" t="s">
        <v>2767</v>
      </c>
      <c r="C5327" t="s">
        <v>1769</v>
      </c>
      <c r="D5327" t="s">
        <v>1711</v>
      </c>
    </row>
    <row r="5328" spans="1:4">
      <c r="A5328" t="s">
        <v>2788</v>
      </c>
      <c r="B5328" t="s">
        <v>2767</v>
      </c>
      <c r="C5328" t="s">
        <v>1769</v>
      </c>
      <c r="D5328" t="s">
        <v>1712</v>
      </c>
    </row>
    <row r="5329" spans="1:4">
      <c r="A5329" t="s">
        <v>2789</v>
      </c>
      <c r="B5329" t="s">
        <v>2767</v>
      </c>
      <c r="C5329" t="s">
        <v>1769</v>
      </c>
      <c r="D5329" t="s">
        <v>1713</v>
      </c>
    </row>
    <row r="5330" spans="1:4">
      <c r="A5330" t="s">
        <v>2790</v>
      </c>
      <c r="B5330" t="s">
        <v>2767</v>
      </c>
      <c r="C5330" t="s">
        <v>1769</v>
      </c>
      <c r="D5330" t="s">
        <v>1714</v>
      </c>
    </row>
    <row r="5331" spans="1:4">
      <c r="A5331" t="s">
        <v>2791</v>
      </c>
      <c r="B5331" t="s">
        <v>2767</v>
      </c>
      <c r="C5331" t="s">
        <v>1769</v>
      </c>
      <c r="D5331" t="s">
        <v>1715</v>
      </c>
    </row>
    <row r="5332" spans="1:4">
      <c r="A5332" t="s">
        <v>2792</v>
      </c>
      <c r="B5332" t="s">
        <v>2767</v>
      </c>
      <c r="C5332" t="s">
        <v>2864</v>
      </c>
      <c r="D5332" t="s">
        <v>1702</v>
      </c>
    </row>
    <row r="5333" spans="1:4">
      <c r="A5333" t="s">
        <v>2793</v>
      </c>
      <c r="B5333" t="s">
        <v>2767</v>
      </c>
      <c r="C5333" t="s">
        <v>2864</v>
      </c>
      <c r="D5333" t="s">
        <v>1705</v>
      </c>
    </row>
    <row r="5334" spans="1:4">
      <c r="A5334" t="s">
        <v>2794</v>
      </c>
      <c r="B5334" t="s">
        <v>2767</v>
      </c>
      <c r="C5334" t="s">
        <v>2864</v>
      </c>
      <c r="D5334" t="s">
        <v>1706</v>
      </c>
    </row>
    <row r="5335" spans="1:4">
      <c r="A5335" t="s">
        <v>2795</v>
      </c>
      <c r="B5335" t="s">
        <v>2767</v>
      </c>
      <c r="C5335" t="s">
        <v>2864</v>
      </c>
      <c r="D5335" t="s">
        <v>1707</v>
      </c>
    </row>
    <row r="5336" spans="1:4">
      <c r="A5336" t="s">
        <v>2796</v>
      </c>
      <c r="B5336" t="s">
        <v>2767</v>
      </c>
      <c r="C5336" t="s">
        <v>2864</v>
      </c>
      <c r="D5336" t="s">
        <v>1708</v>
      </c>
    </row>
    <row r="5337" spans="1:4">
      <c r="A5337" t="s">
        <v>2797</v>
      </c>
      <c r="B5337" t="s">
        <v>2767</v>
      </c>
      <c r="C5337" t="s">
        <v>2864</v>
      </c>
      <c r="D5337" t="s">
        <v>1709</v>
      </c>
    </row>
    <row r="5338" spans="1:4">
      <c r="A5338" t="s">
        <v>2798</v>
      </c>
      <c r="B5338" t="s">
        <v>2767</v>
      </c>
      <c r="C5338" t="s">
        <v>2864</v>
      </c>
      <c r="D5338" t="s">
        <v>1710</v>
      </c>
    </row>
    <row r="5339" spans="1:4">
      <c r="A5339" t="s">
        <v>2799</v>
      </c>
      <c r="B5339" t="s">
        <v>2767</v>
      </c>
      <c r="C5339" t="s">
        <v>2864</v>
      </c>
      <c r="D5339" t="s">
        <v>1711</v>
      </c>
    </row>
    <row r="5340" spans="1:4">
      <c r="A5340" t="s">
        <v>2800</v>
      </c>
      <c r="B5340" t="s">
        <v>2767</v>
      </c>
      <c r="C5340" t="s">
        <v>2864</v>
      </c>
      <c r="D5340" t="s">
        <v>1712</v>
      </c>
    </row>
    <row r="5341" spans="1:4">
      <c r="A5341" t="s">
        <v>2801</v>
      </c>
      <c r="B5341" t="s">
        <v>2767</v>
      </c>
      <c r="C5341" t="s">
        <v>2864</v>
      </c>
      <c r="D5341" t="s">
        <v>1713</v>
      </c>
    </row>
    <row r="5342" spans="1:4">
      <c r="A5342" t="s">
        <v>2802</v>
      </c>
      <c r="B5342" t="s">
        <v>2767</v>
      </c>
      <c r="C5342" t="s">
        <v>2864</v>
      </c>
      <c r="D5342" t="s">
        <v>1714</v>
      </c>
    </row>
    <row r="5343" spans="1:4">
      <c r="A5343" t="s">
        <v>2803</v>
      </c>
      <c r="B5343" t="s">
        <v>2767</v>
      </c>
      <c r="C5343" t="s">
        <v>2864</v>
      </c>
      <c r="D5343" t="s">
        <v>1715</v>
      </c>
    </row>
    <row r="5344" spans="1:4">
      <c r="A5344" t="s">
        <v>2804</v>
      </c>
      <c r="B5344" t="s">
        <v>2767</v>
      </c>
      <c r="C5344" t="s">
        <v>2865</v>
      </c>
      <c r="D5344" t="s">
        <v>1702</v>
      </c>
    </row>
    <row r="5345" spans="1:4">
      <c r="A5345" t="s">
        <v>2805</v>
      </c>
      <c r="B5345" t="s">
        <v>2767</v>
      </c>
      <c r="C5345" t="s">
        <v>2865</v>
      </c>
      <c r="D5345" t="s">
        <v>1705</v>
      </c>
    </row>
    <row r="5346" spans="1:4">
      <c r="A5346" t="s">
        <v>2806</v>
      </c>
      <c r="B5346" t="s">
        <v>2767</v>
      </c>
      <c r="C5346" t="s">
        <v>2865</v>
      </c>
      <c r="D5346" t="s">
        <v>1706</v>
      </c>
    </row>
    <row r="5347" spans="1:4">
      <c r="A5347" t="s">
        <v>2807</v>
      </c>
      <c r="B5347" t="s">
        <v>2767</v>
      </c>
      <c r="C5347" t="s">
        <v>2865</v>
      </c>
      <c r="D5347" t="s">
        <v>1707</v>
      </c>
    </row>
    <row r="5348" spans="1:4">
      <c r="A5348" t="s">
        <v>2808</v>
      </c>
      <c r="B5348" t="s">
        <v>2767</v>
      </c>
      <c r="C5348" t="s">
        <v>2865</v>
      </c>
      <c r="D5348" t="s">
        <v>1708</v>
      </c>
    </row>
    <row r="5349" spans="1:4">
      <c r="A5349" t="s">
        <v>2809</v>
      </c>
      <c r="B5349" t="s">
        <v>2767</v>
      </c>
      <c r="C5349" t="s">
        <v>2865</v>
      </c>
      <c r="D5349" t="s">
        <v>1709</v>
      </c>
    </row>
    <row r="5350" spans="1:4">
      <c r="A5350" t="s">
        <v>2810</v>
      </c>
      <c r="B5350" t="s">
        <v>2767</v>
      </c>
      <c r="C5350" t="s">
        <v>2865</v>
      </c>
      <c r="D5350" t="s">
        <v>1710</v>
      </c>
    </row>
    <row r="5351" spans="1:4">
      <c r="A5351" t="s">
        <v>2811</v>
      </c>
      <c r="B5351" t="s">
        <v>2767</v>
      </c>
      <c r="C5351" t="s">
        <v>2865</v>
      </c>
      <c r="D5351" t="s">
        <v>1711</v>
      </c>
    </row>
    <row r="5352" spans="1:4">
      <c r="A5352" t="s">
        <v>2812</v>
      </c>
      <c r="B5352" t="s">
        <v>2767</v>
      </c>
      <c r="C5352" t="s">
        <v>2865</v>
      </c>
      <c r="D5352" t="s">
        <v>1712</v>
      </c>
    </row>
    <row r="5353" spans="1:4">
      <c r="A5353" t="s">
        <v>2813</v>
      </c>
      <c r="B5353" t="s">
        <v>2767</v>
      </c>
      <c r="C5353" t="s">
        <v>2865</v>
      </c>
      <c r="D5353" t="s">
        <v>1713</v>
      </c>
    </row>
    <row r="5354" spans="1:4">
      <c r="A5354" t="s">
        <v>2814</v>
      </c>
      <c r="B5354" t="s">
        <v>2767</v>
      </c>
      <c r="C5354" t="s">
        <v>2865</v>
      </c>
      <c r="D5354" t="s">
        <v>1714</v>
      </c>
    </row>
    <row r="5355" spans="1:4">
      <c r="A5355" t="s">
        <v>2815</v>
      </c>
      <c r="B5355" t="s">
        <v>2767</v>
      </c>
      <c r="C5355" t="s">
        <v>2865</v>
      </c>
      <c r="D5355" t="s">
        <v>1715</v>
      </c>
    </row>
    <row r="5356" spans="1:4">
      <c r="A5356" t="s">
        <v>2816</v>
      </c>
      <c r="B5356" t="s">
        <v>2767</v>
      </c>
      <c r="C5356" t="s">
        <v>2866</v>
      </c>
      <c r="D5356" t="s">
        <v>1702</v>
      </c>
    </row>
    <row r="5357" spans="1:4">
      <c r="A5357" t="s">
        <v>2817</v>
      </c>
      <c r="B5357" t="s">
        <v>2767</v>
      </c>
      <c r="C5357" t="s">
        <v>2866</v>
      </c>
      <c r="D5357" t="s">
        <v>1705</v>
      </c>
    </row>
    <row r="5358" spans="1:4">
      <c r="A5358" t="s">
        <v>2818</v>
      </c>
      <c r="B5358" t="s">
        <v>2767</v>
      </c>
      <c r="C5358" t="s">
        <v>2866</v>
      </c>
      <c r="D5358" t="s">
        <v>1706</v>
      </c>
    </row>
    <row r="5359" spans="1:4">
      <c r="A5359" t="s">
        <v>2819</v>
      </c>
      <c r="B5359" t="s">
        <v>2767</v>
      </c>
      <c r="C5359" t="s">
        <v>2866</v>
      </c>
      <c r="D5359" t="s">
        <v>1707</v>
      </c>
    </row>
    <row r="5360" spans="1:4">
      <c r="A5360" t="s">
        <v>2820</v>
      </c>
      <c r="B5360" t="s">
        <v>2767</v>
      </c>
      <c r="C5360" t="s">
        <v>2866</v>
      </c>
      <c r="D5360" t="s">
        <v>1708</v>
      </c>
    </row>
    <row r="5361" spans="1:4">
      <c r="A5361" t="s">
        <v>2821</v>
      </c>
      <c r="B5361" t="s">
        <v>2767</v>
      </c>
      <c r="C5361" t="s">
        <v>2866</v>
      </c>
      <c r="D5361" t="s">
        <v>1709</v>
      </c>
    </row>
    <row r="5362" spans="1:4">
      <c r="A5362" t="s">
        <v>2822</v>
      </c>
      <c r="B5362" t="s">
        <v>2767</v>
      </c>
      <c r="C5362" t="s">
        <v>2866</v>
      </c>
      <c r="D5362" t="s">
        <v>1710</v>
      </c>
    </row>
    <row r="5363" spans="1:4">
      <c r="A5363" t="s">
        <v>2823</v>
      </c>
      <c r="B5363" t="s">
        <v>2767</v>
      </c>
      <c r="C5363" t="s">
        <v>2866</v>
      </c>
      <c r="D5363" t="s">
        <v>1711</v>
      </c>
    </row>
    <row r="5364" spans="1:4">
      <c r="A5364" t="s">
        <v>2824</v>
      </c>
      <c r="B5364" t="s">
        <v>2767</v>
      </c>
      <c r="C5364" t="s">
        <v>2866</v>
      </c>
      <c r="D5364" t="s">
        <v>1712</v>
      </c>
    </row>
    <row r="5365" spans="1:4">
      <c r="A5365" t="s">
        <v>2825</v>
      </c>
      <c r="B5365" t="s">
        <v>2767</v>
      </c>
      <c r="C5365" t="s">
        <v>2866</v>
      </c>
      <c r="D5365" t="s">
        <v>1713</v>
      </c>
    </row>
    <row r="5366" spans="1:4">
      <c r="A5366" t="s">
        <v>2826</v>
      </c>
      <c r="B5366" t="s">
        <v>2767</v>
      </c>
      <c r="C5366" t="s">
        <v>2866</v>
      </c>
      <c r="D5366" t="s">
        <v>1714</v>
      </c>
    </row>
    <row r="5367" spans="1:4">
      <c r="A5367" t="s">
        <v>2827</v>
      </c>
      <c r="B5367" t="s">
        <v>2767</v>
      </c>
      <c r="C5367" t="s">
        <v>2866</v>
      </c>
      <c r="D5367" t="s">
        <v>1715</v>
      </c>
    </row>
    <row r="5368" spans="1:4">
      <c r="A5368" t="s">
        <v>2828</v>
      </c>
      <c r="B5368" t="s">
        <v>2767</v>
      </c>
      <c r="C5368" t="s">
        <v>1770</v>
      </c>
      <c r="D5368" t="s">
        <v>1702</v>
      </c>
    </row>
    <row r="5369" spans="1:4">
      <c r="A5369" t="s">
        <v>2829</v>
      </c>
      <c r="B5369" t="s">
        <v>2767</v>
      </c>
      <c r="C5369" t="s">
        <v>1770</v>
      </c>
      <c r="D5369" t="s">
        <v>1705</v>
      </c>
    </row>
    <row r="5370" spans="1:4">
      <c r="A5370" t="s">
        <v>2830</v>
      </c>
      <c r="B5370" t="s">
        <v>2767</v>
      </c>
      <c r="C5370" t="s">
        <v>1770</v>
      </c>
      <c r="D5370" t="s">
        <v>1706</v>
      </c>
    </row>
    <row r="5371" spans="1:4">
      <c r="A5371" t="s">
        <v>2831</v>
      </c>
      <c r="B5371" t="s">
        <v>2767</v>
      </c>
      <c r="C5371" t="s">
        <v>1770</v>
      </c>
      <c r="D5371" t="s">
        <v>1707</v>
      </c>
    </row>
    <row r="5372" spans="1:4">
      <c r="A5372" t="s">
        <v>2832</v>
      </c>
      <c r="B5372" t="s">
        <v>2767</v>
      </c>
      <c r="C5372" t="s">
        <v>1770</v>
      </c>
      <c r="D5372" t="s">
        <v>1708</v>
      </c>
    </row>
    <row r="5373" spans="1:4">
      <c r="A5373" t="s">
        <v>2833</v>
      </c>
      <c r="B5373" t="s">
        <v>2767</v>
      </c>
      <c r="C5373" t="s">
        <v>1770</v>
      </c>
      <c r="D5373" t="s">
        <v>1709</v>
      </c>
    </row>
    <row r="5374" spans="1:4">
      <c r="A5374" t="s">
        <v>2834</v>
      </c>
      <c r="B5374" t="s">
        <v>2767</v>
      </c>
      <c r="C5374" t="s">
        <v>1770</v>
      </c>
      <c r="D5374" t="s">
        <v>1710</v>
      </c>
    </row>
    <row r="5375" spans="1:4">
      <c r="A5375" t="s">
        <v>2835</v>
      </c>
      <c r="B5375" t="s">
        <v>2767</v>
      </c>
      <c r="C5375" t="s">
        <v>1770</v>
      </c>
      <c r="D5375" t="s">
        <v>1711</v>
      </c>
    </row>
    <row r="5376" spans="1:4">
      <c r="A5376" t="s">
        <v>2836</v>
      </c>
      <c r="B5376" t="s">
        <v>2767</v>
      </c>
      <c r="C5376" t="s">
        <v>1770</v>
      </c>
      <c r="D5376" t="s">
        <v>1712</v>
      </c>
    </row>
    <row r="5377" spans="1:4">
      <c r="A5377" t="s">
        <v>2837</v>
      </c>
      <c r="B5377" t="s">
        <v>2767</v>
      </c>
      <c r="C5377" t="s">
        <v>1770</v>
      </c>
      <c r="D5377" t="s">
        <v>1713</v>
      </c>
    </row>
    <row r="5378" spans="1:4">
      <c r="A5378" t="s">
        <v>2838</v>
      </c>
      <c r="B5378" t="s">
        <v>2767</v>
      </c>
      <c r="C5378" t="s">
        <v>1770</v>
      </c>
      <c r="D5378" t="s">
        <v>1714</v>
      </c>
    </row>
    <row r="5379" spans="1:4">
      <c r="A5379" t="s">
        <v>2839</v>
      </c>
      <c r="B5379" t="s">
        <v>2767</v>
      </c>
      <c r="C5379" t="s">
        <v>1770</v>
      </c>
      <c r="D5379" t="s">
        <v>1715</v>
      </c>
    </row>
    <row r="5380" spans="1:4">
      <c r="A5380" t="s">
        <v>2840</v>
      </c>
      <c r="B5380" t="s">
        <v>2767</v>
      </c>
      <c r="C5380" t="s">
        <v>1771</v>
      </c>
      <c r="D5380" t="s">
        <v>1702</v>
      </c>
    </row>
    <row r="5381" spans="1:4">
      <c r="A5381" t="s">
        <v>2841</v>
      </c>
      <c r="B5381" t="s">
        <v>2767</v>
      </c>
      <c r="C5381" t="s">
        <v>1771</v>
      </c>
      <c r="D5381" t="s">
        <v>1705</v>
      </c>
    </row>
    <row r="5382" spans="1:4">
      <c r="A5382" t="s">
        <v>2842</v>
      </c>
      <c r="B5382" t="s">
        <v>2767</v>
      </c>
      <c r="C5382" t="s">
        <v>1771</v>
      </c>
      <c r="D5382" t="s">
        <v>1706</v>
      </c>
    </row>
    <row r="5383" spans="1:4">
      <c r="A5383" t="s">
        <v>2843</v>
      </c>
      <c r="B5383" t="s">
        <v>2767</v>
      </c>
      <c r="C5383" t="s">
        <v>1771</v>
      </c>
      <c r="D5383" t="s">
        <v>1707</v>
      </c>
    </row>
    <row r="5384" spans="1:4">
      <c r="A5384" t="s">
        <v>2844</v>
      </c>
      <c r="B5384" t="s">
        <v>2767</v>
      </c>
      <c r="C5384" t="s">
        <v>1771</v>
      </c>
      <c r="D5384" t="s">
        <v>1708</v>
      </c>
    </row>
    <row r="5385" spans="1:4">
      <c r="A5385" t="s">
        <v>2845</v>
      </c>
      <c r="B5385" t="s">
        <v>2767</v>
      </c>
      <c r="C5385" t="s">
        <v>1771</v>
      </c>
      <c r="D5385" t="s">
        <v>1709</v>
      </c>
    </row>
    <row r="5386" spans="1:4">
      <c r="A5386" t="s">
        <v>2846</v>
      </c>
      <c r="B5386" t="s">
        <v>2767</v>
      </c>
      <c r="C5386" t="s">
        <v>1771</v>
      </c>
      <c r="D5386" t="s">
        <v>1710</v>
      </c>
    </row>
    <row r="5387" spans="1:4">
      <c r="A5387" t="s">
        <v>2847</v>
      </c>
      <c r="B5387" t="s">
        <v>2767</v>
      </c>
      <c r="C5387" t="s">
        <v>1771</v>
      </c>
      <c r="D5387" t="s">
        <v>1711</v>
      </c>
    </row>
    <row r="5388" spans="1:4">
      <c r="A5388" t="s">
        <v>2848</v>
      </c>
      <c r="B5388" t="s">
        <v>2767</v>
      </c>
      <c r="C5388" t="s">
        <v>1771</v>
      </c>
      <c r="D5388" t="s">
        <v>1712</v>
      </c>
    </row>
    <row r="5389" spans="1:4">
      <c r="A5389" t="s">
        <v>2849</v>
      </c>
      <c r="B5389" t="s">
        <v>2767</v>
      </c>
      <c r="C5389" t="s">
        <v>1771</v>
      </c>
      <c r="D5389" t="s">
        <v>1713</v>
      </c>
    </row>
    <row r="5390" spans="1:4">
      <c r="A5390" t="s">
        <v>2850</v>
      </c>
      <c r="B5390" t="s">
        <v>2767</v>
      </c>
      <c r="C5390" t="s">
        <v>1771</v>
      </c>
      <c r="D5390" t="s">
        <v>1714</v>
      </c>
    </row>
    <row r="5391" spans="1:4">
      <c r="A5391" t="s">
        <v>2851</v>
      </c>
      <c r="B5391" t="s">
        <v>2767</v>
      </c>
      <c r="C5391" t="s">
        <v>1771</v>
      </c>
      <c r="D5391" t="s">
        <v>1715</v>
      </c>
    </row>
    <row r="5392" spans="1:4">
      <c r="A5392" t="s">
        <v>2852</v>
      </c>
      <c r="B5392" t="s">
        <v>2767</v>
      </c>
      <c r="C5392" t="s">
        <v>1772</v>
      </c>
      <c r="D5392" t="s">
        <v>1702</v>
      </c>
    </row>
    <row r="5393" spans="1:5">
      <c r="A5393" t="s">
        <v>2853</v>
      </c>
      <c r="B5393" t="s">
        <v>2767</v>
      </c>
      <c r="C5393" t="s">
        <v>1772</v>
      </c>
      <c r="D5393" t="s">
        <v>1705</v>
      </c>
    </row>
    <row r="5394" spans="1:5">
      <c r="A5394" t="s">
        <v>2854</v>
      </c>
      <c r="B5394" t="s">
        <v>2767</v>
      </c>
      <c r="C5394" t="s">
        <v>1772</v>
      </c>
      <c r="D5394" t="s">
        <v>1706</v>
      </c>
    </row>
    <row r="5395" spans="1:5">
      <c r="A5395" t="s">
        <v>2855</v>
      </c>
      <c r="B5395" t="s">
        <v>2767</v>
      </c>
      <c r="C5395" t="s">
        <v>1772</v>
      </c>
      <c r="D5395" t="s">
        <v>1707</v>
      </c>
    </row>
    <row r="5396" spans="1:5">
      <c r="A5396" t="s">
        <v>2856</v>
      </c>
      <c r="B5396" t="s">
        <v>2767</v>
      </c>
      <c r="C5396" t="s">
        <v>1772</v>
      </c>
      <c r="D5396" t="s">
        <v>1708</v>
      </c>
    </row>
    <row r="5397" spans="1:5">
      <c r="A5397" t="s">
        <v>2857</v>
      </c>
      <c r="B5397" t="s">
        <v>2767</v>
      </c>
      <c r="C5397" t="s">
        <v>1772</v>
      </c>
      <c r="D5397" t="s">
        <v>1709</v>
      </c>
    </row>
    <row r="5398" spans="1:5">
      <c r="A5398" t="s">
        <v>2858</v>
      </c>
      <c r="B5398" t="s">
        <v>2767</v>
      </c>
      <c r="C5398" t="s">
        <v>1772</v>
      </c>
      <c r="D5398" t="s">
        <v>1710</v>
      </c>
    </row>
    <row r="5399" spans="1:5">
      <c r="A5399" t="s">
        <v>2859</v>
      </c>
      <c r="B5399" t="s">
        <v>2767</v>
      </c>
      <c r="C5399" t="s">
        <v>1772</v>
      </c>
      <c r="D5399" t="s">
        <v>1711</v>
      </c>
    </row>
    <row r="5400" spans="1:5">
      <c r="A5400" t="s">
        <v>2860</v>
      </c>
      <c r="B5400" t="s">
        <v>2767</v>
      </c>
      <c r="C5400" t="s">
        <v>1772</v>
      </c>
      <c r="D5400" t="s">
        <v>1712</v>
      </c>
    </row>
    <row r="5401" spans="1:5">
      <c r="A5401" t="s">
        <v>2861</v>
      </c>
      <c r="B5401" t="s">
        <v>2767</v>
      </c>
      <c r="C5401" t="s">
        <v>1772</v>
      </c>
      <c r="D5401" t="s">
        <v>1713</v>
      </c>
    </row>
    <row r="5402" spans="1:5">
      <c r="A5402" t="s">
        <v>2862</v>
      </c>
      <c r="B5402" t="s">
        <v>2767</v>
      </c>
      <c r="C5402" t="s">
        <v>1772</v>
      </c>
      <c r="D5402" t="s">
        <v>1714</v>
      </c>
    </row>
    <row r="5403" spans="1:5">
      <c r="A5403" t="s">
        <v>2863</v>
      </c>
      <c r="B5403" t="s">
        <v>2767</v>
      </c>
      <c r="C5403" t="s">
        <v>1772</v>
      </c>
      <c r="D5403" t="s">
        <v>1715</v>
      </c>
    </row>
    <row r="5404" spans="1:5">
      <c r="A5404" t="s">
        <v>2902</v>
      </c>
      <c r="B5404" t="s">
        <v>2901</v>
      </c>
      <c r="C5404" t="s">
        <v>1721</v>
      </c>
      <c r="D5404" t="s">
        <v>3262</v>
      </c>
      <c r="E5404" t="s">
        <v>1702</v>
      </c>
    </row>
    <row r="5405" spans="1:5">
      <c r="A5405" t="s">
        <v>2903</v>
      </c>
      <c r="B5405" t="s">
        <v>2901</v>
      </c>
      <c r="C5405" t="s">
        <v>1721</v>
      </c>
      <c r="D5405" t="s">
        <v>3262</v>
      </c>
      <c r="E5405" t="s">
        <v>1705</v>
      </c>
    </row>
    <row r="5406" spans="1:5">
      <c r="A5406" t="s">
        <v>2904</v>
      </c>
      <c r="B5406" t="s">
        <v>2901</v>
      </c>
      <c r="C5406" t="s">
        <v>1721</v>
      </c>
      <c r="D5406" t="s">
        <v>3262</v>
      </c>
      <c r="E5406" t="s">
        <v>1706</v>
      </c>
    </row>
    <row r="5407" spans="1:5">
      <c r="A5407" t="s">
        <v>2905</v>
      </c>
      <c r="B5407" t="s">
        <v>2901</v>
      </c>
      <c r="C5407" t="s">
        <v>1721</v>
      </c>
      <c r="D5407" t="s">
        <v>3262</v>
      </c>
      <c r="E5407" t="s">
        <v>1707</v>
      </c>
    </row>
    <row r="5408" spans="1:5">
      <c r="A5408" t="s">
        <v>2906</v>
      </c>
      <c r="B5408" t="s">
        <v>2901</v>
      </c>
      <c r="C5408" t="s">
        <v>1721</v>
      </c>
      <c r="D5408" t="s">
        <v>3262</v>
      </c>
      <c r="E5408" t="s">
        <v>1708</v>
      </c>
    </row>
    <row r="5409" spans="1:5">
      <c r="A5409" t="s">
        <v>2907</v>
      </c>
      <c r="B5409" t="s">
        <v>2901</v>
      </c>
      <c r="C5409" t="s">
        <v>1721</v>
      </c>
      <c r="D5409" t="s">
        <v>3262</v>
      </c>
      <c r="E5409" t="s">
        <v>1709</v>
      </c>
    </row>
    <row r="5410" spans="1:5">
      <c r="A5410" t="s">
        <v>2908</v>
      </c>
      <c r="B5410" t="s">
        <v>2901</v>
      </c>
      <c r="C5410" t="s">
        <v>1721</v>
      </c>
      <c r="D5410" t="s">
        <v>3262</v>
      </c>
      <c r="E5410" t="s">
        <v>1710</v>
      </c>
    </row>
    <row r="5411" spans="1:5">
      <c r="A5411" t="s">
        <v>2909</v>
      </c>
      <c r="B5411" t="s">
        <v>2901</v>
      </c>
      <c r="C5411" t="s">
        <v>1721</v>
      </c>
      <c r="D5411" t="s">
        <v>3262</v>
      </c>
      <c r="E5411" t="s">
        <v>1711</v>
      </c>
    </row>
    <row r="5412" spans="1:5">
      <c r="A5412" t="s">
        <v>2910</v>
      </c>
      <c r="B5412" t="s">
        <v>2901</v>
      </c>
      <c r="C5412" t="s">
        <v>1721</v>
      </c>
      <c r="D5412" t="s">
        <v>3262</v>
      </c>
      <c r="E5412" t="s">
        <v>1712</v>
      </c>
    </row>
    <row r="5413" spans="1:5">
      <c r="A5413" t="s">
        <v>2911</v>
      </c>
      <c r="B5413" t="s">
        <v>2901</v>
      </c>
      <c r="C5413" t="s">
        <v>1721</v>
      </c>
      <c r="D5413" t="s">
        <v>3262</v>
      </c>
      <c r="E5413" t="s">
        <v>1713</v>
      </c>
    </row>
    <row r="5414" spans="1:5">
      <c r="A5414" t="s">
        <v>2912</v>
      </c>
      <c r="B5414" t="s">
        <v>2901</v>
      </c>
      <c r="C5414" t="s">
        <v>1721</v>
      </c>
      <c r="D5414" t="s">
        <v>3262</v>
      </c>
      <c r="E5414" t="s">
        <v>1714</v>
      </c>
    </row>
    <row r="5415" spans="1:5">
      <c r="A5415" t="s">
        <v>2913</v>
      </c>
      <c r="B5415" t="s">
        <v>2901</v>
      </c>
      <c r="C5415" t="s">
        <v>1721</v>
      </c>
      <c r="D5415" t="s">
        <v>3262</v>
      </c>
      <c r="E5415" t="s">
        <v>1715</v>
      </c>
    </row>
    <row r="5416" spans="1:5">
      <c r="A5416" t="s">
        <v>2914</v>
      </c>
      <c r="B5416" t="s">
        <v>2901</v>
      </c>
      <c r="C5416" t="s">
        <v>1721</v>
      </c>
      <c r="D5416" t="s">
        <v>3263</v>
      </c>
      <c r="E5416" t="s">
        <v>1702</v>
      </c>
    </row>
    <row r="5417" spans="1:5">
      <c r="A5417" t="s">
        <v>2915</v>
      </c>
      <c r="B5417" t="s">
        <v>2901</v>
      </c>
      <c r="C5417" t="s">
        <v>1721</v>
      </c>
      <c r="D5417" t="s">
        <v>3263</v>
      </c>
      <c r="E5417" t="s">
        <v>1705</v>
      </c>
    </row>
    <row r="5418" spans="1:5">
      <c r="A5418" t="s">
        <v>2916</v>
      </c>
      <c r="B5418" t="s">
        <v>2901</v>
      </c>
      <c r="C5418" t="s">
        <v>1721</v>
      </c>
      <c r="D5418" t="s">
        <v>3263</v>
      </c>
      <c r="E5418" t="s">
        <v>1706</v>
      </c>
    </row>
    <row r="5419" spans="1:5">
      <c r="A5419" t="s">
        <v>2917</v>
      </c>
      <c r="B5419" t="s">
        <v>2901</v>
      </c>
      <c r="C5419" t="s">
        <v>1721</v>
      </c>
      <c r="D5419" t="s">
        <v>3263</v>
      </c>
      <c r="E5419" t="s">
        <v>1707</v>
      </c>
    </row>
    <row r="5420" spans="1:5">
      <c r="A5420" t="s">
        <v>2918</v>
      </c>
      <c r="B5420" t="s">
        <v>2901</v>
      </c>
      <c r="C5420" t="s">
        <v>1721</v>
      </c>
      <c r="D5420" t="s">
        <v>3263</v>
      </c>
      <c r="E5420" t="s">
        <v>1708</v>
      </c>
    </row>
    <row r="5421" spans="1:5">
      <c r="A5421" t="s">
        <v>2919</v>
      </c>
      <c r="B5421" t="s">
        <v>2901</v>
      </c>
      <c r="C5421" t="s">
        <v>1721</v>
      </c>
      <c r="D5421" t="s">
        <v>3263</v>
      </c>
      <c r="E5421" t="s">
        <v>1709</v>
      </c>
    </row>
    <row r="5422" spans="1:5">
      <c r="A5422" t="s">
        <v>2920</v>
      </c>
      <c r="B5422" t="s">
        <v>2901</v>
      </c>
      <c r="C5422" t="s">
        <v>1721</v>
      </c>
      <c r="D5422" t="s">
        <v>3263</v>
      </c>
      <c r="E5422" t="s">
        <v>1710</v>
      </c>
    </row>
    <row r="5423" spans="1:5">
      <c r="A5423" t="s">
        <v>2921</v>
      </c>
      <c r="B5423" t="s">
        <v>2901</v>
      </c>
      <c r="C5423" t="s">
        <v>1721</v>
      </c>
      <c r="D5423" t="s">
        <v>3263</v>
      </c>
      <c r="E5423" t="s">
        <v>1711</v>
      </c>
    </row>
    <row r="5424" spans="1:5">
      <c r="A5424" t="s">
        <v>2922</v>
      </c>
      <c r="B5424" t="s">
        <v>2901</v>
      </c>
      <c r="C5424" t="s">
        <v>1721</v>
      </c>
      <c r="D5424" t="s">
        <v>3263</v>
      </c>
      <c r="E5424" t="s">
        <v>1712</v>
      </c>
    </row>
    <row r="5425" spans="1:5">
      <c r="A5425" t="s">
        <v>2923</v>
      </c>
      <c r="B5425" t="s">
        <v>2901</v>
      </c>
      <c r="C5425" t="s">
        <v>1721</v>
      </c>
      <c r="D5425" t="s">
        <v>3263</v>
      </c>
      <c r="E5425" t="s">
        <v>1713</v>
      </c>
    </row>
    <row r="5426" spans="1:5">
      <c r="A5426" t="s">
        <v>2924</v>
      </c>
      <c r="B5426" t="s">
        <v>2901</v>
      </c>
      <c r="C5426" t="s">
        <v>1721</v>
      </c>
      <c r="D5426" t="s">
        <v>3263</v>
      </c>
      <c r="E5426" t="s">
        <v>1714</v>
      </c>
    </row>
    <row r="5427" spans="1:5">
      <c r="A5427" t="s">
        <v>2925</v>
      </c>
      <c r="B5427" t="s">
        <v>2901</v>
      </c>
      <c r="C5427" t="s">
        <v>1721</v>
      </c>
      <c r="D5427" t="s">
        <v>3263</v>
      </c>
      <c r="E5427" t="s">
        <v>1715</v>
      </c>
    </row>
    <row r="5428" spans="1:5">
      <c r="A5428" t="s">
        <v>2926</v>
      </c>
      <c r="B5428" t="s">
        <v>2901</v>
      </c>
      <c r="C5428" t="s">
        <v>1721</v>
      </c>
      <c r="D5428" t="s">
        <v>3264</v>
      </c>
      <c r="E5428" t="s">
        <v>1702</v>
      </c>
    </row>
    <row r="5429" spans="1:5">
      <c r="A5429" t="s">
        <v>2927</v>
      </c>
      <c r="B5429" t="s">
        <v>2901</v>
      </c>
      <c r="C5429" t="s">
        <v>1721</v>
      </c>
      <c r="D5429" t="s">
        <v>3264</v>
      </c>
      <c r="E5429" t="s">
        <v>1705</v>
      </c>
    </row>
    <row r="5430" spans="1:5">
      <c r="A5430" t="s">
        <v>2928</v>
      </c>
      <c r="B5430" t="s">
        <v>2901</v>
      </c>
      <c r="C5430" t="s">
        <v>1721</v>
      </c>
      <c r="D5430" t="s">
        <v>3264</v>
      </c>
      <c r="E5430" t="s">
        <v>1706</v>
      </c>
    </row>
    <row r="5431" spans="1:5">
      <c r="A5431" t="s">
        <v>2929</v>
      </c>
      <c r="B5431" t="s">
        <v>2901</v>
      </c>
      <c r="C5431" t="s">
        <v>1721</v>
      </c>
      <c r="D5431" t="s">
        <v>3264</v>
      </c>
      <c r="E5431" t="s">
        <v>1707</v>
      </c>
    </row>
    <row r="5432" spans="1:5">
      <c r="A5432" t="s">
        <v>2930</v>
      </c>
      <c r="B5432" t="s">
        <v>2901</v>
      </c>
      <c r="C5432" t="s">
        <v>1721</v>
      </c>
      <c r="D5432" t="s">
        <v>3264</v>
      </c>
      <c r="E5432" t="s">
        <v>1708</v>
      </c>
    </row>
    <row r="5433" spans="1:5">
      <c r="A5433" t="s">
        <v>2931</v>
      </c>
      <c r="B5433" t="s">
        <v>2901</v>
      </c>
      <c r="C5433" t="s">
        <v>1721</v>
      </c>
      <c r="D5433" t="s">
        <v>3264</v>
      </c>
      <c r="E5433" t="s">
        <v>1709</v>
      </c>
    </row>
    <row r="5434" spans="1:5">
      <c r="A5434" t="s">
        <v>2932</v>
      </c>
      <c r="B5434" t="s">
        <v>2901</v>
      </c>
      <c r="C5434" t="s">
        <v>1721</v>
      </c>
      <c r="D5434" t="s">
        <v>3264</v>
      </c>
      <c r="E5434" t="s">
        <v>1710</v>
      </c>
    </row>
    <row r="5435" spans="1:5">
      <c r="A5435" t="s">
        <v>2933</v>
      </c>
      <c r="B5435" t="s">
        <v>2901</v>
      </c>
      <c r="C5435" t="s">
        <v>1721</v>
      </c>
      <c r="D5435" t="s">
        <v>3264</v>
      </c>
      <c r="E5435" t="s">
        <v>1711</v>
      </c>
    </row>
    <row r="5436" spans="1:5">
      <c r="A5436" t="s">
        <v>2934</v>
      </c>
      <c r="B5436" t="s">
        <v>2901</v>
      </c>
      <c r="C5436" t="s">
        <v>1721</v>
      </c>
      <c r="D5436" t="s">
        <v>3264</v>
      </c>
      <c r="E5436" t="s">
        <v>1712</v>
      </c>
    </row>
    <row r="5437" spans="1:5">
      <c r="A5437" t="s">
        <v>2935</v>
      </c>
      <c r="B5437" t="s">
        <v>2901</v>
      </c>
      <c r="C5437" t="s">
        <v>1721</v>
      </c>
      <c r="D5437" t="s">
        <v>3264</v>
      </c>
      <c r="E5437" t="s">
        <v>1713</v>
      </c>
    </row>
    <row r="5438" spans="1:5">
      <c r="A5438" t="s">
        <v>2936</v>
      </c>
      <c r="B5438" t="s">
        <v>2901</v>
      </c>
      <c r="C5438" t="s">
        <v>1721</v>
      </c>
      <c r="D5438" t="s">
        <v>3264</v>
      </c>
      <c r="E5438" t="s">
        <v>1714</v>
      </c>
    </row>
    <row r="5439" spans="1:5">
      <c r="A5439" t="s">
        <v>2937</v>
      </c>
      <c r="B5439" t="s">
        <v>2901</v>
      </c>
      <c r="C5439" t="s">
        <v>1721</v>
      </c>
      <c r="D5439" t="s">
        <v>3264</v>
      </c>
      <c r="E5439" t="s">
        <v>1715</v>
      </c>
    </row>
    <row r="5440" spans="1:5">
      <c r="A5440" t="s">
        <v>2938</v>
      </c>
      <c r="B5440" t="s">
        <v>2901</v>
      </c>
      <c r="C5440" t="s">
        <v>1721</v>
      </c>
      <c r="D5440" t="s">
        <v>3265</v>
      </c>
      <c r="E5440" t="s">
        <v>1702</v>
      </c>
    </row>
    <row r="5441" spans="1:5">
      <c r="A5441" t="s">
        <v>2939</v>
      </c>
      <c r="B5441" t="s">
        <v>2901</v>
      </c>
      <c r="C5441" t="s">
        <v>1721</v>
      </c>
      <c r="D5441" t="s">
        <v>3265</v>
      </c>
      <c r="E5441" t="s">
        <v>1705</v>
      </c>
    </row>
    <row r="5442" spans="1:5">
      <c r="A5442" t="s">
        <v>2940</v>
      </c>
      <c r="B5442" t="s">
        <v>2901</v>
      </c>
      <c r="C5442" t="s">
        <v>1721</v>
      </c>
      <c r="D5442" t="s">
        <v>3265</v>
      </c>
      <c r="E5442" t="s">
        <v>1706</v>
      </c>
    </row>
    <row r="5443" spans="1:5">
      <c r="A5443" t="s">
        <v>2941</v>
      </c>
      <c r="B5443" t="s">
        <v>2901</v>
      </c>
      <c r="C5443" t="s">
        <v>1721</v>
      </c>
      <c r="D5443" t="s">
        <v>3265</v>
      </c>
      <c r="E5443" t="s">
        <v>1707</v>
      </c>
    </row>
    <row r="5444" spans="1:5">
      <c r="A5444" t="s">
        <v>2942</v>
      </c>
      <c r="B5444" t="s">
        <v>2901</v>
      </c>
      <c r="C5444" t="s">
        <v>1721</v>
      </c>
      <c r="D5444" t="s">
        <v>3265</v>
      </c>
      <c r="E5444" t="s">
        <v>1708</v>
      </c>
    </row>
    <row r="5445" spans="1:5">
      <c r="A5445" t="s">
        <v>2943</v>
      </c>
      <c r="B5445" t="s">
        <v>2901</v>
      </c>
      <c r="C5445" t="s">
        <v>1721</v>
      </c>
      <c r="D5445" t="s">
        <v>3265</v>
      </c>
      <c r="E5445" t="s">
        <v>1709</v>
      </c>
    </row>
    <row r="5446" spans="1:5">
      <c r="A5446" t="s">
        <v>2944</v>
      </c>
      <c r="B5446" t="s">
        <v>2901</v>
      </c>
      <c r="C5446" t="s">
        <v>1721</v>
      </c>
      <c r="D5446" t="s">
        <v>3265</v>
      </c>
      <c r="E5446" t="s">
        <v>1710</v>
      </c>
    </row>
    <row r="5447" spans="1:5">
      <c r="A5447" t="s">
        <v>2945</v>
      </c>
      <c r="B5447" t="s">
        <v>2901</v>
      </c>
      <c r="C5447" t="s">
        <v>1721</v>
      </c>
      <c r="D5447" t="s">
        <v>3265</v>
      </c>
      <c r="E5447" t="s">
        <v>1711</v>
      </c>
    </row>
    <row r="5448" spans="1:5">
      <c r="A5448" t="s">
        <v>2946</v>
      </c>
      <c r="B5448" t="s">
        <v>2901</v>
      </c>
      <c r="C5448" t="s">
        <v>1721</v>
      </c>
      <c r="D5448" t="s">
        <v>3265</v>
      </c>
      <c r="E5448" t="s">
        <v>1712</v>
      </c>
    </row>
    <row r="5449" spans="1:5">
      <c r="A5449" t="s">
        <v>2947</v>
      </c>
      <c r="B5449" t="s">
        <v>2901</v>
      </c>
      <c r="C5449" t="s">
        <v>1721</v>
      </c>
      <c r="D5449" t="s">
        <v>3265</v>
      </c>
      <c r="E5449" t="s">
        <v>1713</v>
      </c>
    </row>
    <row r="5450" spans="1:5">
      <c r="A5450" t="s">
        <v>2948</v>
      </c>
      <c r="B5450" t="s">
        <v>2901</v>
      </c>
      <c r="C5450" t="s">
        <v>1721</v>
      </c>
      <c r="D5450" t="s">
        <v>3265</v>
      </c>
      <c r="E5450" t="s">
        <v>1714</v>
      </c>
    </row>
    <row r="5451" spans="1:5">
      <c r="A5451" t="s">
        <v>2949</v>
      </c>
      <c r="B5451" t="s">
        <v>2901</v>
      </c>
      <c r="C5451" t="s">
        <v>1721</v>
      </c>
      <c r="D5451" t="s">
        <v>3265</v>
      </c>
      <c r="E5451" t="s">
        <v>1715</v>
      </c>
    </row>
    <row r="5452" spans="1:5">
      <c r="A5452" t="s">
        <v>2950</v>
      </c>
      <c r="B5452" t="s">
        <v>2901</v>
      </c>
      <c r="C5452" t="s">
        <v>1721</v>
      </c>
      <c r="D5452" t="s">
        <v>3266</v>
      </c>
      <c r="E5452" t="s">
        <v>1702</v>
      </c>
    </row>
    <row r="5453" spans="1:5">
      <c r="A5453" t="s">
        <v>2951</v>
      </c>
      <c r="B5453" t="s">
        <v>2901</v>
      </c>
      <c r="C5453" t="s">
        <v>1721</v>
      </c>
      <c r="D5453" t="s">
        <v>3266</v>
      </c>
      <c r="E5453" t="s">
        <v>1705</v>
      </c>
    </row>
    <row r="5454" spans="1:5">
      <c r="A5454" t="s">
        <v>2952</v>
      </c>
      <c r="B5454" t="s">
        <v>2901</v>
      </c>
      <c r="C5454" t="s">
        <v>1721</v>
      </c>
      <c r="D5454" t="s">
        <v>3266</v>
      </c>
      <c r="E5454" t="s">
        <v>1706</v>
      </c>
    </row>
    <row r="5455" spans="1:5">
      <c r="A5455" t="s">
        <v>2953</v>
      </c>
      <c r="B5455" t="s">
        <v>2901</v>
      </c>
      <c r="C5455" t="s">
        <v>1721</v>
      </c>
      <c r="D5455" t="s">
        <v>3266</v>
      </c>
      <c r="E5455" t="s">
        <v>1707</v>
      </c>
    </row>
    <row r="5456" spans="1:5">
      <c r="A5456" t="s">
        <v>2954</v>
      </c>
      <c r="B5456" t="s">
        <v>2901</v>
      </c>
      <c r="C5456" t="s">
        <v>1721</v>
      </c>
      <c r="D5456" t="s">
        <v>3266</v>
      </c>
      <c r="E5456" t="s">
        <v>1708</v>
      </c>
    </row>
    <row r="5457" spans="1:5">
      <c r="A5457" t="s">
        <v>2955</v>
      </c>
      <c r="B5457" t="s">
        <v>2901</v>
      </c>
      <c r="C5457" t="s">
        <v>1721</v>
      </c>
      <c r="D5457" t="s">
        <v>3266</v>
      </c>
      <c r="E5457" t="s">
        <v>1709</v>
      </c>
    </row>
    <row r="5458" spans="1:5">
      <c r="A5458" t="s">
        <v>2956</v>
      </c>
      <c r="B5458" t="s">
        <v>2901</v>
      </c>
      <c r="C5458" t="s">
        <v>1721</v>
      </c>
      <c r="D5458" t="s">
        <v>3266</v>
      </c>
      <c r="E5458" t="s">
        <v>1710</v>
      </c>
    </row>
    <row r="5459" spans="1:5">
      <c r="A5459" t="s">
        <v>2957</v>
      </c>
      <c r="B5459" t="s">
        <v>2901</v>
      </c>
      <c r="C5459" t="s">
        <v>1721</v>
      </c>
      <c r="D5459" t="s">
        <v>3266</v>
      </c>
      <c r="E5459" t="s">
        <v>1711</v>
      </c>
    </row>
    <row r="5460" spans="1:5">
      <c r="A5460" t="s">
        <v>2958</v>
      </c>
      <c r="B5460" t="s">
        <v>2901</v>
      </c>
      <c r="C5460" t="s">
        <v>1721</v>
      </c>
      <c r="D5460" t="s">
        <v>3266</v>
      </c>
      <c r="E5460" t="s">
        <v>1712</v>
      </c>
    </row>
    <row r="5461" spans="1:5">
      <c r="A5461" t="s">
        <v>2959</v>
      </c>
      <c r="B5461" t="s">
        <v>2901</v>
      </c>
      <c r="C5461" t="s">
        <v>1721</v>
      </c>
      <c r="D5461" t="s">
        <v>3266</v>
      </c>
      <c r="E5461" t="s">
        <v>1713</v>
      </c>
    </row>
    <row r="5462" spans="1:5">
      <c r="A5462" t="s">
        <v>2960</v>
      </c>
      <c r="B5462" t="s">
        <v>2901</v>
      </c>
      <c r="C5462" t="s">
        <v>1721</v>
      </c>
      <c r="D5462" t="s">
        <v>3266</v>
      </c>
      <c r="E5462" t="s">
        <v>1714</v>
      </c>
    </row>
    <row r="5463" spans="1:5">
      <c r="A5463" t="s">
        <v>2961</v>
      </c>
      <c r="B5463" t="s">
        <v>2901</v>
      </c>
      <c r="C5463" t="s">
        <v>1721</v>
      </c>
      <c r="D5463" t="s">
        <v>3266</v>
      </c>
      <c r="E5463" t="s">
        <v>1715</v>
      </c>
    </row>
    <row r="5464" spans="1:5">
      <c r="A5464" t="s">
        <v>2962</v>
      </c>
      <c r="B5464" t="s">
        <v>2901</v>
      </c>
      <c r="C5464" t="s">
        <v>1721</v>
      </c>
      <c r="D5464" t="s">
        <v>3267</v>
      </c>
      <c r="E5464" t="s">
        <v>1702</v>
      </c>
    </row>
    <row r="5465" spans="1:5">
      <c r="A5465" t="s">
        <v>2963</v>
      </c>
      <c r="B5465" t="s">
        <v>2901</v>
      </c>
      <c r="C5465" t="s">
        <v>1721</v>
      </c>
      <c r="D5465" t="s">
        <v>3267</v>
      </c>
      <c r="E5465" t="s">
        <v>1705</v>
      </c>
    </row>
    <row r="5466" spans="1:5">
      <c r="A5466" t="s">
        <v>2964</v>
      </c>
      <c r="B5466" t="s">
        <v>2901</v>
      </c>
      <c r="C5466" t="s">
        <v>1721</v>
      </c>
      <c r="D5466" t="s">
        <v>3267</v>
      </c>
      <c r="E5466" t="s">
        <v>1706</v>
      </c>
    </row>
    <row r="5467" spans="1:5">
      <c r="A5467" t="s">
        <v>2965</v>
      </c>
      <c r="B5467" t="s">
        <v>2901</v>
      </c>
      <c r="C5467" t="s">
        <v>1721</v>
      </c>
      <c r="D5467" t="s">
        <v>3267</v>
      </c>
      <c r="E5467" t="s">
        <v>1707</v>
      </c>
    </row>
    <row r="5468" spans="1:5">
      <c r="A5468" t="s">
        <v>2966</v>
      </c>
      <c r="B5468" t="s">
        <v>2901</v>
      </c>
      <c r="C5468" t="s">
        <v>1721</v>
      </c>
      <c r="D5468" t="s">
        <v>3267</v>
      </c>
      <c r="E5468" t="s">
        <v>1708</v>
      </c>
    </row>
    <row r="5469" spans="1:5">
      <c r="A5469" t="s">
        <v>2967</v>
      </c>
      <c r="B5469" t="s">
        <v>2901</v>
      </c>
      <c r="C5469" t="s">
        <v>1721</v>
      </c>
      <c r="D5469" t="s">
        <v>3267</v>
      </c>
      <c r="E5469" t="s">
        <v>1709</v>
      </c>
    </row>
    <row r="5470" spans="1:5">
      <c r="A5470" t="s">
        <v>2968</v>
      </c>
      <c r="B5470" t="s">
        <v>2901</v>
      </c>
      <c r="C5470" t="s">
        <v>1721</v>
      </c>
      <c r="D5470" t="s">
        <v>3267</v>
      </c>
      <c r="E5470" t="s">
        <v>1710</v>
      </c>
    </row>
    <row r="5471" spans="1:5">
      <c r="A5471" t="s">
        <v>2969</v>
      </c>
      <c r="B5471" t="s">
        <v>2901</v>
      </c>
      <c r="C5471" t="s">
        <v>1721</v>
      </c>
      <c r="D5471" t="s">
        <v>3267</v>
      </c>
      <c r="E5471" t="s">
        <v>1711</v>
      </c>
    </row>
    <row r="5472" spans="1:5">
      <c r="A5472" t="s">
        <v>2970</v>
      </c>
      <c r="B5472" t="s">
        <v>2901</v>
      </c>
      <c r="C5472" t="s">
        <v>1721</v>
      </c>
      <c r="D5472" t="s">
        <v>3267</v>
      </c>
      <c r="E5472" t="s">
        <v>1712</v>
      </c>
    </row>
    <row r="5473" spans="1:5">
      <c r="A5473" t="s">
        <v>2971</v>
      </c>
      <c r="B5473" t="s">
        <v>2901</v>
      </c>
      <c r="C5473" t="s">
        <v>1721</v>
      </c>
      <c r="D5473" t="s">
        <v>3267</v>
      </c>
      <c r="E5473" t="s">
        <v>1713</v>
      </c>
    </row>
    <row r="5474" spans="1:5">
      <c r="A5474" t="s">
        <v>2972</v>
      </c>
      <c r="B5474" t="s">
        <v>2901</v>
      </c>
      <c r="C5474" t="s">
        <v>1721</v>
      </c>
      <c r="D5474" t="s">
        <v>3267</v>
      </c>
      <c r="E5474" t="s">
        <v>1714</v>
      </c>
    </row>
    <row r="5475" spans="1:5">
      <c r="A5475" t="s">
        <v>2973</v>
      </c>
      <c r="B5475" t="s">
        <v>2901</v>
      </c>
      <c r="C5475" t="s">
        <v>1721</v>
      </c>
      <c r="D5475" t="s">
        <v>3267</v>
      </c>
      <c r="E5475" t="s">
        <v>1715</v>
      </c>
    </row>
    <row r="5476" spans="1:5">
      <c r="A5476" t="s">
        <v>2974</v>
      </c>
      <c r="B5476" t="s">
        <v>2901</v>
      </c>
      <c r="C5476" t="s">
        <v>1721</v>
      </c>
      <c r="D5476" t="s">
        <v>3268</v>
      </c>
      <c r="E5476" t="s">
        <v>1702</v>
      </c>
    </row>
    <row r="5477" spans="1:5">
      <c r="A5477" t="s">
        <v>2975</v>
      </c>
      <c r="B5477" t="s">
        <v>2901</v>
      </c>
      <c r="C5477" t="s">
        <v>1721</v>
      </c>
      <c r="D5477" t="s">
        <v>3268</v>
      </c>
      <c r="E5477" t="s">
        <v>1705</v>
      </c>
    </row>
    <row r="5478" spans="1:5">
      <c r="A5478" t="s">
        <v>2976</v>
      </c>
      <c r="B5478" t="s">
        <v>2901</v>
      </c>
      <c r="C5478" t="s">
        <v>1721</v>
      </c>
      <c r="D5478" t="s">
        <v>3268</v>
      </c>
      <c r="E5478" t="s">
        <v>1706</v>
      </c>
    </row>
    <row r="5479" spans="1:5">
      <c r="A5479" t="s">
        <v>2977</v>
      </c>
      <c r="B5479" t="s">
        <v>2901</v>
      </c>
      <c r="C5479" t="s">
        <v>1721</v>
      </c>
      <c r="D5479" t="s">
        <v>3268</v>
      </c>
      <c r="E5479" t="s">
        <v>1707</v>
      </c>
    </row>
    <row r="5480" spans="1:5">
      <c r="A5480" t="s">
        <v>2978</v>
      </c>
      <c r="B5480" t="s">
        <v>2901</v>
      </c>
      <c r="C5480" t="s">
        <v>1721</v>
      </c>
      <c r="D5480" t="s">
        <v>3268</v>
      </c>
      <c r="E5480" t="s">
        <v>1708</v>
      </c>
    </row>
    <row r="5481" spans="1:5">
      <c r="A5481" t="s">
        <v>2979</v>
      </c>
      <c r="B5481" t="s">
        <v>2901</v>
      </c>
      <c r="C5481" t="s">
        <v>1721</v>
      </c>
      <c r="D5481" t="s">
        <v>3268</v>
      </c>
      <c r="E5481" t="s">
        <v>1709</v>
      </c>
    </row>
    <row r="5482" spans="1:5">
      <c r="A5482" t="s">
        <v>2980</v>
      </c>
      <c r="B5482" t="s">
        <v>2901</v>
      </c>
      <c r="C5482" t="s">
        <v>1721</v>
      </c>
      <c r="D5482" t="s">
        <v>3268</v>
      </c>
      <c r="E5482" t="s">
        <v>1710</v>
      </c>
    </row>
    <row r="5483" spans="1:5">
      <c r="A5483" t="s">
        <v>2981</v>
      </c>
      <c r="B5483" t="s">
        <v>2901</v>
      </c>
      <c r="C5483" t="s">
        <v>1721</v>
      </c>
      <c r="D5483" t="s">
        <v>3268</v>
      </c>
      <c r="E5483" t="s">
        <v>1711</v>
      </c>
    </row>
    <row r="5484" spans="1:5">
      <c r="A5484" t="s">
        <v>2982</v>
      </c>
      <c r="B5484" t="s">
        <v>2901</v>
      </c>
      <c r="C5484" t="s">
        <v>1721</v>
      </c>
      <c r="D5484" t="s">
        <v>3268</v>
      </c>
      <c r="E5484" t="s">
        <v>1712</v>
      </c>
    </row>
    <row r="5485" spans="1:5">
      <c r="A5485" t="s">
        <v>2983</v>
      </c>
      <c r="B5485" t="s">
        <v>2901</v>
      </c>
      <c r="C5485" t="s">
        <v>1721</v>
      </c>
      <c r="D5485" t="s">
        <v>3268</v>
      </c>
      <c r="E5485" t="s">
        <v>1713</v>
      </c>
    </row>
    <row r="5486" spans="1:5">
      <c r="A5486" t="s">
        <v>2984</v>
      </c>
      <c r="B5486" t="s">
        <v>2901</v>
      </c>
      <c r="C5486" t="s">
        <v>1721</v>
      </c>
      <c r="D5486" t="s">
        <v>3268</v>
      </c>
      <c r="E5486" t="s">
        <v>1714</v>
      </c>
    </row>
    <row r="5487" spans="1:5">
      <c r="A5487" t="s">
        <v>2985</v>
      </c>
      <c r="B5487" t="s">
        <v>2901</v>
      </c>
      <c r="C5487" t="s">
        <v>1721</v>
      </c>
      <c r="D5487" t="s">
        <v>3268</v>
      </c>
      <c r="E5487" t="s">
        <v>1715</v>
      </c>
    </row>
    <row r="5488" spans="1:5">
      <c r="A5488" t="s">
        <v>2986</v>
      </c>
      <c r="B5488" t="s">
        <v>2901</v>
      </c>
      <c r="C5488" t="s">
        <v>1721</v>
      </c>
      <c r="D5488" t="s">
        <v>3269</v>
      </c>
      <c r="E5488" t="s">
        <v>1702</v>
      </c>
    </row>
    <row r="5489" spans="1:5">
      <c r="A5489" t="s">
        <v>2987</v>
      </c>
      <c r="B5489" t="s">
        <v>2901</v>
      </c>
      <c r="C5489" t="s">
        <v>1721</v>
      </c>
      <c r="D5489" t="s">
        <v>3269</v>
      </c>
      <c r="E5489" t="s">
        <v>1705</v>
      </c>
    </row>
    <row r="5490" spans="1:5">
      <c r="A5490" t="s">
        <v>2988</v>
      </c>
      <c r="B5490" t="s">
        <v>2901</v>
      </c>
      <c r="C5490" t="s">
        <v>1721</v>
      </c>
      <c r="D5490" t="s">
        <v>3269</v>
      </c>
      <c r="E5490" t="s">
        <v>1706</v>
      </c>
    </row>
    <row r="5491" spans="1:5">
      <c r="A5491" t="s">
        <v>2989</v>
      </c>
      <c r="B5491" t="s">
        <v>2901</v>
      </c>
      <c r="C5491" t="s">
        <v>1721</v>
      </c>
      <c r="D5491" t="s">
        <v>3269</v>
      </c>
      <c r="E5491" t="s">
        <v>1707</v>
      </c>
    </row>
    <row r="5492" spans="1:5">
      <c r="A5492" t="s">
        <v>2990</v>
      </c>
      <c r="B5492" t="s">
        <v>2901</v>
      </c>
      <c r="C5492" t="s">
        <v>1721</v>
      </c>
      <c r="D5492" t="s">
        <v>3269</v>
      </c>
      <c r="E5492" t="s">
        <v>1708</v>
      </c>
    </row>
    <row r="5493" spans="1:5">
      <c r="A5493" t="s">
        <v>2991</v>
      </c>
      <c r="B5493" t="s">
        <v>2901</v>
      </c>
      <c r="C5493" t="s">
        <v>1721</v>
      </c>
      <c r="D5493" t="s">
        <v>3269</v>
      </c>
      <c r="E5493" t="s">
        <v>1709</v>
      </c>
    </row>
    <row r="5494" spans="1:5">
      <c r="A5494" t="s">
        <v>2992</v>
      </c>
      <c r="B5494" t="s">
        <v>2901</v>
      </c>
      <c r="C5494" t="s">
        <v>1721</v>
      </c>
      <c r="D5494" t="s">
        <v>3269</v>
      </c>
      <c r="E5494" t="s">
        <v>1710</v>
      </c>
    </row>
    <row r="5495" spans="1:5">
      <c r="A5495" t="s">
        <v>2993</v>
      </c>
      <c r="B5495" t="s">
        <v>2901</v>
      </c>
      <c r="C5495" t="s">
        <v>1721</v>
      </c>
      <c r="D5495" t="s">
        <v>3269</v>
      </c>
      <c r="E5495" t="s">
        <v>1711</v>
      </c>
    </row>
    <row r="5496" spans="1:5">
      <c r="A5496" t="s">
        <v>2994</v>
      </c>
      <c r="B5496" t="s">
        <v>2901</v>
      </c>
      <c r="C5496" t="s">
        <v>1721</v>
      </c>
      <c r="D5496" t="s">
        <v>3269</v>
      </c>
      <c r="E5496" t="s">
        <v>1712</v>
      </c>
    </row>
    <row r="5497" spans="1:5">
      <c r="A5497" t="s">
        <v>2995</v>
      </c>
      <c r="B5497" t="s">
        <v>2901</v>
      </c>
      <c r="C5497" t="s">
        <v>1721</v>
      </c>
      <c r="D5497" t="s">
        <v>3269</v>
      </c>
      <c r="E5497" t="s">
        <v>1713</v>
      </c>
    </row>
    <row r="5498" spans="1:5">
      <c r="A5498" t="s">
        <v>2996</v>
      </c>
      <c r="B5498" t="s">
        <v>2901</v>
      </c>
      <c r="C5498" t="s">
        <v>1721</v>
      </c>
      <c r="D5498" t="s">
        <v>3269</v>
      </c>
      <c r="E5498" t="s">
        <v>1714</v>
      </c>
    </row>
    <row r="5499" spans="1:5">
      <c r="A5499" t="s">
        <v>2997</v>
      </c>
      <c r="B5499" t="s">
        <v>2901</v>
      </c>
      <c r="C5499" t="s">
        <v>1721</v>
      </c>
      <c r="D5499" t="s">
        <v>3269</v>
      </c>
      <c r="E5499" t="s">
        <v>1715</v>
      </c>
    </row>
    <row r="5500" spans="1:5">
      <c r="A5500" t="s">
        <v>2998</v>
      </c>
      <c r="B5500" t="s">
        <v>2901</v>
      </c>
      <c r="C5500" t="s">
        <v>1721</v>
      </c>
      <c r="D5500" t="s">
        <v>3270</v>
      </c>
      <c r="E5500" t="s">
        <v>1702</v>
      </c>
    </row>
    <row r="5501" spans="1:5">
      <c r="A5501" t="s">
        <v>2999</v>
      </c>
      <c r="B5501" t="s">
        <v>2901</v>
      </c>
      <c r="C5501" t="s">
        <v>1721</v>
      </c>
      <c r="D5501" t="s">
        <v>3270</v>
      </c>
      <c r="E5501" t="s">
        <v>1705</v>
      </c>
    </row>
    <row r="5502" spans="1:5">
      <c r="A5502" t="s">
        <v>3000</v>
      </c>
      <c r="B5502" t="s">
        <v>2901</v>
      </c>
      <c r="C5502" t="s">
        <v>1721</v>
      </c>
      <c r="D5502" t="s">
        <v>3270</v>
      </c>
      <c r="E5502" t="s">
        <v>1706</v>
      </c>
    </row>
    <row r="5503" spans="1:5">
      <c r="A5503" t="s">
        <v>3001</v>
      </c>
      <c r="B5503" t="s">
        <v>2901</v>
      </c>
      <c r="C5503" t="s">
        <v>1721</v>
      </c>
      <c r="D5503" t="s">
        <v>3270</v>
      </c>
      <c r="E5503" t="s">
        <v>1707</v>
      </c>
    </row>
    <row r="5504" spans="1:5">
      <c r="A5504" t="s">
        <v>3002</v>
      </c>
      <c r="B5504" t="s">
        <v>2901</v>
      </c>
      <c r="C5504" t="s">
        <v>1721</v>
      </c>
      <c r="D5504" t="s">
        <v>3270</v>
      </c>
      <c r="E5504" t="s">
        <v>1708</v>
      </c>
    </row>
    <row r="5505" spans="1:5">
      <c r="A5505" t="s">
        <v>3003</v>
      </c>
      <c r="B5505" t="s">
        <v>2901</v>
      </c>
      <c r="C5505" t="s">
        <v>1721</v>
      </c>
      <c r="D5505" t="s">
        <v>3270</v>
      </c>
      <c r="E5505" t="s">
        <v>1709</v>
      </c>
    </row>
    <row r="5506" spans="1:5">
      <c r="A5506" t="s">
        <v>3004</v>
      </c>
      <c r="B5506" t="s">
        <v>2901</v>
      </c>
      <c r="C5506" t="s">
        <v>1721</v>
      </c>
      <c r="D5506" t="s">
        <v>3270</v>
      </c>
      <c r="E5506" t="s">
        <v>1710</v>
      </c>
    </row>
    <row r="5507" spans="1:5">
      <c r="A5507" t="s">
        <v>3005</v>
      </c>
      <c r="B5507" t="s">
        <v>2901</v>
      </c>
      <c r="C5507" t="s">
        <v>1721</v>
      </c>
      <c r="D5507" t="s">
        <v>3270</v>
      </c>
      <c r="E5507" t="s">
        <v>1711</v>
      </c>
    </row>
    <row r="5508" spans="1:5">
      <c r="A5508" t="s">
        <v>3006</v>
      </c>
      <c r="B5508" t="s">
        <v>2901</v>
      </c>
      <c r="C5508" t="s">
        <v>1721</v>
      </c>
      <c r="D5508" t="s">
        <v>3270</v>
      </c>
      <c r="E5508" t="s">
        <v>1712</v>
      </c>
    </row>
    <row r="5509" spans="1:5">
      <c r="A5509" t="s">
        <v>3007</v>
      </c>
      <c r="B5509" t="s">
        <v>2901</v>
      </c>
      <c r="C5509" t="s">
        <v>1721</v>
      </c>
      <c r="D5509" t="s">
        <v>3270</v>
      </c>
      <c r="E5509" t="s">
        <v>1713</v>
      </c>
    </row>
    <row r="5510" spans="1:5">
      <c r="A5510" t="s">
        <v>3008</v>
      </c>
      <c r="B5510" t="s">
        <v>2901</v>
      </c>
      <c r="C5510" t="s">
        <v>1721</v>
      </c>
      <c r="D5510" t="s">
        <v>3270</v>
      </c>
      <c r="E5510" t="s">
        <v>1714</v>
      </c>
    </row>
    <row r="5511" spans="1:5">
      <c r="A5511" t="s">
        <v>3009</v>
      </c>
      <c r="B5511" t="s">
        <v>2901</v>
      </c>
      <c r="C5511" t="s">
        <v>1721</v>
      </c>
      <c r="D5511" t="s">
        <v>3270</v>
      </c>
      <c r="E5511" t="s">
        <v>1715</v>
      </c>
    </row>
    <row r="5512" spans="1:5">
      <c r="A5512" t="s">
        <v>3010</v>
      </c>
      <c r="B5512" t="s">
        <v>2901</v>
      </c>
      <c r="C5512" t="s">
        <v>1721</v>
      </c>
      <c r="D5512" t="s">
        <v>3271</v>
      </c>
      <c r="E5512" t="s">
        <v>1702</v>
      </c>
    </row>
    <row r="5513" spans="1:5">
      <c r="A5513" t="s">
        <v>3011</v>
      </c>
      <c r="B5513" t="s">
        <v>2901</v>
      </c>
      <c r="C5513" t="s">
        <v>1721</v>
      </c>
      <c r="D5513" t="s">
        <v>3271</v>
      </c>
      <c r="E5513" t="s">
        <v>1705</v>
      </c>
    </row>
    <row r="5514" spans="1:5">
      <c r="A5514" t="s">
        <v>3012</v>
      </c>
      <c r="B5514" t="s">
        <v>2901</v>
      </c>
      <c r="C5514" t="s">
        <v>1721</v>
      </c>
      <c r="D5514" t="s">
        <v>3271</v>
      </c>
      <c r="E5514" t="s">
        <v>1706</v>
      </c>
    </row>
    <row r="5515" spans="1:5">
      <c r="A5515" t="s">
        <v>3013</v>
      </c>
      <c r="B5515" t="s">
        <v>2901</v>
      </c>
      <c r="C5515" t="s">
        <v>1721</v>
      </c>
      <c r="D5515" t="s">
        <v>3271</v>
      </c>
      <c r="E5515" t="s">
        <v>1707</v>
      </c>
    </row>
    <row r="5516" spans="1:5">
      <c r="A5516" t="s">
        <v>3014</v>
      </c>
      <c r="B5516" t="s">
        <v>2901</v>
      </c>
      <c r="C5516" t="s">
        <v>1721</v>
      </c>
      <c r="D5516" t="s">
        <v>3271</v>
      </c>
      <c r="E5516" t="s">
        <v>1708</v>
      </c>
    </row>
    <row r="5517" spans="1:5">
      <c r="A5517" t="s">
        <v>3015</v>
      </c>
      <c r="B5517" t="s">
        <v>2901</v>
      </c>
      <c r="C5517" t="s">
        <v>1721</v>
      </c>
      <c r="D5517" t="s">
        <v>3271</v>
      </c>
      <c r="E5517" t="s">
        <v>1709</v>
      </c>
    </row>
    <row r="5518" spans="1:5">
      <c r="A5518" t="s">
        <v>3016</v>
      </c>
      <c r="B5518" t="s">
        <v>2901</v>
      </c>
      <c r="C5518" t="s">
        <v>1721</v>
      </c>
      <c r="D5518" t="s">
        <v>3271</v>
      </c>
      <c r="E5518" t="s">
        <v>1710</v>
      </c>
    </row>
    <row r="5519" spans="1:5">
      <c r="A5519" t="s">
        <v>3017</v>
      </c>
      <c r="B5519" t="s">
        <v>2901</v>
      </c>
      <c r="C5519" t="s">
        <v>1721</v>
      </c>
      <c r="D5519" t="s">
        <v>3271</v>
      </c>
      <c r="E5519" t="s">
        <v>1711</v>
      </c>
    </row>
    <row r="5520" spans="1:5">
      <c r="A5520" t="s">
        <v>3018</v>
      </c>
      <c r="B5520" t="s">
        <v>2901</v>
      </c>
      <c r="C5520" t="s">
        <v>1721</v>
      </c>
      <c r="D5520" t="s">
        <v>3271</v>
      </c>
      <c r="E5520" t="s">
        <v>1712</v>
      </c>
    </row>
    <row r="5521" spans="1:5">
      <c r="A5521" t="s">
        <v>3019</v>
      </c>
      <c r="B5521" t="s">
        <v>2901</v>
      </c>
      <c r="C5521" t="s">
        <v>1721</v>
      </c>
      <c r="D5521" t="s">
        <v>3271</v>
      </c>
      <c r="E5521" t="s">
        <v>1713</v>
      </c>
    </row>
    <row r="5522" spans="1:5">
      <c r="A5522" t="s">
        <v>3020</v>
      </c>
      <c r="B5522" t="s">
        <v>2901</v>
      </c>
      <c r="C5522" t="s">
        <v>1721</v>
      </c>
      <c r="D5522" t="s">
        <v>3271</v>
      </c>
      <c r="E5522" t="s">
        <v>1714</v>
      </c>
    </row>
    <row r="5523" spans="1:5">
      <c r="A5523" t="s">
        <v>3021</v>
      </c>
      <c r="B5523" t="s">
        <v>2901</v>
      </c>
      <c r="C5523" t="s">
        <v>1721</v>
      </c>
      <c r="D5523" t="s">
        <v>3271</v>
      </c>
      <c r="E5523" t="s">
        <v>1715</v>
      </c>
    </row>
    <row r="5524" spans="1:5">
      <c r="A5524" t="s">
        <v>3022</v>
      </c>
      <c r="B5524" t="s">
        <v>2901</v>
      </c>
      <c r="C5524" t="s">
        <v>1722</v>
      </c>
      <c r="D5524" t="s">
        <v>3262</v>
      </c>
      <c r="E5524" t="s">
        <v>1702</v>
      </c>
    </row>
    <row r="5525" spans="1:5">
      <c r="A5525" t="s">
        <v>3023</v>
      </c>
      <c r="B5525" t="s">
        <v>2901</v>
      </c>
      <c r="C5525" t="s">
        <v>1722</v>
      </c>
      <c r="D5525" t="s">
        <v>3262</v>
      </c>
      <c r="E5525" t="s">
        <v>1705</v>
      </c>
    </row>
    <row r="5526" spans="1:5">
      <c r="A5526" t="s">
        <v>3024</v>
      </c>
      <c r="B5526" t="s">
        <v>2901</v>
      </c>
      <c r="C5526" t="s">
        <v>1722</v>
      </c>
      <c r="D5526" t="s">
        <v>3262</v>
      </c>
      <c r="E5526" t="s">
        <v>1706</v>
      </c>
    </row>
    <row r="5527" spans="1:5">
      <c r="A5527" t="s">
        <v>3025</v>
      </c>
      <c r="B5527" t="s">
        <v>2901</v>
      </c>
      <c r="C5527" t="s">
        <v>1722</v>
      </c>
      <c r="D5527" t="s">
        <v>3262</v>
      </c>
      <c r="E5527" t="s">
        <v>1707</v>
      </c>
    </row>
    <row r="5528" spans="1:5">
      <c r="A5528" t="s">
        <v>3026</v>
      </c>
      <c r="B5528" t="s">
        <v>2901</v>
      </c>
      <c r="C5528" t="s">
        <v>1722</v>
      </c>
      <c r="D5528" t="s">
        <v>3262</v>
      </c>
      <c r="E5528" t="s">
        <v>1708</v>
      </c>
    </row>
    <row r="5529" spans="1:5">
      <c r="A5529" t="s">
        <v>3027</v>
      </c>
      <c r="B5529" t="s">
        <v>2901</v>
      </c>
      <c r="C5529" t="s">
        <v>1722</v>
      </c>
      <c r="D5529" t="s">
        <v>3262</v>
      </c>
      <c r="E5529" t="s">
        <v>1709</v>
      </c>
    </row>
    <row r="5530" spans="1:5">
      <c r="A5530" t="s">
        <v>3028</v>
      </c>
      <c r="B5530" t="s">
        <v>2901</v>
      </c>
      <c r="C5530" t="s">
        <v>1722</v>
      </c>
      <c r="D5530" t="s">
        <v>3262</v>
      </c>
      <c r="E5530" t="s">
        <v>1710</v>
      </c>
    </row>
    <row r="5531" spans="1:5">
      <c r="A5531" t="s">
        <v>3029</v>
      </c>
      <c r="B5531" t="s">
        <v>2901</v>
      </c>
      <c r="C5531" t="s">
        <v>1722</v>
      </c>
      <c r="D5531" t="s">
        <v>3262</v>
      </c>
      <c r="E5531" t="s">
        <v>1711</v>
      </c>
    </row>
    <row r="5532" spans="1:5">
      <c r="A5532" t="s">
        <v>3030</v>
      </c>
      <c r="B5532" t="s">
        <v>2901</v>
      </c>
      <c r="C5532" t="s">
        <v>1722</v>
      </c>
      <c r="D5532" t="s">
        <v>3262</v>
      </c>
      <c r="E5532" t="s">
        <v>1712</v>
      </c>
    </row>
    <row r="5533" spans="1:5">
      <c r="A5533" t="s">
        <v>3031</v>
      </c>
      <c r="B5533" t="s">
        <v>2901</v>
      </c>
      <c r="C5533" t="s">
        <v>1722</v>
      </c>
      <c r="D5533" t="s">
        <v>3262</v>
      </c>
      <c r="E5533" t="s">
        <v>1713</v>
      </c>
    </row>
    <row r="5534" spans="1:5">
      <c r="A5534" t="s">
        <v>3032</v>
      </c>
      <c r="B5534" t="s">
        <v>2901</v>
      </c>
      <c r="C5534" t="s">
        <v>1722</v>
      </c>
      <c r="D5534" t="s">
        <v>3262</v>
      </c>
      <c r="E5534" t="s">
        <v>1714</v>
      </c>
    </row>
    <row r="5535" spans="1:5">
      <c r="A5535" t="s">
        <v>3033</v>
      </c>
      <c r="B5535" t="s">
        <v>2901</v>
      </c>
      <c r="C5535" t="s">
        <v>1722</v>
      </c>
      <c r="D5535" t="s">
        <v>3262</v>
      </c>
      <c r="E5535" t="s">
        <v>1715</v>
      </c>
    </row>
    <row r="5536" spans="1:5">
      <c r="A5536" t="s">
        <v>3034</v>
      </c>
      <c r="B5536" t="s">
        <v>2901</v>
      </c>
      <c r="C5536" t="s">
        <v>1722</v>
      </c>
      <c r="D5536" t="s">
        <v>3263</v>
      </c>
      <c r="E5536" t="s">
        <v>1702</v>
      </c>
    </row>
    <row r="5537" spans="1:5">
      <c r="A5537" t="s">
        <v>3035</v>
      </c>
      <c r="B5537" t="s">
        <v>2901</v>
      </c>
      <c r="C5537" t="s">
        <v>1722</v>
      </c>
      <c r="D5537" t="s">
        <v>3263</v>
      </c>
      <c r="E5537" t="s">
        <v>1705</v>
      </c>
    </row>
    <row r="5538" spans="1:5">
      <c r="A5538" t="s">
        <v>3036</v>
      </c>
      <c r="B5538" t="s">
        <v>2901</v>
      </c>
      <c r="C5538" t="s">
        <v>1722</v>
      </c>
      <c r="D5538" t="s">
        <v>3263</v>
      </c>
      <c r="E5538" t="s">
        <v>1706</v>
      </c>
    </row>
    <row r="5539" spans="1:5">
      <c r="A5539" t="s">
        <v>3037</v>
      </c>
      <c r="B5539" t="s">
        <v>2901</v>
      </c>
      <c r="C5539" t="s">
        <v>1722</v>
      </c>
      <c r="D5539" t="s">
        <v>3263</v>
      </c>
      <c r="E5539" t="s">
        <v>1707</v>
      </c>
    </row>
    <row r="5540" spans="1:5">
      <c r="A5540" t="s">
        <v>3038</v>
      </c>
      <c r="B5540" t="s">
        <v>2901</v>
      </c>
      <c r="C5540" t="s">
        <v>1722</v>
      </c>
      <c r="D5540" t="s">
        <v>3263</v>
      </c>
      <c r="E5540" t="s">
        <v>1708</v>
      </c>
    </row>
    <row r="5541" spans="1:5">
      <c r="A5541" t="s">
        <v>3039</v>
      </c>
      <c r="B5541" t="s">
        <v>2901</v>
      </c>
      <c r="C5541" t="s">
        <v>1722</v>
      </c>
      <c r="D5541" t="s">
        <v>3263</v>
      </c>
      <c r="E5541" t="s">
        <v>1709</v>
      </c>
    </row>
    <row r="5542" spans="1:5">
      <c r="A5542" t="s">
        <v>3040</v>
      </c>
      <c r="B5542" t="s">
        <v>2901</v>
      </c>
      <c r="C5542" t="s">
        <v>1722</v>
      </c>
      <c r="D5542" t="s">
        <v>3263</v>
      </c>
      <c r="E5542" t="s">
        <v>1710</v>
      </c>
    </row>
    <row r="5543" spans="1:5">
      <c r="A5543" t="s">
        <v>3041</v>
      </c>
      <c r="B5543" t="s">
        <v>2901</v>
      </c>
      <c r="C5543" t="s">
        <v>1722</v>
      </c>
      <c r="D5543" t="s">
        <v>3263</v>
      </c>
      <c r="E5543" t="s">
        <v>1711</v>
      </c>
    </row>
    <row r="5544" spans="1:5">
      <c r="A5544" t="s">
        <v>3042</v>
      </c>
      <c r="B5544" t="s">
        <v>2901</v>
      </c>
      <c r="C5544" t="s">
        <v>1722</v>
      </c>
      <c r="D5544" t="s">
        <v>3263</v>
      </c>
      <c r="E5544" t="s">
        <v>1712</v>
      </c>
    </row>
    <row r="5545" spans="1:5">
      <c r="A5545" t="s">
        <v>3043</v>
      </c>
      <c r="B5545" t="s">
        <v>2901</v>
      </c>
      <c r="C5545" t="s">
        <v>1722</v>
      </c>
      <c r="D5545" t="s">
        <v>3263</v>
      </c>
      <c r="E5545" t="s">
        <v>1713</v>
      </c>
    </row>
    <row r="5546" spans="1:5">
      <c r="A5546" t="s">
        <v>3044</v>
      </c>
      <c r="B5546" t="s">
        <v>2901</v>
      </c>
      <c r="C5546" t="s">
        <v>1722</v>
      </c>
      <c r="D5546" t="s">
        <v>3263</v>
      </c>
      <c r="E5546" t="s">
        <v>1714</v>
      </c>
    </row>
    <row r="5547" spans="1:5">
      <c r="A5547" t="s">
        <v>3045</v>
      </c>
      <c r="B5547" t="s">
        <v>2901</v>
      </c>
      <c r="C5547" t="s">
        <v>1722</v>
      </c>
      <c r="D5547" t="s">
        <v>3263</v>
      </c>
      <c r="E5547" t="s">
        <v>1715</v>
      </c>
    </row>
    <row r="5548" spans="1:5">
      <c r="A5548" t="s">
        <v>3046</v>
      </c>
      <c r="B5548" t="s">
        <v>2901</v>
      </c>
      <c r="C5548" t="s">
        <v>1722</v>
      </c>
      <c r="D5548" t="s">
        <v>3264</v>
      </c>
      <c r="E5548" t="s">
        <v>1702</v>
      </c>
    </row>
    <row r="5549" spans="1:5">
      <c r="A5549" t="s">
        <v>3047</v>
      </c>
      <c r="B5549" t="s">
        <v>2901</v>
      </c>
      <c r="C5549" t="s">
        <v>1722</v>
      </c>
      <c r="D5549" t="s">
        <v>3264</v>
      </c>
      <c r="E5549" t="s">
        <v>1705</v>
      </c>
    </row>
    <row r="5550" spans="1:5">
      <c r="A5550" t="s">
        <v>3048</v>
      </c>
      <c r="B5550" t="s">
        <v>2901</v>
      </c>
      <c r="C5550" t="s">
        <v>1722</v>
      </c>
      <c r="D5550" t="s">
        <v>3264</v>
      </c>
      <c r="E5550" t="s">
        <v>1706</v>
      </c>
    </row>
    <row r="5551" spans="1:5">
      <c r="A5551" t="s">
        <v>3049</v>
      </c>
      <c r="B5551" t="s">
        <v>2901</v>
      </c>
      <c r="C5551" t="s">
        <v>1722</v>
      </c>
      <c r="D5551" t="s">
        <v>3264</v>
      </c>
      <c r="E5551" t="s">
        <v>1707</v>
      </c>
    </row>
    <row r="5552" spans="1:5">
      <c r="A5552" t="s">
        <v>3050</v>
      </c>
      <c r="B5552" t="s">
        <v>2901</v>
      </c>
      <c r="C5552" t="s">
        <v>1722</v>
      </c>
      <c r="D5552" t="s">
        <v>3264</v>
      </c>
      <c r="E5552" t="s">
        <v>1708</v>
      </c>
    </row>
    <row r="5553" spans="1:5">
      <c r="A5553" t="s">
        <v>3051</v>
      </c>
      <c r="B5553" t="s">
        <v>2901</v>
      </c>
      <c r="C5553" t="s">
        <v>1722</v>
      </c>
      <c r="D5553" t="s">
        <v>3264</v>
      </c>
      <c r="E5553" t="s">
        <v>1709</v>
      </c>
    </row>
    <row r="5554" spans="1:5">
      <c r="A5554" t="s">
        <v>3052</v>
      </c>
      <c r="B5554" t="s">
        <v>2901</v>
      </c>
      <c r="C5554" t="s">
        <v>1722</v>
      </c>
      <c r="D5554" t="s">
        <v>3264</v>
      </c>
      <c r="E5554" t="s">
        <v>1710</v>
      </c>
    </row>
    <row r="5555" spans="1:5">
      <c r="A5555" t="s">
        <v>3053</v>
      </c>
      <c r="B5555" t="s">
        <v>2901</v>
      </c>
      <c r="C5555" t="s">
        <v>1722</v>
      </c>
      <c r="D5555" t="s">
        <v>3264</v>
      </c>
      <c r="E5555" t="s">
        <v>1711</v>
      </c>
    </row>
    <row r="5556" spans="1:5">
      <c r="A5556" t="s">
        <v>3054</v>
      </c>
      <c r="B5556" t="s">
        <v>2901</v>
      </c>
      <c r="C5556" t="s">
        <v>1722</v>
      </c>
      <c r="D5556" t="s">
        <v>3264</v>
      </c>
      <c r="E5556" t="s">
        <v>1712</v>
      </c>
    </row>
    <row r="5557" spans="1:5">
      <c r="A5557" t="s">
        <v>3055</v>
      </c>
      <c r="B5557" t="s">
        <v>2901</v>
      </c>
      <c r="C5557" t="s">
        <v>1722</v>
      </c>
      <c r="D5557" t="s">
        <v>3264</v>
      </c>
      <c r="E5557" t="s">
        <v>1713</v>
      </c>
    </row>
    <row r="5558" spans="1:5">
      <c r="A5558" t="s">
        <v>3056</v>
      </c>
      <c r="B5558" t="s">
        <v>2901</v>
      </c>
      <c r="C5558" t="s">
        <v>1722</v>
      </c>
      <c r="D5558" t="s">
        <v>3264</v>
      </c>
      <c r="E5558" t="s">
        <v>1714</v>
      </c>
    </row>
    <row r="5559" spans="1:5">
      <c r="A5559" t="s">
        <v>3057</v>
      </c>
      <c r="B5559" t="s">
        <v>2901</v>
      </c>
      <c r="C5559" t="s">
        <v>1722</v>
      </c>
      <c r="D5559" t="s">
        <v>3264</v>
      </c>
      <c r="E5559" t="s">
        <v>1715</v>
      </c>
    </row>
    <row r="5560" spans="1:5">
      <c r="A5560" t="s">
        <v>3058</v>
      </c>
      <c r="B5560" t="s">
        <v>2901</v>
      </c>
      <c r="C5560" t="s">
        <v>1722</v>
      </c>
      <c r="D5560" t="s">
        <v>3265</v>
      </c>
      <c r="E5560" t="s">
        <v>1702</v>
      </c>
    </row>
    <row r="5561" spans="1:5">
      <c r="A5561" t="s">
        <v>3059</v>
      </c>
      <c r="B5561" t="s">
        <v>2901</v>
      </c>
      <c r="C5561" t="s">
        <v>1722</v>
      </c>
      <c r="D5561" t="s">
        <v>3265</v>
      </c>
      <c r="E5561" t="s">
        <v>1705</v>
      </c>
    </row>
    <row r="5562" spans="1:5">
      <c r="A5562" t="s">
        <v>3060</v>
      </c>
      <c r="B5562" t="s">
        <v>2901</v>
      </c>
      <c r="C5562" t="s">
        <v>1722</v>
      </c>
      <c r="D5562" t="s">
        <v>3265</v>
      </c>
      <c r="E5562" t="s">
        <v>1706</v>
      </c>
    </row>
    <row r="5563" spans="1:5">
      <c r="A5563" t="s">
        <v>3061</v>
      </c>
      <c r="B5563" t="s">
        <v>2901</v>
      </c>
      <c r="C5563" t="s">
        <v>1722</v>
      </c>
      <c r="D5563" t="s">
        <v>3265</v>
      </c>
      <c r="E5563" t="s">
        <v>1707</v>
      </c>
    </row>
    <row r="5564" spans="1:5">
      <c r="A5564" t="s">
        <v>3062</v>
      </c>
      <c r="B5564" t="s">
        <v>2901</v>
      </c>
      <c r="C5564" t="s">
        <v>1722</v>
      </c>
      <c r="D5564" t="s">
        <v>3265</v>
      </c>
      <c r="E5564" t="s">
        <v>1708</v>
      </c>
    </row>
    <row r="5565" spans="1:5">
      <c r="A5565" t="s">
        <v>3063</v>
      </c>
      <c r="B5565" t="s">
        <v>2901</v>
      </c>
      <c r="C5565" t="s">
        <v>1722</v>
      </c>
      <c r="D5565" t="s">
        <v>3265</v>
      </c>
      <c r="E5565" t="s">
        <v>1709</v>
      </c>
    </row>
    <row r="5566" spans="1:5">
      <c r="A5566" t="s">
        <v>3064</v>
      </c>
      <c r="B5566" t="s">
        <v>2901</v>
      </c>
      <c r="C5566" t="s">
        <v>1722</v>
      </c>
      <c r="D5566" t="s">
        <v>3265</v>
      </c>
      <c r="E5566" t="s">
        <v>1710</v>
      </c>
    </row>
    <row r="5567" spans="1:5">
      <c r="A5567" t="s">
        <v>3065</v>
      </c>
      <c r="B5567" t="s">
        <v>2901</v>
      </c>
      <c r="C5567" t="s">
        <v>1722</v>
      </c>
      <c r="D5567" t="s">
        <v>3265</v>
      </c>
      <c r="E5567" t="s">
        <v>1711</v>
      </c>
    </row>
    <row r="5568" spans="1:5">
      <c r="A5568" t="s">
        <v>3066</v>
      </c>
      <c r="B5568" t="s">
        <v>2901</v>
      </c>
      <c r="C5568" t="s">
        <v>1722</v>
      </c>
      <c r="D5568" t="s">
        <v>3265</v>
      </c>
      <c r="E5568" t="s">
        <v>1712</v>
      </c>
    </row>
    <row r="5569" spans="1:5">
      <c r="A5569" t="s">
        <v>3067</v>
      </c>
      <c r="B5569" t="s">
        <v>2901</v>
      </c>
      <c r="C5569" t="s">
        <v>1722</v>
      </c>
      <c r="D5569" t="s">
        <v>3265</v>
      </c>
      <c r="E5569" t="s">
        <v>1713</v>
      </c>
    </row>
    <row r="5570" spans="1:5">
      <c r="A5570" t="s">
        <v>3068</v>
      </c>
      <c r="B5570" t="s">
        <v>2901</v>
      </c>
      <c r="C5570" t="s">
        <v>1722</v>
      </c>
      <c r="D5570" t="s">
        <v>3265</v>
      </c>
      <c r="E5570" t="s">
        <v>1714</v>
      </c>
    </row>
    <row r="5571" spans="1:5">
      <c r="A5571" t="s">
        <v>3069</v>
      </c>
      <c r="B5571" t="s">
        <v>2901</v>
      </c>
      <c r="C5571" t="s">
        <v>1722</v>
      </c>
      <c r="D5571" t="s">
        <v>3265</v>
      </c>
      <c r="E5571" t="s">
        <v>1715</v>
      </c>
    </row>
    <row r="5572" spans="1:5">
      <c r="A5572" t="s">
        <v>3070</v>
      </c>
      <c r="B5572" t="s">
        <v>2901</v>
      </c>
      <c r="C5572" t="s">
        <v>1722</v>
      </c>
      <c r="D5572" t="s">
        <v>3266</v>
      </c>
      <c r="E5572" t="s">
        <v>1702</v>
      </c>
    </row>
    <row r="5573" spans="1:5">
      <c r="A5573" t="s">
        <v>3071</v>
      </c>
      <c r="B5573" t="s">
        <v>2901</v>
      </c>
      <c r="C5573" t="s">
        <v>1722</v>
      </c>
      <c r="D5573" t="s">
        <v>3266</v>
      </c>
      <c r="E5573" t="s">
        <v>1705</v>
      </c>
    </row>
    <row r="5574" spans="1:5">
      <c r="A5574" t="s">
        <v>3072</v>
      </c>
      <c r="B5574" t="s">
        <v>2901</v>
      </c>
      <c r="C5574" t="s">
        <v>1722</v>
      </c>
      <c r="D5574" t="s">
        <v>3266</v>
      </c>
      <c r="E5574" t="s">
        <v>1706</v>
      </c>
    </row>
    <row r="5575" spans="1:5">
      <c r="A5575" t="s">
        <v>3073</v>
      </c>
      <c r="B5575" t="s">
        <v>2901</v>
      </c>
      <c r="C5575" t="s">
        <v>1722</v>
      </c>
      <c r="D5575" t="s">
        <v>3266</v>
      </c>
      <c r="E5575" t="s">
        <v>1707</v>
      </c>
    </row>
    <row r="5576" spans="1:5">
      <c r="A5576" t="s">
        <v>3074</v>
      </c>
      <c r="B5576" t="s">
        <v>2901</v>
      </c>
      <c r="C5576" t="s">
        <v>1722</v>
      </c>
      <c r="D5576" t="s">
        <v>3266</v>
      </c>
      <c r="E5576" t="s">
        <v>1708</v>
      </c>
    </row>
    <row r="5577" spans="1:5">
      <c r="A5577" t="s">
        <v>3075</v>
      </c>
      <c r="B5577" t="s">
        <v>2901</v>
      </c>
      <c r="C5577" t="s">
        <v>1722</v>
      </c>
      <c r="D5577" t="s">
        <v>3266</v>
      </c>
      <c r="E5577" t="s">
        <v>1709</v>
      </c>
    </row>
    <row r="5578" spans="1:5">
      <c r="A5578" t="s">
        <v>3076</v>
      </c>
      <c r="B5578" t="s">
        <v>2901</v>
      </c>
      <c r="C5578" t="s">
        <v>1722</v>
      </c>
      <c r="D5578" t="s">
        <v>3266</v>
      </c>
      <c r="E5578" t="s">
        <v>1710</v>
      </c>
    </row>
    <row r="5579" spans="1:5">
      <c r="A5579" t="s">
        <v>3077</v>
      </c>
      <c r="B5579" t="s">
        <v>2901</v>
      </c>
      <c r="C5579" t="s">
        <v>1722</v>
      </c>
      <c r="D5579" t="s">
        <v>3266</v>
      </c>
      <c r="E5579" t="s">
        <v>1711</v>
      </c>
    </row>
    <row r="5580" spans="1:5">
      <c r="A5580" t="s">
        <v>3078</v>
      </c>
      <c r="B5580" t="s">
        <v>2901</v>
      </c>
      <c r="C5580" t="s">
        <v>1722</v>
      </c>
      <c r="D5580" t="s">
        <v>3266</v>
      </c>
      <c r="E5580" t="s">
        <v>1712</v>
      </c>
    </row>
    <row r="5581" spans="1:5">
      <c r="A5581" t="s">
        <v>3079</v>
      </c>
      <c r="B5581" t="s">
        <v>2901</v>
      </c>
      <c r="C5581" t="s">
        <v>1722</v>
      </c>
      <c r="D5581" t="s">
        <v>3266</v>
      </c>
      <c r="E5581" t="s">
        <v>1713</v>
      </c>
    </row>
    <row r="5582" spans="1:5">
      <c r="A5582" t="s">
        <v>3080</v>
      </c>
      <c r="B5582" t="s">
        <v>2901</v>
      </c>
      <c r="C5582" t="s">
        <v>1722</v>
      </c>
      <c r="D5582" t="s">
        <v>3266</v>
      </c>
      <c r="E5582" t="s">
        <v>1714</v>
      </c>
    </row>
    <row r="5583" spans="1:5">
      <c r="A5583" t="s">
        <v>3081</v>
      </c>
      <c r="B5583" t="s">
        <v>2901</v>
      </c>
      <c r="C5583" t="s">
        <v>1722</v>
      </c>
      <c r="D5583" t="s">
        <v>3266</v>
      </c>
      <c r="E5583" t="s">
        <v>1715</v>
      </c>
    </row>
    <row r="5584" spans="1:5">
      <c r="A5584" t="s">
        <v>3082</v>
      </c>
      <c r="B5584" t="s">
        <v>2901</v>
      </c>
      <c r="C5584" t="s">
        <v>1722</v>
      </c>
      <c r="D5584" t="s">
        <v>3267</v>
      </c>
      <c r="E5584" t="s">
        <v>1702</v>
      </c>
    </row>
    <row r="5585" spans="1:5">
      <c r="A5585" t="s">
        <v>3083</v>
      </c>
      <c r="B5585" t="s">
        <v>2901</v>
      </c>
      <c r="C5585" t="s">
        <v>1722</v>
      </c>
      <c r="D5585" t="s">
        <v>3267</v>
      </c>
      <c r="E5585" t="s">
        <v>1705</v>
      </c>
    </row>
    <row r="5586" spans="1:5">
      <c r="A5586" t="s">
        <v>3084</v>
      </c>
      <c r="B5586" t="s">
        <v>2901</v>
      </c>
      <c r="C5586" t="s">
        <v>1722</v>
      </c>
      <c r="D5586" t="s">
        <v>3267</v>
      </c>
      <c r="E5586" t="s">
        <v>1706</v>
      </c>
    </row>
    <row r="5587" spans="1:5">
      <c r="A5587" t="s">
        <v>3085</v>
      </c>
      <c r="B5587" t="s">
        <v>2901</v>
      </c>
      <c r="C5587" t="s">
        <v>1722</v>
      </c>
      <c r="D5587" t="s">
        <v>3267</v>
      </c>
      <c r="E5587" t="s">
        <v>1707</v>
      </c>
    </row>
    <row r="5588" spans="1:5">
      <c r="A5588" t="s">
        <v>3086</v>
      </c>
      <c r="B5588" t="s">
        <v>2901</v>
      </c>
      <c r="C5588" t="s">
        <v>1722</v>
      </c>
      <c r="D5588" t="s">
        <v>3267</v>
      </c>
      <c r="E5588" t="s">
        <v>1708</v>
      </c>
    </row>
    <row r="5589" spans="1:5">
      <c r="A5589" t="s">
        <v>3087</v>
      </c>
      <c r="B5589" t="s">
        <v>2901</v>
      </c>
      <c r="C5589" t="s">
        <v>1722</v>
      </c>
      <c r="D5589" t="s">
        <v>3267</v>
      </c>
      <c r="E5589" t="s">
        <v>1709</v>
      </c>
    </row>
    <row r="5590" spans="1:5">
      <c r="A5590" t="s">
        <v>3088</v>
      </c>
      <c r="B5590" t="s">
        <v>2901</v>
      </c>
      <c r="C5590" t="s">
        <v>1722</v>
      </c>
      <c r="D5590" t="s">
        <v>3267</v>
      </c>
      <c r="E5590" t="s">
        <v>1710</v>
      </c>
    </row>
    <row r="5591" spans="1:5">
      <c r="A5591" t="s">
        <v>3089</v>
      </c>
      <c r="B5591" t="s">
        <v>2901</v>
      </c>
      <c r="C5591" t="s">
        <v>1722</v>
      </c>
      <c r="D5591" t="s">
        <v>3267</v>
      </c>
      <c r="E5591" t="s">
        <v>1711</v>
      </c>
    </row>
    <row r="5592" spans="1:5">
      <c r="A5592" t="s">
        <v>3090</v>
      </c>
      <c r="B5592" t="s">
        <v>2901</v>
      </c>
      <c r="C5592" t="s">
        <v>1722</v>
      </c>
      <c r="D5592" t="s">
        <v>3267</v>
      </c>
      <c r="E5592" t="s">
        <v>1712</v>
      </c>
    </row>
    <row r="5593" spans="1:5">
      <c r="A5593" t="s">
        <v>3091</v>
      </c>
      <c r="B5593" t="s">
        <v>2901</v>
      </c>
      <c r="C5593" t="s">
        <v>1722</v>
      </c>
      <c r="D5593" t="s">
        <v>3267</v>
      </c>
      <c r="E5593" t="s">
        <v>1713</v>
      </c>
    </row>
    <row r="5594" spans="1:5">
      <c r="A5594" t="s">
        <v>3092</v>
      </c>
      <c r="B5594" t="s">
        <v>2901</v>
      </c>
      <c r="C5594" t="s">
        <v>1722</v>
      </c>
      <c r="D5594" t="s">
        <v>3267</v>
      </c>
      <c r="E5594" t="s">
        <v>1714</v>
      </c>
    </row>
    <row r="5595" spans="1:5">
      <c r="A5595" t="s">
        <v>3093</v>
      </c>
      <c r="B5595" t="s">
        <v>2901</v>
      </c>
      <c r="C5595" t="s">
        <v>1722</v>
      </c>
      <c r="D5595" t="s">
        <v>3267</v>
      </c>
      <c r="E5595" t="s">
        <v>1715</v>
      </c>
    </row>
    <row r="5596" spans="1:5">
      <c r="A5596" t="s">
        <v>3094</v>
      </c>
      <c r="B5596" t="s">
        <v>2901</v>
      </c>
      <c r="C5596" t="s">
        <v>1722</v>
      </c>
      <c r="D5596" t="s">
        <v>3268</v>
      </c>
      <c r="E5596" t="s">
        <v>1702</v>
      </c>
    </row>
    <row r="5597" spans="1:5">
      <c r="A5597" t="s">
        <v>3095</v>
      </c>
      <c r="B5597" t="s">
        <v>2901</v>
      </c>
      <c r="C5597" t="s">
        <v>1722</v>
      </c>
      <c r="D5597" t="s">
        <v>3268</v>
      </c>
      <c r="E5597" t="s">
        <v>1705</v>
      </c>
    </row>
    <row r="5598" spans="1:5">
      <c r="A5598" t="s">
        <v>3096</v>
      </c>
      <c r="B5598" t="s">
        <v>2901</v>
      </c>
      <c r="C5598" t="s">
        <v>1722</v>
      </c>
      <c r="D5598" t="s">
        <v>3268</v>
      </c>
      <c r="E5598" t="s">
        <v>1706</v>
      </c>
    </row>
    <row r="5599" spans="1:5">
      <c r="A5599" t="s">
        <v>3097</v>
      </c>
      <c r="B5599" t="s">
        <v>2901</v>
      </c>
      <c r="C5599" t="s">
        <v>1722</v>
      </c>
      <c r="D5599" t="s">
        <v>3268</v>
      </c>
      <c r="E5599" t="s">
        <v>1707</v>
      </c>
    </row>
    <row r="5600" spans="1:5">
      <c r="A5600" t="s">
        <v>3098</v>
      </c>
      <c r="B5600" t="s">
        <v>2901</v>
      </c>
      <c r="C5600" t="s">
        <v>1722</v>
      </c>
      <c r="D5600" t="s">
        <v>3268</v>
      </c>
      <c r="E5600" t="s">
        <v>1708</v>
      </c>
    </row>
    <row r="5601" spans="1:5">
      <c r="A5601" t="s">
        <v>3099</v>
      </c>
      <c r="B5601" t="s">
        <v>2901</v>
      </c>
      <c r="C5601" t="s">
        <v>1722</v>
      </c>
      <c r="D5601" t="s">
        <v>3268</v>
      </c>
      <c r="E5601" t="s">
        <v>1709</v>
      </c>
    </row>
    <row r="5602" spans="1:5">
      <c r="A5602" t="s">
        <v>3100</v>
      </c>
      <c r="B5602" t="s">
        <v>2901</v>
      </c>
      <c r="C5602" t="s">
        <v>1722</v>
      </c>
      <c r="D5602" t="s">
        <v>3268</v>
      </c>
      <c r="E5602" t="s">
        <v>1710</v>
      </c>
    </row>
    <row r="5603" spans="1:5">
      <c r="A5603" t="s">
        <v>3101</v>
      </c>
      <c r="B5603" t="s">
        <v>2901</v>
      </c>
      <c r="C5603" t="s">
        <v>1722</v>
      </c>
      <c r="D5603" t="s">
        <v>3268</v>
      </c>
      <c r="E5603" t="s">
        <v>1711</v>
      </c>
    </row>
    <row r="5604" spans="1:5">
      <c r="A5604" t="s">
        <v>3102</v>
      </c>
      <c r="B5604" t="s">
        <v>2901</v>
      </c>
      <c r="C5604" t="s">
        <v>1722</v>
      </c>
      <c r="D5604" t="s">
        <v>3268</v>
      </c>
      <c r="E5604" t="s">
        <v>1712</v>
      </c>
    </row>
    <row r="5605" spans="1:5">
      <c r="A5605" t="s">
        <v>3103</v>
      </c>
      <c r="B5605" t="s">
        <v>2901</v>
      </c>
      <c r="C5605" t="s">
        <v>1722</v>
      </c>
      <c r="D5605" t="s">
        <v>3268</v>
      </c>
      <c r="E5605" t="s">
        <v>1713</v>
      </c>
    </row>
    <row r="5606" spans="1:5">
      <c r="A5606" t="s">
        <v>3104</v>
      </c>
      <c r="B5606" t="s">
        <v>2901</v>
      </c>
      <c r="C5606" t="s">
        <v>1722</v>
      </c>
      <c r="D5606" t="s">
        <v>3268</v>
      </c>
      <c r="E5606" t="s">
        <v>1714</v>
      </c>
    </row>
    <row r="5607" spans="1:5">
      <c r="A5607" t="s">
        <v>3105</v>
      </c>
      <c r="B5607" t="s">
        <v>2901</v>
      </c>
      <c r="C5607" t="s">
        <v>1722</v>
      </c>
      <c r="D5607" t="s">
        <v>3268</v>
      </c>
      <c r="E5607" t="s">
        <v>1715</v>
      </c>
    </row>
    <row r="5608" spans="1:5">
      <c r="A5608" t="s">
        <v>3106</v>
      </c>
      <c r="B5608" t="s">
        <v>2901</v>
      </c>
      <c r="C5608" t="s">
        <v>1722</v>
      </c>
      <c r="D5608" t="s">
        <v>3269</v>
      </c>
      <c r="E5608" t="s">
        <v>1702</v>
      </c>
    </row>
    <row r="5609" spans="1:5">
      <c r="A5609" t="s">
        <v>3107</v>
      </c>
      <c r="B5609" t="s">
        <v>2901</v>
      </c>
      <c r="C5609" t="s">
        <v>1722</v>
      </c>
      <c r="D5609" t="s">
        <v>3269</v>
      </c>
      <c r="E5609" t="s">
        <v>1705</v>
      </c>
    </row>
    <row r="5610" spans="1:5">
      <c r="A5610" t="s">
        <v>3108</v>
      </c>
      <c r="B5610" t="s">
        <v>2901</v>
      </c>
      <c r="C5610" t="s">
        <v>1722</v>
      </c>
      <c r="D5610" t="s">
        <v>3269</v>
      </c>
      <c r="E5610" t="s">
        <v>1706</v>
      </c>
    </row>
    <row r="5611" spans="1:5">
      <c r="A5611" t="s">
        <v>3109</v>
      </c>
      <c r="B5611" t="s">
        <v>2901</v>
      </c>
      <c r="C5611" t="s">
        <v>1722</v>
      </c>
      <c r="D5611" t="s">
        <v>3269</v>
      </c>
      <c r="E5611" t="s">
        <v>1707</v>
      </c>
    </row>
    <row r="5612" spans="1:5">
      <c r="A5612" t="s">
        <v>3110</v>
      </c>
      <c r="B5612" t="s">
        <v>2901</v>
      </c>
      <c r="C5612" t="s">
        <v>1722</v>
      </c>
      <c r="D5612" t="s">
        <v>3269</v>
      </c>
      <c r="E5612" t="s">
        <v>1708</v>
      </c>
    </row>
    <row r="5613" spans="1:5">
      <c r="A5613" t="s">
        <v>3111</v>
      </c>
      <c r="B5613" t="s">
        <v>2901</v>
      </c>
      <c r="C5613" t="s">
        <v>1722</v>
      </c>
      <c r="D5613" t="s">
        <v>3269</v>
      </c>
      <c r="E5613" t="s">
        <v>1709</v>
      </c>
    </row>
    <row r="5614" spans="1:5">
      <c r="A5614" t="s">
        <v>3112</v>
      </c>
      <c r="B5614" t="s">
        <v>2901</v>
      </c>
      <c r="C5614" t="s">
        <v>1722</v>
      </c>
      <c r="D5614" t="s">
        <v>3269</v>
      </c>
      <c r="E5614" t="s">
        <v>1710</v>
      </c>
    </row>
    <row r="5615" spans="1:5">
      <c r="A5615" t="s">
        <v>3113</v>
      </c>
      <c r="B5615" t="s">
        <v>2901</v>
      </c>
      <c r="C5615" t="s">
        <v>1722</v>
      </c>
      <c r="D5615" t="s">
        <v>3269</v>
      </c>
      <c r="E5615" t="s">
        <v>1711</v>
      </c>
    </row>
    <row r="5616" spans="1:5">
      <c r="A5616" t="s">
        <v>3114</v>
      </c>
      <c r="B5616" t="s">
        <v>2901</v>
      </c>
      <c r="C5616" t="s">
        <v>1722</v>
      </c>
      <c r="D5616" t="s">
        <v>3269</v>
      </c>
      <c r="E5616" t="s">
        <v>1712</v>
      </c>
    </row>
    <row r="5617" spans="1:5">
      <c r="A5617" t="s">
        <v>3115</v>
      </c>
      <c r="B5617" t="s">
        <v>2901</v>
      </c>
      <c r="C5617" t="s">
        <v>1722</v>
      </c>
      <c r="D5617" t="s">
        <v>3269</v>
      </c>
      <c r="E5617" t="s">
        <v>1713</v>
      </c>
    </row>
    <row r="5618" spans="1:5">
      <c r="A5618" t="s">
        <v>3116</v>
      </c>
      <c r="B5618" t="s">
        <v>2901</v>
      </c>
      <c r="C5618" t="s">
        <v>1722</v>
      </c>
      <c r="D5618" t="s">
        <v>3269</v>
      </c>
      <c r="E5618" t="s">
        <v>1714</v>
      </c>
    </row>
    <row r="5619" spans="1:5">
      <c r="A5619" t="s">
        <v>3117</v>
      </c>
      <c r="B5619" t="s">
        <v>2901</v>
      </c>
      <c r="C5619" t="s">
        <v>1722</v>
      </c>
      <c r="D5619" t="s">
        <v>3269</v>
      </c>
      <c r="E5619" t="s">
        <v>1715</v>
      </c>
    </row>
    <row r="5620" spans="1:5">
      <c r="A5620" t="s">
        <v>3118</v>
      </c>
      <c r="B5620" t="s">
        <v>2901</v>
      </c>
      <c r="C5620" t="s">
        <v>1722</v>
      </c>
      <c r="D5620" t="s">
        <v>3270</v>
      </c>
      <c r="E5620" t="s">
        <v>1702</v>
      </c>
    </row>
    <row r="5621" spans="1:5">
      <c r="A5621" t="s">
        <v>3119</v>
      </c>
      <c r="B5621" t="s">
        <v>2901</v>
      </c>
      <c r="C5621" t="s">
        <v>1722</v>
      </c>
      <c r="D5621" t="s">
        <v>3270</v>
      </c>
      <c r="E5621" t="s">
        <v>1705</v>
      </c>
    </row>
    <row r="5622" spans="1:5">
      <c r="A5622" t="s">
        <v>3120</v>
      </c>
      <c r="B5622" t="s">
        <v>2901</v>
      </c>
      <c r="C5622" t="s">
        <v>1722</v>
      </c>
      <c r="D5622" t="s">
        <v>3270</v>
      </c>
      <c r="E5622" t="s">
        <v>1706</v>
      </c>
    </row>
    <row r="5623" spans="1:5">
      <c r="A5623" t="s">
        <v>3121</v>
      </c>
      <c r="B5623" t="s">
        <v>2901</v>
      </c>
      <c r="C5623" t="s">
        <v>1722</v>
      </c>
      <c r="D5623" t="s">
        <v>3270</v>
      </c>
      <c r="E5623" t="s">
        <v>1707</v>
      </c>
    </row>
    <row r="5624" spans="1:5">
      <c r="A5624" t="s">
        <v>3122</v>
      </c>
      <c r="B5624" t="s">
        <v>2901</v>
      </c>
      <c r="C5624" t="s">
        <v>1722</v>
      </c>
      <c r="D5624" t="s">
        <v>3270</v>
      </c>
      <c r="E5624" t="s">
        <v>1708</v>
      </c>
    </row>
    <row r="5625" spans="1:5">
      <c r="A5625" t="s">
        <v>3123</v>
      </c>
      <c r="B5625" t="s">
        <v>2901</v>
      </c>
      <c r="C5625" t="s">
        <v>1722</v>
      </c>
      <c r="D5625" t="s">
        <v>3270</v>
      </c>
      <c r="E5625" t="s">
        <v>1709</v>
      </c>
    </row>
    <row r="5626" spans="1:5">
      <c r="A5626" t="s">
        <v>3124</v>
      </c>
      <c r="B5626" t="s">
        <v>2901</v>
      </c>
      <c r="C5626" t="s">
        <v>1722</v>
      </c>
      <c r="D5626" t="s">
        <v>3270</v>
      </c>
      <c r="E5626" t="s">
        <v>1710</v>
      </c>
    </row>
    <row r="5627" spans="1:5">
      <c r="A5627" t="s">
        <v>3125</v>
      </c>
      <c r="B5627" t="s">
        <v>2901</v>
      </c>
      <c r="C5627" t="s">
        <v>1722</v>
      </c>
      <c r="D5627" t="s">
        <v>3270</v>
      </c>
      <c r="E5627" t="s">
        <v>1711</v>
      </c>
    </row>
    <row r="5628" spans="1:5">
      <c r="A5628" t="s">
        <v>3126</v>
      </c>
      <c r="B5628" t="s">
        <v>2901</v>
      </c>
      <c r="C5628" t="s">
        <v>1722</v>
      </c>
      <c r="D5628" t="s">
        <v>3270</v>
      </c>
      <c r="E5628" t="s">
        <v>1712</v>
      </c>
    </row>
    <row r="5629" spans="1:5">
      <c r="A5629" t="s">
        <v>3127</v>
      </c>
      <c r="B5629" t="s">
        <v>2901</v>
      </c>
      <c r="C5629" t="s">
        <v>1722</v>
      </c>
      <c r="D5629" t="s">
        <v>3270</v>
      </c>
      <c r="E5629" t="s">
        <v>1713</v>
      </c>
    </row>
    <row r="5630" spans="1:5">
      <c r="A5630" t="s">
        <v>3128</v>
      </c>
      <c r="B5630" t="s">
        <v>2901</v>
      </c>
      <c r="C5630" t="s">
        <v>1722</v>
      </c>
      <c r="D5630" t="s">
        <v>3270</v>
      </c>
      <c r="E5630" t="s">
        <v>1714</v>
      </c>
    </row>
    <row r="5631" spans="1:5">
      <c r="A5631" t="s">
        <v>3129</v>
      </c>
      <c r="B5631" t="s">
        <v>2901</v>
      </c>
      <c r="C5631" t="s">
        <v>1722</v>
      </c>
      <c r="D5631" t="s">
        <v>3270</v>
      </c>
      <c r="E5631" t="s">
        <v>1715</v>
      </c>
    </row>
    <row r="5632" spans="1:5">
      <c r="A5632" t="s">
        <v>3130</v>
      </c>
      <c r="B5632" t="s">
        <v>2901</v>
      </c>
      <c r="C5632" t="s">
        <v>1722</v>
      </c>
      <c r="D5632" t="s">
        <v>3271</v>
      </c>
      <c r="E5632" t="s">
        <v>1702</v>
      </c>
    </row>
    <row r="5633" spans="1:5">
      <c r="A5633" t="s">
        <v>3131</v>
      </c>
      <c r="B5633" t="s">
        <v>2901</v>
      </c>
      <c r="C5633" t="s">
        <v>1722</v>
      </c>
      <c r="D5633" t="s">
        <v>3271</v>
      </c>
      <c r="E5633" t="s">
        <v>1705</v>
      </c>
    </row>
    <row r="5634" spans="1:5">
      <c r="A5634" t="s">
        <v>3132</v>
      </c>
      <c r="B5634" t="s">
        <v>2901</v>
      </c>
      <c r="C5634" t="s">
        <v>1722</v>
      </c>
      <c r="D5634" t="s">
        <v>3271</v>
      </c>
      <c r="E5634" t="s">
        <v>1706</v>
      </c>
    </row>
    <row r="5635" spans="1:5">
      <c r="A5635" t="s">
        <v>3133</v>
      </c>
      <c r="B5635" t="s">
        <v>2901</v>
      </c>
      <c r="C5635" t="s">
        <v>1722</v>
      </c>
      <c r="D5635" t="s">
        <v>3271</v>
      </c>
      <c r="E5635" t="s">
        <v>1707</v>
      </c>
    </row>
    <row r="5636" spans="1:5">
      <c r="A5636" t="s">
        <v>3134</v>
      </c>
      <c r="B5636" t="s">
        <v>2901</v>
      </c>
      <c r="C5636" t="s">
        <v>1722</v>
      </c>
      <c r="D5636" t="s">
        <v>3271</v>
      </c>
      <c r="E5636" t="s">
        <v>1708</v>
      </c>
    </row>
    <row r="5637" spans="1:5">
      <c r="A5637" t="s">
        <v>3135</v>
      </c>
      <c r="B5637" t="s">
        <v>2901</v>
      </c>
      <c r="C5637" t="s">
        <v>1722</v>
      </c>
      <c r="D5637" t="s">
        <v>3271</v>
      </c>
      <c r="E5637" t="s">
        <v>1709</v>
      </c>
    </row>
    <row r="5638" spans="1:5">
      <c r="A5638" t="s">
        <v>3136</v>
      </c>
      <c r="B5638" t="s">
        <v>2901</v>
      </c>
      <c r="C5638" t="s">
        <v>1722</v>
      </c>
      <c r="D5638" t="s">
        <v>3271</v>
      </c>
      <c r="E5638" t="s">
        <v>1710</v>
      </c>
    </row>
    <row r="5639" spans="1:5">
      <c r="A5639" t="s">
        <v>3137</v>
      </c>
      <c r="B5639" t="s">
        <v>2901</v>
      </c>
      <c r="C5639" t="s">
        <v>1722</v>
      </c>
      <c r="D5639" t="s">
        <v>3271</v>
      </c>
      <c r="E5639" t="s">
        <v>1711</v>
      </c>
    </row>
    <row r="5640" spans="1:5">
      <c r="A5640" t="s">
        <v>3138</v>
      </c>
      <c r="B5640" t="s">
        <v>2901</v>
      </c>
      <c r="C5640" t="s">
        <v>1722</v>
      </c>
      <c r="D5640" t="s">
        <v>3271</v>
      </c>
      <c r="E5640" t="s">
        <v>1712</v>
      </c>
    </row>
    <row r="5641" spans="1:5">
      <c r="A5641" t="s">
        <v>3139</v>
      </c>
      <c r="B5641" t="s">
        <v>2901</v>
      </c>
      <c r="C5641" t="s">
        <v>1722</v>
      </c>
      <c r="D5641" t="s">
        <v>3271</v>
      </c>
      <c r="E5641" t="s">
        <v>1713</v>
      </c>
    </row>
    <row r="5642" spans="1:5">
      <c r="A5642" t="s">
        <v>3140</v>
      </c>
      <c r="B5642" t="s">
        <v>2901</v>
      </c>
      <c r="C5642" t="s">
        <v>1722</v>
      </c>
      <c r="D5642" t="s">
        <v>3271</v>
      </c>
      <c r="E5642" t="s">
        <v>1714</v>
      </c>
    </row>
    <row r="5643" spans="1:5">
      <c r="A5643" t="s">
        <v>3141</v>
      </c>
      <c r="B5643" t="s">
        <v>2901</v>
      </c>
      <c r="C5643" t="s">
        <v>1722</v>
      </c>
      <c r="D5643" t="s">
        <v>3271</v>
      </c>
      <c r="E5643" t="s">
        <v>1715</v>
      </c>
    </row>
    <row r="5644" spans="1:5">
      <c r="A5644" t="s">
        <v>3142</v>
      </c>
      <c r="B5644" t="s">
        <v>2901</v>
      </c>
      <c r="C5644" t="s">
        <v>1723</v>
      </c>
      <c r="D5644" t="s">
        <v>3262</v>
      </c>
      <c r="E5644" t="s">
        <v>1702</v>
      </c>
    </row>
    <row r="5645" spans="1:5">
      <c r="A5645" t="s">
        <v>3143</v>
      </c>
      <c r="B5645" t="s">
        <v>2901</v>
      </c>
      <c r="C5645" t="s">
        <v>1723</v>
      </c>
      <c r="D5645" t="s">
        <v>3262</v>
      </c>
      <c r="E5645" t="s">
        <v>1705</v>
      </c>
    </row>
    <row r="5646" spans="1:5">
      <c r="A5646" t="s">
        <v>3144</v>
      </c>
      <c r="B5646" t="s">
        <v>2901</v>
      </c>
      <c r="C5646" t="s">
        <v>1723</v>
      </c>
      <c r="D5646" t="s">
        <v>3262</v>
      </c>
      <c r="E5646" t="s">
        <v>1706</v>
      </c>
    </row>
    <row r="5647" spans="1:5">
      <c r="A5647" t="s">
        <v>3145</v>
      </c>
      <c r="B5647" t="s">
        <v>2901</v>
      </c>
      <c r="C5647" t="s">
        <v>1723</v>
      </c>
      <c r="D5647" t="s">
        <v>3262</v>
      </c>
      <c r="E5647" t="s">
        <v>1707</v>
      </c>
    </row>
    <row r="5648" spans="1:5">
      <c r="A5648" t="s">
        <v>3146</v>
      </c>
      <c r="B5648" t="s">
        <v>2901</v>
      </c>
      <c r="C5648" t="s">
        <v>1723</v>
      </c>
      <c r="D5648" t="s">
        <v>3262</v>
      </c>
      <c r="E5648" t="s">
        <v>1708</v>
      </c>
    </row>
    <row r="5649" spans="1:5">
      <c r="A5649" t="s">
        <v>3147</v>
      </c>
      <c r="B5649" t="s">
        <v>2901</v>
      </c>
      <c r="C5649" t="s">
        <v>1723</v>
      </c>
      <c r="D5649" t="s">
        <v>3262</v>
      </c>
      <c r="E5649" t="s">
        <v>1709</v>
      </c>
    </row>
    <row r="5650" spans="1:5">
      <c r="A5650" t="s">
        <v>3148</v>
      </c>
      <c r="B5650" t="s">
        <v>2901</v>
      </c>
      <c r="C5650" t="s">
        <v>1723</v>
      </c>
      <c r="D5650" t="s">
        <v>3262</v>
      </c>
      <c r="E5650" t="s">
        <v>1710</v>
      </c>
    </row>
    <row r="5651" spans="1:5">
      <c r="A5651" t="s">
        <v>3149</v>
      </c>
      <c r="B5651" t="s">
        <v>2901</v>
      </c>
      <c r="C5651" t="s">
        <v>1723</v>
      </c>
      <c r="D5651" t="s">
        <v>3262</v>
      </c>
      <c r="E5651" t="s">
        <v>1711</v>
      </c>
    </row>
    <row r="5652" spans="1:5">
      <c r="A5652" t="s">
        <v>3150</v>
      </c>
      <c r="B5652" t="s">
        <v>2901</v>
      </c>
      <c r="C5652" t="s">
        <v>1723</v>
      </c>
      <c r="D5652" t="s">
        <v>3262</v>
      </c>
      <c r="E5652" t="s">
        <v>1712</v>
      </c>
    </row>
    <row r="5653" spans="1:5">
      <c r="A5653" t="s">
        <v>3151</v>
      </c>
      <c r="B5653" t="s">
        <v>2901</v>
      </c>
      <c r="C5653" t="s">
        <v>1723</v>
      </c>
      <c r="D5653" t="s">
        <v>3262</v>
      </c>
      <c r="E5653" t="s">
        <v>1713</v>
      </c>
    </row>
    <row r="5654" spans="1:5">
      <c r="A5654" t="s">
        <v>3152</v>
      </c>
      <c r="B5654" t="s">
        <v>2901</v>
      </c>
      <c r="C5654" t="s">
        <v>1723</v>
      </c>
      <c r="D5654" t="s">
        <v>3262</v>
      </c>
      <c r="E5654" t="s">
        <v>1714</v>
      </c>
    </row>
    <row r="5655" spans="1:5">
      <c r="A5655" t="s">
        <v>3153</v>
      </c>
      <c r="B5655" t="s">
        <v>2901</v>
      </c>
      <c r="C5655" t="s">
        <v>1723</v>
      </c>
      <c r="D5655" t="s">
        <v>3262</v>
      </c>
      <c r="E5655" t="s">
        <v>1715</v>
      </c>
    </row>
    <row r="5656" spans="1:5">
      <c r="A5656" t="s">
        <v>3154</v>
      </c>
      <c r="B5656" t="s">
        <v>2901</v>
      </c>
      <c r="C5656" t="s">
        <v>1723</v>
      </c>
      <c r="D5656" t="s">
        <v>3263</v>
      </c>
      <c r="E5656" t="s">
        <v>1702</v>
      </c>
    </row>
    <row r="5657" spans="1:5">
      <c r="A5657" t="s">
        <v>3155</v>
      </c>
      <c r="B5657" t="s">
        <v>2901</v>
      </c>
      <c r="C5657" t="s">
        <v>1723</v>
      </c>
      <c r="D5657" t="s">
        <v>3263</v>
      </c>
      <c r="E5657" t="s">
        <v>1705</v>
      </c>
    </row>
    <row r="5658" spans="1:5">
      <c r="A5658" t="s">
        <v>3156</v>
      </c>
      <c r="B5658" t="s">
        <v>2901</v>
      </c>
      <c r="C5658" t="s">
        <v>1723</v>
      </c>
      <c r="D5658" t="s">
        <v>3263</v>
      </c>
      <c r="E5658" t="s">
        <v>1706</v>
      </c>
    </row>
    <row r="5659" spans="1:5">
      <c r="A5659" t="s">
        <v>3157</v>
      </c>
      <c r="B5659" t="s">
        <v>2901</v>
      </c>
      <c r="C5659" t="s">
        <v>1723</v>
      </c>
      <c r="D5659" t="s">
        <v>3263</v>
      </c>
      <c r="E5659" t="s">
        <v>1707</v>
      </c>
    </row>
    <row r="5660" spans="1:5">
      <c r="A5660" t="s">
        <v>3158</v>
      </c>
      <c r="B5660" t="s">
        <v>2901</v>
      </c>
      <c r="C5660" t="s">
        <v>1723</v>
      </c>
      <c r="D5660" t="s">
        <v>3263</v>
      </c>
      <c r="E5660" t="s">
        <v>1708</v>
      </c>
    </row>
    <row r="5661" spans="1:5">
      <c r="A5661" t="s">
        <v>3159</v>
      </c>
      <c r="B5661" t="s">
        <v>2901</v>
      </c>
      <c r="C5661" t="s">
        <v>1723</v>
      </c>
      <c r="D5661" t="s">
        <v>3263</v>
      </c>
      <c r="E5661" t="s">
        <v>1709</v>
      </c>
    </row>
    <row r="5662" spans="1:5">
      <c r="A5662" t="s">
        <v>3160</v>
      </c>
      <c r="B5662" t="s">
        <v>2901</v>
      </c>
      <c r="C5662" t="s">
        <v>1723</v>
      </c>
      <c r="D5662" t="s">
        <v>3263</v>
      </c>
      <c r="E5662" t="s">
        <v>1710</v>
      </c>
    </row>
    <row r="5663" spans="1:5">
      <c r="A5663" t="s">
        <v>3161</v>
      </c>
      <c r="B5663" t="s">
        <v>2901</v>
      </c>
      <c r="C5663" t="s">
        <v>1723</v>
      </c>
      <c r="D5663" t="s">
        <v>3263</v>
      </c>
      <c r="E5663" t="s">
        <v>1711</v>
      </c>
    </row>
    <row r="5664" spans="1:5">
      <c r="A5664" t="s">
        <v>3162</v>
      </c>
      <c r="B5664" t="s">
        <v>2901</v>
      </c>
      <c r="C5664" t="s">
        <v>1723</v>
      </c>
      <c r="D5664" t="s">
        <v>3263</v>
      </c>
      <c r="E5664" t="s">
        <v>1712</v>
      </c>
    </row>
    <row r="5665" spans="1:5">
      <c r="A5665" t="s">
        <v>3163</v>
      </c>
      <c r="B5665" t="s">
        <v>2901</v>
      </c>
      <c r="C5665" t="s">
        <v>1723</v>
      </c>
      <c r="D5665" t="s">
        <v>3263</v>
      </c>
      <c r="E5665" t="s">
        <v>1713</v>
      </c>
    </row>
    <row r="5666" spans="1:5">
      <c r="A5666" t="s">
        <v>3164</v>
      </c>
      <c r="B5666" t="s">
        <v>2901</v>
      </c>
      <c r="C5666" t="s">
        <v>1723</v>
      </c>
      <c r="D5666" t="s">
        <v>3263</v>
      </c>
      <c r="E5666" t="s">
        <v>1714</v>
      </c>
    </row>
    <row r="5667" spans="1:5">
      <c r="A5667" t="s">
        <v>3165</v>
      </c>
      <c r="B5667" t="s">
        <v>2901</v>
      </c>
      <c r="C5667" t="s">
        <v>1723</v>
      </c>
      <c r="D5667" t="s">
        <v>3263</v>
      </c>
      <c r="E5667" t="s">
        <v>1715</v>
      </c>
    </row>
    <row r="5668" spans="1:5">
      <c r="A5668" t="s">
        <v>3166</v>
      </c>
      <c r="B5668" t="s">
        <v>2901</v>
      </c>
      <c r="C5668" t="s">
        <v>1723</v>
      </c>
      <c r="D5668" t="s">
        <v>3264</v>
      </c>
      <c r="E5668" t="s">
        <v>1702</v>
      </c>
    </row>
    <row r="5669" spans="1:5">
      <c r="A5669" t="s">
        <v>3167</v>
      </c>
      <c r="B5669" t="s">
        <v>2901</v>
      </c>
      <c r="C5669" t="s">
        <v>1723</v>
      </c>
      <c r="D5669" t="s">
        <v>3264</v>
      </c>
      <c r="E5669" t="s">
        <v>1705</v>
      </c>
    </row>
    <row r="5670" spans="1:5">
      <c r="A5670" t="s">
        <v>3168</v>
      </c>
      <c r="B5670" t="s">
        <v>2901</v>
      </c>
      <c r="C5670" t="s">
        <v>1723</v>
      </c>
      <c r="D5670" t="s">
        <v>3264</v>
      </c>
      <c r="E5670" t="s">
        <v>1706</v>
      </c>
    </row>
    <row r="5671" spans="1:5">
      <c r="A5671" t="s">
        <v>3169</v>
      </c>
      <c r="B5671" t="s">
        <v>2901</v>
      </c>
      <c r="C5671" t="s">
        <v>1723</v>
      </c>
      <c r="D5671" t="s">
        <v>3264</v>
      </c>
      <c r="E5671" t="s">
        <v>1707</v>
      </c>
    </row>
    <row r="5672" spans="1:5">
      <c r="A5672" t="s">
        <v>3170</v>
      </c>
      <c r="B5672" t="s">
        <v>2901</v>
      </c>
      <c r="C5672" t="s">
        <v>1723</v>
      </c>
      <c r="D5672" t="s">
        <v>3264</v>
      </c>
      <c r="E5672" t="s">
        <v>1708</v>
      </c>
    </row>
    <row r="5673" spans="1:5">
      <c r="A5673" t="s">
        <v>3171</v>
      </c>
      <c r="B5673" t="s">
        <v>2901</v>
      </c>
      <c r="C5673" t="s">
        <v>1723</v>
      </c>
      <c r="D5673" t="s">
        <v>3264</v>
      </c>
      <c r="E5673" t="s">
        <v>1709</v>
      </c>
    </row>
    <row r="5674" spans="1:5">
      <c r="A5674" t="s">
        <v>3172</v>
      </c>
      <c r="B5674" t="s">
        <v>2901</v>
      </c>
      <c r="C5674" t="s">
        <v>1723</v>
      </c>
      <c r="D5674" t="s">
        <v>3264</v>
      </c>
      <c r="E5674" t="s">
        <v>1710</v>
      </c>
    </row>
    <row r="5675" spans="1:5">
      <c r="A5675" t="s">
        <v>3173</v>
      </c>
      <c r="B5675" t="s">
        <v>2901</v>
      </c>
      <c r="C5675" t="s">
        <v>1723</v>
      </c>
      <c r="D5675" t="s">
        <v>3264</v>
      </c>
      <c r="E5675" t="s">
        <v>1711</v>
      </c>
    </row>
    <row r="5676" spans="1:5">
      <c r="A5676" t="s">
        <v>3174</v>
      </c>
      <c r="B5676" t="s">
        <v>2901</v>
      </c>
      <c r="C5676" t="s">
        <v>1723</v>
      </c>
      <c r="D5676" t="s">
        <v>3264</v>
      </c>
      <c r="E5676" t="s">
        <v>1712</v>
      </c>
    </row>
    <row r="5677" spans="1:5">
      <c r="A5677" t="s">
        <v>3175</v>
      </c>
      <c r="B5677" t="s">
        <v>2901</v>
      </c>
      <c r="C5677" t="s">
        <v>1723</v>
      </c>
      <c r="D5677" t="s">
        <v>3264</v>
      </c>
      <c r="E5677" t="s">
        <v>1713</v>
      </c>
    </row>
    <row r="5678" spans="1:5">
      <c r="A5678" t="s">
        <v>3176</v>
      </c>
      <c r="B5678" t="s">
        <v>2901</v>
      </c>
      <c r="C5678" t="s">
        <v>1723</v>
      </c>
      <c r="D5678" t="s">
        <v>3264</v>
      </c>
      <c r="E5678" t="s">
        <v>1714</v>
      </c>
    </row>
    <row r="5679" spans="1:5">
      <c r="A5679" t="s">
        <v>3177</v>
      </c>
      <c r="B5679" t="s">
        <v>2901</v>
      </c>
      <c r="C5679" t="s">
        <v>1723</v>
      </c>
      <c r="D5679" t="s">
        <v>3264</v>
      </c>
      <c r="E5679" t="s">
        <v>1715</v>
      </c>
    </row>
    <row r="5680" spans="1:5">
      <c r="A5680" t="s">
        <v>3178</v>
      </c>
      <c r="B5680" t="s">
        <v>2901</v>
      </c>
      <c r="C5680" t="s">
        <v>1723</v>
      </c>
      <c r="D5680" t="s">
        <v>3265</v>
      </c>
      <c r="E5680" t="s">
        <v>1702</v>
      </c>
    </row>
    <row r="5681" spans="1:5">
      <c r="A5681" t="s">
        <v>3179</v>
      </c>
      <c r="B5681" t="s">
        <v>2901</v>
      </c>
      <c r="C5681" t="s">
        <v>1723</v>
      </c>
      <c r="D5681" t="s">
        <v>3265</v>
      </c>
      <c r="E5681" t="s">
        <v>1705</v>
      </c>
    </row>
    <row r="5682" spans="1:5">
      <c r="A5682" t="s">
        <v>3180</v>
      </c>
      <c r="B5682" t="s">
        <v>2901</v>
      </c>
      <c r="C5682" t="s">
        <v>1723</v>
      </c>
      <c r="D5682" t="s">
        <v>3265</v>
      </c>
      <c r="E5682" t="s">
        <v>1706</v>
      </c>
    </row>
    <row r="5683" spans="1:5">
      <c r="A5683" t="s">
        <v>3181</v>
      </c>
      <c r="B5683" t="s">
        <v>2901</v>
      </c>
      <c r="C5683" t="s">
        <v>1723</v>
      </c>
      <c r="D5683" t="s">
        <v>3265</v>
      </c>
      <c r="E5683" t="s">
        <v>1707</v>
      </c>
    </row>
    <row r="5684" spans="1:5">
      <c r="A5684" t="s">
        <v>3182</v>
      </c>
      <c r="B5684" t="s">
        <v>2901</v>
      </c>
      <c r="C5684" t="s">
        <v>1723</v>
      </c>
      <c r="D5684" t="s">
        <v>3265</v>
      </c>
      <c r="E5684" t="s">
        <v>1708</v>
      </c>
    </row>
    <row r="5685" spans="1:5">
      <c r="A5685" t="s">
        <v>3183</v>
      </c>
      <c r="B5685" t="s">
        <v>2901</v>
      </c>
      <c r="C5685" t="s">
        <v>1723</v>
      </c>
      <c r="D5685" t="s">
        <v>3265</v>
      </c>
      <c r="E5685" t="s">
        <v>1709</v>
      </c>
    </row>
    <row r="5686" spans="1:5">
      <c r="A5686" t="s">
        <v>3184</v>
      </c>
      <c r="B5686" t="s">
        <v>2901</v>
      </c>
      <c r="C5686" t="s">
        <v>1723</v>
      </c>
      <c r="D5686" t="s">
        <v>3265</v>
      </c>
      <c r="E5686" t="s">
        <v>1710</v>
      </c>
    </row>
    <row r="5687" spans="1:5">
      <c r="A5687" t="s">
        <v>3185</v>
      </c>
      <c r="B5687" t="s">
        <v>2901</v>
      </c>
      <c r="C5687" t="s">
        <v>1723</v>
      </c>
      <c r="D5687" t="s">
        <v>3265</v>
      </c>
      <c r="E5687" t="s">
        <v>1711</v>
      </c>
    </row>
    <row r="5688" spans="1:5">
      <c r="A5688" t="s">
        <v>3186</v>
      </c>
      <c r="B5688" t="s">
        <v>2901</v>
      </c>
      <c r="C5688" t="s">
        <v>1723</v>
      </c>
      <c r="D5688" t="s">
        <v>3265</v>
      </c>
      <c r="E5688" t="s">
        <v>1712</v>
      </c>
    </row>
    <row r="5689" spans="1:5">
      <c r="A5689" t="s">
        <v>3187</v>
      </c>
      <c r="B5689" t="s">
        <v>2901</v>
      </c>
      <c r="C5689" t="s">
        <v>1723</v>
      </c>
      <c r="D5689" t="s">
        <v>3265</v>
      </c>
      <c r="E5689" t="s">
        <v>1713</v>
      </c>
    </row>
    <row r="5690" spans="1:5">
      <c r="A5690" t="s">
        <v>3188</v>
      </c>
      <c r="B5690" t="s">
        <v>2901</v>
      </c>
      <c r="C5690" t="s">
        <v>1723</v>
      </c>
      <c r="D5690" t="s">
        <v>3265</v>
      </c>
      <c r="E5690" t="s">
        <v>1714</v>
      </c>
    </row>
    <row r="5691" spans="1:5">
      <c r="A5691" t="s">
        <v>3189</v>
      </c>
      <c r="B5691" t="s">
        <v>2901</v>
      </c>
      <c r="C5691" t="s">
        <v>1723</v>
      </c>
      <c r="D5691" t="s">
        <v>3265</v>
      </c>
      <c r="E5691" t="s">
        <v>1715</v>
      </c>
    </row>
    <row r="5692" spans="1:5">
      <c r="A5692" t="s">
        <v>3190</v>
      </c>
      <c r="B5692" t="s">
        <v>2901</v>
      </c>
      <c r="C5692" t="s">
        <v>1723</v>
      </c>
      <c r="D5692" t="s">
        <v>3266</v>
      </c>
      <c r="E5692" t="s">
        <v>1702</v>
      </c>
    </row>
    <row r="5693" spans="1:5">
      <c r="A5693" t="s">
        <v>3191</v>
      </c>
      <c r="B5693" t="s">
        <v>2901</v>
      </c>
      <c r="C5693" t="s">
        <v>1723</v>
      </c>
      <c r="D5693" t="s">
        <v>3266</v>
      </c>
      <c r="E5693" t="s">
        <v>1705</v>
      </c>
    </row>
    <row r="5694" spans="1:5">
      <c r="A5694" t="s">
        <v>3192</v>
      </c>
      <c r="B5694" t="s">
        <v>2901</v>
      </c>
      <c r="C5694" t="s">
        <v>1723</v>
      </c>
      <c r="D5694" t="s">
        <v>3266</v>
      </c>
      <c r="E5694" t="s">
        <v>1706</v>
      </c>
    </row>
    <row r="5695" spans="1:5">
      <c r="A5695" t="s">
        <v>3193</v>
      </c>
      <c r="B5695" t="s">
        <v>2901</v>
      </c>
      <c r="C5695" t="s">
        <v>1723</v>
      </c>
      <c r="D5695" t="s">
        <v>3266</v>
      </c>
      <c r="E5695" t="s">
        <v>1707</v>
      </c>
    </row>
    <row r="5696" spans="1:5">
      <c r="A5696" t="s">
        <v>3194</v>
      </c>
      <c r="B5696" t="s">
        <v>2901</v>
      </c>
      <c r="C5696" t="s">
        <v>1723</v>
      </c>
      <c r="D5696" t="s">
        <v>3266</v>
      </c>
      <c r="E5696" t="s">
        <v>1708</v>
      </c>
    </row>
    <row r="5697" spans="1:5">
      <c r="A5697" t="s">
        <v>3195</v>
      </c>
      <c r="B5697" t="s">
        <v>2901</v>
      </c>
      <c r="C5697" t="s">
        <v>1723</v>
      </c>
      <c r="D5697" t="s">
        <v>3266</v>
      </c>
      <c r="E5697" t="s">
        <v>1709</v>
      </c>
    </row>
    <row r="5698" spans="1:5">
      <c r="A5698" t="s">
        <v>3196</v>
      </c>
      <c r="B5698" t="s">
        <v>2901</v>
      </c>
      <c r="C5698" t="s">
        <v>1723</v>
      </c>
      <c r="D5698" t="s">
        <v>3266</v>
      </c>
      <c r="E5698" t="s">
        <v>1710</v>
      </c>
    </row>
    <row r="5699" spans="1:5">
      <c r="A5699" t="s">
        <v>3197</v>
      </c>
      <c r="B5699" t="s">
        <v>2901</v>
      </c>
      <c r="C5699" t="s">
        <v>1723</v>
      </c>
      <c r="D5699" t="s">
        <v>3266</v>
      </c>
      <c r="E5699" t="s">
        <v>1711</v>
      </c>
    </row>
    <row r="5700" spans="1:5">
      <c r="A5700" t="s">
        <v>3198</v>
      </c>
      <c r="B5700" t="s">
        <v>2901</v>
      </c>
      <c r="C5700" t="s">
        <v>1723</v>
      </c>
      <c r="D5700" t="s">
        <v>3266</v>
      </c>
      <c r="E5700" t="s">
        <v>1712</v>
      </c>
    </row>
    <row r="5701" spans="1:5">
      <c r="A5701" t="s">
        <v>3199</v>
      </c>
      <c r="B5701" t="s">
        <v>2901</v>
      </c>
      <c r="C5701" t="s">
        <v>1723</v>
      </c>
      <c r="D5701" t="s">
        <v>3266</v>
      </c>
      <c r="E5701" t="s">
        <v>1713</v>
      </c>
    </row>
    <row r="5702" spans="1:5">
      <c r="A5702" t="s">
        <v>3200</v>
      </c>
      <c r="B5702" t="s">
        <v>2901</v>
      </c>
      <c r="C5702" t="s">
        <v>1723</v>
      </c>
      <c r="D5702" t="s">
        <v>3266</v>
      </c>
      <c r="E5702" t="s">
        <v>1714</v>
      </c>
    </row>
    <row r="5703" spans="1:5">
      <c r="A5703" t="s">
        <v>3201</v>
      </c>
      <c r="B5703" t="s">
        <v>2901</v>
      </c>
      <c r="C5703" t="s">
        <v>1723</v>
      </c>
      <c r="D5703" t="s">
        <v>3266</v>
      </c>
      <c r="E5703" t="s">
        <v>1715</v>
      </c>
    </row>
    <row r="5704" spans="1:5">
      <c r="A5704" t="s">
        <v>3202</v>
      </c>
      <c r="B5704" t="s">
        <v>2901</v>
      </c>
      <c r="C5704" t="s">
        <v>1723</v>
      </c>
      <c r="D5704" t="s">
        <v>3267</v>
      </c>
      <c r="E5704" t="s">
        <v>1702</v>
      </c>
    </row>
    <row r="5705" spans="1:5">
      <c r="A5705" t="s">
        <v>3203</v>
      </c>
      <c r="B5705" t="s">
        <v>2901</v>
      </c>
      <c r="C5705" t="s">
        <v>1723</v>
      </c>
      <c r="D5705" t="s">
        <v>3267</v>
      </c>
      <c r="E5705" t="s">
        <v>1705</v>
      </c>
    </row>
    <row r="5706" spans="1:5">
      <c r="A5706" t="s">
        <v>3204</v>
      </c>
      <c r="B5706" t="s">
        <v>2901</v>
      </c>
      <c r="C5706" t="s">
        <v>1723</v>
      </c>
      <c r="D5706" t="s">
        <v>3267</v>
      </c>
      <c r="E5706" t="s">
        <v>1706</v>
      </c>
    </row>
    <row r="5707" spans="1:5">
      <c r="A5707" t="s">
        <v>3205</v>
      </c>
      <c r="B5707" t="s">
        <v>2901</v>
      </c>
      <c r="C5707" t="s">
        <v>1723</v>
      </c>
      <c r="D5707" t="s">
        <v>3267</v>
      </c>
      <c r="E5707" t="s">
        <v>1707</v>
      </c>
    </row>
    <row r="5708" spans="1:5">
      <c r="A5708" t="s">
        <v>3206</v>
      </c>
      <c r="B5708" t="s">
        <v>2901</v>
      </c>
      <c r="C5708" t="s">
        <v>1723</v>
      </c>
      <c r="D5708" t="s">
        <v>3267</v>
      </c>
      <c r="E5708" t="s">
        <v>1708</v>
      </c>
    </row>
    <row r="5709" spans="1:5">
      <c r="A5709" t="s">
        <v>3207</v>
      </c>
      <c r="B5709" t="s">
        <v>2901</v>
      </c>
      <c r="C5709" t="s">
        <v>1723</v>
      </c>
      <c r="D5709" t="s">
        <v>3267</v>
      </c>
      <c r="E5709" t="s">
        <v>1709</v>
      </c>
    </row>
    <row r="5710" spans="1:5">
      <c r="A5710" t="s">
        <v>3208</v>
      </c>
      <c r="B5710" t="s">
        <v>2901</v>
      </c>
      <c r="C5710" t="s">
        <v>1723</v>
      </c>
      <c r="D5710" t="s">
        <v>3267</v>
      </c>
      <c r="E5710" t="s">
        <v>1710</v>
      </c>
    </row>
    <row r="5711" spans="1:5">
      <c r="A5711" t="s">
        <v>3209</v>
      </c>
      <c r="B5711" t="s">
        <v>2901</v>
      </c>
      <c r="C5711" t="s">
        <v>1723</v>
      </c>
      <c r="D5711" t="s">
        <v>3267</v>
      </c>
      <c r="E5711" t="s">
        <v>1711</v>
      </c>
    </row>
    <row r="5712" spans="1:5">
      <c r="A5712" t="s">
        <v>3210</v>
      </c>
      <c r="B5712" t="s">
        <v>2901</v>
      </c>
      <c r="C5712" t="s">
        <v>1723</v>
      </c>
      <c r="D5712" t="s">
        <v>3267</v>
      </c>
      <c r="E5712" t="s">
        <v>1712</v>
      </c>
    </row>
    <row r="5713" spans="1:5">
      <c r="A5713" t="s">
        <v>3211</v>
      </c>
      <c r="B5713" t="s">
        <v>2901</v>
      </c>
      <c r="C5713" t="s">
        <v>1723</v>
      </c>
      <c r="D5713" t="s">
        <v>3267</v>
      </c>
      <c r="E5713" t="s">
        <v>1713</v>
      </c>
    </row>
    <row r="5714" spans="1:5">
      <c r="A5714" t="s">
        <v>3212</v>
      </c>
      <c r="B5714" t="s">
        <v>2901</v>
      </c>
      <c r="C5714" t="s">
        <v>1723</v>
      </c>
      <c r="D5714" t="s">
        <v>3267</v>
      </c>
      <c r="E5714" t="s">
        <v>1714</v>
      </c>
    </row>
    <row r="5715" spans="1:5">
      <c r="A5715" t="s">
        <v>3213</v>
      </c>
      <c r="B5715" t="s">
        <v>2901</v>
      </c>
      <c r="C5715" t="s">
        <v>1723</v>
      </c>
      <c r="D5715" t="s">
        <v>3267</v>
      </c>
      <c r="E5715" t="s">
        <v>1715</v>
      </c>
    </row>
    <row r="5716" spans="1:5">
      <c r="A5716" t="s">
        <v>3214</v>
      </c>
      <c r="B5716" t="s">
        <v>2901</v>
      </c>
      <c r="C5716" t="s">
        <v>1723</v>
      </c>
      <c r="D5716" t="s">
        <v>3268</v>
      </c>
      <c r="E5716" t="s">
        <v>1702</v>
      </c>
    </row>
    <row r="5717" spans="1:5">
      <c r="A5717" t="s">
        <v>3215</v>
      </c>
      <c r="B5717" t="s">
        <v>2901</v>
      </c>
      <c r="C5717" t="s">
        <v>1723</v>
      </c>
      <c r="D5717" t="s">
        <v>3268</v>
      </c>
      <c r="E5717" t="s">
        <v>1705</v>
      </c>
    </row>
    <row r="5718" spans="1:5">
      <c r="A5718" t="s">
        <v>3216</v>
      </c>
      <c r="B5718" t="s">
        <v>2901</v>
      </c>
      <c r="C5718" t="s">
        <v>1723</v>
      </c>
      <c r="D5718" t="s">
        <v>3268</v>
      </c>
      <c r="E5718" t="s">
        <v>1706</v>
      </c>
    </row>
    <row r="5719" spans="1:5">
      <c r="A5719" t="s">
        <v>3217</v>
      </c>
      <c r="B5719" t="s">
        <v>2901</v>
      </c>
      <c r="C5719" t="s">
        <v>1723</v>
      </c>
      <c r="D5719" t="s">
        <v>3268</v>
      </c>
      <c r="E5719" t="s">
        <v>1707</v>
      </c>
    </row>
    <row r="5720" spans="1:5">
      <c r="A5720" t="s">
        <v>3218</v>
      </c>
      <c r="B5720" t="s">
        <v>2901</v>
      </c>
      <c r="C5720" t="s">
        <v>1723</v>
      </c>
      <c r="D5720" t="s">
        <v>3268</v>
      </c>
      <c r="E5720" t="s">
        <v>1708</v>
      </c>
    </row>
    <row r="5721" spans="1:5">
      <c r="A5721" t="s">
        <v>3219</v>
      </c>
      <c r="B5721" t="s">
        <v>2901</v>
      </c>
      <c r="C5721" t="s">
        <v>1723</v>
      </c>
      <c r="D5721" t="s">
        <v>3268</v>
      </c>
      <c r="E5721" t="s">
        <v>1709</v>
      </c>
    </row>
    <row r="5722" spans="1:5">
      <c r="A5722" t="s">
        <v>3220</v>
      </c>
      <c r="B5722" t="s">
        <v>2901</v>
      </c>
      <c r="C5722" t="s">
        <v>1723</v>
      </c>
      <c r="D5722" t="s">
        <v>3268</v>
      </c>
      <c r="E5722" t="s">
        <v>1710</v>
      </c>
    </row>
    <row r="5723" spans="1:5">
      <c r="A5723" t="s">
        <v>3221</v>
      </c>
      <c r="B5723" t="s">
        <v>2901</v>
      </c>
      <c r="C5723" t="s">
        <v>1723</v>
      </c>
      <c r="D5723" t="s">
        <v>3268</v>
      </c>
      <c r="E5723" t="s">
        <v>1711</v>
      </c>
    </row>
    <row r="5724" spans="1:5">
      <c r="A5724" t="s">
        <v>3222</v>
      </c>
      <c r="B5724" t="s">
        <v>2901</v>
      </c>
      <c r="C5724" t="s">
        <v>1723</v>
      </c>
      <c r="D5724" t="s">
        <v>3268</v>
      </c>
      <c r="E5724" t="s">
        <v>1712</v>
      </c>
    </row>
    <row r="5725" spans="1:5">
      <c r="A5725" t="s">
        <v>3223</v>
      </c>
      <c r="B5725" t="s">
        <v>2901</v>
      </c>
      <c r="C5725" t="s">
        <v>1723</v>
      </c>
      <c r="D5725" t="s">
        <v>3268</v>
      </c>
      <c r="E5725" t="s">
        <v>1713</v>
      </c>
    </row>
    <row r="5726" spans="1:5">
      <c r="A5726" t="s">
        <v>3224</v>
      </c>
      <c r="B5726" t="s">
        <v>2901</v>
      </c>
      <c r="C5726" t="s">
        <v>1723</v>
      </c>
      <c r="D5726" t="s">
        <v>3268</v>
      </c>
      <c r="E5726" t="s">
        <v>1714</v>
      </c>
    </row>
    <row r="5727" spans="1:5">
      <c r="A5727" t="s">
        <v>3225</v>
      </c>
      <c r="B5727" t="s">
        <v>2901</v>
      </c>
      <c r="C5727" t="s">
        <v>1723</v>
      </c>
      <c r="D5727" t="s">
        <v>3268</v>
      </c>
      <c r="E5727" t="s">
        <v>1715</v>
      </c>
    </row>
    <row r="5728" spans="1:5">
      <c r="A5728" t="s">
        <v>3226</v>
      </c>
      <c r="B5728" t="s">
        <v>2901</v>
      </c>
      <c r="C5728" t="s">
        <v>1723</v>
      </c>
      <c r="D5728" t="s">
        <v>3269</v>
      </c>
      <c r="E5728" t="s">
        <v>1702</v>
      </c>
    </row>
    <row r="5729" spans="1:5">
      <c r="A5729" t="s">
        <v>3227</v>
      </c>
      <c r="B5729" t="s">
        <v>2901</v>
      </c>
      <c r="C5729" t="s">
        <v>1723</v>
      </c>
      <c r="D5729" t="s">
        <v>3269</v>
      </c>
      <c r="E5729" t="s">
        <v>1705</v>
      </c>
    </row>
    <row r="5730" spans="1:5">
      <c r="A5730" t="s">
        <v>3228</v>
      </c>
      <c r="B5730" t="s">
        <v>2901</v>
      </c>
      <c r="C5730" t="s">
        <v>1723</v>
      </c>
      <c r="D5730" t="s">
        <v>3269</v>
      </c>
      <c r="E5730" t="s">
        <v>1706</v>
      </c>
    </row>
    <row r="5731" spans="1:5">
      <c r="A5731" t="s">
        <v>3229</v>
      </c>
      <c r="B5731" t="s">
        <v>2901</v>
      </c>
      <c r="C5731" t="s">
        <v>1723</v>
      </c>
      <c r="D5731" t="s">
        <v>3269</v>
      </c>
      <c r="E5731" t="s">
        <v>1707</v>
      </c>
    </row>
    <row r="5732" spans="1:5">
      <c r="A5732" t="s">
        <v>3230</v>
      </c>
      <c r="B5732" t="s">
        <v>2901</v>
      </c>
      <c r="C5732" t="s">
        <v>1723</v>
      </c>
      <c r="D5732" t="s">
        <v>3269</v>
      </c>
      <c r="E5732" t="s">
        <v>1708</v>
      </c>
    </row>
    <row r="5733" spans="1:5">
      <c r="A5733" t="s">
        <v>3231</v>
      </c>
      <c r="B5733" t="s">
        <v>2901</v>
      </c>
      <c r="C5733" t="s">
        <v>1723</v>
      </c>
      <c r="D5733" t="s">
        <v>3269</v>
      </c>
      <c r="E5733" t="s">
        <v>1709</v>
      </c>
    </row>
    <row r="5734" spans="1:5">
      <c r="A5734" t="s">
        <v>3232</v>
      </c>
      <c r="B5734" t="s">
        <v>2901</v>
      </c>
      <c r="C5734" t="s">
        <v>1723</v>
      </c>
      <c r="D5734" t="s">
        <v>3269</v>
      </c>
      <c r="E5734" t="s">
        <v>1710</v>
      </c>
    </row>
    <row r="5735" spans="1:5">
      <c r="A5735" t="s">
        <v>3233</v>
      </c>
      <c r="B5735" t="s">
        <v>2901</v>
      </c>
      <c r="C5735" t="s">
        <v>1723</v>
      </c>
      <c r="D5735" t="s">
        <v>3269</v>
      </c>
      <c r="E5735" t="s">
        <v>1711</v>
      </c>
    </row>
    <row r="5736" spans="1:5">
      <c r="A5736" t="s">
        <v>3234</v>
      </c>
      <c r="B5736" t="s">
        <v>2901</v>
      </c>
      <c r="C5736" t="s">
        <v>1723</v>
      </c>
      <c r="D5736" t="s">
        <v>3269</v>
      </c>
      <c r="E5736" t="s">
        <v>1712</v>
      </c>
    </row>
    <row r="5737" spans="1:5">
      <c r="A5737" t="s">
        <v>3235</v>
      </c>
      <c r="B5737" t="s">
        <v>2901</v>
      </c>
      <c r="C5737" t="s">
        <v>1723</v>
      </c>
      <c r="D5737" t="s">
        <v>3269</v>
      </c>
      <c r="E5737" t="s">
        <v>1713</v>
      </c>
    </row>
    <row r="5738" spans="1:5">
      <c r="A5738" t="s">
        <v>3236</v>
      </c>
      <c r="B5738" t="s">
        <v>2901</v>
      </c>
      <c r="C5738" t="s">
        <v>1723</v>
      </c>
      <c r="D5738" t="s">
        <v>3269</v>
      </c>
      <c r="E5738" t="s">
        <v>1714</v>
      </c>
    </row>
    <row r="5739" spans="1:5">
      <c r="A5739" t="s">
        <v>3237</v>
      </c>
      <c r="B5739" t="s">
        <v>2901</v>
      </c>
      <c r="C5739" t="s">
        <v>1723</v>
      </c>
      <c r="D5739" t="s">
        <v>3269</v>
      </c>
      <c r="E5739" t="s">
        <v>1715</v>
      </c>
    </row>
    <row r="5740" spans="1:5">
      <c r="A5740" t="s">
        <v>3238</v>
      </c>
      <c r="B5740" t="s">
        <v>2901</v>
      </c>
      <c r="C5740" t="s">
        <v>1723</v>
      </c>
      <c r="D5740" t="s">
        <v>3270</v>
      </c>
      <c r="E5740" t="s">
        <v>1702</v>
      </c>
    </row>
    <row r="5741" spans="1:5">
      <c r="A5741" t="s">
        <v>3239</v>
      </c>
      <c r="B5741" t="s">
        <v>2901</v>
      </c>
      <c r="C5741" t="s">
        <v>1723</v>
      </c>
      <c r="D5741" t="s">
        <v>3270</v>
      </c>
      <c r="E5741" t="s">
        <v>1705</v>
      </c>
    </row>
    <row r="5742" spans="1:5">
      <c r="A5742" t="s">
        <v>3240</v>
      </c>
      <c r="B5742" t="s">
        <v>2901</v>
      </c>
      <c r="C5742" t="s">
        <v>1723</v>
      </c>
      <c r="D5742" t="s">
        <v>3270</v>
      </c>
      <c r="E5742" t="s">
        <v>1706</v>
      </c>
    </row>
    <row r="5743" spans="1:5">
      <c r="A5743" t="s">
        <v>3241</v>
      </c>
      <c r="B5743" t="s">
        <v>2901</v>
      </c>
      <c r="C5743" t="s">
        <v>1723</v>
      </c>
      <c r="D5743" t="s">
        <v>3270</v>
      </c>
      <c r="E5743" t="s">
        <v>1707</v>
      </c>
    </row>
    <row r="5744" spans="1:5">
      <c r="A5744" t="s">
        <v>3242</v>
      </c>
      <c r="B5744" t="s">
        <v>2901</v>
      </c>
      <c r="C5744" t="s">
        <v>1723</v>
      </c>
      <c r="D5744" t="s">
        <v>3270</v>
      </c>
      <c r="E5744" t="s">
        <v>1708</v>
      </c>
    </row>
    <row r="5745" spans="1:5">
      <c r="A5745" t="s">
        <v>3243</v>
      </c>
      <c r="B5745" t="s">
        <v>2901</v>
      </c>
      <c r="C5745" t="s">
        <v>1723</v>
      </c>
      <c r="D5745" t="s">
        <v>3270</v>
      </c>
      <c r="E5745" t="s">
        <v>1709</v>
      </c>
    </row>
    <row r="5746" spans="1:5">
      <c r="A5746" t="s">
        <v>3244</v>
      </c>
      <c r="B5746" t="s">
        <v>2901</v>
      </c>
      <c r="C5746" t="s">
        <v>1723</v>
      </c>
      <c r="D5746" t="s">
        <v>3270</v>
      </c>
      <c r="E5746" t="s">
        <v>1710</v>
      </c>
    </row>
    <row r="5747" spans="1:5">
      <c r="A5747" t="s">
        <v>3245</v>
      </c>
      <c r="B5747" t="s">
        <v>2901</v>
      </c>
      <c r="C5747" t="s">
        <v>1723</v>
      </c>
      <c r="D5747" t="s">
        <v>3270</v>
      </c>
      <c r="E5747" t="s">
        <v>1711</v>
      </c>
    </row>
    <row r="5748" spans="1:5">
      <c r="A5748" t="s">
        <v>3246</v>
      </c>
      <c r="B5748" t="s">
        <v>2901</v>
      </c>
      <c r="C5748" t="s">
        <v>1723</v>
      </c>
      <c r="D5748" t="s">
        <v>3270</v>
      </c>
      <c r="E5748" t="s">
        <v>1712</v>
      </c>
    </row>
    <row r="5749" spans="1:5">
      <c r="A5749" t="s">
        <v>3247</v>
      </c>
      <c r="B5749" t="s">
        <v>2901</v>
      </c>
      <c r="C5749" t="s">
        <v>1723</v>
      </c>
      <c r="D5749" t="s">
        <v>3270</v>
      </c>
      <c r="E5749" t="s">
        <v>1713</v>
      </c>
    </row>
    <row r="5750" spans="1:5">
      <c r="A5750" t="s">
        <v>3248</v>
      </c>
      <c r="B5750" t="s">
        <v>2901</v>
      </c>
      <c r="C5750" t="s">
        <v>1723</v>
      </c>
      <c r="D5750" t="s">
        <v>3270</v>
      </c>
      <c r="E5750" t="s">
        <v>1714</v>
      </c>
    </row>
    <row r="5751" spans="1:5">
      <c r="A5751" t="s">
        <v>3249</v>
      </c>
      <c r="B5751" t="s">
        <v>2901</v>
      </c>
      <c r="C5751" t="s">
        <v>1723</v>
      </c>
      <c r="D5751" t="s">
        <v>3270</v>
      </c>
      <c r="E5751" t="s">
        <v>1715</v>
      </c>
    </row>
    <row r="5752" spans="1:5">
      <c r="A5752" t="s">
        <v>3250</v>
      </c>
      <c r="B5752" t="s">
        <v>2901</v>
      </c>
      <c r="C5752" t="s">
        <v>1723</v>
      </c>
      <c r="D5752" t="s">
        <v>3271</v>
      </c>
      <c r="E5752" t="s">
        <v>1702</v>
      </c>
    </row>
    <row r="5753" spans="1:5">
      <c r="A5753" t="s">
        <v>3251</v>
      </c>
      <c r="B5753" t="s">
        <v>2901</v>
      </c>
      <c r="C5753" t="s">
        <v>1723</v>
      </c>
      <c r="D5753" t="s">
        <v>3271</v>
      </c>
      <c r="E5753" t="s">
        <v>1705</v>
      </c>
    </row>
    <row r="5754" spans="1:5">
      <c r="A5754" t="s">
        <v>3252</v>
      </c>
      <c r="B5754" t="s">
        <v>2901</v>
      </c>
      <c r="C5754" t="s">
        <v>1723</v>
      </c>
      <c r="D5754" t="s">
        <v>3271</v>
      </c>
      <c r="E5754" t="s">
        <v>1706</v>
      </c>
    </row>
    <row r="5755" spans="1:5">
      <c r="A5755" t="s">
        <v>3253</v>
      </c>
      <c r="B5755" t="s">
        <v>2901</v>
      </c>
      <c r="C5755" t="s">
        <v>1723</v>
      </c>
      <c r="D5755" t="s">
        <v>3271</v>
      </c>
      <c r="E5755" t="s">
        <v>1707</v>
      </c>
    </row>
    <row r="5756" spans="1:5">
      <c r="A5756" t="s">
        <v>3254</v>
      </c>
      <c r="B5756" t="s">
        <v>2901</v>
      </c>
      <c r="C5756" t="s">
        <v>1723</v>
      </c>
      <c r="D5756" t="s">
        <v>3271</v>
      </c>
      <c r="E5756" t="s">
        <v>1708</v>
      </c>
    </row>
    <row r="5757" spans="1:5">
      <c r="A5757" t="s">
        <v>3255</v>
      </c>
      <c r="B5757" t="s">
        <v>2901</v>
      </c>
      <c r="C5757" t="s">
        <v>1723</v>
      </c>
      <c r="D5757" t="s">
        <v>3271</v>
      </c>
      <c r="E5757" t="s">
        <v>1709</v>
      </c>
    </row>
    <row r="5758" spans="1:5">
      <c r="A5758" t="s">
        <v>3256</v>
      </c>
      <c r="B5758" t="s">
        <v>2901</v>
      </c>
      <c r="C5758" t="s">
        <v>1723</v>
      </c>
      <c r="D5758" t="s">
        <v>3271</v>
      </c>
      <c r="E5758" t="s">
        <v>1710</v>
      </c>
    </row>
    <row r="5759" spans="1:5">
      <c r="A5759" t="s">
        <v>3257</v>
      </c>
      <c r="B5759" t="s">
        <v>2901</v>
      </c>
      <c r="C5759" t="s">
        <v>1723</v>
      </c>
      <c r="D5759" t="s">
        <v>3271</v>
      </c>
      <c r="E5759" t="s">
        <v>1711</v>
      </c>
    </row>
    <row r="5760" spans="1:5">
      <c r="A5760" t="s">
        <v>3258</v>
      </c>
      <c r="B5760" t="s">
        <v>2901</v>
      </c>
      <c r="C5760" t="s">
        <v>1723</v>
      </c>
      <c r="D5760" t="s">
        <v>3271</v>
      </c>
      <c r="E5760" t="s">
        <v>1712</v>
      </c>
    </row>
    <row r="5761" spans="1:5">
      <c r="A5761" t="s">
        <v>3259</v>
      </c>
      <c r="B5761" t="s">
        <v>2901</v>
      </c>
      <c r="C5761" t="s">
        <v>1723</v>
      </c>
      <c r="D5761" t="s">
        <v>3271</v>
      </c>
      <c r="E5761" t="s">
        <v>1713</v>
      </c>
    </row>
    <row r="5762" spans="1:5">
      <c r="A5762" t="s">
        <v>3260</v>
      </c>
      <c r="B5762" t="s">
        <v>2901</v>
      </c>
      <c r="C5762" t="s">
        <v>1723</v>
      </c>
      <c r="D5762" t="s">
        <v>3271</v>
      </c>
      <c r="E5762" t="s">
        <v>1714</v>
      </c>
    </row>
    <row r="5763" spans="1:5">
      <c r="A5763" t="s">
        <v>3261</v>
      </c>
      <c r="B5763" t="s">
        <v>2901</v>
      </c>
      <c r="C5763" t="s">
        <v>1723</v>
      </c>
      <c r="D5763" t="s">
        <v>3271</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election activeCell="A7" sqref="A7"/>
    </sheetView>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10706</v>
      </c>
      <c r="B6" t="s">
        <v>1780</v>
      </c>
    </row>
    <row r="7" spans="1:3">
      <c r="A7" t="s">
        <v>7405</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2767</v>
      </c>
      <c r="B20" t="s">
        <v>1780</v>
      </c>
    </row>
    <row r="21" spans="1:2">
      <c r="A21" t="s">
        <v>2901</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election activeCell="G10" sqref="G10:H29"/>
    </sheetView>
  </sheetViews>
  <sheetFormatPr defaultColWidth="9.140625" defaultRowHeight="15"/>
  <cols>
    <col min="2" max="2" width="25.85546875" customWidth="1"/>
    <col min="4" max="4" width="10.140625" customWidth="1"/>
    <col min="5" max="5" width="16" customWidth="1"/>
  </cols>
  <sheetData>
    <row r="1" spans="1:6">
      <c r="A1" t="s">
        <v>1785</v>
      </c>
      <c r="E1">
        <f>SUM(C13:C14,C24,C26,C28)</f>
        <v>300.7</v>
      </c>
    </row>
    <row r="3" spans="1:6">
      <c r="B3" t="s">
        <v>1786</v>
      </c>
      <c r="C3">
        <v>2021</v>
      </c>
      <c r="D3" s="1" t="s">
        <v>1989</v>
      </c>
      <c r="E3" s="1" t="s">
        <v>1990</v>
      </c>
      <c r="F3" s="1" t="s">
        <v>1992</v>
      </c>
    </row>
    <row r="4" spans="1:6">
      <c r="B4" t="s">
        <v>1702</v>
      </c>
      <c r="C4" s="64">
        <v>4855</v>
      </c>
    </row>
    <row r="5" spans="1:6">
      <c r="B5" t="s">
        <v>1787</v>
      </c>
      <c r="C5" s="64">
        <v>4639.1000000000004</v>
      </c>
      <c r="D5" t="s">
        <v>1986</v>
      </c>
      <c r="F5" t="s">
        <v>1702</v>
      </c>
    </row>
    <row r="6" spans="1:6">
      <c r="B6" t="s">
        <v>1788</v>
      </c>
      <c r="C6" s="64">
        <v>1752.4</v>
      </c>
      <c r="D6" t="s">
        <v>1986</v>
      </c>
      <c r="F6" t="s">
        <v>1702</v>
      </c>
    </row>
    <row r="7" spans="1:6">
      <c r="B7" t="s">
        <v>1789</v>
      </c>
      <c r="C7" s="64">
        <v>1540.9</v>
      </c>
      <c r="D7" t="s">
        <v>1986</v>
      </c>
      <c r="F7" t="s">
        <v>1702</v>
      </c>
    </row>
    <row r="8" spans="1:6">
      <c r="B8" t="s">
        <v>1790</v>
      </c>
      <c r="C8">
        <v>775.6</v>
      </c>
      <c r="D8" t="s">
        <v>1986</v>
      </c>
      <c r="F8" t="s">
        <v>1702</v>
      </c>
    </row>
    <row r="9" spans="1:6">
      <c r="B9" t="s">
        <v>1791</v>
      </c>
      <c r="C9">
        <v>313.3</v>
      </c>
      <c r="D9" t="s">
        <v>1986</v>
      </c>
      <c r="F9" t="s">
        <v>1702</v>
      </c>
    </row>
    <row r="10" spans="1:6">
      <c r="B10" t="s">
        <v>1792</v>
      </c>
      <c r="C10">
        <v>233</v>
      </c>
      <c r="D10" t="s">
        <v>1986</v>
      </c>
      <c r="F10" t="s">
        <v>1702</v>
      </c>
    </row>
    <row r="11" spans="1:6">
      <c r="B11" t="s">
        <v>1793</v>
      </c>
      <c r="C11">
        <v>23.8</v>
      </c>
      <c r="D11" t="s">
        <v>1991</v>
      </c>
      <c r="F11" t="s">
        <v>1702</v>
      </c>
    </row>
    <row r="12" spans="1:6">
      <c r="B12" t="s">
        <v>1794</v>
      </c>
      <c r="C12">
        <v>140.19999999999999</v>
      </c>
      <c r="D12" t="s">
        <v>1987</v>
      </c>
      <c r="E12" t="s">
        <v>6899</v>
      </c>
      <c r="F12" t="s">
        <v>1702</v>
      </c>
    </row>
    <row r="13" spans="1:6">
      <c r="B13" t="s">
        <v>1796</v>
      </c>
      <c r="C13">
        <v>36.200000000000003</v>
      </c>
      <c r="D13" t="s">
        <v>1987</v>
      </c>
      <c r="E13" t="s">
        <v>6892</v>
      </c>
      <c r="F13" t="s">
        <v>1702</v>
      </c>
    </row>
    <row r="14" spans="1:6">
      <c r="B14" t="s">
        <v>1795</v>
      </c>
      <c r="C14">
        <v>24.7</v>
      </c>
      <c r="D14" t="s">
        <v>1987</v>
      </c>
      <c r="E14" t="s">
        <v>6892</v>
      </c>
      <c r="F14" t="s">
        <v>1702</v>
      </c>
    </row>
    <row r="15" spans="1:6">
      <c r="B15" s="151" t="s">
        <v>1797</v>
      </c>
      <c r="C15" s="151">
        <v>12.5</v>
      </c>
      <c r="D15" s="151"/>
      <c r="E15" s="151"/>
      <c r="F15" t="s">
        <v>1702</v>
      </c>
    </row>
    <row r="16" spans="1:6">
      <c r="B16" s="63" t="s">
        <v>1804</v>
      </c>
      <c r="C16">
        <v>2.5</v>
      </c>
      <c r="D16" t="s">
        <v>1987</v>
      </c>
      <c r="E16" t="s">
        <v>6891</v>
      </c>
      <c r="F16" t="s">
        <v>1702</v>
      </c>
    </row>
    <row r="17" spans="2:7">
      <c r="B17" t="s">
        <v>1798</v>
      </c>
      <c r="C17">
        <v>0</v>
      </c>
      <c r="D17" t="s">
        <v>1987</v>
      </c>
      <c r="F17" t="s">
        <v>1702</v>
      </c>
    </row>
    <row r="18" spans="2:7">
      <c r="B18" t="s">
        <v>1800</v>
      </c>
      <c r="C18">
        <v>204.8</v>
      </c>
      <c r="D18" t="s">
        <v>1991</v>
      </c>
      <c r="F18" t="s">
        <v>1702</v>
      </c>
    </row>
    <row r="19" spans="2:7">
      <c r="B19" t="s">
        <v>1802</v>
      </c>
      <c r="C19">
        <v>80.2</v>
      </c>
      <c r="D19" t="s">
        <v>1991</v>
      </c>
      <c r="F19" t="s">
        <v>1702</v>
      </c>
    </row>
    <row r="20" spans="2:7">
      <c r="B20" t="s">
        <v>1801</v>
      </c>
      <c r="C20">
        <v>79.099999999999994</v>
      </c>
      <c r="D20" t="s">
        <v>1991</v>
      </c>
      <c r="F20" t="s">
        <v>1702</v>
      </c>
    </row>
    <row r="21" spans="2:7">
      <c r="B21" t="s">
        <v>1803</v>
      </c>
      <c r="C21">
        <v>16.100000000000001</v>
      </c>
      <c r="D21" t="s">
        <v>1991</v>
      </c>
      <c r="F21" t="s">
        <v>1702</v>
      </c>
    </row>
    <row r="22" spans="2:7">
      <c r="B22" t="s">
        <v>7124</v>
      </c>
      <c r="C22">
        <v>15.3</v>
      </c>
      <c r="D22" t="s">
        <v>1991</v>
      </c>
      <c r="F22" t="s">
        <v>1702</v>
      </c>
    </row>
    <row r="23" spans="2:7">
      <c r="B23" t="s">
        <v>1713</v>
      </c>
      <c r="C23">
        <v>302.3</v>
      </c>
    </row>
    <row r="24" spans="2:7">
      <c r="B24" s="63" t="s">
        <v>1796</v>
      </c>
      <c r="C24" s="63">
        <v>181.4</v>
      </c>
      <c r="D24" s="63" t="s">
        <v>1987</v>
      </c>
      <c r="E24" s="63" t="s">
        <v>6892</v>
      </c>
      <c r="F24" s="63" t="s">
        <v>1713</v>
      </c>
    </row>
    <row r="25" spans="2:7">
      <c r="B25" s="63" t="s">
        <v>1804</v>
      </c>
      <c r="C25" s="63">
        <v>44.7</v>
      </c>
      <c r="D25" s="63" t="s">
        <v>1987</v>
      </c>
      <c r="E25" s="63" t="s">
        <v>6891</v>
      </c>
      <c r="F25" s="63" t="s">
        <v>1713</v>
      </c>
    </row>
    <row r="26" spans="2:7">
      <c r="B26" s="63" t="s">
        <v>1805</v>
      </c>
      <c r="C26" s="63">
        <v>50.2</v>
      </c>
      <c r="D26" s="63" t="s">
        <v>1987</v>
      </c>
      <c r="E26" s="63" t="s">
        <v>6892</v>
      </c>
      <c r="F26" s="63" t="s">
        <v>1713</v>
      </c>
    </row>
    <row r="27" spans="2:7">
      <c r="B27" t="s">
        <v>1806</v>
      </c>
      <c r="C27">
        <v>8.9</v>
      </c>
      <c r="D27" t="s">
        <v>1986</v>
      </c>
      <c r="F27" t="s">
        <v>1713</v>
      </c>
    </row>
    <row r="28" spans="2:7">
      <c r="B28" s="63" t="s">
        <v>1798</v>
      </c>
      <c r="C28" s="63">
        <v>8.1999999999999993</v>
      </c>
      <c r="D28" s="63" t="s">
        <v>1987</v>
      </c>
      <c r="E28" s="63" t="s">
        <v>6892</v>
      </c>
      <c r="F28" s="63" t="s">
        <v>1713</v>
      </c>
      <c r="G28" s="63"/>
    </row>
    <row r="29" spans="2:7">
      <c r="B29" s="63" t="s">
        <v>1807</v>
      </c>
      <c r="C29" s="63">
        <v>6.4</v>
      </c>
      <c r="D29" s="63" t="s">
        <v>1987</v>
      </c>
      <c r="E29" s="63" t="s">
        <v>6891</v>
      </c>
      <c r="F29" s="63" t="s">
        <v>1713</v>
      </c>
    </row>
    <row r="30" spans="2:7">
      <c r="B30" t="s">
        <v>1808</v>
      </c>
      <c r="C30">
        <v>2.6</v>
      </c>
      <c r="D30" t="s">
        <v>1986</v>
      </c>
      <c r="F30" t="s">
        <v>1713</v>
      </c>
    </row>
    <row r="31" spans="2:7">
      <c r="B31" s="151" t="s">
        <v>1797</v>
      </c>
      <c r="C31" s="151">
        <v>0</v>
      </c>
      <c r="D31" s="151"/>
      <c r="E31" s="151"/>
      <c r="F31" s="151" t="s">
        <v>1713</v>
      </c>
    </row>
    <row r="32" spans="2:7">
      <c r="B32" t="s">
        <v>1801</v>
      </c>
      <c r="C32">
        <v>0.1</v>
      </c>
      <c r="D32" t="s">
        <v>1991</v>
      </c>
      <c r="F32" t="s">
        <v>1713</v>
      </c>
    </row>
    <row r="33" spans="2:6">
      <c r="B33" t="s">
        <v>1714</v>
      </c>
      <c r="C33">
        <v>39.200000000000003</v>
      </c>
    </row>
    <row r="34" spans="2:6">
      <c r="B34" t="s">
        <v>1806</v>
      </c>
      <c r="C34">
        <v>22.1</v>
      </c>
      <c r="D34" t="s">
        <v>1986</v>
      </c>
      <c r="F34" t="s">
        <v>1714</v>
      </c>
    </row>
    <row r="35" spans="2:6">
      <c r="B35" t="s">
        <v>1808</v>
      </c>
      <c r="C35">
        <v>16.7</v>
      </c>
      <c r="D35" t="s">
        <v>1986</v>
      </c>
      <c r="F35" t="s">
        <v>1714</v>
      </c>
    </row>
    <row r="36" spans="2:6">
      <c r="B36" s="151" t="s">
        <v>1797</v>
      </c>
      <c r="C36" s="151">
        <v>0.4</v>
      </c>
      <c r="D36" s="151"/>
      <c r="E36" s="151"/>
      <c r="F36" s="151" t="s">
        <v>1714</v>
      </c>
    </row>
    <row r="37" spans="2:6">
      <c r="B37" t="s">
        <v>1805</v>
      </c>
      <c r="C37">
        <v>0</v>
      </c>
      <c r="D37" t="s">
        <v>1987</v>
      </c>
      <c r="E37" t="s">
        <v>1725</v>
      </c>
      <c r="F37" t="s">
        <v>1714</v>
      </c>
    </row>
    <row r="38" spans="2:6">
      <c r="B38" t="s">
        <v>1796</v>
      </c>
      <c r="C38">
        <v>0</v>
      </c>
      <c r="F38" t="s">
        <v>1714</v>
      </c>
    </row>
    <row r="39" spans="2:6">
      <c r="B39" t="s">
        <v>1801</v>
      </c>
      <c r="C39">
        <v>0.6</v>
      </c>
      <c r="D39" t="s">
        <v>1991</v>
      </c>
      <c r="F39" t="s">
        <v>1714</v>
      </c>
    </row>
    <row r="40" spans="2:6">
      <c r="B40" t="s">
        <v>1809</v>
      </c>
      <c r="C40">
        <v>5196.6000000000004</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election activeCell="F4" sqref="F4:F8"/>
    </sheetView>
  </sheetViews>
  <sheetFormatPr defaultRowHeight="15"/>
  <cols>
    <col min="2" max="2" width="37" customWidth="1"/>
    <col min="9" max="9" width="50.42578125" customWidth="1"/>
  </cols>
  <sheetData>
    <row r="1" spans="1:13">
      <c r="A1" t="s">
        <v>7028</v>
      </c>
    </row>
    <row r="3" spans="1:13">
      <c r="B3" t="s">
        <v>1830</v>
      </c>
      <c r="C3">
        <v>2021</v>
      </c>
    </row>
    <row r="4" spans="1:13">
      <c r="B4" s="1" t="s">
        <v>1816</v>
      </c>
      <c r="C4" s="64">
        <v>1540.9</v>
      </c>
    </row>
    <row r="5" spans="1:13">
      <c r="B5" t="s">
        <v>1831</v>
      </c>
      <c r="C5">
        <v>909.9</v>
      </c>
    </row>
    <row r="6" spans="1:13">
      <c r="B6" t="s">
        <v>1832</v>
      </c>
      <c r="C6">
        <v>612.9</v>
      </c>
      <c r="F6" s="29"/>
    </row>
    <row r="7" spans="1:13">
      <c r="B7" t="s">
        <v>1833</v>
      </c>
      <c r="C7">
        <v>17.7</v>
      </c>
      <c r="J7" s="2"/>
      <c r="M7" s="2"/>
    </row>
    <row r="8" spans="1:13">
      <c r="B8" t="s">
        <v>1834</v>
      </c>
      <c r="C8">
        <v>0.4</v>
      </c>
    </row>
    <row r="9" spans="1:13">
      <c r="B9" s="1" t="s">
        <v>1817</v>
      </c>
      <c r="C9">
        <v>775.6</v>
      </c>
      <c r="J9" s="2"/>
    </row>
    <row r="10" spans="1:13">
      <c r="B10" t="s">
        <v>1831</v>
      </c>
      <c r="C10">
        <v>43</v>
      </c>
    </row>
    <row r="11" spans="1:13">
      <c r="B11" t="s">
        <v>1832</v>
      </c>
      <c r="C11">
        <v>499.6</v>
      </c>
      <c r="J11" s="2"/>
    </row>
    <row r="12" spans="1:13">
      <c r="B12" t="s">
        <v>1833</v>
      </c>
      <c r="C12">
        <v>232.9</v>
      </c>
    </row>
    <row r="13" spans="1:13">
      <c r="B13" s="1" t="s">
        <v>1819</v>
      </c>
      <c r="C13">
        <v>233</v>
      </c>
      <c r="J13" s="2"/>
    </row>
    <row r="14" spans="1:13">
      <c r="B14" t="s">
        <v>1831</v>
      </c>
      <c r="C14">
        <v>1.4</v>
      </c>
    </row>
    <row r="15" spans="1:13">
      <c r="B15" t="s">
        <v>1832</v>
      </c>
      <c r="C15">
        <v>180.9</v>
      </c>
      <c r="J15" s="2"/>
    </row>
    <row r="16" spans="1:13">
      <c r="B16" t="s">
        <v>1833</v>
      </c>
      <c r="C16">
        <v>50.7</v>
      </c>
    </row>
    <row r="17" spans="2:10">
      <c r="B17" s="1" t="s">
        <v>1818</v>
      </c>
      <c r="C17">
        <v>313.3</v>
      </c>
      <c r="J17" s="2"/>
    </row>
    <row r="18" spans="2:10">
      <c r="B18" t="s">
        <v>1831</v>
      </c>
      <c r="C18">
        <v>0</v>
      </c>
    </row>
    <row r="19" spans="2:10">
      <c r="B19" t="s">
        <v>1835</v>
      </c>
      <c r="C19">
        <v>258.60000000000002</v>
      </c>
      <c r="J19" s="2"/>
    </row>
    <row r="20" spans="2:10">
      <c r="B20" t="s">
        <v>1833</v>
      </c>
      <c r="C20">
        <v>54.7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s="64">
        <v>2886.6</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cols>
    <col min="2" max="2" width="23.42578125" customWidth="1"/>
  </cols>
  <sheetData>
    <row r="1" spans="1:3">
      <c r="A1" t="s">
        <v>7030</v>
      </c>
    </row>
    <row r="3" spans="1:3">
      <c r="B3" t="s">
        <v>1830</v>
      </c>
      <c r="C3">
        <v>2021</v>
      </c>
    </row>
    <row r="4" spans="1:3">
      <c r="B4" s="1" t="s">
        <v>1816</v>
      </c>
      <c r="C4">
        <v>1.4</v>
      </c>
    </row>
    <row r="5" spans="1:3">
      <c r="B5" t="s">
        <v>1831</v>
      </c>
      <c r="C5">
        <v>0.2</v>
      </c>
    </row>
    <row r="6" spans="1:3">
      <c r="B6" t="s">
        <v>1833</v>
      </c>
      <c r="C6">
        <v>0</v>
      </c>
    </row>
    <row r="7" spans="1:3">
      <c r="B7" t="s">
        <v>1842</v>
      </c>
      <c r="C7">
        <v>1.2</v>
      </c>
    </row>
    <row r="8" spans="1:3">
      <c r="B8" t="s">
        <v>1843</v>
      </c>
      <c r="C8">
        <v>0</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v>0</v>
      </c>
    </row>
    <row r="16" spans="1:3">
      <c r="B16" t="s">
        <v>1833</v>
      </c>
      <c r="C16">
        <v>0.2</v>
      </c>
    </row>
    <row r="17" spans="2:3">
      <c r="B17" t="s">
        <v>1842</v>
      </c>
      <c r="C17">
        <v>0.5</v>
      </c>
    </row>
    <row r="18" spans="2:3">
      <c r="B18" t="s">
        <v>1843</v>
      </c>
      <c r="C18">
        <v>0.7</v>
      </c>
    </row>
    <row r="19" spans="2:3">
      <c r="B19" s="1" t="s">
        <v>1818</v>
      </c>
      <c r="C19">
        <v>4.5999999999999996</v>
      </c>
    </row>
    <row r="20" spans="2:3">
      <c r="B20" t="s">
        <v>1831</v>
      </c>
      <c r="C20">
        <v>0</v>
      </c>
    </row>
    <row r="21" spans="2:3">
      <c r="B21" t="s">
        <v>1833</v>
      </c>
      <c r="C21">
        <v>0.2</v>
      </c>
    </row>
    <row r="22" spans="2:3">
      <c r="B22" t="s">
        <v>1832</v>
      </c>
      <c r="C22">
        <v>0.6</v>
      </c>
    </row>
    <row r="23" spans="2:3">
      <c r="B23" t="s">
        <v>1843</v>
      </c>
      <c r="C23">
        <v>3.7</v>
      </c>
    </row>
    <row r="24" spans="2:3">
      <c r="B24" t="s">
        <v>1836</v>
      </c>
      <c r="C24">
        <v>0</v>
      </c>
    </row>
    <row r="25" spans="2:3">
      <c r="B25" t="s">
        <v>1831</v>
      </c>
      <c r="C25">
        <v>0</v>
      </c>
    </row>
    <row r="26" spans="2:3">
      <c r="B26" t="s">
        <v>1833</v>
      </c>
      <c r="C26">
        <v>0</v>
      </c>
    </row>
    <row r="27" spans="2:3">
      <c r="B27" t="s">
        <v>1832</v>
      </c>
      <c r="C27">
        <v>0</v>
      </c>
    </row>
    <row r="28" spans="2:3">
      <c r="B28" t="s">
        <v>1843</v>
      </c>
      <c r="C28">
        <v>0</v>
      </c>
    </row>
    <row r="29" spans="2:3">
      <c r="B29" t="s">
        <v>1809</v>
      </c>
      <c r="C29">
        <v>8.9</v>
      </c>
    </row>
    <row r="30" spans="2:3">
      <c r="B30" t="s">
        <v>1811</v>
      </c>
    </row>
    <row r="31" spans="2:3">
      <c r="B31" t="s">
        <v>1837</v>
      </c>
    </row>
    <row r="32" spans="2:3">
      <c r="B32" t="s">
        <v>7029</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activeCell="I23" sqref="I23"/>
    </sheetView>
  </sheetViews>
  <sheetFormatPr defaultRowHeight="15"/>
  <cols>
    <col min="2" max="2" width="22.28515625" customWidth="1"/>
    <col min="6" max="6" width="12" bestFit="1" customWidth="1"/>
    <col min="10" max="10" width="12" bestFit="1" customWidth="1"/>
  </cols>
  <sheetData>
    <row r="1" spans="1:3">
      <c r="A1" t="s">
        <v>7031</v>
      </c>
    </row>
    <row r="3" spans="1:3">
      <c r="B3" t="s">
        <v>1830</v>
      </c>
      <c r="C3">
        <v>2021</v>
      </c>
    </row>
    <row r="4" spans="1:3">
      <c r="B4" s="1" t="s">
        <v>7032</v>
      </c>
      <c r="C4">
        <v>19</v>
      </c>
    </row>
    <row r="5" spans="1:3">
      <c r="B5" t="s">
        <v>7033</v>
      </c>
      <c r="C5">
        <v>15.1</v>
      </c>
    </row>
    <row r="6" spans="1:3">
      <c r="B6" t="s">
        <v>7034</v>
      </c>
      <c r="C6" t="s">
        <v>1799</v>
      </c>
    </row>
    <row r="7" spans="1:3">
      <c r="B7" t="s">
        <v>7035</v>
      </c>
      <c r="C7">
        <v>3.9</v>
      </c>
    </row>
    <row r="8" spans="1:3">
      <c r="B8" t="s">
        <v>7036</v>
      </c>
      <c r="C8" t="s">
        <v>1799</v>
      </c>
    </row>
    <row r="9" spans="1:3">
      <c r="B9" s="1" t="s">
        <v>7023</v>
      </c>
      <c r="C9">
        <v>2.1</v>
      </c>
    </row>
    <row r="10" spans="1:3">
      <c r="B10" t="s">
        <v>7033</v>
      </c>
      <c r="C10">
        <v>0.2</v>
      </c>
    </row>
    <row r="11" spans="1:3">
      <c r="B11" t="s">
        <v>7034</v>
      </c>
      <c r="C11">
        <v>0.3</v>
      </c>
    </row>
    <row r="12" spans="1:3">
      <c r="B12" t="s">
        <v>7035</v>
      </c>
      <c r="C12">
        <v>0.2</v>
      </c>
    </row>
    <row r="13" spans="1:3">
      <c r="B13" t="s">
        <v>7036</v>
      </c>
      <c r="C13">
        <v>1.4</v>
      </c>
    </row>
    <row r="14" spans="1:3">
      <c r="B14" s="1" t="s">
        <v>7026</v>
      </c>
      <c r="C14">
        <v>0.3</v>
      </c>
    </row>
    <row r="15" spans="1:3">
      <c r="B15" t="s">
        <v>7033</v>
      </c>
      <c r="C15" t="s">
        <v>1799</v>
      </c>
    </row>
    <row r="16" spans="1:3">
      <c r="B16" t="s">
        <v>7034</v>
      </c>
      <c r="C16">
        <v>0.1</v>
      </c>
    </row>
    <row r="17" spans="2:3">
      <c r="B17" t="s">
        <v>7035</v>
      </c>
      <c r="C17">
        <v>0.1</v>
      </c>
    </row>
    <row r="18" spans="2:3">
      <c r="B18" t="s">
        <v>7036</v>
      </c>
      <c r="C18">
        <v>0.1</v>
      </c>
    </row>
    <row r="19" spans="2:3">
      <c r="B19" s="1" t="s">
        <v>7025</v>
      </c>
      <c r="C19">
        <v>0.7</v>
      </c>
    </row>
    <row r="20" spans="2:3">
      <c r="B20" t="s">
        <v>7033</v>
      </c>
      <c r="C20">
        <v>0</v>
      </c>
    </row>
    <row r="21" spans="2:3">
      <c r="B21" t="s">
        <v>7034</v>
      </c>
      <c r="C21">
        <v>0.1</v>
      </c>
    </row>
    <row r="22" spans="2:3">
      <c r="B22" t="s">
        <v>7035</v>
      </c>
      <c r="C22">
        <v>0.1</v>
      </c>
    </row>
    <row r="23" spans="2:3">
      <c r="B23" t="s">
        <v>7036</v>
      </c>
      <c r="C23">
        <v>0.5</v>
      </c>
    </row>
    <row r="24" spans="2:3">
      <c r="B24" t="s">
        <v>7037</v>
      </c>
      <c r="C24">
        <v>0.1</v>
      </c>
    </row>
    <row r="25" spans="2:3">
      <c r="B25" t="s">
        <v>7033</v>
      </c>
      <c r="C25" t="s">
        <v>1799</v>
      </c>
    </row>
    <row r="26" spans="2:3">
      <c r="B26" t="s">
        <v>7034</v>
      </c>
      <c r="C26" t="s">
        <v>1799</v>
      </c>
    </row>
    <row r="27" spans="2:3">
      <c r="B27" t="s">
        <v>7035</v>
      </c>
      <c r="C27" t="s">
        <v>1799</v>
      </c>
    </row>
    <row r="28" spans="2:3">
      <c r="B28" t="s">
        <v>7036</v>
      </c>
      <c r="C28">
        <v>0</v>
      </c>
    </row>
    <row r="29" spans="2:3">
      <c r="B29" t="s">
        <v>7038</v>
      </c>
      <c r="C29">
        <v>22.1</v>
      </c>
    </row>
    <row r="30" spans="2:3">
      <c r="B30" t="s">
        <v>1844</v>
      </c>
    </row>
    <row r="31" spans="2:3">
      <c r="B31" t="s">
        <v>1837</v>
      </c>
    </row>
    <row r="32" spans="2:3">
      <c r="B32" t="s">
        <v>7029</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D1" sqref="D1:D1048576"/>
    </sheetView>
  </sheetViews>
  <sheetFormatPr defaultRowHeight="15"/>
  <cols>
    <col min="2" max="2" width="60.5703125" customWidth="1"/>
  </cols>
  <sheetData>
    <row r="1" spans="1:3">
      <c r="A1" t="s">
        <v>7020</v>
      </c>
      <c r="C1">
        <v>2021</v>
      </c>
    </row>
    <row r="2" spans="1:3">
      <c r="C2" s="64"/>
    </row>
    <row r="3" spans="1:3">
      <c r="B3" t="s">
        <v>1814</v>
      </c>
    </row>
    <row r="4" spans="1:3">
      <c r="B4" t="s">
        <v>1815</v>
      </c>
      <c r="C4" s="64">
        <v>1771.7</v>
      </c>
    </row>
    <row r="5" spans="1:3">
      <c r="B5" t="s">
        <v>1702</v>
      </c>
      <c r="C5" s="64">
        <v>1752.4</v>
      </c>
    </row>
    <row r="6" spans="1:3">
      <c r="B6" t="s">
        <v>7021</v>
      </c>
      <c r="C6">
        <v>2.6</v>
      </c>
    </row>
    <row r="7" spans="1:3">
      <c r="B7" t="s">
        <v>7022</v>
      </c>
      <c r="C7">
        <v>16.7</v>
      </c>
    </row>
    <row r="8" spans="1:3">
      <c r="B8" t="s">
        <v>1816</v>
      </c>
      <c r="C8" s="64">
        <v>1561.3</v>
      </c>
    </row>
    <row r="9" spans="1:3">
      <c r="B9" t="s">
        <v>1702</v>
      </c>
      <c r="C9" s="64">
        <v>1540.9</v>
      </c>
    </row>
    <row r="10" spans="1:3">
      <c r="B10" t="s">
        <v>7021</v>
      </c>
      <c r="C10">
        <v>1.4</v>
      </c>
    </row>
    <row r="11" spans="1:3">
      <c r="B11" t="s">
        <v>7022</v>
      </c>
      <c r="C11">
        <v>19</v>
      </c>
    </row>
    <row r="12" spans="1:3">
      <c r="B12" t="s">
        <v>7023</v>
      </c>
      <c r="C12">
        <v>779.3</v>
      </c>
    </row>
    <row r="13" spans="1:3">
      <c r="B13" t="s">
        <v>7024</v>
      </c>
      <c r="C13">
        <v>775.6</v>
      </c>
    </row>
    <row r="14" spans="1:3">
      <c r="B14" t="s">
        <v>7021</v>
      </c>
      <c r="C14">
        <v>1.6</v>
      </c>
    </row>
    <row r="15" spans="1:3">
      <c r="B15" t="s">
        <v>7022</v>
      </c>
      <c r="C15">
        <v>2.1</v>
      </c>
    </row>
    <row r="16" spans="1:3">
      <c r="B16" t="s">
        <v>7025</v>
      </c>
      <c r="C16">
        <v>318.60000000000002</v>
      </c>
    </row>
    <row r="17" spans="2:3">
      <c r="B17" t="s">
        <v>7024</v>
      </c>
      <c r="C17">
        <v>313.3</v>
      </c>
    </row>
    <row r="18" spans="2:3">
      <c r="B18" t="s">
        <v>7021</v>
      </c>
      <c r="C18">
        <v>4.5999999999999996</v>
      </c>
    </row>
    <row r="19" spans="2:3">
      <c r="B19" t="s">
        <v>7022</v>
      </c>
      <c r="C19">
        <v>0.7</v>
      </c>
    </row>
    <row r="20" spans="2:3">
      <c r="B20" t="s">
        <v>7026</v>
      </c>
      <c r="C20">
        <v>234.6</v>
      </c>
    </row>
    <row r="21" spans="2:3">
      <c r="B21" t="s">
        <v>7024</v>
      </c>
      <c r="C21">
        <v>233</v>
      </c>
    </row>
    <row r="22" spans="2:3">
      <c r="B22" t="s">
        <v>7021</v>
      </c>
      <c r="C22">
        <v>1.3</v>
      </c>
    </row>
    <row r="23" spans="2:3">
      <c r="B23" t="s">
        <v>7022</v>
      </c>
      <c r="C23">
        <v>0.3</v>
      </c>
    </row>
    <row r="24" spans="2:3">
      <c r="B24" t="s">
        <v>7027</v>
      </c>
      <c r="C24">
        <v>23.9</v>
      </c>
    </row>
    <row r="25" spans="2:3">
      <c r="B25" t="s">
        <v>1809</v>
      </c>
      <c r="C25" s="64">
        <v>4689.3999999999996</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0.374</v>
      </c>
    </row>
    <row r="6" spans="1:3">
      <c r="B6" t="s">
        <v>1847</v>
      </c>
      <c r="C6" s="8">
        <v>0.19700000000000001</v>
      </c>
    </row>
    <row r="7" spans="1:3">
      <c r="B7" t="s">
        <v>1848</v>
      </c>
      <c r="C7" s="8">
        <v>0.19900000000000001</v>
      </c>
    </row>
    <row r="8" spans="1:3">
      <c r="B8" t="s">
        <v>1849</v>
      </c>
      <c r="C8" s="8">
        <v>5.0000000000000001E-3</v>
      </c>
    </row>
    <row r="9" spans="1:3">
      <c r="B9" t="s">
        <v>7039</v>
      </c>
      <c r="C9" s="8">
        <v>1E-3</v>
      </c>
    </row>
    <row r="10" spans="1:3">
      <c r="B10" t="s">
        <v>7040</v>
      </c>
      <c r="C10" s="9">
        <v>3954</v>
      </c>
    </row>
    <row r="11" spans="1:3">
      <c r="B11" t="s">
        <v>1850</v>
      </c>
    </row>
    <row r="12" spans="1:3">
      <c r="B12" t="s">
        <v>1851</v>
      </c>
    </row>
    <row r="13" spans="1:3">
      <c r="B13" t="s">
        <v>7041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election activeCell="M2" sqref="M2:P16"/>
    </sheetView>
  </sheetViews>
  <sheetFormatPr defaultRowHeight="15"/>
  <cols>
    <col min="1" max="3" width="41.28515625" customWidth="1"/>
    <col min="5" max="5" width="14.5703125" style="11" customWidth="1"/>
    <col min="6" max="6" width="9" style="11"/>
  </cols>
  <sheetData>
    <row r="1" spans="1:15">
      <c r="A1" t="s">
        <v>1852</v>
      </c>
    </row>
    <row r="3" spans="1:15">
      <c r="A3" t="s">
        <v>1853</v>
      </c>
      <c r="B3">
        <v>2019</v>
      </c>
      <c r="C3">
        <v>2020</v>
      </c>
      <c r="D3">
        <v>2021</v>
      </c>
      <c r="E3" s="11" t="s">
        <v>7390</v>
      </c>
      <c r="F3" s="11" t="s">
        <v>1898</v>
      </c>
    </row>
    <row r="4" spans="1:15">
      <c r="A4" s="1" t="s">
        <v>7136</v>
      </c>
      <c r="B4" s="64">
        <v>1087</v>
      </c>
      <c r="C4">
        <v>937</v>
      </c>
      <c r="D4" s="64">
        <v>1029</v>
      </c>
    </row>
    <row r="5" spans="1:15">
      <c r="A5" s="10" t="s">
        <v>1854</v>
      </c>
      <c r="B5">
        <v>380</v>
      </c>
      <c r="C5">
        <v>328</v>
      </c>
      <c r="D5">
        <v>361</v>
      </c>
      <c r="F5" s="11" t="s">
        <v>1892</v>
      </c>
      <c r="K5" s="64"/>
    </row>
    <row r="6" spans="1:15">
      <c r="A6" s="10" t="s">
        <v>1855</v>
      </c>
      <c r="B6">
        <v>659</v>
      </c>
      <c r="C6">
        <v>566</v>
      </c>
      <c r="D6">
        <v>620</v>
      </c>
      <c r="F6" s="11" t="s">
        <v>1892</v>
      </c>
    </row>
    <row r="7" spans="1:15">
      <c r="A7" t="s">
        <v>7137</v>
      </c>
      <c r="B7">
        <v>27</v>
      </c>
      <c r="C7">
        <v>24</v>
      </c>
      <c r="D7">
        <v>27</v>
      </c>
      <c r="F7" s="11" t="s">
        <v>1893</v>
      </c>
    </row>
    <row r="8" spans="1:15">
      <c r="A8" t="s">
        <v>1856</v>
      </c>
      <c r="B8">
        <v>3</v>
      </c>
      <c r="C8">
        <v>3</v>
      </c>
      <c r="D8">
        <v>3</v>
      </c>
      <c r="E8" s="11">
        <f>B8*SUM(BTS!AM12,BTS!AM14,BTS!AM18,BTS!AM20)/SUM(BTS!AK12,BTS!AK14,BTS!AK18,BTS!AK20)</f>
        <v>2.8044401877731624</v>
      </c>
      <c r="F8" s="11" t="s">
        <v>1856</v>
      </c>
    </row>
    <row r="9" spans="1:15">
      <c r="A9" t="s">
        <v>1857</v>
      </c>
      <c r="B9">
        <v>7</v>
      </c>
      <c r="C9">
        <v>7</v>
      </c>
      <c r="D9">
        <v>7</v>
      </c>
      <c r="F9" s="11" t="s">
        <v>1857</v>
      </c>
    </row>
    <row r="10" spans="1:15">
      <c r="A10" t="s">
        <v>7138</v>
      </c>
      <c r="B10">
        <v>11</v>
      </c>
      <c r="C10">
        <v>10</v>
      </c>
      <c r="D10">
        <v>11</v>
      </c>
      <c r="F10" s="11" t="s">
        <v>1894</v>
      </c>
    </row>
    <row r="11" spans="1:15">
      <c r="A11" s="1" t="s">
        <v>7139</v>
      </c>
      <c r="B11">
        <v>484</v>
      </c>
      <c r="C11">
        <v>455</v>
      </c>
      <c r="D11">
        <v>488</v>
      </c>
    </row>
    <row r="12" spans="1:15">
      <c r="A12" s="10" t="s">
        <v>1854</v>
      </c>
      <c r="B12">
        <v>3</v>
      </c>
      <c r="C12">
        <v>3</v>
      </c>
      <c r="D12">
        <v>3</v>
      </c>
      <c r="F12" s="11" t="s">
        <v>1892</v>
      </c>
    </row>
    <row r="13" spans="1:15">
      <c r="A13" s="10" t="s">
        <v>1855</v>
      </c>
      <c r="B13">
        <v>31</v>
      </c>
      <c r="C13">
        <v>30</v>
      </c>
      <c r="D13">
        <v>33</v>
      </c>
      <c r="F13" s="11" t="s">
        <v>1892</v>
      </c>
      <c r="N13" s="49"/>
      <c r="O13" s="49"/>
    </row>
    <row r="14" spans="1:15">
      <c r="A14" t="s">
        <v>7137</v>
      </c>
      <c r="B14">
        <v>373</v>
      </c>
      <c r="C14">
        <v>353</v>
      </c>
      <c r="D14">
        <v>380</v>
      </c>
      <c r="F14" s="11" t="s">
        <v>1893</v>
      </c>
    </row>
    <row r="15" spans="1:15">
      <c r="A15" t="s">
        <v>1856</v>
      </c>
      <c r="B15">
        <v>21</v>
      </c>
      <c r="C15">
        <v>20</v>
      </c>
      <c r="D15">
        <v>21</v>
      </c>
      <c r="E15" s="11">
        <f>B15*SUM(BTS!AM12,BTS!AM14,BTS!AM18,BTS!AM20)/SUM(BTS!AK12,BTS!AK14,BTS!AK18,BTS!AK20)</f>
        <v>19.631081314412139</v>
      </c>
      <c r="F15" s="11" t="s">
        <v>1856</v>
      </c>
    </row>
    <row r="16" spans="1:15">
      <c r="A16" t="s">
        <v>1858</v>
      </c>
      <c r="B16">
        <v>36</v>
      </c>
      <c r="C16">
        <v>31</v>
      </c>
      <c r="D16">
        <v>32</v>
      </c>
      <c r="F16" s="11" t="s">
        <v>1858</v>
      </c>
    </row>
    <row r="17" spans="1:6">
      <c r="A17" t="s">
        <v>7138</v>
      </c>
      <c r="B17">
        <v>3</v>
      </c>
      <c r="C17">
        <v>3</v>
      </c>
      <c r="D17">
        <v>3</v>
      </c>
      <c r="F17" s="11" t="s">
        <v>1894</v>
      </c>
    </row>
    <row r="18" spans="1:6">
      <c r="A18" t="s">
        <v>7140</v>
      </c>
      <c r="B18">
        <v>7</v>
      </c>
      <c r="C18">
        <v>8</v>
      </c>
      <c r="D18">
        <v>8</v>
      </c>
      <c r="F18" s="11" t="s">
        <v>1900</v>
      </c>
    </row>
    <row r="19" spans="1:6">
      <c r="A19" t="s">
        <v>7141</v>
      </c>
      <c r="B19">
        <v>10</v>
      </c>
      <c r="C19">
        <v>8</v>
      </c>
      <c r="D19">
        <v>7</v>
      </c>
    </row>
    <row r="20" spans="1:6">
      <c r="A20" s="1" t="s">
        <v>1859</v>
      </c>
      <c r="B20">
        <v>259</v>
      </c>
      <c r="C20">
        <v>160</v>
      </c>
      <c r="D20">
        <v>203</v>
      </c>
    </row>
    <row r="21" spans="1:6">
      <c r="A21" t="s">
        <v>7142</v>
      </c>
      <c r="B21">
        <v>137</v>
      </c>
      <c r="C21">
        <v>91</v>
      </c>
      <c r="D21">
        <v>119</v>
      </c>
      <c r="F21" s="11" t="s">
        <v>7312</v>
      </c>
    </row>
    <row r="22" spans="1:6">
      <c r="A22" t="s">
        <v>1860</v>
      </c>
      <c r="B22">
        <v>12</v>
      </c>
      <c r="C22">
        <v>12</v>
      </c>
      <c r="D22">
        <v>13</v>
      </c>
      <c r="F22" s="11" t="s">
        <v>1897</v>
      </c>
    </row>
    <row r="23" spans="1:6">
      <c r="A23" t="s">
        <v>1861</v>
      </c>
      <c r="B23">
        <v>31</v>
      </c>
      <c r="C23">
        <v>18</v>
      </c>
      <c r="D23">
        <v>21</v>
      </c>
      <c r="F23" s="11" t="s">
        <v>1897</v>
      </c>
    </row>
    <row r="24" spans="1:6">
      <c r="A24" t="s">
        <v>7141</v>
      </c>
      <c r="B24">
        <v>78</v>
      </c>
      <c r="C24">
        <v>40</v>
      </c>
      <c r="F24" s="11" t="s">
        <v>1897</v>
      </c>
    </row>
    <row r="25" spans="1:6">
      <c r="A25" t="s">
        <v>1862</v>
      </c>
      <c r="B25">
        <v>75</v>
      </c>
      <c r="C25">
        <v>37</v>
      </c>
      <c r="F25" s="11" t="s">
        <v>7312</v>
      </c>
    </row>
    <row r="26" spans="1:6">
      <c r="A26" s="1" t="s">
        <v>1863</v>
      </c>
      <c r="B26">
        <v>2</v>
      </c>
      <c r="C26">
        <v>1</v>
      </c>
      <c r="D26">
        <v>1</v>
      </c>
    </row>
    <row r="27" spans="1:6">
      <c r="A27" t="s">
        <v>1861</v>
      </c>
      <c r="B27">
        <v>2</v>
      </c>
      <c r="C27">
        <v>1</v>
      </c>
      <c r="D27">
        <v>1</v>
      </c>
      <c r="F27" s="11" t="s">
        <v>1897</v>
      </c>
    </row>
    <row r="28" spans="1:6">
      <c r="A28" s="1" t="s">
        <v>1864</v>
      </c>
      <c r="B28">
        <v>40</v>
      </c>
      <c r="C28">
        <v>29</v>
      </c>
      <c r="D28">
        <v>46</v>
      </c>
    </row>
    <row r="29" spans="1:6">
      <c r="A29" t="s">
        <v>7042</v>
      </c>
      <c r="B29">
        <v>14</v>
      </c>
      <c r="C29">
        <v>7</v>
      </c>
      <c r="D29">
        <v>24</v>
      </c>
      <c r="F29" s="11" t="s">
        <v>1900</v>
      </c>
    </row>
    <row r="30" spans="1:6">
      <c r="A30" t="s">
        <v>7141</v>
      </c>
      <c r="B30">
        <v>25</v>
      </c>
      <c r="C30">
        <v>22</v>
      </c>
      <c r="D30">
        <v>22</v>
      </c>
    </row>
    <row r="31" spans="1:6">
      <c r="A31" s="1" t="s">
        <v>7143</v>
      </c>
      <c r="B31">
        <v>59</v>
      </c>
      <c r="C31">
        <v>59</v>
      </c>
      <c r="D31">
        <v>65</v>
      </c>
    </row>
    <row r="32" spans="1:6">
      <c r="A32" s="10" t="s">
        <v>1854</v>
      </c>
      <c r="B32">
        <v>0</v>
      </c>
      <c r="C32">
        <v>0</v>
      </c>
      <c r="D32">
        <v>0</v>
      </c>
    </row>
    <row r="33" spans="1:6">
      <c r="A33" s="10" t="s">
        <v>1855</v>
      </c>
      <c r="B33">
        <v>0</v>
      </c>
      <c r="C33">
        <v>0</v>
      </c>
      <c r="D33">
        <v>0</v>
      </c>
    </row>
    <row r="34" spans="1:6">
      <c r="A34" t="s">
        <v>1865</v>
      </c>
      <c r="B34">
        <v>0</v>
      </c>
      <c r="C34">
        <v>0</v>
      </c>
      <c r="D34">
        <v>0</v>
      </c>
      <c r="F34" s="11" t="s">
        <v>1900</v>
      </c>
    </row>
    <row r="35" spans="1:6">
      <c r="A35" t="s">
        <v>1856</v>
      </c>
      <c r="B35">
        <v>1</v>
      </c>
      <c r="C35">
        <v>1</v>
      </c>
      <c r="D35">
        <v>1</v>
      </c>
      <c r="F35" s="11" t="s">
        <v>1856</v>
      </c>
    </row>
    <row r="36" spans="1:6">
      <c r="A36" t="s">
        <v>7144</v>
      </c>
      <c r="B36">
        <v>58</v>
      </c>
      <c r="C36">
        <v>58</v>
      </c>
      <c r="D36">
        <v>64</v>
      </c>
      <c r="F36" s="11" t="s">
        <v>1899</v>
      </c>
    </row>
    <row r="37" spans="1:6">
      <c r="A37" s="1" t="s">
        <v>7145</v>
      </c>
      <c r="B37">
        <v>1</v>
      </c>
      <c r="C37">
        <v>0</v>
      </c>
      <c r="D37">
        <v>0</v>
      </c>
    </row>
    <row r="38" spans="1:6">
      <c r="A38" s="10" t="s">
        <v>1854</v>
      </c>
      <c r="B38">
        <v>0</v>
      </c>
      <c r="C38">
        <v>0</v>
      </c>
      <c r="D38">
        <v>0</v>
      </c>
    </row>
    <row r="39" spans="1:6">
      <c r="A39" s="10" t="s">
        <v>1855</v>
      </c>
      <c r="B39">
        <v>0</v>
      </c>
      <c r="C39">
        <v>0</v>
      </c>
      <c r="D39">
        <v>0</v>
      </c>
      <c r="F39" s="11" t="s">
        <v>1892</v>
      </c>
    </row>
    <row r="40" spans="1:6">
      <c r="A40" t="s">
        <v>7137</v>
      </c>
      <c r="B40">
        <v>0</v>
      </c>
      <c r="C40">
        <v>0</v>
      </c>
      <c r="D40">
        <v>0</v>
      </c>
      <c r="F40" s="11" t="s">
        <v>1893</v>
      </c>
    </row>
    <row r="41" spans="1:6">
      <c r="A41" t="s">
        <v>1856</v>
      </c>
      <c r="B41">
        <v>0</v>
      </c>
      <c r="C41">
        <v>0</v>
      </c>
      <c r="D41">
        <v>0</v>
      </c>
      <c r="F41" s="11" t="s">
        <v>1856</v>
      </c>
    </row>
    <row r="42" spans="1:6">
      <c r="A42" s="1" t="s">
        <v>7146</v>
      </c>
      <c r="B42">
        <v>5</v>
      </c>
      <c r="C42">
        <v>4</v>
      </c>
      <c r="D42">
        <v>5</v>
      </c>
      <c r="F42" s="11" t="s">
        <v>1899</v>
      </c>
    </row>
    <row r="43" spans="1:6">
      <c r="A43" t="s">
        <v>1854</v>
      </c>
      <c r="B43">
        <v>1</v>
      </c>
      <c r="C43">
        <v>1</v>
      </c>
      <c r="D43">
        <v>2</v>
      </c>
      <c r="F43" s="11" t="s">
        <v>1899</v>
      </c>
    </row>
    <row r="44" spans="1:6">
      <c r="A44" t="s">
        <v>1855</v>
      </c>
      <c r="B44">
        <v>0</v>
      </c>
      <c r="C44">
        <v>0</v>
      </c>
      <c r="D44">
        <v>1</v>
      </c>
      <c r="F44" s="11" t="s">
        <v>1899</v>
      </c>
    </row>
    <row r="45" spans="1:6">
      <c r="A45" t="s">
        <v>1856</v>
      </c>
      <c r="B45">
        <v>0</v>
      </c>
      <c r="C45">
        <v>0</v>
      </c>
      <c r="D45">
        <v>0</v>
      </c>
      <c r="F45" s="11" t="s">
        <v>1899</v>
      </c>
    </row>
    <row r="46" spans="1:6">
      <c r="A46" t="s">
        <v>1858</v>
      </c>
      <c r="B46">
        <v>3</v>
      </c>
      <c r="C46">
        <v>2</v>
      </c>
      <c r="D46">
        <v>2</v>
      </c>
      <c r="F46" s="11" t="s">
        <v>1899</v>
      </c>
    </row>
    <row r="47" spans="1:6">
      <c r="A47" t="s">
        <v>7147</v>
      </c>
      <c r="B47">
        <v>78.7</v>
      </c>
      <c r="C47">
        <v>68.099999999999994</v>
      </c>
      <c r="D47" s="64">
        <v>75.400000000000006</v>
      </c>
      <c r="F47" s="11" t="s">
        <v>1899</v>
      </c>
    </row>
    <row r="48" spans="1:6">
      <c r="A48" t="s">
        <v>1895</v>
      </c>
      <c r="B48">
        <v>114</v>
      </c>
      <c r="C48">
        <v>70</v>
      </c>
      <c r="D48">
        <v>80</v>
      </c>
      <c r="F48" s="11" t="s">
        <v>1899</v>
      </c>
    </row>
    <row r="49" spans="1:6">
      <c r="A49" t="s">
        <v>7148</v>
      </c>
      <c r="B49">
        <v>78.7</v>
      </c>
      <c r="C49">
        <v>68.099999999999994</v>
      </c>
      <c r="D49">
        <v>75.400000000000006</v>
      </c>
      <c r="F49" s="11" t="s">
        <v>1899</v>
      </c>
    </row>
    <row r="50" spans="1:6">
      <c r="A50" t="s">
        <v>7149</v>
      </c>
      <c r="B50">
        <v>17.100000000000001</v>
      </c>
      <c r="C50">
        <v>17.7</v>
      </c>
      <c r="D50">
        <v>16.100000000000001</v>
      </c>
      <c r="F50" s="11" t="s">
        <v>1899</v>
      </c>
    </row>
    <row r="51" spans="1:6">
      <c r="A51" t="s">
        <v>1811</v>
      </c>
    </row>
    <row r="52" spans="1:6">
      <c r="A52" t="s">
        <v>7125</v>
      </c>
    </row>
    <row r="53" spans="1:6">
      <c r="A53" t="s">
        <v>7126</v>
      </c>
    </row>
    <row r="54" spans="1:6">
      <c r="A54" t="s">
        <v>7127</v>
      </c>
    </row>
    <row r="55" spans="1:6">
      <c r="A55" t="s">
        <v>7128</v>
      </c>
    </row>
    <row r="56" spans="1:6">
      <c r="A56" t="s">
        <v>7129</v>
      </c>
    </row>
    <row r="57" spans="1:6">
      <c r="A57" t="s">
        <v>7130</v>
      </c>
    </row>
    <row r="58" spans="1:6">
      <c r="A58" t="s">
        <v>7131</v>
      </c>
    </row>
    <row r="59" spans="1:6">
      <c r="A59" t="s">
        <v>7132</v>
      </c>
    </row>
    <row r="60" spans="1:6">
      <c r="A60" t="s">
        <v>7133</v>
      </c>
    </row>
    <row r="61" spans="1:6">
      <c r="A61" t="s">
        <v>7134</v>
      </c>
    </row>
    <row r="62" spans="1:6">
      <c r="A62" t="s">
        <v>7135</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activeCell="AS14" sqref="AS14:AT14"/>
    </sheetView>
  </sheetViews>
  <sheetFormatPr defaultRowHeight="15"/>
  <cols>
    <col min="1" max="1" width="95.7109375" customWidth="1"/>
    <col min="2" max="36" width="0" hidden="1" customWidth="1"/>
    <col min="39" max="39" width="11.7109375" bestFit="1" customWidth="1"/>
  </cols>
  <sheetData>
    <row r="1" spans="1:46" ht="16.5" thickBot="1">
      <c r="A1" s="173" t="s">
        <v>7313</v>
      </c>
      <c r="B1" s="173"/>
      <c r="C1" s="173"/>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c r="AI1" s="173"/>
      <c r="AJ1" s="173"/>
      <c r="AK1" s="173"/>
      <c r="AL1" s="173"/>
      <c r="AM1" s="173"/>
      <c r="AN1" s="173"/>
    </row>
    <row r="2" spans="1:46" ht="16.5">
      <c r="A2" s="128"/>
      <c r="B2" s="129">
        <v>1960</v>
      </c>
      <c r="C2" s="129">
        <v>1965</v>
      </c>
      <c r="D2" s="129">
        <v>1970</v>
      </c>
      <c r="E2" s="129">
        <v>1975</v>
      </c>
      <c r="F2" s="129">
        <v>1980</v>
      </c>
      <c r="G2" s="129">
        <v>1985</v>
      </c>
      <c r="H2" s="129">
        <v>1990</v>
      </c>
      <c r="I2" s="129">
        <v>1991</v>
      </c>
      <c r="J2" s="129">
        <v>1992</v>
      </c>
      <c r="K2" s="129">
        <v>1993</v>
      </c>
      <c r="L2" s="129">
        <v>1994</v>
      </c>
      <c r="M2" s="129">
        <v>1995</v>
      </c>
      <c r="N2" s="129">
        <v>1996</v>
      </c>
      <c r="O2" s="129">
        <v>1997</v>
      </c>
      <c r="P2" s="129">
        <v>1998</v>
      </c>
      <c r="Q2" s="129">
        <v>1999</v>
      </c>
      <c r="R2" s="129">
        <v>2000</v>
      </c>
      <c r="S2" s="129">
        <v>2001</v>
      </c>
      <c r="T2" s="128">
        <v>2002</v>
      </c>
      <c r="U2" s="128">
        <v>2003</v>
      </c>
      <c r="V2" s="130">
        <v>2004</v>
      </c>
      <c r="W2" s="128">
        <v>2005</v>
      </c>
      <c r="X2" s="128">
        <v>2006</v>
      </c>
      <c r="Y2" s="128">
        <v>2007</v>
      </c>
      <c r="Z2" s="128">
        <v>2008</v>
      </c>
      <c r="AA2" s="128">
        <v>2009</v>
      </c>
      <c r="AB2" s="128">
        <v>2010</v>
      </c>
      <c r="AC2" s="129">
        <v>2011</v>
      </c>
      <c r="AD2" s="129">
        <v>2012</v>
      </c>
      <c r="AE2" s="128">
        <v>2013</v>
      </c>
      <c r="AF2" s="129">
        <v>2014</v>
      </c>
      <c r="AG2" s="129">
        <v>2015</v>
      </c>
      <c r="AH2" s="129">
        <v>2016</v>
      </c>
      <c r="AI2" s="129">
        <v>2017</v>
      </c>
      <c r="AJ2" s="129">
        <v>2018</v>
      </c>
      <c r="AK2" s="129">
        <v>2019</v>
      </c>
      <c r="AL2" s="129">
        <v>2020</v>
      </c>
      <c r="AM2" s="129">
        <v>2021</v>
      </c>
      <c r="AN2" s="129">
        <v>2022</v>
      </c>
    </row>
    <row r="3" spans="1:46" ht="16.5">
      <c r="A3" s="131" t="s">
        <v>7314</v>
      </c>
      <c r="B3" s="132"/>
      <c r="C3" s="132"/>
      <c r="D3" s="132"/>
      <c r="E3" s="133"/>
      <c r="F3" s="133"/>
      <c r="G3" s="134"/>
      <c r="H3" s="134"/>
      <c r="I3" s="134"/>
      <c r="J3" s="134"/>
      <c r="K3" s="134"/>
      <c r="L3" s="134"/>
      <c r="M3" s="134"/>
      <c r="N3" s="134"/>
      <c r="O3" s="134"/>
      <c r="P3" s="134"/>
      <c r="Q3" s="134"/>
      <c r="R3" s="134"/>
      <c r="S3" s="132"/>
      <c r="T3" s="134"/>
      <c r="U3" s="134"/>
      <c r="V3" s="134"/>
      <c r="W3" s="134"/>
      <c r="X3" s="134"/>
      <c r="Y3" s="134"/>
      <c r="Z3" s="134"/>
      <c r="AA3" s="132"/>
      <c r="AB3" s="132"/>
      <c r="AC3" s="132"/>
      <c r="AD3" s="132"/>
      <c r="AE3" s="135"/>
      <c r="AF3" s="135"/>
      <c r="AG3" s="135"/>
      <c r="AH3" s="135"/>
      <c r="AI3" s="135"/>
      <c r="AJ3" s="135"/>
      <c r="AK3" s="135"/>
      <c r="AL3" s="135"/>
      <c r="AM3" s="135"/>
      <c r="AN3" s="135"/>
    </row>
    <row r="4" spans="1:46" ht="16.5">
      <c r="A4" s="136" t="s">
        <v>7315</v>
      </c>
      <c r="B4" s="137">
        <v>31099</v>
      </c>
      <c r="C4" s="137">
        <v>53226</v>
      </c>
      <c r="D4" s="137">
        <v>108442</v>
      </c>
      <c r="E4" s="137">
        <v>119591.474</v>
      </c>
      <c r="F4" s="137">
        <v>190765.929</v>
      </c>
      <c r="G4" s="137">
        <v>275863.54700000002</v>
      </c>
      <c r="H4" s="137">
        <v>337215.22553599998</v>
      </c>
      <c r="I4" s="137">
        <v>329787.96750099998</v>
      </c>
      <c r="J4" s="137">
        <v>345019.61278099997</v>
      </c>
      <c r="K4" s="137">
        <v>351096.458323</v>
      </c>
      <c r="L4" s="137">
        <v>376873.402328</v>
      </c>
      <c r="M4" s="137">
        <v>391593.82941200002</v>
      </c>
      <c r="N4" s="137">
        <v>419281.55251800001</v>
      </c>
      <c r="O4" s="137">
        <v>439262.67014</v>
      </c>
      <c r="P4" s="137">
        <v>449103.79910300003</v>
      </c>
      <c r="Q4" s="137">
        <v>473081.98319599999</v>
      </c>
      <c r="R4" s="137">
        <v>500431.77514500002</v>
      </c>
      <c r="S4" s="137">
        <v>473591.64681000001</v>
      </c>
      <c r="T4" s="137">
        <v>472190.76637199998</v>
      </c>
      <c r="U4" s="137">
        <v>497648.14399399998</v>
      </c>
      <c r="V4" s="137">
        <v>547931.15319800004</v>
      </c>
      <c r="W4" s="137">
        <v>572868.82004599995</v>
      </c>
      <c r="X4" s="137">
        <v>576823.04937200004</v>
      </c>
      <c r="Y4" s="137">
        <v>594614.09036200005</v>
      </c>
      <c r="Z4" s="137">
        <v>570089.94696500001</v>
      </c>
      <c r="AA4" s="137">
        <v>540693.68270899996</v>
      </c>
      <c r="AB4" s="137">
        <v>554710.522322</v>
      </c>
      <c r="AC4" s="137">
        <v>565613.64535799995</v>
      </c>
      <c r="AD4" s="137">
        <v>570438.230553</v>
      </c>
      <c r="AE4" s="137">
        <v>579461.44977599999</v>
      </c>
      <c r="AF4" s="137">
        <v>597005.00355200004</v>
      </c>
      <c r="AG4" s="137">
        <v>632154.82412700006</v>
      </c>
      <c r="AH4" s="137">
        <v>661477.92748199997</v>
      </c>
      <c r="AI4" s="137">
        <v>685472.464806</v>
      </c>
      <c r="AJ4" s="137">
        <v>722415.33364099998</v>
      </c>
      <c r="AK4" s="137">
        <v>754449.99504800001</v>
      </c>
      <c r="AL4" s="137">
        <v>304493.67882299999</v>
      </c>
      <c r="AM4" s="137">
        <v>573403.80981300003</v>
      </c>
      <c r="AN4" s="137">
        <v>708837.67463999998</v>
      </c>
    </row>
    <row r="5" spans="1:46" ht="16.5">
      <c r="A5" s="136" t="s">
        <v>7316</v>
      </c>
      <c r="B5" s="137">
        <v>2300</v>
      </c>
      <c r="C5" s="137" t="s">
        <v>7317</v>
      </c>
      <c r="D5" s="137">
        <v>9100</v>
      </c>
      <c r="E5" s="137" t="s">
        <v>7317</v>
      </c>
      <c r="F5" s="137">
        <v>14700</v>
      </c>
      <c r="G5" s="137" t="s">
        <v>7317</v>
      </c>
      <c r="H5" s="137">
        <v>13000</v>
      </c>
      <c r="I5" s="137" t="s">
        <v>7317</v>
      </c>
      <c r="J5" s="137" t="s">
        <v>7317</v>
      </c>
      <c r="K5" s="137" t="s">
        <v>7317</v>
      </c>
      <c r="L5" s="137" t="s">
        <v>7317</v>
      </c>
      <c r="M5" s="137">
        <v>10800</v>
      </c>
      <c r="N5" s="137">
        <v>12000</v>
      </c>
      <c r="O5" s="137">
        <v>12500</v>
      </c>
      <c r="P5" s="137">
        <v>13100</v>
      </c>
      <c r="Q5" s="137">
        <v>14100</v>
      </c>
      <c r="R5" s="137">
        <v>15200</v>
      </c>
      <c r="S5" s="137">
        <v>15900</v>
      </c>
      <c r="T5" s="137" t="s">
        <v>7317</v>
      </c>
      <c r="U5" s="137" t="s">
        <v>7317</v>
      </c>
      <c r="V5" s="137" t="s">
        <v>7317</v>
      </c>
      <c r="W5" s="137" t="s">
        <v>7317</v>
      </c>
      <c r="X5" s="137" t="s">
        <v>7317</v>
      </c>
      <c r="Y5" s="137" t="s">
        <v>7317</v>
      </c>
      <c r="Z5" s="137" t="s">
        <v>7317</v>
      </c>
      <c r="AA5" s="137" t="s">
        <v>7317</v>
      </c>
      <c r="AB5" s="137" t="s">
        <v>7317</v>
      </c>
      <c r="AC5" s="137" t="s">
        <v>7317</v>
      </c>
      <c r="AD5" s="137" t="s">
        <v>7317</v>
      </c>
      <c r="AE5" s="137" t="s">
        <v>7317</v>
      </c>
      <c r="AF5" s="137" t="s">
        <v>7317</v>
      </c>
      <c r="AG5" s="137" t="s">
        <v>7317</v>
      </c>
      <c r="AH5" s="137" t="s">
        <v>7317</v>
      </c>
      <c r="AI5" s="137" t="s">
        <v>7317</v>
      </c>
      <c r="AJ5" s="137" t="s">
        <v>7317</v>
      </c>
      <c r="AK5" s="137" t="s">
        <v>7317</v>
      </c>
      <c r="AL5" s="137" t="s">
        <v>7317</v>
      </c>
      <c r="AM5" s="137" t="s">
        <v>7317</v>
      </c>
      <c r="AN5" s="137" t="s">
        <v>7317</v>
      </c>
    </row>
    <row r="6" spans="1:46" ht="16.5">
      <c r="A6" s="138" t="s">
        <v>7318</v>
      </c>
      <c r="B6" s="134">
        <v>1272078.3999999999</v>
      </c>
      <c r="C6" s="134">
        <v>1555237.28</v>
      </c>
      <c r="D6" s="134">
        <v>2042002.2799999998</v>
      </c>
      <c r="E6" s="134">
        <v>2404954.4</v>
      </c>
      <c r="F6" s="134">
        <v>2653510.21</v>
      </c>
      <c r="G6" s="134">
        <v>2991120.8</v>
      </c>
      <c r="H6" s="134">
        <v>3539602.56</v>
      </c>
      <c r="I6" s="134">
        <v>3578582.4400000004</v>
      </c>
      <c r="J6" s="134">
        <v>3676688.44</v>
      </c>
      <c r="K6" s="134">
        <v>3747067.87</v>
      </c>
      <c r="L6" s="134">
        <v>3939875</v>
      </c>
      <c r="M6" s="134">
        <v>3848458</v>
      </c>
      <c r="N6" s="134">
        <v>3951008.7272999999</v>
      </c>
      <c r="O6" s="134">
        <v>4071136.5328719998</v>
      </c>
      <c r="P6" s="134">
        <v>4182066.2400156059</v>
      </c>
      <c r="Q6" s="134">
        <v>4285299.4390774053</v>
      </c>
      <c r="R6" s="134">
        <v>4370488.7148582162</v>
      </c>
      <c r="S6" s="134">
        <v>4623397.8260386921</v>
      </c>
      <c r="T6" s="134">
        <v>4646520.9849062953</v>
      </c>
      <c r="U6" s="134">
        <v>4701825.0032426612</v>
      </c>
      <c r="V6" s="134">
        <v>4824654.4447763506</v>
      </c>
      <c r="W6" s="134">
        <v>4867608.4897589097</v>
      </c>
      <c r="X6" s="134">
        <v>4908058.8374757655</v>
      </c>
      <c r="Y6" s="134">
        <v>4959766.7012</v>
      </c>
      <c r="Z6" s="134">
        <v>4900171</v>
      </c>
      <c r="AA6" s="134">
        <v>5000591.895902345</v>
      </c>
      <c r="AB6" s="134">
        <v>5009805.5620214241</v>
      </c>
      <c r="AC6" s="134">
        <v>4997049.3066988336</v>
      </c>
      <c r="AD6" s="134">
        <v>5046332.4132198002</v>
      </c>
      <c r="AE6" s="134">
        <v>5083123.4649372874</v>
      </c>
      <c r="AF6" s="134">
        <v>5158160.8548277542</v>
      </c>
      <c r="AG6" s="134">
        <v>5282710.2500658771</v>
      </c>
      <c r="AH6" s="134">
        <v>5411827.6229987517</v>
      </c>
      <c r="AI6" s="134">
        <v>5482189.7570441701</v>
      </c>
      <c r="AJ6" s="134">
        <v>5545845.3035232006</v>
      </c>
      <c r="AK6" s="134">
        <v>5579125.9722718718</v>
      </c>
      <c r="AL6" s="134">
        <v>4934929.062720011</v>
      </c>
      <c r="AM6" s="145">
        <v>5335751.8060417445</v>
      </c>
      <c r="AN6" s="134" t="s">
        <v>7319</v>
      </c>
    </row>
    <row r="7" spans="1:46" ht="18">
      <c r="A7" s="139" t="s">
        <v>7320</v>
      </c>
      <c r="B7" s="137">
        <v>1144673.3999999999</v>
      </c>
      <c r="C7" s="137">
        <v>1394803.28</v>
      </c>
      <c r="D7" s="137">
        <v>1750897</v>
      </c>
      <c r="E7" s="137">
        <v>1954165.5</v>
      </c>
      <c r="F7" s="137">
        <v>2011988.76</v>
      </c>
      <c r="G7" s="137">
        <v>2094620.64</v>
      </c>
      <c r="H7" s="137">
        <v>2281390.92</v>
      </c>
      <c r="I7" s="137">
        <v>2200259.7000000002</v>
      </c>
      <c r="J7" s="137">
        <v>2208226.09</v>
      </c>
      <c r="K7" s="137">
        <v>2213281.4900000002</v>
      </c>
      <c r="L7" s="137">
        <v>2756223</v>
      </c>
      <c r="M7" s="137">
        <v>2286887</v>
      </c>
      <c r="N7" s="137">
        <v>2337068</v>
      </c>
      <c r="O7" s="137">
        <v>2389065</v>
      </c>
      <c r="P7" s="137">
        <v>2463828.420042248</v>
      </c>
      <c r="Q7" s="137">
        <v>2495140.3026243281</v>
      </c>
      <c r="R7" s="137">
        <v>2544457.3524414399</v>
      </c>
      <c r="S7" s="137">
        <v>2556481.2400000002</v>
      </c>
      <c r="T7" s="137">
        <v>2620388.92</v>
      </c>
      <c r="U7" s="137">
        <v>2641885.0920744999</v>
      </c>
      <c r="V7" s="137">
        <v>2685826.6531088967</v>
      </c>
      <c r="W7" s="137">
        <v>2699304.6428176584</v>
      </c>
      <c r="X7" s="137">
        <v>2671044.2305259043</v>
      </c>
      <c r="Y7" s="137">
        <v>3324977</v>
      </c>
      <c r="Z7" s="137">
        <v>3199116</v>
      </c>
      <c r="AA7" s="137">
        <v>3413874.6951679634</v>
      </c>
      <c r="AB7" s="137">
        <v>3429995.6410861243</v>
      </c>
      <c r="AC7" s="137">
        <v>3464405.2296386864</v>
      </c>
      <c r="AD7" s="137">
        <v>3490438.2857423411</v>
      </c>
      <c r="AE7" s="137">
        <v>3507723.0973114655</v>
      </c>
      <c r="AF7" s="137">
        <v>3502000.6903627221</v>
      </c>
      <c r="AG7" s="137">
        <v>3628378.8815517384</v>
      </c>
      <c r="AH7" s="137">
        <v>3699794.4380078609</v>
      </c>
      <c r="AI7" s="137">
        <v>3709919.1961312541</v>
      </c>
      <c r="AJ7" s="137">
        <v>3729610.234329388</v>
      </c>
      <c r="AK7" s="137">
        <v>3765896.0121443863</v>
      </c>
      <c r="AL7" s="137">
        <v>3225113.8011595304</v>
      </c>
      <c r="AM7" s="146">
        <v>3471173.7607224053</v>
      </c>
      <c r="AN7" s="137" t="s">
        <v>7319</v>
      </c>
    </row>
    <row r="8" spans="1:46" ht="18">
      <c r="A8" s="139" t="s">
        <v>7321</v>
      </c>
      <c r="B8" s="137" t="s">
        <v>7319</v>
      </c>
      <c r="C8" s="137" t="s">
        <v>7319</v>
      </c>
      <c r="D8" s="137">
        <v>3276.9</v>
      </c>
      <c r="E8" s="137">
        <v>6191.9</v>
      </c>
      <c r="F8" s="137">
        <v>12256.8</v>
      </c>
      <c r="G8" s="137">
        <v>11811.8</v>
      </c>
      <c r="H8" s="137">
        <v>12424.1</v>
      </c>
      <c r="I8" s="137">
        <v>11656.06</v>
      </c>
      <c r="J8" s="137">
        <v>11946.25</v>
      </c>
      <c r="K8" s="137">
        <v>12184.38</v>
      </c>
      <c r="L8" s="137">
        <v>11264</v>
      </c>
      <c r="M8" s="137">
        <v>10777</v>
      </c>
      <c r="N8" s="137">
        <v>10912</v>
      </c>
      <c r="O8" s="137">
        <v>11089</v>
      </c>
      <c r="P8" s="137">
        <v>11311.197996230532</v>
      </c>
      <c r="Q8" s="137">
        <v>11642.295010415633</v>
      </c>
      <c r="R8" s="137">
        <v>11515.796151175477</v>
      </c>
      <c r="S8" s="137">
        <v>11759.58</v>
      </c>
      <c r="T8" s="137">
        <v>12131.04</v>
      </c>
      <c r="U8" s="137">
        <v>12162.999800241942</v>
      </c>
      <c r="V8" s="137">
        <v>12855.361903711795</v>
      </c>
      <c r="W8" s="137">
        <v>13276.957048550581</v>
      </c>
      <c r="X8" s="137">
        <v>15302.837710775921</v>
      </c>
      <c r="Y8" s="137">
        <v>27173</v>
      </c>
      <c r="Z8" s="137">
        <v>26430</v>
      </c>
      <c r="AA8" s="137">
        <v>24162.284984465721</v>
      </c>
      <c r="AB8" s="137">
        <v>21482.715623236356</v>
      </c>
      <c r="AC8" s="137">
        <v>21516.752486125952</v>
      </c>
      <c r="AD8" s="137">
        <v>24815.916143547372</v>
      </c>
      <c r="AE8" s="137">
        <v>23633.293571165999</v>
      </c>
      <c r="AF8" s="137">
        <v>23173.173385423503</v>
      </c>
      <c r="AG8" s="137">
        <v>22751.532128664399</v>
      </c>
      <c r="AH8" s="137">
        <v>23725.111955421387</v>
      </c>
      <c r="AI8" s="137">
        <v>23381.622003386132</v>
      </c>
      <c r="AJ8" s="137">
        <v>23296.76856786057</v>
      </c>
      <c r="AK8" s="137">
        <v>22846.373475193806</v>
      </c>
      <c r="AL8" s="137">
        <v>21617.631727385826</v>
      </c>
      <c r="AM8" s="146">
        <v>23658.519407819236</v>
      </c>
      <c r="AN8" s="137" t="s">
        <v>7319</v>
      </c>
      <c r="AR8">
        <v>2019</v>
      </c>
      <c r="AS8">
        <v>2020</v>
      </c>
      <c r="AT8">
        <v>2021</v>
      </c>
    </row>
    <row r="9" spans="1:46" ht="18">
      <c r="A9" s="139" t="s">
        <v>7322</v>
      </c>
      <c r="B9" s="137" t="s">
        <v>7319</v>
      </c>
      <c r="C9" s="137" t="s">
        <v>7319</v>
      </c>
      <c r="D9" s="137">
        <v>225613.38</v>
      </c>
      <c r="E9" s="137">
        <v>363267</v>
      </c>
      <c r="F9" s="137">
        <v>520773.65</v>
      </c>
      <c r="G9" s="137">
        <v>688091.36</v>
      </c>
      <c r="H9" s="137">
        <v>999753.54</v>
      </c>
      <c r="I9" s="137">
        <v>1116957.68</v>
      </c>
      <c r="J9" s="137">
        <v>1201667.1000000001</v>
      </c>
      <c r="K9" s="137">
        <v>1252860</v>
      </c>
      <c r="L9" s="137">
        <v>885897</v>
      </c>
      <c r="M9" s="137">
        <v>1256146</v>
      </c>
      <c r="N9" s="137">
        <v>1298299</v>
      </c>
      <c r="O9" s="137">
        <v>1352675</v>
      </c>
      <c r="P9" s="137">
        <v>1380557.2397938734</v>
      </c>
      <c r="Q9" s="137">
        <v>1432782.3794077854</v>
      </c>
      <c r="R9" s="137">
        <v>1467663.7991499156</v>
      </c>
      <c r="S9" s="137">
        <v>1678852.5595885422</v>
      </c>
      <c r="T9" s="137">
        <v>1674791.8930520001</v>
      </c>
      <c r="U9" s="137">
        <v>1706102.912463947</v>
      </c>
      <c r="V9" s="137">
        <v>1780771.1384466074</v>
      </c>
      <c r="W9" s="137">
        <v>1804848.0064037023</v>
      </c>
      <c r="X9" s="137">
        <v>1876689.847532914</v>
      </c>
      <c r="Y9" s="137">
        <v>1017007</v>
      </c>
      <c r="Z9" s="137">
        <v>1049667</v>
      </c>
      <c r="AA9" s="137">
        <v>991383.33848368167</v>
      </c>
      <c r="AB9" s="137">
        <v>1001455.7277059199</v>
      </c>
      <c r="AC9" s="137">
        <v>972382.44726826402</v>
      </c>
      <c r="AD9" s="137">
        <v>970669.41516661318</v>
      </c>
      <c r="AE9" s="137">
        <v>977476.62107445241</v>
      </c>
      <c r="AF9" s="137">
        <v>1037129.0861966583</v>
      </c>
      <c r="AG9" s="137">
        <v>1028773.6840018815</v>
      </c>
      <c r="AH9" s="137">
        <v>1075233.5052042801</v>
      </c>
      <c r="AI9" s="137">
        <v>1106303.4454204475</v>
      </c>
      <c r="AJ9" s="137">
        <v>1119644.0825954296</v>
      </c>
      <c r="AK9" s="137">
        <v>1128488.8887035879</v>
      </c>
      <c r="AL9" s="137">
        <v>1085129.151521432</v>
      </c>
      <c r="AM9" s="146">
        <v>1168195.84879263</v>
      </c>
      <c r="AN9" s="137" t="s">
        <v>7319</v>
      </c>
      <c r="AQ9" t="s">
        <v>7391</v>
      </c>
      <c r="AR9" s="9">
        <f>SUM(AK12,AK14,AK18,AK20)</f>
        <v>379195.9488488732</v>
      </c>
      <c r="AS9" s="9">
        <f t="shared" ref="AS9:AT9" si="0">SUM(AL12,AL14,AL18,AL20)</f>
        <v>317898.72644778667</v>
      </c>
      <c r="AT9" s="9">
        <f t="shared" si="0"/>
        <v>354477.45266418549</v>
      </c>
    </row>
    <row r="10" spans="1:46" ht="18">
      <c r="A10" s="136" t="s">
        <v>7323</v>
      </c>
      <c r="B10" s="137">
        <v>98551</v>
      </c>
      <c r="C10" s="137">
        <v>128769</v>
      </c>
      <c r="D10" s="137">
        <v>27081</v>
      </c>
      <c r="E10" s="137">
        <v>34606</v>
      </c>
      <c r="F10" s="137">
        <v>39813</v>
      </c>
      <c r="G10" s="137">
        <v>45441</v>
      </c>
      <c r="H10" s="137">
        <v>51901</v>
      </c>
      <c r="I10" s="137">
        <v>52898</v>
      </c>
      <c r="J10" s="137">
        <v>53874</v>
      </c>
      <c r="K10" s="137">
        <v>56772</v>
      </c>
      <c r="L10" s="137">
        <v>61284</v>
      </c>
      <c r="M10" s="137">
        <v>62705</v>
      </c>
      <c r="N10" s="137">
        <v>64072</v>
      </c>
      <c r="O10" s="137">
        <v>66893</v>
      </c>
      <c r="P10" s="137">
        <v>68021</v>
      </c>
      <c r="Q10" s="137">
        <v>70311</v>
      </c>
      <c r="R10" s="137">
        <v>70500</v>
      </c>
      <c r="S10" s="137">
        <v>85488.639999999999</v>
      </c>
      <c r="T10" s="137">
        <v>75866</v>
      </c>
      <c r="U10" s="137">
        <v>77756.625026012029</v>
      </c>
      <c r="V10" s="137">
        <v>78441.001270563196</v>
      </c>
      <c r="W10" s="137">
        <v>78495.659525951312</v>
      </c>
      <c r="X10" s="137">
        <v>80344.221164056842</v>
      </c>
      <c r="Y10" s="137">
        <v>119979</v>
      </c>
      <c r="Z10" s="137">
        <v>126855</v>
      </c>
      <c r="AA10" s="137">
        <v>120206.75691287633</v>
      </c>
      <c r="AB10" s="137">
        <v>110738.2452064016</v>
      </c>
      <c r="AC10" s="137">
        <v>103803.03027298137</v>
      </c>
      <c r="AD10" s="137">
        <v>105605.2225970268</v>
      </c>
      <c r="AE10" s="137">
        <v>106581.57890487878</v>
      </c>
      <c r="AF10" s="137">
        <v>109301.40619692924</v>
      </c>
      <c r="AG10" s="137">
        <v>109597.31844960712</v>
      </c>
      <c r="AH10" s="137">
        <v>113337.94163267993</v>
      </c>
      <c r="AI10" s="137">
        <v>116102.39910916959</v>
      </c>
      <c r="AJ10" s="137">
        <v>120698.99421461202</v>
      </c>
      <c r="AK10" s="137">
        <v>124745.70718075465</v>
      </c>
      <c r="AL10" s="137">
        <v>117832.17393367999</v>
      </c>
      <c r="AM10" s="146">
        <v>131637.174901808</v>
      </c>
      <c r="AN10" s="137" t="s">
        <v>7319</v>
      </c>
      <c r="AS10">
        <f>AS9/$AR$9</f>
        <v>0.83834947976852925</v>
      </c>
      <c r="AT10">
        <f>AT9/$AR$9</f>
        <v>0.9348133959243875</v>
      </c>
    </row>
    <row r="11" spans="1:46" ht="16.5">
      <c r="A11" s="136" t="s">
        <v>7324</v>
      </c>
      <c r="B11" s="137">
        <v>28854</v>
      </c>
      <c r="C11" s="137">
        <v>31665</v>
      </c>
      <c r="D11" s="137">
        <v>35134</v>
      </c>
      <c r="E11" s="137">
        <v>46724</v>
      </c>
      <c r="F11" s="137">
        <v>68678</v>
      </c>
      <c r="G11" s="137">
        <v>78063</v>
      </c>
      <c r="H11" s="137">
        <v>94341</v>
      </c>
      <c r="I11" s="137">
        <v>96645</v>
      </c>
      <c r="J11" s="137">
        <v>99510</v>
      </c>
      <c r="K11" s="137">
        <v>103116</v>
      </c>
      <c r="L11" s="137">
        <v>108932</v>
      </c>
      <c r="M11" s="137">
        <v>115451</v>
      </c>
      <c r="N11" s="137">
        <v>118899</v>
      </c>
      <c r="O11" s="137">
        <v>124584</v>
      </c>
      <c r="P11" s="137">
        <v>128359</v>
      </c>
      <c r="Q11" s="137">
        <v>132386</v>
      </c>
      <c r="R11" s="137">
        <v>135020</v>
      </c>
      <c r="S11" s="137">
        <v>161169.12</v>
      </c>
      <c r="T11" s="137">
        <v>138737</v>
      </c>
      <c r="U11" s="137">
        <v>140159.96248174272</v>
      </c>
      <c r="V11" s="137">
        <v>142369.77185656936</v>
      </c>
      <c r="W11" s="137">
        <v>144027.63604132412</v>
      </c>
      <c r="X11" s="137">
        <v>142169.22730548185</v>
      </c>
      <c r="Y11" s="137">
        <v>184199</v>
      </c>
      <c r="Z11" s="137">
        <v>183826</v>
      </c>
      <c r="AA11" s="137">
        <v>168099.53433899098</v>
      </c>
      <c r="AB11" s="137">
        <v>175788.97173715092</v>
      </c>
      <c r="AC11" s="137">
        <v>163791.29311902044</v>
      </c>
      <c r="AD11" s="137">
        <v>163601.73110557569</v>
      </c>
      <c r="AE11" s="137">
        <v>168435.63414130086</v>
      </c>
      <c r="AF11" s="137">
        <v>169830.17838475661</v>
      </c>
      <c r="AG11" s="137">
        <v>170246.27799988686</v>
      </c>
      <c r="AH11" s="137">
        <v>174556.97827435564</v>
      </c>
      <c r="AI11" s="137">
        <v>181490.18169777928</v>
      </c>
      <c r="AJ11" s="137">
        <v>184165.1211510069</v>
      </c>
      <c r="AK11" s="137">
        <v>175304.70135307586</v>
      </c>
      <c r="AL11" s="137">
        <v>179816.80092319596</v>
      </c>
      <c r="AM11" s="146">
        <v>195389.15734589699</v>
      </c>
      <c r="AN11" s="137" t="s">
        <v>7319</v>
      </c>
    </row>
    <row r="12" spans="1:46" ht="18">
      <c r="A12" s="136" t="s">
        <v>7325</v>
      </c>
      <c r="B12" s="137" t="s">
        <v>7319</v>
      </c>
      <c r="C12" s="137" t="s">
        <v>7319</v>
      </c>
      <c r="D12" s="137" t="s">
        <v>7319</v>
      </c>
      <c r="E12" s="137" t="s">
        <v>7319</v>
      </c>
      <c r="F12" s="137" t="s">
        <v>7319</v>
      </c>
      <c r="G12" s="137">
        <v>73093</v>
      </c>
      <c r="H12" s="137">
        <v>99792</v>
      </c>
      <c r="I12" s="137">
        <v>100166</v>
      </c>
      <c r="J12" s="137">
        <v>101465</v>
      </c>
      <c r="K12" s="137">
        <v>108854</v>
      </c>
      <c r="L12" s="137">
        <v>116275</v>
      </c>
      <c r="M12" s="137">
        <v>116492</v>
      </c>
      <c r="N12" s="137">
        <v>121758.7273</v>
      </c>
      <c r="O12" s="137">
        <v>126830.53287200001</v>
      </c>
      <c r="P12" s="137">
        <v>129989.38218325401</v>
      </c>
      <c r="Q12" s="137">
        <v>143037.46203487608</v>
      </c>
      <c r="R12" s="137">
        <v>141331.7671156849</v>
      </c>
      <c r="S12" s="137">
        <v>129646.68645014966</v>
      </c>
      <c r="T12" s="137">
        <v>124606.13185429553</v>
      </c>
      <c r="U12" s="137">
        <v>123757.41139621758</v>
      </c>
      <c r="V12" s="137">
        <v>124390.5181900022</v>
      </c>
      <c r="W12" s="137">
        <v>127655.58792172259</v>
      </c>
      <c r="X12" s="137">
        <v>122508.47323663282</v>
      </c>
      <c r="Y12" s="137">
        <v>286431.70120000001</v>
      </c>
      <c r="Z12" s="137">
        <v>292075.290018</v>
      </c>
      <c r="AA12" s="137">
        <v>282865.28601436689</v>
      </c>
      <c r="AB12" s="137">
        <v>270344.2606625912</v>
      </c>
      <c r="AC12" s="137">
        <v>271150.55391375569</v>
      </c>
      <c r="AD12" s="137">
        <v>291201.84246469656</v>
      </c>
      <c r="AE12" s="137">
        <v>299273.23993402399</v>
      </c>
      <c r="AF12" s="137">
        <v>316726.32030126388</v>
      </c>
      <c r="AG12" s="137">
        <v>322962.55593409849</v>
      </c>
      <c r="AH12" s="137">
        <v>325179.64792415383</v>
      </c>
      <c r="AI12" s="137">
        <v>344992.9126821332</v>
      </c>
      <c r="AJ12" s="137">
        <v>368430.10266490339</v>
      </c>
      <c r="AK12" s="137">
        <v>361844.28941487317</v>
      </c>
      <c r="AL12" s="137">
        <v>305419.50345478667</v>
      </c>
      <c r="AM12" s="146">
        <v>345697.34487118549</v>
      </c>
      <c r="AN12" s="137" t="s">
        <v>7319</v>
      </c>
      <c r="AQ12" t="s">
        <v>7314</v>
      </c>
      <c r="AR12">
        <v>2019</v>
      </c>
      <c r="AS12">
        <v>2020</v>
      </c>
      <c r="AT12">
        <v>2021</v>
      </c>
    </row>
    <row r="13" spans="1:46" ht="18">
      <c r="A13" s="140" t="s">
        <v>7326</v>
      </c>
      <c r="B13" s="134" t="s">
        <v>7317</v>
      </c>
      <c r="C13" s="134" t="s">
        <v>7317</v>
      </c>
      <c r="D13" s="134" t="s">
        <v>7317</v>
      </c>
      <c r="E13" s="134" t="s">
        <v>7317</v>
      </c>
      <c r="F13" s="134">
        <v>39854</v>
      </c>
      <c r="G13" s="134">
        <v>39581</v>
      </c>
      <c r="H13" s="134">
        <v>41143</v>
      </c>
      <c r="I13" s="134">
        <v>40703</v>
      </c>
      <c r="J13" s="134">
        <v>40241</v>
      </c>
      <c r="K13" s="134">
        <v>39384</v>
      </c>
      <c r="L13" s="134">
        <v>39585</v>
      </c>
      <c r="M13" s="134">
        <v>39808</v>
      </c>
      <c r="N13" s="134">
        <v>38984.124200000006</v>
      </c>
      <c r="O13" s="134">
        <v>40180.218951999996</v>
      </c>
      <c r="P13" s="134">
        <v>41605.038687999993</v>
      </c>
      <c r="Q13" s="134">
        <v>43278.862481000004</v>
      </c>
      <c r="R13" s="134">
        <v>45100.241891000005</v>
      </c>
      <c r="S13" s="134">
        <v>46507.533026999998</v>
      </c>
      <c r="T13" s="134">
        <v>46096.088878999995</v>
      </c>
      <c r="U13" s="134">
        <v>45676.831126000005</v>
      </c>
      <c r="V13" s="134">
        <v>46545.783080000001</v>
      </c>
      <c r="W13" s="134">
        <v>47124.653055000002</v>
      </c>
      <c r="X13" s="134">
        <v>49504.172899999998</v>
      </c>
      <c r="Y13" s="134">
        <v>51873.259700000002</v>
      </c>
      <c r="Z13" s="134">
        <v>53712.078122999999</v>
      </c>
      <c r="AA13" s="134">
        <v>53898.382540000013</v>
      </c>
      <c r="AB13" s="134">
        <v>52627.181348999991</v>
      </c>
      <c r="AC13" s="134">
        <v>54328.134432999992</v>
      </c>
      <c r="AD13" s="134">
        <v>55169.258447999993</v>
      </c>
      <c r="AE13" s="134">
        <v>56467.102654000009</v>
      </c>
      <c r="AF13" s="134">
        <v>57012.092909000006</v>
      </c>
      <c r="AG13" s="134">
        <v>55697.697335999997</v>
      </c>
      <c r="AH13" s="134">
        <v>56321.611936000008</v>
      </c>
      <c r="AI13" s="134">
        <v>54825.884253999997</v>
      </c>
      <c r="AJ13" s="134">
        <v>53830.315945999995</v>
      </c>
      <c r="AK13" s="134">
        <v>54097.055531000005</v>
      </c>
      <c r="AL13" s="134">
        <v>31546.991245999998</v>
      </c>
      <c r="AM13" s="134">
        <v>22371.473348</v>
      </c>
      <c r="AN13" s="134" t="s">
        <v>7319</v>
      </c>
      <c r="AR13" s="9">
        <f>AK4</f>
        <v>754449.99504800001</v>
      </c>
      <c r="AS13" s="9">
        <f t="shared" ref="AS13:AT13" si="1">AL4</f>
        <v>304493.67882299999</v>
      </c>
      <c r="AT13" s="9">
        <f t="shared" si="1"/>
        <v>573403.80981300003</v>
      </c>
    </row>
    <row r="14" spans="1:46" ht="18">
      <c r="A14" s="136" t="s">
        <v>7327</v>
      </c>
      <c r="B14" s="137" t="s">
        <v>7317</v>
      </c>
      <c r="C14" s="137" t="s">
        <v>7317</v>
      </c>
      <c r="D14" s="137" t="s">
        <v>7317</v>
      </c>
      <c r="E14" s="137" t="s">
        <v>7317</v>
      </c>
      <c r="F14" s="137">
        <v>21790</v>
      </c>
      <c r="G14" s="137">
        <v>21161</v>
      </c>
      <c r="H14" s="137">
        <v>20981</v>
      </c>
      <c r="I14" s="137">
        <v>21090</v>
      </c>
      <c r="J14" s="137">
        <v>20336</v>
      </c>
      <c r="K14" s="137">
        <v>20247</v>
      </c>
      <c r="L14" s="137">
        <v>18832</v>
      </c>
      <c r="M14" s="137">
        <v>18818</v>
      </c>
      <c r="N14" s="137">
        <v>16802.168100000003</v>
      </c>
      <c r="O14" s="137">
        <v>17509.219211999996</v>
      </c>
      <c r="P14" s="137">
        <v>17873.721648999999</v>
      </c>
      <c r="Q14" s="137">
        <v>18683.797939</v>
      </c>
      <c r="R14" s="137">
        <v>18807.334752999999</v>
      </c>
      <c r="S14" s="137">
        <v>19582.868181999998</v>
      </c>
      <c r="T14" s="137">
        <v>19678.689117000002</v>
      </c>
      <c r="U14" s="137">
        <v>19178.851354999999</v>
      </c>
      <c r="V14" s="137">
        <v>18920.853862999997</v>
      </c>
      <c r="W14" s="137">
        <v>19424.922553999997</v>
      </c>
      <c r="X14" s="137">
        <v>20390.185932999997</v>
      </c>
      <c r="Y14" s="137">
        <v>20388.053</v>
      </c>
      <c r="Z14" s="137">
        <v>21198.098654000001</v>
      </c>
      <c r="AA14" s="137">
        <v>21099.988628999999</v>
      </c>
      <c r="AB14" s="137">
        <v>20569.726839999999</v>
      </c>
      <c r="AC14" s="137">
        <v>19905.426138999999</v>
      </c>
      <c r="AD14" s="137">
        <v>20129.730629000001</v>
      </c>
      <c r="AE14" s="137">
        <v>18926.876337000002</v>
      </c>
      <c r="AF14" s="137">
        <v>18964.660620999999</v>
      </c>
      <c r="AG14" s="137">
        <v>18506.425159999999</v>
      </c>
      <c r="AH14" s="137">
        <v>18149.823675</v>
      </c>
      <c r="AI14" s="137">
        <v>17075.697165000001</v>
      </c>
      <c r="AJ14" s="137">
        <v>16584.114250999999</v>
      </c>
      <c r="AK14" s="137">
        <v>16387.317525999999</v>
      </c>
      <c r="AL14" s="137">
        <v>11736.487144000001</v>
      </c>
      <c r="AM14" s="137">
        <v>8243.0161960000005</v>
      </c>
      <c r="AN14" s="137" t="s">
        <v>7319</v>
      </c>
      <c r="AS14" s="49">
        <f>AS13/$AR$13</f>
        <v>0.40359689949183092</v>
      </c>
      <c r="AT14" s="49">
        <f>AT13/$AR$13</f>
        <v>0.76002891321712929</v>
      </c>
    </row>
    <row r="15" spans="1:46" ht="18">
      <c r="A15" s="136" t="s">
        <v>7328</v>
      </c>
      <c r="B15" s="137" t="s">
        <v>7317</v>
      </c>
      <c r="C15" s="137" t="s">
        <v>7317</v>
      </c>
      <c r="D15" s="137" t="s">
        <v>7317</v>
      </c>
      <c r="E15" s="137" t="s">
        <v>7317</v>
      </c>
      <c r="F15" s="137" t="s">
        <v>7319</v>
      </c>
      <c r="G15" s="137" t="s">
        <v>7319</v>
      </c>
      <c r="H15" s="137" t="s">
        <v>7319</v>
      </c>
      <c r="I15" s="137" t="s">
        <v>7319</v>
      </c>
      <c r="J15" s="137" t="s">
        <v>7319</v>
      </c>
      <c r="K15" s="137" t="s">
        <v>7319</v>
      </c>
      <c r="L15" s="137" t="s">
        <v>7319</v>
      </c>
      <c r="M15" s="137" t="s">
        <v>7319</v>
      </c>
      <c r="N15" s="137" t="s">
        <v>7319</v>
      </c>
      <c r="O15" s="137" t="s">
        <v>7319</v>
      </c>
      <c r="P15" s="137" t="s">
        <v>7319</v>
      </c>
      <c r="Q15" s="137" t="s">
        <v>7319</v>
      </c>
      <c r="R15" s="137" t="s">
        <v>7319</v>
      </c>
      <c r="S15" s="137" t="s">
        <v>7319</v>
      </c>
      <c r="T15" s="137" t="s">
        <v>7319</v>
      </c>
      <c r="U15" s="137" t="s">
        <v>7319</v>
      </c>
      <c r="V15" s="137" t="s">
        <v>7319</v>
      </c>
      <c r="W15" s="137" t="s">
        <v>7319</v>
      </c>
      <c r="X15" s="137" t="s">
        <v>7319</v>
      </c>
      <c r="Y15" s="137" t="s">
        <v>7319</v>
      </c>
      <c r="Z15" s="137" t="s">
        <v>7319</v>
      </c>
      <c r="AA15" s="137" t="s">
        <v>7319</v>
      </c>
      <c r="AB15" s="137" t="s">
        <v>7319</v>
      </c>
      <c r="AC15" s="137">
        <v>653.14929600000005</v>
      </c>
      <c r="AD15" s="137">
        <v>1012.461811</v>
      </c>
      <c r="AE15" s="137">
        <v>2330.5266470000001</v>
      </c>
      <c r="AF15" s="137">
        <v>2464.2874219999999</v>
      </c>
      <c r="AG15" s="137">
        <v>1586.7355230000001</v>
      </c>
      <c r="AH15" s="137">
        <v>2261.1835350000001</v>
      </c>
      <c r="AI15" s="137">
        <v>2147.8257210000002</v>
      </c>
      <c r="AJ15" s="137">
        <v>2040.4712919999999</v>
      </c>
      <c r="AK15" s="137">
        <v>1979.8159760000001</v>
      </c>
      <c r="AL15" s="137">
        <v>879.57698000000005</v>
      </c>
      <c r="AM15" s="137">
        <v>505.66693800000002</v>
      </c>
      <c r="AN15" s="137" t="s">
        <v>7319</v>
      </c>
    </row>
    <row r="16" spans="1:46" ht="18">
      <c r="A16" s="136" t="s">
        <v>7329</v>
      </c>
      <c r="B16" s="137" t="s">
        <v>7317</v>
      </c>
      <c r="C16" s="137" t="s">
        <v>7317</v>
      </c>
      <c r="D16" s="137" t="s">
        <v>7317</v>
      </c>
      <c r="E16" s="137" t="s">
        <v>7317</v>
      </c>
      <c r="F16" s="137">
        <v>381</v>
      </c>
      <c r="G16" s="137">
        <v>350</v>
      </c>
      <c r="H16" s="137">
        <v>571</v>
      </c>
      <c r="I16" s="137">
        <v>662</v>
      </c>
      <c r="J16" s="137">
        <v>701</v>
      </c>
      <c r="K16" s="137">
        <v>705</v>
      </c>
      <c r="L16" s="137">
        <v>833</v>
      </c>
      <c r="M16" s="137">
        <v>860</v>
      </c>
      <c r="N16" s="137">
        <v>955.24509999999998</v>
      </c>
      <c r="O16" s="137">
        <v>1023.7081319999999</v>
      </c>
      <c r="P16" s="137">
        <v>1115.35194</v>
      </c>
      <c r="Q16" s="137">
        <v>1190.168551</v>
      </c>
      <c r="R16" s="137">
        <v>1339.431795</v>
      </c>
      <c r="S16" s="137">
        <v>1427.305259</v>
      </c>
      <c r="T16" s="137">
        <v>1431.6725369999999</v>
      </c>
      <c r="U16" s="137">
        <v>1476.0326319999997</v>
      </c>
      <c r="V16" s="137">
        <v>1576.197658</v>
      </c>
      <c r="W16" s="137">
        <v>1699.5838489999999</v>
      </c>
      <c r="X16" s="137">
        <v>1865.7201999999997</v>
      </c>
      <c r="Y16" s="137">
        <v>1930.2944</v>
      </c>
      <c r="Z16" s="137">
        <v>2081.062559</v>
      </c>
      <c r="AA16" s="137">
        <v>2196.117518</v>
      </c>
      <c r="AB16" s="137">
        <v>2172.7471529999998</v>
      </c>
      <c r="AC16" s="137">
        <v>2363.430715</v>
      </c>
      <c r="AD16" s="137">
        <v>2488.8479259999999</v>
      </c>
      <c r="AE16" s="137">
        <v>2564.6256589999998</v>
      </c>
      <c r="AF16" s="137">
        <v>2674.5207209999999</v>
      </c>
      <c r="AG16" s="137">
        <v>2678.1120999999998</v>
      </c>
      <c r="AH16" s="137">
        <v>2755.9249209999998</v>
      </c>
      <c r="AI16" s="137">
        <v>2776.0459599999999</v>
      </c>
      <c r="AJ16" s="137">
        <v>2728.4780609999998</v>
      </c>
      <c r="AK16" s="137">
        <v>2692.6561099999999</v>
      </c>
      <c r="AL16" s="137">
        <v>1834.1855929999999</v>
      </c>
      <c r="AM16" s="137">
        <v>1040.6861719999999</v>
      </c>
      <c r="AN16" s="137" t="s">
        <v>7319</v>
      </c>
    </row>
    <row r="17" spans="1:40" ht="16.5">
      <c r="A17" s="136" t="s">
        <v>7330</v>
      </c>
      <c r="B17" s="137" t="s">
        <v>7317</v>
      </c>
      <c r="C17" s="137" t="s">
        <v>7317</v>
      </c>
      <c r="D17" s="137" t="s">
        <v>7317</v>
      </c>
      <c r="E17" s="137" t="s">
        <v>7317</v>
      </c>
      <c r="F17" s="137">
        <v>10558</v>
      </c>
      <c r="G17" s="137">
        <v>10427</v>
      </c>
      <c r="H17" s="137">
        <v>11475</v>
      </c>
      <c r="I17" s="137">
        <v>10528</v>
      </c>
      <c r="J17" s="137">
        <v>10737</v>
      </c>
      <c r="K17" s="137">
        <v>10231</v>
      </c>
      <c r="L17" s="137">
        <v>10668</v>
      </c>
      <c r="M17" s="137">
        <v>10559</v>
      </c>
      <c r="N17" s="137">
        <v>11530.220300000001</v>
      </c>
      <c r="O17" s="137">
        <v>12056.0676</v>
      </c>
      <c r="P17" s="137">
        <v>12284.382321999999</v>
      </c>
      <c r="Q17" s="137">
        <v>12902.056581000001</v>
      </c>
      <c r="R17" s="137">
        <v>13843.512074999999</v>
      </c>
      <c r="S17" s="137">
        <v>14178.091572000001</v>
      </c>
      <c r="T17" s="137">
        <v>13663.224326</v>
      </c>
      <c r="U17" s="137">
        <v>13606.195594000001</v>
      </c>
      <c r="V17" s="137">
        <v>14354.281087000001</v>
      </c>
      <c r="W17" s="137">
        <v>14417.698761</v>
      </c>
      <c r="X17" s="137">
        <v>14721.465516</v>
      </c>
      <c r="Y17" s="137">
        <v>16137.9522</v>
      </c>
      <c r="Z17" s="137">
        <v>16849.920437000001</v>
      </c>
      <c r="AA17" s="137">
        <v>16805.109970000001</v>
      </c>
      <c r="AB17" s="137">
        <v>16406.938677999999</v>
      </c>
      <c r="AC17" s="137">
        <v>17316.613255</v>
      </c>
      <c r="AD17" s="137">
        <v>17516.432841999998</v>
      </c>
      <c r="AE17" s="137">
        <v>18004.627035000001</v>
      </c>
      <c r="AF17" s="137">
        <v>18339.048674999998</v>
      </c>
      <c r="AG17" s="137">
        <v>18283.014310999999</v>
      </c>
      <c r="AH17" s="137">
        <v>18356.560739</v>
      </c>
      <c r="AI17" s="137">
        <v>17591.049738000002</v>
      </c>
      <c r="AJ17" s="137">
        <v>16914.100309000001</v>
      </c>
      <c r="AK17" s="137">
        <v>17365.828963</v>
      </c>
      <c r="AL17" s="137">
        <v>8947.3054759999995</v>
      </c>
      <c r="AM17" s="137">
        <v>7405.0892560000002</v>
      </c>
      <c r="AN17" s="137" t="s">
        <v>7319</v>
      </c>
    </row>
    <row r="18" spans="1:40" ht="18">
      <c r="A18" s="136" t="s">
        <v>7331</v>
      </c>
      <c r="B18" s="137" t="s">
        <v>7317</v>
      </c>
      <c r="C18" s="137" t="s">
        <v>7317</v>
      </c>
      <c r="D18" s="137" t="s">
        <v>7317</v>
      </c>
      <c r="E18" s="137" t="s">
        <v>7317</v>
      </c>
      <c r="F18" s="137">
        <v>219</v>
      </c>
      <c r="G18" s="137">
        <v>306</v>
      </c>
      <c r="H18" s="137">
        <v>193</v>
      </c>
      <c r="I18" s="137">
        <v>195</v>
      </c>
      <c r="J18" s="137">
        <v>199</v>
      </c>
      <c r="K18" s="137">
        <v>188</v>
      </c>
      <c r="L18" s="137">
        <v>187</v>
      </c>
      <c r="M18" s="137">
        <v>187</v>
      </c>
      <c r="N18" s="137">
        <v>184.16370000000001</v>
      </c>
      <c r="O18" s="137">
        <v>189.170345</v>
      </c>
      <c r="P18" s="137">
        <v>181.71669800000001</v>
      </c>
      <c r="Q18" s="137">
        <v>186.10567</v>
      </c>
      <c r="R18" s="137">
        <v>191.89107100000004</v>
      </c>
      <c r="S18" s="137">
        <v>186.99797199999998</v>
      </c>
      <c r="T18" s="137">
        <v>187.793553</v>
      </c>
      <c r="U18" s="137">
        <v>176.144657</v>
      </c>
      <c r="V18" s="137">
        <v>173.21470899999997</v>
      </c>
      <c r="W18" s="137">
        <v>172.98174700000001</v>
      </c>
      <c r="X18" s="137">
        <v>163.88912900000003</v>
      </c>
      <c r="Y18" s="137">
        <v>155.51650000000001</v>
      </c>
      <c r="Z18" s="137">
        <v>160.68531200000001</v>
      </c>
      <c r="AA18" s="137">
        <v>168.066937</v>
      </c>
      <c r="AB18" s="137">
        <v>158.87200799999999</v>
      </c>
      <c r="AC18" s="137">
        <v>160.306691</v>
      </c>
      <c r="AD18" s="137">
        <v>161.88904700000001</v>
      </c>
      <c r="AE18" s="137">
        <v>156.31329400000001</v>
      </c>
      <c r="AF18" s="137">
        <v>157.73160200000001</v>
      </c>
      <c r="AG18" s="137">
        <v>146.21782099999999</v>
      </c>
      <c r="AH18" s="137">
        <v>153.97867400000001</v>
      </c>
      <c r="AI18" s="137">
        <v>140.21642199999999</v>
      </c>
      <c r="AJ18" s="137">
        <v>126.282285</v>
      </c>
      <c r="AK18" s="137">
        <v>125.805218</v>
      </c>
      <c r="AL18" s="137">
        <v>89.173112000000003</v>
      </c>
      <c r="AM18" s="137">
        <v>56.164338000000001</v>
      </c>
      <c r="AN18" s="137" t="s">
        <v>7319</v>
      </c>
    </row>
    <row r="19" spans="1:40" ht="16.5">
      <c r="A19" s="136" t="s">
        <v>7332</v>
      </c>
      <c r="B19" s="137">
        <v>4197</v>
      </c>
      <c r="C19" s="137">
        <v>4128</v>
      </c>
      <c r="D19" s="137">
        <v>4592</v>
      </c>
      <c r="E19" s="137">
        <v>4513</v>
      </c>
      <c r="F19" s="137">
        <v>6516</v>
      </c>
      <c r="G19" s="137">
        <v>6534</v>
      </c>
      <c r="H19" s="137">
        <v>7082</v>
      </c>
      <c r="I19" s="137">
        <v>7344</v>
      </c>
      <c r="J19" s="137">
        <v>7320</v>
      </c>
      <c r="K19" s="137">
        <v>6940</v>
      </c>
      <c r="L19" s="137">
        <v>7996</v>
      </c>
      <c r="M19" s="137">
        <v>8244</v>
      </c>
      <c r="N19" s="137">
        <v>8350.4012999999995</v>
      </c>
      <c r="O19" s="137">
        <v>8037.4858980000008</v>
      </c>
      <c r="P19" s="137">
        <v>8702.2589120000011</v>
      </c>
      <c r="Q19" s="137">
        <v>8764.0169889999997</v>
      </c>
      <c r="R19" s="137">
        <v>9399.8729629999998</v>
      </c>
      <c r="S19" s="137">
        <v>9543.5642550000011</v>
      </c>
      <c r="T19" s="137">
        <v>9499.8287029999992</v>
      </c>
      <c r="U19" s="137">
        <v>9555.383124</v>
      </c>
      <c r="V19" s="137">
        <v>9715.2788890000011</v>
      </c>
      <c r="W19" s="137">
        <v>9470.1332469999998</v>
      </c>
      <c r="X19" s="137">
        <v>10358.926487000002</v>
      </c>
      <c r="Y19" s="137">
        <v>11136.821900000001</v>
      </c>
      <c r="Z19" s="137">
        <v>11031.999811</v>
      </c>
      <c r="AA19" s="137">
        <v>11129.418953</v>
      </c>
      <c r="AB19" s="137">
        <v>10773.7353</v>
      </c>
      <c r="AC19" s="137">
        <v>11314.228574000001</v>
      </c>
      <c r="AD19" s="137">
        <v>11120.63185</v>
      </c>
      <c r="AE19" s="137">
        <v>11735.558829</v>
      </c>
      <c r="AF19" s="137">
        <v>11599.846942</v>
      </c>
      <c r="AG19" s="137">
        <v>11687.41799</v>
      </c>
      <c r="AH19" s="137">
        <v>11767.703304999999</v>
      </c>
      <c r="AI19" s="137">
        <v>12250.669639</v>
      </c>
      <c r="AJ19" s="137">
        <v>12609.891154999999</v>
      </c>
      <c r="AK19" s="137">
        <v>12707.307116</v>
      </c>
      <c r="AL19" s="137">
        <v>6020.8763829999998</v>
      </c>
      <c r="AM19" s="137">
        <v>3706.5763750000001</v>
      </c>
      <c r="AN19" s="137" t="s">
        <v>7319</v>
      </c>
    </row>
    <row r="20" spans="1:40" ht="18">
      <c r="A20" s="139" t="s">
        <v>7333</v>
      </c>
      <c r="B20" s="137" t="s">
        <v>7317</v>
      </c>
      <c r="C20" s="137" t="s">
        <v>7317</v>
      </c>
      <c r="D20" s="137" t="s">
        <v>7317</v>
      </c>
      <c r="E20" s="137" t="s">
        <v>7317</v>
      </c>
      <c r="F20" s="137" t="s">
        <v>7319</v>
      </c>
      <c r="G20" s="137">
        <v>364</v>
      </c>
      <c r="H20" s="137">
        <v>431</v>
      </c>
      <c r="I20" s="137">
        <v>454</v>
      </c>
      <c r="J20" s="137">
        <v>495</v>
      </c>
      <c r="K20" s="137">
        <v>562</v>
      </c>
      <c r="L20" s="137">
        <v>577</v>
      </c>
      <c r="M20" s="137">
        <v>607</v>
      </c>
      <c r="N20" s="137">
        <v>390.9409</v>
      </c>
      <c r="O20" s="137">
        <v>531.07757100000003</v>
      </c>
      <c r="P20" s="137">
        <v>513.41098099999999</v>
      </c>
      <c r="Q20" s="137">
        <v>558.98629999999991</v>
      </c>
      <c r="R20" s="137">
        <v>587.65657799999997</v>
      </c>
      <c r="S20" s="137">
        <v>625.77712400000007</v>
      </c>
      <c r="T20" s="137">
        <v>650.98968500000001</v>
      </c>
      <c r="U20" s="137">
        <v>688.58305900000005</v>
      </c>
      <c r="V20" s="137">
        <v>703.84377199999994</v>
      </c>
      <c r="W20" s="137">
        <v>738.47902800000008</v>
      </c>
      <c r="X20" s="137">
        <v>753.30440099999998</v>
      </c>
      <c r="Y20" s="137">
        <v>777.72930000000008</v>
      </c>
      <c r="Z20" s="137">
        <v>843.926016</v>
      </c>
      <c r="AA20" s="137">
        <v>881.04851499999995</v>
      </c>
      <c r="AB20" s="137">
        <v>841.18544899999995</v>
      </c>
      <c r="AC20" s="137">
        <v>846.28385000000003</v>
      </c>
      <c r="AD20" s="137">
        <v>851.33871699999997</v>
      </c>
      <c r="AE20" s="137">
        <v>851.65238199999999</v>
      </c>
      <c r="AF20" s="137">
        <v>863.76945699999999</v>
      </c>
      <c r="AG20" s="137">
        <v>871.27002600000003</v>
      </c>
      <c r="AH20" s="137">
        <v>865.04832399999998</v>
      </c>
      <c r="AI20" s="137">
        <v>863.55728899999997</v>
      </c>
      <c r="AJ20" s="137">
        <v>851.11984399999994</v>
      </c>
      <c r="AK20" s="137">
        <v>838.53669000000002</v>
      </c>
      <c r="AL20" s="137">
        <v>653.56273699999997</v>
      </c>
      <c r="AM20" s="137">
        <v>480.92725899999999</v>
      </c>
      <c r="AN20" s="137" t="s">
        <v>7319</v>
      </c>
    </row>
    <row r="21" spans="1:40" ht="18">
      <c r="A21" s="136" t="s">
        <v>7334</v>
      </c>
      <c r="B21" s="137" t="s">
        <v>7317</v>
      </c>
      <c r="C21" s="137" t="s">
        <v>7317</v>
      </c>
      <c r="D21" s="137" t="s">
        <v>7317</v>
      </c>
      <c r="E21" s="137" t="s">
        <v>7317</v>
      </c>
      <c r="F21" s="137" t="s">
        <v>7319</v>
      </c>
      <c r="G21" s="137" t="s">
        <v>7319</v>
      </c>
      <c r="H21" s="137">
        <v>286</v>
      </c>
      <c r="I21" s="137">
        <v>282</v>
      </c>
      <c r="J21" s="137">
        <v>271</v>
      </c>
      <c r="K21" s="137">
        <v>260</v>
      </c>
      <c r="L21" s="137">
        <v>260</v>
      </c>
      <c r="M21" s="137">
        <v>260</v>
      </c>
      <c r="N21" s="137">
        <v>255.38840000000002</v>
      </c>
      <c r="O21" s="137">
        <v>254.21924200000004</v>
      </c>
      <c r="P21" s="137">
        <v>280.125878</v>
      </c>
      <c r="Q21" s="137">
        <v>294.71404899999999</v>
      </c>
      <c r="R21" s="137">
        <v>298.132858</v>
      </c>
      <c r="S21" s="137">
        <v>295.33117599999997</v>
      </c>
      <c r="T21" s="137">
        <v>301.363563</v>
      </c>
      <c r="U21" s="137">
        <v>366.84362800000002</v>
      </c>
      <c r="V21" s="137">
        <v>356.984306</v>
      </c>
      <c r="W21" s="137">
        <v>359.19848399999995</v>
      </c>
      <c r="X21" s="137">
        <v>359.85686900000002</v>
      </c>
      <c r="Y21" s="137">
        <v>380.78190000000001</v>
      </c>
      <c r="Z21" s="137">
        <v>390.45811700000002</v>
      </c>
      <c r="AA21" s="137">
        <v>364.67172900000003</v>
      </c>
      <c r="AB21" s="137">
        <v>389.20500600000003</v>
      </c>
      <c r="AC21" s="137">
        <v>389.38419099999999</v>
      </c>
      <c r="AD21" s="137">
        <v>402.115701</v>
      </c>
      <c r="AE21" s="137">
        <v>402.30593399999998</v>
      </c>
      <c r="AF21" s="137">
        <v>414.20945999999998</v>
      </c>
      <c r="AG21" s="137">
        <v>450.52650199999999</v>
      </c>
      <c r="AH21" s="137">
        <v>489.35633300000001</v>
      </c>
      <c r="AI21" s="137">
        <v>486.03749599999998</v>
      </c>
      <c r="AJ21" s="137">
        <v>519.78385800000001</v>
      </c>
      <c r="AK21" s="137">
        <v>546.56959700000004</v>
      </c>
      <c r="AL21" s="137">
        <v>411.191959</v>
      </c>
      <c r="AM21" s="137">
        <v>268.01794899999999</v>
      </c>
      <c r="AN21" s="137" t="s">
        <v>7319</v>
      </c>
    </row>
    <row r="22" spans="1:40" ht="18">
      <c r="A22" s="136" t="s">
        <v>7335</v>
      </c>
      <c r="B22" s="137" t="s">
        <v>7317</v>
      </c>
      <c r="C22" s="137" t="s">
        <v>7317</v>
      </c>
      <c r="D22" s="137" t="s">
        <v>7317</v>
      </c>
      <c r="E22" s="137" t="s">
        <v>7317</v>
      </c>
      <c r="F22" s="137">
        <v>390</v>
      </c>
      <c r="G22" s="137">
        <v>439</v>
      </c>
      <c r="H22" s="137">
        <v>124</v>
      </c>
      <c r="I22" s="137">
        <v>148</v>
      </c>
      <c r="J22" s="137">
        <v>182</v>
      </c>
      <c r="K22" s="137">
        <v>251</v>
      </c>
      <c r="L22" s="137">
        <v>232</v>
      </c>
      <c r="M22" s="137">
        <v>273</v>
      </c>
      <c r="N22" s="137">
        <v>515.5963999999949</v>
      </c>
      <c r="O22" s="137">
        <v>579.27095199999894</v>
      </c>
      <c r="P22" s="137">
        <v>654.07030799999484</v>
      </c>
      <c r="Q22" s="137">
        <v>699.01640200000111</v>
      </c>
      <c r="R22" s="137">
        <v>632.40979800000787</v>
      </c>
      <c r="S22" s="137">
        <v>667.59748699999909</v>
      </c>
      <c r="T22" s="137">
        <v>682.52739499999007</v>
      </c>
      <c r="U22" s="137">
        <v>628.79707700001018</v>
      </c>
      <c r="V22" s="137">
        <v>745.12879600000451</v>
      </c>
      <c r="W22" s="137">
        <v>841.65538500000548</v>
      </c>
      <c r="X22" s="137">
        <v>890.82436499999312</v>
      </c>
      <c r="Y22" s="137">
        <v>966.1105000000025</v>
      </c>
      <c r="Z22" s="137">
        <v>1155.9272169999999</v>
      </c>
      <c r="AA22" s="137">
        <v>1253.9602890000001</v>
      </c>
      <c r="AB22" s="137">
        <v>1314.7709150000001</v>
      </c>
      <c r="AC22" s="137">
        <v>1379.3117219999999</v>
      </c>
      <c r="AD22" s="137">
        <v>1485.809925</v>
      </c>
      <c r="AE22" s="137">
        <v>1494.6165370000001</v>
      </c>
      <c r="AF22" s="137">
        <v>1534.0180089999999</v>
      </c>
      <c r="AG22" s="137">
        <v>1487.977903</v>
      </c>
      <c r="AH22" s="137">
        <v>1522.03243</v>
      </c>
      <c r="AI22" s="137">
        <v>1494.7848240000001</v>
      </c>
      <c r="AJ22" s="137">
        <v>1456.074891</v>
      </c>
      <c r="AK22" s="137">
        <v>1453.218335</v>
      </c>
      <c r="AL22" s="137">
        <v>974.63186199999996</v>
      </c>
      <c r="AM22" s="137">
        <v>665.32886499999995</v>
      </c>
      <c r="AN22" s="137" t="s">
        <v>7319</v>
      </c>
    </row>
    <row r="23" spans="1:40" ht="18">
      <c r="A23" s="131" t="s">
        <v>7336</v>
      </c>
      <c r="B23" s="134">
        <v>17064</v>
      </c>
      <c r="C23" s="134">
        <v>13260</v>
      </c>
      <c r="D23" s="134">
        <v>6179</v>
      </c>
      <c r="E23" s="134">
        <v>3931</v>
      </c>
      <c r="F23" s="134">
        <v>4503</v>
      </c>
      <c r="G23" s="134">
        <v>4825</v>
      </c>
      <c r="H23" s="134">
        <v>6057</v>
      </c>
      <c r="I23" s="134">
        <v>6273</v>
      </c>
      <c r="J23" s="134">
        <v>6091</v>
      </c>
      <c r="K23" s="134">
        <v>6199</v>
      </c>
      <c r="L23" s="134">
        <v>5921</v>
      </c>
      <c r="M23" s="134">
        <v>5545</v>
      </c>
      <c r="N23" s="134">
        <v>5050</v>
      </c>
      <c r="O23" s="134">
        <v>5166</v>
      </c>
      <c r="P23" s="134">
        <v>5304</v>
      </c>
      <c r="Q23" s="134">
        <v>5330</v>
      </c>
      <c r="R23" s="134">
        <v>5573.9916949999997</v>
      </c>
      <c r="S23" s="134">
        <v>5571</v>
      </c>
      <c r="T23" s="134">
        <v>5313.8277230000003</v>
      </c>
      <c r="U23" s="134">
        <v>5679.9337930000002</v>
      </c>
      <c r="V23" s="134">
        <v>5510.88</v>
      </c>
      <c r="W23" s="134">
        <v>5381.3719999999994</v>
      </c>
      <c r="X23" s="134">
        <v>5409.8040000000001</v>
      </c>
      <c r="Y23" s="134">
        <v>5782.8180000000002</v>
      </c>
      <c r="Z23" s="134">
        <v>6178.5059999999994</v>
      </c>
      <c r="AA23" s="134">
        <v>5914.0330000000004</v>
      </c>
      <c r="AB23" s="134">
        <v>6419.7687269999997</v>
      </c>
      <c r="AC23" s="134">
        <v>6567.8390909999989</v>
      </c>
      <c r="AD23" s="134">
        <v>6803.8689760000007</v>
      </c>
      <c r="AE23" s="134">
        <v>6809.5782929999996</v>
      </c>
      <c r="AF23" s="134">
        <v>6674.6713220000001</v>
      </c>
      <c r="AG23" s="134">
        <v>6535.9128009999995</v>
      </c>
      <c r="AH23" s="134">
        <v>6519.6</v>
      </c>
      <c r="AI23" s="134">
        <v>6563</v>
      </c>
      <c r="AJ23" s="134">
        <v>6361</v>
      </c>
      <c r="AK23" s="134">
        <v>6487.2486840000001</v>
      </c>
      <c r="AL23" s="134">
        <v>3450.2113960000001</v>
      </c>
      <c r="AM23" s="134">
        <v>2860.29</v>
      </c>
      <c r="AN23" s="134">
        <v>4887.7799409999998</v>
      </c>
    </row>
    <row r="24" spans="1:40" ht="18">
      <c r="A24" s="131" t="s">
        <v>7337</v>
      </c>
      <c r="B24" s="134" t="s">
        <v>7317</v>
      </c>
      <c r="C24" s="134" t="s">
        <v>7317</v>
      </c>
      <c r="D24" s="134" t="s">
        <v>7317</v>
      </c>
      <c r="E24" s="134" t="s">
        <v>7317</v>
      </c>
      <c r="F24" s="134" t="s">
        <v>7317</v>
      </c>
      <c r="G24" s="134" t="s">
        <v>7317</v>
      </c>
      <c r="H24" s="134">
        <v>11418</v>
      </c>
      <c r="I24" s="134" t="s">
        <v>7317</v>
      </c>
      <c r="J24" s="134" t="s">
        <v>7317</v>
      </c>
      <c r="K24" s="134" t="s">
        <v>7317</v>
      </c>
      <c r="L24" s="134" t="s">
        <v>7317</v>
      </c>
      <c r="M24" s="134">
        <v>10821</v>
      </c>
      <c r="N24" s="134" t="s">
        <v>7317</v>
      </c>
      <c r="O24" s="134" t="s">
        <v>7317</v>
      </c>
      <c r="P24" s="134" t="s">
        <v>7317</v>
      </c>
      <c r="Q24" s="134" t="s">
        <v>7317</v>
      </c>
      <c r="R24" s="134" t="s">
        <v>7317</v>
      </c>
      <c r="S24" s="134">
        <v>24779</v>
      </c>
      <c r="T24" s="134" t="s">
        <v>7317</v>
      </c>
      <c r="U24" s="134" t="s">
        <v>7317</v>
      </c>
      <c r="V24" s="134" t="s">
        <v>7317</v>
      </c>
      <c r="W24" s="134" t="s">
        <v>7317</v>
      </c>
      <c r="X24" s="134" t="s">
        <v>7317</v>
      </c>
      <c r="Y24" s="134" t="s">
        <v>7317</v>
      </c>
      <c r="Z24" s="134" t="s">
        <v>7317</v>
      </c>
      <c r="AA24" s="134">
        <v>27943</v>
      </c>
      <c r="AB24" s="134" t="s">
        <v>7317</v>
      </c>
      <c r="AC24" s="134" t="s">
        <v>7317</v>
      </c>
      <c r="AD24" s="134" t="s">
        <v>7317</v>
      </c>
      <c r="AE24" s="134" t="s">
        <v>7317</v>
      </c>
      <c r="AF24" s="134" t="s">
        <v>7317</v>
      </c>
      <c r="AG24" s="134" t="s">
        <v>7317</v>
      </c>
      <c r="AH24" s="134" t="s">
        <v>7317</v>
      </c>
      <c r="AI24" s="134">
        <v>33651</v>
      </c>
      <c r="AJ24" s="134" t="s">
        <v>7317</v>
      </c>
      <c r="AK24" s="134" t="s">
        <v>7317</v>
      </c>
      <c r="AL24" s="134" t="s">
        <v>7317</v>
      </c>
      <c r="AM24" s="134" t="s">
        <v>7317</v>
      </c>
      <c r="AN24" s="134" t="s">
        <v>7317</v>
      </c>
    </row>
    <row r="25" spans="1:40" ht="18.75" thickBot="1">
      <c r="A25" s="131" t="s">
        <v>7338</v>
      </c>
      <c r="B25" s="141" t="s">
        <v>7317</v>
      </c>
      <c r="C25" s="141" t="s">
        <v>7317</v>
      </c>
      <c r="D25" s="141" t="s">
        <v>7317</v>
      </c>
      <c r="E25" s="141" t="s">
        <v>7317</v>
      </c>
      <c r="F25" s="141" t="s">
        <v>7317</v>
      </c>
      <c r="G25" s="141" t="s">
        <v>7317</v>
      </c>
      <c r="H25" s="141">
        <v>3471</v>
      </c>
      <c r="I25" s="141" t="s">
        <v>7317</v>
      </c>
      <c r="J25" s="141" t="s">
        <v>7317</v>
      </c>
      <c r="K25" s="141" t="s">
        <v>7317</v>
      </c>
      <c r="L25" s="141" t="s">
        <v>7317</v>
      </c>
      <c r="M25" s="141">
        <v>4593</v>
      </c>
      <c r="N25" s="141" t="s">
        <v>7317</v>
      </c>
      <c r="O25" s="141" t="s">
        <v>7317</v>
      </c>
      <c r="P25" s="141" t="s">
        <v>7317</v>
      </c>
      <c r="Q25" s="141" t="s">
        <v>7317</v>
      </c>
      <c r="R25" s="141" t="s">
        <v>7317</v>
      </c>
      <c r="S25" s="141">
        <v>6266</v>
      </c>
      <c r="T25" s="141" t="s">
        <v>7317</v>
      </c>
      <c r="U25" s="141" t="s">
        <v>7317</v>
      </c>
      <c r="V25" s="141" t="s">
        <v>7317</v>
      </c>
      <c r="W25" s="141" t="s">
        <v>7317</v>
      </c>
      <c r="X25" s="141" t="s">
        <v>7317</v>
      </c>
      <c r="Y25" s="141" t="s">
        <v>7317</v>
      </c>
      <c r="Z25" s="141" t="s">
        <v>7317</v>
      </c>
      <c r="AA25" s="141">
        <v>8956</v>
      </c>
      <c r="AB25" s="141" t="s">
        <v>7317</v>
      </c>
      <c r="AC25" s="141" t="s">
        <v>7317</v>
      </c>
      <c r="AD25" s="141" t="s">
        <v>7317</v>
      </c>
      <c r="AE25" s="141" t="s">
        <v>7317</v>
      </c>
      <c r="AF25" s="141" t="s">
        <v>7317</v>
      </c>
      <c r="AG25" s="141" t="s">
        <v>7317</v>
      </c>
      <c r="AH25" s="141" t="s">
        <v>7317</v>
      </c>
      <c r="AI25" s="141">
        <v>8499</v>
      </c>
      <c r="AJ25" s="141" t="s">
        <v>7317</v>
      </c>
      <c r="AK25" s="141" t="s">
        <v>7317</v>
      </c>
      <c r="AL25" s="141" t="s">
        <v>7317</v>
      </c>
      <c r="AM25" s="141" t="s">
        <v>7317</v>
      </c>
      <c r="AN25" s="141" t="s">
        <v>7317</v>
      </c>
    </row>
    <row r="26" spans="1:40">
      <c r="A26" s="174" t="s">
        <v>7339</v>
      </c>
      <c r="B26" s="174"/>
      <c r="C26" s="174"/>
      <c r="D26" s="174"/>
      <c r="E26" s="174"/>
      <c r="F26" s="174"/>
      <c r="G26" s="174"/>
      <c r="H26" s="174"/>
      <c r="I26" s="174"/>
      <c r="J26" s="174"/>
      <c r="K26" s="174"/>
      <c r="L26" s="174"/>
      <c r="M26" s="174"/>
      <c r="N26" s="174"/>
      <c r="O26" s="174"/>
      <c r="P26" s="174"/>
      <c r="Q26" s="174"/>
      <c r="R26" s="174"/>
      <c r="S26" s="174"/>
      <c r="T26" s="174"/>
      <c r="U26" s="174"/>
      <c r="V26" s="174"/>
      <c r="W26" s="174"/>
      <c r="X26" s="174"/>
      <c r="Y26" s="174"/>
      <c r="Z26" s="174"/>
      <c r="AA26" s="142"/>
      <c r="AB26" s="142"/>
      <c r="AC26" s="142"/>
      <c r="AD26" s="142"/>
      <c r="AE26" s="142"/>
      <c r="AF26" s="142"/>
      <c r="AG26" s="142"/>
      <c r="AH26" s="142"/>
      <c r="AI26" s="142"/>
      <c r="AJ26" s="142"/>
      <c r="AK26" s="142"/>
      <c r="AL26" s="142"/>
      <c r="AM26" s="142"/>
      <c r="AN26" s="127"/>
    </row>
    <row r="27" spans="1:40">
      <c r="A27" s="175"/>
      <c r="B27" s="175"/>
      <c r="C27" s="175"/>
      <c r="D27" s="175"/>
      <c r="E27" s="175"/>
      <c r="F27" s="175"/>
      <c r="G27" s="175"/>
      <c r="H27" s="175"/>
      <c r="I27" s="175"/>
      <c r="J27" s="175"/>
      <c r="K27" s="175"/>
      <c r="L27" s="175"/>
      <c r="M27" s="175"/>
      <c r="N27" s="175"/>
      <c r="O27" s="175"/>
      <c r="P27" s="175"/>
      <c r="Q27" s="175"/>
      <c r="R27" s="175"/>
      <c r="S27" s="175"/>
      <c r="T27" s="175"/>
      <c r="U27" s="175"/>
      <c r="V27" s="175"/>
      <c r="W27" s="175"/>
      <c r="X27" s="175"/>
      <c r="Y27" s="175"/>
      <c r="Z27" s="175"/>
      <c r="AA27" s="143"/>
      <c r="AB27" s="143"/>
      <c r="AC27" s="143"/>
      <c r="AD27" s="143"/>
      <c r="AE27" s="143"/>
      <c r="AF27" s="143"/>
      <c r="AG27" s="143"/>
      <c r="AH27" s="143"/>
      <c r="AI27" s="143"/>
      <c r="AJ27" s="143"/>
      <c r="AK27" s="143"/>
      <c r="AL27" s="143"/>
      <c r="AM27" s="143"/>
      <c r="AN27" s="127"/>
    </row>
    <row r="28" spans="1:40" ht="77.25" customHeight="1">
      <c r="A28" s="170" t="s">
        <v>7340</v>
      </c>
      <c r="B28" s="170"/>
      <c r="C28" s="170"/>
      <c r="D28" s="170"/>
      <c r="E28" s="170"/>
      <c r="F28" s="170"/>
      <c r="G28" s="170"/>
      <c r="H28" s="170"/>
      <c r="I28" s="170"/>
      <c r="J28" s="170"/>
      <c r="K28" s="170"/>
      <c r="L28" s="170"/>
      <c r="M28" s="170"/>
      <c r="N28" s="170"/>
      <c r="O28" s="170"/>
      <c r="P28" s="170"/>
      <c r="Q28" s="170"/>
      <c r="R28" s="170"/>
      <c r="S28" s="170"/>
      <c r="T28" s="170"/>
      <c r="U28" s="170"/>
      <c r="V28" s="170"/>
      <c r="W28" s="170"/>
      <c r="X28" s="170"/>
      <c r="Y28" s="170"/>
      <c r="Z28" s="170"/>
      <c r="AA28" s="142"/>
      <c r="AB28" s="142"/>
      <c r="AC28" s="142"/>
      <c r="AD28" s="142"/>
      <c r="AE28" s="142"/>
      <c r="AF28" s="142"/>
      <c r="AG28" s="142"/>
      <c r="AH28" s="142"/>
      <c r="AI28" s="142"/>
      <c r="AJ28" s="142"/>
      <c r="AK28" s="142"/>
      <c r="AL28" s="142"/>
      <c r="AM28" s="142"/>
      <c r="AN28" s="127"/>
    </row>
    <row r="29" spans="1:40" ht="33.75" customHeight="1">
      <c r="A29" s="170" t="s">
        <v>7341</v>
      </c>
      <c r="B29" s="170"/>
      <c r="C29" s="170"/>
      <c r="D29" s="170"/>
      <c r="E29" s="170"/>
      <c r="F29" s="170"/>
      <c r="G29" s="170"/>
      <c r="H29" s="170"/>
      <c r="I29" s="170"/>
      <c r="J29" s="170"/>
      <c r="K29" s="170"/>
      <c r="L29" s="170"/>
      <c r="M29" s="170"/>
      <c r="N29" s="170"/>
      <c r="O29" s="170"/>
      <c r="P29" s="170"/>
      <c r="Q29" s="170"/>
      <c r="R29" s="170"/>
      <c r="S29" s="170"/>
      <c r="T29" s="170"/>
      <c r="U29" s="170"/>
      <c r="V29" s="170"/>
      <c r="W29" s="170"/>
      <c r="X29" s="170"/>
      <c r="Y29" s="170"/>
      <c r="Z29" s="170"/>
      <c r="AA29" s="142"/>
      <c r="AB29" s="142"/>
      <c r="AC29" s="142"/>
      <c r="AD29" s="142"/>
      <c r="AE29" s="142"/>
      <c r="AF29" s="142"/>
      <c r="AG29" s="142"/>
      <c r="AH29" s="142"/>
      <c r="AI29" s="142"/>
      <c r="AJ29" s="142"/>
      <c r="AK29" s="142"/>
      <c r="AL29" s="142"/>
      <c r="AM29" s="142"/>
      <c r="AN29" s="127"/>
    </row>
    <row r="30" spans="1:40" ht="36" customHeight="1">
      <c r="A30" s="170" t="s">
        <v>7342</v>
      </c>
      <c r="B30" s="170"/>
      <c r="C30" s="170"/>
      <c r="D30" s="170"/>
      <c r="E30" s="170"/>
      <c r="F30" s="170"/>
      <c r="G30" s="170"/>
      <c r="H30" s="170"/>
      <c r="I30" s="170"/>
      <c r="J30" s="170"/>
      <c r="K30" s="170"/>
      <c r="L30" s="170"/>
      <c r="M30" s="170"/>
      <c r="N30" s="170"/>
      <c r="O30" s="170"/>
      <c r="P30" s="170"/>
      <c r="Q30" s="170"/>
      <c r="R30" s="170"/>
      <c r="S30" s="170"/>
      <c r="T30" s="170"/>
      <c r="U30" s="170"/>
      <c r="V30" s="170"/>
      <c r="W30" s="170"/>
      <c r="X30" s="170"/>
      <c r="Y30" s="170"/>
      <c r="Z30" s="170"/>
      <c r="AA30" s="142"/>
      <c r="AB30" s="142"/>
      <c r="AC30" s="142"/>
      <c r="AD30" s="142"/>
      <c r="AE30" s="142"/>
      <c r="AF30" s="142"/>
      <c r="AG30" s="142"/>
      <c r="AH30" s="142"/>
      <c r="AI30" s="142"/>
      <c r="AJ30" s="142"/>
      <c r="AK30" s="142"/>
      <c r="AL30" s="142"/>
      <c r="AM30" s="142"/>
      <c r="AN30" s="127"/>
    </row>
    <row r="31" spans="1:40" ht="54" customHeight="1">
      <c r="A31" s="170" t="s">
        <v>7343</v>
      </c>
      <c r="B31" s="170"/>
      <c r="C31" s="170"/>
      <c r="D31" s="170"/>
      <c r="E31" s="170"/>
      <c r="F31" s="170"/>
      <c r="G31" s="170"/>
      <c r="H31" s="170"/>
      <c r="I31" s="170"/>
      <c r="J31" s="170"/>
      <c r="K31" s="170"/>
      <c r="L31" s="170"/>
      <c r="M31" s="170"/>
      <c r="N31" s="170"/>
      <c r="O31" s="170"/>
      <c r="P31" s="170"/>
      <c r="Q31" s="170"/>
      <c r="R31" s="170"/>
      <c r="S31" s="170"/>
      <c r="T31" s="170"/>
      <c r="U31" s="170"/>
      <c r="V31" s="170"/>
      <c r="W31" s="170"/>
      <c r="X31" s="170"/>
      <c r="Y31" s="170"/>
      <c r="Z31" s="170"/>
      <c r="AA31" s="142"/>
      <c r="AB31" s="142"/>
      <c r="AC31" s="142"/>
      <c r="AD31" s="142"/>
      <c r="AE31" s="142"/>
      <c r="AF31" s="142"/>
      <c r="AG31" s="142"/>
      <c r="AH31" s="142"/>
      <c r="AI31" s="142"/>
      <c r="AJ31" s="142"/>
      <c r="AK31" s="142"/>
      <c r="AL31" s="142"/>
      <c r="AM31" s="142"/>
      <c r="AN31" s="127"/>
    </row>
    <row r="32" spans="1:40" ht="18" customHeight="1">
      <c r="A32" s="170" t="s">
        <v>7344</v>
      </c>
      <c r="B32" s="170"/>
      <c r="C32" s="170"/>
      <c r="D32" s="170"/>
      <c r="E32" s="170"/>
      <c r="F32" s="170"/>
      <c r="G32" s="170"/>
      <c r="H32" s="170"/>
      <c r="I32" s="170"/>
      <c r="J32" s="170"/>
      <c r="K32" s="170"/>
      <c r="L32" s="170"/>
      <c r="M32" s="170"/>
      <c r="N32" s="170"/>
      <c r="O32" s="170"/>
      <c r="P32" s="170"/>
      <c r="Q32" s="170"/>
      <c r="R32" s="170"/>
      <c r="S32" s="170"/>
      <c r="T32" s="170"/>
      <c r="U32" s="170"/>
      <c r="V32" s="170"/>
      <c r="W32" s="170"/>
      <c r="X32" s="170"/>
      <c r="Y32" s="170"/>
      <c r="Z32" s="170"/>
      <c r="AA32" s="142"/>
      <c r="AB32" s="142"/>
      <c r="AC32" s="142"/>
      <c r="AD32" s="142"/>
      <c r="AE32" s="142"/>
      <c r="AF32" s="142"/>
      <c r="AG32" s="142"/>
      <c r="AH32" s="142"/>
      <c r="AI32" s="142"/>
      <c r="AJ32" s="142"/>
      <c r="AK32" s="142"/>
      <c r="AL32" s="142"/>
      <c r="AM32" s="142"/>
      <c r="AN32" s="127"/>
    </row>
    <row r="33" spans="1:39">
      <c r="A33" s="170" t="s">
        <v>7345</v>
      </c>
      <c r="B33" s="170"/>
      <c r="C33" s="170"/>
      <c r="D33" s="170"/>
      <c r="E33" s="170"/>
      <c r="F33" s="170"/>
      <c r="G33" s="170"/>
      <c r="H33" s="170"/>
      <c r="I33" s="170"/>
      <c r="J33" s="170"/>
      <c r="K33" s="170"/>
      <c r="L33" s="170"/>
      <c r="M33" s="170"/>
      <c r="N33" s="170"/>
      <c r="O33" s="170"/>
      <c r="P33" s="170"/>
      <c r="Q33" s="170"/>
      <c r="R33" s="170"/>
      <c r="S33" s="170"/>
      <c r="T33" s="170"/>
      <c r="U33" s="170"/>
      <c r="V33" s="170"/>
      <c r="W33" s="170"/>
      <c r="X33" s="170"/>
      <c r="Y33" s="170"/>
      <c r="Z33" s="170"/>
      <c r="AA33" s="142"/>
      <c r="AB33" s="142"/>
      <c r="AC33" s="142"/>
      <c r="AD33" s="142"/>
      <c r="AE33" s="142"/>
      <c r="AF33" s="142"/>
      <c r="AG33" s="142"/>
      <c r="AH33" s="142"/>
      <c r="AI33" s="142"/>
      <c r="AJ33" s="142"/>
      <c r="AK33" s="142"/>
      <c r="AL33" s="142"/>
      <c r="AM33" s="142"/>
    </row>
    <row r="34" spans="1:39">
      <c r="A34" s="170" t="s">
        <v>7346</v>
      </c>
      <c r="B34" s="170"/>
      <c r="C34" s="170"/>
      <c r="D34" s="170"/>
      <c r="E34" s="170"/>
      <c r="F34" s="170"/>
      <c r="G34" s="170"/>
      <c r="H34" s="170"/>
      <c r="I34" s="170"/>
      <c r="J34" s="170"/>
      <c r="K34" s="170"/>
      <c r="L34" s="170"/>
      <c r="M34" s="170"/>
      <c r="N34" s="170"/>
      <c r="O34" s="170"/>
      <c r="P34" s="170"/>
      <c r="Q34" s="170"/>
      <c r="R34" s="170"/>
      <c r="S34" s="170"/>
      <c r="T34" s="170"/>
      <c r="U34" s="170"/>
      <c r="V34" s="170"/>
      <c r="W34" s="170"/>
      <c r="X34" s="170"/>
      <c r="Y34" s="170"/>
      <c r="Z34" s="170"/>
      <c r="AA34" s="142"/>
      <c r="AB34" s="142"/>
      <c r="AC34" s="142"/>
      <c r="AD34" s="142"/>
      <c r="AE34" s="142"/>
      <c r="AF34" s="142"/>
      <c r="AG34" s="142"/>
      <c r="AH34" s="142"/>
      <c r="AI34" s="142"/>
      <c r="AJ34" s="142"/>
      <c r="AK34" s="142"/>
      <c r="AL34" s="142"/>
      <c r="AM34" s="142"/>
    </row>
    <row r="35" spans="1:39">
      <c r="A35" s="166" t="s">
        <v>7347</v>
      </c>
      <c r="B35" s="166"/>
      <c r="C35" s="166"/>
      <c r="D35" s="166"/>
      <c r="E35" s="166"/>
      <c r="F35" s="166"/>
      <c r="G35" s="166"/>
      <c r="H35" s="166"/>
      <c r="I35" s="166"/>
      <c r="J35" s="166"/>
      <c r="K35" s="166"/>
      <c r="L35" s="166"/>
      <c r="M35" s="166"/>
      <c r="N35" s="166"/>
      <c r="O35" s="166"/>
      <c r="P35" s="166"/>
      <c r="Q35" s="166"/>
      <c r="R35" s="166"/>
      <c r="S35" s="166"/>
      <c r="T35" s="166"/>
      <c r="U35" s="166"/>
      <c r="V35" s="166"/>
      <c r="W35" s="166"/>
      <c r="X35" s="166"/>
      <c r="Y35" s="166"/>
      <c r="Z35" s="166"/>
      <c r="AA35" s="142"/>
      <c r="AB35" s="142"/>
      <c r="AC35" s="142"/>
      <c r="AD35" s="142"/>
      <c r="AE35" s="142"/>
      <c r="AF35" s="142"/>
      <c r="AG35" s="142"/>
      <c r="AH35" s="142"/>
      <c r="AI35" s="142"/>
      <c r="AJ35" s="142"/>
      <c r="AK35" s="142"/>
      <c r="AL35" s="142"/>
      <c r="AM35" s="142"/>
    </row>
    <row r="36" spans="1:39">
      <c r="A36" s="170" t="s">
        <v>7348</v>
      </c>
      <c r="B36" s="170"/>
      <c r="C36" s="170"/>
      <c r="D36" s="170"/>
      <c r="E36" s="170"/>
      <c r="F36" s="170"/>
      <c r="G36" s="170"/>
      <c r="H36" s="170"/>
      <c r="I36" s="170"/>
      <c r="J36" s="170"/>
      <c r="K36" s="170"/>
      <c r="L36" s="170"/>
      <c r="M36" s="170"/>
      <c r="N36" s="170"/>
      <c r="O36" s="170"/>
      <c r="P36" s="170"/>
      <c r="Q36" s="170"/>
      <c r="R36" s="170"/>
      <c r="S36" s="170"/>
      <c r="T36" s="170"/>
      <c r="U36" s="170"/>
      <c r="V36" s="170"/>
      <c r="W36" s="170"/>
      <c r="X36" s="170"/>
      <c r="Y36" s="170"/>
      <c r="Z36" s="170"/>
      <c r="AA36" s="142"/>
      <c r="AB36" s="142"/>
      <c r="AC36" s="142"/>
      <c r="AD36" s="142"/>
      <c r="AE36" s="142"/>
      <c r="AF36" s="142"/>
      <c r="AG36" s="142"/>
      <c r="AH36" s="142"/>
      <c r="AI36" s="142"/>
      <c r="AJ36" s="142"/>
      <c r="AK36" s="142"/>
      <c r="AL36" s="142"/>
      <c r="AM36" s="142"/>
    </row>
    <row r="37" spans="1:39">
      <c r="A37" s="170" t="s">
        <v>7349</v>
      </c>
      <c r="B37" s="170"/>
      <c r="C37" s="170"/>
      <c r="D37" s="170"/>
      <c r="E37" s="170"/>
      <c r="F37" s="170"/>
      <c r="G37" s="170"/>
      <c r="H37" s="170"/>
      <c r="I37" s="170"/>
      <c r="J37" s="170"/>
      <c r="K37" s="170"/>
      <c r="L37" s="170"/>
      <c r="M37" s="170"/>
      <c r="N37" s="170"/>
      <c r="O37" s="170"/>
      <c r="P37" s="170"/>
      <c r="Q37" s="170"/>
      <c r="R37" s="170"/>
      <c r="S37" s="170"/>
      <c r="T37" s="170"/>
      <c r="U37" s="170"/>
      <c r="V37" s="170"/>
      <c r="W37" s="170"/>
      <c r="X37" s="170"/>
      <c r="Y37" s="170"/>
      <c r="Z37" s="170"/>
      <c r="AA37" s="142"/>
      <c r="AB37" s="142"/>
      <c r="AC37" s="142"/>
      <c r="AD37" s="142"/>
      <c r="AE37" s="142"/>
      <c r="AF37" s="142"/>
      <c r="AG37" s="142"/>
      <c r="AH37" s="142"/>
      <c r="AI37" s="142"/>
      <c r="AJ37" s="142"/>
      <c r="AK37" s="142"/>
      <c r="AL37" s="142"/>
      <c r="AM37" s="142"/>
    </row>
    <row r="38" spans="1:39">
      <c r="A38" s="171"/>
      <c r="B38" s="171"/>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c r="AA38" s="142"/>
      <c r="AB38" s="142"/>
      <c r="AC38" s="142"/>
      <c r="AD38" s="142"/>
      <c r="AE38" s="142"/>
      <c r="AF38" s="142"/>
      <c r="AG38" s="142"/>
      <c r="AH38" s="142"/>
      <c r="AI38" s="142"/>
      <c r="AJ38" s="142"/>
      <c r="AK38" s="142"/>
      <c r="AL38" s="142"/>
      <c r="AM38" s="142"/>
    </row>
    <row r="39" spans="1:39">
      <c r="A39" s="172" t="s">
        <v>7350</v>
      </c>
      <c r="B39" s="172"/>
      <c r="C39" s="172"/>
      <c r="D39" s="172"/>
      <c r="E39" s="172"/>
      <c r="F39" s="172"/>
      <c r="G39" s="172"/>
      <c r="H39" s="172"/>
      <c r="I39" s="172"/>
      <c r="J39" s="172"/>
      <c r="K39" s="172"/>
      <c r="L39" s="172"/>
      <c r="M39" s="172"/>
      <c r="N39" s="172"/>
      <c r="O39" s="172"/>
      <c r="P39" s="172"/>
      <c r="Q39" s="172"/>
      <c r="R39" s="172"/>
      <c r="S39" s="172"/>
      <c r="T39" s="172"/>
      <c r="U39" s="172"/>
      <c r="V39" s="172"/>
      <c r="W39" s="172"/>
      <c r="X39" s="172"/>
      <c r="Y39" s="172"/>
      <c r="Z39" s="172"/>
      <c r="AA39" s="142"/>
      <c r="AB39" s="142"/>
      <c r="AC39" s="142"/>
      <c r="AD39" s="142"/>
      <c r="AE39" s="142"/>
      <c r="AF39" s="142"/>
      <c r="AG39" s="142"/>
      <c r="AH39" s="142"/>
      <c r="AI39" s="142"/>
      <c r="AJ39" s="142"/>
      <c r="AK39" s="142"/>
      <c r="AL39" s="142"/>
      <c r="AM39" s="142"/>
    </row>
    <row r="40" spans="1:39">
      <c r="A40" s="164" t="s">
        <v>7351</v>
      </c>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42"/>
      <c r="AB40" s="142"/>
      <c r="AC40" s="142"/>
      <c r="AD40" s="142"/>
      <c r="AE40" s="142"/>
      <c r="AF40" s="142"/>
      <c r="AG40" s="142"/>
      <c r="AH40" s="142"/>
      <c r="AI40" s="142"/>
      <c r="AJ40" s="142"/>
      <c r="AK40" s="142"/>
      <c r="AL40" s="142"/>
      <c r="AM40" s="142"/>
    </row>
    <row r="41" spans="1:39">
      <c r="A41" s="164" t="s">
        <v>7352</v>
      </c>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42"/>
      <c r="AB41" s="142"/>
      <c r="AC41" s="142"/>
      <c r="AD41" s="142"/>
      <c r="AE41" s="142"/>
      <c r="AF41" s="142"/>
      <c r="AG41" s="142"/>
      <c r="AH41" s="142"/>
      <c r="AI41" s="142"/>
      <c r="AJ41" s="142"/>
      <c r="AK41" s="142"/>
      <c r="AL41" s="142"/>
      <c r="AM41" s="142"/>
    </row>
    <row r="42" spans="1:39">
      <c r="A42" s="164" t="s">
        <v>7353</v>
      </c>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42"/>
      <c r="AB42" s="142"/>
      <c r="AC42" s="142"/>
      <c r="AD42" s="142"/>
      <c r="AE42" s="142"/>
      <c r="AF42" s="142"/>
      <c r="AG42" s="142"/>
      <c r="AH42" s="142"/>
      <c r="AI42" s="142"/>
      <c r="AJ42" s="142"/>
      <c r="AK42" s="142"/>
      <c r="AL42" s="142"/>
      <c r="AM42" s="142"/>
    </row>
    <row r="43" spans="1:39">
      <c r="A43" s="164" t="s">
        <v>7354</v>
      </c>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42"/>
      <c r="AB43" s="142"/>
      <c r="AC43" s="142"/>
      <c r="AD43" s="142"/>
      <c r="AE43" s="142"/>
      <c r="AF43" s="142"/>
      <c r="AG43" s="142"/>
      <c r="AH43" s="142"/>
      <c r="AI43" s="142"/>
      <c r="AJ43" s="142"/>
      <c r="AK43" s="142"/>
      <c r="AL43" s="142"/>
      <c r="AM43" s="142"/>
    </row>
    <row r="44" spans="1:39">
      <c r="A44" s="168" t="s">
        <v>7355</v>
      </c>
      <c r="B44" s="168"/>
      <c r="C44" s="168"/>
      <c r="D44" s="168"/>
      <c r="E44" s="168"/>
      <c r="F44" s="168"/>
      <c r="G44" s="168"/>
      <c r="H44" s="168"/>
      <c r="I44" s="168"/>
      <c r="J44" s="168"/>
      <c r="K44" s="168"/>
      <c r="L44" s="168"/>
      <c r="M44" s="168"/>
      <c r="N44" s="168"/>
      <c r="O44" s="168"/>
      <c r="P44" s="168"/>
      <c r="Q44" s="168"/>
      <c r="R44" s="168"/>
      <c r="S44" s="168"/>
      <c r="T44" s="168"/>
      <c r="U44" s="168"/>
      <c r="V44" s="168"/>
      <c r="W44" s="168"/>
      <c r="X44" s="168"/>
      <c r="Y44" s="168"/>
      <c r="Z44" s="168"/>
      <c r="AA44" s="142"/>
      <c r="AB44" s="142"/>
      <c r="AC44" s="142"/>
      <c r="AD44" s="142"/>
      <c r="AE44" s="142"/>
      <c r="AF44" s="142"/>
      <c r="AG44" s="142"/>
      <c r="AH44" s="142"/>
      <c r="AI44" s="142"/>
      <c r="AJ44" s="142"/>
      <c r="AK44" s="142"/>
      <c r="AL44" s="142"/>
      <c r="AM44" s="142"/>
    </row>
    <row r="45" spans="1:39">
      <c r="A45" s="168" t="s">
        <v>7356</v>
      </c>
      <c r="B45" s="168"/>
      <c r="C45" s="168"/>
      <c r="D45" s="168"/>
      <c r="E45" s="168"/>
      <c r="F45" s="168"/>
      <c r="G45" s="168"/>
      <c r="H45" s="168"/>
      <c r="I45" s="168"/>
      <c r="J45" s="168"/>
      <c r="K45" s="168"/>
      <c r="L45" s="168"/>
      <c r="M45" s="168"/>
      <c r="N45" s="168"/>
      <c r="O45" s="168"/>
      <c r="P45" s="168"/>
      <c r="Q45" s="168"/>
      <c r="R45" s="168"/>
      <c r="S45" s="168"/>
      <c r="T45" s="168"/>
      <c r="U45" s="168"/>
      <c r="V45" s="168"/>
      <c r="W45" s="168"/>
      <c r="X45" s="168"/>
      <c r="Y45" s="168"/>
      <c r="Z45" s="168"/>
      <c r="AA45" s="142"/>
      <c r="AB45" s="142"/>
      <c r="AC45" s="142"/>
      <c r="AD45" s="142"/>
      <c r="AE45" s="142"/>
      <c r="AF45" s="142"/>
      <c r="AG45" s="142"/>
      <c r="AH45" s="142"/>
      <c r="AI45" s="142"/>
      <c r="AJ45" s="142"/>
      <c r="AK45" s="142"/>
      <c r="AL45" s="142"/>
      <c r="AM45" s="142"/>
    </row>
    <row r="46" spans="1:39">
      <c r="A46" s="163" t="s">
        <v>7357</v>
      </c>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42"/>
      <c r="AB46" s="142"/>
      <c r="AC46" s="142"/>
      <c r="AD46" s="142"/>
      <c r="AE46" s="142"/>
      <c r="AF46" s="142"/>
      <c r="AG46" s="142"/>
      <c r="AH46" s="142"/>
      <c r="AI46" s="142"/>
      <c r="AJ46" s="142"/>
      <c r="AK46" s="142"/>
      <c r="AL46" s="142"/>
      <c r="AM46" s="142"/>
    </row>
    <row r="47" spans="1:39">
      <c r="A47" s="169" t="s">
        <v>7358</v>
      </c>
      <c r="B47" s="169"/>
      <c r="C47" s="169"/>
      <c r="D47" s="169"/>
      <c r="E47" s="169"/>
      <c r="F47" s="169"/>
      <c r="G47" s="169"/>
      <c r="H47" s="169"/>
      <c r="I47" s="169"/>
      <c r="J47" s="169"/>
      <c r="K47" s="169"/>
      <c r="L47" s="169"/>
      <c r="M47" s="169"/>
      <c r="N47" s="169"/>
      <c r="O47" s="169"/>
      <c r="P47" s="169"/>
      <c r="Q47" s="169"/>
      <c r="R47" s="169"/>
      <c r="S47" s="169"/>
      <c r="T47" s="169"/>
      <c r="U47" s="169"/>
      <c r="V47" s="169"/>
      <c r="W47" s="169"/>
      <c r="X47" s="169"/>
      <c r="Y47" s="169"/>
      <c r="Z47" s="169"/>
      <c r="AA47" s="142"/>
      <c r="AB47" s="142"/>
      <c r="AC47" s="142"/>
      <c r="AD47" s="142"/>
      <c r="AE47" s="142"/>
      <c r="AF47" s="142"/>
      <c r="AG47" s="142"/>
      <c r="AH47" s="142"/>
      <c r="AI47" s="142"/>
      <c r="AJ47" s="142"/>
      <c r="AK47" s="142"/>
      <c r="AL47" s="142"/>
      <c r="AM47" s="142"/>
    </row>
    <row r="48" spans="1:39">
      <c r="A48" s="164" t="s">
        <v>7359</v>
      </c>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42"/>
      <c r="AB48" s="142"/>
      <c r="AC48" s="142"/>
      <c r="AD48" s="142"/>
      <c r="AE48" s="142"/>
      <c r="AF48" s="142"/>
      <c r="AG48" s="142"/>
      <c r="AH48" s="142"/>
      <c r="AI48" s="142"/>
      <c r="AJ48" s="142"/>
      <c r="AK48" s="142"/>
      <c r="AL48" s="142"/>
      <c r="AM48" s="142"/>
    </row>
    <row r="49" spans="1:39">
      <c r="A49" s="164" t="s">
        <v>7360</v>
      </c>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42"/>
      <c r="AB49" s="142"/>
      <c r="AC49" s="142"/>
      <c r="AD49" s="142"/>
      <c r="AE49" s="142"/>
      <c r="AF49" s="142"/>
      <c r="AG49" s="142"/>
      <c r="AH49" s="142"/>
      <c r="AI49" s="142"/>
      <c r="AJ49" s="142"/>
      <c r="AK49" s="142"/>
      <c r="AL49" s="142"/>
      <c r="AM49" s="142"/>
    </row>
    <row r="50" spans="1:39">
      <c r="A50" s="163"/>
      <c r="B50" s="163"/>
      <c r="C50" s="163"/>
      <c r="D50" s="163"/>
      <c r="E50" s="163"/>
      <c r="F50" s="163"/>
      <c r="G50" s="163"/>
      <c r="H50" s="163"/>
      <c r="I50" s="163"/>
      <c r="J50" s="163"/>
      <c r="K50" s="163"/>
      <c r="L50" s="163"/>
      <c r="M50" s="163"/>
      <c r="N50" s="163"/>
      <c r="O50" s="163"/>
      <c r="P50" s="163"/>
      <c r="Q50" s="163"/>
      <c r="R50" s="163"/>
      <c r="S50" s="163"/>
      <c r="T50" s="163"/>
      <c r="U50" s="163"/>
      <c r="V50" s="163"/>
      <c r="W50" s="163"/>
      <c r="X50" s="163"/>
      <c r="Y50" s="163"/>
      <c r="Z50" s="163"/>
      <c r="AA50" s="142"/>
      <c r="AB50" s="142"/>
      <c r="AC50" s="142"/>
      <c r="AD50" s="142"/>
      <c r="AE50" s="142"/>
      <c r="AF50" s="142"/>
      <c r="AG50" s="142"/>
      <c r="AH50" s="142"/>
      <c r="AI50" s="142"/>
      <c r="AJ50" s="142"/>
      <c r="AK50" s="142"/>
      <c r="AL50" s="142"/>
      <c r="AM50" s="142"/>
    </row>
    <row r="51" spans="1:39">
      <c r="A51" s="167" t="s">
        <v>7361</v>
      </c>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42"/>
      <c r="AB51" s="142"/>
      <c r="AC51" s="142"/>
      <c r="AD51" s="142"/>
      <c r="AE51" s="142"/>
      <c r="AF51" s="142"/>
      <c r="AG51" s="142"/>
      <c r="AH51" s="142"/>
      <c r="AI51" s="142"/>
      <c r="AJ51" s="142"/>
      <c r="AK51" s="142"/>
      <c r="AL51" s="142"/>
      <c r="AM51" s="142"/>
    </row>
    <row r="52" spans="1:39">
      <c r="A52" s="167" t="s">
        <v>7362</v>
      </c>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42"/>
      <c r="AB52" s="142"/>
      <c r="AC52" s="142"/>
      <c r="AD52" s="142"/>
      <c r="AE52" s="142"/>
      <c r="AF52" s="142"/>
      <c r="AG52" s="142"/>
      <c r="AH52" s="142"/>
      <c r="AI52" s="142"/>
      <c r="AJ52" s="142"/>
      <c r="AK52" s="142"/>
      <c r="AL52" s="142"/>
      <c r="AM52" s="142"/>
    </row>
    <row r="53" spans="1:39">
      <c r="A53" s="165" t="s">
        <v>7363</v>
      </c>
      <c r="B53" s="165"/>
      <c r="C53" s="165"/>
      <c r="D53" s="165"/>
      <c r="E53" s="165"/>
      <c r="F53" s="165"/>
      <c r="G53" s="165"/>
      <c r="H53" s="165"/>
      <c r="I53" s="165"/>
      <c r="J53" s="165"/>
      <c r="K53" s="165"/>
      <c r="L53" s="165"/>
      <c r="M53" s="165"/>
      <c r="N53" s="165"/>
      <c r="O53" s="165"/>
      <c r="P53" s="165"/>
      <c r="Q53" s="165"/>
      <c r="R53" s="165"/>
      <c r="S53" s="165"/>
      <c r="T53" s="165"/>
      <c r="U53" s="165"/>
      <c r="V53" s="165"/>
      <c r="W53" s="165"/>
      <c r="X53" s="165"/>
      <c r="Y53" s="165"/>
      <c r="Z53" s="165"/>
      <c r="AA53" s="142"/>
      <c r="AB53" s="142"/>
      <c r="AC53" s="142"/>
      <c r="AD53" s="142"/>
      <c r="AE53" s="142"/>
      <c r="AF53" s="142"/>
      <c r="AG53" s="142"/>
      <c r="AH53" s="142"/>
      <c r="AI53" s="142"/>
      <c r="AJ53" s="142"/>
      <c r="AK53" s="142"/>
      <c r="AL53" s="142"/>
      <c r="AM53" s="142"/>
    </row>
    <row r="54" spans="1:39">
      <c r="A54" s="160" t="s">
        <v>7364</v>
      </c>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c r="AA54" s="142"/>
      <c r="AB54" s="142"/>
      <c r="AC54" s="142"/>
      <c r="AD54" s="142"/>
      <c r="AE54" s="142"/>
      <c r="AF54" s="142"/>
      <c r="AG54" s="142"/>
      <c r="AH54" s="142"/>
      <c r="AI54" s="142"/>
      <c r="AJ54" s="142"/>
      <c r="AK54" s="142"/>
      <c r="AL54" s="142"/>
      <c r="AM54" s="142"/>
    </row>
    <row r="55" spans="1:39">
      <c r="A55" s="160" t="s">
        <v>7365</v>
      </c>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c r="AA55" s="142"/>
      <c r="AB55" s="142"/>
      <c r="AC55" s="142"/>
      <c r="AD55" s="142"/>
      <c r="AE55" s="142"/>
      <c r="AF55" s="142"/>
      <c r="AG55" s="142"/>
      <c r="AH55" s="142"/>
      <c r="AI55" s="142"/>
      <c r="AJ55" s="142"/>
      <c r="AK55" s="142"/>
      <c r="AL55" s="142"/>
      <c r="AM55" s="142"/>
    </row>
    <row r="56" spans="1:39">
      <c r="A56" s="163" t="s">
        <v>7366</v>
      </c>
      <c r="B56" s="163"/>
      <c r="C56" s="163"/>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42"/>
      <c r="AB56" s="142"/>
      <c r="AC56" s="142"/>
      <c r="AD56" s="142"/>
      <c r="AE56" s="142"/>
      <c r="AF56" s="142"/>
      <c r="AG56" s="142"/>
      <c r="AH56" s="142"/>
      <c r="AI56" s="142"/>
      <c r="AJ56" s="142"/>
      <c r="AK56" s="142"/>
      <c r="AL56" s="142"/>
      <c r="AM56" s="142"/>
    </row>
    <row r="57" spans="1:39">
      <c r="A57" s="163" t="s">
        <v>7367</v>
      </c>
      <c r="B57" s="163"/>
      <c r="C57" s="163"/>
      <c r="D57" s="163"/>
      <c r="E57" s="163"/>
      <c r="F57" s="163"/>
      <c r="G57" s="163"/>
      <c r="H57" s="163"/>
      <c r="I57" s="163"/>
      <c r="J57" s="163"/>
      <c r="K57" s="163"/>
      <c r="L57" s="163"/>
      <c r="M57" s="163"/>
      <c r="N57" s="163"/>
      <c r="O57" s="163"/>
      <c r="P57" s="163"/>
      <c r="Q57" s="163"/>
      <c r="R57" s="163"/>
      <c r="S57" s="163"/>
      <c r="T57" s="163"/>
      <c r="U57" s="163"/>
      <c r="V57" s="163"/>
      <c r="W57" s="163"/>
      <c r="X57" s="163"/>
      <c r="Y57" s="163"/>
      <c r="Z57" s="163"/>
      <c r="AA57" s="142"/>
      <c r="AB57" s="142"/>
      <c r="AC57" s="142"/>
      <c r="AD57" s="142"/>
      <c r="AE57" s="142"/>
      <c r="AF57" s="142"/>
      <c r="AG57" s="142"/>
      <c r="AH57" s="142"/>
      <c r="AI57" s="142"/>
      <c r="AJ57" s="142"/>
      <c r="AK57" s="142"/>
      <c r="AL57" s="142"/>
      <c r="AM57" s="142"/>
    </row>
    <row r="58" spans="1:39">
      <c r="A58" s="165" t="s">
        <v>7368</v>
      </c>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42"/>
      <c r="AB58" s="142"/>
      <c r="AC58" s="142"/>
      <c r="AD58" s="142"/>
      <c r="AE58" s="142"/>
      <c r="AF58" s="142"/>
      <c r="AG58" s="142"/>
      <c r="AH58" s="142"/>
      <c r="AI58" s="142"/>
      <c r="AJ58" s="142"/>
      <c r="AK58" s="142"/>
      <c r="AL58" s="142"/>
      <c r="AM58" s="142"/>
    </row>
    <row r="59" spans="1:39">
      <c r="A59" s="163" t="s">
        <v>7369</v>
      </c>
      <c r="B59" s="163"/>
      <c r="C59" s="163"/>
      <c r="D59" s="163"/>
      <c r="E59" s="163"/>
      <c r="F59" s="163"/>
      <c r="G59" s="163"/>
      <c r="H59" s="163"/>
      <c r="I59" s="163"/>
      <c r="J59" s="163"/>
      <c r="K59" s="163"/>
      <c r="L59" s="163"/>
      <c r="M59" s="163"/>
      <c r="N59" s="163"/>
      <c r="O59" s="163"/>
      <c r="P59" s="163"/>
      <c r="Q59" s="163"/>
      <c r="R59" s="163"/>
      <c r="S59" s="163"/>
      <c r="T59" s="163"/>
      <c r="U59" s="163"/>
      <c r="V59" s="163"/>
      <c r="W59" s="163"/>
      <c r="X59" s="163"/>
      <c r="Y59" s="163"/>
      <c r="Z59" s="163"/>
      <c r="AA59" s="142"/>
      <c r="AB59" s="142"/>
      <c r="AC59" s="142"/>
      <c r="AD59" s="142"/>
      <c r="AE59" s="142"/>
      <c r="AF59" s="142"/>
      <c r="AG59" s="142"/>
      <c r="AH59" s="142"/>
      <c r="AI59" s="142"/>
      <c r="AJ59" s="142"/>
      <c r="AK59" s="142"/>
      <c r="AL59" s="142"/>
      <c r="AM59" s="142"/>
    </row>
    <row r="60" spans="1:39">
      <c r="A60" s="161" t="s">
        <v>7370</v>
      </c>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42"/>
      <c r="AB60" s="142"/>
      <c r="AC60" s="142"/>
      <c r="AD60" s="142"/>
      <c r="AE60" s="142"/>
      <c r="AF60" s="142"/>
      <c r="AG60" s="142"/>
      <c r="AH60" s="142"/>
      <c r="AI60" s="142"/>
      <c r="AJ60" s="142"/>
      <c r="AK60" s="142"/>
      <c r="AL60" s="142"/>
      <c r="AM60" s="142"/>
    </row>
    <row r="61" spans="1:39">
      <c r="A61" s="163" t="s">
        <v>7371</v>
      </c>
      <c r="B61" s="163"/>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c r="AA61" s="142"/>
      <c r="AB61" s="142"/>
      <c r="AC61" s="142"/>
      <c r="AD61" s="142"/>
      <c r="AE61" s="142"/>
      <c r="AF61" s="142"/>
      <c r="AG61" s="142"/>
      <c r="AH61" s="142"/>
      <c r="AI61" s="142"/>
      <c r="AJ61" s="142"/>
      <c r="AK61" s="142"/>
      <c r="AL61" s="142"/>
      <c r="AM61" s="142"/>
    </row>
    <row r="62" spans="1:39">
      <c r="A62" s="160" t="s">
        <v>7372</v>
      </c>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c r="AA62" s="144"/>
      <c r="AB62" s="144"/>
      <c r="AC62" s="144"/>
      <c r="AD62" s="144"/>
      <c r="AE62" s="144"/>
      <c r="AF62" s="144"/>
      <c r="AG62" s="144"/>
      <c r="AH62" s="144"/>
      <c r="AI62" s="144"/>
      <c r="AJ62" s="144"/>
      <c r="AK62" s="144"/>
      <c r="AL62" s="144"/>
      <c r="AM62" s="144"/>
    </row>
    <row r="63" spans="1:39">
      <c r="A63" s="161" t="s">
        <v>7373</v>
      </c>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44"/>
      <c r="AB63" s="144"/>
      <c r="AC63" s="144"/>
      <c r="AD63" s="144"/>
      <c r="AE63" s="144"/>
      <c r="AF63" s="144"/>
      <c r="AG63" s="144"/>
      <c r="AH63" s="144"/>
      <c r="AI63" s="144"/>
      <c r="AJ63" s="144"/>
      <c r="AK63" s="144"/>
      <c r="AL63" s="144"/>
      <c r="AM63" s="144"/>
    </row>
    <row r="64" spans="1:39">
      <c r="A64" s="162" t="s">
        <v>7374</v>
      </c>
      <c r="B64" s="162"/>
      <c r="C64" s="162"/>
      <c r="D64" s="162"/>
      <c r="E64" s="162"/>
      <c r="F64" s="162"/>
      <c r="G64" s="162"/>
      <c r="H64" s="162"/>
      <c r="I64" s="162"/>
      <c r="J64" s="162"/>
      <c r="K64" s="162"/>
      <c r="L64" s="162"/>
      <c r="M64" s="162"/>
      <c r="N64" s="162"/>
      <c r="O64" s="162"/>
      <c r="P64" s="162"/>
      <c r="Q64" s="162"/>
      <c r="R64" s="162"/>
      <c r="S64" s="162"/>
      <c r="T64" s="162"/>
      <c r="U64" s="162"/>
      <c r="V64" s="162"/>
      <c r="W64" s="162"/>
      <c r="X64" s="162"/>
      <c r="Y64" s="162"/>
      <c r="Z64" s="162"/>
      <c r="AA64" s="144"/>
      <c r="AB64" s="144"/>
      <c r="AC64" s="144"/>
      <c r="AD64" s="144"/>
      <c r="AE64" s="144"/>
      <c r="AF64" s="144"/>
      <c r="AG64" s="144"/>
      <c r="AH64" s="144"/>
      <c r="AI64" s="144"/>
      <c r="AJ64" s="144"/>
      <c r="AK64" s="144"/>
      <c r="AL64" s="144"/>
      <c r="AM64" s="144"/>
    </row>
    <row r="65" spans="1:39">
      <c r="A65" s="160" t="s">
        <v>7375</v>
      </c>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c r="AA65" s="144"/>
      <c r="AB65" s="144"/>
      <c r="AC65" s="144"/>
      <c r="AD65" s="144"/>
      <c r="AE65" s="144"/>
      <c r="AF65" s="144"/>
      <c r="AG65" s="144"/>
      <c r="AH65" s="144"/>
      <c r="AI65" s="144"/>
      <c r="AJ65" s="144"/>
      <c r="AK65" s="144"/>
      <c r="AL65" s="144"/>
      <c r="AM65" s="144"/>
    </row>
    <row r="66" spans="1:39">
      <c r="A66" s="160" t="s">
        <v>7376</v>
      </c>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c r="AA66" s="142"/>
      <c r="AB66" s="142"/>
      <c r="AC66" s="142"/>
      <c r="AD66" s="142"/>
      <c r="AE66" s="142"/>
      <c r="AF66" s="142"/>
      <c r="AG66" s="142"/>
      <c r="AH66" s="142"/>
      <c r="AI66" s="142"/>
      <c r="AJ66" s="142"/>
      <c r="AK66" s="142"/>
      <c r="AL66" s="142"/>
      <c r="AM66" s="142"/>
    </row>
    <row r="67" spans="1:39">
      <c r="A67" s="160" t="s">
        <v>7377</v>
      </c>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c r="AA67" s="142"/>
      <c r="AB67" s="142"/>
      <c r="AC67" s="142"/>
      <c r="AD67" s="142"/>
      <c r="AE67" s="142"/>
      <c r="AF67" s="142"/>
      <c r="AG67" s="142"/>
      <c r="AH67" s="142"/>
      <c r="AI67" s="142"/>
      <c r="AJ67" s="142"/>
      <c r="AK67" s="142"/>
      <c r="AL67" s="142"/>
      <c r="AM67" s="142"/>
    </row>
    <row r="68" spans="1:39">
      <c r="A68" s="160" t="s">
        <v>7378</v>
      </c>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c r="AA68" s="142"/>
      <c r="AB68" s="142"/>
      <c r="AC68" s="142"/>
      <c r="AD68" s="142"/>
      <c r="AE68" s="142"/>
      <c r="AF68" s="142"/>
      <c r="AG68" s="142"/>
      <c r="AH68" s="142"/>
      <c r="AI68" s="142"/>
      <c r="AJ68" s="142"/>
      <c r="AK68" s="142"/>
      <c r="AL68" s="142"/>
      <c r="AM68" s="142"/>
    </row>
    <row r="69" spans="1:39">
      <c r="A69" s="162" t="s">
        <v>7379</v>
      </c>
      <c r="B69" s="162"/>
      <c r="C69" s="162"/>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42"/>
      <c r="AB69" s="142"/>
      <c r="AC69" s="142"/>
      <c r="AD69" s="142"/>
      <c r="AE69" s="142"/>
      <c r="AF69" s="142"/>
      <c r="AG69" s="142"/>
      <c r="AH69" s="142"/>
      <c r="AI69" s="142"/>
      <c r="AJ69" s="142"/>
      <c r="AK69" s="142"/>
      <c r="AL69" s="142"/>
      <c r="AM69" s="142"/>
    </row>
    <row r="70" spans="1:39">
      <c r="A70" s="160" t="s">
        <v>7380</v>
      </c>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c r="AA70" s="144"/>
      <c r="AB70" s="144"/>
      <c r="AC70" s="144"/>
      <c r="AD70" s="144"/>
      <c r="AE70" s="144"/>
      <c r="AF70" s="144"/>
      <c r="AG70" s="144"/>
      <c r="AH70" s="144"/>
      <c r="AI70" s="144"/>
      <c r="AJ70" s="144"/>
      <c r="AK70" s="144"/>
      <c r="AL70" s="144"/>
      <c r="AM70" s="144"/>
    </row>
    <row r="71" spans="1:39">
      <c r="A71" s="160" t="s">
        <v>7381</v>
      </c>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c r="AA71" s="142"/>
      <c r="AB71" s="142"/>
      <c r="AC71" s="142"/>
      <c r="AD71" s="142"/>
      <c r="AE71" s="142"/>
      <c r="AF71" s="142"/>
      <c r="AG71" s="142"/>
      <c r="AH71" s="142"/>
      <c r="AI71" s="142"/>
      <c r="AJ71" s="142"/>
      <c r="AK71" s="142"/>
      <c r="AL71" s="142"/>
      <c r="AM71" s="142"/>
    </row>
    <row r="72" spans="1:39">
      <c r="A72" s="160" t="s">
        <v>7382</v>
      </c>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42"/>
      <c r="AB72" s="142"/>
      <c r="AC72" s="142"/>
      <c r="AD72" s="142"/>
      <c r="AE72" s="142"/>
      <c r="AF72" s="142"/>
      <c r="AG72" s="142"/>
      <c r="AH72" s="142"/>
      <c r="AI72" s="142"/>
      <c r="AJ72" s="142"/>
      <c r="AK72" s="142"/>
      <c r="AL72" s="142"/>
      <c r="AM72" s="142"/>
    </row>
    <row r="73" spans="1:39">
      <c r="A73" s="161" t="s">
        <v>7383</v>
      </c>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42"/>
      <c r="AB73" s="142"/>
      <c r="AC73" s="142"/>
      <c r="AD73" s="142"/>
      <c r="AE73" s="142"/>
      <c r="AF73" s="142"/>
      <c r="AG73" s="142"/>
      <c r="AH73" s="142"/>
      <c r="AI73" s="142"/>
      <c r="AJ73" s="142"/>
      <c r="AK73" s="142"/>
      <c r="AL73" s="142"/>
      <c r="AM73" s="142"/>
    </row>
    <row r="74" spans="1:39">
      <c r="A74" s="160" t="s">
        <v>7384</v>
      </c>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42"/>
      <c r="AB74" s="142"/>
      <c r="AC74" s="142"/>
      <c r="AD74" s="142"/>
      <c r="AE74" s="142"/>
      <c r="AF74" s="142"/>
      <c r="AG74" s="142"/>
      <c r="AH74" s="142"/>
      <c r="AI74" s="142"/>
      <c r="AJ74" s="142"/>
      <c r="AK74" s="142"/>
      <c r="AL74" s="142"/>
      <c r="AM74" s="142"/>
    </row>
    <row r="75" spans="1:39">
      <c r="A75" s="160" t="s">
        <v>7385</v>
      </c>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42"/>
      <c r="AB75" s="142"/>
      <c r="AC75" s="142"/>
      <c r="AD75" s="142"/>
      <c r="AE75" s="142"/>
      <c r="AF75" s="142"/>
      <c r="AG75" s="142"/>
      <c r="AH75" s="142"/>
      <c r="AI75" s="142"/>
      <c r="AJ75" s="142"/>
      <c r="AK75" s="142"/>
      <c r="AL75" s="142"/>
      <c r="AM75" s="142"/>
    </row>
    <row r="76" spans="1:39">
      <c r="A76" s="160" t="s">
        <v>7386</v>
      </c>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42"/>
      <c r="AB76" s="142"/>
      <c r="AC76" s="142"/>
      <c r="AD76" s="142"/>
      <c r="AE76" s="142"/>
      <c r="AF76" s="142"/>
      <c r="AG76" s="142"/>
      <c r="AH76" s="142"/>
      <c r="AI76" s="142"/>
      <c r="AJ76" s="142"/>
      <c r="AK76" s="142"/>
      <c r="AL76" s="142"/>
      <c r="AM76" s="142"/>
    </row>
    <row r="77" spans="1:39">
      <c r="A77" s="160" t="s">
        <v>7387</v>
      </c>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27"/>
      <c r="AB77" s="127"/>
      <c r="AC77" s="127"/>
      <c r="AD77" s="127"/>
      <c r="AE77" s="127"/>
      <c r="AF77" s="127"/>
      <c r="AG77" s="127"/>
      <c r="AH77" s="127"/>
      <c r="AI77" s="127"/>
      <c r="AJ77" s="127"/>
      <c r="AK77" s="127"/>
      <c r="AL77" s="127"/>
      <c r="AM77" s="127"/>
    </row>
    <row r="78" spans="1:39">
      <c r="A78" s="161" t="s">
        <v>7388</v>
      </c>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27"/>
      <c r="AB78" s="127"/>
      <c r="AC78" s="127"/>
      <c r="AD78" s="127"/>
      <c r="AE78" s="127"/>
      <c r="AF78" s="127"/>
      <c r="AG78" s="127"/>
      <c r="AH78" s="127"/>
      <c r="AI78" s="127"/>
      <c r="AJ78" s="127"/>
      <c r="AK78" s="127"/>
      <c r="AL78" s="127"/>
      <c r="AM78" s="127"/>
    </row>
    <row r="79" spans="1:39">
      <c r="A79" s="160" t="s">
        <v>7389</v>
      </c>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27"/>
      <c r="AB79" s="127"/>
      <c r="AC79" s="127"/>
      <c r="AD79" s="127"/>
      <c r="AE79" s="127"/>
      <c r="AF79" s="127"/>
      <c r="AG79" s="127"/>
      <c r="AH79" s="127"/>
      <c r="AI79" s="127"/>
      <c r="AJ79" s="127"/>
      <c r="AK79" s="127"/>
      <c r="AL79" s="127"/>
      <c r="AM79" s="127"/>
    </row>
  </sheetData>
  <mergeCells count="55">
    <mergeCell ref="A31:Z31"/>
    <mergeCell ref="A33:Z33"/>
    <mergeCell ref="A1:AN1"/>
    <mergeCell ref="A26:Z26"/>
    <mergeCell ref="A27:Z27"/>
    <mergeCell ref="A28:Z28"/>
    <mergeCell ref="A29:Z29"/>
    <mergeCell ref="A30:Z30"/>
    <mergeCell ref="A47:Z47"/>
    <mergeCell ref="A34:Z34"/>
    <mergeCell ref="A32:Z32"/>
    <mergeCell ref="A38:Z38"/>
    <mergeCell ref="A39:Z39"/>
    <mergeCell ref="A37:Z37"/>
    <mergeCell ref="A36:Z36"/>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2:Z72"/>
    <mergeCell ref="A73:Z73"/>
    <mergeCell ref="A62:Z62"/>
    <mergeCell ref="A63:Z63"/>
    <mergeCell ref="A64:Z64"/>
    <mergeCell ref="A69:Z69"/>
    <mergeCell ref="A70:Z70"/>
    <mergeCell ref="A71:Z7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cols>
    <col min="1" max="1" width="36.85546875" customWidth="1"/>
  </cols>
  <sheetData>
    <row r="1" spans="1:2">
      <c r="A1" t="s">
        <v>1867</v>
      </c>
    </row>
    <row r="3" spans="1:2">
      <c r="A3" t="s">
        <v>7043</v>
      </c>
      <c r="B3">
        <v>2021</v>
      </c>
    </row>
    <row r="4" spans="1:2">
      <c r="A4" t="s">
        <v>7044</v>
      </c>
      <c r="B4">
        <v>0.8</v>
      </c>
    </row>
    <row r="5" spans="1:2">
      <c r="A5" t="s">
        <v>1854</v>
      </c>
      <c r="B5">
        <v>0.2</v>
      </c>
    </row>
    <row r="6" spans="1:2">
      <c r="A6" t="s">
        <v>1855</v>
      </c>
      <c r="B6">
        <v>0.5</v>
      </c>
    </row>
    <row r="7" spans="1:2">
      <c r="A7" t="s">
        <v>1868</v>
      </c>
      <c r="B7">
        <v>0</v>
      </c>
    </row>
    <row r="8" spans="1:2">
      <c r="A8" t="s">
        <v>1857</v>
      </c>
      <c r="B8">
        <v>0</v>
      </c>
    </row>
    <row r="9" spans="1:2">
      <c r="A9" t="s">
        <v>7045</v>
      </c>
      <c r="B9">
        <v>0.1</v>
      </c>
    </row>
    <row r="10" spans="1:2">
      <c r="A10" t="s">
        <v>1854</v>
      </c>
      <c r="B10">
        <v>0</v>
      </c>
    </row>
    <row r="11" spans="1:2">
      <c r="A11" t="s">
        <v>1855</v>
      </c>
      <c r="B11">
        <v>0</v>
      </c>
    </row>
    <row r="12" spans="1:2">
      <c r="A12" t="s">
        <v>1865</v>
      </c>
      <c r="B12">
        <v>0.1</v>
      </c>
    </row>
    <row r="13" spans="1:2">
      <c r="A13" t="s">
        <v>7046</v>
      </c>
      <c r="B13">
        <v>0</v>
      </c>
    </row>
    <row r="14" spans="1:2">
      <c r="A14" t="s">
        <v>1869</v>
      </c>
      <c r="B14">
        <v>0.1</v>
      </c>
    </row>
    <row r="15" spans="1:2">
      <c r="A15" t="s">
        <v>7150</v>
      </c>
      <c r="B15">
        <v>1.6</v>
      </c>
    </row>
    <row r="16" spans="1:2">
      <c r="A16" t="s">
        <v>1870</v>
      </c>
      <c r="B16">
        <v>0.5</v>
      </c>
    </row>
    <row r="17" spans="1:2">
      <c r="A17" t="s">
        <v>7151</v>
      </c>
      <c r="B17">
        <v>0.1</v>
      </c>
    </row>
    <row r="18" spans="1:2">
      <c r="A18" t="s">
        <v>1871</v>
      </c>
      <c r="B18">
        <v>0</v>
      </c>
    </row>
    <row r="19" spans="1:2">
      <c r="A19" t="s">
        <v>7152</v>
      </c>
      <c r="B19">
        <v>0.1</v>
      </c>
    </row>
    <row r="20" spans="1:2">
      <c r="A20" t="s">
        <v>7153</v>
      </c>
      <c r="B20">
        <v>0.2</v>
      </c>
    </row>
    <row r="21" spans="1:2">
      <c r="A21" t="s">
        <v>7154</v>
      </c>
      <c r="B21">
        <v>0.7</v>
      </c>
    </row>
    <row r="22" spans="1:2">
      <c r="A22" t="s">
        <v>1809</v>
      </c>
      <c r="B22">
        <v>2.6</v>
      </c>
    </row>
    <row r="23" spans="1:2">
      <c r="A23" t="s">
        <v>1811</v>
      </c>
    </row>
    <row r="24" spans="1:2">
      <c r="A24" t="s">
        <v>1872</v>
      </c>
    </row>
    <row r="25" spans="1:2">
      <c r="A25" t="s">
        <v>7155</v>
      </c>
    </row>
    <row r="26" spans="1:2">
      <c r="A26" t="s">
        <v>7156</v>
      </c>
    </row>
    <row r="27" spans="1:2">
      <c r="A27" t="s">
        <v>7157</v>
      </c>
    </row>
    <row r="28" spans="1:2">
      <c r="A28" t="s">
        <v>7158</v>
      </c>
    </row>
    <row r="29" spans="1:2">
      <c r="A29" t="s">
        <v>7159</v>
      </c>
    </row>
    <row r="30" spans="1:2">
      <c r="A30" t="s">
        <v>7160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cols>
    <col min="1" max="1" width="27.7109375" customWidth="1"/>
  </cols>
  <sheetData>
    <row r="1" spans="1:2">
      <c r="A1" t="s">
        <v>1873</v>
      </c>
    </row>
    <row r="3" spans="1:2">
      <c r="A3" t="s">
        <v>7043</v>
      </c>
      <c r="B3">
        <v>2021</v>
      </c>
    </row>
    <row r="4" spans="1:2">
      <c r="A4" t="s">
        <v>7044</v>
      </c>
      <c r="B4">
        <v>6</v>
      </c>
    </row>
    <row r="5" spans="1:2">
      <c r="A5" t="s">
        <v>1854</v>
      </c>
      <c r="B5">
        <v>1.9</v>
      </c>
    </row>
    <row r="6" spans="1:2">
      <c r="A6" t="s">
        <v>1855</v>
      </c>
      <c r="B6">
        <v>3.9</v>
      </c>
    </row>
    <row r="7" spans="1:2">
      <c r="A7" t="s">
        <v>1868</v>
      </c>
      <c r="B7">
        <v>0.1</v>
      </c>
    </row>
    <row r="8" spans="1:2">
      <c r="A8" t="s">
        <v>1857</v>
      </c>
      <c r="B8">
        <v>0.1</v>
      </c>
    </row>
    <row r="9" spans="1:2">
      <c r="A9" t="s">
        <v>7045</v>
      </c>
      <c r="B9">
        <v>3.3</v>
      </c>
    </row>
    <row r="10" spans="1:2">
      <c r="A10" t="s">
        <v>1854</v>
      </c>
      <c r="B10" t="s">
        <v>1799</v>
      </c>
    </row>
    <row r="11" spans="1:2">
      <c r="A11" t="s">
        <v>1855</v>
      </c>
      <c r="B11">
        <v>0.3</v>
      </c>
    </row>
    <row r="12" spans="1:2">
      <c r="A12" t="s">
        <v>1865</v>
      </c>
      <c r="B12">
        <v>2.7</v>
      </c>
    </row>
    <row r="13" spans="1:2">
      <c r="A13" t="s">
        <v>7046</v>
      </c>
      <c r="B13">
        <v>0.3</v>
      </c>
    </row>
    <row r="14" spans="1:2">
      <c r="A14" t="s">
        <v>1869</v>
      </c>
      <c r="B14" t="s">
        <v>1799</v>
      </c>
    </row>
    <row r="15" spans="1:2">
      <c r="A15" t="s">
        <v>7150</v>
      </c>
      <c r="B15">
        <v>7.3</v>
      </c>
    </row>
    <row r="16" spans="1:2">
      <c r="A16" t="s">
        <v>1870</v>
      </c>
      <c r="B16">
        <v>0.3</v>
      </c>
    </row>
    <row r="17" spans="1:2">
      <c r="A17" t="s">
        <v>7161</v>
      </c>
      <c r="B17">
        <v>0.2</v>
      </c>
    </row>
    <row r="18" spans="1:2">
      <c r="A18" t="s">
        <v>1874</v>
      </c>
      <c r="B18">
        <v>1.3</v>
      </c>
    </row>
    <row r="19" spans="1:2">
      <c r="A19" t="s">
        <v>7152</v>
      </c>
      <c r="B19">
        <v>1</v>
      </c>
    </row>
    <row r="20" spans="1:2">
      <c r="A20" t="s">
        <v>7153</v>
      </c>
      <c r="B20">
        <v>1.7</v>
      </c>
    </row>
    <row r="21" spans="1:2">
      <c r="A21" t="s">
        <v>7154</v>
      </c>
      <c r="B21">
        <v>2.9</v>
      </c>
    </row>
    <row r="22" spans="1:2">
      <c r="A22" t="s">
        <v>1809</v>
      </c>
      <c r="B22">
        <v>16.7</v>
      </c>
    </row>
    <row r="23" spans="1:2">
      <c r="A23" t="s">
        <v>1811</v>
      </c>
    </row>
    <row r="24" spans="1:2">
      <c r="A24" t="s">
        <v>1872</v>
      </c>
    </row>
    <row r="25" spans="1:2">
      <c r="A25" t="s">
        <v>7155</v>
      </c>
    </row>
    <row r="26" spans="1:2">
      <c r="A26" t="s">
        <v>7156</v>
      </c>
    </row>
    <row r="27" spans="1:2">
      <c r="A27" t="s">
        <v>7162</v>
      </c>
    </row>
    <row r="28" spans="1:2">
      <c r="A28" t="s">
        <v>7158</v>
      </c>
    </row>
    <row r="29" spans="1:2">
      <c r="A29" t="s">
        <v>7159</v>
      </c>
    </row>
    <row r="30" spans="1:2">
      <c r="A30" t="s">
        <v>7160</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7164</v>
      </c>
      <c r="AM2" t="s">
        <v>6912</v>
      </c>
    </row>
    <row r="3" spans="2:39">
      <c r="AJ3" s="66" t="s">
        <v>7101</v>
      </c>
      <c r="AK3" s="66" t="s">
        <v>7102</v>
      </c>
    </row>
    <row r="4" spans="2:39">
      <c r="C4" t="s">
        <v>7103</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7104</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4">
        <f>SUM(AH5:AH6)/25</f>
        <v>3.7719999999999998</v>
      </c>
      <c r="AJ5" t="s">
        <v>6892</v>
      </c>
      <c r="AK5" t="s">
        <v>1713</v>
      </c>
      <c r="AL5">
        <f>SUMIFS(AH5:AH13,AJ5:AJ13,AJ5)</f>
        <v>108.6</v>
      </c>
    </row>
    <row r="6" spans="2:39">
      <c r="C6" t="s">
        <v>7105</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49">
        <f>AH6/AH14</f>
        <v>0.51874310915104738</v>
      </c>
      <c r="AJ6" t="s">
        <v>6892</v>
      </c>
      <c r="AK6" t="s">
        <v>1713</v>
      </c>
      <c r="AL6">
        <f>SUMIFS(AH5:AH13,AJ5:AJ13,AJ11)</f>
        <v>72.8</v>
      </c>
    </row>
    <row r="7" spans="2:39">
      <c r="C7" s="67" t="s">
        <v>7106</v>
      </c>
      <c r="D7" s="67">
        <v>37.5</v>
      </c>
      <c r="E7" s="67">
        <v>41.4</v>
      </c>
      <c r="F7" s="67">
        <v>41</v>
      </c>
      <c r="G7" s="67">
        <v>42.1</v>
      </c>
      <c r="H7" s="67">
        <v>44.1</v>
      </c>
      <c r="I7" s="67">
        <v>41.9</v>
      </c>
      <c r="J7" s="67">
        <v>44.4</v>
      </c>
      <c r="K7" s="67">
        <v>46.6</v>
      </c>
      <c r="L7" s="67">
        <v>47.4</v>
      </c>
      <c r="M7" s="67">
        <v>46.2</v>
      </c>
      <c r="N7" s="67">
        <v>47.3</v>
      </c>
      <c r="O7" s="67">
        <v>51.7</v>
      </c>
      <c r="P7" s="67">
        <v>52.3</v>
      </c>
      <c r="Q7" s="67">
        <v>54.3</v>
      </c>
      <c r="R7" s="67">
        <v>55.4</v>
      </c>
      <c r="S7" s="67">
        <v>56.8</v>
      </c>
      <c r="T7" s="67">
        <v>60.6</v>
      </c>
      <c r="U7" s="67">
        <v>62.2</v>
      </c>
      <c r="V7" s="67">
        <v>64.900000000000006</v>
      </c>
      <c r="W7" s="67">
        <v>64</v>
      </c>
      <c r="X7" s="67">
        <v>62.6</v>
      </c>
      <c r="Y7" s="67">
        <v>60.9</v>
      </c>
      <c r="Z7" s="67">
        <v>61.6</v>
      </c>
      <c r="AA7" s="67">
        <v>61</v>
      </c>
      <c r="AB7" s="67">
        <v>56.9</v>
      </c>
      <c r="AC7" s="67">
        <v>58.8</v>
      </c>
      <c r="AD7" s="67">
        <v>59.9</v>
      </c>
      <c r="AE7" s="67">
        <v>62.9</v>
      </c>
      <c r="AF7" s="67">
        <v>59.4</v>
      </c>
      <c r="AG7" s="67">
        <v>53.8</v>
      </c>
      <c r="AH7" s="67">
        <v>50</v>
      </c>
    </row>
    <row r="8" spans="2:39">
      <c r="C8" s="67" t="s">
        <v>7107</v>
      </c>
      <c r="D8" s="67">
        <v>18.5</v>
      </c>
      <c r="E8" s="67">
        <v>19.2</v>
      </c>
      <c r="F8" s="67">
        <v>19.7</v>
      </c>
      <c r="G8" s="67">
        <v>20.100000000000001</v>
      </c>
      <c r="H8" s="67">
        <v>20.7</v>
      </c>
      <c r="I8" s="67">
        <v>21</v>
      </c>
      <c r="J8" s="67">
        <v>21.6</v>
      </c>
      <c r="K8" s="67">
        <v>21.8</v>
      </c>
      <c r="L8" s="67">
        <v>21.8</v>
      </c>
      <c r="M8" s="67">
        <v>21.4</v>
      </c>
      <c r="N8" s="67">
        <v>22.1</v>
      </c>
      <c r="O8" s="67">
        <v>22.5</v>
      </c>
      <c r="P8" s="67">
        <v>22.5</v>
      </c>
      <c r="Q8" s="67">
        <v>22.9</v>
      </c>
      <c r="R8" s="67">
        <v>23.6</v>
      </c>
      <c r="S8" s="67">
        <v>24</v>
      </c>
      <c r="T8" s="67">
        <v>24.5</v>
      </c>
      <c r="U8" s="67">
        <v>25.9</v>
      </c>
      <c r="V8" s="67">
        <v>27.7</v>
      </c>
      <c r="W8" s="67">
        <v>28.1</v>
      </c>
      <c r="X8" s="67">
        <v>28.9</v>
      </c>
      <c r="Y8" s="67">
        <v>31.1</v>
      </c>
      <c r="Z8" s="67">
        <v>32.6</v>
      </c>
      <c r="AA8" s="67">
        <v>33.299999999999997</v>
      </c>
      <c r="AB8" s="67">
        <v>34.9</v>
      </c>
      <c r="AC8" s="67">
        <v>40.799999999999997</v>
      </c>
      <c r="AD8" s="67">
        <v>42.9</v>
      </c>
      <c r="AE8" s="67">
        <v>43.3</v>
      </c>
      <c r="AF8" s="67">
        <v>44.6</v>
      </c>
      <c r="AG8" s="67">
        <v>42.6</v>
      </c>
      <c r="AH8" s="67">
        <v>43.4</v>
      </c>
    </row>
    <row r="9" spans="2:39">
      <c r="C9" s="67" t="s">
        <v>7108</v>
      </c>
      <c r="D9" s="67">
        <v>4.3</v>
      </c>
      <c r="E9" s="67">
        <v>4.4000000000000004</v>
      </c>
      <c r="F9" s="67">
        <v>4.4000000000000004</v>
      </c>
      <c r="G9" s="67">
        <v>4.5</v>
      </c>
      <c r="H9" s="67">
        <v>4.7</v>
      </c>
      <c r="I9" s="67">
        <v>4.8</v>
      </c>
      <c r="J9" s="67">
        <v>4.8</v>
      </c>
      <c r="K9" s="67">
        <v>5</v>
      </c>
      <c r="L9" s="67">
        <v>4.8</v>
      </c>
      <c r="M9" s="67">
        <v>4.5</v>
      </c>
      <c r="N9" s="67">
        <v>4.8</v>
      </c>
      <c r="O9" s="67">
        <v>4.8</v>
      </c>
      <c r="P9" s="67">
        <v>4.8</v>
      </c>
      <c r="Q9" s="67">
        <v>4.5999999999999996</v>
      </c>
      <c r="R9" s="67">
        <v>4.5</v>
      </c>
      <c r="S9" s="67">
        <v>1.8</v>
      </c>
      <c r="T9" s="67">
        <v>4.5</v>
      </c>
      <c r="U9" s="67">
        <v>4</v>
      </c>
      <c r="V9" s="67">
        <v>3.8</v>
      </c>
      <c r="W9" s="67">
        <v>3.5</v>
      </c>
      <c r="X9" s="67">
        <v>1.6</v>
      </c>
      <c r="Y9" s="67">
        <v>1.4</v>
      </c>
      <c r="Z9" s="67">
        <v>1.3</v>
      </c>
      <c r="AA9" s="67">
        <v>1</v>
      </c>
      <c r="AB9" s="67">
        <v>0.8</v>
      </c>
      <c r="AC9" s="67">
        <v>0.9</v>
      </c>
      <c r="AD9" s="67">
        <v>0.7</v>
      </c>
      <c r="AE9" s="67">
        <v>0.8</v>
      </c>
      <c r="AF9" s="67">
        <v>0.7</v>
      </c>
      <c r="AG9" s="67">
        <v>0.9</v>
      </c>
      <c r="AH9" s="67">
        <v>0.7</v>
      </c>
      <c r="AI9" s="34">
        <f>SUM(AH10:AH13)/25</f>
        <v>3.484</v>
      </c>
    </row>
    <row r="10" spans="2:39">
      <c r="C10" t="s">
        <v>7109</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49">
        <f>SUM(AH10:AH13)/AH14</f>
        <v>0.48015435501653797</v>
      </c>
      <c r="AJ10" t="s">
        <v>6892</v>
      </c>
      <c r="AK10" t="s">
        <v>1713</v>
      </c>
    </row>
    <row r="11" spans="2:39">
      <c r="C11" t="s">
        <v>7110</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6912</v>
      </c>
      <c r="AK11" t="s">
        <v>1713</v>
      </c>
    </row>
    <row r="12" spans="2:39">
      <c r="C12" t="s">
        <v>7111</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6912</v>
      </c>
      <c r="AK12" t="s">
        <v>1713</v>
      </c>
    </row>
    <row r="13" spans="2:39">
      <c r="C13" t="s">
        <v>7112</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6912</v>
      </c>
      <c r="AK13" t="s">
        <v>1713</v>
      </c>
    </row>
    <row r="14" spans="2:39">
      <c r="C14" s="68" t="s">
        <v>1809</v>
      </c>
      <c r="D14" s="68">
        <v>195.5</v>
      </c>
      <c r="E14" s="68">
        <v>199.1</v>
      </c>
      <c r="F14" s="68">
        <v>197.7</v>
      </c>
      <c r="G14" s="68">
        <v>197.5</v>
      </c>
      <c r="H14" s="68">
        <v>199.2</v>
      </c>
      <c r="I14" s="68">
        <v>191.1</v>
      </c>
      <c r="J14" s="68">
        <v>188.9</v>
      </c>
      <c r="K14" s="68">
        <v>189.9</v>
      </c>
      <c r="L14" s="68">
        <v>185.6</v>
      </c>
      <c r="M14" s="68">
        <v>181</v>
      </c>
      <c r="N14" s="68">
        <v>182</v>
      </c>
      <c r="O14" s="68">
        <v>184.5</v>
      </c>
      <c r="P14" s="68">
        <v>181.1</v>
      </c>
      <c r="Q14" s="68">
        <v>179.6</v>
      </c>
      <c r="R14" s="68">
        <v>179.6</v>
      </c>
      <c r="S14" s="68">
        <v>177.5</v>
      </c>
      <c r="T14" s="68">
        <v>182.1</v>
      </c>
      <c r="U14" s="68">
        <v>179.9</v>
      </c>
      <c r="V14" s="68">
        <v>182.2</v>
      </c>
      <c r="W14" s="68">
        <v>173.5</v>
      </c>
      <c r="X14" s="68">
        <v>168.6</v>
      </c>
      <c r="Y14" s="68">
        <v>166.1</v>
      </c>
      <c r="Z14" s="68">
        <v>165.5</v>
      </c>
      <c r="AA14" s="68">
        <v>167.9</v>
      </c>
      <c r="AB14" s="68">
        <v>165</v>
      </c>
      <c r="AC14" s="68">
        <v>184.5</v>
      </c>
      <c r="AD14" s="68">
        <v>186.2</v>
      </c>
      <c r="AE14" s="68">
        <v>194.3</v>
      </c>
      <c r="AF14" s="68">
        <v>193.6</v>
      </c>
      <c r="AG14" s="68">
        <v>185.3</v>
      </c>
      <c r="AH14" s="68">
        <v>181.4</v>
      </c>
      <c r="AI14" s="29">
        <f>SUM(AI5,AI9)</f>
        <v>7.2560000000000002</v>
      </c>
    </row>
    <row r="15" spans="2:39">
      <c r="C15" t="s">
        <v>7113</v>
      </c>
      <c r="AJ15">
        <f>SUM(AH5:AH13)-SUM(AH7:AH9)</f>
        <v>181.39999999999998</v>
      </c>
    </row>
    <row r="17" spans="2:37">
      <c r="B17" t="s">
        <v>7163</v>
      </c>
    </row>
    <row r="19" spans="2:37">
      <c r="C19" t="s">
        <v>7103</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7104</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6892</v>
      </c>
      <c r="AK20" t="s">
        <v>1702</v>
      </c>
    </row>
    <row r="21" spans="2:37">
      <c r="C21" t="s">
        <v>7105</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6892</v>
      </c>
      <c r="AK21" t="s">
        <v>1702</v>
      </c>
    </row>
    <row r="22" spans="2:37">
      <c r="C22" t="s">
        <v>7109</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6892</v>
      </c>
      <c r="AK22" t="s">
        <v>1702</v>
      </c>
    </row>
    <row r="23" spans="2:37">
      <c r="C23" t="s">
        <v>7110</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6912</v>
      </c>
      <c r="AK23" t="s">
        <v>1702</v>
      </c>
    </row>
    <row r="24" spans="2:37">
      <c r="C24" t="s">
        <v>7111</v>
      </c>
      <c r="D24">
        <v>0.1</v>
      </c>
      <c r="E24">
        <v>0.1</v>
      </c>
      <c r="F24">
        <v>0.1</v>
      </c>
      <c r="G24">
        <v>0.1</v>
      </c>
      <c r="H24">
        <v>0.1</v>
      </c>
      <c r="I24" t="s">
        <v>7114</v>
      </c>
      <c r="J24" t="s">
        <v>7114</v>
      </c>
      <c r="K24" t="s">
        <v>7114</v>
      </c>
      <c r="L24" t="s">
        <v>7114</v>
      </c>
      <c r="M24" t="s">
        <v>7114</v>
      </c>
      <c r="N24" t="s">
        <v>7114</v>
      </c>
      <c r="O24" t="s">
        <v>7114</v>
      </c>
      <c r="P24" t="s">
        <v>7114</v>
      </c>
      <c r="Q24" t="s">
        <v>7114</v>
      </c>
      <c r="R24" t="s">
        <v>7114</v>
      </c>
      <c r="S24" t="s">
        <v>7114</v>
      </c>
      <c r="T24" t="s">
        <v>7114</v>
      </c>
      <c r="U24" t="s">
        <v>7114</v>
      </c>
      <c r="V24" t="s">
        <v>7114</v>
      </c>
      <c r="W24" t="s">
        <v>7114</v>
      </c>
      <c r="X24" t="s">
        <v>7114</v>
      </c>
      <c r="Y24" t="s">
        <v>7114</v>
      </c>
      <c r="Z24" t="s">
        <v>7114</v>
      </c>
      <c r="AA24" t="s">
        <v>7114</v>
      </c>
      <c r="AB24" t="s">
        <v>7114</v>
      </c>
      <c r="AC24">
        <v>0</v>
      </c>
      <c r="AD24">
        <v>0</v>
      </c>
      <c r="AE24">
        <v>0</v>
      </c>
      <c r="AF24">
        <v>0</v>
      </c>
      <c r="AG24">
        <v>0</v>
      </c>
      <c r="AH24">
        <v>0</v>
      </c>
      <c r="AJ24" t="s">
        <v>6912</v>
      </c>
      <c r="AK24" t="s">
        <v>1702</v>
      </c>
    </row>
    <row r="25" spans="2:37">
      <c r="C25" t="s">
        <v>7112</v>
      </c>
      <c r="D25" t="s">
        <v>7115</v>
      </c>
      <c r="E25" t="s">
        <v>7114</v>
      </c>
      <c r="F25" t="s">
        <v>7114</v>
      </c>
      <c r="G25" t="s">
        <v>7114</v>
      </c>
      <c r="H25" t="s">
        <v>7114</v>
      </c>
      <c r="I25" t="s">
        <v>7114</v>
      </c>
      <c r="J25" t="s">
        <v>7114</v>
      </c>
      <c r="K25" t="s">
        <v>7114</v>
      </c>
      <c r="L25" t="s">
        <v>7114</v>
      </c>
      <c r="M25" t="s">
        <v>7114</v>
      </c>
      <c r="N25" t="s">
        <v>7114</v>
      </c>
      <c r="O25" t="s">
        <v>7114</v>
      </c>
      <c r="P25" t="s">
        <v>7114</v>
      </c>
      <c r="Q25" t="s">
        <v>7114</v>
      </c>
      <c r="R25" t="s">
        <v>7114</v>
      </c>
      <c r="S25" t="s">
        <v>7114</v>
      </c>
      <c r="T25" t="s">
        <v>7114</v>
      </c>
      <c r="U25" t="s">
        <v>7114</v>
      </c>
      <c r="V25" t="s">
        <v>7114</v>
      </c>
      <c r="W25" t="s">
        <v>7114</v>
      </c>
      <c r="X25" t="s">
        <v>7114</v>
      </c>
      <c r="Y25" t="s">
        <v>7114</v>
      </c>
      <c r="Z25" t="s">
        <v>7114</v>
      </c>
      <c r="AA25" t="s">
        <v>7114</v>
      </c>
      <c r="AB25" t="s">
        <v>7114</v>
      </c>
      <c r="AC25">
        <v>0</v>
      </c>
      <c r="AD25">
        <v>0</v>
      </c>
      <c r="AE25">
        <v>0</v>
      </c>
      <c r="AF25">
        <v>0</v>
      </c>
      <c r="AG25">
        <v>0</v>
      </c>
      <c r="AH25">
        <v>0</v>
      </c>
      <c r="AJ25" t="s">
        <v>6912</v>
      </c>
      <c r="AK25" t="s">
        <v>1702</v>
      </c>
    </row>
    <row r="26" spans="2:37">
      <c r="C26" s="68" t="s">
        <v>7165</v>
      </c>
      <c r="D26" s="68">
        <v>31.9</v>
      </c>
      <c r="E26" s="68">
        <v>31</v>
      </c>
      <c r="F26" s="68">
        <v>30.9</v>
      </c>
      <c r="G26" s="68">
        <v>30.6</v>
      </c>
      <c r="H26" s="68">
        <v>30.5</v>
      </c>
      <c r="I26" s="68">
        <v>28.5</v>
      </c>
      <c r="J26" s="68">
        <v>26.7</v>
      </c>
      <c r="K26" s="68">
        <v>26.4</v>
      </c>
      <c r="L26" s="68">
        <v>24.2</v>
      </c>
      <c r="M26" s="68">
        <v>24.9</v>
      </c>
      <c r="N26" s="68">
        <v>25.1</v>
      </c>
      <c r="O26" s="68">
        <v>24.8</v>
      </c>
      <c r="P26" s="68">
        <v>25.3</v>
      </c>
      <c r="Q26" s="68">
        <v>24.8</v>
      </c>
      <c r="R26" s="68">
        <v>24.9</v>
      </c>
      <c r="S26" s="68">
        <v>24.9</v>
      </c>
      <c r="T26" s="68">
        <v>25.4</v>
      </c>
      <c r="U26" s="68">
        <v>25.8</v>
      </c>
      <c r="V26" s="68">
        <v>26.4</v>
      </c>
      <c r="W26" s="68">
        <v>25.5</v>
      </c>
      <c r="X26" s="68">
        <v>26</v>
      </c>
      <c r="Y26" s="68">
        <v>27.6</v>
      </c>
      <c r="Z26" s="68">
        <v>27</v>
      </c>
      <c r="AA26" s="68">
        <v>28.7</v>
      </c>
      <c r="AB26" s="68">
        <v>29.3</v>
      </c>
      <c r="AC26" s="68">
        <v>30.1</v>
      </c>
      <c r="AD26" s="68">
        <v>31.9</v>
      </c>
      <c r="AE26" s="68">
        <v>32.799999999999997</v>
      </c>
      <c r="AF26" s="68">
        <v>38.6</v>
      </c>
      <c r="AG26" s="68">
        <v>36.5</v>
      </c>
      <c r="AH26" s="68">
        <v>36.200000000000003</v>
      </c>
    </row>
    <row r="27" spans="2:37">
      <c r="C27" t="s">
        <v>1811</v>
      </c>
    </row>
    <row r="28" spans="2:37">
      <c r="C28" t="s">
        <v>7113</v>
      </c>
    </row>
    <row r="31" spans="2:37">
      <c r="AH31" s="49">
        <f>SUM(AH10:AH13)/AH14</f>
        <v>0.48015435501653797</v>
      </c>
    </row>
    <row r="32" spans="2:37">
      <c r="AH32" s="49">
        <f>AH6/AH14</f>
        <v>0.51874310915104738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heetViews>
  <sheetFormatPr defaultRowHeight="15"/>
  <cols>
    <col min="2" max="2" width="23.5703125" customWidth="1"/>
    <col min="5" max="5" width="17.85546875" customWidth="1"/>
  </cols>
  <sheetData>
    <row r="1" spans="1:5">
      <c r="A1" t="s">
        <v>1935</v>
      </c>
    </row>
    <row r="3" spans="1:5">
      <c r="B3" t="s">
        <v>1786</v>
      </c>
      <c r="C3">
        <v>2021</v>
      </c>
      <c r="E3" s="10" t="s">
        <v>1984</v>
      </c>
    </row>
    <row r="4" spans="1:5">
      <c r="B4" s="1" t="s">
        <v>1702</v>
      </c>
      <c r="C4">
        <v>168.9</v>
      </c>
    </row>
    <row r="5" spans="1:5">
      <c r="B5" t="s">
        <v>1936</v>
      </c>
      <c r="C5">
        <v>41.7</v>
      </c>
    </row>
    <row r="6" spans="1:5">
      <c r="B6" t="s">
        <v>1937</v>
      </c>
      <c r="C6">
        <v>38.4</v>
      </c>
      <c r="E6" t="s">
        <v>6903</v>
      </c>
    </row>
    <row r="7" spans="1:5">
      <c r="B7" t="s">
        <v>1938</v>
      </c>
      <c r="C7">
        <v>3.2</v>
      </c>
      <c r="E7" t="s">
        <v>6898</v>
      </c>
    </row>
    <row r="8" spans="1:5">
      <c r="B8" t="s">
        <v>1939</v>
      </c>
      <c r="C8">
        <v>41.3</v>
      </c>
      <c r="E8" t="s">
        <v>6902</v>
      </c>
    </row>
    <row r="9" spans="1:5">
      <c r="B9" t="s">
        <v>1940</v>
      </c>
      <c r="C9">
        <v>33.200000000000003</v>
      </c>
      <c r="E9" t="s">
        <v>6899</v>
      </c>
    </row>
    <row r="10" spans="1:5">
      <c r="B10" t="s">
        <v>1941</v>
      </c>
      <c r="C10">
        <v>12.2</v>
      </c>
      <c r="E10" t="s">
        <v>6899</v>
      </c>
    </row>
    <row r="11" spans="1:5">
      <c r="B11" t="s">
        <v>1942</v>
      </c>
      <c r="C11">
        <v>11.9</v>
      </c>
      <c r="E11" t="s">
        <v>6902</v>
      </c>
    </row>
    <row r="12" spans="1:5">
      <c r="B12" t="s">
        <v>1943</v>
      </c>
      <c r="C12">
        <v>8</v>
      </c>
      <c r="E12" t="s">
        <v>6902</v>
      </c>
    </row>
    <row r="13" spans="1:5">
      <c r="B13" t="s">
        <v>1945</v>
      </c>
      <c r="C13">
        <v>5</v>
      </c>
      <c r="E13" t="s">
        <v>6899</v>
      </c>
    </row>
    <row r="14" spans="1:5">
      <c r="B14" t="s">
        <v>1944</v>
      </c>
      <c r="C14">
        <v>5</v>
      </c>
      <c r="E14" t="s">
        <v>6899</v>
      </c>
    </row>
    <row r="15" spans="1:5">
      <c r="B15" t="s">
        <v>1950</v>
      </c>
      <c r="C15">
        <v>2</v>
      </c>
      <c r="E15" t="s">
        <v>6902</v>
      </c>
    </row>
    <row r="16" spans="1:5">
      <c r="B16" t="s">
        <v>1949</v>
      </c>
      <c r="C16">
        <v>1.5</v>
      </c>
      <c r="E16" s="1" t="s">
        <v>2385</v>
      </c>
    </row>
    <row r="17" spans="2:5">
      <c r="B17" t="s">
        <v>1947</v>
      </c>
      <c r="C17">
        <v>1.7</v>
      </c>
      <c r="E17" t="s">
        <v>6899</v>
      </c>
    </row>
    <row r="18" spans="2:5">
      <c r="B18" t="s">
        <v>1946</v>
      </c>
      <c r="C18">
        <v>1.6</v>
      </c>
      <c r="E18" t="s">
        <v>6903</v>
      </c>
    </row>
    <row r="19" spans="2:5">
      <c r="B19" t="s">
        <v>1948</v>
      </c>
      <c r="C19">
        <v>1.3</v>
      </c>
      <c r="E19" t="s">
        <v>6899</v>
      </c>
    </row>
    <row r="20" spans="2:5">
      <c r="B20" t="s">
        <v>1951</v>
      </c>
      <c r="C20">
        <v>1</v>
      </c>
      <c r="E20" t="s">
        <v>6899</v>
      </c>
    </row>
    <row r="21" spans="2:5">
      <c r="B21" t="s">
        <v>1952</v>
      </c>
      <c r="C21">
        <v>0.9</v>
      </c>
      <c r="E21" t="s">
        <v>6899</v>
      </c>
    </row>
    <row r="22" spans="2:5">
      <c r="B22" t="s">
        <v>1953</v>
      </c>
      <c r="C22">
        <v>0.5</v>
      </c>
      <c r="E22" s="1" t="s">
        <v>2385</v>
      </c>
    </row>
    <row r="23" spans="2:5">
      <c r="B23" t="s">
        <v>1954</v>
      </c>
      <c r="C23">
        <v>0.2</v>
      </c>
      <c r="E23" s="1" t="s">
        <v>2385</v>
      </c>
    </row>
    <row r="24" spans="2:5">
      <c r="B24" t="s">
        <v>1955</v>
      </c>
      <c r="C24" t="s">
        <v>1799</v>
      </c>
      <c r="E24" s="1" t="s">
        <v>2385</v>
      </c>
    </row>
    <row r="25" spans="2:5">
      <c r="B25" s="123" t="s">
        <v>1713</v>
      </c>
      <c r="C25" s="63">
        <v>0.3</v>
      </c>
    </row>
    <row r="26" spans="2:5">
      <c r="B26" t="s">
        <v>1940</v>
      </c>
      <c r="C26">
        <v>0.3</v>
      </c>
      <c r="E26" t="s">
        <v>6899</v>
      </c>
    </row>
    <row r="27" spans="2:5">
      <c r="B27" t="s">
        <v>1954</v>
      </c>
      <c r="C27" t="s">
        <v>1799</v>
      </c>
      <c r="E27" t="s">
        <v>6903</v>
      </c>
    </row>
    <row r="28" spans="2:5">
      <c r="B28" t="s">
        <v>1946</v>
      </c>
      <c r="C28" t="s">
        <v>1799</v>
      </c>
      <c r="E28" t="s">
        <v>6903</v>
      </c>
    </row>
    <row r="29" spans="2:5">
      <c r="B29" t="s">
        <v>1936</v>
      </c>
      <c r="C29" t="s">
        <v>1799</v>
      </c>
      <c r="E29" t="s">
        <v>6903</v>
      </c>
    </row>
    <row r="30" spans="2:5">
      <c r="B30" t="s">
        <v>1937</v>
      </c>
      <c r="C30" t="s">
        <v>1799</v>
      </c>
      <c r="E30" t="s">
        <v>6903</v>
      </c>
    </row>
    <row r="31" spans="2:5">
      <c r="B31" t="s">
        <v>1938</v>
      </c>
      <c r="C31">
        <v>0</v>
      </c>
      <c r="E31" t="s">
        <v>7096</v>
      </c>
    </row>
    <row r="32" spans="2:5">
      <c r="B32" s="1" t="s">
        <v>1714</v>
      </c>
      <c r="C32">
        <v>23.3</v>
      </c>
    </row>
    <row r="33" spans="2:5">
      <c r="B33" t="s">
        <v>1957</v>
      </c>
      <c r="C33">
        <v>9.3000000000000007</v>
      </c>
      <c r="E33" t="s">
        <v>6899</v>
      </c>
    </row>
    <row r="34" spans="2:5">
      <c r="B34" t="s">
        <v>1956</v>
      </c>
      <c r="C34">
        <v>8.3000000000000007</v>
      </c>
      <c r="E34" t="s">
        <v>6899</v>
      </c>
    </row>
    <row r="35" spans="2:5">
      <c r="B35" t="s">
        <v>7047</v>
      </c>
      <c r="C35">
        <v>4.2</v>
      </c>
      <c r="E35" t="s">
        <v>6899</v>
      </c>
    </row>
    <row r="36" spans="2:5">
      <c r="B36" t="s">
        <v>1958</v>
      </c>
      <c r="C36">
        <v>1.2</v>
      </c>
      <c r="E36" t="s">
        <v>6899</v>
      </c>
    </row>
    <row r="37" spans="2:5">
      <c r="B37" t="s">
        <v>1959</v>
      </c>
      <c r="C37">
        <v>0.3</v>
      </c>
      <c r="E37" s="1" t="s">
        <v>2385</v>
      </c>
    </row>
    <row r="38" spans="2:5">
      <c r="B38" s="1" t="s">
        <v>1960</v>
      </c>
      <c r="C38">
        <v>178.8</v>
      </c>
    </row>
    <row r="39" spans="2:5">
      <c r="B39" t="s">
        <v>7048</v>
      </c>
      <c r="C39">
        <v>176.2</v>
      </c>
      <c r="E39" t="s">
        <v>6899</v>
      </c>
    </row>
    <row r="40" spans="2:5">
      <c r="B40" t="s">
        <v>1961</v>
      </c>
      <c r="C40">
        <v>2.1</v>
      </c>
      <c r="E40" t="s">
        <v>6899</v>
      </c>
    </row>
    <row r="41" spans="2:5">
      <c r="B41" t="s">
        <v>1959</v>
      </c>
      <c r="C41">
        <v>0.4</v>
      </c>
      <c r="E41" s="1" t="s">
        <v>2385</v>
      </c>
    </row>
    <row r="42" spans="2:5">
      <c r="B42" t="s">
        <v>1955</v>
      </c>
      <c r="C42">
        <v>0.1</v>
      </c>
      <c r="E42" s="1" t="s">
        <v>2385</v>
      </c>
    </row>
    <row r="43" spans="2:5">
      <c r="B43" s="1" t="s">
        <v>1962</v>
      </c>
      <c r="C43">
        <v>4.4000000000000004</v>
      </c>
    </row>
    <row r="44" spans="2:5">
      <c r="B44" t="s">
        <v>1959</v>
      </c>
      <c r="C44">
        <v>2.7</v>
      </c>
      <c r="E44" s="1" t="s">
        <v>2385</v>
      </c>
    </row>
    <row r="45" spans="2:5">
      <c r="B45" t="s">
        <v>1949</v>
      </c>
      <c r="C45">
        <v>1.7</v>
      </c>
      <c r="E45" s="1" t="s">
        <v>2385</v>
      </c>
    </row>
    <row r="46" spans="2:5">
      <c r="B46" t="s">
        <v>1963</v>
      </c>
      <c r="C46">
        <v>0.1</v>
      </c>
      <c r="E46" t="s">
        <v>6899</v>
      </c>
    </row>
    <row r="47" spans="2:5">
      <c r="B47" t="s">
        <v>1965</v>
      </c>
      <c r="C47" t="s">
        <v>1799</v>
      </c>
      <c r="E47" t="s">
        <v>6899</v>
      </c>
    </row>
    <row r="48" spans="2:5">
      <c r="B48" s="1" t="s">
        <v>1964</v>
      </c>
      <c r="C48">
        <v>5.4</v>
      </c>
    </row>
    <row r="49" spans="2:5">
      <c r="B49" t="s">
        <v>1965</v>
      </c>
      <c r="C49">
        <v>3.8</v>
      </c>
      <c r="E49" t="s">
        <v>6899</v>
      </c>
    </row>
    <row r="50" spans="2:5">
      <c r="B50" t="s">
        <v>1955</v>
      </c>
      <c r="C50">
        <v>0.9</v>
      </c>
      <c r="E50" s="1" t="s">
        <v>2385</v>
      </c>
    </row>
    <row r="51" spans="2:5">
      <c r="B51" t="s">
        <v>1959</v>
      </c>
      <c r="C51">
        <v>0.7</v>
      </c>
      <c r="E51" t="s">
        <v>6899</v>
      </c>
    </row>
    <row r="52" spans="2:5">
      <c r="B52" s="1" t="s">
        <v>1966</v>
      </c>
      <c r="C52">
        <v>0.6</v>
      </c>
    </row>
    <row r="53" spans="2:5">
      <c r="B53" t="s">
        <v>1959</v>
      </c>
      <c r="C53">
        <v>0.6</v>
      </c>
      <c r="E53" s="1" t="s">
        <v>2385</v>
      </c>
    </row>
    <row r="54" spans="2:5">
      <c r="B54" s="1" t="s">
        <v>1809</v>
      </c>
      <c r="C54">
        <v>376.4</v>
      </c>
    </row>
    <row r="55" spans="2:5">
      <c r="B55" t="s">
        <v>1810</v>
      </c>
    </row>
    <row r="56" spans="2:5">
      <c r="B56" t="s">
        <v>1811</v>
      </c>
    </row>
    <row r="57" spans="2:5">
      <c r="B57" t="s">
        <v>1967</v>
      </c>
    </row>
    <row r="58" spans="2:5">
      <c r="B58" t="s">
        <v>1967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cols>
    <col min="2" max="2" width="28.7109375" customWidth="1"/>
  </cols>
  <sheetData>
    <row r="1" spans="1:4">
      <c r="A1" t="s">
        <v>1970</v>
      </c>
    </row>
    <row r="3" spans="1:4">
      <c r="B3" t="s">
        <v>1786</v>
      </c>
      <c r="C3">
        <v>2021</v>
      </c>
      <c r="D3" t="s">
        <v>1984</v>
      </c>
    </row>
    <row r="4" spans="1:4">
      <c r="B4" s="1" t="s">
        <v>1702</v>
      </c>
      <c r="C4">
        <v>8.3000000000000007</v>
      </c>
      <c r="D4" s="1"/>
    </row>
    <row r="5" spans="1:4">
      <c r="B5" t="s">
        <v>1971</v>
      </c>
      <c r="C5">
        <v>5.2</v>
      </c>
      <c r="D5" t="s">
        <v>6890</v>
      </c>
    </row>
    <row r="6" spans="1:4">
      <c r="B6" t="s">
        <v>1972</v>
      </c>
      <c r="C6">
        <v>3</v>
      </c>
      <c r="D6" t="s">
        <v>6890</v>
      </c>
    </row>
    <row r="7" spans="1:4">
      <c r="B7" s="123" t="s">
        <v>1713</v>
      </c>
      <c r="C7" s="63">
        <v>278.2</v>
      </c>
    </row>
    <row r="8" spans="1:4">
      <c r="B8" t="s">
        <v>1973</v>
      </c>
      <c r="C8">
        <v>194.9</v>
      </c>
      <c r="D8" t="s">
        <v>6890</v>
      </c>
    </row>
    <row r="9" spans="1:4">
      <c r="B9" t="s">
        <v>1974</v>
      </c>
      <c r="C9">
        <v>66</v>
      </c>
      <c r="D9" t="s">
        <v>6890</v>
      </c>
    </row>
    <row r="10" spans="1:4">
      <c r="B10" t="s">
        <v>1975</v>
      </c>
      <c r="C10">
        <v>16.8</v>
      </c>
      <c r="D10" t="s">
        <v>6890</v>
      </c>
    </row>
    <row r="11" spans="1:4">
      <c r="B11" t="s">
        <v>1976</v>
      </c>
      <c r="C11">
        <v>0.5</v>
      </c>
      <c r="D11" t="s">
        <v>6890</v>
      </c>
    </row>
    <row r="12" spans="1:4">
      <c r="B12" s="1" t="s">
        <v>1714</v>
      </c>
      <c r="C12">
        <v>311.60000000000002</v>
      </c>
    </row>
    <row r="13" spans="1:4">
      <c r="B13" t="s">
        <v>1977</v>
      </c>
      <c r="C13">
        <v>294</v>
      </c>
      <c r="D13" t="s">
        <v>6890</v>
      </c>
    </row>
    <row r="14" spans="1:4">
      <c r="B14" t="s">
        <v>1974</v>
      </c>
      <c r="C14">
        <v>17.399999999999999</v>
      </c>
      <c r="D14" t="s">
        <v>6890</v>
      </c>
    </row>
    <row r="15" spans="1:4">
      <c r="B15" t="s">
        <v>1976</v>
      </c>
      <c r="C15">
        <v>0.2</v>
      </c>
      <c r="D15" t="s">
        <v>6890</v>
      </c>
    </row>
    <row r="16" spans="1:4">
      <c r="B16" t="s">
        <v>1809</v>
      </c>
      <c r="C16">
        <v>598.1</v>
      </c>
    </row>
    <row r="17" spans="2:2">
      <c r="B17" t="s">
        <v>1810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election activeCell="C10" sqref="C10"/>
    </sheetView>
  </sheetViews>
  <sheetFormatPr defaultRowHeight="15"/>
  <cols>
    <col min="1" max="1" width="49" customWidth="1"/>
  </cols>
  <sheetData>
    <row r="1" spans="1:2">
      <c r="A1" t="s">
        <v>7091</v>
      </c>
    </row>
    <row r="2" spans="1:2">
      <c r="A2" s="1" t="s">
        <v>10711</v>
      </c>
    </row>
    <row r="3" spans="1:2">
      <c r="A3" t="s">
        <v>2001</v>
      </c>
      <c r="B3">
        <v>2021</v>
      </c>
    </row>
    <row r="4" spans="1:2">
      <c r="A4" t="s">
        <v>7049</v>
      </c>
      <c r="B4">
        <v>-823.8</v>
      </c>
    </row>
    <row r="5" spans="1:2">
      <c r="A5" t="s">
        <v>7050</v>
      </c>
      <c r="B5">
        <v>-844.2</v>
      </c>
    </row>
    <row r="6" spans="1:2">
      <c r="A6" t="s">
        <v>7051</v>
      </c>
      <c r="B6">
        <v>19.899999999999999</v>
      </c>
    </row>
    <row r="7" spans="1:2">
      <c r="A7" t="s">
        <v>7052</v>
      </c>
      <c r="B7">
        <v>0.4</v>
      </c>
    </row>
    <row r="8" spans="1:2">
      <c r="A8" t="s">
        <v>7053</v>
      </c>
      <c r="B8">
        <v>0.1</v>
      </c>
    </row>
    <row r="9" spans="1:2">
      <c r="A9" t="s">
        <v>7054</v>
      </c>
      <c r="B9">
        <v>-100.3</v>
      </c>
    </row>
    <row r="10" spans="1:2">
      <c r="A10" t="s">
        <v>7055</v>
      </c>
      <c r="B10">
        <v>-100.3</v>
      </c>
    </row>
    <row r="11" spans="1:2">
      <c r="A11" t="s">
        <v>7056</v>
      </c>
      <c r="B11">
        <v>-32</v>
      </c>
    </row>
    <row r="12" spans="1:2">
      <c r="A12" t="s">
        <v>7057</v>
      </c>
      <c r="B12">
        <v>-32</v>
      </c>
    </row>
    <row r="13" spans="1:2">
      <c r="A13" t="s">
        <v>7058</v>
      </c>
      <c r="B13">
        <v>34.9</v>
      </c>
    </row>
    <row r="14" spans="1:2">
      <c r="A14" t="s">
        <v>7059</v>
      </c>
      <c r="B14">
        <v>34.9</v>
      </c>
    </row>
    <row r="15" spans="1:2">
      <c r="A15" t="s">
        <v>7060</v>
      </c>
      <c r="B15">
        <v>11.5</v>
      </c>
    </row>
    <row r="16" spans="1:2">
      <c r="A16" t="s">
        <v>7057</v>
      </c>
      <c r="B16">
        <v>10.6</v>
      </c>
    </row>
    <row r="17" spans="1:2">
      <c r="A17" t="s">
        <v>7061</v>
      </c>
      <c r="B17">
        <v>0.9</v>
      </c>
    </row>
    <row r="18" spans="1:2">
      <c r="A18" t="s">
        <v>7062</v>
      </c>
      <c r="B18">
        <v>24.5</v>
      </c>
    </row>
    <row r="19" spans="1:2">
      <c r="A19" t="s">
        <v>7059</v>
      </c>
      <c r="B19">
        <v>24.5</v>
      </c>
    </row>
    <row r="20" spans="1:2">
      <c r="A20" t="s">
        <v>7063</v>
      </c>
      <c r="B20">
        <v>38.1</v>
      </c>
    </row>
    <row r="21" spans="1:2">
      <c r="A21" t="s">
        <v>7064</v>
      </c>
      <c r="B21">
        <v>0.5</v>
      </c>
    </row>
    <row r="22" spans="1:2">
      <c r="A22" t="s">
        <v>7065</v>
      </c>
      <c r="B22" t="s">
        <v>1799</v>
      </c>
    </row>
    <row r="23" spans="1:2">
      <c r="A23" t="s">
        <v>7066</v>
      </c>
      <c r="B23">
        <v>-11.1</v>
      </c>
    </row>
    <row r="24" spans="1:2">
      <c r="A24" t="s">
        <v>7067</v>
      </c>
      <c r="B24">
        <v>4.3</v>
      </c>
    </row>
    <row r="25" spans="1:2">
      <c r="A25" t="s">
        <v>7068</v>
      </c>
      <c r="B25">
        <v>0.1</v>
      </c>
    </row>
    <row r="26" spans="1:2">
      <c r="A26" t="s">
        <v>7069</v>
      </c>
      <c r="B26">
        <v>44.2</v>
      </c>
    </row>
    <row r="27" spans="1:2">
      <c r="A27" t="s">
        <v>7070</v>
      </c>
      <c r="B27">
        <v>0.7</v>
      </c>
    </row>
    <row r="28" spans="1:2">
      <c r="A28" t="s">
        <v>7071</v>
      </c>
      <c r="B28" t="s">
        <v>10710</v>
      </c>
    </row>
    <row r="29" spans="1:2">
      <c r="A29" t="s">
        <v>7072</v>
      </c>
      <c r="B29">
        <v>0.2</v>
      </c>
    </row>
    <row r="30" spans="1:2">
      <c r="A30" t="s">
        <v>7073</v>
      </c>
      <c r="B30">
        <v>0.3</v>
      </c>
    </row>
    <row r="31" spans="1:2">
      <c r="A31" t="s">
        <v>7074</v>
      </c>
      <c r="B31">
        <v>0.2</v>
      </c>
    </row>
    <row r="32" spans="1:2">
      <c r="A32" t="s">
        <v>7075</v>
      </c>
      <c r="B32">
        <v>-132.30000000000001</v>
      </c>
    </row>
    <row r="33" spans="1:2">
      <c r="A33" t="s">
        <v>7076</v>
      </c>
      <c r="B33">
        <v>15.4</v>
      </c>
    </row>
    <row r="34" spans="1:2">
      <c r="A34" t="s">
        <v>7077</v>
      </c>
      <c r="B34">
        <v>-137.80000000000001</v>
      </c>
    </row>
    <row r="35" spans="1:2">
      <c r="A35" t="s">
        <v>7078</v>
      </c>
      <c r="B35">
        <v>2.5</v>
      </c>
    </row>
    <row r="36" spans="1:2">
      <c r="A36" t="s">
        <v>7079</v>
      </c>
      <c r="B36">
        <v>-12.5</v>
      </c>
    </row>
    <row r="37" spans="1:2">
      <c r="A37" t="s">
        <v>7080</v>
      </c>
      <c r="B37">
        <v>68.2</v>
      </c>
    </row>
    <row r="38" spans="1:2">
      <c r="A38" t="s">
        <v>7059</v>
      </c>
      <c r="B38">
        <v>68.2</v>
      </c>
    </row>
    <row r="39" spans="1:2">
      <c r="A39" t="s">
        <v>7081</v>
      </c>
      <c r="B39">
        <v>72.900000000000006</v>
      </c>
    </row>
    <row r="40" spans="1:2">
      <c r="A40" t="s">
        <v>1713</v>
      </c>
      <c r="B40">
        <v>62.1</v>
      </c>
    </row>
    <row r="41" spans="1:2">
      <c r="A41" t="s">
        <v>1714</v>
      </c>
      <c r="B41">
        <v>10.7</v>
      </c>
    </row>
    <row r="42" spans="1:2">
      <c r="A42" t="s">
        <v>7082</v>
      </c>
      <c r="B42">
        <v>-983.4</v>
      </c>
    </row>
    <row r="43" spans="1:2">
      <c r="A43" s="12" t="s">
        <v>7083</v>
      </c>
      <c r="B43">
        <v>-910.6</v>
      </c>
    </row>
    <row r="44" spans="1:2">
      <c r="A44" t="s">
        <v>2003</v>
      </c>
    </row>
    <row r="45" spans="1:2">
      <c r="A45" t="s">
        <v>7084</v>
      </c>
    </row>
    <row r="46" spans="1:2">
      <c r="A46" t="s">
        <v>7085</v>
      </c>
    </row>
    <row r="47" spans="1:2">
      <c r="A47" t="s">
        <v>7086</v>
      </c>
    </row>
    <row r="48" spans="1:2">
      <c r="A48" t="s">
        <v>7087</v>
      </c>
    </row>
    <row r="49" spans="1:1">
      <c r="A49" t="s">
        <v>7088</v>
      </c>
    </row>
    <row r="50" spans="1:1">
      <c r="A50" t="s">
        <v>7166</v>
      </c>
    </row>
    <row r="51" spans="1:1">
      <c r="A51" t="s">
        <v>7089</v>
      </c>
    </row>
    <row r="52" spans="1:1">
      <c r="A52" t="s">
        <v>7090</v>
      </c>
    </row>
    <row r="53" spans="1:1">
      <c r="A53" t="s">
        <v>7167</v>
      </c>
    </row>
    <row r="54" spans="1:1">
      <c r="A54" t="s">
        <v>7168</v>
      </c>
    </row>
    <row r="55" spans="1:1">
      <c r="A55" t="s">
        <v>7169</v>
      </c>
    </row>
    <row r="56" spans="1:1">
      <c r="A56" t="s">
        <v>2002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cols>
    <col min="2" max="2" width="19.7109375" customWidth="1"/>
    <col min="3" max="3" width="16.85546875" customWidth="1"/>
  </cols>
  <sheetData>
    <row r="1" spans="1:4">
      <c r="A1" t="s">
        <v>1978</v>
      </c>
    </row>
    <row r="3" spans="1:4">
      <c r="B3" t="s">
        <v>1786</v>
      </c>
      <c r="C3">
        <v>2021</v>
      </c>
      <c r="D3" t="s">
        <v>1985</v>
      </c>
    </row>
    <row r="4" spans="1:4">
      <c r="B4" s="123" t="s">
        <v>1713</v>
      </c>
      <c r="C4" s="63">
        <v>146.4</v>
      </c>
    </row>
    <row r="5" spans="1:4">
      <c r="B5" t="s">
        <v>1979</v>
      </c>
      <c r="C5">
        <v>122.6</v>
      </c>
      <c r="D5" t="s">
        <v>6913</v>
      </c>
    </row>
    <row r="6" spans="1:4">
      <c r="B6" t="s">
        <v>1980</v>
      </c>
      <c r="C6">
        <v>21.1</v>
      </c>
      <c r="D6" t="s">
        <v>7097</v>
      </c>
    </row>
    <row r="7" spans="1:4">
      <c r="B7" t="s">
        <v>1981</v>
      </c>
      <c r="C7">
        <v>2.6</v>
      </c>
      <c r="D7" t="s">
        <v>7098</v>
      </c>
    </row>
    <row r="8" spans="1:4">
      <c r="B8" t="s">
        <v>7092</v>
      </c>
      <c r="C8">
        <v>0.2</v>
      </c>
      <c r="D8" t="s">
        <v>7099</v>
      </c>
    </row>
    <row r="9" spans="1:4" s="1" customFormat="1">
      <c r="B9" s="1" t="s">
        <v>1714</v>
      </c>
      <c r="C9">
        <v>22.7</v>
      </c>
    </row>
    <row r="10" spans="1:4">
      <c r="B10" t="s">
        <v>1980</v>
      </c>
      <c r="C10">
        <v>20.9</v>
      </c>
      <c r="D10" t="s">
        <v>7099</v>
      </c>
    </row>
    <row r="11" spans="1:4">
      <c r="B11" t="s">
        <v>1981</v>
      </c>
      <c r="C11">
        <v>1.8</v>
      </c>
      <c r="D11" t="s">
        <v>7100</v>
      </c>
    </row>
    <row r="12" spans="1:4">
      <c r="B12" t="s">
        <v>1809</v>
      </c>
      <c r="C12">
        <v>169.2</v>
      </c>
    </row>
    <row r="13" spans="1:4">
      <c r="B13" t="s">
        <v>1810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A13"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5" t="s">
        <v>2004</v>
      </c>
      <c r="D3" s="55" t="s">
        <v>7170</v>
      </c>
      <c r="E3" s="55"/>
      <c r="F3" s="55"/>
      <c r="G3" s="55"/>
      <c r="H3" s="55"/>
    </row>
    <row r="4" spans="1:33" ht="15" customHeight="1">
      <c r="C4" s="55" t="s">
        <v>2005</v>
      </c>
      <c r="D4" s="55" t="s">
        <v>7171</v>
      </c>
      <c r="E4" s="55"/>
      <c r="F4" s="55"/>
      <c r="G4" s="55" t="s">
        <v>2006</v>
      </c>
      <c r="H4" s="55"/>
    </row>
    <row r="5" spans="1:33" ht="15" customHeight="1">
      <c r="C5" s="55" t="s">
        <v>2007</v>
      </c>
      <c r="D5" s="55"/>
      <c r="E5" s="55"/>
      <c r="F5" s="55"/>
      <c r="G5" s="55"/>
      <c r="H5" s="55"/>
    </row>
    <row r="6" spans="1:33" ht="15" customHeight="1">
      <c r="C6" s="55" t="s">
        <v>2008</v>
      </c>
      <c r="D6" s="55"/>
      <c r="E6" s="55" t="s">
        <v>7172</v>
      </c>
      <c r="F6" s="55"/>
      <c r="G6" s="55"/>
      <c r="H6" s="55"/>
    </row>
    <row r="10" spans="1:33" ht="15" customHeight="1">
      <c r="A10" s="56" t="s">
        <v>2009</v>
      </c>
      <c r="B10" s="15" t="s">
        <v>2010</v>
      </c>
      <c r="AG10" s="57" t="s">
        <v>6915</v>
      </c>
    </row>
    <row r="11" spans="1:33" ht="15" customHeight="1">
      <c r="B11" s="13" t="s">
        <v>2011</v>
      </c>
      <c r="AG11" s="57" t="s">
        <v>6916</v>
      </c>
    </row>
    <row r="12" spans="1:33" ht="15" customHeight="1">
      <c r="B12" s="13" t="s">
        <v>2012</v>
      </c>
      <c r="C12" s="58" t="s">
        <v>2012</v>
      </c>
      <c r="D12" s="58" t="s">
        <v>2012</v>
      </c>
      <c r="E12" s="58" t="s">
        <v>2012</v>
      </c>
      <c r="F12" s="58" t="s">
        <v>2012</v>
      </c>
      <c r="G12" s="58" t="s">
        <v>2012</v>
      </c>
      <c r="H12" s="58" t="s">
        <v>2012</v>
      </c>
      <c r="I12" s="58" t="s">
        <v>2012</v>
      </c>
      <c r="J12" s="58" t="s">
        <v>2012</v>
      </c>
      <c r="K12" s="58" t="s">
        <v>2012</v>
      </c>
      <c r="L12" s="58" t="s">
        <v>2012</v>
      </c>
      <c r="M12" s="58" t="s">
        <v>2012</v>
      </c>
      <c r="N12" s="58" t="s">
        <v>2012</v>
      </c>
      <c r="O12" s="58" t="s">
        <v>2012</v>
      </c>
      <c r="P12" s="58" t="s">
        <v>2012</v>
      </c>
      <c r="Q12" s="58" t="s">
        <v>2012</v>
      </c>
      <c r="R12" s="58" t="s">
        <v>2012</v>
      </c>
      <c r="S12" s="58" t="s">
        <v>2012</v>
      </c>
      <c r="T12" s="58" t="s">
        <v>2012</v>
      </c>
      <c r="U12" s="58" t="s">
        <v>2012</v>
      </c>
      <c r="V12" s="58" t="s">
        <v>2012</v>
      </c>
      <c r="W12" s="58" t="s">
        <v>2012</v>
      </c>
      <c r="X12" s="58" t="s">
        <v>2012</v>
      </c>
      <c r="Y12" s="58" t="s">
        <v>2012</v>
      </c>
      <c r="Z12" s="58" t="s">
        <v>2012</v>
      </c>
      <c r="AA12" s="58" t="s">
        <v>2012</v>
      </c>
      <c r="AB12" s="58" t="s">
        <v>2012</v>
      </c>
      <c r="AC12" s="58" t="s">
        <v>2012</v>
      </c>
      <c r="AD12" s="58" t="s">
        <v>2012</v>
      </c>
      <c r="AE12" s="58" t="s">
        <v>2012</v>
      </c>
      <c r="AF12" s="58" t="s">
        <v>2012</v>
      </c>
      <c r="AG12" s="57" t="s">
        <v>6917</v>
      </c>
    </row>
    <row r="13" spans="1:33" ht="15" customHeight="1" thickBot="1">
      <c r="B13" s="14" t="s">
        <v>2013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9" t="s">
        <v>6918</v>
      </c>
    </row>
    <row r="14" spans="1:33" ht="15" customHeight="1" thickTop="1"/>
    <row r="15" spans="1:33" ht="15" customHeight="1">
      <c r="B15" s="16" t="s">
        <v>2014</v>
      </c>
    </row>
    <row r="16" spans="1:33" ht="15" customHeight="1">
      <c r="A16" s="56" t="s">
        <v>2015</v>
      </c>
      <c r="B16" s="17" t="s">
        <v>2016</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6" t="s">
        <v>2017</v>
      </c>
      <c r="B17" s="17" t="s">
        <v>2018</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6" t="s">
        <v>2019</v>
      </c>
      <c r="B18" s="17" t="s">
        <v>2020</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6" t="s">
        <v>2021</v>
      </c>
      <c r="B19" s="16" t="s">
        <v>2022</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2023</v>
      </c>
    </row>
    <row r="22" spans="1:33" ht="15" customHeight="1">
      <c r="A22" s="56" t="s">
        <v>2024</v>
      </c>
      <c r="B22" s="17" t="s">
        <v>2016</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6" t="s">
        <v>2025</v>
      </c>
      <c r="B23" s="17" t="s">
        <v>2018</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6" t="s">
        <v>2026</v>
      </c>
      <c r="B24" s="17" t="s">
        <v>2027</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6" t="s">
        <v>2028</v>
      </c>
      <c r="B25" s="17" t="s">
        <v>2020</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6" t="s">
        <v>2029</v>
      </c>
      <c r="B26" s="16" t="s">
        <v>2030</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2031</v>
      </c>
    </row>
    <row r="29" spans="1:33" ht="15" customHeight="1">
      <c r="A29" s="56" t="s">
        <v>2032</v>
      </c>
      <c r="B29" s="17" t="s">
        <v>2016</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6" t="s">
        <v>2033</v>
      </c>
      <c r="B30" s="17" t="s">
        <v>2034</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6" t="s">
        <v>2035</v>
      </c>
      <c r="B31" s="17" t="s">
        <v>2027</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6" t="s">
        <v>2036</v>
      </c>
      <c r="B32" s="17" t="s">
        <v>2020</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6" t="s">
        <v>2037</v>
      </c>
      <c r="B33" s="16" t="s">
        <v>2038</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2039</v>
      </c>
    </row>
    <row r="36" spans="1:33" ht="15" customHeight="1">
      <c r="A36" s="56" t="s">
        <v>2040</v>
      </c>
      <c r="B36" s="17" t="s">
        <v>2041</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6" t="s">
        <v>2042</v>
      </c>
      <c r="B37" s="17" t="s">
        <v>2043</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6" t="s">
        <v>2044</v>
      </c>
      <c r="B38" s="17" t="s">
        <v>2020</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6" t="s">
        <v>2045</v>
      </c>
      <c r="B39" s="16" t="s">
        <v>2046</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2047</v>
      </c>
    </row>
    <row r="42" spans="1:33" ht="15" customHeight="1">
      <c r="A42" s="56" t="s">
        <v>2048</v>
      </c>
      <c r="B42" s="17" t="s">
        <v>2016</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6" t="s">
        <v>2049</v>
      </c>
      <c r="B43" s="17" t="s">
        <v>2018</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6" t="s">
        <v>2050</v>
      </c>
      <c r="B44" s="17" t="s">
        <v>2027</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6" t="s">
        <v>2051</v>
      </c>
      <c r="B45" s="17" t="s">
        <v>2052</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6" t="s">
        <v>2053</v>
      </c>
      <c r="B46" s="16" t="s">
        <v>2054</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2055</v>
      </c>
    </row>
    <row r="49" spans="1:33" ht="15" customHeight="1">
      <c r="A49" s="56" t="s">
        <v>2056</v>
      </c>
      <c r="B49" s="17" t="s">
        <v>2041</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6" t="s">
        <v>2057</v>
      </c>
      <c r="B50" s="17" t="s">
        <v>2018</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6" t="s">
        <v>2058</v>
      </c>
      <c r="B51" s="17" t="s">
        <v>2027</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6" t="s">
        <v>2059</v>
      </c>
      <c r="B52" s="17" t="s">
        <v>2052</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6" t="s">
        <v>2060</v>
      </c>
      <c r="B53" s="16" t="s">
        <v>2061</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2062</v>
      </c>
    </row>
    <row r="56" spans="1:33" ht="15" customHeight="1">
      <c r="A56" s="56" t="s">
        <v>2063</v>
      </c>
      <c r="B56" s="16" t="s">
        <v>2064</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76" t="s">
        <v>6919</v>
      </c>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row>
    <row r="59" spans="1:33" ht="15" customHeight="1">
      <c r="B59" s="60" t="s">
        <v>6920</v>
      </c>
    </row>
    <row r="60" spans="1:33" ht="15" customHeight="1">
      <c r="B60" s="60" t="s">
        <v>6921</v>
      </c>
    </row>
    <row r="61" spans="1:33" ht="15" customHeight="1">
      <c r="B61" s="60" t="s">
        <v>6922</v>
      </c>
    </row>
    <row r="62" spans="1:33" ht="15" customHeight="1">
      <c r="B62" s="60" t="s">
        <v>2065</v>
      </c>
    </row>
    <row r="63" spans="1:33" ht="15" customHeight="1">
      <c r="B63" s="60" t="s">
        <v>6923</v>
      </c>
    </row>
    <row r="64" spans="1:33" ht="15" customHeight="1">
      <c r="B64" s="60" t="s">
        <v>6924</v>
      </c>
    </row>
    <row r="65" spans="2:2" ht="15" customHeight="1">
      <c r="B65" s="60" t="s">
        <v>6925</v>
      </c>
    </row>
    <row r="66" spans="2:2" ht="15" customHeight="1">
      <c r="B66" s="60" t="s">
        <v>6926</v>
      </c>
    </row>
    <row r="67" spans="2:2" ht="15" customHeight="1">
      <c r="B67" s="60" t="s">
        <v>2066</v>
      </c>
    </row>
    <row r="68" spans="2:2" ht="15" customHeight="1">
      <c r="B68" s="60" t="s">
        <v>2067</v>
      </c>
    </row>
    <row r="69" spans="2:2" ht="15" customHeight="1">
      <c r="B69" s="60" t="s">
        <v>2068</v>
      </c>
    </row>
    <row r="70" spans="2:2" ht="15" customHeight="1">
      <c r="B70" s="60" t="s">
        <v>2069</v>
      </c>
    </row>
    <row r="71" spans="2:2" ht="15" customHeight="1">
      <c r="B71" s="60" t="s">
        <v>2070</v>
      </c>
    </row>
    <row r="72" spans="2:2" ht="15" customHeight="1">
      <c r="B72" s="60" t="s">
        <v>2071</v>
      </c>
    </row>
    <row r="73" spans="2:2" ht="15" customHeight="1">
      <c r="B73" s="60" t="s">
        <v>6927</v>
      </c>
    </row>
    <row r="74" spans="2:2" ht="15" customHeight="1">
      <c r="B74" s="60" t="s">
        <v>6928</v>
      </c>
    </row>
  </sheetData>
  <mergeCells count="1">
    <mergeCell ref="B58:AG58"/>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61" t="s">
        <v>2004</v>
      </c>
      <c r="E3" s="61" t="s">
        <v>7170</v>
      </c>
      <c r="F3" s="55"/>
      <c r="G3" s="55"/>
      <c r="H3" s="55"/>
    </row>
    <row r="4" spans="1:33" ht="15" customHeight="1">
      <c r="D4" s="61" t="s">
        <v>2005</v>
      </c>
      <c r="E4" s="61" t="s">
        <v>7171</v>
      </c>
      <c r="F4" s="55"/>
      <c r="G4" s="55"/>
      <c r="H4" s="61" t="s">
        <v>2006</v>
      </c>
    </row>
    <row r="5" spans="1:33" ht="15" customHeight="1">
      <c r="D5" s="61" t="s">
        <v>2007</v>
      </c>
      <c r="E5" s="61"/>
      <c r="F5" s="55"/>
      <c r="G5" s="55"/>
      <c r="H5" s="55"/>
    </row>
    <row r="6" spans="1:33" ht="15" customHeight="1">
      <c r="D6" s="61" t="s">
        <v>2008</v>
      </c>
      <c r="E6" s="55"/>
      <c r="F6" s="61" t="s">
        <v>7172</v>
      </c>
      <c r="G6" s="55"/>
      <c r="H6" s="55"/>
    </row>
    <row r="11" spans="1:33" ht="15" customHeight="1">
      <c r="A11" s="56" t="s">
        <v>2072</v>
      </c>
      <c r="B11" s="15" t="s">
        <v>2073</v>
      </c>
      <c r="AG11" s="57" t="s">
        <v>6915</v>
      </c>
    </row>
    <row r="12" spans="1:33" ht="15" customHeight="1">
      <c r="B12" s="13"/>
      <c r="AG12" s="57" t="s">
        <v>6916</v>
      </c>
    </row>
    <row r="13" spans="1:33" ht="15" customHeight="1">
      <c r="B13" s="13"/>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7" t="s">
        <v>6917</v>
      </c>
    </row>
    <row r="14" spans="1:33" ht="15" customHeight="1" thickBot="1">
      <c r="B14" s="14" t="s">
        <v>2074</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9" t="s">
        <v>6918</v>
      </c>
    </row>
    <row r="15" spans="1:33" ht="15" customHeight="1" thickTop="1"/>
    <row r="16" spans="1:33" ht="15" customHeight="1">
      <c r="B16" s="16" t="s">
        <v>2075</v>
      </c>
    </row>
    <row r="17" spans="1:33" ht="15" customHeight="1">
      <c r="B17" s="16" t="s">
        <v>2076</v>
      </c>
    </row>
    <row r="18" spans="1:33" ht="15" customHeight="1">
      <c r="B18" s="16" t="s">
        <v>2077</v>
      </c>
    </row>
    <row r="19" spans="1:33" ht="15" customHeight="1">
      <c r="A19" s="56" t="s">
        <v>2078</v>
      </c>
      <c r="B19" s="17" t="s">
        <v>2079</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6" t="s">
        <v>2080</v>
      </c>
      <c r="B20" s="17" t="s">
        <v>2081</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6" t="s">
        <v>2082</v>
      </c>
      <c r="B21" s="17" t="s">
        <v>2083</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6" t="s">
        <v>2084</v>
      </c>
      <c r="B22" s="17" t="s">
        <v>2085</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6" t="s">
        <v>2086</v>
      </c>
      <c r="B23" s="17" t="s">
        <v>2087</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6" t="s">
        <v>2088</v>
      </c>
      <c r="B24" s="17" t="s">
        <v>2089</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6" t="s">
        <v>2090</v>
      </c>
      <c r="B25" s="17" t="s">
        <v>2091</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6" t="s">
        <v>2092</v>
      </c>
      <c r="B26" s="17" t="s">
        <v>2093</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6" t="s">
        <v>2094</v>
      </c>
      <c r="B27" s="17" t="s">
        <v>2095</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6" t="s">
        <v>2096</v>
      </c>
      <c r="B28" s="17" t="s">
        <v>2097</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2098</v>
      </c>
    </row>
    <row r="29" spans="1:33" ht="15" customHeight="1">
      <c r="A29" s="56" t="s">
        <v>2099</v>
      </c>
      <c r="B29" s="16" t="s">
        <v>2100</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2101</v>
      </c>
    </row>
    <row r="32" spans="1:33" ht="15" customHeight="1">
      <c r="A32" s="56" t="s">
        <v>2102</v>
      </c>
      <c r="B32" s="17" t="s">
        <v>2103</v>
      </c>
      <c r="C32" s="23" t="s">
        <v>2098</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2098</v>
      </c>
    </row>
    <row r="33" spans="1:33" ht="15" customHeight="1">
      <c r="A33" s="56" t="s">
        <v>2104</v>
      </c>
      <c r="B33" s="17" t="s">
        <v>2105</v>
      </c>
      <c r="C33" s="23" t="s">
        <v>2098</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2098</v>
      </c>
    </row>
    <row r="34" spans="1:33" ht="15" customHeight="1">
      <c r="A34" s="56" t="s">
        <v>2106</v>
      </c>
      <c r="B34" s="17" t="s">
        <v>2107</v>
      </c>
      <c r="C34" s="23" t="s">
        <v>2098</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2098</v>
      </c>
    </row>
    <row r="35" spans="1:33" ht="15" customHeight="1">
      <c r="A35" s="56" t="s">
        <v>2108</v>
      </c>
      <c r="B35" s="17" t="s">
        <v>2109</v>
      </c>
      <c r="C35" s="23" t="s">
        <v>2098</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2098</v>
      </c>
    </row>
    <row r="36" spans="1:33" ht="15" customHeight="1">
      <c r="A36" s="56" t="s">
        <v>2110</v>
      </c>
      <c r="B36" s="17" t="s">
        <v>2111</v>
      </c>
      <c r="C36" s="23" t="s">
        <v>2098</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2098</v>
      </c>
    </row>
    <row r="37" spans="1:33" ht="15" customHeight="1">
      <c r="A37" s="56" t="s">
        <v>2112</v>
      </c>
      <c r="B37" s="17" t="s">
        <v>2113</v>
      </c>
      <c r="C37" s="23" t="s">
        <v>2098</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2098</v>
      </c>
    </row>
    <row r="38" spans="1:33" ht="15" customHeight="1">
      <c r="A38" s="56" t="s">
        <v>2114</v>
      </c>
      <c r="B38" s="17" t="s">
        <v>2115</v>
      </c>
      <c r="C38" s="23" t="s">
        <v>2098</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2098</v>
      </c>
    </row>
    <row r="39" spans="1:33" ht="15" customHeight="1">
      <c r="A39" s="56" t="s">
        <v>2116</v>
      </c>
      <c r="B39" s="17" t="s">
        <v>2117</v>
      </c>
      <c r="C39" s="23" t="s">
        <v>2098</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2098</v>
      </c>
    </row>
    <row r="40" spans="1:33" ht="15" customHeight="1">
      <c r="A40" s="56" t="s">
        <v>2118</v>
      </c>
      <c r="B40" s="17" t="s">
        <v>2119</v>
      </c>
      <c r="C40" s="23" t="s">
        <v>2098</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2098</v>
      </c>
    </row>
    <row r="41" spans="1:33" ht="15" customHeight="1">
      <c r="A41" s="56" t="s">
        <v>2120</v>
      </c>
      <c r="B41" s="17" t="s">
        <v>2121</v>
      </c>
      <c r="C41" s="23" t="s">
        <v>2098</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2098</v>
      </c>
    </row>
    <row r="42" spans="1:33" ht="15" customHeight="1">
      <c r="A42" s="56" t="s">
        <v>2122</v>
      </c>
      <c r="B42" s="16" t="s">
        <v>2123</v>
      </c>
      <c r="C42" s="24" t="s">
        <v>2098</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2098</v>
      </c>
    </row>
    <row r="43" spans="1:33" ht="15" customHeight="1">
      <c r="B43" s="16" t="s">
        <v>2124</v>
      </c>
    </row>
    <row r="44" spans="1:33" ht="15" customHeight="1">
      <c r="A44" s="56" t="s">
        <v>2125</v>
      </c>
      <c r="B44" s="17" t="s">
        <v>2103</v>
      </c>
      <c r="C44" s="23" t="s">
        <v>2098</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2098</v>
      </c>
    </row>
    <row r="45" spans="1:33" ht="15" customHeight="1">
      <c r="A45" s="56" t="s">
        <v>2126</v>
      </c>
      <c r="B45" s="17" t="s">
        <v>2105</v>
      </c>
      <c r="C45" s="23" t="s">
        <v>2098</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2098</v>
      </c>
    </row>
    <row r="46" spans="1:33" ht="15" customHeight="1">
      <c r="A46" s="56" t="s">
        <v>2127</v>
      </c>
      <c r="B46" s="17" t="s">
        <v>2107</v>
      </c>
      <c r="C46" s="23" t="s">
        <v>2098</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2098</v>
      </c>
    </row>
    <row r="47" spans="1:33" ht="15" customHeight="1">
      <c r="A47" s="56" t="s">
        <v>2128</v>
      </c>
      <c r="B47" s="17" t="s">
        <v>2109</v>
      </c>
      <c r="C47" s="23" t="s">
        <v>2098</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2098</v>
      </c>
    </row>
    <row r="48" spans="1:33" ht="15" customHeight="1">
      <c r="A48" s="56" t="s">
        <v>2129</v>
      </c>
      <c r="B48" s="17" t="s">
        <v>2111</v>
      </c>
      <c r="C48" s="23" t="s">
        <v>2098</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2098</v>
      </c>
    </row>
    <row r="49" spans="1:33" ht="15" customHeight="1">
      <c r="A49" s="56" t="s">
        <v>2130</v>
      </c>
      <c r="B49" s="17" t="s">
        <v>2113</v>
      </c>
      <c r="C49" s="23" t="s">
        <v>2098</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2098</v>
      </c>
    </row>
    <row r="50" spans="1:33" ht="15" customHeight="1">
      <c r="A50" s="56" t="s">
        <v>2131</v>
      </c>
      <c r="B50" s="17" t="s">
        <v>2115</v>
      </c>
      <c r="C50" s="23" t="s">
        <v>2098</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2098</v>
      </c>
    </row>
    <row r="51" spans="1:33" ht="15" customHeight="1">
      <c r="A51" s="56" t="s">
        <v>2132</v>
      </c>
      <c r="B51" s="17" t="s">
        <v>2117</v>
      </c>
      <c r="C51" s="23" t="s">
        <v>2098</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2098</v>
      </c>
    </row>
    <row r="52" spans="1:33" ht="15" customHeight="1">
      <c r="A52" s="56" t="s">
        <v>2133</v>
      </c>
      <c r="B52" s="17" t="s">
        <v>2119</v>
      </c>
      <c r="C52" s="23" t="s">
        <v>2098</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2098</v>
      </c>
    </row>
    <row r="53" spans="1:33" ht="15" customHeight="1">
      <c r="A53" s="56" t="s">
        <v>2134</v>
      </c>
      <c r="B53" s="17" t="s">
        <v>2121</v>
      </c>
      <c r="C53" s="23" t="s">
        <v>2098</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2098</v>
      </c>
    </row>
    <row r="54" spans="1:33" ht="15" customHeight="1">
      <c r="A54" s="56" t="s">
        <v>2135</v>
      </c>
      <c r="B54" s="16" t="s">
        <v>2136</v>
      </c>
      <c r="C54" s="24" t="s">
        <v>2098</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2098</v>
      </c>
    </row>
    <row r="55" spans="1:33" ht="15" customHeight="1">
      <c r="A55" s="56" t="s">
        <v>2137</v>
      </c>
      <c r="B55" s="16" t="s">
        <v>2138</v>
      </c>
      <c r="C55" s="24" t="s">
        <v>2098</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2098</v>
      </c>
    </row>
    <row r="57" spans="1:33" ht="15" customHeight="1">
      <c r="B57" s="16" t="s">
        <v>2139</v>
      </c>
    </row>
    <row r="58" spans="1:33" ht="15" customHeight="1">
      <c r="A58" s="56" t="s">
        <v>2140</v>
      </c>
      <c r="B58" s="17" t="s">
        <v>2103</v>
      </c>
      <c r="C58" s="23" t="s">
        <v>2098</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2098</v>
      </c>
    </row>
    <row r="59" spans="1:33" ht="15" customHeight="1">
      <c r="A59" s="56" t="s">
        <v>2141</v>
      </c>
      <c r="B59" s="17" t="s">
        <v>2105</v>
      </c>
      <c r="C59" s="23" t="s">
        <v>2098</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2098</v>
      </c>
    </row>
    <row r="60" spans="1:33" ht="15" customHeight="1">
      <c r="A60" s="56" t="s">
        <v>2142</v>
      </c>
      <c r="B60" s="17" t="s">
        <v>2107</v>
      </c>
      <c r="C60" s="23" t="s">
        <v>2098</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2098</v>
      </c>
    </row>
    <row r="61" spans="1:33" ht="15" customHeight="1">
      <c r="A61" s="56" t="s">
        <v>2143</v>
      </c>
      <c r="B61" s="17" t="s">
        <v>2109</v>
      </c>
      <c r="C61" s="23" t="s">
        <v>2098</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2098</v>
      </c>
    </row>
    <row r="62" spans="1:33" ht="15" customHeight="1">
      <c r="A62" s="56" t="s">
        <v>2144</v>
      </c>
      <c r="B62" s="17" t="s">
        <v>2111</v>
      </c>
      <c r="C62" s="23" t="s">
        <v>2098</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2098</v>
      </c>
    </row>
    <row r="63" spans="1:33" ht="15" customHeight="1">
      <c r="A63" s="56" t="s">
        <v>2145</v>
      </c>
      <c r="B63" s="17" t="s">
        <v>2113</v>
      </c>
      <c r="C63" s="23" t="s">
        <v>2098</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2098</v>
      </c>
    </row>
    <row r="64" spans="1:33">
      <c r="A64" s="56" t="s">
        <v>2146</v>
      </c>
      <c r="B64" s="17" t="s">
        <v>2115</v>
      </c>
      <c r="C64" s="23" t="s">
        <v>2098</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2098</v>
      </c>
    </row>
    <row r="65" spans="1:33">
      <c r="A65" s="56" t="s">
        <v>2147</v>
      </c>
      <c r="B65" s="17" t="s">
        <v>2117</v>
      </c>
      <c r="C65" s="23" t="s">
        <v>2098</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2098</v>
      </c>
    </row>
    <row r="66" spans="1:33">
      <c r="A66" s="56" t="s">
        <v>2148</v>
      </c>
      <c r="B66" s="17" t="s">
        <v>2119</v>
      </c>
      <c r="C66" s="23" t="s">
        <v>2098</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2098</v>
      </c>
    </row>
    <row r="67" spans="1:33">
      <c r="A67" s="56" t="s">
        <v>2149</v>
      </c>
      <c r="B67" s="16" t="s">
        <v>2150</v>
      </c>
      <c r="C67" s="24" t="s">
        <v>2098</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2098</v>
      </c>
    </row>
    <row r="69" spans="1:33">
      <c r="B69" s="16" t="s">
        <v>2151</v>
      </c>
    </row>
    <row r="70" spans="1:33">
      <c r="A70" s="56" t="s">
        <v>2152</v>
      </c>
      <c r="B70" s="17" t="s">
        <v>2153</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6" t="s">
        <v>2154</v>
      </c>
      <c r="B71" s="17" t="s">
        <v>2155</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6" t="s">
        <v>2156</v>
      </c>
      <c r="B72" s="17" t="s">
        <v>2157</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6" t="s">
        <v>2158</v>
      </c>
      <c r="B73" s="17" t="s">
        <v>2159</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6" t="s">
        <v>2160</v>
      </c>
      <c r="B74" s="17" t="s">
        <v>2095</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6" t="s">
        <v>2161</v>
      </c>
      <c r="B75" s="17" t="s">
        <v>2162</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6" t="s">
        <v>2163</v>
      </c>
      <c r="B76" s="16" t="s">
        <v>2164</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2165</v>
      </c>
    </row>
    <row r="79" spans="1:33" ht="15" customHeight="1">
      <c r="B79" s="16" t="s">
        <v>2166</v>
      </c>
    </row>
    <row r="80" spans="1:33" ht="15" customHeight="1">
      <c r="A80" s="56" t="s">
        <v>2167</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6" t="s">
        <v>2168</v>
      </c>
      <c r="B81" s="17" t="s">
        <v>2169</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6" t="s">
        <v>2170</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6" t="s">
        <v>2171</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6" t="s">
        <v>2172</v>
      </c>
      <c r="B84" s="17" t="s">
        <v>2173</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2174</v>
      </c>
    </row>
    <row r="87" spans="1:33" ht="15" customHeight="1">
      <c r="A87" s="56" t="s">
        <v>2175</v>
      </c>
      <c r="B87" s="17" t="s">
        <v>2176</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6" t="s">
        <v>2177</v>
      </c>
      <c r="B88" s="17" t="s">
        <v>2178</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6" t="s">
        <v>2179</v>
      </c>
      <c r="B89" s="17" t="s">
        <v>2180</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6" t="s">
        <v>2181</v>
      </c>
      <c r="B90" s="17" t="s">
        <v>2182</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6" t="s">
        <v>2183</v>
      </c>
      <c r="B91" s="17" t="s">
        <v>2184</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6" t="s">
        <v>2185</v>
      </c>
      <c r="B92" s="17" t="s">
        <v>2186</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6" t="s">
        <v>2187</v>
      </c>
      <c r="B93" s="17" t="s">
        <v>2188</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2189</v>
      </c>
    </row>
    <row r="96" spans="1:33" ht="15" customHeight="1">
      <c r="B96" s="16" t="s">
        <v>2166</v>
      </c>
    </row>
    <row r="97" spans="1:33" ht="15" customHeight="1">
      <c r="B97" s="16" t="s">
        <v>2190</v>
      </c>
    </row>
    <row r="98" spans="1:33" ht="15" customHeight="1">
      <c r="A98" s="56" t="s">
        <v>2191</v>
      </c>
      <c r="B98" s="17" t="s">
        <v>2153</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6" t="s">
        <v>2192</v>
      </c>
      <c r="B99" s="17" t="s">
        <v>2155</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6" t="s">
        <v>2193</v>
      </c>
      <c r="B100" s="17" t="s">
        <v>2157</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6" t="s">
        <v>2194</v>
      </c>
      <c r="B101" s="17" t="s">
        <v>2195</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6" t="s">
        <v>2196</v>
      </c>
      <c r="B102" s="17" t="s">
        <v>2197</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2098</v>
      </c>
    </row>
    <row r="103" spans="1:33" ht="15" customHeight="1">
      <c r="A103" s="56" t="s">
        <v>2198</v>
      </c>
      <c r="B103" s="17" t="s">
        <v>2199</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6" t="s">
        <v>2200</v>
      </c>
      <c r="B104" s="17" t="s">
        <v>2097</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2098</v>
      </c>
    </row>
    <row r="105" spans="1:33" ht="15" customHeight="1">
      <c r="A105" s="56" t="s">
        <v>2201</v>
      </c>
      <c r="B105" s="16" t="s">
        <v>2202</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6" t="s">
        <v>2203</v>
      </c>
      <c r="B106" s="17" t="s">
        <v>2204</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6" t="s">
        <v>2205</v>
      </c>
      <c r="B107" s="17" t="s">
        <v>2206</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2151</v>
      </c>
    </row>
    <row r="110" spans="1:33" ht="15" customHeight="1">
      <c r="A110" s="56" t="s">
        <v>2207</v>
      </c>
      <c r="B110" s="17" t="s">
        <v>2153</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6" t="s">
        <v>2208</v>
      </c>
      <c r="B111" s="17" t="s">
        <v>2155</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6" t="s">
        <v>2209</v>
      </c>
      <c r="B112" s="17" t="s">
        <v>2157</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6" t="s">
        <v>2210</v>
      </c>
      <c r="B113" s="17" t="s">
        <v>2159</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6" t="s">
        <v>2211</v>
      </c>
      <c r="B114" s="17" t="s">
        <v>2199</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6" t="s">
        <v>2212</v>
      </c>
      <c r="B115" s="17" t="s">
        <v>2213</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6" t="s">
        <v>2214</v>
      </c>
      <c r="B116" s="16" t="s">
        <v>2164</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6" t="s">
        <v>2215</v>
      </c>
      <c r="B117" s="17" t="s">
        <v>2216</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6" t="s">
        <v>2217</v>
      </c>
      <c r="B118" s="17" t="s">
        <v>2206</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6" t="s">
        <v>2218</v>
      </c>
      <c r="B120" s="16" t="s">
        <v>2219</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2220</v>
      </c>
    </row>
    <row r="123" spans="1:33" ht="15" customHeight="1">
      <c r="B123" s="16" t="s">
        <v>6929</v>
      </c>
    </row>
    <row r="124" spans="1:33" ht="15" customHeight="1">
      <c r="A124" s="56" t="s">
        <v>2221</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6" t="s">
        <v>2222</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6" t="s">
        <v>2223</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6" t="s">
        <v>2224</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6" t="s">
        <v>2225</v>
      </c>
      <c r="B128" s="17" t="s">
        <v>2226</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2227</v>
      </c>
    </row>
    <row r="130" spans="1:33" ht="15" customHeight="1">
      <c r="A130" s="56" t="s">
        <v>2228</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6" t="s">
        <v>2229</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6" t="s">
        <v>2230</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6" t="s">
        <v>2231</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6" t="s">
        <v>2232</v>
      </c>
      <c r="B134" s="17" t="s">
        <v>2226</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2233</v>
      </c>
    </row>
    <row r="137" spans="1:33" ht="15" customHeight="1">
      <c r="B137" s="16" t="s">
        <v>6929</v>
      </c>
    </row>
    <row r="138" spans="1:33" ht="15" customHeight="1">
      <c r="A138" s="56" t="s">
        <v>2234</v>
      </c>
      <c r="B138" s="17" t="s">
        <v>2235</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6" t="s">
        <v>2236</v>
      </c>
      <c r="B139" s="17" t="s">
        <v>2237</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6" t="s">
        <v>2238</v>
      </c>
      <c r="B140" s="17" t="s">
        <v>2239</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2227</v>
      </c>
    </row>
    <row r="142" spans="1:33" ht="15" customHeight="1">
      <c r="A142" s="56" t="s">
        <v>2240</v>
      </c>
      <c r="B142" s="17" t="s">
        <v>2235</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6" t="s">
        <v>2241</v>
      </c>
      <c r="B143" s="17" t="s">
        <v>2237</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6" t="s">
        <v>2242</v>
      </c>
      <c r="B144" s="17" t="s">
        <v>2239</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2243</v>
      </c>
    </row>
    <row r="147" spans="1:33" ht="15" customHeight="1">
      <c r="A147" s="56" t="s">
        <v>2244</v>
      </c>
      <c r="B147" s="17" t="s">
        <v>2245</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6" t="s">
        <v>2246</v>
      </c>
      <c r="B148" s="17" t="s">
        <v>2247</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6" t="s">
        <v>2248</v>
      </c>
      <c r="B149" s="17" t="s">
        <v>2249</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6" t="s">
        <v>2250</v>
      </c>
      <c r="B150" s="16" t="s">
        <v>2251</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2252</v>
      </c>
    </row>
    <row r="153" spans="1:33" ht="15" customHeight="1">
      <c r="B153" s="16" t="s">
        <v>6930</v>
      </c>
    </row>
    <row r="154" spans="1:33" ht="15" customHeight="1">
      <c r="A154" s="56" t="s">
        <v>2253</v>
      </c>
      <c r="B154" s="17" t="s">
        <v>2245</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6" t="s">
        <v>2254</v>
      </c>
      <c r="B155" s="17" t="s">
        <v>2247</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6" t="s">
        <v>2255</v>
      </c>
      <c r="B156" s="17" t="s">
        <v>2256</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6" t="s">
        <v>2257</v>
      </c>
      <c r="B157" s="17" t="s">
        <v>2258</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2259</v>
      </c>
    </row>
    <row r="159" spans="1:33" ht="15" customHeight="1">
      <c r="A159" s="56" t="s">
        <v>2260</v>
      </c>
      <c r="B159" s="17" t="s">
        <v>2245</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6" t="s">
        <v>2261</v>
      </c>
      <c r="B160" s="17" t="s">
        <v>2247</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6" t="s">
        <v>2262</v>
      </c>
      <c r="B161" s="17" t="s">
        <v>2256</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6" t="s">
        <v>2263</v>
      </c>
      <c r="B162" s="17" t="s">
        <v>2258</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2264</v>
      </c>
    </row>
    <row r="165" spans="1:33" ht="15" customHeight="1">
      <c r="A165" s="56" t="s">
        <v>2265</v>
      </c>
      <c r="B165" s="17" t="s">
        <v>2266</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6" t="s">
        <v>2267</v>
      </c>
      <c r="B166" s="17" t="s">
        <v>2268</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6" t="s">
        <v>2269</v>
      </c>
      <c r="B167" s="17" t="s">
        <v>2270</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6" t="s">
        <v>2271</v>
      </c>
      <c r="B168" s="17" t="s">
        <v>2272</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6" t="s">
        <v>2273</v>
      </c>
      <c r="B169" s="17" t="s">
        <v>2274</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78" t="s">
        <v>6931</v>
      </c>
      <c r="C171" s="179"/>
      <c r="D171" s="179"/>
      <c r="E171" s="179"/>
      <c r="F171" s="179"/>
      <c r="G171" s="179"/>
      <c r="H171" s="179"/>
      <c r="I171" s="179"/>
      <c r="J171" s="179"/>
      <c r="K171" s="179"/>
      <c r="L171" s="179"/>
      <c r="M171" s="179"/>
      <c r="N171" s="179"/>
      <c r="O171" s="179"/>
      <c r="P171" s="179"/>
      <c r="Q171" s="179"/>
      <c r="R171" s="179"/>
      <c r="S171" s="179"/>
      <c r="T171" s="179"/>
      <c r="U171" s="179"/>
      <c r="V171" s="179"/>
      <c r="W171" s="179"/>
      <c r="X171" s="179"/>
      <c r="Y171" s="179"/>
      <c r="Z171" s="179"/>
      <c r="AA171" s="179"/>
      <c r="AB171" s="179"/>
      <c r="AC171" s="179"/>
      <c r="AD171" s="179"/>
      <c r="AE171" s="179"/>
      <c r="AF171" s="179"/>
      <c r="AG171" s="62"/>
    </row>
    <row r="172" spans="1:33">
      <c r="B172" s="60" t="s">
        <v>2275</v>
      </c>
    </row>
    <row r="173" spans="1:33" ht="15" customHeight="1">
      <c r="B173" s="60" t="s">
        <v>6932</v>
      </c>
    </row>
    <row r="174" spans="1:33" ht="15" customHeight="1">
      <c r="B174" s="60" t="s">
        <v>6933</v>
      </c>
    </row>
    <row r="175" spans="1:33" ht="15" customHeight="1">
      <c r="B175" s="60" t="s">
        <v>2276</v>
      </c>
    </row>
    <row r="176" spans="1:33" ht="15" customHeight="1">
      <c r="B176" s="60" t="s">
        <v>2277</v>
      </c>
    </row>
    <row r="177" spans="2:2" ht="15" customHeight="1">
      <c r="B177" s="60" t="s">
        <v>6934</v>
      </c>
    </row>
    <row r="178" spans="2:2" ht="15" customHeight="1">
      <c r="B178" s="60" t="s">
        <v>6935</v>
      </c>
    </row>
    <row r="179" spans="2:2" ht="15" customHeight="1">
      <c r="B179" s="60" t="s">
        <v>6936</v>
      </c>
    </row>
    <row r="180" spans="2:2" ht="15" customHeight="1">
      <c r="B180" s="60" t="s">
        <v>6937</v>
      </c>
    </row>
    <row r="181" spans="2:2" ht="15" customHeight="1">
      <c r="B181" s="60" t="s">
        <v>6938</v>
      </c>
    </row>
    <row r="182" spans="2:2" ht="15" customHeight="1">
      <c r="B182" s="60" t="s">
        <v>6939</v>
      </c>
    </row>
    <row r="183" spans="2:2">
      <c r="B183" s="60" t="s">
        <v>2278</v>
      </c>
    </row>
    <row r="184" spans="2:2" ht="15" customHeight="1">
      <c r="B184" s="60" t="s">
        <v>2279</v>
      </c>
    </row>
    <row r="185" spans="2:2">
      <c r="B185" s="60" t="s">
        <v>6940</v>
      </c>
    </row>
    <row r="186" spans="2:2" ht="15" customHeight="1">
      <c r="B186" s="60" t="s">
        <v>6941</v>
      </c>
    </row>
    <row r="187" spans="2:2" ht="15" customHeight="1">
      <c r="B187" s="60" t="s">
        <v>6942</v>
      </c>
    </row>
    <row r="188" spans="2:2" ht="15" customHeight="1">
      <c r="B188" s="60" t="s">
        <v>6943</v>
      </c>
    </row>
    <row r="189" spans="2:2" ht="15" customHeight="1">
      <c r="B189" s="60" t="s">
        <v>6944</v>
      </c>
    </row>
    <row r="190" spans="2:2" ht="15" customHeight="1">
      <c r="B190" s="60" t="s">
        <v>6945</v>
      </c>
    </row>
    <row r="191" spans="2:2" ht="15" customHeight="1">
      <c r="B191" s="60" t="s">
        <v>6926</v>
      </c>
    </row>
    <row r="192" spans="2:2" ht="15" customHeight="1">
      <c r="B192" s="60" t="s">
        <v>6946</v>
      </c>
    </row>
    <row r="193" spans="2:2" ht="15" customHeight="1">
      <c r="B193" s="60" t="s">
        <v>6927</v>
      </c>
    </row>
    <row r="194" spans="2:2" ht="15" customHeight="1">
      <c r="B194" s="60" t="s">
        <v>6928</v>
      </c>
    </row>
    <row r="211" spans="1:33" ht="15" customHeight="1">
      <c r="B211" s="60" t="s">
        <v>6947</v>
      </c>
    </row>
    <row r="212" spans="1:33" ht="15" customHeight="1">
      <c r="B212" s="60" t="s">
        <v>6948</v>
      </c>
    </row>
    <row r="213" spans="1:33" ht="15" customHeight="1">
      <c r="B213" s="60" t="s">
        <v>6949</v>
      </c>
    </row>
    <row r="222" spans="1:33" ht="15" customHeight="1">
      <c r="A222" s="56" t="s">
        <v>6950</v>
      </c>
      <c r="B222" s="15" t="s">
        <v>6951</v>
      </c>
      <c r="AG222" s="57" t="s">
        <v>6915</v>
      </c>
    </row>
    <row r="223" spans="1:33" ht="15" customHeight="1">
      <c r="B223" s="13" t="s">
        <v>6952</v>
      </c>
      <c r="AG223" s="57" t="s">
        <v>6916</v>
      </c>
    </row>
    <row r="224" spans="1:33" ht="15" customHeight="1">
      <c r="B224" s="13" t="s">
        <v>6953</v>
      </c>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7" t="s">
        <v>6917</v>
      </c>
    </row>
    <row r="225" spans="1:33" ht="15" customHeight="1" thickBot="1">
      <c r="B225" s="14" t="s">
        <v>6954</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9" t="s">
        <v>6918</v>
      </c>
    </row>
    <row r="226" spans="1:33" ht="15" customHeight="1" thickTop="1"/>
    <row r="227" spans="1:33">
      <c r="B227" s="16" t="s">
        <v>1831</v>
      </c>
    </row>
    <row r="228" spans="1:33" ht="15" customHeight="1">
      <c r="A228" s="56" t="s">
        <v>6955</v>
      </c>
      <c r="B228" s="17" t="s">
        <v>6956</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2098</v>
      </c>
    </row>
    <row r="229" spans="1:33" ht="15" customHeight="1">
      <c r="A229" s="56" t="s">
        <v>6957</v>
      </c>
      <c r="B229" s="17" t="s">
        <v>6958</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2098</v>
      </c>
    </row>
    <row r="230" spans="1:33" ht="15" customHeight="1">
      <c r="A230" s="56" t="s">
        <v>6959</v>
      </c>
      <c r="B230" s="17" t="s">
        <v>6960</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2098</v>
      </c>
    </row>
    <row r="231" spans="1:33" ht="15" customHeight="1">
      <c r="B231" s="16" t="s">
        <v>6961</v>
      </c>
    </row>
    <row r="232" spans="1:33" ht="15" customHeight="1">
      <c r="A232" s="56" t="s">
        <v>6962</v>
      </c>
      <c r="B232" s="17" t="s">
        <v>6963</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2098</v>
      </c>
    </row>
    <row r="233" spans="1:33" ht="15" customHeight="1">
      <c r="A233" s="56" t="s">
        <v>6964</v>
      </c>
      <c r="B233" s="17" t="s">
        <v>6965</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2098</v>
      </c>
    </row>
    <row r="234" spans="1:33" ht="15" customHeight="1">
      <c r="A234" s="56" t="s">
        <v>6966</v>
      </c>
      <c r="B234" s="17" t="s">
        <v>6967</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2098</v>
      </c>
    </row>
    <row r="235" spans="1:33" ht="15" customHeight="1">
      <c r="B235" s="180" t="s">
        <v>6968</v>
      </c>
      <c r="C235" s="177"/>
      <c r="D235" s="177"/>
      <c r="E235" s="177"/>
      <c r="F235" s="177"/>
      <c r="G235" s="177"/>
      <c r="H235" s="177"/>
      <c r="I235" s="177"/>
      <c r="J235" s="177"/>
      <c r="K235" s="177"/>
      <c r="L235" s="177"/>
      <c r="M235" s="177"/>
      <c r="N235" s="177"/>
      <c r="O235" s="177"/>
      <c r="P235" s="177"/>
      <c r="Q235" s="177"/>
      <c r="R235" s="177"/>
      <c r="S235" s="177"/>
      <c r="T235" s="177"/>
      <c r="U235" s="177"/>
      <c r="V235" s="177"/>
      <c r="W235" s="177"/>
      <c r="X235" s="177"/>
      <c r="Y235" s="177"/>
      <c r="Z235" s="177"/>
      <c r="AA235" s="177"/>
      <c r="AB235" s="177"/>
      <c r="AC235" s="177"/>
      <c r="AD235" s="177"/>
      <c r="AE235" s="177"/>
      <c r="AF235" s="177"/>
      <c r="AG235" s="177"/>
    </row>
    <row r="236" spans="1:33" ht="15" customHeight="1">
      <c r="A236" s="56" t="s">
        <v>6969</v>
      </c>
      <c r="B236" s="17" t="s">
        <v>6970</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2098</v>
      </c>
    </row>
    <row r="237" spans="1:33" ht="15" customHeight="1">
      <c r="A237" s="56" t="s">
        <v>6971</v>
      </c>
      <c r="B237" s="17" t="s">
        <v>6972</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2098</v>
      </c>
    </row>
    <row r="238" spans="1:33" ht="15" customHeight="1">
      <c r="A238" s="56" t="s">
        <v>6973</v>
      </c>
      <c r="B238" s="17" t="s">
        <v>6974</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2098</v>
      </c>
    </row>
    <row r="239" spans="1:33" ht="15" customHeight="1">
      <c r="B239" s="16" t="s">
        <v>6975</v>
      </c>
    </row>
    <row r="240" spans="1:33" ht="15" customHeight="1">
      <c r="A240" s="56" t="s">
        <v>6976</v>
      </c>
      <c r="B240" s="17" t="s">
        <v>6977</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2098</v>
      </c>
    </row>
    <row r="241" spans="1:33" ht="15" customHeight="1">
      <c r="A241" s="56" t="s">
        <v>6978</v>
      </c>
      <c r="B241" s="17" t="s">
        <v>6979</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2098</v>
      </c>
    </row>
    <row r="242" spans="1:33" ht="15" customHeight="1">
      <c r="A242" s="56" t="s">
        <v>6980</v>
      </c>
      <c r="B242" s="17" t="s">
        <v>6981</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2098</v>
      </c>
    </row>
    <row r="243" spans="1:33" ht="15" customHeight="1">
      <c r="B243" s="16" t="s">
        <v>6982</v>
      </c>
    </row>
    <row r="244" spans="1:33" ht="15" customHeight="1">
      <c r="A244" s="56" t="s">
        <v>6983</v>
      </c>
      <c r="B244" s="17" t="s">
        <v>6984</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2098</v>
      </c>
    </row>
    <row r="245" spans="1:33" ht="15" customHeight="1">
      <c r="A245" s="56" t="s">
        <v>6985</v>
      </c>
      <c r="B245" s="17" t="s">
        <v>6986</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2098</v>
      </c>
    </row>
    <row r="246" spans="1:33" ht="15" customHeight="1">
      <c r="A246" s="56" t="s">
        <v>6987</v>
      </c>
      <c r="B246" s="17" t="s">
        <v>6988</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2098</v>
      </c>
    </row>
    <row r="247" spans="1:33" ht="15" customHeight="1">
      <c r="A247" s="56" t="s">
        <v>6989</v>
      </c>
      <c r="B247" s="17" t="s">
        <v>6990</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2098</v>
      </c>
    </row>
    <row r="248" spans="1:33" ht="15" customHeight="1">
      <c r="A248" s="56" t="s">
        <v>6991</v>
      </c>
      <c r="B248" s="17" t="s">
        <v>6992</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2098</v>
      </c>
    </row>
    <row r="249" spans="1:33" ht="15" customHeight="1">
      <c r="A249" s="56" t="s">
        <v>6993</v>
      </c>
      <c r="B249" s="17" t="s">
        <v>6994</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2098</v>
      </c>
    </row>
    <row r="250" spans="1:33" ht="15" customHeight="1">
      <c r="A250" s="56" t="s">
        <v>6995</v>
      </c>
      <c r="B250" s="17" t="s">
        <v>6996</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2098</v>
      </c>
    </row>
    <row r="251" spans="1:33" ht="15" customHeight="1">
      <c r="A251" s="56" t="s">
        <v>6997</v>
      </c>
      <c r="B251" s="17" t="s">
        <v>6998</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2098</v>
      </c>
    </row>
    <row r="252" spans="1:33" ht="15" customHeight="1">
      <c r="A252" s="56" t="s">
        <v>6999</v>
      </c>
      <c r="B252" s="17" t="s">
        <v>7000</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2098</v>
      </c>
    </row>
    <row r="253" spans="1:33" ht="15" customHeight="1">
      <c r="A253" s="56" t="s">
        <v>7001</v>
      </c>
      <c r="B253" s="17" t="s">
        <v>7002</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2098</v>
      </c>
    </row>
    <row r="254" spans="1:33" ht="15" customHeight="1">
      <c r="B254" s="16" t="s">
        <v>7003</v>
      </c>
    </row>
    <row r="255" spans="1:33" ht="15" customHeight="1">
      <c r="A255" s="56" t="s">
        <v>7004</v>
      </c>
      <c r="B255" s="17" t="s">
        <v>7005</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2098</v>
      </c>
    </row>
    <row r="256" spans="1:33" ht="15" customHeight="1">
      <c r="A256" s="56" t="s">
        <v>7006</v>
      </c>
      <c r="B256" s="17" t="s">
        <v>7007</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2098</v>
      </c>
    </row>
    <row r="257" spans="2:2" ht="15" customHeight="1" thickBot="1"/>
    <row r="258" spans="2:2" ht="15" customHeight="1">
      <c r="B258" s="54" t="s">
        <v>7008</v>
      </c>
    </row>
    <row r="259" spans="2:2">
      <c r="B259" s="60" t="s">
        <v>7009</v>
      </c>
    </row>
    <row r="260" spans="2:2">
      <c r="B260" s="60" t="s">
        <v>7010</v>
      </c>
    </row>
    <row r="261" spans="2:2">
      <c r="B261" s="60" t="s">
        <v>6947</v>
      </c>
    </row>
    <row r="262" spans="2:2">
      <c r="B262" s="60" t="s">
        <v>6948</v>
      </c>
    </row>
    <row r="263" spans="2:2">
      <c r="B263" s="60" t="s">
        <v>6949</v>
      </c>
    </row>
    <row r="311" spans="2:33" ht="15" customHeight="1">
      <c r="B311" s="177"/>
      <c r="C311" s="177"/>
      <c r="D311" s="177"/>
      <c r="E311" s="177"/>
      <c r="F311" s="177"/>
      <c r="G311" s="177"/>
      <c r="H311" s="177"/>
      <c r="I311" s="177"/>
      <c r="J311" s="177"/>
      <c r="K311" s="177"/>
      <c r="L311" s="177"/>
      <c r="M311" s="177"/>
      <c r="N311" s="177"/>
      <c r="O311" s="177"/>
      <c r="P311" s="177"/>
      <c r="Q311" s="177"/>
      <c r="R311" s="177"/>
      <c r="S311" s="177"/>
      <c r="T311" s="177"/>
      <c r="U311" s="177"/>
      <c r="V311" s="177"/>
      <c r="W311" s="177"/>
      <c r="X311" s="177"/>
      <c r="Y311" s="177"/>
      <c r="Z311" s="177"/>
      <c r="AA311" s="177"/>
      <c r="AB311" s="177"/>
      <c r="AC311" s="177"/>
      <c r="AD311" s="177"/>
      <c r="AE311" s="177"/>
      <c r="AF311" s="177"/>
      <c r="AG311" s="177"/>
    </row>
    <row r="455" spans="2:33" ht="15" customHeight="1">
      <c r="B455" s="177"/>
      <c r="C455" s="177"/>
      <c r="D455" s="177"/>
      <c r="E455" s="177"/>
      <c r="F455" s="177"/>
      <c r="G455" s="177"/>
      <c r="H455" s="177"/>
      <c r="I455" s="177"/>
      <c r="J455" s="177"/>
      <c r="K455" s="177"/>
      <c r="L455" s="177"/>
      <c r="M455" s="177"/>
      <c r="N455" s="177"/>
      <c r="O455" s="177"/>
      <c r="P455" s="177"/>
      <c r="Q455" s="177"/>
      <c r="R455" s="177"/>
      <c r="S455" s="177"/>
      <c r="T455" s="177"/>
      <c r="U455" s="177"/>
      <c r="V455" s="177"/>
      <c r="W455" s="177"/>
      <c r="X455" s="177"/>
      <c r="Y455" s="177"/>
      <c r="Z455" s="177"/>
      <c r="AA455" s="177"/>
      <c r="AB455" s="177"/>
      <c r="AC455" s="177"/>
      <c r="AD455" s="177"/>
      <c r="AE455" s="177"/>
      <c r="AF455" s="177"/>
      <c r="AG455" s="177"/>
    </row>
    <row r="660" spans="2:33" ht="15" customHeight="1">
      <c r="B660" s="177"/>
      <c r="C660" s="177"/>
      <c r="D660" s="177"/>
      <c r="E660" s="177"/>
      <c r="F660" s="177"/>
      <c r="G660" s="177"/>
      <c r="H660" s="177"/>
      <c r="I660" s="177"/>
      <c r="J660" s="177"/>
      <c r="K660" s="177"/>
      <c r="L660" s="177"/>
      <c r="M660" s="177"/>
      <c r="N660" s="177"/>
      <c r="O660" s="177"/>
      <c r="P660" s="177"/>
      <c r="Q660" s="177"/>
      <c r="R660" s="177"/>
      <c r="S660" s="177"/>
      <c r="T660" s="177"/>
      <c r="U660" s="177"/>
      <c r="V660" s="177"/>
      <c r="W660" s="177"/>
      <c r="X660" s="177"/>
      <c r="Y660" s="177"/>
      <c r="Z660" s="177"/>
      <c r="AA660" s="177"/>
      <c r="AB660" s="177"/>
      <c r="AC660" s="177"/>
      <c r="AD660" s="177"/>
      <c r="AE660" s="177"/>
      <c r="AF660" s="177"/>
      <c r="AG660" s="177"/>
    </row>
    <row r="860" spans="2:33" ht="15" customHeight="1">
      <c r="B860" s="177"/>
      <c r="C860" s="177"/>
      <c r="D860" s="177"/>
      <c r="E860" s="177"/>
      <c r="F860" s="177"/>
      <c r="G860" s="177"/>
      <c r="H860" s="177"/>
      <c r="I860" s="177"/>
      <c r="J860" s="177"/>
      <c r="K860" s="177"/>
      <c r="L860" s="177"/>
      <c r="M860" s="177"/>
      <c r="N860" s="177"/>
      <c r="O860" s="177"/>
      <c r="P860" s="177"/>
      <c r="Q860" s="177"/>
      <c r="R860" s="177"/>
      <c r="S860" s="177"/>
      <c r="T860" s="177"/>
      <c r="U860" s="177"/>
      <c r="V860" s="177"/>
      <c r="W860" s="177"/>
      <c r="X860" s="177"/>
      <c r="Y860" s="177"/>
      <c r="Z860" s="177"/>
      <c r="AA860" s="177"/>
      <c r="AB860" s="177"/>
      <c r="AC860" s="177"/>
      <c r="AD860" s="177"/>
      <c r="AE860" s="177"/>
      <c r="AF860" s="177"/>
      <c r="AG860" s="177"/>
    </row>
    <row r="1060" spans="2:33" ht="15" customHeight="1">
      <c r="B1060" s="177"/>
      <c r="C1060" s="177"/>
      <c r="D1060" s="177"/>
      <c r="E1060" s="177"/>
      <c r="F1060" s="177"/>
      <c r="G1060" s="177"/>
      <c r="H1060" s="177"/>
      <c r="I1060" s="177"/>
      <c r="J1060" s="177"/>
      <c r="K1060" s="177"/>
      <c r="L1060" s="177"/>
      <c r="M1060" s="177"/>
      <c r="N1060" s="177"/>
      <c r="O1060" s="177"/>
      <c r="P1060" s="177"/>
      <c r="Q1060" s="177"/>
      <c r="R1060" s="177"/>
      <c r="S1060" s="177"/>
      <c r="T1060" s="177"/>
      <c r="U1060" s="177"/>
      <c r="V1060" s="177"/>
      <c r="W1060" s="177"/>
      <c r="X1060" s="177"/>
      <c r="Y1060" s="177"/>
      <c r="Z1060" s="177"/>
      <c r="AA1060" s="177"/>
      <c r="AB1060" s="177"/>
      <c r="AC1060" s="177"/>
      <c r="AD1060" s="177"/>
      <c r="AE1060" s="177"/>
      <c r="AF1060" s="177"/>
      <c r="AG1060" s="177"/>
    </row>
    <row r="1260" spans="2:33" ht="15" customHeight="1">
      <c r="B1260" s="177"/>
      <c r="C1260" s="177"/>
      <c r="D1260" s="177"/>
      <c r="E1260" s="177"/>
      <c r="F1260" s="177"/>
      <c r="G1260" s="177"/>
      <c r="H1260" s="177"/>
      <c r="I1260" s="177"/>
      <c r="J1260" s="177"/>
      <c r="K1260" s="177"/>
      <c r="L1260" s="177"/>
      <c r="M1260" s="177"/>
      <c r="N1260" s="177"/>
      <c r="O1260" s="177"/>
      <c r="P1260" s="177"/>
      <c r="Q1260" s="177"/>
      <c r="R1260" s="177"/>
      <c r="S1260" s="177"/>
      <c r="T1260" s="177"/>
      <c r="U1260" s="177"/>
      <c r="V1260" s="177"/>
      <c r="W1260" s="177"/>
      <c r="X1260" s="177"/>
      <c r="Y1260" s="177"/>
      <c r="Z1260" s="177"/>
      <c r="AA1260" s="177"/>
      <c r="AB1260" s="177"/>
      <c r="AC1260" s="177"/>
      <c r="AD1260" s="177"/>
      <c r="AE1260" s="177"/>
      <c r="AF1260" s="177"/>
      <c r="AG1260" s="177"/>
    </row>
    <row r="1460" spans="2:33" ht="15" customHeight="1">
      <c r="B1460" s="177"/>
      <c r="C1460" s="177"/>
      <c r="D1460" s="177"/>
      <c r="E1460" s="177"/>
      <c r="F1460" s="177"/>
      <c r="G1460" s="177"/>
      <c r="H1460" s="177"/>
      <c r="I1460" s="177"/>
      <c r="J1460" s="177"/>
      <c r="K1460" s="177"/>
      <c r="L1460" s="177"/>
      <c r="M1460" s="177"/>
      <c r="N1460" s="177"/>
      <c r="O1460" s="177"/>
      <c r="P1460" s="177"/>
      <c r="Q1460" s="177"/>
      <c r="R1460" s="177"/>
      <c r="S1460" s="177"/>
      <c r="T1460" s="177"/>
      <c r="U1460" s="177"/>
      <c r="V1460" s="177"/>
      <c r="W1460" s="177"/>
      <c r="X1460" s="177"/>
      <c r="Y1460" s="177"/>
      <c r="Z1460" s="177"/>
      <c r="AA1460" s="177"/>
      <c r="AB1460" s="177"/>
      <c r="AC1460" s="177"/>
      <c r="AD1460" s="177"/>
      <c r="AE1460" s="177"/>
      <c r="AF1460" s="177"/>
      <c r="AG1460" s="177"/>
    </row>
    <row r="1660" spans="2:33" ht="15" customHeight="1">
      <c r="B1660" s="177"/>
      <c r="C1660" s="177"/>
      <c r="D1660" s="177"/>
      <c r="E1660" s="177"/>
      <c r="F1660" s="177"/>
      <c r="G1660" s="177"/>
      <c r="H1660" s="177"/>
      <c r="I1660" s="177"/>
      <c r="J1660" s="177"/>
      <c r="K1660" s="177"/>
      <c r="L1660" s="177"/>
      <c r="M1660" s="177"/>
      <c r="N1660" s="177"/>
      <c r="O1660" s="177"/>
      <c r="P1660" s="177"/>
      <c r="Q1660" s="177"/>
      <c r="R1660" s="177"/>
      <c r="S1660" s="177"/>
      <c r="T1660" s="177"/>
      <c r="U1660" s="177"/>
      <c r="V1660" s="177"/>
      <c r="W1660" s="177"/>
      <c r="X1660" s="177"/>
      <c r="Y1660" s="177"/>
      <c r="Z1660" s="177"/>
      <c r="AA1660" s="177"/>
      <c r="AB1660" s="177"/>
      <c r="AC1660" s="177"/>
      <c r="AD1660" s="177"/>
      <c r="AE1660" s="177"/>
      <c r="AF1660" s="177"/>
      <c r="AG1660" s="177"/>
    </row>
    <row r="1860" spans="2:33" ht="15" customHeight="1">
      <c r="B1860" s="177"/>
      <c r="C1860" s="177"/>
      <c r="D1860" s="177"/>
      <c r="E1860" s="177"/>
      <c r="F1860" s="177"/>
      <c r="G1860" s="177"/>
      <c r="H1860" s="177"/>
      <c r="I1860" s="177"/>
      <c r="J1860" s="177"/>
      <c r="K1860" s="177"/>
      <c r="L1860" s="177"/>
      <c r="M1860" s="177"/>
      <c r="N1860" s="177"/>
      <c r="O1860" s="177"/>
      <c r="P1860" s="177"/>
      <c r="Q1860" s="177"/>
      <c r="R1860" s="177"/>
      <c r="S1860" s="177"/>
      <c r="T1860" s="177"/>
      <c r="U1860" s="177"/>
      <c r="V1860" s="177"/>
      <c r="W1860" s="177"/>
      <c r="X1860" s="177"/>
      <c r="Y1860" s="177"/>
      <c r="Z1860" s="177"/>
      <c r="AA1860" s="177"/>
      <c r="AB1860" s="177"/>
      <c r="AC1860" s="177"/>
      <c r="AD1860" s="177"/>
      <c r="AE1860" s="177"/>
      <c r="AF1860" s="177"/>
      <c r="AG1860" s="177"/>
    </row>
    <row r="2060" spans="2:33" ht="15" customHeight="1">
      <c r="B2060" s="177"/>
      <c r="C2060" s="177"/>
      <c r="D2060" s="177"/>
      <c r="E2060" s="177"/>
      <c r="F2060" s="177"/>
      <c r="G2060" s="177"/>
      <c r="H2060" s="177"/>
      <c r="I2060" s="177"/>
      <c r="J2060" s="177"/>
      <c r="K2060" s="177"/>
      <c r="L2060" s="177"/>
      <c r="M2060" s="177"/>
      <c r="N2060" s="177"/>
      <c r="O2060" s="177"/>
      <c r="P2060" s="177"/>
      <c r="Q2060" s="177"/>
      <c r="R2060" s="177"/>
      <c r="S2060" s="177"/>
      <c r="T2060" s="177"/>
      <c r="U2060" s="177"/>
      <c r="V2060" s="177"/>
      <c r="W2060" s="177"/>
      <c r="X2060" s="177"/>
      <c r="Y2060" s="177"/>
      <c r="Z2060" s="177"/>
      <c r="AA2060" s="177"/>
      <c r="AB2060" s="177"/>
      <c r="AC2060" s="177"/>
      <c r="AD2060" s="177"/>
      <c r="AE2060" s="177"/>
      <c r="AF2060" s="177"/>
      <c r="AG2060" s="177"/>
    </row>
    <row r="2260" spans="2:33" ht="15" customHeight="1">
      <c r="B2260" s="177"/>
      <c r="C2260" s="177"/>
      <c r="D2260" s="177"/>
      <c r="E2260" s="177"/>
      <c r="F2260" s="177"/>
      <c r="G2260" s="177"/>
      <c r="H2260" s="177"/>
      <c r="I2260" s="177"/>
      <c r="J2260" s="177"/>
      <c r="K2260" s="177"/>
      <c r="L2260" s="177"/>
      <c r="M2260" s="177"/>
      <c r="N2260" s="177"/>
      <c r="O2260" s="177"/>
      <c r="P2260" s="177"/>
      <c r="Q2260" s="177"/>
      <c r="R2260" s="177"/>
      <c r="S2260" s="177"/>
      <c r="T2260" s="177"/>
      <c r="U2260" s="177"/>
      <c r="V2260" s="177"/>
      <c r="W2260" s="177"/>
      <c r="X2260" s="177"/>
      <c r="Y2260" s="177"/>
      <c r="Z2260" s="177"/>
      <c r="AA2260" s="177"/>
      <c r="AB2260" s="177"/>
      <c r="AC2260" s="177"/>
      <c r="AD2260" s="177"/>
      <c r="AE2260" s="177"/>
      <c r="AF2260" s="177"/>
      <c r="AG2260" s="177"/>
    </row>
    <row r="2460" spans="2:33" ht="15" customHeight="1">
      <c r="B2460" s="177"/>
      <c r="C2460" s="177"/>
      <c r="D2460" s="177"/>
      <c r="E2460" s="177"/>
      <c r="F2460" s="177"/>
      <c r="G2460" s="177"/>
      <c r="H2460" s="177"/>
      <c r="I2460" s="177"/>
      <c r="J2460" s="177"/>
      <c r="K2460" s="177"/>
      <c r="L2460" s="177"/>
      <c r="M2460" s="177"/>
      <c r="N2460" s="177"/>
      <c r="O2460" s="177"/>
      <c r="P2460" s="177"/>
      <c r="Q2460" s="177"/>
      <c r="R2460" s="177"/>
      <c r="S2460" s="177"/>
      <c r="T2460" s="177"/>
      <c r="U2460" s="177"/>
      <c r="V2460" s="177"/>
      <c r="W2460" s="177"/>
      <c r="X2460" s="177"/>
      <c r="Y2460" s="177"/>
      <c r="Z2460" s="177"/>
      <c r="AA2460" s="177"/>
      <c r="AB2460" s="177"/>
      <c r="AC2460" s="177"/>
      <c r="AD2460" s="177"/>
      <c r="AE2460" s="177"/>
      <c r="AF2460" s="177"/>
      <c r="AG2460" s="177"/>
    </row>
    <row r="2660" spans="2:33" ht="15" customHeight="1">
      <c r="B2660" s="177"/>
      <c r="C2660" s="177"/>
      <c r="D2660" s="177"/>
      <c r="E2660" s="177"/>
      <c r="F2660" s="177"/>
      <c r="G2660" s="177"/>
      <c r="H2660" s="177"/>
      <c r="I2660" s="177"/>
      <c r="J2660" s="177"/>
      <c r="K2660" s="177"/>
      <c r="L2660" s="177"/>
      <c r="M2660" s="177"/>
      <c r="N2660" s="177"/>
      <c r="O2660" s="177"/>
      <c r="P2660" s="177"/>
      <c r="Q2660" s="177"/>
      <c r="R2660" s="177"/>
      <c r="S2660" s="177"/>
      <c r="T2660" s="177"/>
      <c r="U2660" s="177"/>
      <c r="V2660" s="177"/>
      <c r="W2660" s="177"/>
      <c r="X2660" s="177"/>
      <c r="Y2660" s="177"/>
      <c r="Z2660" s="177"/>
      <c r="AA2660" s="177"/>
      <c r="AB2660" s="177"/>
      <c r="AC2660" s="177"/>
      <c r="AD2660" s="177"/>
      <c r="AE2660" s="177"/>
      <c r="AF2660" s="177"/>
      <c r="AG2660" s="177"/>
    </row>
    <row r="2860" spans="2:33" ht="15" customHeight="1">
      <c r="B2860" s="177"/>
      <c r="C2860" s="177"/>
      <c r="D2860" s="177"/>
      <c r="E2860" s="177"/>
      <c r="F2860" s="177"/>
      <c r="G2860" s="177"/>
      <c r="H2860" s="177"/>
      <c r="I2860" s="177"/>
      <c r="J2860" s="177"/>
      <c r="K2860" s="177"/>
      <c r="L2860" s="177"/>
      <c r="M2860" s="177"/>
      <c r="N2860" s="177"/>
      <c r="O2860" s="177"/>
      <c r="P2860" s="177"/>
      <c r="Q2860" s="177"/>
      <c r="R2860" s="177"/>
      <c r="S2860" s="177"/>
      <c r="T2860" s="177"/>
      <c r="U2860" s="177"/>
      <c r="V2860" s="177"/>
      <c r="W2860" s="177"/>
      <c r="X2860" s="177"/>
      <c r="Y2860" s="177"/>
      <c r="Z2860" s="177"/>
      <c r="AA2860" s="177"/>
      <c r="AB2860" s="177"/>
      <c r="AC2860" s="177"/>
      <c r="AD2860" s="177"/>
      <c r="AE2860" s="177"/>
      <c r="AF2860" s="177"/>
      <c r="AG2860" s="177"/>
    </row>
    <row r="3060" spans="2:33" ht="15" customHeight="1">
      <c r="B3060" s="177"/>
      <c r="C3060" s="177"/>
      <c r="D3060" s="177"/>
      <c r="E3060" s="177"/>
      <c r="F3060" s="177"/>
      <c r="G3060" s="177"/>
      <c r="H3060" s="177"/>
      <c r="I3060" s="177"/>
      <c r="J3060" s="177"/>
      <c r="K3060" s="177"/>
      <c r="L3060" s="177"/>
      <c r="M3060" s="177"/>
      <c r="N3060" s="177"/>
      <c r="O3060" s="177"/>
      <c r="P3060" s="177"/>
      <c r="Q3060" s="177"/>
      <c r="R3060" s="177"/>
      <c r="S3060" s="177"/>
      <c r="T3060" s="177"/>
      <c r="U3060" s="177"/>
      <c r="V3060" s="177"/>
      <c r="W3060" s="177"/>
      <c r="X3060" s="177"/>
      <c r="Y3060" s="177"/>
      <c r="Z3060" s="177"/>
      <c r="AA3060" s="177"/>
      <c r="AB3060" s="177"/>
      <c r="AC3060" s="177"/>
      <c r="AD3060" s="177"/>
      <c r="AE3060" s="177"/>
      <c r="AF3060" s="177"/>
      <c r="AG3060" s="177"/>
    </row>
    <row r="3260" spans="2:33" ht="15" customHeight="1">
      <c r="B3260" s="177"/>
      <c r="C3260" s="177"/>
      <c r="D3260" s="177"/>
      <c r="E3260" s="177"/>
      <c r="F3260" s="177"/>
      <c r="G3260" s="177"/>
      <c r="H3260" s="177"/>
      <c r="I3260" s="177"/>
      <c r="J3260" s="177"/>
      <c r="K3260" s="177"/>
      <c r="L3260" s="177"/>
      <c r="M3260" s="177"/>
      <c r="N3260" s="177"/>
      <c r="O3260" s="177"/>
      <c r="P3260" s="177"/>
      <c r="Q3260" s="177"/>
      <c r="R3260" s="177"/>
      <c r="S3260" s="177"/>
      <c r="T3260" s="177"/>
      <c r="U3260" s="177"/>
      <c r="V3260" s="177"/>
      <c r="W3260" s="177"/>
      <c r="X3260" s="177"/>
      <c r="Y3260" s="177"/>
      <c r="Z3260" s="177"/>
      <c r="AA3260" s="177"/>
      <c r="AB3260" s="177"/>
      <c r="AC3260" s="177"/>
      <c r="AD3260" s="177"/>
      <c r="AE3260" s="177"/>
      <c r="AF3260" s="177"/>
      <c r="AG3260" s="177"/>
    </row>
    <row r="3460" spans="2:33" ht="15" customHeight="1">
      <c r="B3460" s="177"/>
      <c r="C3460" s="177"/>
      <c r="D3460" s="177"/>
      <c r="E3460" s="177"/>
      <c r="F3460" s="177"/>
      <c r="G3460" s="177"/>
      <c r="H3460" s="177"/>
      <c r="I3460" s="177"/>
      <c r="J3460" s="177"/>
      <c r="K3460" s="177"/>
      <c r="L3460" s="177"/>
      <c r="M3460" s="177"/>
      <c r="N3460" s="177"/>
      <c r="O3460" s="177"/>
      <c r="P3460" s="177"/>
      <c r="Q3460" s="177"/>
      <c r="R3460" s="177"/>
      <c r="S3460" s="177"/>
      <c r="T3460" s="177"/>
      <c r="U3460" s="177"/>
      <c r="V3460" s="177"/>
      <c r="W3460" s="177"/>
      <c r="X3460" s="177"/>
      <c r="Y3460" s="177"/>
      <c r="Z3460" s="177"/>
      <c r="AA3460" s="177"/>
      <c r="AB3460" s="177"/>
      <c r="AC3460" s="177"/>
      <c r="AD3460" s="177"/>
      <c r="AE3460" s="177"/>
      <c r="AF3460" s="177"/>
      <c r="AG3460" s="177"/>
    </row>
    <row r="3660" spans="2:33" ht="15" customHeight="1">
      <c r="B3660" s="177"/>
      <c r="C3660" s="177"/>
      <c r="D3660" s="177"/>
      <c r="E3660" s="177"/>
      <c r="F3660" s="177"/>
      <c r="G3660" s="177"/>
      <c r="H3660" s="177"/>
      <c r="I3660" s="177"/>
      <c r="J3660" s="177"/>
      <c r="K3660" s="177"/>
      <c r="L3660" s="177"/>
      <c r="M3660" s="177"/>
      <c r="N3660" s="177"/>
      <c r="O3660" s="177"/>
      <c r="P3660" s="177"/>
      <c r="Q3660" s="177"/>
      <c r="R3660" s="177"/>
      <c r="S3660" s="177"/>
      <c r="T3660" s="177"/>
      <c r="U3660" s="177"/>
      <c r="V3660" s="177"/>
      <c r="W3660" s="177"/>
      <c r="X3660" s="177"/>
      <c r="Y3660" s="177"/>
      <c r="Z3660" s="177"/>
      <c r="AA3660" s="177"/>
      <c r="AB3660" s="177"/>
      <c r="AC3660" s="177"/>
      <c r="AD3660" s="177"/>
      <c r="AE3660" s="177"/>
      <c r="AF3660" s="177"/>
      <c r="AG3660" s="177"/>
    </row>
    <row r="3860" spans="2:33" ht="15" customHeight="1">
      <c r="B3860" s="177"/>
      <c r="C3860" s="177"/>
      <c r="D3860" s="177"/>
      <c r="E3860" s="177"/>
      <c r="F3860" s="177"/>
      <c r="G3860" s="177"/>
      <c r="H3860" s="177"/>
      <c r="I3860" s="177"/>
      <c r="J3860" s="177"/>
      <c r="K3860" s="177"/>
      <c r="L3860" s="177"/>
      <c r="M3860" s="177"/>
      <c r="N3860" s="177"/>
      <c r="O3860" s="177"/>
      <c r="P3860" s="177"/>
      <c r="Q3860" s="177"/>
      <c r="R3860" s="177"/>
      <c r="S3860" s="177"/>
      <c r="T3860" s="177"/>
      <c r="U3860" s="177"/>
      <c r="V3860" s="177"/>
      <c r="W3860" s="177"/>
      <c r="X3860" s="177"/>
      <c r="Y3860" s="177"/>
      <c r="Z3860" s="177"/>
      <c r="AA3860" s="177"/>
      <c r="AB3860" s="177"/>
      <c r="AC3860" s="177"/>
      <c r="AD3860" s="177"/>
      <c r="AE3860" s="177"/>
      <c r="AF3860" s="177"/>
      <c r="AG3860" s="177"/>
    </row>
    <row r="4060" spans="2:33" ht="15" customHeight="1">
      <c r="B4060" s="177"/>
      <c r="C4060" s="177"/>
      <c r="D4060" s="177"/>
      <c r="E4060" s="177"/>
      <c r="F4060" s="177"/>
      <c r="G4060" s="177"/>
      <c r="H4060" s="177"/>
      <c r="I4060" s="177"/>
      <c r="J4060" s="177"/>
      <c r="K4060" s="177"/>
      <c r="L4060" s="177"/>
      <c r="M4060" s="177"/>
      <c r="N4060" s="177"/>
      <c r="O4060" s="177"/>
      <c r="P4060" s="177"/>
      <c r="Q4060" s="177"/>
      <c r="R4060" s="177"/>
      <c r="S4060" s="177"/>
      <c r="T4060" s="177"/>
      <c r="U4060" s="177"/>
      <c r="V4060" s="177"/>
      <c r="W4060" s="177"/>
      <c r="X4060" s="177"/>
      <c r="Y4060" s="177"/>
      <c r="Z4060" s="177"/>
      <c r="AA4060" s="177"/>
      <c r="AB4060" s="177"/>
      <c r="AC4060" s="177"/>
      <c r="AD4060" s="177"/>
      <c r="AE4060" s="177"/>
      <c r="AF4060" s="177"/>
      <c r="AG4060" s="177"/>
    </row>
    <row r="4260" spans="2:33" ht="15" customHeight="1">
      <c r="B4260" s="177"/>
      <c r="C4260" s="177"/>
      <c r="D4260" s="177"/>
      <c r="E4260" s="177"/>
      <c r="F4260" s="177"/>
      <c r="G4260" s="177"/>
      <c r="H4260" s="177"/>
      <c r="I4260" s="177"/>
      <c r="J4260" s="177"/>
      <c r="K4260" s="177"/>
      <c r="L4260" s="177"/>
      <c r="M4260" s="177"/>
      <c r="N4260" s="177"/>
      <c r="O4260" s="177"/>
      <c r="P4260" s="177"/>
      <c r="Q4260" s="177"/>
      <c r="R4260" s="177"/>
      <c r="S4260" s="177"/>
      <c r="T4260" s="177"/>
      <c r="U4260" s="177"/>
      <c r="V4260" s="177"/>
      <c r="W4260" s="177"/>
      <c r="X4260" s="177"/>
      <c r="Y4260" s="177"/>
      <c r="Z4260" s="177"/>
      <c r="AA4260" s="177"/>
      <c r="AB4260" s="177"/>
      <c r="AC4260" s="177"/>
      <c r="AD4260" s="177"/>
      <c r="AE4260" s="177"/>
      <c r="AF4260" s="177"/>
      <c r="AG4260" s="177"/>
    </row>
    <row r="4460" spans="2:33" ht="15" customHeight="1">
      <c r="B4460" s="177"/>
      <c r="C4460" s="177"/>
      <c r="D4460" s="177"/>
      <c r="E4460" s="177"/>
      <c r="F4460" s="177"/>
      <c r="G4460" s="177"/>
      <c r="H4460" s="177"/>
      <c r="I4460" s="177"/>
      <c r="J4460" s="177"/>
      <c r="K4460" s="177"/>
      <c r="L4460" s="177"/>
      <c r="M4460" s="177"/>
      <c r="N4460" s="177"/>
      <c r="O4460" s="177"/>
      <c r="P4460" s="177"/>
      <c r="Q4460" s="177"/>
      <c r="R4460" s="177"/>
      <c r="S4460" s="177"/>
      <c r="T4460" s="177"/>
      <c r="U4460" s="177"/>
      <c r="V4460" s="177"/>
      <c r="W4460" s="177"/>
      <c r="X4460" s="177"/>
      <c r="Y4460" s="177"/>
      <c r="Z4460" s="177"/>
      <c r="AA4460" s="177"/>
      <c r="AB4460" s="177"/>
      <c r="AC4460" s="177"/>
      <c r="AD4460" s="177"/>
      <c r="AE4460" s="177"/>
      <c r="AF4460" s="177"/>
      <c r="AG4460" s="177"/>
    </row>
    <row r="4660" spans="2:33" ht="15" customHeight="1">
      <c r="B4660" s="177"/>
      <c r="C4660" s="177"/>
      <c r="D4660" s="177"/>
      <c r="E4660" s="177"/>
      <c r="F4660" s="177"/>
      <c r="G4660" s="177"/>
      <c r="H4660" s="177"/>
      <c r="I4660" s="177"/>
      <c r="J4660" s="177"/>
      <c r="K4660" s="177"/>
      <c r="L4660" s="177"/>
      <c r="M4660" s="177"/>
      <c r="N4660" s="177"/>
      <c r="O4660" s="177"/>
      <c r="P4660" s="177"/>
      <c r="Q4660" s="177"/>
      <c r="R4660" s="177"/>
      <c r="S4660" s="177"/>
      <c r="T4660" s="177"/>
      <c r="U4660" s="177"/>
      <c r="V4660" s="177"/>
      <c r="W4660" s="177"/>
      <c r="X4660" s="177"/>
      <c r="Y4660" s="177"/>
      <c r="Z4660" s="177"/>
      <c r="AA4660" s="177"/>
      <c r="AB4660" s="177"/>
      <c r="AC4660" s="177"/>
      <c r="AD4660" s="177"/>
      <c r="AE4660" s="177"/>
      <c r="AF4660" s="177"/>
      <c r="AG4660" s="177"/>
    </row>
    <row r="4860" spans="2:33" ht="15" customHeight="1">
      <c r="B4860" s="177"/>
      <c r="C4860" s="177"/>
      <c r="D4860" s="177"/>
      <c r="E4860" s="177"/>
      <c r="F4860" s="177"/>
      <c r="G4860" s="177"/>
      <c r="H4860" s="177"/>
      <c r="I4860" s="177"/>
      <c r="J4860" s="177"/>
      <c r="K4860" s="177"/>
      <c r="L4860" s="177"/>
      <c r="M4860" s="177"/>
      <c r="N4860" s="177"/>
      <c r="O4860" s="177"/>
      <c r="P4860" s="177"/>
      <c r="Q4860" s="177"/>
      <c r="R4860" s="177"/>
      <c r="S4860" s="177"/>
      <c r="T4860" s="177"/>
      <c r="U4860" s="177"/>
      <c r="V4860" s="177"/>
      <c r="W4860" s="177"/>
      <c r="X4860" s="177"/>
      <c r="Y4860" s="177"/>
      <c r="Z4860" s="177"/>
      <c r="AA4860" s="177"/>
      <c r="AB4860" s="177"/>
      <c r="AC4860" s="177"/>
      <c r="AD4860" s="177"/>
      <c r="AE4860" s="177"/>
      <c r="AF4860" s="177"/>
      <c r="AG4860" s="177"/>
    </row>
    <row r="5060" spans="2:33" ht="15" customHeight="1">
      <c r="B5060" s="177"/>
      <c r="C5060" s="177"/>
      <c r="D5060" s="177"/>
      <c r="E5060" s="177"/>
      <c r="F5060" s="177"/>
      <c r="G5060" s="177"/>
      <c r="H5060" s="177"/>
      <c r="I5060" s="177"/>
      <c r="J5060" s="177"/>
      <c r="K5060" s="177"/>
      <c r="L5060" s="177"/>
      <c r="M5060" s="177"/>
      <c r="N5060" s="177"/>
      <c r="O5060" s="177"/>
      <c r="P5060" s="177"/>
      <c r="Q5060" s="177"/>
      <c r="R5060" s="177"/>
      <c r="S5060" s="177"/>
      <c r="T5060" s="177"/>
      <c r="U5060" s="177"/>
      <c r="V5060" s="177"/>
      <c r="W5060" s="177"/>
      <c r="X5060" s="177"/>
      <c r="Y5060" s="177"/>
      <c r="Z5060" s="177"/>
      <c r="AA5060" s="177"/>
      <c r="AB5060" s="177"/>
      <c r="AC5060" s="177"/>
      <c r="AD5060" s="177"/>
      <c r="AE5060" s="177"/>
      <c r="AF5060" s="177"/>
      <c r="AG5060" s="177"/>
    </row>
    <row r="5260" spans="2:33" ht="15" customHeight="1">
      <c r="B5260" s="177"/>
      <c r="C5260" s="177"/>
      <c r="D5260" s="177"/>
      <c r="E5260" s="177"/>
      <c r="F5260" s="177"/>
      <c r="G5260" s="177"/>
      <c r="H5260" s="177"/>
      <c r="I5260" s="177"/>
      <c r="J5260" s="177"/>
      <c r="K5260" s="177"/>
      <c r="L5260" s="177"/>
      <c r="M5260" s="177"/>
      <c r="N5260" s="177"/>
      <c r="O5260" s="177"/>
      <c r="P5260" s="177"/>
      <c r="Q5260" s="177"/>
      <c r="R5260" s="177"/>
      <c r="S5260" s="177"/>
      <c r="T5260" s="177"/>
      <c r="U5260" s="177"/>
      <c r="V5260" s="177"/>
      <c r="W5260" s="177"/>
      <c r="X5260" s="177"/>
      <c r="Y5260" s="177"/>
      <c r="Z5260" s="177"/>
      <c r="AA5260" s="177"/>
      <c r="AB5260" s="177"/>
      <c r="AC5260" s="177"/>
      <c r="AD5260" s="177"/>
      <c r="AE5260" s="177"/>
      <c r="AF5260" s="177"/>
      <c r="AG5260" s="177"/>
    </row>
    <row r="5460" spans="2:33" ht="15" customHeight="1">
      <c r="B5460" s="177"/>
      <c r="C5460" s="177"/>
      <c r="D5460" s="177"/>
      <c r="E5460" s="177"/>
      <c r="F5460" s="177"/>
      <c r="G5460" s="177"/>
      <c r="H5460" s="177"/>
      <c r="I5460" s="177"/>
      <c r="J5460" s="177"/>
      <c r="K5460" s="177"/>
      <c r="L5460" s="177"/>
      <c r="M5460" s="177"/>
      <c r="N5460" s="177"/>
      <c r="O5460" s="177"/>
      <c r="P5460" s="177"/>
      <c r="Q5460" s="177"/>
      <c r="R5460" s="177"/>
      <c r="S5460" s="177"/>
      <c r="T5460" s="177"/>
      <c r="U5460" s="177"/>
      <c r="V5460" s="177"/>
      <c r="W5460" s="177"/>
      <c r="X5460" s="177"/>
      <c r="Y5460" s="177"/>
      <c r="Z5460" s="177"/>
      <c r="AA5460" s="177"/>
      <c r="AB5460" s="177"/>
      <c r="AC5460" s="177"/>
      <c r="AD5460" s="177"/>
      <c r="AE5460" s="177"/>
      <c r="AF5460" s="177"/>
      <c r="AG5460" s="177"/>
    </row>
    <row r="5630" spans="2:33" ht="15" customHeight="1">
      <c r="B5630" s="177"/>
      <c r="C5630" s="177"/>
      <c r="D5630" s="177"/>
      <c r="E5630" s="177"/>
      <c r="F5630" s="177"/>
      <c r="G5630" s="177"/>
      <c r="H5630" s="177"/>
      <c r="I5630" s="177"/>
      <c r="J5630" s="177"/>
      <c r="K5630" s="177"/>
      <c r="L5630" s="177"/>
      <c r="M5630" s="177"/>
      <c r="N5630" s="177"/>
      <c r="O5630" s="177"/>
      <c r="P5630" s="177"/>
      <c r="Q5630" s="177"/>
      <c r="R5630" s="177"/>
      <c r="S5630" s="177"/>
      <c r="T5630" s="177"/>
      <c r="U5630" s="177"/>
      <c r="V5630" s="177"/>
      <c r="W5630" s="177"/>
      <c r="X5630" s="177"/>
      <c r="Y5630" s="177"/>
      <c r="Z5630" s="177"/>
      <c r="AA5630" s="177"/>
      <c r="AB5630" s="177"/>
      <c r="AC5630" s="177"/>
      <c r="AD5630" s="177"/>
      <c r="AE5630" s="177"/>
      <c r="AF5630" s="177"/>
      <c r="AG5630" s="177"/>
    </row>
    <row r="5805" spans="2:33" ht="15" customHeight="1">
      <c r="B5805" s="177"/>
      <c r="C5805" s="177"/>
      <c r="D5805" s="177"/>
      <c r="E5805" s="177"/>
      <c r="F5805" s="177"/>
      <c r="G5805" s="177"/>
      <c r="H5805" s="177"/>
      <c r="I5805" s="177"/>
      <c r="J5805" s="177"/>
      <c r="K5805" s="177"/>
      <c r="L5805" s="177"/>
      <c r="M5805" s="177"/>
      <c r="N5805" s="177"/>
      <c r="O5805" s="177"/>
      <c r="P5805" s="177"/>
      <c r="Q5805" s="177"/>
      <c r="R5805" s="177"/>
      <c r="S5805" s="177"/>
      <c r="T5805" s="177"/>
      <c r="U5805" s="177"/>
      <c r="V5805" s="177"/>
      <c r="W5805" s="177"/>
      <c r="X5805" s="177"/>
      <c r="Y5805" s="177"/>
      <c r="Z5805" s="177"/>
      <c r="AA5805" s="177"/>
      <c r="AB5805" s="177"/>
      <c r="AC5805" s="177"/>
      <c r="AD5805" s="177"/>
      <c r="AE5805" s="177"/>
      <c r="AF5805" s="177"/>
      <c r="AG5805" s="177"/>
    </row>
    <row r="5980" spans="2:33" ht="15" customHeight="1">
      <c r="B5980" s="177"/>
      <c r="C5980" s="177"/>
      <c r="D5980" s="177"/>
      <c r="E5980" s="177"/>
      <c r="F5980" s="177"/>
      <c r="G5980" s="177"/>
      <c r="H5980" s="177"/>
      <c r="I5980" s="177"/>
      <c r="J5980" s="177"/>
      <c r="K5980" s="177"/>
      <c r="L5980" s="177"/>
      <c r="M5980" s="177"/>
      <c r="N5980" s="177"/>
      <c r="O5980" s="177"/>
      <c r="P5980" s="177"/>
      <c r="Q5980" s="177"/>
      <c r="R5980" s="177"/>
      <c r="S5980" s="177"/>
      <c r="T5980" s="177"/>
      <c r="U5980" s="177"/>
      <c r="V5980" s="177"/>
      <c r="W5980" s="177"/>
      <c r="X5980" s="177"/>
      <c r="Y5980" s="177"/>
      <c r="Z5980" s="177"/>
      <c r="AA5980" s="177"/>
      <c r="AB5980" s="177"/>
      <c r="AC5980" s="177"/>
      <c r="AD5980" s="177"/>
      <c r="AE5980" s="177"/>
      <c r="AF5980" s="177"/>
      <c r="AG5980" s="177"/>
    </row>
    <row r="6155" spans="2:33" ht="15" customHeight="1">
      <c r="B6155" s="177"/>
      <c r="C6155" s="177"/>
      <c r="D6155" s="177"/>
      <c r="E6155" s="177"/>
      <c r="F6155" s="177"/>
      <c r="G6155" s="177"/>
      <c r="H6155" s="177"/>
      <c r="I6155" s="177"/>
      <c r="J6155" s="177"/>
      <c r="K6155" s="177"/>
      <c r="L6155" s="177"/>
      <c r="M6155" s="177"/>
      <c r="N6155" s="177"/>
      <c r="O6155" s="177"/>
      <c r="P6155" s="177"/>
      <c r="Q6155" s="177"/>
      <c r="R6155" s="177"/>
      <c r="S6155" s="177"/>
      <c r="T6155" s="177"/>
      <c r="U6155" s="177"/>
      <c r="V6155" s="177"/>
      <c r="W6155" s="177"/>
      <c r="X6155" s="177"/>
      <c r="Y6155" s="177"/>
      <c r="Z6155" s="177"/>
      <c r="AA6155" s="177"/>
      <c r="AB6155" s="177"/>
      <c r="AC6155" s="177"/>
      <c r="AD6155" s="177"/>
      <c r="AE6155" s="177"/>
      <c r="AF6155" s="177"/>
      <c r="AG6155" s="177"/>
    </row>
    <row r="6330" spans="2:33" ht="15" customHeight="1">
      <c r="B6330" s="177"/>
      <c r="C6330" s="177"/>
      <c r="D6330" s="177"/>
      <c r="E6330" s="177"/>
      <c r="F6330" s="177"/>
      <c r="G6330" s="177"/>
      <c r="H6330" s="177"/>
      <c r="I6330" s="177"/>
      <c r="J6330" s="177"/>
      <c r="K6330" s="177"/>
      <c r="L6330" s="177"/>
      <c r="M6330" s="177"/>
      <c r="N6330" s="177"/>
      <c r="O6330" s="177"/>
      <c r="P6330" s="177"/>
      <c r="Q6330" s="177"/>
      <c r="R6330" s="177"/>
      <c r="S6330" s="177"/>
      <c r="T6330" s="177"/>
      <c r="U6330" s="177"/>
      <c r="V6330" s="177"/>
      <c r="W6330" s="177"/>
      <c r="X6330" s="177"/>
      <c r="Y6330" s="177"/>
      <c r="Z6330" s="177"/>
      <c r="AA6330" s="177"/>
      <c r="AB6330" s="177"/>
      <c r="AC6330" s="177"/>
      <c r="AD6330" s="177"/>
      <c r="AE6330" s="177"/>
      <c r="AF6330" s="177"/>
      <c r="AG6330" s="177"/>
    </row>
    <row r="6505" spans="2:33" ht="15" customHeight="1">
      <c r="B6505" s="177"/>
      <c r="C6505" s="177"/>
      <c r="D6505" s="177"/>
      <c r="E6505" s="177"/>
      <c r="F6505" s="177"/>
      <c r="G6505" s="177"/>
      <c r="H6505" s="177"/>
      <c r="I6505" s="177"/>
      <c r="J6505" s="177"/>
      <c r="K6505" s="177"/>
      <c r="L6505" s="177"/>
      <c r="M6505" s="177"/>
      <c r="N6505" s="177"/>
      <c r="O6505" s="177"/>
      <c r="P6505" s="177"/>
      <c r="Q6505" s="177"/>
      <c r="R6505" s="177"/>
      <c r="S6505" s="177"/>
      <c r="T6505" s="177"/>
      <c r="U6505" s="177"/>
      <c r="V6505" s="177"/>
      <c r="W6505" s="177"/>
      <c r="X6505" s="177"/>
      <c r="Y6505" s="177"/>
      <c r="Z6505" s="177"/>
      <c r="AA6505" s="177"/>
      <c r="AB6505" s="177"/>
      <c r="AC6505" s="177"/>
      <c r="AD6505" s="177"/>
      <c r="AE6505" s="177"/>
      <c r="AF6505" s="177"/>
      <c r="AG6505" s="177"/>
    </row>
    <row r="6680" spans="2:33" ht="15" customHeight="1">
      <c r="B6680" s="177"/>
      <c r="C6680" s="177"/>
      <c r="D6680" s="177"/>
      <c r="E6680" s="177"/>
      <c r="F6680" s="177"/>
      <c r="G6680" s="177"/>
      <c r="H6680" s="177"/>
      <c r="I6680" s="177"/>
      <c r="J6680" s="177"/>
      <c r="K6680" s="177"/>
      <c r="L6680" s="177"/>
      <c r="M6680" s="177"/>
      <c r="N6680" s="177"/>
      <c r="O6680" s="177"/>
      <c r="P6680" s="177"/>
      <c r="Q6680" s="177"/>
      <c r="R6680" s="177"/>
      <c r="S6680" s="177"/>
      <c r="T6680" s="177"/>
      <c r="U6680" s="177"/>
      <c r="V6680" s="177"/>
      <c r="W6680" s="177"/>
      <c r="X6680" s="177"/>
      <c r="Y6680" s="177"/>
      <c r="Z6680" s="177"/>
      <c r="AA6680" s="177"/>
      <c r="AB6680" s="177"/>
      <c r="AC6680" s="177"/>
      <c r="AD6680" s="177"/>
      <c r="AE6680" s="177"/>
      <c r="AF6680" s="177"/>
      <c r="AG6680" s="177"/>
    </row>
    <row r="6855" spans="2:33" ht="15" customHeight="1">
      <c r="B6855" s="177"/>
      <c r="C6855" s="177"/>
      <c r="D6855" s="177"/>
      <c r="E6855" s="177"/>
      <c r="F6855" s="177"/>
      <c r="G6855" s="177"/>
      <c r="H6855" s="177"/>
      <c r="I6855" s="177"/>
      <c r="J6855" s="177"/>
      <c r="K6855" s="177"/>
      <c r="L6855" s="177"/>
      <c r="M6855" s="177"/>
      <c r="N6855" s="177"/>
      <c r="O6855" s="177"/>
      <c r="P6855" s="177"/>
      <c r="Q6855" s="177"/>
      <c r="R6855" s="177"/>
      <c r="S6855" s="177"/>
      <c r="T6855" s="177"/>
      <c r="U6855" s="177"/>
      <c r="V6855" s="177"/>
      <c r="W6855" s="177"/>
      <c r="X6855" s="177"/>
      <c r="Y6855" s="177"/>
      <c r="Z6855" s="177"/>
      <c r="AA6855" s="177"/>
      <c r="AB6855" s="177"/>
      <c r="AC6855" s="177"/>
      <c r="AD6855" s="177"/>
      <c r="AE6855" s="177"/>
      <c r="AF6855" s="177"/>
      <c r="AG6855" s="177"/>
    </row>
    <row r="7030" spans="2:33" ht="15" customHeight="1">
      <c r="B7030" s="177"/>
      <c r="C7030" s="177"/>
      <c r="D7030" s="177"/>
      <c r="E7030" s="177"/>
      <c r="F7030" s="177"/>
      <c r="G7030" s="177"/>
      <c r="H7030" s="177"/>
      <c r="I7030" s="177"/>
      <c r="J7030" s="177"/>
      <c r="K7030" s="177"/>
      <c r="L7030" s="177"/>
      <c r="M7030" s="177"/>
      <c r="N7030" s="177"/>
      <c r="O7030" s="177"/>
      <c r="P7030" s="177"/>
      <c r="Q7030" s="177"/>
      <c r="R7030" s="177"/>
      <c r="S7030" s="177"/>
      <c r="T7030" s="177"/>
      <c r="U7030" s="177"/>
      <c r="V7030" s="177"/>
      <c r="W7030" s="177"/>
      <c r="X7030" s="177"/>
      <c r="Y7030" s="177"/>
      <c r="Z7030" s="177"/>
      <c r="AA7030" s="177"/>
      <c r="AB7030" s="177"/>
      <c r="AC7030" s="177"/>
      <c r="AD7030" s="177"/>
      <c r="AE7030" s="177"/>
      <c r="AF7030" s="177"/>
      <c r="AG7030" s="177"/>
    </row>
    <row r="7205" spans="2:33" ht="15" customHeight="1">
      <c r="B7205" s="177"/>
      <c r="C7205" s="177"/>
      <c r="D7205" s="177"/>
      <c r="E7205" s="177"/>
      <c r="F7205" s="177"/>
      <c r="G7205" s="177"/>
      <c r="H7205" s="177"/>
      <c r="I7205" s="177"/>
      <c r="J7205" s="177"/>
      <c r="K7205" s="177"/>
      <c r="L7205" s="177"/>
      <c r="M7205" s="177"/>
      <c r="N7205" s="177"/>
      <c r="O7205" s="177"/>
      <c r="P7205" s="177"/>
      <c r="Q7205" s="177"/>
      <c r="R7205" s="177"/>
      <c r="S7205" s="177"/>
      <c r="T7205" s="177"/>
      <c r="U7205" s="177"/>
      <c r="V7205" s="177"/>
      <c r="W7205" s="177"/>
      <c r="X7205" s="177"/>
      <c r="Y7205" s="177"/>
      <c r="Z7205" s="177"/>
      <c r="AA7205" s="177"/>
      <c r="AB7205" s="177"/>
      <c r="AC7205" s="177"/>
      <c r="AD7205" s="177"/>
      <c r="AE7205" s="177"/>
      <c r="AF7205" s="177"/>
      <c r="AG7205" s="177"/>
    </row>
    <row r="7380" spans="2:33" ht="15" customHeight="1">
      <c r="B7380" s="177"/>
      <c r="C7380" s="177"/>
      <c r="D7380" s="177"/>
      <c r="E7380" s="177"/>
      <c r="F7380" s="177"/>
      <c r="G7380" s="177"/>
      <c r="H7380" s="177"/>
      <c r="I7380" s="177"/>
      <c r="J7380" s="177"/>
      <c r="K7380" s="177"/>
      <c r="L7380" s="177"/>
      <c r="M7380" s="177"/>
      <c r="N7380" s="177"/>
      <c r="O7380" s="177"/>
      <c r="P7380" s="177"/>
      <c r="Q7380" s="177"/>
      <c r="R7380" s="177"/>
      <c r="S7380" s="177"/>
      <c r="T7380" s="177"/>
      <c r="U7380" s="177"/>
      <c r="V7380" s="177"/>
      <c r="W7380" s="177"/>
      <c r="X7380" s="177"/>
      <c r="Y7380" s="177"/>
      <c r="Z7380" s="177"/>
      <c r="AA7380" s="177"/>
      <c r="AB7380" s="177"/>
      <c r="AC7380" s="177"/>
      <c r="AD7380" s="177"/>
      <c r="AE7380" s="177"/>
      <c r="AF7380" s="177"/>
      <c r="AG7380" s="177"/>
    </row>
    <row r="7555" spans="2:33" ht="15" customHeight="1">
      <c r="B7555" s="177"/>
      <c r="C7555" s="177"/>
      <c r="D7555" s="177"/>
      <c r="E7555" s="177"/>
      <c r="F7555" s="177"/>
      <c r="G7555" s="177"/>
      <c r="H7555" s="177"/>
      <c r="I7555" s="177"/>
      <c r="J7555" s="177"/>
      <c r="K7555" s="177"/>
      <c r="L7555" s="177"/>
      <c r="M7555" s="177"/>
      <c r="N7555" s="177"/>
      <c r="O7555" s="177"/>
      <c r="P7555" s="177"/>
      <c r="Q7555" s="177"/>
      <c r="R7555" s="177"/>
      <c r="S7555" s="177"/>
      <c r="T7555" s="177"/>
      <c r="U7555" s="177"/>
      <c r="V7555" s="177"/>
      <c r="W7555" s="177"/>
      <c r="X7555" s="177"/>
      <c r="Y7555" s="177"/>
      <c r="Z7555" s="177"/>
      <c r="AA7555" s="177"/>
      <c r="AB7555" s="177"/>
      <c r="AC7555" s="177"/>
      <c r="AD7555" s="177"/>
      <c r="AE7555" s="177"/>
      <c r="AF7555" s="177"/>
      <c r="AG7555" s="177"/>
    </row>
    <row r="7730" spans="2:33" ht="15" customHeight="1">
      <c r="B7730" s="177"/>
      <c r="C7730" s="177"/>
      <c r="D7730" s="177"/>
      <c r="E7730" s="177"/>
      <c r="F7730" s="177"/>
      <c r="G7730" s="177"/>
      <c r="H7730" s="177"/>
      <c r="I7730" s="177"/>
      <c r="J7730" s="177"/>
      <c r="K7730" s="177"/>
      <c r="L7730" s="177"/>
      <c r="M7730" s="177"/>
      <c r="N7730" s="177"/>
      <c r="O7730" s="177"/>
      <c r="P7730" s="177"/>
      <c r="Q7730" s="177"/>
      <c r="R7730" s="177"/>
      <c r="S7730" s="177"/>
      <c r="T7730" s="177"/>
      <c r="U7730" s="177"/>
      <c r="V7730" s="177"/>
      <c r="W7730" s="177"/>
      <c r="X7730" s="177"/>
      <c r="Y7730" s="177"/>
      <c r="Z7730" s="177"/>
      <c r="AA7730" s="177"/>
      <c r="AB7730" s="177"/>
      <c r="AC7730" s="177"/>
      <c r="AD7730" s="177"/>
      <c r="AE7730" s="177"/>
      <c r="AF7730" s="177"/>
      <c r="AG7730" s="177"/>
    </row>
    <row r="7905" spans="2:33" ht="15" customHeight="1">
      <c r="B7905" s="177"/>
      <c r="C7905" s="177"/>
      <c r="D7905" s="177"/>
      <c r="E7905" s="177"/>
      <c r="F7905" s="177"/>
      <c r="G7905" s="177"/>
      <c r="H7905" s="177"/>
      <c r="I7905" s="177"/>
      <c r="J7905" s="177"/>
      <c r="K7905" s="177"/>
      <c r="L7905" s="177"/>
      <c r="M7905" s="177"/>
      <c r="N7905" s="177"/>
      <c r="O7905" s="177"/>
      <c r="P7905" s="177"/>
      <c r="Q7905" s="177"/>
      <c r="R7905" s="177"/>
      <c r="S7905" s="177"/>
      <c r="T7905" s="177"/>
      <c r="U7905" s="177"/>
      <c r="V7905" s="177"/>
      <c r="W7905" s="177"/>
      <c r="X7905" s="177"/>
      <c r="Y7905" s="177"/>
      <c r="Z7905" s="177"/>
      <c r="AA7905" s="177"/>
      <c r="AB7905" s="177"/>
      <c r="AC7905" s="177"/>
      <c r="AD7905" s="177"/>
      <c r="AE7905" s="177"/>
      <c r="AF7905" s="177"/>
      <c r="AG7905" s="177"/>
    </row>
    <row r="8080" spans="2:33" ht="15" customHeight="1">
      <c r="B8080" s="177"/>
      <c r="C8080" s="177"/>
      <c r="D8080" s="177"/>
      <c r="E8080" s="177"/>
      <c r="F8080" s="177"/>
      <c r="G8080" s="177"/>
      <c r="H8080" s="177"/>
      <c r="I8080" s="177"/>
      <c r="J8080" s="177"/>
      <c r="K8080" s="177"/>
      <c r="L8080" s="177"/>
      <c r="M8080" s="177"/>
      <c r="N8080" s="177"/>
      <c r="O8080" s="177"/>
      <c r="P8080" s="177"/>
      <c r="Q8080" s="177"/>
      <c r="R8080" s="177"/>
      <c r="S8080" s="177"/>
      <c r="T8080" s="177"/>
      <c r="U8080" s="177"/>
      <c r="V8080" s="177"/>
      <c r="W8080" s="177"/>
      <c r="X8080" s="177"/>
      <c r="Y8080" s="177"/>
      <c r="Z8080" s="177"/>
      <c r="AA8080" s="177"/>
      <c r="AB8080" s="177"/>
      <c r="AC8080" s="177"/>
      <c r="AD8080" s="177"/>
      <c r="AE8080" s="177"/>
      <c r="AF8080" s="177"/>
      <c r="AG8080" s="177"/>
    </row>
    <row r="8255" spans="2:33" ht="15" customHeight="1">
      <c r="B8255" s="177"/>
      <c r="C8255" s="177"/>
      <c r="D8255" s="177"/>
      <c r="E8255" s="177"/>
      <c r="F8255" s="177"/>
      <c r="G8255" s="177"/>
      <c r="H8255" s="177"/>
      <c r="I8255" s="177"/>
      <c r="J8255" s="177"/>
      <c r="K8255" s="177"/>
      <c r="L8255" s="177"/>
      <c r="M8255" s="177"/>
      <c r="N8255" s="177"/>
      <c r="O8255" s="177"/>
      <c r="P8255" s="177"/>
      <c r="Q8255" s="177"/>
      <c r="R8255" s="177"/>
      <c r="S8255" s="177"/>
      <c r="T8255" s="177"/>
      <c r="U8255" s="177"/>
      <c r="V8255" s="177"/>
      <c r="W8255" s="177"/>
      <c r="X8255" s="177"/>
      <c r="Y8255" s="177"/>
      <c r="Z8255" s="177"/>
      <c r="AA8255" s="177"/>
      <c r="AB8255" s="177"/>
      <c r="AC8255" s="177"/>
      <c r="AD8255" s="177"/>
      <c r="AE8255" s="177"/>
      <c r="AF8255" s="177"/>
      <c r="AG8255" s="177"/>
    </row>
    <row r="8430" spans="2:33" ht="15" customHeight="1">
      <c r="B8430" s="177"/>
      <c r="C8430" s="177"/>
      <c r="D8430" s="177"/>
      <c r="E8430" s="177"/>
      <c r="F8430" s="177"/>
      <c r="G8430" s="177"/>
      <c r="H8430" s="177"/>
      <c r="I8430" s="177"/>
      <c r="J8430" s="177"/>
      <c r="K8430" s="177"/>
      <c r="L8430" s="177"/>
      <c r="M8430" s="177"/>
      <c r="N8430" s="177"/>
      <c r="O8430" s="177"/>
      <c r="P8430" s="177"/>
      <c r="Q8430" s="177"/>
      <c r="R8430" s="177"/>
      <c r="S8430" s="177"/>
      <c r="T8430" s="177"/>
      <c r="U8430" s="177"/>
      <c r="V8430" s="177"/>
      <c r="W8430" s="177"/>
      <c r="X8430" s="177"/>
      <c r="Y8430" s="177"/>
      <c r="Z8430" s="177"/>
      <c r="AA8430" s="177"/>
      <c r="AB8430" s="177"/>
      <c r="AC8430" s="177"/>
      <c r="AD8430" s="177"/>
      <c r="AE8430" s="177"/>
      <c r="AF8430" s="177"/>
      <c r="AG8430" s="177"/>
    </row>
    <row r="8605" spans="2:33" ht="15" customHeight="1">
      <c r="B8605" s="177"/>
      <c r="C8605" s="177"/>
      <c r="D8605" s="177"/>
      <c r="E8605" s="177"/>
      <c r="F8605" s="177"/>
      <c r="G8605" s="177"/>
      <c r="H8605" s="177"/>
      <c r="I8605" s="177"/>
      <c r="J8605" s="177"/>
      <c r="K8605" s="177"/>
      <c r="L8605" s="177"/>
      <c r="M8605" s="177"/>
      <c r="N8605" s="177"/>
      <c r="O8605" s="177"/>
      <c r="P8605" s="177"/>
      <c r="Q8605" s="177"/>
      <c r="R8605" s="177"/>
      <c r="S8605" s="177"/>
      <c r="T8605" s="177"/>
      <c r="U8605" s="177"/>
      <c r="V8605" s="177"/>
      <c r="W8605" s="177"/>
      <c r="X8605" s="177"/>
      <c r="Y8605" s="177"/>
      <c r="Z8605" s="177"/>
      <c r="AA8605" s="177"/>
      <c r="AB8605" s="177"/>
      <c r="AC8605" s="177"/>
      <c r="AD8605" s="177"/>
      <c r="AE8605" s="177"/>
      <c r="AF8605" s="177"/>
      <c r="AG8605" s="177"/>
    </row>
    <row r="8780" spans="2:33" ht="15" customHeight="1">
      <c r="B8780" s="177"/>
      <c r="C8780" s="177"/>
      <c r="D8780" s="177"/>
      <c r="E8780" s="177"/>
      <c r="F8780" s="177"/>
      <c r="G8780" s="177"/>
      <c r="H8780" s="177"/>
      <c r="I8780" s="177"/>
      <c r="J8780" s="177"/>
      <c r="K8780" s="177"/>
      <c r="L8780" s="177"/>
      <c r="M8780" s="177"/>
      <c r="N8780" s="177"/>
      <c r="O8780" s="177"/>
      <c r="P8780" s="177"/>
      <c r="Q8780" s="177"/>
      <c r="R8780" s="177"/>
      <c r="S8780" s="177"/>
      <c r="T8780" s="177"/>
      <c r="U8780" s="177"/>
      <c r="V8780" s="177"/>
      <c r="W8780" s="177"/>
      <c r="X8780" s="177"/>
      <c r="Y8780" s="177"/>
      <c r="Z8780" s="177"/>
      <c r="AA8780" s="177"/>
      <c r="AB8780" s="177"/>
      <c r="AC8780" s="177"/>
      <c r="AD8780" s="177"/>
      <c r="AE8780" s="177"/>
      <c r="AF8780" s="177"/>
      <c r="AG8780" s="177"/>
    </row>
    <row r="8955" spans="2:33" ht="15" customHeight="1">
      <c r="B8955" s="177"/>
      <c r="C8955" s="177"/>
      <c r="D8955" s="177"/>
      <c r="E8955" s="177"/>
      <c r="F8955" s="177"/>
      <c r="G8955" s="177"/>
      <c r="H8955" s="177"/>
      <c r="I8955" s="177"/>
      <c r="J8955" s="177"/>
      <c r="K8955" s="177"/>
      <c r="L8955" s="177"/>
      <c r="M8955" s="177"/>
      <c r="N8955" s="177"/>
      <c r="O8955" s="177"/>
      <c r="P8955" s="177"/>
      <c r="Q8955" s="177"/>
      <c r="R8955" s="177"/>
      <c r="S8955" s="177"/>
      <c r="T8955" s="177"/>
      <c r="U8955" s="177"/>
      <c r="V8955" s="177"/>
      <c r="W8955" s="177"/>
      <c r="X8955" s="177"/>
      <c r="Y8955" s="177"/>
      <c r="Z8955" s="177"/>
      <c r="AA8955" s="177"/>
      <c r="AB8955" s="177"/>
      <c r="AC8955" s="177"/>
      <c r="AD8955" s="177"/>
      <c r="AE8955" s="177"/>
      <c r="AF8955" s="177"/>
      <c r="AG8955" s="177"/>
    </row>
    <row r="9130" spans="2:33" ht="15" customHeight="1">
      <c r="B9130" s="177"/>
      <c r="C9130" s="177"/>
      <c r="D9130" s="177"/>
      <c r="E9130" s="177"/>
      <c r="F9130" s="177"/>
      <c r="G9130" s="177"/>
      <c r="H9130" s="177"/>
      <c r="I9130" s="177"/>
      <c r="J9130" s="177"/>
      <c r="K9130" s="177"/>
      <c r="L9130" s="177"/>
      <c r="M9130" s="177"/>
      <c r="N9130" s="177"/>
      <c r="O9130" s="177"/>
      <c r="P9130" s="177"/>
      <c r="Q9130" s="177"/>
      <c r="R9130" s="177"/>
      <c r="S9130" s="177"/>
      <c r="T9130" s="177"/>
      <c r="U9130" s="177"/>
      <c r="V9130" s="177"/>
      <c r="W9130" s="177"/>
      <c r="X9130" s="177"/>
      <c r="Y9130" s="177"/>
      <c r="Z9130" s="177"/>
      <c r="AA9130" s="177"/>
      <c r="AB9130" s="177"/>
      <c r="AC9130" s="177"/>
      <c r="AD9130" s="177"/>
      <c r="AE9130" s="177"/>
      <c r="AF9130" s="177"/>
      <c r="AG9130" s="177"/>
    </row>
    <row r="9305" spans="2:33" ht="15" customHeight="1">
      <c r="B9305" s="177"/>
      <c r="C9305" s="177"/>
      <c r="D9305" s="177"/>
      <c r="E9305" s="177"/>
      <c r="F9305" s="177"/>
      <c r="G9305" s="177"/>
      <c r="H9305" s="177"/>
      <c r="I9305" s="177"/>
      <c r="J9305" s="177"/>
      <c r="K9305" s="177"/>
      <c r="L9305" s="177"/>
      <c r="M9305" s="177"/>
      <c r="N9305" s="177"/>
      <c r="O9305" s="177"/>
      <c r="P9305" s="177"/>
      <c r="Q9305" s="177"/>
      <c r="R9305" s="177"/>
      <c r="S9305" s="177"/>
      <c r="T9305" s="177"/>
      <c r="U9305" s="177"/>
      <c r="V9305" s="177"/>
      <c r="W9305" s="177"/>
      <c r="X9305" s="177"/>
      <c r="Y9305" s="177"/>
      <c r="Z9305" s="177"/>
      <c r="AA9305" s="177"/>
      <c r="AB9305" s="177"/>
      <c r="AC9305" s="177"/>
      <c r="AD9305" s="177"/>
      <c r="AE9305" s="177"/>
      <c r="AF9305" s="177"/>
      <c r="AG9305" s="177"/>
    </row>
    <row r="9480" spans="2:33" ht="15" customHeight="1">
      <c r="B9480" s="177"/>
      <c r="C9480" s="177"/>
      <c r="D9480" s="177"/>
      <c r="E9480" s="177"/>
      <c r="F9480" s="177"/>
      <c r="G9480" s="177"/>
      <c r="H9480" s="177"/>
      <c r="I9480" s="177"/>
      <c r="J9480" s="177"/>
      <c r="K9480" s="177"/>
      <c r="L9480" s="177"/>
      <c r="M9480" s="177"/>
      <c r="N9480" s="177"/>
      <c r="O9480" s="177"/>
      <c r="P9480" s="177"/>
      <c r="Q9480" s="177"/>
      <c r="R9480" s="177"/>
      <c r="S9480" s="177"/>
      <c r="T9480" s="177"/>
      <c r="U9480" s="177"/>
      <c r="V9480" s="177"/>
      <c r="W9480" s="177"/>
      <c r="X9480" s="177"/>
      <c r="Y9480" s="177"/>
      <c r="Z9480" s="177"/>
      <c r="AA9480" s="177"/>
      <c r="AB9480" s="177"/>
      <c r="AC9480" s="177"/>
      <c r="AD9480" s="177"/>
      <c r="AE9480" s="177"/>
      <c r="AF9480" s="177"/>
      <c r="AG9480" s="177"/>
    </row>
    <row r="9655" spans="2:33" ht="15" customHeight="1">
      <c r="B9655" s="177"/>
      <c r="C9655" s="177"/>
      <c r="D9655" s="177"/>
      <c r="E9655" s="177"/>
      <c r="F9655" s="177"/>
      <c r="G9655" s="177"/>
      <c r="H9655" s="177"/>
      <c r="I9655" s="177"/>
      <c r="J9655" s="177"/>
      <c r="K9655" s="177"/>
      <c r="L9655" s="177"/>
      <c r="M9655" s="177"/>
      <c r="N9655" s="177"/>
      <c r="O9655" s="177"/>
      <c r="P9655" s="177"/>
      <c r="Q9655" s="177"/>
      <c r="R9655" s="177"/>
      <c r="S9655" s="177"/>
      <c r="T9655" s="177"/>
      <c r="U9655" s="177"/>
      <c r="V9655" s="177"/>
      <c r="W9655" s="177"/>
      <c r="X9655" s="177"/>
      <c r="Y9655" s="177"/>
      <c r="Z9655" s="177"/>
      <c r="AA9655" s="177"/>
      <c r="AB9655" s="177"/>
      <c r="AC9655" s="177"/>
      <c r="AD9655" s="177"/>
      <c r="AE9655" s="177"/>
      <c r="AF9655" s="177"/>
      <c r="AG9655" s="177"/>
    </row>
    <row r="9830" spans="2:33" ht="15" customHeight="1">
      <c r="B9830" s="177"/>
      <c r="C9830" s="177"/>
      <c r="D9830" s="177"/>
      <c r="E9830" s="177"/>
      <c r="F9830" s="177"/>
      <c r="G9830" s="177"/>
      <c r="H9830" s="177"/>
      <c r="I9830" s="177"/>
      <c r="J9830" s="177"/>
      <c r="K9830" s="177"/>
      <c r="L9830" s="177"/>
      <c r="M9830" s="177"/>
      <c r="N9830" s="177"/>
      <c r="O9830" s="177"/>
      <c r="P9830" s="177"/>
      <c r="Q9830" s="177"/>
      <c r="R9830" s="177"/>
      <c r="S9830" s="177"/>
      <c r="T9830" s="177"/>
      <c r="U9830" s="177"/>
      <c r="V9830" s="177"/>
      <c r="W9830" s="177"/>
      <c r="X9830" s="177"/>
      <c r="Y9830" s="177"/>
      <c r="Z9830" s="177"/>
      <c r="AA9830" s="177"/>
      <c r="AB9830" s="177"/>
      <c r="AC9830" s="177"/>
      <c r="AD9830" s="177"/>
      <c r="AE9830" s="177"/>
      <c r="AF9830" s="177"/>
      <c r="AG9830" s="177"/>
    </row>
    <row r="9911" spans="2:33" ht="15" customHeight="1">
      <c r="B9911" s="177"/>
      <c r="C9911" s="177"/>
      <c r="D9911" s="177"/>
      <c r="E9911" s="177"/>
      <c r="F9911" s="177"/>
      <c r="G9911" s="177"/>
      <c r="H9911" s="177"/>
      <c r="I9911" s="177"/>
      <c r="J9911" s="177"/>
      <c r="K9911" s="177"/>
      <c r="L9911" s="177"/>
      <c r="M9911" s="177"/>
      <c r="N9911" s="177"/>
      <c r="O9911" s="177"/>
      <c r="P9911" s="177"/>
      <c r="Q9911" s="177"/>
      <c r="R9911" s="177"/>
      <c r="S9911" s="177"/>
      <c r="T9911" s="177"/>
      <c r="U9911" s="177"/>
      <c r="V9911" s="177"/>
      <c r="W9911" s="177"/>
      <c r="X9911" s="177"/>
      <c r="Y9911" s="177"/>
      <c r="Z9911" s="177"/>
      <c r="AA9911" s="177"/>
      <c r="AB9911" s="177"/>
      <c r="AC9911" s="177"/>
      <c r="AD9911" s="177"/>
      <c r="AE9911" s="177"/>
      <c r="AF9911" s="177"/>
      <c r="AG9911" s="177"/>
    </row>
    <row r="9961" spans="2:33" ht="15" customHeight="1">
      <c r="B9961" s="177"/>
      <c r="C9961" s="177"/>
      <c r="D9961" s="177"/>
      <c r="E9961" s="177"/>
      <c r="F9961" s="177"/>
      <c r="G9961" s="177"/>
      <c r="H9961" s="177"/>
      <c r="I9961" s="177"/>
      <c r="J9961" s="177"/>
      <c r="K9961" s="177"/>
      <c r="L9961" s="177"/>
      <c r="M9961" s="177"/>
      <c r="N9961" s="177"/>
      <c r="O9961" s="177"/>
      <c r="P9961" s="177"/>
      <c r="Q9961" s="177"/>
      <c r="R9961" s="177"/>
      <c r="S9961" s="177"/>
      <c r="T9961" s="177"/>
      <c r="U9961" s="177"/>
      <c r="V9961" s="177"/>
      <c r="W9961" s="177"/>
      <c r="X9961" s="177"/>
      <c r="Y9961" s="177"/>
      <c r="Z9961" s="177"/>
      <c r="AA9961" s="177"/>
      <c r="AB9961" s="177"/>
      <c r="AC9961" s="177"/>
      <c r="AD9961" s="177"/>
      <c r="AE9961" s="177"/>
      <c r="AF9961" s="177"/>
      <c r="AG9961" s="177"/>
    </row>
    <row r="10011" spans="2:33" ht="15" customHeight="1">
      <c r="B10011" s="177"/>
      <c r="C10011" s="177"/>
      <c r="D10011" s="177"/>
      <c r="E10011" s="177"/>
      <c r="F10011" s="177"/>
      <c r="G10011" s="177"/>
      <c r="H10011" s="177"/>
      <c r="I10011" s="177"/>
      <c r="J10011" s="177"/>
      <c r="K10011" s="177"/>
      <c r="L10011" s="177"/>
      <c r="M10011" s="177"/>
      <c r="N10011" s="177"/>
      <c r="O10011" s="177"/>
      <c r="P10011" s="177"/>
      <c r="Q10011" s="177"/>
      <c r="R10011" s="177"/>
      <c r="S10011" s="177"/>
      <c r="T10011" s="177"/>
      <c r="U10011" s="177"/>
      <c r="V10011" s="177"/>
      <c r="W10011" s="177"/>
      <c r="X10011" s="177"/>
      <c r="Y10011" s="177"/>
      <c r="Z10011" s="177"/>
      <c r="AA10011" s="177"/>
      <c r="AB10011" s="177"/>
      <c r="AC10011" s="177"/>
      <c r="AD10011" s="177"/>
      <c r="AE10011" s="177"/>
      <c r="AF10011" s="177"/>
      <c r="AG10011" s="177"/>
    </row>
    <row r="10061" spans="2:33" ht="15" customHeight="1">
      <c r="B10061" s="177"/>
      <c r="C10061" s="177"/>
      <c r="D10061" s="177"/>
      <c r="E10061" s="177"/>
      <c r="F10061" s="177"/>
      <c r="G10061" s="177"/>
      <c r="H10061" s="177"/>
      <c r="I10061" s="177"/>
      <c r="J10061" s="177"/>
      <c r="K10061" s="177"/>
      <c r="L10061" s="177"/>
      <c r="M10061" s="177"/>
      <c r="N10061" s="177"/>
      <c r="O10061" s="177"/>
      <c r="P10061" s="177"/>
      <c r="Q10061" s="177"/>
      <c r="R10061" s="177"/>
      <c r="S10061" s="177"/>
      <c r="T10061" s="177"/>
      <c r="U10061" s="177"/>
      <c r="V10061" s="177"/>
      <c r="W10061" s="177"/>
      <c r="X10061" s="177"/>
      <c r="Y10061" s="177"/>
      <c r="Z10061" s="177"/>
      <c r="AA10061" s="177"/>
      <c r="AB10061" s="177"/>
      <c r="AC10061" s="177"/>
      <c r="AD10061" s="177"/>
      <c r="AE10061" s="177"/>
      <c r="AF10061" s="177"/>
      <c r="AG10061" s="177"/>
    </row>
    <row r="10111" spans="2:33" ht="15" customHeight="1">
      <c r="B10111" s="177"/>
      <c r="C10111" s="177"/>
      <c r="D10111" s="177"/>
      <c r="E10111" s="177"/>
      <c r="F10111" s="177"/>
      <c r="G10111" s="177"/>
      <c r="H10111" s="177"/>
      <c r="I10111" s="177"/>
      <c r="J10111" s="177"/>
      <c r="K10111" s="177"/>
      <c r="L10111" s="177"/>
      <c r="M10111" s="177"/>
      <c r="N10111" s="177"/>
      <c r="O10111" s="177"/>
      <c r="P10111" s="177"/>
      <c r="Q10111" s="177"/>
      <c r="R10111" s="177"/>
      <c r="S10111" s="177"/>
      <c r="T10111" s="177"/>
      <c r="U10111" s="177"/>
      <c r="V10111" s="177"/>
      <c r="W10111" s="177"/>
      <c r="X10111" s="177"/>
      <c r="Y10111" s="177"/>
      <c r="Z10111" s="177"/>
      <c r="AA10111" s="177"/>
      <c r="AB10111" s="177"/>
      <c r="AC10111" s="177"/>
      <c r="AD10111" s="177"/>
      <c r="AE10111" s="177"/>
      <c r="AF10111" s="177"/>
      <c r="AG10111" s="177"/>
    </row>
    <row r="10161" spans="2:33" ht="15" customHeight="1">
      <c r="B10161" s="177"/>
      <c r="C10161" s="177"/>
      <c r="D10161" s="177"/>
      <c r="E10161" s="177"/>
      <c r="F10161" s="177"/>
      <c r="G10161" s="177"/>
      <c r="H10161" s="177"/>
      <c r="I10161" s="177"/>
      <c r="J10161" s="177"/>
      <c r="K10161" s="177"/>
      <c r="L10161" s="177"/>
      <c r="M10161" s="177"/>
      <c r="N10161" s="177"/>
      <c r="O10161" s="177"/>
      <c r="P10161" s="177"/>
      <c r="Q10161" s="177"/>
      <c r="R10161" s="177"/>
      <c r="S10161" s="177"/>
      <c r="T10161" s="177"/>
      <c r="U10161" s="177"/>
      <c r="V10161" s="177"/>
      <c r="W10161" s="177"/>
      <c r="X10161" s="177"/>
      <c r="Y10161" s="177"/>
      <c r="Z10161" s="177"/>
      <c r="AA10161" s="177"/>
      <c r="AB10161" s="177"/>
      <c r="AC10161" s="177"/>
      <c r="AD10161" s="177"/>
      <c r="AE10161" s="177"/>
      <c r="AF10161" s="177"/>
      <c r="AG10161" s="177"/>
    </row>
    <row r="10211" spans="2:33" ht="15" customHeight="1">
      <c r="B10211" s="177"/>
      <c r="C10211" s="177"/>
      <c r="D10211" s="177"/>
      <c r="E10211" s="177"/>
      <c r="F10211" s="177"/>
      <c r="G10211" s="177"/>
      <c r="H10211" s="177"/>
      <c r="I10211" s="177"/>
      <c r="J10211" s="177"/>
      <c r="K10211" s="177"/>
      <c r="L10211" s="177"/>
      <c r="M10211" s="177"/>
      <c r="N10211" s="177"/>
      <c r="O10211" s="177"/>
      <c r="P10211" s="177"/>
      <c r="Q10211" s="177"/>
      <c r="R10211" s="177"/>
      <c r="S10211" s="177"/>
      <c r="T10211" s="177"/>
      <c r="U10211" s="177"/>
      <c r="V10211" s="177"/>
      <c r="W10211" s="177"/>
      <c r="X10211" s="177"/>
      <c r="Y10211" s="177"/>
      <c r="Z10211" s="177"/>
      <c r="AA10211" s="177"/>
      <c r="AB10211" s="177"/>
      <c r="AC10211" s="177"/>
      <c r="AD10211" s="177"/>
      <c r="AE10211" s="177"/>
      <c r="AF10211" s="177"/>
      <c r="AG10211" s="177"/>
    </row>
    <row r="10261" spans="2:33" ht="15" customHeight="1">
      <c r="B10261" s="177"/>
      <c r="C10261" s="177"/>
      <c r="D10261" s="177"/>
      <c r="E10261" s="177"/>
      <c r="F10261" s="177"/>
      <c r="G10261" s="177"/>
      <c r="H10261" s="177"/>
      <c r="I10261" s="177"/>
      <c r="J10261" s="177"/>
      <c r="K10261" s="177"/>
      <c r="L10261" s="177"/>
      <c r="M10261" s="177"/>
      <c r="N10261" s="177"/>
      <c r="O10261" s="177"/>
      <c r="P10261" s="177"/>
      <c r="Q10261" s="177"/>
      <c r="R10261" s="177"/>
      <c r="S10261" s="177"/>
      <c r="T10261" s="177"/>
      <c r="U10261" s="177"/>
      <c r="V10261" s="177"/>
      <c r="W10261" s="177"/>
      <c r="X10261" s="177"/>
      <c r="Y10261" s="177"/>
      <c r="Z10261" s="177"/>
      <c r="AA10261" s="177"/>
      <c r="AB10261" s="177"/>
      <c r="AC10261" s="177"/>
      <c r="AD10261" s="177"/>
      <c r="AE10261" s="177"/>
      <c r="AF10261" s="177"/>
      <c r="AG10261" s="177"/>
    </row>
    <row r="10311" spans="2:33" ht="15" customHeight="1">
      <c r="B10311" s="177"/>
      <c r="C10311" s="177"/>
      <c r="D10311" s="177"/>
      <c r="E10311" s="177"/>
      <c r="F10311" s="177"/>
      <c r="G10311" s="177"/>
      <c r="H10311" s="177"/>
      <c r="I10311" s="177"/>
      <c r="J10311" s="177"/>
      <c r="K10311" s="177"/>
      <c r="L10311" s="177"/>
      <c r="M10311" s="177"/>
      <c r="N10311" s="177"/>
      <c r="O10311" s="177"/>
      <c r="P10311" s="177"/>
      <c r="Q10311" s="177"/>
      <c r="R10311" s="177"/>
      <c r="S10311" s="177"/>
      <c r="T10311" s="177"/>
      <c r="U10311" s="177"/>
      <c r="V10311" s="177"/>
      <c r="W10311" s="177"/>
      <c r="X10311" s="177"/>
      <c r="Y10311" s="177"/>
      <c r="Z10311" s="177"/>
      <c r="AA10311" s="177"/>
      <c r="AB10311" s="177"/>
      <c r="AC10311" s="177"/>
      <c r="AD10311" s="177"/>
      <c r="AE10311" s="177"/>
      <c r="AF10311" s="177"/>
      <c r="AG10311" s="177"/>
    </row>
    <row r="10361" spans="2:33" ht="15" customHeight="1">
      <c r="B10361" s="177"/>
      <c r="C10361" s="177"/>
      <c r="D10361" s="177"/>
      <c r="E10361" s="177"/>
      <c r="F10361" s="177"/>
      <c r="G10361" s="177"/>
      <c r="H10361" s="177"/>
      <c r="I10361" s="177"/>
      <c r="J10361" s="177"/>
      <c r="K10361" s="177"/>
      <c r="L10361" s="177"/>
      <c r="M10361" s="177"/>
      <c r="N10361" s="177"/>
      <c r="O10361" s="177"/>
      <c r="P10361" s="177"/>
      <c r="Q10361" s="177"/>
      <c r="R10361" s="177"/>
      <c r="S10361" s="177"/>
      <c r="T10361" s="177"/>
      <c r="U10361" s="177"/>
      <c r="V10361" s="177"/>
      <c r="W10361" s="177"/>
      <c r="X10361" s="177"/>
      <c r="Y10361" s="177"/>
      <c r="Z10361" s="177"/>
      <c r="AA10361" s="177"/>
      <c r="AB10361" s="177"/>
      <c r="AC10361" s="177"/>
      <c r="AD10361" s="177"/>
      <c r="AE10361" s="177"/>
      <c r="AF10361" s="177"/>
      <c r="AG10361" s="177"/>
    </row>
    <row r="10411" spans="2:33" ht="15" customHeight="1">
      <c r="B10411" s="177"/>
      <c r="C10411" s="177"/>
      <c r="D10411" s="177"/>
      <c r="E10411" s="177"/>
      <c r="F10411" s="177"/>
      <c r="G10411" s="177"/>
      <c r="H10411" s="177"/>
      <c r="I10411" s="177"/>
      <c r="J10411" s="177"/>
      <c r="K10411" s="177"/>
      <c r="L10411" s="177"/>
      <c r="M10411" s="177"/>
      <c r="N10411" s="177"/>
      <c r="O10411" s="177"/>
      <c r="P10411" s="177"/>
      <c r="Q10411" s="177"/>
      <c r="R10411" s="177"/>
      <c r="S10411" s="177"/>
      <c r="T10411" s="177"/>
      <c r="U10411" s="177"/>
      <c r="V10411" s="177"/>
      <c r="W10411" s="177"/>
      <c r="X10411" s="177"/>
      <c r="Y10411" s="177"/>
      <c r="Z10411" s="177"/>
      <c r="AA10411" s="177"/>
      <c r="AB10411" s="177"/>
      <c r="AC10411" s="177"/>
      <c r="AD10411" s="177"/>
      <c r="AE10411" s="177"/>
      <c r="AF10411" s="177"/>
      <c r="AG10411" s="177"/>
    </row>
    <row r="10461" spans="2:33" ht="15" customHeight="1">
      <c r="B10461" s="177"/>
      <c r="C10461" s="177"/>
      <c r="D10461" s="177"/>
      <c r="E10461" s="177"/>
      <c r="F10461" s="177"/>
      <c r="G10461" s="177"/>
      <c r="H10461" s="177"/>
      <c r="I10461" s="177"/>
      <c r="J10461" s="177"/>
      <c r="K10461" s="177"/>
      <c r="L10461" s="177"/>
      <c r="M10461" s="177"/>
      <c r="N10461" s="177"/>
      <c r="O10461" s="177"/>
      <c r="P10461" s="177"/>
      <c r="Q10461" s="177"/>
      <c r="R10461" s="177"/>
      <c r="S10461" s="177"/>
      <c r="T10461" s="177"/>
      <c r="U10461" s="177"/>
      <c r="V10461" s="177"/>
      <c r="W10461" s="177"/>
      <c r="X10461" s="177"/>
      <c r="Y10461" s="177"/>
      <c r="Z10461" s="177"/>
      <c r="AA10461" s="177"/>
      <c r="AB10461" s="177"/>
      <c r="AC10461" s="177"/>
      <c r="AD10461" s="177"/>
      <c r="AE10461" s="177"/>
      <c r="AF10461" s="177"/>
      <c r="AG10461" s="177"/>
    </row>
    <row r="10511" spans="2:33" ht="15" customHeight="1">
      <c r="B10511" s="177"/>
      <c r="C10511" s="177"/>
      <c r="D10511" s="177"/>
      <c r="E10511" s="177"/>
      <c r="F10511" s="177"/>
      <c r="G10511" s="177"/>
      <c r="H10511" s="177"/>
      <c r="I10511" s="177"/>
      <c r="J10511" s="177"/>
      <c r="K10511" s="177"/>
      <c r="L10511" s="177"/>
      <c r="M10511" s="177"/>
      <c r="N10511" s="177"/>
      <c r="O10511" s="177"/>
      <c r="P10511" s="177"/>
      <c r="Q10511" s="177"/>
      <c r="R10511" s="177"/>
      <c r="S10511" s="177"/>
      <c r="T10511" s="177"/>
      <c r="U10511" s="177"/>
      <c r="V10511" s="177"/>
      <c r="W10511" s="177"/>
      <c r="X10511" s="177"/>
      <c r="Y10511" s="177"/>
      <c r="Z10511" s="177"/>
      <c r="AA10511" s="177"/>
      <c r="AB10511" s="177"/>
      <c r="AC10511" s="177"/>
      <c r="AD10511" s="177"/>
      <c r="AE10511" s="177"/>
      <c r="AF10511" s="177"/>
      <c r="AG10511" s="177"/>
    </row>
    <row r="10561" spans="2:33" ht="15" customHeight="1">
      <c r="B10561" s="177"/>
      <c r="C10561" s="177"/>
      <c r="D10561" s="177"/>
      <c r="E10561" s="177"/>
      <c r="F10561" s="177"/>
      <c r="G10561" s="177"/>
      <c r="H10561" s="177"/>
      <c r="I10561" s="177"/>
      <c r="J10561" s="177"/>
      <c r="K10561" s="177"/>
      <c r="L10561" s="177"/>
      <c r="M10561" s="177"/>
      <c r="N10561" s="177"/>
      <c r="O10561" s="177"/>
      <c r="P10561" s="177"/>
      <c r="Q10561" s="177"/>
      <c r="R10561" s="177"/>
      <c r="S10561" s="177"/>
      <c r="T10561" s="177"/>
      <c r="U10561" s="177"/>
      <c r="V10561" s="177"/>
      <c r="W10561" s="177"/>
      <c r="X10561" s="177"/>
      <c r="Y10561" s="177"/>
      <c r="Z10561" s="177"/>
      <c r="AA10561" s="177"/>
      <c r="AB10561" s="177"/>
      <c r="AC10561" s="177"/>
      <c r="AD10561" s="177"/>
      <c r="AE10561" s="177"/>
      <c r="AF10561" s="177"/>
      <c r="AG10561" s="177"/>
    </row>
    <row r="10611" spans="2:33" ht="15" customHeight="1">
      <c r="B10611" s="177"/>
      <c r="C10611" s="177"/>
      <c r="D10611" s="177"/>
      <c r="E10611" s="177"/>
      <c r="F10611" s="177"/>
      <c r="G10611" s="177"/>
      <c r="H10611" s="177"/>
      <c r="I10611" s="177"/>
      <c r="J10611" s="177"/>
      <c r="K10611" s="177"/>
      <c r="L10611" s="177"/>
      <c r="M10611" s="177"/>
      <c r="N10611" s="177"/>
      <c r="O10611" s="177"/>
      <c r="P10611" s="177"/>
      <c r="Q10611" s="177"/>
      <c r="R10611" s="177"/>
      <c r="S10611" s="177"/>
      <c r="T10611" s="177"/>
      <c r="U10611" s="177"/>
      <c r="V10611" s="177"/>
      <c r="W10611" s="177"/>
      <c r="X10611" s="177"/>
      <c r="Y10611" s="177"/>
      <c r="Z10611" s="177"/>
      <c r="AA10611" s="177"/>
      <c r="AB10611" s="177"/>
      <c r="AC10611" s="177"/>
      <c r="AD10611" s="177"/>
      <c r="AE10611" s="177"/>
      <c r="AF10611" s="177"/>
      <c r="AG10611" s="177"/>
    </row>
    <row r="10661" spans="2:33" ht="15" customHeight="1">
      <c r="B10661" s="177"/>
      <c r="C10661" s="177"/>
      <c r="D10661" s="177"/>
      <c r="E10661" s="177"/>
      <c r="F10661" s="177"/>
      <c r="G10661" s="177"/>
      <c r="H10661" s="177"/>
      <c r="I10661" s="177"/>
      <c r="J10661" s="177"/>
      <c r="K10661" s="177"/>
      <c r="L10661" s="177"/>
      <c r="M10661" s="177"/>
      <c r="N10661" s="177"/>
      <c r="O10661" s="177"/>
      <c r="P10661" s="177"/>
      <c r="Q10661" s="177"/>
      <c r="R10661" s="177"/>
      <c r="S10661" s="177"/>
      <c r="T10661" s="177"/>
      <c r="U10661" s="177"/>
      <c r="V10661" s="177"/>
      <c r="W10661" s="177"/>
      <c r="X10661" s="177"/>
      <c r="Y10661" s="177"/>
      <c r="Z10661" s="177"/>
      <c r="AA10661" s="177"/>
      <c r="AB10661" s="177"/>
      <c r="AC10661" s="177"/>
      <c r="AD10661" s="177"/>
      <c r="AE10661" s="177"/>
      <c r="AF10661" s="177"/>
      <c r="AG10661" s="177"/>
    </row>
    <row r="10711" spans="2:33" ht="15" customHeight="1">
      <c r="B10711" s="177"/>
      <c r="C10711" s="177"/>
      <c r="D10711" s="177"/>
      <c r="E10711" s="177"/>
      <c r="F10711" s="177"/>
      <c r="G10711" s="177"/>
      <c r="H10711" s="177"/>
      <c r="I10711" s="177"/>
      <c r="J10711" s="177"/>
      <c r="K10711" s="177"/>
      <c r="L10711" s="177"/>
      <c r="M10711" s="177"/>
      <c r="N10711" s="177"/>
      <c r="O10711" s="177"/>
      <c r="P10711" s="177"/>
      <c r="Q10711" s="177"/>
      <c r="R10711" s="177"/>
      <c r="S10711" s="177"/>
      <c r="T10711" s="177"/>
      <c r="U10711" s="177"/>
      <c r="V10711" s="177"/>
      <c r="W10711" s="177"/>
      <c r="X10711" s="177"/>
      <c r="Y10711" s="177"/>
      <c r="Z10711" s="177"/>
      <c r="AA10711" s="177"/>
      <c r="AB10711" s="177"/>
      <c r="AC10711" s="177"/>
      <c r="AD10711" s="177"/>
      <c r="AE10711" s="177"/>
      <c r="AF10711" s="177"/>
      <c r="AG10711" s="177"/>
    </row>
    <row r="10761" spans="2:33" ht="15" customHeight="1">
      <c r="B10761" s="177"/>
      <c r="C10761" s="177"/>
      <c r="D10761" s="177"/>
      <c r="E10761" s="177"/>
      <c r="F10761" s="177"/>
      <c r="G10761" s="177"/>
      <c r="H10761" s="177"/>
      <c r="I10761" s="177"/>
      <c r="J10761" s="177"/>
      <c r="K10761" s="177"/>
      <c r="L10761" s="177"/>
      <c r="M10761" s="177"/>
      <c r="N10761" s="177"/>
      <c r="O10761" s="177"/>
      <c r="P10761" s="177"/>
      <c r="Q10761" s="177"/>
      <c r="R10761" s="177"/>
      <c r="S10761" s="177"/>
      <c r="T10761" s="177"/>
      <c r="U10761" s="177"/>
      <c r="V10761" s="177"/>
      <c r="W10761" s="177"/>
      <c r="X10761" s="177"/>
      <c r="Y10761" s="177"/>
      <c r="Z10761" s="177"/>
      <c r="AA10761" s="177"/>
      <c r="AB10761" s="177"/>
      <c r="AC10761" s="177"/>
      <c r="AD10761" s="177"/>
      <c r="AE10761" s="177"/>
      <c r="AF10761" s="177"/>
      <c r="AG10761" s="177"/>
    </row>
    <row r="10811" spans="2:33" ht="15" customHeight="1">
      <c r="B10811" s="177"/>
      <c r="C10811" s="177"/>
      <c r="D10811" s="177"/>
      <c r="E10811" s="177"/>
      <c r="F10811" s="177"/>
      <c r="G10811" s="177"/>
      <c r="H10811" s="177"/>
      <c r="I10811" s="177"/>
      <c r="J10811" s="177"/>
      <c r="K10811" s="177"/>
      <c r="L10811" s="177"/>
      <c r="M10811" s="177"/>
      <c r="N10811" s="177"/>
      <c r="O10811" s="177"/>
      <c r="P10811" s="177"/>
      <c r="Q10811" s="177"/>
      <c r="R10811" s="177"/>
      <c r="S10811" s="177"/>
      <c r="T10811" s="177"/>
      <c r="U10811" s="177"/>
      <c r="V10811" s="177"/>
      <c r="W10811" s="177"/>
      <c r="X10811" s="177"/>
      <c r="Y10811" s="177"/>
      <c r="Z10811" s="177"/>
      <c r="AA10811" s="177"/>
      <c r="AB10811" s="177"/>
      <c r="AC10811" s="177"/>
      <c r="AD10811" s="177"/>
      <c r="AE10811" s="177"/>
      <c r="AF10811" s="177"/>
      <c r="AG10811" s="177"/>
    </row>
    <row r="10861" spans="2:33" ht="15" customHeight="1">
      <c r="B10861" s="177"/>
      <c r="C10861" s="177"/>
      <c r="D10861" s="177"/>
      <c r="E10861" s="177"/>
      <c r="F10861" s="177"/>
      <c r="G10861" s="177"/>
      <c r="H10861" s="177"/>
      <c r="I10861" s="177"/>
      <c r="J10861" s="177"/>
      <c r="K10861" s="177"/>
      <c r="L10861" s="177"/>
      <c r="M10861" s="177"/>
      <c r="N10861" s="177"/>
      <c r="O10861" s="177"/>
      <c r="P10861" s="177"/>
      <c r="Q10861" s="177"/>
      <c r="R10861" s="177"/>
      <c r="S10861" s="177"/>
      <c r="T10861" s="177"/>
      <c r="U10861" s="177"/>
      <c r="V10861" s="177"/>
      <c r="W10861" s="177"/>
      <c r="X10861" s="177"/>
      <c r="Y10861" s="177"/>
      <c r="Z10861" s="177"/>
      <c r="AA10861" s="177"/>
      <c r="AB10861" s="177"/>
      <c r="AC10861" s="177"/>
      <c r="AD10861" s="177"/>
      <c r="AE10861" s="177"/>
      <c r="AF10861" s="177"/>
      <c r="AG10861" s="177"/>
    </row>
    <row r="10911" spans="2:33" ht="15" customHeight="1">
      <c r="B10911" s="177"/>
      <c r="C10911" s="177"/>
      <c r="D10911" s="177"/>
      <c r="E10911" s="177"/>
      <c r="F10911" s="177"/>
      <c r="G10911" s="177"/>
      <c r="H10911" s="177"/>
      <c r="I10911" s="177"/>
      <c r="J10911" s="177"/>
      <c r="K10911" s="177"/>
      <c r="L10911" s="177"/>
      <c r="M10911" s="177"/>
      <c r="N10911" s="177"/>
      <c r="O10911" s="177"/>
      <c r="P10911" s="177"/>
      <c r="Q10911" s="177"/>
      <c r="R10911" s="177"/>
      <c r="S10911" s="177"/>
      <c r="T10911" s="177"/>
      <c r="U10911" s="177"/>
      <c r="V10911" s="177"/>
      <c r="W10911" s="177"/>
      <c r="X10911" s="177"/>
      <c r="Y10911" s="177"/>
      <c r="Z10911" s="177"/>
      <c r="AA10911" s="177"/>
      <c r="AB10911" s="177"/>
      <c r="AC10911" s="177"/>
      <c r="AD10911" s="177"/>
      <c r="AE10911" s="177"/>
      <c r="AF10911" s="177"/>
      <c r="AG10911" s="177"/>
    </row>
    <row r="10961" spans="2:33" ht="15" customHeight="1">
      <c r="B10961" s="177"/>
      <c r="C10961" s="177"/>
      <c r="D10961" s="177"/>
      <c r="E10961" s="177"/>
      <c r="F10961" s="177"/>
      <c r="G10961" s="177"/>
      <c r="H10961" s="177"/>
      <c r="I10961" s="177"/>
      <c r="J10961" s="177"/>
      <c r="K10961" s="177"/>
      <c r="L10961" s="177"/>
      <c r="M10961" s="177"/>
      <c r="N10961" s="177"/>
      <c r="O10961" s="177"/>
      <c r="P10961" s="177"/>
      <c r="Q10961" s="177"/>
      <c r="R10961" s="177"/>
      <c r="S10961" s="177"/>
      <c r="T10961" s="177"/>
      <c r="U10961" s="177"/>
      <c r="V10961" s="177"/>
      <c r="W10961" s="177"/>
      <c r="X10961" s="177"/>
      <c r="Y10961" s="177"/>
      <c r="Z10961" s="177"/>
      <c r="AA10961" s="177"/>
      <c r="AB10961" s="177"/>
      <c r="AC10961" s="177"/>
      <c r="AD10961" s="177"/>
      <c r="AE10961" s="177"/>
      <c r="AF10961" s="177"/>
      <c r="AG10961" s="177"/>
    </row>
    <row r="11011" spans="2:33" ht="15" customHeight="1">
      <c r="B11011" s="177"/>
      <c r="C11011" s="177"/>
      <c r="D11011" s="177"/>
      <c r="E11011" s="177"/>
      <c r="F11011" s="177"/>
      <c r="G11011" s="177"/>
      <c r="H11011" s="177"/>
      <c r="I11011" s="177"/>
      <c r="J11011" s="177"/>
      <c r="K11011" s="177"/>
      <c r="L11011" s="177"/>
      <c r="M11011" s="177"/>
      <c r="N11011" s="177"/>
      <c r="O11011" s="177"/>
      <c r="P11011" s="177"/>
      <c r="Q11011" s="177"/>
      <c r="R11011" s="177"/>
      <c r="S11011" s="177"/>
      <c r="T11011" s="177"/>
      <c r="U11011" s="177"/>
      <c r="V11011" s="177"/>
      <c r="W11011" s="177"/>
      <c r="X11011" s="177"/>
      <c r="Y11011" s="177"/>
      <c r="Z11011" s="177"/>
      <c r="AA11011" s="177"/>
      <c r="AB11011" s="177"/>
      <c r="AC11011" s="177"/>
      <c r="AD11011" s="177"/>
      <c r="AE11011" s="177"/>
      <c r="AF11011" s="177"/>
      <c r="AG11011" s="177"/>
    </row>
    <row r="11061" spans="2:33" ht="15" customHeight="1">
      <c r="B11061" s="177"/>
      <c r="C11061" s="177"/>
      <c r="D11061" s="177"/>
      <c r="E11061" s="177"/>
      <c r="F11061" s="177"/>
      <c r="G11061" s="177"/>
      <c r="H11061" s="177"/>
      <c r="I11061" s="177"/>
      <c r="J11061" s="177"/>
      <c r="K11061" s="177"/>
      <c r="L11061" s="177"/>
      <c r="M11061" s="177"/>
      <c r="N11061" s="177"/>
      <c r="O11061" s="177"/>
      <c r="P11061" s="177"/>
      <c r="Q11061" s="177"/>
      <c r="R11061" s="177"/>
      <c r="S11061" s="177"/>
      <c r="T11061" s="177"/>
      <c r="U11061" s="177"/>
      <c r="V11061" s="177"/>
      <c r="W11061" s="177"/>
      <c r="X11061" s="177"/>
      <c r="Y11061" s="177"/>
      <c r="Z11061" s="177"/>
      <c r="AA11061" s="177"/>
      <c r="AB11061" s="177"/>
      <c r="AC11061" s="177"/>
      <c r="AD11061" s="177"/>
      <c r="AE11061" s="177"/>
      <c r="AF11061" s="177"/>
      <c r="AG11061" s="177"/>
    </row>
    <row r="11111" spans="2:33" ht="15" customHeight="1">
      <c r="B11111" s="177"/>
      <c r="C11111" s="177"/>
      <c r="D11111" s="177"/>
      <c r="E11111" s="177"/>
      <c r="F11111" s="177"/>
      <c r="G11111" s="177"/>
      <c r="H11111" s="177"/>
      <c r="I11111" s="177"/>
      <c r="J11111" s="177"/>
      <c r="K11111" s="177"/>
      <c r="L11111" s="177"/>
      <c r="M11111" s="177"/>
      <c r="N11111" s="177"/>
      <c r="O11111" s="177"/>
      <c r="P11111" s="177"/>
      <c r="Q11111" s="177"/>
      <c r="R11111" s="177"/>
      <c r="S11111" s="177"/>
      <c r="T11111" s="177"/>
      <c r="U11111" s="177"/>
      <c r="V11111" s="177"/>
      <c r="W11111" s="177"/>
      <c r="X11111" s="177"/>
      <c r="Y11111" s="177"/>
      <c r="Z11111" s="177"/>
      <c r="AA11111" s="177"/>
      <c r="AB11111" s="177"/>
      <c r="AC11111" s="177"/>
      <c r="AD11111" s="177"/>
      <c r="AE11111" s="177"/>
      <c r="AF11111" s="177"/>
      <c r="AG11111" s="177"/>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1928</v>
      </c>
      <c r="D1" s="27" t="s">
        <v>1890</v>
      </c>
      <c r="E1" s="27" t="s">
        <v>2370</v>
      </c>
      <c r="F1" s="27" t="s">
        <v>2371</v>
      </c>
      <c r="G1" s="27" t="s">
        <v>2372</v>
      </c>
      <c r="H1" s="27" t="s">
        <v>2373</v>
      </c>
      <c r="I1" s="27" t="s">
        <v>2374</v>
      </c>
      <c r="J1" s="27" t="s">
        <v>2375</v>
      </c>
      <c r="K1" s="27" t="s">
        <v>2376</v>
      </c>
      <c r="L1" s="27" t="s">
        <v>2377</v>
      </c>
      <c r="M1" s="27" t="s">
        <v>2378</v>
      </c>
      <c r="N1" s="27" t="s">
        <v>1921</v>
      </c>
      <c r="O1" s="27" t="s">
        <v>2379</v>
      </c>
    </row>
    <row r="2" spans="1:15" s="27" customFormat="1" ht="18.75">
      <c r="A2" s="116" t="s">
        <v>2281</v>
      </c>
      <c r="B2" s="115"/>
      <c r="C2" s="115"/>
      <c r="D2" s="115"/>
      <c r="E2" s="115"/>
      <c r="F2" s="115"/>
      <c r="G2" s="115"/>
      <c r="H2" s="115"/>
      <c r="I2" s="115"/>
      <c r="J2" s="115"/>
      <c r="K2" s="115"/>
      <c r="L2" s="115"/>
      <c r="M2" s="115"/>
      <c r="N2" s="115"/>
      <c r="O2" s="115"/>
    </row>
    <row r="3" spans="1:15" ht="18.75">
      <c r="A3" s="117" t="s">
        <v>7173</v>
      </c>
      <c r="B3" s="115"/>
      <c r="C3" s="115"/>
      <c r="D3" s="115"/>
      <c r="E3" s="115"/>
      <c r="F3" s="115"/>
      <c r="G3" s="115"/>
      <c r="H3" s="115"/>
      <c r="I3" s="115"/>
      <c r="J3" s="115"/>
      <c r="K3" s="115"/>
      <c r="L3" s="115"/>
      <c r="M3" s="115"/>
      <c r="N3" s="115"/>
      <c r="O3" s="115"/>
    </row>
    <row r="4" spans="1:15">
      <c r="A4"/>
      <c r="B4"/>
      <c r="C4"/>
      <c r="D4"/>
      <c r="E4"/>
      <c r="F4"/>
      <c r="G4"/>
      <c r="H4"/>
      <c r="I4"/>
      <c r="J4"/>
      <c r="K4"/>
      <c r="L4"/>
      <c r="M4"/>
      <c r="N4"/>
      <c r="O4"/>
    </row>
    <row r="5" spans="1:15">
      <c r="A5" s="118" t="s">
        <v>7174</v>
      </c>
      <c r="B5" s="115"/>
      <c r="C5" s="115"/>
      <c r="D5" s="115"/>
      <c r="E5" s="115"/>
      <c r="F5" s="115"/>
      <c r="G5" s="115"/>
      <c r="H5" s="115"/>
      <c r="I5" s="115"/>
      <c r="J5" s="115"/>
      <c r="K5" s="115"/>
      <c r="L5" s="115"/>
      <c r="M5" s="115"/>
      <c r="N5" s="115"/>
      <c r="O5" s="115"/>
    </row>
    <row r="6" spans="1:15">
      <c r="A6"/>
      <c r="B6"/>
      <c r="C6"/>
      <c r="D6"/>
      <c r="E6"/>
      <c r="F6"/>
      <c r="G6"/>
      <c r="H6"/>
      <c r="I6"/>
      <c r="J6"/>
      <c r="K6"/>
      <c r="L6"/>
      <c r="M6"/>
      <c r="N6"/>
      <c r="O6"/>
    </row>
    <row r="7" spans="1:15">
      <c r="A7" s="115" t="s">
        <v>7175</v>
      </c>
      <c r="B7" s="115"/>
      <c r="C7" s="115"/>
      <c r="D7" s="115"/>
      <c r="E7" s="115"/>
      <c r="F7" s="115"/>
      <c r="G7" s="115"/>
      <c r="H7" s="115"/>
      <c r="I7" s="115"/>
      <c r="J7" s="115"/>
      <c r="K7" s="115"/>
      <c r="L7" s="115"/>
      <c r="M7" s="115"/>
      <c r="N7" s="115"/>
      <c r="O7" s="115"/>
    </row>
    <row r="8" spans="1:15">
      <c r="A8" s="115" t="s">
        <v>7176</v>
      </c>
      <c r="B8" s="115"/>
      <c r="C8" s="115"/>
      <c r="D8" s="115"/>
      <c r="E8" s="115"/>
      <c r="F8" s="115"/>
      <c r="G8" s="115"/>
      <c r="H8" s="115"/>
      <c r="I8" s="115"/>
      <c r="J8" s="115"/>
      <c r="K8" s="115"/>
      <c r="L8" s="115"/>
      <c r="M8" s="115"/>
      <c r="N8" s="115"/>
      <c r="O8" s="115"/>
    </row>
    <row r="9" spans="1:15">
      <c r="A9"/>
      <c r="B9"/>
      <c r="C9"/>
      <c r="D9"/>
      <c r="E9"/>
      <c r="F9"/>
      <c r="G9"/>
      <c r="H9"/>
      <c r="I9"/>
      <c r="J9"/>
      <c r="K9"/>
      <c r="L9"/>
      <c r="M9"/>
      <c r="N9"/>
      <c r="O9"/>
    </row>
    <row r="10" spans="1:15" ht="15.75">
      <c r="A10" s="119" t="s">
        <v>2282</v>
      </c>
      <c r="B10" s="115"/>
      <c r="C10" s="115"/>
      <c r="D10" s="115"/>
      <c r="E10" s="115"/>
      <c r="F10" s="115"/>
      <c r="G10" s="115"/>
      <c r="H10" s="115"/>
      <c r="I10" s="115"/>
      <c r="J10" s="115"/>
      <c r="K10" s="115"/>
      <c r="L10" s="115"/>
      <c r="M10" s="115"/>
      <c r="N10" s="115"/>
      <c r="O10" s="115"/>
    </row>
    <row r="11" spans="1:15">
      <c r="A11"/>
      <c r="B11"/>
      <c r="C11"/>
      <c r="D11"/>
      <c r="E11"/>
      <c r="F11"/>
      <c r="G11"/>
      <c r="H11"/>
      <c r="I11"/>
      <c r="J11"/>
      <c r="K11"/>
      <c r="L11"/>
      <c r="M11"/>
      <c r="N11"/>
      <c r="O11"/>
    </row>
    <row r="12" spans="1:15">
      <c r="A12" s="120" t="s">
        <v>2283</v>
      </c>
      <c r="B12" s="120" t="s">
        <v>2284</v>
      </c>
      <c r="C12" s="120" t="s">
        <v>2285</v>
      </c>
      <c r="D12" s="120" t="s">
        <v>2286</v>
      </c>
      <c r="E12" s="120" t="s">
        <v>2287</v>
      </c>
      <c r="F12" s="120" t="s">
        <v>2288</v>
      </c>
      <c r="G12" s="120" t="s">
        <v>2289</v>
      </c>
      <c r="H12" s="120" t="s">
        <v>2290</v>
      </c>
      <c r="I12" s="120" t="s">
        <v>2291</v>
      </c>
      <c r="J12" s="120" t="s">
        <v>2292</v>
      </c>
      <c r="K12" s="120" t="s">
        <v>2293</v>
      </c>
      <c r="L12" s="120" t="s">
        <v>2294</v>
      </c>
      <c r="M12" s="120" t="s">
        <v>2295</v>
      </c>
      <c r="N12" s="120" t="s">
        <v>2296</v>
      </c>
      <c r="O12" s="120" t="s">
        <v>2297</v>
      </c>
    </row>
    <row r="13" spans="1:15">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c r="N13" s="120" t="s">
        <v>2298</v>
      </c>
      <c r="O13" s="120" t="s">
        <v>2298</v>
      </c>
    </row>
    <row r="14" spans="1:15">
      <c r="A14" s="121">
        <v>1973</v>
      </c>
      <c r="B14" s="115">
        <v>1220.645</v>
      </c>
      <c r="C14" s="115">
        <v>1174.8589999999999</v>
      </c>
      <c r="D14" s="115">
        <v>5.7690000000000001</v>
      </c>
      <c r="E14" s="115">
        <v>485.041</v>
      </c>
      <c r="F14" s="115">
        <v>79.504999999999995</v>
      </c>
      <c r="G14" s="115">
        <v>154.16200000000001</v>
      </c>
      <c r="H14" s="115">
        <v>32.747</v>
      </c>
      <c r="I14" s="115">
        <v>13.29</v>
      </c>
      <c r="J14" s="115">
        <v>911.37300000000005</v>
      </c>
      <c r="K14" s="115">
        <v>55.137</v>
      </c>
      <c r="L14" s="115">
        <v>486.2</v>
      </c>
      <c r="M14" s="115">
        <v>102.15300000000001</v>
      </c>
      <c r="N14" s="115">
        <v>2325.3580000000002</v>
      </c>
      <c r="O14" s="115">
        <v>4720.8620000000001</v>
      </c>
    </row>
    <row r="15" spans="1:15">
      <c r="A15" s="121">
        <v>1974</v>
      </c>
      <c r="B15" s="115">
        <v>1199.2840000000001</v>
      </c>
      <c r="C15" s="115">
        <v>1134.2149999999999</v>
      </c>
      <c r="D15" s="115">
        <v>5.6589999999999998</v>
      </c>
      <c r="E15" s="115">
        <v>462.39699999999999</v>
      </c>
      <c r="F15" s="115">
        <v>76.534000000000006</v>
      </c>
      <c r="G15" s="115">
        <v>144.42699999999999</v>
      </c>
      <c r="H15" s="115">
        <v>26.704000000000001</v>
      </c>
      <c r="I15" s="115">
        <v>12.728</v>
      </c>
      <c r="J15" s="115">
        <v>892.67600000000004</v>
      </c>
      <c r="K15" s="115">
        <v>50.472999999999999</v>
      </c>
      <c r="L15" s="115">
        <v>454.59800000000001</v>
      </c>
      <c r="M15" s="115">
        <v>101.288</v>
      </c>
      <c r="N15" s="115">
        <v>2227.4639999999999</v>
      </c>
      <c r="O15" s="115">
        <v>4560.9629999999997</v>
      </c>
    </row>
    <row r="16" spans="1:15">
      <c r="A16" s="121">
        <v>1975</v>
      </c>
      <c r="B16" s="115">
        <v>1195.0319999999999</v>
      </c>
      <c r="C16" s="115">
        <v>1042.5039999999999</v>
      </c>
      <c r="D16" s="115">
        <v>4.9089999999999998</v>
      </c>
      <c r="E16" s="115">
        <v>447.17599999999999</v>
      </c>
      <c r="F16" s="115">
        <v>72.811000000000007</v>
      </c>
      <c r="G16" s="115">
        <v>145.61600000000001</v>
      </c>
      <c r="H16" s="115">
        <v>24.064</v>
      </c>
      <c r="I16" s="115">
        <v>11.268000000000001</v>
      </c>
      <c r="J16" s="115">
        <v>911.4</v>
      </c>
      <c r="K16" s="115">
        <v>52.101999999999997</v>
      </c>
      <c r="L16" s="115">
        <v>424.09699999999998</v>
      </c>
      <c r="M16" s="115">
        <v>96.927000000000007</v>
      </c>
      <c r="N16" s="115">
        <v>2190.3519999999999</v>
      </c>
      <c r="O16" s="115">
        <v>4427.8879999999999</v>
      </c>
    </row>
    <row r="17" spans="1:15">
      <c r="A17" s="121">
        <v>1976</v>
      </c>
      <c r="B17" s="115">
        <v>1281.173</v>
      </c>
      <c r="C17" s="115">
        <v>1062.8050000000001</v>
      </c>
      <c r="D17" s="115">
        <v>4.6630000000000003</v>
      </c>
      <c r="E17" s="115">
        <v>492.73700000000002</v>
      </c>
      <c r="F17" s="115">
        <v>75.004000000000005</v>
      </c>
      <c r="G17" s="115">
        <v>144.11600000000001</v>
      </c>
      <c r="H17" s="115">
        <v>25.695</v>
      </c>
      <c r="I17" s="115">
        <v>12.518000000000001</v>
      </c>
      <c r="J17" s="115">
        <v>955.39700000000005</v>
      </c>
      <c r="K17" s="115">
        <v>51.548000000000002</v>
      </c>
      <c r="L17" s="115">
        <v>483.82799999999997</v>
      </c>
      <c r="M17" s="115">
        <v>105.093</v>
      </c>
      <c r="N17" s="115">
        <v>2350.5790000000002</v>
      </c>
      <c r="O17" s="115">
        <v>4694.5569999999998</v>
      </c>
    </row>
    <row r="18" spans="1:15">
      <c r="A18" s="121">
        <v>1977</v>
      </c>
      <c r="B18" s="115">
        <v>1315.721</v>
      </c>
      <c r="C18" s="115">
        <v>1041.058</v>
      </c>
      <c r="D18" s="115">
        <v>4.8620000000000001</v>
      </c>
      <c r="E18" s="115">
        <v>525.59500000000003</v>
      </c>
      <c r="F18" s="115">
        <v>73.715999999999994</v>
      </c>
      <c r="G18" s="115">
        <v>151.26400000000001</v>
      </c>
      <c r="H18" s="115">
        <v>26.542000000000002</v>
      </c>
      <c r="I18" s="115">
        <v>13.097</v>
      </c>
      <c r="J18" s="115">
        <v>979.97799999999995</v>
      </c>
      <c r="K18" s="115">
        <v>56.552999999999997</v>
      </c>
      <c r="L18" s="115">
        <v>529.03700000000003</v>
      </c>
      <c r="M18" s="115">
        <v>117.68899999999999</v>
      </c>
      <c r="N18" s="115">
        <v>2478.3110000000001</v>
      </c>
      <c r="O18" s="115">
        <v>4835.09</v>
      </c>
    </row>
    <row r="19" spans="1:15">
      <c r="A19" s="121">
        <v>1978</v>
      </c>
      <c r="B19" s="115">
        <v>1314.183</v>
      </c>
      <c r="C19" s="115">
        <v>1045.2280000000001</v>
      </c>
      <c r="D19" s="115">
        <v>4.9400000000000004</v>
      </c>
      <c r="E19" s="115">
        <v>538.16099999999994</v>
      </c>
      <c r="F19" s="115">
        <v>71.153000000000006</v>
      </c>
      <c r="G19" s="115">
        <v>153.91900000000001</v>
      </c>
      <c r="H19" s="115">
        <v>26.574999999999999</v>
      </c>
      <c r="I19" s="115">
        <v>14.065</v>
      </c>
      <c r="J19" s="115">
        <v>1012.064</v>
      </c>
      <c r="K19" s="115">
        <v>54.057000000000002</v>
      </c>
      <c r="L19" s="115">
        <v>520.702</v>
      </c>
      <c r="M19" s="115">
        <v>129.02799999999999</v>
      </c>
      <c r="N19" s="115">
        <v>2524.6419999999998</v>
      </c>
      <c r="O19" s="115">
        <v>4884.0519999999997</v>
      </c>
    </row>
    <row r="20" spans="1:15">
      <c r="A20" s="121">
        <v>1979</v>
      </c>
      <c r="B20" s="115">
        <v>1427.4580000000001</v>
      </c>
      <c r="C20" s="115">
        <v>1080.4849999999999</v>
      </c>
      <c r="D20" s="115">
        <v>4.8609999999999998</v>
      </c>
      <c r="E20" s="115">
        <v>519.15099999999995</v>
      </c>
      <c r="F20" s="115">
        <v>81.825000000000003</v>
      </c>
      <c r="G20" s="115">
        <v>156.75200000000001</v>
      </c>
      <c r="H20" s="115">
        <v>28.454000000000001</v>
      </c>
      <c r="I20" s="115">
        <v>14.717000000000001</v>
      </c>
      <c r="J20" s="115">
        <v>960.53700000000003</v>
      </c>
      <c r="K20" s="115">
        <v>52.030999999999999</v>
      </c>
      <c r="L20" s="115">
        <v>486.86799999999999</v>
      </c>
      <c r="M20" s="115">
        <v>136.71899999999999</v>
      </c>
      <c r="N20" s="115">
        <v>2441.8919999999998</v>
      </c>
      <c r="O20" s="115">
        <v>4949.835</v>
      </c>
    </row>
    <row r="21" spans="1:15">
      <c r="A21" s="121">
        <v>1980</v>
      </c>
      <c r="B21" s="115">
        <v>1453.7940000000001</v>
      </c>
      <c r="C21" s="115">
        <v>1058.0540000000001</v>
      </c>
      <c r="D21" s="115">
        <v>4.4489999999999998</v>
      </c>
      <c r="E21" s="115">
        <v>450.80900000000003</v>
      </c>
      <c r="F21" s="115">
        <v>77.989000000000004</v>
      </c>
      <c r="G21" s="115">
        <v>155.81100000000001</v>
      </c>
      <c r="H21" s="115">
        <v>24.056000000000001</v>
      </c>
      <c r="I21" s="115">
        <v>13.105</v>
      </c>
      <c r="J21" s="115">
        <v>900.745</v>
      </c>
      <c r="K21" s="115">
        <v>50.116</v>
      </c>
      <c r="L21" s="115">
        <v>433.29500000000002</v>
      </c>
      <c r="M21" s="115">
        <v>134.06899999999999</v>
      </c>
      <c r="N21" s="115">
        <v>2244.444</v>
      </c>
      <c r="O21" s="115">
        <v>4756.2920000000004</v>
      </c>
    </row>
    <row r="22" spans="1:15">
      <c r="A22" s="121">
        <v>1981</v>
      </c>
      <c r="B22" s="115">
        <v>1502.932</v>
      </c>
      <c r="C22" s="115">
        <v>1032.0889999999999</v>
      </c>
      <c r="D22" s="115">
        <v>3.89</v>
      </c>
      <c r="E22" s="115">
        <v>443.64800000000002</v>
      </c>
      <c r="F22" s="115">
        <v>77.888000000000005</v>
      </c>
      <c r="G22" s="115">
        <v>146.691</v>
      </c>
      <c r="H22" s="115">
        <v>19.215</v>
      </c>
      <c r="I22" s="115">
        <v>12.569000000000001</v>
      </c>
      <c r="J22" s="115">
        <v>899.51099999999997</v>
      </c>
      <c r="K22" s="115">
        <v>53.167000000000002</v>
      </c>
      <c r="L22" s="115">
        <v>359.67099999999999</v>
      </c>
      <c r="M22" s="115">
        <v>85.379000000000005</v>
      </c>
      <c r="N22" s="115">
        <v>2101.6109999999999</v>
      </c>
      <c r="O22" s="115">
        <v>4636.6319999999996</v>
      </c>
    </row>
    <row r="23" spans="1:15">
      <c r="A23" s="121">
        <v>1982</v>
      </c>
      <c r="B23" s="115">
        <v>1449.085</v>
      </c>
      <c r="C23" s="115">
        <v>960.90099999999995</v>
      </c>
      <c r="D23" s="115">
        <v>3.2480000000000002</v>
      </c>
      <c r="E23" s="115">
        <v>418.89100000000002</v>
      </c>
      <c r="F23" s="115">
        <v>79.251999999999995</v>
      </c>
      <c r="G23" s="115">
        <v>147.35400000000001</v>
      </c>
      <c r="H23" s="115">
        <v>19.488</v>
      </c>
      <c r="I23" s="115">
        <v>11.461</v>
      </c>
      <c r="J23" s="115">
        <v>892.91800000000001</v>
      </c>
      <c r="K23" s="115">
        <v>52.375</v>
      </c>
      <c r="L23" s="115">
        <v>295.69299999999998</v>
      </c>
      <c r="M23" s="115">
        <v>73.784999999999997</v>
      </c>
      <c r="N23" s="115">
        <v>1994.45</v>
      </c>
      <c r="O23" s="115">
        <v>4404.4359999999997</v>
      </c>
    </row>
    <row r="24" spans="1:15">
      <c r="A24" s="121">
        <v>1983</v>
      </c>
      <c r="B24" s="115">
        <v>1504.796</v>
      </c>
      <c r="C24" s="115">
        <v>901.09400000000005</v>
      </c>
      <c r="D24" s="115">
        <v>3.2959999999999998</v>
      </c>
      <c r="E24" s="115">
        <v>422.07400000000001</v>
      </c>
      <c r="F24" s="115">
        <v>73.555999999999997</v>
      </c>
      <c r="G24" s="115">
        <v>152.29</v>
      </c>
      <c r="H24" s="115">
        <v>19.234999999999999</v>
      </c>
      <c r="I24" s="115">
        <v>12</v>
      </c>
      <c r="J24" s="115">
        <v>904.23800000000006</v>
      </c>
      <c r="K24" s="115">
        <v>48.326999999999998</v>
      </c>
      <c r="L24" s="115">
        <v>244.77099999999999</v>
      </c>
      <c r="M24" s="115">
        <v>98.284999999999997</v>
      </c>
      <c r="N24" s="115">
        <v>1978.0530000000001</v>
      </c>
      <c r="O24" s="115">
        <v>4383.9430000000002</v>
      </c>
    </row>
    <row r="25" spans="1:15">
      <c r="A25" s="121">
        <v>1984</v>
      </c>
      <c r="B25" s="115">
        <v>1616.1030000000001</v>
      </c>
      <c r="C25" s="115">
        <v>962.25199999999995</v>
      </c>
      <c r="D25" s="115">
        <v>3.0339999999999998</v>
      </c>
      <c r="E25" s="115">
        <v>447.56599999999997</v>
      </c>
      <c r="F25" s="115">
        <v>79.813999999999993</v>
      </c>
      <c r="G25" s="115">
        <v>171.696</v>
      </c>
      <c r="H25" s="115">
        <v>17.504999999999999</v>
      </c>
      <c r="I25" s="115">
        <v>12.795999999999999</v>
      </c>
      <c r="J25" s="115">
        <v>916.35</v>
      </c>
      <c r="K25" s="115">
        <v>52.420999999999999</v>
      </c>
      <c r="L25" s="115">
        <v>236.54599999999999</v>
      </c>
      <c r="M25" s="115">
        <v>96.790999999999997</v>
      </c>
      <c r="N25" s="115">
        <v>2034.52</v>
      </c>
      <c r="O25" s="115">
        <v>4612.8739999999998</v>
      </c>
    </row>
    <row r="26" spans="1:15">
      <c r="A26" s="121">
        <v>1985</v>
      </c>
      <c r="B26" s="115">
        <v>1655.0250000000001</v>
      </c>
      <c r="C26" s="115">
        <v>926.51599999999996</v>
      </c>
      <c r="D26" s="115">
        <v>3.4790000000000001</v>
      </c>
      <c r="E26" s="115">
        <v>450.05200000000002</v>
      </c>
      <c r="F26" s="115">
        <v>81.858999999999995</v>
      </c>
      <c r="G26" s="115">
        <v>177.61199999999999</v>
      </c>
      <c r="H26" s="115">
        <v>17.248999999999999</v>
      </c>
      <c r="I26" s="115">
        <v>11.926</v>
      </c>
      <c r="J26" s="115">
        <v>932.774</v>
      </c>
      <c r="K26" s="115">
        <v>55.886000000000003</v>
      </c>
      <c r="L26" s="115">
        <v>207.11799999999999</v>
      </c>
      <c r="M26" s="115">
        <v>85.879000000000005</v>
      </c>
      <c r="N26" s="115">
        <v>2023.8150000000001</v>
      </c>
      <c r="O26" s="115">
        <v>4605.3559999999998</v>
      </c>
    </row>
    <row r="27" spans="1:15">
      <c r="A27" s="121">
        <v>1986</v>
      </c>
      <c r="B27" s="115">
        <v>1635.7329999999999</v>
      </c>
      <c r="C27" s="115">
        <v>867.86599999999999</v>
      </c>
      <c r="D27" s="115">
        <v>4.0739999999999998</v>
      </c>
      <c r="E27" s="115">
        <v>457.30399999999997</v>
      </c>
      <c r="F27" s="115">
        <v>78.983999999999995</v>
      </c>
      <c r="G27" s="115">
        <v>190.80500000000001</v>
      </c>
      <c r="H27" s="115">
        <v>14.881</v>
      </c>
      <c r="I27" s="115">
        <v>11.661</v>
      </c>
      <c r="J27" s="115">
        <v>960.48500000000001</v>
      </c>
      <c r="K27" s="115">
        <v>56.715000000000003</v>
      </c>
      <c r="L27" s="115">
        <v>244.357</v>
      </c>
      <c r="M27" s="115">
        <v>92.816999999999993</v>
      </c>
      <c r="N27" s="115">
        <v>2112.0650000000001</v>
      </c>
      <c r="O27" s="115">
        <v>4615.6639999999998</v>
      </c>
    </row>
    <row r="28" spans="1:15">
      <c r="A28" s="121">
        <v>1987</v>
      </c>
      <c r="B28" s="115">
        <v>1709.4839999999999</v>
      </c>
      <c r="C28" s="115">
        <v>922.97199999999998</v>
      </c>
      <c r="D28" s="115">
        <v>3.1549999999999998</v>
      </c>
      <c r="E28" s="115">
        <v>467.08699999999999</v>
      </c>
      <c r="F28" s="115">
        <v>80.8</v>
      </c>
      <c r="G28" s="115">
        <v>202.21899999999999</v>
      </c>
      <c r="H28" s="115">
        <v>14.321999999999999</v>
      </c>
      <c r="I28" s="115">
        <v>13.183</v>
      </c>
      <c r="J28" s="115">
        <v>983.92399999999998</v>
      </c>
      <c r="K28" s="115">
        <v>63.140999999999998</v>
      </c>
      <c r="L28" s="115">
        <v>217.83199999999999</v>
      </c>
      <c r="M28" s="115">
        <v>97.453999999999994</v>
      </c>
      <c r="N28" s="115">
        <v>2143.098</v>
      </c>
      <c r="O28" s="115">
        <v>4775.5540000000001</v>
      </c>
    </row>
    <row r="29" spans="1:15">
      <c r="A29" s="121">
        <v>1988</v>
      </c>
      <c r="B29" s="115">
        <v>1792.7270000000001</v>
      </c>
      <c r="C29" s="115">
        <v>964.37300000000005</v>
      </c>
      <c r="D29" s="115">
        <v>3.387</v>
      </c>
      <c r="E29" s="115">
        <v>491.93299999999999</v>
      </c>
      <c r="F29" s="115">
        <v>83.968000000000004</v>
      </c>
      <c r="G29" s="115">
        <v>212.10300000000001</v>
      </c>
      <c r="H29" s="115">
        <v>14.606999999999999</v>
      </c>
      <c r="I29" s="115">
        <v>12.712999999999999</v>
      </c>
      <c r="J29" s="115">
        <v>1004.521</v>
      </c>
      <c r="K29" s="115">
        <v>66.058000000000007</v>
      </c>
      <c r="L29" s="115">
        <v>238.02699999999999</v>
      </c>
      <c r="M29" s="115">
        <v>113.82</v>
      </c>
      <c r="N29" s="115">
        <v>2241.1149999999998</v>
      </c>
      <c r="O29" s="115">
        <v>4998.2150000000001</v>
      </c>
    </row>
    <row r="30" spans="1:15">
      <c r="A30" s="121">
        <v>1989</v>
      </c>
      <c r="B30" s="115">
        <v>1813.144</v>
      </c>
      <c r="C30" s="115">
        <v>1026.9549999999999</v>
      </c>
      <c r="D30" s="115">
        <v>3.29</v>
      </c>
      <c r="E30" s="115">
        <v>496.11599999999999</v>
      </c>
      <c r="F30" s="115">
        <v>82.596999999999994</v>
      </c>
      <c r="G30" s="115">
        <v>217.59</v>
      </c>
      <c r="H30" s="115">
        <v>12.762</v>
      </c>
      <c r="I30" s="115">
        <v>13.04</v>
      </c>
      <c r="J30" s="115">
        <v>1000.602</v>
      </c>
      <c r="K30" s="115">
        <v>64.966999999999999</v>
      </c>
      <c r="L30" s="115">
        <v>236.053</v>
      </c>
      <c r="M30" s="115">
        <v>112.738</v>
      </c>
      <c r="N30" s="115">
        <v>2239.7539999999999</v>
      </c>
      <c r="O30" s="115">
        <v>5084.5820000000003</v>
      </c>
    </row>
    <row r="31" spans="1:15">
      <c r="A31" s="121">
        <v>1990</v>
      </c>
      <c r="B31" s="115">
        <v>1820.0229999999999</v>
      </c>
      <c r="C31" s="115">
        <v>1026.2539999999999</v>
      </c>
      <c r="D31" s="115">
        <v>3.11</v>
      </c>
      <c r="E31" s="115">
        <v>474.69299999999998</v>
      </c>
      <c r="F31" s="115">
        <v>74.823999999999998</v>
      </c>
      <c r="G31" s="115">
        <v>222.61099999999999</v>
      </c>
      <c r="H31" s="115">
        <v>6.4420000000000002</v>
      </c>
      <c r="I31" s="115">
        <v>13.419</v>
      </c>
      <c r="J31" s="115">
        <v>987.90899999999999</v>
      </c>
      <c r="K31" s="115">
        <v>71.683999999999997</v>
      </c>
      <c r="L31" s="115">
        <v>211.71700000000001</v>
      </c>
      <c r="M31" s="115">
        <v>119.05800000000001</v>
      </c>
      <c r="N31" s="115">
        <v>2185.4659999999999</v>
      </c>
      <c r="O31" s="115">
        <v>5037.9219999999996</v>
      </c>
    </row>
    <row r="32" spans="1:15">
      <c r="A32" s="121">
        <v>1991</v>
      </c>
      <c r="B32" s="115">
        <v>1805.942</v>
      </c>
      <c r="C32" s="115">
        <v>1047.7560000000001</v>
      </c>
      <c r="D32" s="115">
        <v>2.8839999999999999</v>
      </c>
      <c r="E32" s="115">
        <v>459.00299999999999</v>
      </c>
      <c r="F32" s="115">
        <v>80.254999999999995</v>
      </c>
      <c r="G32" s="115">
        <v>215.179</v>
      </c>
      <c r="H32" s="115">
        <v>7.0119999999999996</v>
      </c>
      <c r="I32" s="115">
        <v>12.005000000000001</v>
      </c>
      <c r="J32" s="115">
        <v>982.255</v>
      </c>
      <c r="K32" s="115">
        <v>69.507000000000005</v>
      </c>
      <c r="L32" s="115">
        <v>199.49700000000001</v>
      </c>
      <c r="M32" s="115">
        <v>103.81100000000001</v>
      </c>
      <c r="N32" s="115">
        <v>2131.4079999999999</v>
      </c>
      <c r="O32" s="115">
        <v>4992.7110000000002</v>
      </c>
    </row>
    <row r="33" spans="1:15">
      <c r="A33" s="121">
        <v>1992</v>
      </c>
      <c r="B33" s="115">
        <v>1821.88</v>
      </c>
      <c r="C33" s="115">
        <v>1083.2619999999999</v>
      </c>
      <c r="D33" s="115">
        <v>2.8380000000000001</v>
      </c>
      <c r="E33" s="115">
        <v>469.41800000000001</v>
      </c>
      <c r="F33" s="115">
        <v>85.611000000000004</v>
      </c>
      <c r="G33" s="115">
        <v>213.38499999999999</v>
      </c>
      <c r="H33" s="115">
        <v>6.2880000000000003</v>
      </c>
      <c r="I33" s="115">
        <v>12.239000000000001</v>
      </c>
      <c r="J33" s="115">
        <v>998.625</v>
      </c>
      <c r="K33" s="115">
        <v>81.203999999999994</v>
      </c>
      <c r="L33" s="115">
        <v>189.06200000000001</v>
      </c>
      <c r="M33" s="115">
        <v>121.223</v>
      </c>
      <c r="N33" s="115">
        <v>2179.8919999999998</v>
      </c>
      <c r="O33" s="115">
        <v>5093.9110000000001</v>
      </c>
    </row>
    <row r="34" spans="1:15">
      <c r="A34" s="121">
        <v>1993</v>
      </c>
      <c r="B34" s="115">
        <v>1881.6780000000001</v>
      </c>
      <c r="C34" s="115">
        <v>1110.7049999999999</v>
      </c>
      <c r="D34" s="115">
        <v>2.6539999999999999</v>
      </c>
      <c r="E34" s="115">
        <v>477.93200000000002</v>
      </c>
      <c r="F34" s="115">
        <v>86.067999999999998</v>
      </c>
      <c r="G34" s="115">
        <v>215.059</v>
      </c>
      <c r="H34" s="115">
        <v>7.5170000000000003</v>
      </c>
      <c r="I34" s="115">
        <v>12.462999999999999</v>
      </c>
      <c r="J34" s="115">
        <v>1007.766</v>
      </c>
      <c r="K34" s="115">
        <v>77.694000000000003</v>
      </c>
      <c r="L34" s="115">
        <v>186.09800000000001</v>
      </c>
      <c r="M34" s="115">
        <v>110.91200000000001</v>
      </c>
      <c r="N34" s="115">
        <v>2184.163</v>
      </c>
      <c r="O34" s="115">
        <v>5185.5540000000001</v>
      </c>
    </row>
    <row r="35" spans="1:15">
      <c r="A35" s="121">
        <v>1994</v>
      </c>
      <c r="B35" s="115">
        <v>1892.2249999999999</v>
      </c>
      <c r="C35" s="115">
        <v>1136.048</v>
      </c>
      <c r="D35" s="115">
        <v>2.637</v>
      </c>
      <c r="E35" s="115">
        <v>496.55399999999997</v>
      </c>
      <c r="F35" s="115">
        <v>90.052999999999997</v>
      </c>
      <c r="G35" s="115">
        <v>223.81200000000001</v>
      </c>
      <c r="H35" s="115">
        <v>7.4130000000000003</v>
      </c>
      <c r="I35" s="115">
        <v>13.026</v>
      </c>
      <c r="J35" s="115">
        <v>1019.346</v>
      </c>
      <c r="K35" s="115">
        <v>76.575000000000003</v>
      </c>
      <c r="L35" s="115">
        <v>175.86699999999999</v>
      </c>
      <c r="M35" s="115">
        <v>119.435</v>
      </c>
      <c r="N35" s="115">
        <v>2224.7170000000001</v>
      </c>
      <c r="O35" s="115">
        <v>5262.6970000000001</v>
      </c>
    </row>
    <row r="36" spans="1:15">
      <c r="A36" s="121">
        <v>1995</v>
      </c>
      <c r="B36" s="115">
        <v>1912.143</v>
      </c>
      <c r="C36" s="115">
        <v>1185.443</v>
      </c>
      <c r="D36" s="115">
        <v>2.7370000000000001</v>
      </c>
      <c r="E36" s="115">
        <v>503.52300000000002</v>
      </c>
      <c r="F36" s="115">
        <v>89.876999999999995</v>
      </c>
      <c r="G36" s="115">
        <v>222.114</v>
      </c>
      <c r="H36" s="115">
        <v>8.1850000000000005</v>
      </c>
      <c r="I36" s="115">
        <v>12.802</v>
      </c>
      <c r="J36" s="115">
        <v>1041.7180000000001</v>
      </c>
      <c r="K36" s="115">
        <v>77.501999999999995</v>
      </c>
      <c r="L36" s="115">
        <v>146.756</v>
      </c>
      <c r="M36" s="115">
        <v>111.2</v>
      </c>
      <c r="N36" s="115">
        <v>2216.4140000000002</v>
      </c>
      <c r="O36" s="115">
        <v>5324.3360000000002</v>
      </c>
    </row>
    <row r="37" spans="1:15">
      <c r="A37" s="121">
        <v>1996</v>
      </c>
      <c r="B37" s="115">
        <v>1994.5319999999999</v>
      </c>
      <c r="C37" s="115">
        <v>1206.7439999999999</v>
      </c>
      <c r="D37" s="115">
        <v>2.5830000000000002</v>
      </c>
      <c r="E37" s="115">
        <v>529.87900000000002</v>
      </c>
      <c r="F37" s="115">
        <v>96.816000000000003</v>
      </c>
      <c r="G37" s="115">
        <v>236.47300000000001</v>
      </c>
      <c r="H37" s="115">
        <v>9.3759999999999994</v>
      </c>
      <c r="I37" s="115">
        <v>12.423999999999999</v>
      </c>
      <c r="J37" s="115">
        <v>1062.0150000000001</v>
      </c>
      <c r="K37" s="115">
        <v>80.813000000000002</v>
      </c>
      <c r="L37" s="115">
        <v>146.56200000000001</v>
      </c>
      <c r="M37" s="115">
        <v>129.559</v>
      </c>
      <c r="N37" s="115">
        <v>2306.4989999999998</v>
      </c>
      <c r="O37" s="115">
        <v>5518.0619999999999</v>
      </c>
    </row>
    <row r="38" spans="1:15">
      <c r="A38" s="121">
        <v>1997</v>
      </c>
      <c r="B38" s="115">
        <v>2038.8489999999999</v>
      </c>
      <c r="C38" s="115">
        <v>1213.7760000000001</v>
      </c>
      <c r="D38" s="115">
        <v>2.7450000000000001</v>
      </c>
      <c r="E38" s="115">
        <v>539.45600000000002</v>
      </c>
      <c r="F38" s="115">
        <v>94.965999999999994</v>
      </c>
      <c r="G38" s="115">
        <v>238.923</v>
      </c>
      <c r="H38" s="115">
        <v>9.9779999999999998</v>
      </c>
      <c r="I38" s="115">
        <v>13.125</v>
      </c>
      <c r="J38" s="115">
        <v>1073.3340000000001</v>
      </c>
      <c r="K38" s="115">
        <v>80.233999999999995</v>
      </c>
      <c r="L38" s="115">
        <v>137.26300000000001</v>
      </c>
      <c r="M38" s="115">
        <v>135.99799999999999</v>
      </c>
      <c r="N38" s="115">
        <v>2326.0210000000002</v>
      </c>
      <c r="O38" s="115">
        <v>5589.3509999999997</v>
      </c>
    </row>
    <row r="39" spans="1:15">
      <c r="A39" s="121">
        <v>1998</v>
      </c>
      <c r="B39" s="115">
        <v>2063.6329999999998</v>
      </c>
      <c r="C39" s="115">
        <v>1191.317</v>
      </c>
      <c r="D39" s="115">
        <v>2.4540000000000002</v>
      </c>
      <c r="E39" s="115">
        <v>543.29</v>
      </c>
      <c r="F39" s="115">
        <v>85.748999999999995</v>
      </c>
      <c r="G39" s="115">
        <v>242.434</v>
      </c>
      <c r="H39" s="115">
        <v>11.821999999999999</v>
      </c>
      <c r="I39" s="115">
        <v>13.74</v>
      </c>
      <c r="J39" s="115">
        <v>1104.672</v>
      </c>
      <c r="K39" s="115">
        <v>93.385000000000005</v>
      </c>
      <c r="L39" s="115">
        <v>152.85</v>
      </c>
      <c r="M39" s="115">
        <v>120.881</v>
      </c>
      <c r="N39" s="115">
        <v>2371.2779999999998</v>
      </c>
      <c r="O39" s="115">
        <v>5636.7669999999998</v>
      </c>
    </row>
    <row r="40" spans="1:15">
      <c r="A40" s="121">
        <v>1999</v>
      </c>
      <c r="B40" s="115">
        <v>2061.623</v>
      </c>
      <c r="C40" s="115">
        <v>1196.9349999999999</v>
      </c>
      <c r="D40" s="115">
        <v>2.7080000000000002</v>
      </c>
      <c r="E40" s="115">
        <v>560.66499999999996</v>
      </c>
      <c r="F40" s="115">
        <v>101.533</v>
      </c>
      <c r="G40" s="115">
        <v>250.017</v>
      </c>
      <c r="H40" s="115">
        <v>11.047000000000001</v>
      </c>
      <c r="I40" s="115">
        <v>13.884</v>
      </c>
      <c r="J40" s="115">
        <v>1125.4159999999999</v>
      </c>
      <c r="K40" s="115">
        <v>99.524000000000001</v>
      </c>
      <c r="L40" s="115">
        <v>143.03100000000001</v>
      </c>
      <c r="M40" s="115">
        <v>123.252</v>
      </c>
      <c r="N40" s="115">
        <v>2431.0790000000002</v>
      </c>
      <c r="O40" s="115">
        <v>5700.2849999999999</v>
      </c>
    </row>
    <row r="41" spans="1:15">
      <c r="A41" s="121">
        <v>2000</v>
      </c>
      <c r="B41" s="115">
        <v>2154.7429999999999</v>
      </c>
      <c r="C41" s="115">
        <v>1246.05</v>
      </c>
      <c r="D41" s="115">
        <v>2.5089999999999999</v>
      </c>
      <c r="E41" s="115">
        <v>592.24099999999999</v>
      </c>
      <c r="F41" s="115">
        <v>105.914</v>
      </c>
      <c r="G41" s="115">
        <v>258.58100000000002</v>
      </c>
      <c r="H41" s="115">
        <v>10.236000000000001</v>
      </c>
      <c r="I41" s="115">
        <v>13.675000000000001</v>
      </c>
      <c r="J41" s="115">
        <v>1141.299</v>
      </c>
      <c r="K41" s="115">
        <v>84.974000000000004</v>
      </c>
      <c r="L41" s="115">
        <v>156.96899999999999</v>
      </c>
      <c r="M41" s="115">
        <v>110.919</v>
      </c>
      <c r="N41" s="115">
        <v>2477.3180000000002</v>
      </c>
      <c r="O41" s="115">
        <v>5888.6180000000004</v>
      </c>
    </row>
    <row r="42" spans="1:15">
      <c r="A42" s="121">
        <v>2001</v>
      </c>
      <c r="B42" s="115">
        <v>2087.2559999999999</v>
      </c>
      <c r="C42" s="115">
        <v>1191.76</v>
      </c>
      <c r="D42" s="115">
        <v>2.415</v>
      </c>
      <c r="E42" s="115">
        <v>609.47799999999995</v>
      </c>
      <c r="F42" s="115">
        <v>95.796999999999997</v>
      </c>
      <c r="G42" s="115">
        <v>247.43199999999999</v>
      </c>
      <c r="H42" s="115">
        <v>10.957000000000001</v>
      </c>
      <c r="I42" s="115">
        <v>12.53</v>
      </c>
      <c r="J42" s="115">
        <v>1148.6020000000001</v>
      </c>
      <c r="K42" s="115">
        <v>91.23</v>
      </c>
      <c r="L42" s="115">
        <v>139.76499999999999</v>
      </c>
      <c r="M42" s="115">
        <v>129.346</v>
      </c>
      <c r="N42" s="115">
        <v>2487.5520000000001</v>
      </c>
      <c r="O42" s="115">
        <v>5777.8180000000002</v>
      </c>
    </row>
    <row r="43" spans="1:15">
      <c r="A43" s="121">
        <v>2002</v>
      </c>
      <c r="B43" s="115">
        <v>2092.877</v>
      </c>
      <c r="C43" s="115">
        <v>1231.527</v>
      </c>
      <c r="D43" s="115">
        <v>2.3319999999999999</v>
      </c>
      <c r="E43" s="115">
        <v>598.26900000000001</v>
      </c>
      <c r="F43" s="115">
        <v>97.385000000000005</v>
      </c>
      <c r="G43" s="115">
        <v>241.245</v>
      </c>
      <c r="H43" s="115">
        <v>6.5640000000000001</v>
      </c>
      <c r="I43" s="115">
        <v>12.381</v>
      </c>
      <c r="J43" s="115">
        <v>1179.376</v>
      </c>
      <c r="K43" s="115">
        <v>98.900999999999996</v>
      </c>
      <c r="L43" s="115">
        <v>120.541</v>
      </c>
      <c r="M43" s="115">
        <v>125.539</v>
      </c>
      <c r="N43" s="115">
        <v>2482.5329999999999</v>
      </c>
      <c r="O43" s="115">
        <v>5820.0590000000002</v>
      </c>
    </row>
    <row r="44" spans="1:15">
      <c r="A44" s="121">
        <v>2003</v>
      </c>
      <c r="B44" s="115">
        <v>2133.9209999999998</v>
      </c>
      <c r="C44" s="115">
        <v>1195.3810000000001</v>
      </c>
      <c r="D44" s="115">
        <v>2.089</v>
      </c>
      <c r="E44" s="115">
        <v>622.55100000000004</v>
      </c>
      <c r="F44" s="115">
        <v>95.234999999999999</v>
      </c>
      <c r="G44" s="115">
        <v>235.839</v>
      </c>
      <c r="H44" s="115">
        <v>8.2739999999999991</v>
      </c>
      <c r="I44" s="115">
        <v>11.446999999999999</v>
      </c>
      <c r="J44" s="115">
        <v>1201.421</v>
      </c>
      <c r="K44" s="115">
        <v>97.185000000000002</v>
      </c>
      <c r="L44" s="115">
        <v>133.035</v>
      </c>
      <c r="M44" s="115">
        <v>138.25700000000001</v>
      </c>
      <c r="N44" s="115">
        <v>2545.3330000000001</v>
      </c>
      <c r="O44" s="115">
        <v>5886.4489999999996</v>
      </c>
    </row>
    <row r="45" spans="1:15">
      <c r="A45" s="121">
        <v>2004</v>
      </c>
      <c r="B45" s="115">
        <v>2158.366</v>
      </c>
      <c r="C45" s="115">
        <v>1200.931</v>
      </c>
      <c r="D45" s="115">
        <v>2.16</v>
      </c>
      <c r="E45" s="115">
        <v>645.63699999999994</v>
      </c>
      <c r="F45" s="115">
        <v>96.019000000000005</v>
      </c>
      <c r="G45" s="115">
        <v>244.29400000000001</v>
      </c>
      <c r="H45" s="115">
        <v>9.7680000000000007</v>
      </c>
      <c r="I45" s="115">
        <v>11.597</v>
      </c>
      <c r="J45" s="115">
        <v>1212.18</v>
      </c>
      <c r="K45" s="115">
        <v>111.667</v>
      </c>
      <c r="L45" s="115">
        <v>149.39400000000001</v>
      </c>
      <c r="M45" s="115">
        <v>140.19399999999999</v>
      </c>
      <c r="N45" s="115">
        <v>2622.9110000000001</v>
      </c>
      <c r="O45" s="115">
        <v>5993.7529999999997</v>
      </c>
    </row>
    <row r="46" spans="1:15">
      <c r="A46" s="121">
        <v>2005</v>
      </c>
      <c r="B46" s="115">
        <v>2180.1460000000002</v>
      </c>
      <c r="C46" s="115">
        <v>1182.4659999999999</v>
      </c>
      <c r="D46" s="115">
        <v>2.4449999999999998</v>
      </c>
      <c r="E46" s="115">
        <v>652.70000000000005</v>
      </c>
      <c r="F46" s="115">
        <v>91.61</v>
      </c>
      <c r="G46" s="115">
        <v>250.95400000000001</v>
      </c>
      <c r="H46" s="115">
        <v>10.573</v>
      </c>
      <c r="I46" s="115">
        <v>11.536</v>
      </c>
      <c r="J46" s="115">
        <v>1205.21</v>
      </c>
      <c r="K46" s="115">
        <v>109.592</v>
      </c>
      <c r="L46" s="115">
        <v>158.50700000000001</v>
      </c>
      <c r="M46" s="115">
        <v>139.661</v>
      </c>
      <c r="N46" s="115">
        <v>2632.7890000000002</v>
      </c>
      <c r="O46" s="115">
        <v>6007.0259999999998</v>
      </c>
    </row>
    <row r="47" spans="1:15">
      <c r="A47" s="121">
        <v>2006</v>
      </c>
      <c r="B47" s="115">
        <v>2146.009</v>
      </c>
      <c r="C47" s="115">
        <v>1169.6959999999999</v>
      </c>
      <c r="D47" s="115">
        <v>2.3119999999999998</v>
      </c>
      <c r="E47" s="115">
        <v>657.61400000000003</v>
      </c>
      <c r="F47" s="115">
        <v>86.007999999999996</v>
      </c>
      <c r="G47" s="115">
        <v>244.066</v>
      </c>
      <c r="H47" s="115">
        <v>8.1310000000000002</v>
      </c>
      <c r="I47" s="115">
        <v>11.239000000000001</v>
      </c>
      <c r="J47" s="115">
        <v>1216.8800000000001</v>
      </c>
      <c r="K47" s="115">
        <v>105.93899999999999</v>
      </c>
      <c r="L47" s="115">
        <v>118.682</v>
      </c>
      <c r="M47" s="115">
        <v>150.881</v>
      </c>
      <c r="N47" s="115">
        <v>2601.7539999999999</v>
      </c>
      <c r="O47" s="115">
        <v>5929.3609999999999</v>
      </c>
    </row>
    <row r="48" spans="1:15">
      <c r="A48" s="121">
        <v>2007</v>
      </c>
      <c r="B48" s="115">
        <v>2171.2950000000001</v>
      </c>
      <c r="C48" s="115">
        <v>1245.1579999999999</v>
      </c>
      <c r="D48" s="115">
        <v>2.1840000000000002</v>
      </c>
      <c r="E48" s="115">
        <v>657.07899999999995</v>
      </c>
      <c r="F48" s="115">
        <v>89.570999999999998</v>
      </c>
      <c r="G48" s="115">
        <v>242.494</v>
      </c>
      <c r="H48" s="115">
        <v>4.8680000000000003</v>
      </c>
      <c r="I48" s="115">
        <v>11.606999999999999</v>
      </c>
      <c r="J48" s="115">
        <v>1208.6210000000001</v>
      </c>
      <c r="K48" s="115">
        <v>99.24</v>
      </c>
      <c r="L48" s="115">
        <v>124.55500000000001</v>
      </c>
      <c r="M48" s="115">
        <v>147.22999999999999</v>
      </c>
      <c r="N48" s="115">
        <v>2587.4490000000001</v>
      </c>
      <c r="O48" s="115">
        <v>6015.5709999999999</v>
      </c>
    </row>
    <row r="49" spans="1:15">
      <c r="A49" s="121">
        <v>2008</v>
      </c>
      <c r="B49" s="115">
        <v>2138.6930000000002</v>
      </c>
      <c r="C49" s="115">
        <v>1254.5219999999999</v>
      </c>
      <c r="D49" s="115">
        <v>1.9550000000000001</v>
      </c>
      <c r="E49" s="115">
        <v>619.03200000000004</v>
      </c>
      <c r="F49" s="115">
        <v>88.540999999999997</v>
      </c>
      <c r="G49" s="115">
        <v>230.59399999999999</v>
      </c>
      <c r="H49" s="115">
        <v>2.161</v>
      </c>
      <c r="I49" s="115">
        <v>10.775</v>
      </c>
      <c r="J49" s="115">
        <v>1133.5920000000001</v>
      </c>
      <c r="K49" s="115">
        <v>93.992999999999995</v>
      </c>
      <c r="L49" s="115">
        <v>107.495</v>
      </c>
      <c r="M49" s="115">
        <v>129.809</v>
      </c>
      <c r="N49" s="115">
        <v>2417.9470000000001</v>
      </c>
      <c r="O49" s="115">
        <v>5823.1580000000004</v>
      </c>
    </row>
    <row r="50" spans="1:15">
      <c r="A50" s="121">
        <v>2009</v>
      </c>
      <c r="B50" s="115">
        <v>1875.16</v>
      </c>
      <c r="C50" s="115">
        <v>1233.3900000000001</v>
      </c>
      <c r="D50" s="115">
        <v>1.8360000000000001</v>
      </c>
      <c r="E50" s="115">
        <v>562.74400000000003</v>
      </c>
      <c r="F50" s="115">
        <v>85.962000000000003</v>
      </c>
      <c r="G50" s="115">
        <v>208.23699999999999</v>
      </c>
      <c r="H50" s="115">
        <v>2.6579999999999999</v>
      </c>
      <c r="I50" s="115">
        <v>9.6880000000000006</v>
      </c>
      <c r="J50" s="115">
        <v>1126.547</v>
      </c>
      <c r="K50" s="115">
        <v>86.600999999999999</v>
      </c>
      <c r="L50" s="115">
        <v>88.064999999999998</v>
      </c>
      <c r="M50" s="115">
        <v>111.176</v>
      </c>
      <c r="N50" s="115">
        <v>2283.5129999999999</v>
      </c>
      <c r="O50" s="115">
        <v>5403.6930000000002</v>
      </c>
    </row>
    <row r="51" spans="1:15">
      <c r="A51" s="121">
        <v>2010</v>
      </c>
      <c r="B51" s="115">
        <v>1985.9390000000001</v>
      </c>
      <c r="C51" s="115">
        <v>1292.4380000000001</v>
      </c>
      <c r="D51" s="115">
        <v>1.87</v>
      </c>
      <c r="E51" s="115">
        <v>590.97400000000005</v>
      </c>
      <c r="F51" s="115">
        <v>84.210999999999999</v>
      </c>
      <c r="G51" s="115">
        <v>214.018</v>
      </c>
      <c r="H51" s="115">
        <v>3.0190000000000001</v>
      </c>
      <c r="I51" s="115">
        <v>10.763999999999999</v>
      </c>
      <c r="J51" s="115">
        <v>1106.9960000000001</v>
      </c>
      <c r="K51" s="115">
        <v>80.950999999999993</v>
      </c>
      <c r="L51" s="115">
        <v>91.972999999999999</v>
      </c>
      <c r="M51" s="115">
        <v>119.10899999999999</v>
      </c>
      <c r="N51" s="115">
        <v>2303.884</v>
      </c>
      <c r="O51" s="115">
        <v>5593.6620000000003</v>
      </c>
    </row>
    <row r="52" spans="1:15">
      <c r="A52" s="121">
        <v>2011</v>
      </c>
      <c r="B52" s="115">
        <v>1875.6010000000001</v>
      </c>
      <c r="C52" s="115">
        <v>1312.328</v>
      </c>
      <c r="D52" s="115">
        <v>1.871</v>
      </c>
      <c r="E52" s="115">
        <v>600.25800000000004</v>
      </c>
      <c r="F52" s="115">
        <v>78.677000000000007</v>
      </c>
      <c r="G52" s="115">
        <v>213.07499999999999</v>
      </c>
      <c r="H52" s="115">
        <v>1.8540000000000001</v>
      </c>
      <c r="I52" s="115">
        <v>10.212999999999999</v>
      </c>
      <c r="J52" s="115">
        <v>1073.7449999999999</v>
      </c>
      <c r="K52" s="115">
        <v>78.106999999999999</v>
      </c>
      <c r="L52" s="115">
        <v>79.188000000000002</v>
      </c>
      <c r="M52" s="115">
        <v>118.056</v>
      </c>
      <c r="N52" s="115">
        <v>2255.0439999999999</v>
      </c>
      <c r="O52" s="115">
        <v>5454.6949999999997</v>
      </c>
    </row>
    <row r="53" spans="1:15">
      <c r="A53" s="121">
        <v>2012</v>
      </c>
      <c r="B53" s="115">
        <v>1657.873</v>
      </c>
      <c r="C53" s="115">
        <v>1371.5609999999999</v>
      </c>
      <c r="D53" s="115">
        <v>1.7370000000000001</v>
      </c>
      <c r="E53" s="115">
        <v>576.76</v>
      </c>
      <c r="F53" s="115">
        <v>75.382999999999996</v>
      </c>
      <c r="G53" s="115">
        <v>209.58</v>
      </c>
      <c r="H53" s="115">
        <v>0.80100000000000005</v>
      </c>
      <c r="I53" s="115">
        <v>9.3960000000000008</v>
      </c>
      <c r="J53" s="115">
        <v>1065.7829999999999</v>
      </c>
      <c r="K53" s="115">
        <v>77.885999999999996</v>
      </c>
      <c r="L53" s="115">
        <v>63.581000000000003</v>
      </c>
      <c r="M53" s="115">
        <v>114.14400000000001</v>
      </c>
      <c r="N53" s="115">
        <v>2195.0509999999999</v>
      </c>
      <c r="O53" s="115">
        <v>5236.3230000000003</v>
      </c>
    </row>
    <row r="54" spans="1:15">
      <c r="A54" s="121">
        <v>2013</v>
      </c>
      <c r="B54" s="115">
        <v>1717.845</v>
      </c>
      <c r="C54" s="115">
        <v>1408.38</v>
      </c>
      <c r="D54" s="115">
        <v>1.546</v>
      </c>
      <c r="E54" s="115">
        <v>581.18100000000004</v>
      </c>
      <c r="F54" s="115">
        <v>84.891999999999996</v>
      </c>
      <c r="G54" s="115">
        <v>214.429</v>
      </c>
      <c r="H54" s="115">
        <v>0.78700000000000003</v>
      </c>
      <c r="I54" s="115">
        <v>9.9420000000000002</v>
      </c>
      <c r="J54" s="115">
        <v>1077.386</v>
      </c>
      <c r="K54" s="115">
        <v>76.567999999999998</v>
      </c>
      <c r="L54" s="115">
        <v>54.798999999999999</v>
      </c>
      <c r="M54" s="115">
        <v>119.629</v>
      </c>
      <c r="N54" s="115">
        <v>2221.1590000000001</v>
      </c>
      <c r="O54" s="115">
        <v>5358.8630000000003</v>
      </c>
    </row>
    <row r="55" spans="1:15">
      <c r="A55" s="121">
        <v>2014</v>
      </c>
      <c r="B55" s="115">
        <v>1713.367</v>
      </c>
      <c r="C55" s="115">
        <v>1437.5360000000001</v>
      </c>
      <c r="D55" s="115">
        <v>1.5</v>
      </c>
      <c r="E55" s="115">
        <v>614.18200000000002</v>
      </c>
      <c r="F55" s="115">
        <v>85.872</v>
      </c>
      <c r="G55" s="115">
        <v>219.74</v>
      </c>
      <c r="H55" s="115">
        <v>1.363</v>
      </c>
      <c r="I55" s="115">
        <v>10.37</v>
      </c>
      <c r="J55" s="115">
        <v>1084.819</v>
      </c>
      <c r="K55" s="115">
        <v>77.108999999999995</v>
      </c>
      <c r="L55" s="115">
        <v>44.24</v>
      </c>
      <c r="M55" s="115">
        <v>112.23099999999999</v>
      </c>
      <c r="N55" s="115">
        <v>2251.4259999999999</v>
      </c>
      <c r="O55" s="115">
        <v>5413.8789999999999</v>
      </c>
    </row>
    <row r="56" spans="1:15">
      <c r="A56" s="121">
        <v>2015</v>
      </c>
      <c r="B56" s="115">
        <v>1481.8979999999999</v>
      </c>
      <c r="C56" s="115">
        <v>1478.884</v>
      </c>
      <c r="D56" s="115">
        <v>1.462</v>
      </c>
      <c r="E56" s="115">
        <v>606.13499999999999</v>
      </c>
      <c r="F56" s="115">
        <v>86.168000000000006</v>
      </c>
      <c r="G56" s="115">
        <v>231.44800000000001</v>
      </c>
      <c r="H56" s="115">
        <v>0.96699999999999997</v>
      </c>
      <c r="I56" s="115">
        <v>11.292999999999999</v>
      </c>
      <c r="J56" s="115">
        <v>1114.4000000000001</v>
      </c>
      <c r="K56" s="115">
        <v>77.421000000000006</v>
      </c>
      <c r="L56" s="115">
        <v>44.621000000000002</v>
      </c>
      <c r="M56" s="115">
        <v>115.867</v>
      </c>
      <c r="N56" s="115">
        <v>2289.7809999999999</v>
      </c>
      <c r="O56" s="115">
        <v>5262.0519999999997</v>
      </c>
    </row>
    <row r="57" spans="1:15">
      <c r="A57" s="121">
        <v>2016</v>
      </c>
      <c r="B57" s="115">
        <v>1355.2</v>
      </c>
      <c r="C57" s="115">
        <v>1489.8510000000001</v>
      </c>
      <c r="D57" s="115">
        <v>1.415</v>
      </c>
      <c r="E57" s="115">
        <v>583.05999999999995</v>
      </c>
      <c r="F57" s="115">
        <v>82.997</v>
      </c>
      <c r="G57" s="115">
        <v>241.97300000000001</v>
      </c>
      <c r="H57" s="115">
        <v>1.3169999999999999</v>
      </c>
      <c r="I57" s="115">
        <v>10.721</v>
      </c>
      <c r="J57" s="115">
        <v>1133.5170000000001</v>
      </c>
      <c r="K57" s="115">
        <v>77.025999999999996</v>
      </c>
      <c r="L57" s="115">
        <v>56.265999999999998</v>
      </c>
      <c r="M57" s="115">
        <v>123.898</v>
      </c>
      <c r="N57" s="115">
        <v>2312.1909999999998</v>
      </c>
      <c r="O57" s="115">
        <v>5168.8919999999998</v>
      </c>
    </row>
    <row r="58" spans="1:15">
      <c r="A58" s="121">
        <v>2017</v>
      </c>
      <c r="B58" s="115">
        <v>1317.952</v>
      </c>
      <c r="C58" s="115">
        <v>1470.9639999999999</v>
      </c>
      <c r="D58" s="115">
        <v>1.4490000000000001</v>
      </c>
      <c r="E58" s="115">
        <v>591.20299999999997</v>
      </c>
      <c r="F58" s="115">
        <v>85.414000000000001</v>
      </c>
      <c r="G58" s="115">
        <v>251.46899999999999</v>
      </c>
      <c r="H58" s="115">
        <v>0.78400000000000003</v>
      </c>
      <c r="I58" s="115">
        <v>9.8829999999999991</v>
      </c>
      <c r="J58" s="115">
        <v>1131.251</v>
      </c>
      <c r="K58" s="115">
        <v>70.659000000000006</v>
      </c>
      <c r="L58" s="115">
        <v>58.786000000000001</v>
      </c>
      <c r="M58" s="115">
        <v>130.46299999999999</v>
      </c>
      <c r="N58" s="115">
        <v>2331.3609999999999</v>
      </c>
      <c r="O58" s="115">
        <v>5131.3739999999998</v>
      </c>
    </row>
    <row r="59" spans="1:15">
      <c r="A59" s="121">
        <v>2018</v>
      </c>
      <c r="B59" s="115">
        <v>1262.5550000000001</v>
      </c>
      <c r="C59" s="115">
        <v>1626.9079999999999</v>
      </c>
      <c r="D59" s="115">
        <v>1.5489999999999999</v>
      </c>
      <c r="E59" s="115">
        <v>626.45600000000002</v>
      </c>
      <c r="F59" s="115">
        <v>97.674000000000007</v>
      </c>
      <c r="G59" s="115">
        <v>255.18299999999999</v>
      </c>
      <c r="H59" s="115">
        <v>0.82</v>
      </c>
      <c r="I59" s="115">
        <v>9.5909999999999993</v>
      </c>
      <c r="J59" s="115">
        <v>1131.4000000000001</v>
      </c>
      <c r="K59" s="115">
        <v>72.712000000000003</v>
      </c>
      <c r="L59" s="115">
        <v>54.637</v>
      </c>
      <c r="M59" s="115">
        <v>127.146</v>
      </c>
      <c r="N59" s="115">
        <v>2377.1669999999999</v>
      </c>
      <c r="O59" s="115">
        <v>5277.7259999999997</v>
      </c>
    </row>
    <row r="60" spans="1:15">
      <c r="A60" s="121">
        <v>2019</v>
      </c>
      <c r="B60" s="115">
        <v>1077.52</v>
      </c>
      <c r="C60" s="115">
        <v>1684.624</v>
      </c>
      <c r="D60" s="115">
        <v>1.617</v>
      </c>
      <c r="E60" s="115">
        <v>620.82500000000005</v>
      </c>
      <c r="F60" s="115">
        <v>107.14100000000001</v>
      </c>
      <c r="G60" s="115">
        <v>260.61900000000003</v>
      </c>
      <c r="H60" s="115">
        <v>1.026</v>
      </c>
      <c r="I60" s="115">
        <v>9.2449999999999992</v>
      </c>
      <c r="J60" s="115">
        <v>1127.6769999999999</v>
      </c>
      <c r="K60" s="115">
        <v>67.477999999999994</v>
      </c>
      <c r="L60" s="115">
        <v>47.314</v>
      </c>
      <c r="M60" s="115">
        <v>130.804</v>
      </c>
      <c r="N60" s="115">
        <v>2373.7469999999998</v>
      </c>
      <c r="O60" s="115">
        <v>5146.8419999999996</v>
      </c>
    </row>
    <row r="61" spans="1:15">
      <c r="A61" s="121">
        <v>2020</v>
      </c>
      <c r="B61" s="115">
        <v>876.19500000000005</v>
      </c>
      <c r="C61" s="115">
        <v>1649.8230000000001</v>
      </c>
      <c r="D61" s="115">
        <v>1.397</v>
      </c>
      <c r="E61" s="115">
        <v>572.245</v>
      </c>
      <c r="F61" s="115">
        <v>104.52800000000001</v>
      </c>
      <c r="G61" s="115">
        <v>161.358</v>
      </c>
      <c r="H61" s="115">
        <v>1.1379999999999999</v>
      </c>
      <c r="I61" s="115">
        <v>8.3960000000000008</v>
      </c>
      <c r="J61" s="115">
        <v>977.44399999999996</v>
      </c>
      <c r="K61" s="115">
        <v>58.027000000000001</v>
      </c>
      <c r="L61" s="115">
        <v>35.866999999999997</v>
      </c>
      <c r="M61" s="115">
        <v>122.979</v>
      </c>
      <c r="N61" s="115">
        <v>2043.3789999999999</v>
      </c>
      <c r="O61" s="115">
        <v>4580.3720000000003</v>
      </c>
    </row>
    <row r="62" spans="1:15">
      <c r="A62" s="121">
        <v>2021</v>
      </c>
      <c r="B62" s="115">
        <v>1002.651</v>
      </c>
      <c r="C62" s="115">
        <v>1655.1220000000001</v>
      </c>
      <c r="D62" s="115">
        <v>1.49</v>
      </c>
      <c r="E62" s="115">
        <v>610.96699999999998</v>
      </c>
      <c r="F62" s="115">
        <v>110.988</v>
      </c>
      <c r="G62" s="115">
        <v>204.785</v>
      </c>
      <c r="H62" s="115">
        <v>0.9</v>
      </c>
      <c r="I62" s="115">
        <v>8.6110000000000007</v>
      </c>
      <c r="J62" s="115">
        <v>1066.5329999999999</v>
      </c>
      <c r="K62" s="115">
        <v>60.045999999999999</v>
      </c>
      <c r="L62" s="115">
        <v>54.064999999999998</v>
      </c>
      <c r="M62" s="115">
        <v>116.05500000000001</v>
      </c>
      <c r="N62" s="115">
        <v>2234.4409999999998</v>
      </c>
      <c r="O62" s="115">
        <v>4903.1880000000001</v>
      </c>
    </row>
    <row r="63" spans="1:15">
      <c r="A63" s="121">
        <v>2022</v>
      </c>
      <c r="B63" s="115">
        <v>934.66</v>
      </c>
      <c r="C63" s="115">
        <v>1745.6289999999999</v>
      </c>
      <c r="D63" s="115">
        <v>1.5389999999999999</v>
      </c>
      <c r="E63" s="115">
        <v>609.67700000000002</v>
      </c>
      <c r="F63" s="115">
        <v>113.264</v>
      </c>
      <c r="G63" s="115">
        <v>232.97</v>
      </c>
      <c r="H63" s="115">
        <v>0.57299999999999995</v>
      </c>
      <c r="I63" s="115">
        <v>9.1639999999999997</v>
      </c>
      <c r="J63" s="115">
        <v>1060.942</v>
      </c>
      <c r="K63" s="115">
        <v>57.012</v>
      </c>
      <c r="L63" s="115">
        <v>59.040999999999997</v>
      </c>
      <c r="M63" s="115">
        <v>128.751</v>
      </c>
      <c r="N63" s="115">
        <v>2272.933</v>
      </c>
      <c r="O63" s="11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1928</v>
      </c>
      <c r="D1" s="27" t="s">
        <v>2370</v>
      </c>
      <c r="E1" s="27" t="s">
        <v>2371</v>
      </c>
      <c r="F1" s="27" t="s">
        <v>2373</v>
      </c>
      <c r="G1" s="27" t="s">
        <v>1921</v>
      </c>
      <c r="H1" s="27" t="s">
        <v>2380</v>
      </c>
      <c r="I1" s="27" t="s">
        <v>2379</v>
      </c>
    </row>
    <row r="2" spans="1:9" s="27" customFormat="1" ht="18.75">
      <c r="A2" s="116" t="s">
        <v>2281</v>
      </c>
      <c r="B2" s="115"/>
      <c r="C2" s="115"/>
      <c r="D2" s="115"/>
      <c r="E2" s="115"/>
      <c r="F2" s="115"/>
      <c r="G2" s="115"/>
      <c r="H2" s="115"/>
      <c r="I2" s="115"/>
    </row>
    <row r="3" spans="1:9" ht="18.75">
      <c r="A3" s="117" t="s">
        <v>7173</v>
      </c>
      <c r="B3" s="115"/>
      <c r="C3" s="115"/>
      <c r="D3" s="115"/>
      <c r="E3" s="115"/>
      <c r="F3" s="115"/>
      <c r="G3" s="115"/>
      <c r="H3" s="115"/>
      <c r="I3" s="115"/>
    </row>
    <row r="4" spans="1:9">
      <c r="A4"/>
      <c r="B4"/>
      <c r="C4"/>
      <c r="D4"/>
      <c r="E4"/>
      <c r="F4"/>
      <c r="G4"/>
      <c r="H4"/>
      <c r="I4"/>
    </row>
    <row r="5" spans="1:9">
      <c r="A5" s="118" t="s">
        <v>7174</v>
      </c>
      <c r="B5" s="115"/>
      <c r="C5" s="115"/>
      <c r="D5" s="115"/>
      <c r="E5" s="115"/>
      <c r="F5" s="115"/>
      <c r="G5" s="115"/>
      <c r="H5" s="115"/>
      <c r="I5" s="115"/>
    </row>
    <row r="6" spans="1:9">
      <c r="A6"/>
      <c r="B6"/>
      <c r="C6"/>
      <c r="D6"/>
      <c r="E6"/>
      <c r="F6"/>
      <c r="G6"/>
      <c r="H6"/>
      <c r="I6"/>
    </row>
    <row r="7" spans="1:9">
      <c r="A7" s="115" t="s">
        <v>7175</v>
      </c>
      <c r="B7" s="115"/>
      <c r="C7" s="115"/>
      <c r="D7" s="115"/>
      <c r="E7" s="115"/>
      <c r="F7" s="115"/>
      <c r="G7" s="115"/>
      <c r="H7" s="115"/>
      <c r="I7" s="115"/>
    </row>
    <row r="8" spans="1:9">
      <c r="A8" s="115" t="s">
        <v>7176</v>
      </c>
      <c r="B8" s="115"/>
      <c r="C8" s="115"/>
      <c r="D8" s="115"/>
      <c r="E8" s="115"/>
      <c r="F8" s="115"/>
      <c r="G8" s="115"/>
      <c r="H8" s="115"/>
      <c r="I8" s="115"/>
    </row>
    <row r="9" spans="1:9">
      <c r="A9"/>
      <c r="B9"/>
      <c r="C9"/>
      <c r="D9"/>
      <c r="E9"/>
      <c r="F9"/>
      <c r="G9"/>
      <c r="H9"/>
      <c r="I9"/>
    </row>
    <row r="10" spans="1:9" ht="15.75">
      <c r="A10" s="119" t="s">
        <v>2308</v>
      </c>
      <c r="B10" s="115"/>
      <c r="C10" s="115"/>
      <c r="D10" s="115"/>
      <c r="E10" s="115"/>
      <c r="F10" s="115"/>
      <c r="G10" s="115"/>
      <c r="H10" s="115"/>
      <c r="I10" s="115"/>
    </row>
    <row r="11" spans="1:9">
      <c r="A11"/>
      <c r="B11"/>
      <c r="C11"/>
      <c r="D11"/>
      <c r="E11"/>
      <c r="F11"/>
      <c r="G11"/>
      <c r="H11"/>
      <c r="I11"/>
    </row>
    <row r="12" spans="1:9">
      <c r="A12" s="120" t="s">
        <v>2283</v>
      </c>
      <c r="B12" s="120" t="s">
        <v>2307</v>
      </c>
      <c r="C12" s="120" t="s">
        <v>2306</v>
      </c>
      <c r="D12" s="120" t="s">
        <v>2305</v>
      </c>
      <c r="E12" s="120" t="s">
        <v>2304</v>
      </c>
      <c r="F12" s="120" t="s">
        <v>2303</v>
      </c>
      <c r="G12" s="120" t="s">
        <v>2302</v>
      </c>
      <c r="H12" s="120" t="s">
        <v>2301</v>
      </c>
      <c r="I12" s="120" t="s">
        <v>2300</v>
      </c>
    </row>
    <row r="13" spans="1:9">
      <c r="A13" s="120"/>
      <c r="B13" s="120" t="s">
        <v>2298</v>
      </c>
      <c r="C13" s="120" t="s">
        <v>2298</v>
      </c>
      <c r="D13" s="120" t="s">
        <v>2298</v>
      </c>
      <c r="E13" s="120" t="s">
        <v>2298</v>
      </c>
      <c r="F13" s="120" t="s">
        <v>2298</v>
      </c>
      <c r="G13" s="120" t="s">
        <v>2298</v>
      </c>
      <c r="H13" s="120" t="s">
        <v>2298</v>
      </c>
      <c r="I13" s="120" t="s">
        <v>2298</v>
      </c>
    </row>
    <row r="14" spans="1:9">
      <c r="A14" s="121">
        <v>1973</v>
      </c>
      <c r="B14" s="115">
        <v>9.0180000000000007</v>
      </c>
      <c r="C14" s="115">
        <v>263.791</v>
      </c>
      <c r="D14" s="115">
        <v>148.161</v>
      </c>
      <c r="E14" s="115">
        <v>35.884</v>
      </c>
      <c r="F14" s="115">
        <v>16.619</v>
      </c>
      <c r="G14" s="115">
        <v>200.66399999999999</v>
      </c>
      <c r="H14" s="115">
        <v>434.88900000000001</v>
      </c>
      <c r="I14" s="115">
        <v>908.36199999999997</v>
      </c>
    </row>
    <row r="15" spans="1:9">
      <c r="A15" s="121">
        <v>1974</v>
      </c>
      <c r="B15" s="115">
        <v>7.8860000000000001</v>
      </c>
      <c r="C15" s="115">
        <v>259.76400000000001</v>
      </c>
      <c r="D15" s="115">
        <v>136.36099999999999</v>
      </c>
      <c r="E15" s="115">
        <v>33.133000000000003</v>
      </c>
      <c r="F15" s="115">
        <v>13.454000000000001</v>
      </c>
      <c r="G15" s="115">
        <v>182.94800000000001</v>
      </c>
      <c r="H15" s="115">
        <v>423.97399999999999</v>
      </c>
      <c r="I15" s="115">
        <v>874.57100000000003</v>
      </c>
    </row>
    <row r="16" spans="1:9">
      <c r="A16" s="121">
        <v>1975</v>
      </c>
      <c r="B16" s="115">
        <v>6.0339999999999998</v>
      </c>
      <c r="C16" s="115">
        <v>266.20999999999998</v>
      </c>
      <c r="D16" s="115">
        <v>133.608</v>
      </c>
      <c r="E16" s="115">
        <v>32.218000000000004</v>
      </c>
      <c r="F16" s="115">
        <v>11.747</v>
      </c>
      <c r="G16" s="115">
        <v>177.57400000000001</v>
      </c>
      <c r="H16" s="115">
        <v>419.04</v>
      </c>
      <c r="I16" s="115">
        <v>868.85799999999995</v>
      </c>
    </row>
    <row r="17" spans="1:9">
      <c r="A17" s="121">
        <v>1976</v>
      </c>
      <c r="B17" s="115">
        <v>5.6539999999999999</v>
      </c>
      <c r="C17" s="115">
        <v>272.82100000000003</v>
      </c>
      <c r="D17" s="115">
        <v>146.92699999999999</v>
      </c>
      <c r="E17" s="115">
        <v>33.505000000000003</v>
      </c>
      <c r="F17" s="115">
        <v>13.503</v>
      </c>
      <c r="G17" s="115">
        <v>193.935</v>
      </c>
      <c r="H17" s="115">
        <v>442.05399999999997</v>
      </c>
      <c r="I17" s="115">
        <v>914.46400000000006</v>
      </c>
    </row>
    <row r="18" spans="1:9">
      <c r="A18" s="121">
        <v>1977</v>
      </c>
      <c r="B18" s="115">
        <v>5.5179999999999998</v>
      </c>
      <c r="C18" s="115">
        <v>260.40499999999997</v>
      </c>
      <c r="D18" s="115">
        <v>147.48500000000001</v>
      </c>
      <c r="E18" s="115">
        <v>32.722999999999999</v>
      </c>
      <c r="F18" s="115">
        <v>12.249000000000001</v>
      </c>
      <c r="G18" s="115">
        <v>192.458</v>
      </c>
      <c r="H18" s="115">
        <v>477.74299999999999</v>
      </c>
      <c r="I18" s="115">
        <v>936.12400000000002</v>
      </c>
    </row>
    <row r="19" spans="1:9">
      <c r="A19" s="121">
        <v>1978</v>
      </c>
      <c r="B19" s="115">
        <v>4.7190000000000003</v>
      </c>
      <c r="C19" s="115">
        <v>264.02800000000002</v>
      </c>
      <c r="D19" s="115">
        <v>144.268</v>
      </c>
      <c r="E19" s="115">
        <v>31.731000000000002</v>
      </c>
      <c r="F19" s="115">
        <v>11.186</v>
      </c>
      <c r="G19" s="115">
        <v>187.185</v>
      </c>
      <c r="H19" s="115">
        <v>483.904</v>
      </c>
      <c r="I19" s="115">
        <v>939.83600000000001</v>
      </c>
    </row>
    <row r="20" spans="1:9">
      <c r="A20" s="121">
        <v>1979</v>
      </c>
      <c r="B20" s="115">
        <v>3.5830000000000002</v>
      </c>
      <c r="C20" s="115">
        <v>267.91300000000001</v>
      </c>
      <c r="D20" s="115">
        <v>120.255</v>
      </c>
      <c r="E20" s="115">
        <v>21.404</v>
      </c>
      <c r="F20" s="115">
        <v>9.7210000000000001</v>
      </c>
      <c r="G20" s="115">
        <v>151.38</v>
      </c>
      <c r="H20" s="115">
        <v>497.46499999999997</v>
      </c>
      <c r="I20" s="115">
        <v>920.34100000000001</v>
      </c>
    </row>
    <row r="21" spans="1:9">
      <c r="A21" s="121">
        <v>1980</v>
      </c>
      <c r="B21" s="115">
        <v>2.9329999999999998</v>
      </c>
      <c r="C21" s="115">
        <v>255.727</v>
      </c>
      <c r="D21" s="115">
        <v>97.335999999999999</v>
      </c>
      <c r="E21" s="115">
        <v>19.599</v>
      </c>
      <c r="F21" s="115">
        <v>7.8040000000000003</v>
      </c>
      <c r="G21" s="115">
        <v>124.739</v>
      </c>
      <c r="H21" s="115">
        <v>531.28300000000002</v>
      </c>
      <c r="I21" s="115">
        <v>914.68200000000002</v>
      </c>
    </row>
    <row r="22" spans="1:9">
      <c r="A22" s="121">
        <v>1981</v>
      </c>
      <c r="B22" s="115">
        <v>2.883</v>
      </c>
      <c r="C22" s="115">
        <v>244.56299999999999</v>
      </c>
      <c r="D22" s="115">
        <v>84.837000000000003</v>
      </c>
      <c r="E22" s="115">
        <v>18.800999999999998</v>
      </c>
      <c r="F22" s="115">
        <v>6.2460000000000004</v>
      </c>
      <c r="G22" s="115">
        <v>109.88500000000001</v>
      </c>
      <c r="H22" s="115">
        <v>524.69399999999996</v>
      </c>
      <c r="I22" s="115">
        <v>882.024</v>
      </c>
    </row>
    <row r="23" spans="1:9">
      <c r="A23" s="121">
        <v>1982</v>
      </c>
      <c r="B23" s="115">
        <v>3.0529999999999999</v>
      </c>
      <c r="C23" s="115">
        <v>249.70699999999999</v>
      </c>
      <c r="D23" s="115">
        <v>77.643000000000001</v>
      </c>
      <c r="E23" s="115">
        <v>18.172000000000001</v>
      </c>
      <c r="F23" s="115">
        <v>6.9589999999999996</v>
      </c>
      <c r="G23" s="115">
        <v>102.77500000000001</v>
      </c>
      <c r="H23" s="115">
        <v>520.94399999999996</v>
      </c>
      <c r="I23" s="115">
        <v>876.47900000000004</v>
      </c>
    </row>
    <row r="24" spans="1:9">
      <c r="A24" s="121">
        <v>1983</v>
      </c>
      <c r="B24" s="115">
        <v>2.956</v>
      </c>
      <c r="C24" s="115">
        <v>237.32499999999999</v>
      </c>
      <c r="D24" s="115">
        <v>68.366</v>
      </c>
      <c r="E24" s="115">
        <v>21.635000000000002</v>
      </c>
      <c r="F24" s="115">
        <v>6.2489999999999997</v>
      </c>
      <c r="G24" s="115">
        <v>96.251000000000005</v>
      </c>
      <c r="H24" s="115">
        <v>534.21500000000003</v>
      </c>
      <c r="I24" s="115">
        <v>870.74699999999996</v>
      </c>
    </row>
    <row r="25" spans="1:9">
      <c r="A25" s="121">
        <v>1984</v>
      </c>
      <c r="B25" s="115">
        <v>3.8050000000000002</v>
      </c>
      <c r="C25" s="115">
        <v>247.02</v>
      </c>
      <c r="D25" s="115">
        <v>80.656999999999996</v>
      </c>
      <c r="E25" s="115">
        <v>17.619</v>
      </c>
      <c r="F25" s="115">
        <v>11.731</v>
      </c>
      <c r="G25" s="115">
        <v>110.00700000000001</v>
      </c>
      <c r="H25" s="115">
        <v>545.89099999999996</v>
      </c>
      <c r="I25" s="115">
        <v>906.72400000000005</v>
      </c>
    </row>
    <row r="26" spans="1:9">
      <c r="A26" s="121">
        <v>1985</v>
      </c>
      <c r="B26" s="115">
        <v>3.722</v>
      </c>
      <c r="C26" s="115">
        <v>240.327</v>
      </c>
      <c r="D26" s="115">
        <v>80.789000000000001</v>
      </c>
      <c r="E26" s="115">
        <v>19.789000000000001</v>
      </c>
      <c r="F26" s="115">
        <v>11.601000000000001</v>
      </c>
      <c r="G26" s="115">
        <v>112.179</v>
      </c>
      <c r="H26" s="115">
        <v>557.25099999999998</v>
      </c>
      <c r="I26" s="115">
        <v>913.47900000000004</v>
      </c>
    </row>
    <row r="27" spans="1:9">
      <c r="A27" s="121">
        <v>1986</v>
      </c>
      <c r="B27" s="115">
        <v>3.8860000000000001</v>
      </c>
      <c r="C27" s="115">
        <v>233.483</v>
      </c>
      <c r="D27" s="115">
        <v>82.198999999999998</v>
      </c>
      <c r="E27" s="115">
        <v>19.381</v>
      </c>
      <c r="F27" s="115">
        <v>8.8789999999999996</v>
      </c>
      <c r="G27" s="115">
        <v>110.459</v>
      </c>
      <c r="H27" s="115">
        <v>561.69899999999996</v>
      </c>
      <c r="I27" s="115">
        <v>909.52700000000004</v>
      </c>
    </row>
    <row r="28" spans="1:9">
      <c r="A28" s="121">
        <v>1987</v>
      </c>
      <c r="B28" s="115">
        <v>3.5739999999999998</v>
      </c>
      <c r="C28" s="115">
        <v>234.24799999999999</v>
      </c>
      <c r="D28" s="115">
        <v>85.465999999999994</v>
      </c>
      <c r="E28" s="115">
        <v>21.548999999999999</v>
      </c>
      <c r="F28" s="115">
        <v>8.6890000000000001</v>
      </c>
      <c r="G28" s="115">
        <v>115.70399999999999</v>
      </c>
      <c r="H28" s="115">
        <v>585.63300000000004</v>
      </c>
      <c r="I28" s="115">
        <v>939.15800000000002</v>
      </c>
    </row>
    <row r="29" spans="1:9">
      <c r="A29" s="121">
        <v>1988</v>
      </c>
      <c r="B29" s="115">
        <v>3.55</v>
      </c>
      <c r="C29" s="115">
        <v>250.97</v>
      </c>
      <c r="D29" s="115">
        <v>88.013999999999996</v>
      </c>
      <c r="E29" s="115">
        <v>21.478999999999999</v>
      </c>
      <c r="F29" s="115">
        <v>10.505000000000001</v>
      </c>
      <c r="G29" s="115">
        <v>119.997</v>
      </c>
      <c r="H29" s="115">
        <v>612.23</v>
      </c>
      <c r="I29" s="115">
        <v>986.74800000000005</v>
      </c>
    </row>
    <row r="30" spans="1:9">
      <c r="A30" s="121">
        <v>1989</v>
      </c>
      <c r="B30" s="115">
        <v>2.9409999999999998</v>
      </c>
      <c r="C30" s="115">
        <v>259.89100000000002</v>
      </c>
      <c r="D30" s="115">
        <v>85.796000000000006</v>
      </c>
      <c r="E30" s="115">
        <v>24.109000000000002</v>
      </c>
      <c r="F30" s="115">
        <v>8.5830000000000002</v>
      </c>
      <c r="G30" s="115">
        <v>118.488</v>
      </c>
      <c r="H30" s="115">
        <v>628.05100000000004</v>
      </c>
      <c r="I30" s="115">
        <v>1009.371</v>
      </c>
    </row>
    <row r="31" spans="1:9">
      <c r="A31" s="121">
        <v>1990</v>
      </c>
      <c r="B31" s="115">
        <v>2.988</v>
      </c>
      <c r="C31" s="115">
        <v>237.798</v>
      </c>
      <c r="D31" s="115">
        <v>72.338999999999999</v>
      </c>
      <c r="E31" s="115">
        <v>22.172000000000001</v>
      </c>
      <c r="F31" s="115">
        <v>4.6769999999999996</v>
      </c>
      <c r="G31" s="115">
        <v>99.188999999999993</v>
      </c>
      <c r="H31" s="115">
        <v>621.87900000000002</v>
      </c>
      <c r="I31" s="115">
        <v>961.85299999999995</v>
      </c>
    </row>
    <row r="32" spans="1:9">
      <c r="A32" s="121">
        <v>1991</v>
      </c>
      <c r="B32" s="115">
        <v>2.4420000000000002</v>
      </c>
      <c r="C32" s="115">
        <v>247.316</v>
      </c>
      <c r="D32" s="115">
        <v>68.807000000000002</v>
      </c>
      <c r="E32" s="115">
        <v>23.81</v>
      </c>
      <c r="F32" s="115">
        <v>5.2939999999999996</v>
      </c>
      <c r="G32" s="115">
        <v>97.911000000000001</v>
      </c>
      <c r="H32" s="115">
        <v>631.09500000000003</v>
      </c>
      <c r="I32" s="115">
        <v>978.76499999999999</v>
      </c>
    </row>
    <row r="33" spans="1:9">
      <c r="A33" s="121">
        <v>1992</v>
      </c>
      <c r="B33" s="115">
        <v>2.4750000000000001</v>
      </c>
      <c r="C33" s="115">
        <v>254.595</v>
      </c>
      <c r="D33" s="115">
        <v>72.453000000000003</v>
      </c>
      <c r="E33" s="115">
        <v>23.26</v>
      </c>
      <c r="F33" s="115">
        <v>4.7569999999999997</v>
      </c>
      <c r="G33" s="115">
        <v>100.47</v>
      </c>
      <c r="H33" s="115">
        <v>622.86800000000005</v>
      </c>
      <c r="I33" s="115">
        <v>980.40800000000002</v>
      </c>
    </row>
    <row r="34" spans="1:9">
      <c r="A34" s="121">
        <v>1993</v>
      </c>
      <c r="B34" s="115">
        <v>2.4700000000000002</v>
      </c>
      <c r="C34" s="115">
        <v>268.22899999999998</v>
      </c>
      <c r="D34" s="115">
        <v>72.019000000000005</v>
      </c>
      <c r="E34" s="115">
        <v>24.53</v>
      </c>
      <c r="F34" s="115">
        <v>5.5339999999999998</v>
      </c>
      <c r="G34" s="115">
        <v>102.083</v>
      </c>
      <c r="H34" s="115">
        <v>665.61500000000001</v>
      </c>
      <c r="I34" s="115">
        <v>1038.3969999999999</v>
      </c>
    </row>
    <row r="35" spans="1:9">
      <c r="A35" s="121">
        <v>1994</v>
      </c>
      <c r="B35" s="115">
        <v>1.994</v>
      </c>
      <c r="C35" s="115">
        <v>262.94400000000002</v>
      </c>
      <c r="D35" s="115">
        <v>70.923000000000002</v>
      </c>
      <c r="E35" s="115">
        <v>24.158000000000001</v>
      </c>
      <c r="F35" s="115">
        <v>4.7519999999999998</v>
      </c>
      <c r="G35" s="115">
        <v>99.832999999999998</v>
      </c>
      <c r="H35" s="115">
        <v>666.577</v>
      </c>
      <c r="I35" s="115">
        <v>1031.348</v>
      </c>
    </row>
    <row r="36" spans="1:9">
      <c r="A36" s="121">
        <v>1995</v>
      </c>
      <c r="B36" s="115">
        <v>1.6719999999999999</v>
      </c>
      <c r="C36" s="115">
        <v>262.76600000000002</v>
      </c>
      <c r="D36" s="115">
        <v>66.855000000000004</v>
      </c>
      <c r="E36" s="115">
        <v>24.859000000000002</v>
      </c>
      <c r="F36" s="115">
        <v>5.4370000000000003</v>
      </c>
      <c r="G36" s="115">
        <v>97.152000000000001</v>
      </c>
      <c r="H36" s="115">
        <v>677.08900000000006</v>
      </c>
      <c r="I36" s="115">
        <v>1038.6780000000001</v>
      </c>
    </row>
    <row r="37" spans="1:9">
      <c r="A37" s="121">
        <v>1996</v>
      </c>
      <c r="B37" s="115">
        <v>1.583</v>
      </c>
      <c r="C37" s="115">
        <v>283.99200000000002</v>
      </c>
      <c r="D37" s="115">
        <v>68.426000000000002</v>
      </c>
      <c r="E37" s="115">
        <v>29.513999999999999</v>
      </c>
      <c r="F37" s="115">
        <v>6.4980000000000002</v>
      </c>
      <c r="G37" s="115">
        <v>104.437</v>
      </c>
      <c r="H37" s="115">
        <v>708.63599999999997</v>
      </c>
      <c r="I37" s="115">
        <v>1098.6479999999999</v>
      </c>
    </row>
    <row r="38" spans="1:9">
      <c r="A38" s="121">
        <v>1997</v>
      </c>
      <c r="B38" s="115">
        <v>1.518</v>
      </c>
      <c r="C38" s="115">
        <v>270.12400000000002</v>
      </c>
      <c r="D38" s="115">
        <v>64.614999999999995</v>
      </c>
      <c r="E38" s="115">
        <v>28.635999999999999</v>
      </c>
      <c r="F38" s="115">
        <v>6.798</v>
      </c>
      <c r="G38" s="115">
        <v>100.05</v>
      </c>
      <c r="H38" s="115">
        <v>717.48299999999995</v>
      </c>
      <c r="I38" s="115">
        <v>1089.175</v>
      </c>
    </row>
    <row r="39" spans="1:9">
      <c r="A39" s="121">
        <v>1998</v>
      </c>
      <c r="B39" s="115">
        <v>1.103</v>
      </c>
      <c r="C39" s="115">
        <v>246.14</v>
      </c>
      <c r="D39" s="115">
        <v>57.029000000000003</v>
      </c>
      <c r="E39" s="115">
        <v>26.69</v>
      </c>
      <c r="F39" s="115">
        <v>7.9269999999999996</v>
      </c>
      <c r="G39" s="115">
        <v>91.646000000000001</v>
      </c>
      <c r="H39" s="115">
        <v>757.02800000000002</v>
      </c>
      <c r="I39" s="115">
        <v>1095.9179999999999</v>
      </c>
    </row>
    <row r="40" spans="1:9">
      <c r="A40" s="121">
        <v>1999</v>
      </c>
      <c r="B40" s="115">
        <v>1.331</v>
      </c>
      <c r="C40" s="115">
        <v>256.37900000000002</v>
      </c>
      <c r="D40" s="115">
        <v>61.155000000000001</v>
      </c>
      <c r="E40" s="115">
        <v>33.119</v>
      </c>
      <c r="F40" s="115">
        <v>8.1359999999999992</v>
      </c>
      <c r="G40" s="115">
        <v>102.40900000000001</v>
      </c>
      <c r="H40" s="115">
        <v>760.43799999999999</v>
      </c>
      <c r="I40" s="115">
        <v>1120.558</v>
      </c>
    </row>
    <row r="41" spans="1:9">
      <c r="A41" s="121">
        <v>2000</v>
      </c>
      <c r="B41" s="115">
        <v>1.083</v>
      </c>
      <c r="C41" s="115">
        <v>270.80599999999998</v>
      </c>
      <c r="D41" s="115">
        <v>67.575999999999993</v>
      </c>
      <c r="E41" s="115">
        <v>34.939</v>
      </c>
      <c r="F41" s="115">
        <v>6.9210000000000003</v>
      </c>
      <c r="G41" s="115">
        <v>109.43600000000001</v>
      </c>
      <c r="H41" s="115">
        <v>803.77300000000002</v>
      </c>
      <c r="I41" s="115">
        <v>1185.098</v>
      </c>
    </row>
    <row r="42" spans="1:9">
      <c r="A42" s="121">
        <v>2001</v>
      </c>
      <c r="B42" s="115">
        <v>1.141</v>
      </c>
      <c r="C42" s="115">
        <v>259.18900000000002</v>
      </c>
      <c r="D42" s="115">
        <v>67.739999999999995</v>
      </c>
      <c r="E42" s="115">
        <v>33.1</v>
      </c>
      <c r="F42" s="115">
        <v>6.9589999999999996</v>
      </c>
      <c r="G42" s="115">
        <v>107.798</v>
      </c>
      <c r="H42" s="115">
        <v>802.85199999999998</v>
      </c>
      <c r="I42" s="115">
        <v>1170.981</v>
      </c>
    </row>
    <row r="43" spans="1:9">
      <c r="A43" s="121">
        <v>2002</v>
      </c>
      <c r="B43" s="115">
        <v>1.1659999999999999</v>
      </c>
      <c r="C43" s="115">
        <v>265.053</v>
      </c>
      <c r="D43" s="115">
        <v>64.123000000000005</v>
      </c>
      <c r="E43" s="115">
        <v>33.822000000000003</v>
      </c>
      <c r="F43" s="115">
        <v>4.3869999999999996</v>
      </c>
      <c r="G43" s="115">
        <v>102.33199999999999</v>
      </c>
      <c r="H43" s="115">
        <v>834.17</v>
      </c>
      <c r="I43" s="115">
        <v>1202.721</v>
      </c>
    </row>
    <row r="44" spans="1:9">
      <c r="A44" s="121">
        <v>2003</v>
      </c>
      <c r="B44" s="115">
        <v>1.169</v>
      </c>
      <c r="C44" s="115">
        <v>276.17500000000001</v>
      </c>
      <c r="D44" s="115">
        <v>69.542000000000002</v>
      </c>
      <c r="E44" s="115">
        <v>34.283000000000001</v>
      </c>
      <c r="F44" s="115">
        <v>5.1449999999999996</v>
      </c>
      <c r="G44" s="115">
        <v>108.971</v>
      </c>
      <c r="H44" s="115">
        <v>845.38900000000001</v>
      </c>
      <c r="I44" s="115">
        <v>1231.704</v>
      </c>
    </row>
    <row r="45" spans="1:9">
      <c r="A45" s="121">
        <v>2004</v>
      </c>
      <c r="B45" s="115">
        <v>1.085</v>
      </c>
      <c r="C45" s="115">
        <v>264.17899999999997</v>
      </c>
      <c r="D45" s="115">
        <v>68.981999999999999</v>
      </c>
      <c r="E45" s="115">
        <v>32.222000000000001</v>
      </c>
      <c r="F45" s="115">
        <v>6.2030000000000003</v>
      </c>
      <c r="G45" s="115">
        <v>107.408</v>
      </c>
      <c r="H45" s="115">
        <v>854.46500000000003</v>
      </c>
      <c r="I45" s="115">
        <v>1227.1369999999999</v>
      </c>
    </row>
    <row r="46" spans="1:9">
      <c r="A46" s="121">
        <v>2005</v>
      </c>
      <c r="B46" s="115">
        <v>0.80500000000000005</v>
      </c>
      <c r="C46" s="115">
        <v>262.22899999999998</v>
      </c>
      <c r="D46" s="115">
        <v>63.722000000000001</v>
      </c>
      <c r="E46" s="115">
        <v>32.292000000000002</v>
      </c>
      <c r="F46" s="115">
        <v>6.133</v>
      </c>
      <c r="G46" s="115">
        <v>102.148</v>
      </c>
      <c r="H46" s="115">
        <v>895.22799999999995</v>
      </c>
      <c r="I46" s="115">
        <v>1260.4090000000001</v>
      </c>
    </row>
    <row r="47" spans="1:9">
      <c r="A47" s="121">
        <v>2006</v>
      </c>
      <c r="B47" s="115">
        <v>0.61699999999999999</v>
      </c>
      <c r="C47" s="115">
        <v>237.28800000000001</v>
      </c>
      <c r="D47" s="115">
        <v>52.881</v>
      </c>
      <c r="E47" s="115">
        <v>28.053000000000001</v>
      </c>
      <c r="F47" s="115">
        <v>4.8559999999999999</v>
      </c>
      <c r="G47" s="115">
        <v>85.789000000000001</v>
      </c>
      <c r="H47" s="115">
        <v>867.58699999999999</v>
      </c>
      <c r="I47" s="115">
        <v>1191.2809999999999</v>
      </c>
    </row>
    <row r="48" spans="1:9">
      <c r="A48" s="121">
        <v>2007</v>
      </c>
      <c r="B48" s="115">
        <v>0.73899999999999999</v>
      </c>
      <c r="C48" s="115">
        <v>256.40800000000002</v>
      </c>
      <c r="D48" s="115">
        <v>53.531999999999996</v>
      </c>
      <c r="E48" s="115">
        <v>30.452999999999999</v>
      </c>
      <c r="F48" s="115">
        <v>3.214</v>
      </c>
      <c r="G48" s="115">
        <v>87.198999999999998</v>
      </c>
      <c r="H48" s="115">
        <v>895.85299999999995</v>
      </c>
      <c r="I48" s="115">
        <v>1240.2</v>
      </c>
    </row>
    <row r="49" spans="1:9">
      <c r="A49" s="121">
        <v>2008</v>
      </c>
      <c r="B49" s="115" t="s">
        <v>2299</v>
      </c>
      <c r="C49" s="115">
        <v>265.66800000000001</v>
      </c>
      <c r="D49" s="115">
        <v>55.673000000000002</v>
      </c>
      <c r="E49" s="115">
        <v>34.802</v>
      </c>
      <c r="F49" s="115">
        <v>1.556</v>
      </c>
      <c r="G49" s="115">
        <v>92.031000000000006</v>
      </c>
      <c r="H49" s="115">
        <v>876.65300000000002</v>
      </c>
      <c r="I49" s="115">
        <v>1234.3520000000001</v>
      </c>
    </row>
    <row r="50" spans="1:9">
      <c r="A50" s="121">
        <v>2009</v>
      </c>
      <c r="B50" s="115" t="s">
        <v>2299</v>
      </c>
      <c r="C50" s="115">
        <v>259.05599999999998</v>
      </c>
      <c r="D50" s="115">
        <v>43.183999999999997</v>
      </c>
      <c r="E50" s="115">
        <v>34.445999999999998</v>
      </c>
      <c r="F50" s="115">
        <v>2.0270000000000001</v>
      </c>
      <c r="G50" s="115">
        <v>79.656999999999996</v>
      </c>
      <c r="H50" s="115">
        <v>818.27300000000002</v>
      </c>
      <c r="I50" s="115">
        <v>1156.9860000000001</v>
      </c>
    </row>
    <row r="51" spans="1:9">
      <c r="A51" s="121">
        <v>2010</v>
      </c>
      <c r="B51" s="115" t="s">
        <v>2299</v>
      </c>
      <c r="C51" s="115">
        <v>258.995</v>
      </c>
      <c r="D51" s="115">
        <v>41.670999999999999</v>
      </c>
      <c r="E51" s="115">
        <v>33.317999999999998</v>
      </c>
      <c r="F51" s="115">
        <v>2.13</v>
      </c>
      <c r="G51" s="115">
        <v>77.119</v>
      </c>
      <c r="H51" s="115">
        <v>874.03099999999995</v>
      </c>
      <c r="I51" s="115">
        <v>1210.145</v>
      </c>
    </row>
    <row r="52" spans="1:9">
      <c r="A52" s="121">
        <v>2011</v>
      </c>
      <c r="B52" s="115" t="s">
        <v>2299</v>
      </c>
      <c r="C52" s="115">
        <v>255.09100000000001</v>
      </c>
      <c r="D52" s="115">
        <v>38.752000000000002</v>
      </c>
      <c r="E52" s="115">
        <v>30.977</v>
      </c>
      <c r="F52" s="115">
        <v>1.3560000000000001</v>
      </c>
      <c r="G52" s="115">
        <v>71.084999999999994</v>
      </c>
      <c r="H52" s="115">
        <v>823.24099999999999</v>
      </c>
      <c r="I52" s="115">
        <v>1149.4169999999999</v>
      </c>
    </row>
    <row r="53" spans="1:9">
      <c r="A53" s="121">
        <v>2012</v>
      </c>
      <c r="B53" s="115" t="s">
        <v>2299</v>
      </c>
      <c r="C53" s="115">
        <v>225.071</v>
      </c>
      <c r="D53" s="115">
        <v>35.76</v>
      </c>
      <c r="E53" s="115">
        <v>24.873999999999999</v>
      </c>
      <c r="F53" s="115">
        <v>0.56599999999999995</v>
      </c>
      <c r="G53" s="115">
        <v>61.2</v>
      </c>
      <c r="H53" s="115">
        <v>756.95500000000004</v>
      </c>
      <c r="I53" s="115">
        <v>1043.2270000000001</v>
      </c>
    </row>
    <row r="54" spans="1:9">
      <c r="A54" s="121">
        <v>2013</v>
      </c>
      <c r="B54" s="115" t="s">
        <v>2299</v>
      </c>
      <c r="C54" s="115">
        <v>266.31599999999997</v>
      </c>
      <c r="D54" s="115">
        <v>36.454000000000001</v>
      </c>
      <c r="E54" s="115">
        <v>29.145</v>
      </c>
      <c r="F54" s="115">
        <v>0.60499999999999998</v>
      </c>
      <c r="G54" s="115">
        <v>66.203000000000003</v>
      </c>
      <c r="H54" s="115">
        <v>767.38400000000001</v>
      </c>
      <c r="I54" s="115">
        <v>1099.904</v>
      </c>
    </row>
    <row r="55" spans="1:9">
      <c r="A55" s="121">
        <v>2014</v>
      </c>
      <c r="B55" s="115" t="s">
        <v>2299</v>
      </c>
      <c r="C55" s="115">
        <v>277.76400000000001</v>
      </c>
      <c r="D55" s="115">
        <v>39.536000000000001</v>
      </c>
      <c r="E55" s="115">
        <v>30.783000000000001</v>
      </c>
      <c r="F55" s="115">
        <v>1.006</v>
      </c>
      <c r="G55" s="115">
        <v>71.323999999999998</v>
      </c>
      <c r="H55" s="115">
        <v>765.66200000000003</v>
      </c>
      <c r="I55" s="115">
        <v>1114.75</v>
      </c>
    </row>
    <row r="56" spans="1:9">
      <c r="A56" s="121">
        <v>2015</v>
      </c>
      <c r="B56" s="115" t="s">
        <v>2299</v>
      </c>
      <c r="C56" s="115">
        <v>252.74700000000001</v>
      </c>
      <c r="D56" s="115">
        <v>40.875</v>
      </c>
      <c r="E56" s="115">
        <v>28.027999999999999</v>
      </c>
      <c r="F56" s="115">
        <v>0.74</v>
      </c>
      <c r="G56" s="115">
        <v>69.643000000000001</v>
      </c>
      <c r="H56" s="115">
        <v>714.13199999999995</v>
      </c>
      <c r="I56" s="115">
        <v>1036.5229999999999</v>
      </c>
    </row>
    <row r="57" spans="1:9">
      <c r="A57" s="121">
        <v>2016</v>
      </c>
      <c r="B57" s="115" t="s">
        <v>2299</v>
      </c>
      <c r="C57" s="115">
        <v>238.404</v>
      </c>
      <c r="D57" s="115">
        <v>32.216000000000001</v>
      </c>
      <c r="E57" s="115">
        <v>27.033000000000001</v>
      </c>
      <c r="F57" s="115">
        <v>0.999</v>
      </c>
      <c r="G57" s="115">
        <v>60.247999999999998</v>
      </c>
      <c r="H57" s="115">
        <v>682.56399999999996</v>
      </c>
      <c r="I57" s="115">
        <v>981.21600000000001</v>
      </c>
    </row>
    <row r="58" spans="1:9">
      <c r="A58" s="121">
        <v>2017</v>
      </c>
      <c r="B58" s="115" t="s">
        <v>2299</v>
      </c>
      <c r="C58" s="115">
        <v>241.453</v>
      </c>
      <c r="D58" s="115">
        <v>32.040999999999997</v>
      </c>
      <c r="E58" s="115">
        <v>27.084</v>
      </c>
      <c r="F58" s="115">
        <v>0.61599999999999999</v>
      </c>
      <c r="G58" s="115">
        <v>59.74</v>
      </c>
      <c r="H58" s="115">
        <v>645.23500000000001</v>
      </c>
      <c r="I58" s="115">
        <v>946.42899999999997</v>
      </c>
    </row>
    <row r="59" spans="1:9">
      <c r="A59" s="121">
        <v>2018</v>
      </c>
      <c r="B59" s="115" t="s">
        <v>2299</v>
      </c>
      <c r="C59" s="115">
        <v>273.77699999999999</v>
      </c>
      <c r="D59" s="115">
        <v>37.631</v>
      </c>
      <c r="E59" s="115">
        <v>31.853000000000002</v>
      </c>
      <c r="F59" s="115">
        <v>0.60299999999999998</v>
      </c>
      <c r="G59" s="115">
        <v>70.087000000000003</v>
      </c>
      <c r="H59" s="115">
        <v>671.58399999999995</v>
      </c>
      <c r="I59" s="115">
        <v>1015.449</v>
      </c>
    </row>
    <row r="60" spans="1:9">
      <c r="A60" s="121">
        <v>2019</v>
      </c>
      <c r="B60" s="115" t="s">
        <v>2299</v>
      </c>
      <c r="C60" s="115">
        <v>275.55700000000002</v>
      </c>
      <c r="D60" s="115">
        <v>34.889000000000003</v>
      </c>
      <c r="E60" s="115">
        <v>35.429000000000002</v>
      </c>
      <c r="F60" s="115">
        <v>0.78700000000000003</v>
      </c>
      <c r="G60" s="115">
        <v>71.105000000000004</v>
      </c>
      <c r="H60" s="115">
        <v>611.29899999999998</v>
      </c>
      <c r="I60" s="115">
        <v>957.96100000000001</v>
      </c>
    </row>
    <row r="61" spans="1:9">
      <c r="A61" s="121">
        <v>2020</v>
      </c>
      <c r="B61" s="115" t="s">
        <v>2299</v>
      </c>
      <c r="C61" s="115">
        <v>256.38400000000001</v>
      </c>
      <c r="D61" s="115">
        <v>30.273</v>
      </c>
      <c r="E61" s="115">
        <v>31.123000000000001</v>
      </c>
      <c r="F61" s="115">
        <v>0.79300000000000004</v>
      </c>
      <c r="G61" s="115">
        <v>62.189</v>
      </c>
      <c r="H61" s="115">
        <v>571.31399999999996</v>
      </c>
      <c r="I61" s="115">
        <v>889.88800000000003</v>
      </c>
    </row>
    <row r="62" spans="1:9">
      <c r="A62" s="121">
        <v>2021</v>
      </c>
      <c r="B62" s="115" t="s">
        <v>2299</v>
      </c>
      <c r="C62" s="115">
        <v>258.64499999999998</v>
      </c>
      <c r="D62" s="115">
        <v>35.137999999999998</v>
      </c>
      <c r="E62" s="115">
        <v>30.443999999999999</v>
      </c>
      <c r="F62" s="115">
        <v>0.68899999999999995</v>
      </c>
      <c r="G62" s="115">
        <v>66.27</v>
      </c>
      <c r="H62" s="115">
        <v>599.32000000000005</v>
      </c>
      <c r="I62" s="115">
        <v>924.23500000000001</v>
      </c>
    </row>
    <row r="63" spans="1:9">
      <c r="A63" s="121">
        <v>2022</v>
      </c>
      <c r="B63" s="115" t="s">
        <v>2299</v>
      </c>
      <c r="C63" s="115">
        <v>273.44299999999998</v>
      </c>
      <c r="D63" s="115">
        <v>34.935000000000002</v>
      </c>
      <c r="E63" s="115">
        <v>30.870999999999999</v>
      </c>
      <c r="F63" s="115">
        <v>0.438</v>
      </c>
      <c r="G63" s="115">
        <v>66.244</v>
      </c>
      <c r="H63" s="115">
        <v>599.26700000000005</v>
      </c>
      <c r="I63" s="11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1928</v>
      </c>
      <c r="D1" s="27" t="s">
        <v>2370</v>
      </c>
      <c r="E1" s="27" t="s">
        <v>2371</v>
      </c>
      <c r="F1" s="27" t="s">
        <v>2373</v>
      </c>
      <c r="G1" s="27" t="s">
        <v>2381</v>
      </c>
      <c r="H1" s="27" t="s">
        <v>2376</v>
      </c>
      <c r="I1" s="27" t="s">
        <v>2377</v>
      </c>
      <c r="J1" s="27" t="s">
        <v>1921</v>
      </c>
      <c r="K1" s="27" t="s">
        <v>2380</v>
      </c>
      <c r="L1" s="27" t="s">
        <v>2379</v>
      </c>
    </row>
    <row r="2" spans="1:12" s="27" customFormat="1" ht="23.25" customHeight="1">
      <c r="A2" s="116" t="s">
        <v>2281</v>
      </c>
      <c r="B2" s="115"/>
      <c r="C2" s="115"/>
      <c r="D2" s="115"/>
      <c r="E2" s="115"/>
      <c r="F2" s="115"/>
      <c r="G2" s="115"/>
      <c r="H2" s="115"/>
      <c r="I2" s="115"/>
      <c r="J2" s="115"/>
      <c r="K2" s="115"/>
      <c r="L2" s="115"/>
    </row>
    <row r="3" spans="1:12" ht="18.75">
      <c r="A3" s="117" t="s">
        <v>7173</v>
      </c>
      <c r="B3" s="115"/>
      <c r="C3" s="115"/>
      <c r="D3" s="115"/>
      <c r="E3" s="115"/>
      <c r="F3" s="115"/>
      <c r="G3" s="115"/>
      <c r="H3" s="115"/>
      <c r="I3" s="115"/>
      <c r="J3" s="115"/>
      <c r="K3" s="115"/>
      <c r="L3" s="115"/>
    </row>
    <row r="4" spans="1:12">
      <c r="A4"/>
      <c r="B4"/>
      <c r="C4"/>
      <c r="D4"/>
      <c r="E4"/>
      <c r="F4"/>
      <c r="G4"/>
      <c r="H4"/>
      <c r="I4"/>
      <c r="J4"/>
      <c r="K4"/>
      <c r="L4"/>
    </row>
    <row r="5" spans="1:12">
      <c r="A5" s="118" t="s">
        <v>7174</v>
      </c>
      <c r="B5" s="115"/>
      <c r="C5" s="115"/>
      <c r="D5" s="115"/>
      <c r="E5" s="115"/>
      <c r="F5" s="115"/>
      <c r="G5" s="115"/>
      <c r="H5" s="115"/>
      <c r="I5" s="115"/>
      <c r="J5" s="115"/>
      <c r="K5" s="115"/>
      <c r="L5" s="115"/>
    </row>
    <row r="6" spans="1:12">
      <c r="A6"/>
      <c r="B6"/>
      <c r="C6"/>
      <c r="D6"/>
      <c r="E6"/>
      <c r="F6"/>
      <c r="G6"/>
      <c r="H6"/>
      <c r="I6"/>
      <c r="J6"/>
      <c r="K6"/>
      <c r="L6"/>
    </row>
    <row r="7" spans="1:12">
      <c r="A7" s="115" t="s">
        <v>7175</v>
      </c>
      <c r="B7" s="115"/>
      <c r="C7" s="115"/>
      <c r="D7" s="115"/>
      <c r="E7" s="115"/>
      <c r="F7" s="115"/>
      <c r="G7" s="115"/>
      <c r="H7" s="115"/>
      <c r="I7" s="115"/>
      <c r="J7" s="115"/>
      <c r="K7" s="115"/>
      <c r="L7" s="115"/>
    </row>
    <row r="8" spans="1:12">
      <c r="A8" s="115" t="s">
        <v>7176</v>
      </c>
      <c r="B8" s="115"/>
      <c r="C8" s="115"/>
      <c r="D8" s="115"/>
      <c r="E8" s="115"/>
      <c r="F8" s="115"/>
      <c r="G8" s="115"/>
      <c r="H8" s="115"/>
      <c r="I8" s="115"/>
      <c r="J8" s="115"/>
      <c r="K8" s="115"/>
      <c r="L8" s="115"/>
    </row>
    <row r="9" spans="1:12">
      <c r="A9"/>
      <c r="B9"/>
      <c r="C9"/>
      <c r="D9"/>
      <c r="E9"/>
      <c r="F9"/>
      <c r="G9"/>
      <c r="H9"/>
      <c r="I9"/>
      <c r="J9"/>
      <c r="K9"/>
      <c r="L9"/>
    </row>
    <row r="10" spans="1:12" ht="15.75">
      <c r="A10" s="119" t="s">
        <v>2309</v>
      </c>
      <c r="B10" s="115"/>
      <c r="C10" s="115"/>
      <c r="D10" s="115"/>
      <c r="E10" s="115"/>
      <c r="F10" s="115"/>
      <c r="G10" s="115"/>
      <c r="H10" s="115"/>
      <c r="I10" s="115"/>
      <c r="J10" s="115"/>
      <c r="K10" s="115"/>
      <c r="L10" s="115"/>
    </row>
    <row r="11" spans="1:12">
      <c r="A11"/>
      <c r="B11"/>
      <c r="C11"/>
      <c r="D11"/>
      <c r="E11"/>
      <c r="F11"/>
      <c r="G11"/>
      <c r="H11"/>
      <c r="I11"/>
      <c r="J11"/>
      <c r="K11"/>
      <c r="L11"/>
    </row>
    <row r="12" spans="1:12">
      <c r="A12" s="120" t="s">
        <v>2283</v>
      </c>
      <c r="B12" s="120" t="s">
        <v>2310</v>
      </c>
      <c r="C12" s="120" t="s">
        <v>2311</v>
      </c>
      <c r="D12" s="120" t="s">
        <v>2312</v>
      </c>
      <c r="E12" s="120" t="s">
        <v>2313</v>
      </c>
      <c r="F12" s="120" t="s">
        <v>2314</v>
      </c>
      <c r="G12" s="120" t="s">
        <v>2315</v>
      </c>
      <c r="H12" s="120" t="s">
        <v>2316</v>
      </c>
      <c r="I12" s="120" t="s">
        <v>2317</v>
      </c>
      <c r="J12" s="120" t="s">
        <v>2318</v>
      </c>
      <c r="K12" s="120" t="s">
        <v>2319</v>
      </c>
      <c r="L12" s="120" t="s">
        <v>2320</v>
      </c>
    </row>
    <row r="13" spans="1:12">
      <c r="A13" s="120"/>
      <c r="B13" s="120" t="s">
        <v>2298</v>
      </c>
      <c r="C13" s="120" t="s">
        <v>2298</v>
      </c>
      <c r="D13" s="120" t="s">
        <v>2298</v>
      </c>
      <c r="E13" s="120" t="s">
        <v>2298</v>
      </c>
      <c r="F13" s="120" t="s">
        <v>2298</v>
      </c>
      <c r="G13" s="120" t="s">
        <v>2298</v>
      </c>
      <c r="H13" s="120" t="s">
        <v>2298</v>
      </c>
      <c r="I13" s="120" t="s">
        <v>2298</v>
      </c>
      <c r="J13" s="120" t="s">
        <v>2298</v>
      </c>
      <c r="K13" s="120" t="s">
        <v>2298</v>
      </c>
      <c r="L13" s="120" t="s">
        <v>2298</v>
      </c>
    </row>
    <row r="14" spans="1:12">
      <c r="A14" s="121">
        <v>1973</v>
      </c>
      <c r="B14" s="115">
        <v>15.353999999999999</v>
      </c>
      <c r="C14" s="115">
        <v>140.40199999999999</v>
      </c>
      <c r="D14" s="115">
        <v>47.597000000000001</v>
      </c>
      <c r="E14" s="115">
        <v>9.2370000000000001</v>
      </c>
      <c r="F14" s="115">
        <v>4.734</v>
      </c>
      <c r="G14" s="115">
        <v>6.1829999999999998</v>
      </c>
      <c r="H14" s="115" t="s">
        <v>2299</v>
      </c>
      <c r="I14" s="115">
        <v>49.968000000000004</v>
      </c>
      <c r="J14" s="115">
        <v>117.72</v>
      </c>
      <c r="K14" s="115">
        <v>333.73599999999999</v>
      </c>
      <c r="L14" s="115">
        <v>607.21299999999997</v>
      </c>
    </row>
    <row r="15" spans="1:12">
      <c r="A15" s="121">
        <v>1974</v>
      </c>
      <c r="B15" s="115">
        <v>16.757999999999999</v>
      </c>
      <c r="C15" s="115">
        <v>138.70400000000001</v>
      </c>
      <c r="D15" s="115">
        <v>44.051000000000002</v>
      </c>
      <c r="E15" s="115">
        <v>8.4510000000000005</v>
      </c>
      <c r="F15" s="115">
        <v>3.9929999999999999</v>
      </c>
      <c r="G15" s="115">
        <v>5.9089999999999998</v>
      </c>
      <c r="H15" s="115" t="s">
        <v>2299</v>
      </c>
      <c r="I15" s="115">
        <v>44.545999999999999</v>
      </c>
      <c r="J15" s="115">
        <v>106.95099999999999</v>
      </c>
      <c r="K15" s="115">
        <v>322.65699999999998</v>
      </c>
      <c r="L15" s="115">
        <v>585.07000000000005</v>
      </c>
    </row>
    <row r="16" spans="1:12">
      <c r="A16" s="121">
        <v>1975</v>
      </c>
      <c r="B16" s="115">
        <v>14.08</v>
      </c>
      <c r="C16" s="115">
        <v>135.60400000000001</v>
      </c>
      <c r="D16" s="115">
        <v>43.386000000000003</v>
      </c>
      <c r="E16" s="115">
        <v>8.1519999999999992</v>
      </c>
      <c r="F16" s="115">
        <v>3.605</v>
      </c>
      <c r="G16" s="115">
        <v>6.3360000000000003</v>
      </c>
      <c r="H16" s="115" t="s">
        <v>2299</v>
      </c>
      <c r="I16" s="115">
        <v>36.921999999999997</v>
      </c>
      <c r="J16" s="115">
        <v>98.402000000000001</v>
      </c>
      <c r="K16" s="115">
        <v>333.65300000000002</v>
      </c>
      <c r="L16" s="115">
        <v>581.73900000000003</v>
      </c>
    </row>
    <row r="17" spans="1:12">
      <c r="A17" s="121">
        <v>1976</v>
      </c>
      <c r="B17" s="115">
        <v>13.843999999999999</v>
      </c>
      <c r="C17" s="115">
        <v>144.083</v>
      </c>
      <c r="D17" s="115">
        <v>48.508000000000003</v>
      </c>
      <c r="E17" s="115">
        <v>8.5510000000000002</v>
      </c>
      <c r="F17" s="115">
        <v>3.2050000000000001</v>
      </c>
      <c r="G17" s="115">
        <v>6.9029999999999996</v>
      </c>
      <c r="H17" s="115" t="s">
        <v>2299</v>
      </c>
      <c r="I17" s="115">
        <v>42.603999999999999</v>
      </c>
      <c r="J17" s="115">
        <v>109.771</v>
      </c>
      <c r="K17" s="115">
        <v>358.46499999999997</v>
      </c>
      <c r="L17" s="115">
        <v>626.16300000000001</v>
      </c>
    </row>
    <row r="18" spans="1:12">
      <c r="A18" s="121">
        <v>1977</v>
      </c>
      <c r="B18" s="115">
        <v>14.188000000000001</v>
      </c>
      <c r="C18" s="115">
        <v>135.066</v>
      </c>
      <c r="D18" s="115">
        <v>50.000999999999998</v>
      </c>
      <c r="E18" s="115">
        <v>8.5020000000000007</v>
      </c>
      <c r="F18" s="115">
        <v>3.8130000000000002</v>
      </c>
      <c r="G18" s="115">
        <v>7.1639999999999997</v>
      </c>
      <c r="H18" s="115" t="s">
        <v>2299</v>
      </c>
      <c r="I18" s="115">
        <v>44.152999999999999</v>
      </c>
      <c r="J18" s="115">
        <v>113.63500000000001</v>
      </c>
      <c r="K18" s="115">
        <v>380.59399999999999</v>
      </c>
      <c r="L18" s="115">
        <v>643.48199999999997</v>
      </c>
    </row>
    <row r="19" spans="1:12">
      <c r="A19" s="121">
        <v>1978</v>
      </c>
      <c r="B19" s="115">
        <v>15.798999999999999</v>
      </c>
      <c r="C19" s="115">
        <v>140.07</v>
      </c>
      <c r="D19" s="115">
        <v>49.228999999999999</v>
      </c>
      <c r="E19" s="115">
        <v>8.2629999999999999</v>
      </c>
      <c r="F19" s="115">
        <v>4.0049999999999999</v>
      </c>
      <c r="G19" s="115">
        <v>7.5919999999999996</v>
      </c>
      <c r="H19" s="115" t="s">
        <v>2299</v>
      </c>
      <c r="I19" s="115">
        <v>39.923999999999999</v>
      </c>
      <c r="J19" s="115">
        <v>109.012</v>
      </c>
      <c r="K19" s="115">
        <v>381.28699999999998</v>
      </c>
      <c r="L19" s="115">
        <v>646.16899999999998</v>
      </c>
    </row>
    <row r="20" spans="1:12">
      <c r="A20" s="121">
        <v>1979</v>
      </c>
      <c r="B20" s="115">
        <v>14.332000000000001</v>
      </c>
      <c r="C20" s="115">
        <v>150.32</v>
      </c>
      <c r="D20" s="115">
        <v>43.155000000000001</v>
      </c>
      <c r="E20" s="115">
        <v>5.9950000000000001</v>
      </c>
      <c r="F20" s="115">
        <v>5.7450000000000001</v>
      </c>
      <c r="G20" s="115">
        <v>7.4379999999999997</v>
      </c>
      <c r="H20" s="115" t="s">
        <v>2299</v>
      </c>
      <c r="I20" s="115">
        <v>37.923000000000002</v>
      </c>
      <c r="J20" s="115">
        <v>100.255</v>
      </c>
      <c r="K20" s="115">
        <v>395.9</v>
      </c>
      <c r="L20" s="115">
        <v>660.80799999999999</v>
      </c>
    </row>
    <row r="21" spans="1:12">
      <c r="A21" s="121">
        <v>1980</v>
      </c>
      <c r="B21" s="115">
        <v>11.034000000000001</v>
      </c>
      <c r="C21" s="115">
        <v>140.50200000000001</v>
      </c>
      <c r="D21" s="115">
        <v>38.289000000000001</v>
      </c>
      <c r="E21" s="115">
        <v>5.5469999999999997</v>
      </c>
      <c r="F21" s="115">
        <v>2.972</v>
      </c>
      <c r="G21" s="115">
        <v>7.625</v>
      </c>
      <c r="H21" s="115" t="s">
        <v>2299</v>
      </c>
      <c r="I21" s="115">
        <v>42.406999999999996</v>
      </c>
      <c r="J21" s="115">
        <v>96.84</v>
      </c>
      <c r="K21" s="115">
        <v>413.65800000000002</v>
      </c>
      <c r="L21" s="115">
        <v>662.03300000000002</v>
      </c>
    </row>
    <row r="22" spans="1:12">
      <c r="A22" s="121">
        <v>1981</v>
      </c>
      <c r="B22" s="115">
        <v>13.132</v>
      </c>
      <c r="C22" s="115">
        <v>135.54499999999999</v>
      </c>
      <c r="D22" s="115">
        <v>33.807000000000002</v>
      </c>
      <c r="E22" s="115">
        <v>5.45</v>
      </c>
      <c r="F22" s="115">
        <v>5.0750000000000002</v>
      </c>
      <c r="G22" s="115">
        <v>6.5220000000000002</v>
      </c>
      <c r="H22" s="115" t="s">
        <v>2299</v>
      </c>
      <c r="I22" s="115">
        <v>31.335999999999999</v>
      </c>
      <c r="J22" s="115">
        <v>82.188999999999993</v>
      </c>
      <c r="K22" s="115">
        <v>432.90100000000001</v>
      </c>
      <c r="L22" s="115">
        <v>663.76700000000005</v>
      </c>
    </row>
    <row r="23" spans="1:12">
      <c r="A23" s="121">
        <v>1982</v>
      </c>
      <c r="B23" s="115">
        <v>14.904</v>
      </c>
      <c r="C23" s="115">
        <v>140.43</v>
      </c>
      <c r="D23" s="115">
        <v>32.515000000000001</v>
      </c>
      <c r="E23" s="115">
        <v>5.1020000000000003</v>
      </c>
      <c r="F23" s="115">
        <v>2.2189999999999999</v>
      </c>
      <c r="G23" s="115">
        <v>6.2370000000000001</v>
      </c>
      <c r="H23" s="115" t="s">
        <v>2299</v>
      </c>
      <c r="I23" s="115">
        <v>29.931000000000001</v>
      </c>
      <c r="J23" s="115">
        <v>76.004000000000005</v>
      </c>
      <c r="K23" s="115">
        <v>434.702</v>
      </c>
      <c r="L23" s="115">
        <v>666.04100000000005</v>
      </c>
    </row>
    <row r="24" spans="1:12">
      <c r="A24" s="121">
        <v>1983</v>
      </c>
      <c r="B24" s="115">
        <v>15.519</v>
      </c>
      <c r="C24" s="115">
        <v>131.786</v>
      </c>
      <c r="D24" s="115">
        <v>48.18</v>
      </c>
      <c r="E24" s="115">
        <v>6.0739999999999998</v>
      </c>
      <c r="F24" s="115">
        <v>8.1460000000000008</v>
      </c>
      <c r="G24" s="115">
        <v>7.2880000000000003</v>
      </c>
      <c r="H24" s="115" t="s">
        <v>2299</v>
      </c>
      <c r="I24" s="115">
        <v>15.648999999999999</v>
      </c>
      <c r="J24" s="115">
        <v>85.337000000000003</v>
      </c>
      <c r="K24" s="115">
        <v>441.26799999999997</v>
      </c>
      <c r="L24" s="115">
        <v>673.91099999999994</v>
      </c>
    </row>
    <row r="25" spans="1:12">
      <c r="A25" s="121">
        <v>1984</v>
      </c>
      <c r="B25" s="115">
        <v>16.222000000000001</v>
      </c>
      <c r="C25" s="115">
        <v>136.87700000000001</v>
      </c>
      <c r="D25" s="115">
        <v>54.371000000000002</v>
      </c>
      <c r="E25" s="115">
        <v>5.2469999999999999</v>
      </c>
      <c r="F25" s="115">
        <v>2.625</v>
      </c>
      <c r="G25" s="115">
        <v>7.6310000000000002</v>
      </c>
      <c r="H25" s="115" t="s">
        <v>2299</v>
      </c>
      <c r="I25" s="115">
        <v>19.937999999999999</v>
      </c>
      <c r="J25" s="115">
        <v>89.811000000000007</v>
      </c>
      <c r="K25" s="115">
        <v>464.42899999999997</v>
      </c>
      <c r="L25" s="115">
        <v>707.33900000000006</v>
      </c>
    </row>
    <row r="26" spans="1:12">
      <c r="A26" s="121">
        <v>1985</v>
      </c>
      <c r="B26" s="115">
        <v>13.195</v>
      </c>
      <c r="C26" s="115">
        <v>131.85599999999999</v>
      </c>
      <c r="D26" s="115">
        <v>46.658000000000001</v>
      </c>
      <c r="E26" s="115">
        <v>5.9880000000000004</v>
      </c>
      <c r="F26" s="115">
        <v>2.403</v>
      </c>
      <c r="G26" s="115">
        <v>6.8449999999999998</v>
      </c>
      <c r="H26" s="115" t="s">
        <v>2299</v>
      </c>
      <c r="I26" s="115">
        <v>17.097999999999999</v>
      </c>
      <c r="J26" s="115">
        <v>78.992000000000004</v>
      </c>
      <c r="K26" s="115">
        <v>483.685</v>
      </c>
      <c r="L26" s="115">
        <v>707.72799999999995</v>
      </c>
    </row>
    <row r="27" spans="1:12">
      <c r="A27" s="121">
        <v>1986</v>
      </c>
      <c r="B27" s="115">
        <v>13.009</v>
      </c>
      <c r="C27" s="115">
        <v>125.474</v>
      </c>
      <c r="D27" s="115">
        <v>46.103000000000002</v>
      </c>
      <c r="E27" s="115">
        <v>5.8609999999999998</v>
      </c>
      <c r="F27" s="115">
        <v>3.6539999999999999</v>
      </c>
      <c r="G27" s="115">
        <v>7.5730000000000004</v>
      </c>
      <c r="H27" s="115" t="s">
        <v>2299</v>
      </c>
      <c r="I27" s="115">
        <v>21.757000000000001</v>
      </c>
      <c r="J27" s="115">
        <v>84.947999999999993</v>
      </c>
      <c r="K27" s="115">
        <v>490.12799999999999</v>
      </c>
      <c r="L27" s="115">
        <v>713.55899999999997</v>
      </c>
    </row>
    <row r="28" spans="1:12">
      <c r="A28" s="121">
        <v>1987</v>
      </c>
      <c r="B28" s="115">
        <v>11.965</v>
      </c>
      <c r="C28" s="115">
        <v>131.92500000000001</v>
      </c>
      <c r="D28" s="115">
        <v>44.927</v>
      </c>
      <c r="E28" s="115">
        <v>6.3920000000000003</v>
      </c>
      <c r="F28" s="115">
        <v>3.5609999999999999</v>
      </c>
      <c r="G28" s="115">
        <v>7.8879999999999999</v>
      </c>
      <c r="H28" s="115" t="s">
        <v>2299</v>
      </c>
      <c r="I28" s="115">
        <v>19.713000000000001</v>
      </c>
      <c r="J28" s="115">
        <v>82.480999999999995</v>
      </c>
      <c r="K28" s="115">
        <v>512.4</v>
      </c>
      <c r="L28" s="115">
        <v>738.77099999999996</v>
      </c>
    </row>
    <row r="29" spans="1:12">
      <c r="A29" s="121">
        <v>1988</v>
      </c>
      <c r="B29" s="115">
        <v>12.587999999999999</v>
      </c>
      <c r="C29" s="115">
        <v>144.74299999999999</v>
      </c>
      <c r="D29" s="115">
        <v>44.366</v>
      </c>
      <c r="E29" s="115">
        <v>6.2489999999999997</v>
      </c>
      <c r="F29" s="115">
        <v>1.9119999999999999</v>
      </c>
      <c r="G29" s="115">
        <v>7.8570000000000002</v>
      </c>
      <c r="H29" s="115" t="s">
        <v>2299</v>
      </c>
      <c r="I29" s="115">
        <v>19.809999999999999</v>
      </c>
      <c r="J29" s="115">
        <v>80.194000000000003</v>
      </c>
      <c r="K29" s="115">
        <v>537.601</v>
      </c>
      <c r="L29" s="115">
        <v>775.12599999999998</v>
      </c>
    </row>
    <row r="30" spans="1:12">
      <c r="A30" s="121">
        <v>1989</v>
      </c>
      <c r="B30" s="115">
        <v>11.065</v>
      </c>
      <c r="C30" s="115">
        <v>147.744</v>
      </c>
      <c r="D30" s="115">
        <v>42.429000000000002</v>
      </c>
      <c r="E30" s="115">
        <v>6.891</v>
      </c>
      <c r="F30" s="115">
        <v>2.0179999999999998</v>
      </c>
      <c r="G30" s="115">
        <v>7.26</v>
      </c>
      <c r="H30" s="115">
        <v>0</v>
      </c>
      <c r="I30" s="115">
        <v>17.129000000000001</v>
      </c>
      <c r="J30" s="115">
        <v>75.727999999999994</v>
      </c>
      <c r="K30" s="115">
        <v>562.39099999999996</v>
      </c>
      <c r="L30" s="115">
        <v>796.928</v>
      </c>
    </row>
    <row r="31" spans="1:12">
      <c r="A31" s="121">
        <v>1990</v>
      </c>
      <c r="B31" s="115">
        <v>11.951000000000001</v>
      </c>
      <c r="C31" s="115">
        <v>142.02500000000001</v>
      </c>
      <c r="D31" s="115">
        <v>39.628</v>
      </c>
      <c r="E31" s="115">
        <v>6.4390000000000001</v>
      </c>
      <c r="F31" s="115">
        <v>0.86599999999999999</v>
      </c>
      <c r="G31" s="115">
        <v>7.9189999999999996</v>
      </c>
      <c r="H31" s="115">
        <v>0</v>
      </c>
      <c r="I31" s="115">
        <v>17.260000000000002</v>
      </c>
      <c r="J31" s="115">
        <v>72.111999999999995</v>
      </c>
      <c r="K31" s="115">
        <v>564.16399999999999</v>
      </c>
      <c r="L31" s="115">
        <v>790.25199999999995</v>
      </c>
    </row>
    <row r="32" spans="1:12">
      <c r="A32" s="121">
        <v>1991</v>
      </c>
      <c r="B32" s="115">
        <v>11.124000000000001</v>
      </c>
      <c r="C32" s="115">
        <v>148.12799999999999</v>
      </c>
      <c r="D32" s="115">
        <v>38.262999999999998</v>
      </c>
      <c r="E32" s="115">
        <v>6.8150000000000004</v>
      </c>
      <c r="F32" s="115">
        <v>0.88500000000000001</v>
      </c>
      <c r="G32" s="115">
        <v>6.0629999999999997</v>
      </c>
      <c r="H32" s="115">
        <v>0</v>
      </c>
      <c r="I32" s="115">
        <v>15.914</v>
      </c>
      <c r="J32" s="115">
        <v>67.94</v>
      </c>
      <c r="K32" s="115">
        <v>564.92600000000004</v>
      </c>
      <c r="L32" s="115">
        <v>792.11800000000005</v>
      </c>
    </row>
    <row r="33" spans="1:12">
      <c r="A33" s="121">
        <v>1992</v>
      </c>
      <c r="B33" s="115">
        <v>11.276999999999999</v>
      </c>
      <c r="C33" s="115">
        <v>152.14400000000001</v>
      </c>
      <c r="D33" s="115">
        <v>37.470999999999997</v>
      </c>
      <c r="E33" s="115">
        <v>6.7309999999999999</v>
      </c>
      <c r="F33" s="115">
        <v>0.81399999999999995</v>
      </c>
      <c r="G33" s="115">
        <v>5.6879999999999997</v>
      </c>
      <c r="H33" s="115">
        <v>7.0000000000000001E-3</v>
      </c>
      <c r="I33" s="115">
        <v>14.199</v>
      </c>
      <c r="J33" s="115">
        <v>64.911000000000001</v>
      </c>
      <c r="K33" s="115">
        <v>565.67999999999995</v>
      </c>
      <c r="L33" s="115">
        <v>794.01199999999994</v>
      </c>
    </row>
    <row r="34" spans="1:12">
      <c r="A34" s="121">
        <v>1993</v>
      </c>
      <c r="B34" s="115">
        <v>11.250999999999999</v>
      </c>
      <c r="C34" s="115">
        <v>154.86000000000001</v>
      </c>
      <c r="D34" s="115">
        <v>36.463000000000001</v>
      </c>
      <c r="E34" s="115">
        <v>6.8789999999999996</v>
      </c>
      <c r="F34" s="115">
        <v>1.0269999999999999</v>
      </c>
      <c r="G34" s="115">
        <v>2.081</v>
      </c>
      <c r="H34" s="115">
        <v>1.6E-2</v>
      </c>
      <c r="I34" s="115">
        <v>12.97</v>
      </c>
      <c r="J34" s="115">
        <v>59.436</v>
      </c>
      <c r="K34" s="115">
        <v>591.99</v>
      </c>
      <c r="L34" s="115">
        <v>817.53800000000001</v>
      </c>
    </row>
    <row r="35" spans="1:12">
      <c r="A35" s="121">
        <v>1994</v>
      </c>
      <c r="B35" s="115">
        <v>11.3</v>
      </c>
      <c r="C35" s="115">
        <v>157.02799999999999</v>
      </c>
      <c r="D35" s="115">
        <v>37.015999999999998</v>
      </c>
      <c r="E35" s="115">
        <v>6.7539999999999996</v>
      </c>
      <c r="F35" s="115">
        <v>1.4239999999999999</v>
      </c>
      <c r="G35" s="115">
        <v>1.772</v>
      </c>
      <c r="H35" s="115">
        <v>1.4E-2</v>
      </c>
      <c r="I35" s="115">
        <v>12.912000000000001</v>
      </c>
      <c r="J35" s="115">
        <v>59.892000000000003</v>
      </c>
      <c r="K35" s="115">
        <v>603.53700000000003</v>
      </c>
      <c r="L35" s="115">
        <v>831.75599999999997</v>
      </c>
    </row>
    <row r="36" spans="1:12">
      <c r="A36" s="121">
        <v>1995</v>
      </c>
      <c r="B36" s="115">
        <v>11.186999999999999</v>
      </c>
      <c r="C36" s="115">
        <v>164.208</v>
      </c>
      <c r="D36" s="115">
        <v>35.386000000000003</v>
      </c>
      <c r="E36" s="115">
        <v>6.8460000000000001</v>
      </c>
      <c r="F36" s="115">
        <v>1.6180000000000001</v>
      </c>
      <c r="G36" s="115">
        <v>1.2729999999999999</v>
      </c>
      <c r="H36" s="115">
        <v>1.2999999999999999E-2</v>
      </c>
      <c r="I36" s="115">
        <v>10.624000000000001</v>
      </c>
      <c r="J36" s="115">
        <v>55.76</v>
      </c>
      <c r="K36" s="115">
        <v>619.03499999999997</v>
      </c>
      <c r="L36" s="115">
        <v>850.19100000000003</v>
      </c>
    </row>
    <row r="37" spans="1:12">
      <c r="A37" s="121">
        <v>1996</v>
      </c>
      <c r="B37" s="115">
        <v>11.605</v>
      </c>
      <c r="C37" s="115">
        <v>171.12100000000001</v>
      </c>
      <c r="D37" s="115">
        <v>35.683999999999997</v>
      </c>
      <c r="E37" s="115">
        <v>7.7069999999999999</v>
      </c>
      <c r="F37" s="115">
        <v>1.5389999999999999</v>
      </c>
      <c r="G37" s="115">
        <v>1.871</v>
      </c>
      <c r="H37" s="115">
        <v>1.2E-2</v>
      </c>
      <c r="I37" s="115">
        <v>10.302</v>
      </c>
      <c r="J37" s="115">
        <v>57.115000000000002</v>
      </c>
      <c r="K37" s="115">
        <v>641.57000000000005</v>
      </c>
      <c r="L37" s="115">
        <v>881.41099999999994</v>
      </c>
    </row>
    <row r="38" spans="1:12">
      <c r="A38" s="121">
        <v>1997</v>
      </c>
      <c r="B38" s="115">
        <v>12.282999999999999</v>
      </c>
      <c r="C38" s="115">
        <v>174.25</v>
      </c>
      <c r="D38" s="115">
        <v>32.795000000000002</v>
      </c>
      <c r="E38" s="115">
        <v>7.5709999999999997</v>
      </c>
      <c r="F38" s="115">
        <v>1.804</v>
      </c>
      <c r="G38" s="115">
        <v>3.0070000000000001</v>
      </c>
      <c r="H38" s="115">
        <v>1.4E-2</v>
      </c>
      <c r="I38" s="115">
        <v>8.3539999999999992</v>
      </c>
      <c r="J38" s="115">
        <v>53.542999999999999</v>
      </c>
      <c r="K38" s="115">
        <v>684.63599999999997</v>
      </c>
      <c r="L38" s="115">
        <v>924.71400000000006</v>
      </c>
    </row>
    <row r="39" spans="1:12">
      <c r="A39" s="121">
        <v>1998</v>
      </c>
      <c r="B39" s="115">
        <v>8.9260000000000002</v>
      </c>
      <c r="C39" s="115">
        <v>163.32900000000001</v>
      </c>
      <c r="D39" s="115">
        <v>31.683</v>
      </c>
      <c r="E39" s="115">
        <v>7.4029999999999996</v>
      </c>
      <c r="F39" s="115">
        <v>2.2799999999999998</v>
      </c>
      <c r="G39" s="115">
        <v>2.742</v>
      </c>
      <c r="H39" s="115">
        <v>1.2999999999999999E-2</v>
      </c>
      <c r="I39" s="115">
        <v>6.399</v>
      </c>
      <c r="J39" s="115">
        <v>50.518999999999998</v>
      </c>
      <c r="K39" s="115">
        <v>722.09299999999996</v>
      </c>
      <c r="L39" s="115">
        <v>944.86800000000005</v>
      </c>
    </row>
    <row r="40" spans="1:12">
      <c r="A40" s="121">
        <v>1999</v>
      </c>
      <c r="B40" s="115">
        <v>9.7639999999999993</v>
      </c>
      <c r="C40" s="115">
        <v>165.18</v>
      </c>
      <c r="D40" s="115">
        <v>32.392000000000003</v>
      </c>
      <c r="E40" s="115">
        <v>8.8249999999999993</v>
      </c>
      <c r="F40" s="115">
        <v>1.972</v>
      </c>
      <c r="G40" s="115">
        <v>1.994</v>
      </c>
      <c r="H40" s="115">
        <v>1.2E-2</v>
      </c>
      <c r="I40" s="115">
        <v>5.5049999999999999</v>
      </c>
      <c r="J40" s="115">
        <v>50.701000000000001</v>
      </c>
      <c r="K40" s="115">
        <v>733.13900000000001</v>
      </c>
      <c r="L40" s="115">
        <v>958.78300000000002</v>
      </c>
    </row>
    <row r="41" spans="1:12">
      <c r="A41" s="121">
        <v>2000</v>
      </c>
      <c r="B41" s="115">
        <v>8.76</v>
      </c>
      <c r="C41" s="115">
        <v>172.49799999999999</v>
      </c>
      <c r="D41" s="115">
        <v>36.667999999999999</v>
      </c>
      <c r="E41" s="115">
        <v>9.4689999999999994</v>
      </c>
      <c r="F41" s="115">
        <v>2.17</v>
      </c>
      <c r="G41" s="115">
        <v>3.1459999999999999</v>
      </c>
      <c r="H41" s="115">
        <v>1.7000000000000001E-2</v>
      </c>
      <c r="I41" s="115">
        <v>6.8769999999999998</v>
      </c>
      <c r="J41" s="115">
        <v>58.348999999999997</v>
      </c>
      <c r="K41" s="115">
        <v>781.46199999999999</v>
      </c>
      <c r="L41" s="115">
        <v>1021.069</v>
      </c>
    </row>
    <row r="42" spans="1:12">
      <c r="A42" s="121">
        <v>2001</v>
      </c>
      <c r="B42" s="115">
        <v>9.2309999999999999</v>
      </c>
      <c r="C42" s="115">
        <v>164.2</v>
      </c>
      <c r="D42" s="115">
        <v>37.911999999999999</v>
      </c>
      <c r="E42" s="115">
        <v>8.984</v>
      </c>
      <c r="F42" s="115">
        <v>2.298</v>
      </c>
      <c r="G42" s="115">
        <v>2.6259999999999999</v>
      </c>
      <c r="H42" s="115">
        <v>1.9E-2</v>
      </c>
      <c r="I42" s="115">
        <v>5.2460000000000004</v>
      </c>
      <c r="J42" s="115">
        <v>57.085000000000001</v>
      </c>
      <c r="K42" s="115">
        <v>795.44399999999996</v>
      </c>
      <c r="L42" s="115">
        <v>1025.9590000000001</v>
      </c>
    </row>
    <row r="43" spans="1:12">
      <c r="A43" s="121">
        <v>2002</v>
      </c>
      <c r="B43" s="115">
        <v>8.5510000000000002</v>
      </c>
      <c r="C43" s="115">
        <v>170.465</v>
      </c>
      <c r="D43" s="115">
        <v>33.118000000000002</v>
      </c>
      <c r="E43" s="115">
        <v>8.8650000000000002</v>
      </c>
      <c r="F43" s="115">
        <v>1.167</v>
      </c>
      <c r="G43" s="115">
        <v>3.1629999999999998</v>
      </c>
      <c r="H43" s="115">
        <v>2.5000000000000001E-2</v>
      </c>
      <c r="I43" s="115">
        <v>5.9930000000000003</v>
      </c>
      <c r="J43" s="115">
        <v>52.332000000000001</v>
      </c>
      <c r="K43" s="115">
        <v>794.18200000000002</v>
      </c>
      <c r="L43" s="115">
        <v>1025.53</v>
      </c>
    </row>
    <row r="44" spans="1:12">
      <c r="A44" s="121">
        <v>2003</v>
      </c>
      <c r="B44" s="115">
        <v>7.8220000000000001</v>
      </c>
      <c r="C44" s="115">
        <v>172.876</v>
      </c>
      <c r="D44" s="115">
        <v>37.01</v>
      </c>
      <c r="E44" s="115">
        <v>9.8759999999999994</v>
      </c>
      <c r="F44" s="115">
        <v>1.3640000000000001</v>
      </c>
      <c r="G44" s="115">
        <v>4.2389999999999999</v>
      </c>
      <c r="H44" s="115">
        <v>3.3000000000000002E-2</v>
      </c>
      <c r="I44" s="115">
        <v>8.3439999999999994</v>
      </c>
      <c r="J44" s="115">
        <v>60.866999999999997</v>
      </c>
      <c r="K44" s="115">
        <v>794.30399999999997</v>
      </c>
      <c r="L44" s="115">
        <v>1035.8679999999999</v>
      </c>
    </row>
    <row r="45" spans="1:12">
      <c r="A45" s="121">
        <v>2004</v>
      </c>
      <c r="B45" s="115">
        <v>9.7669999999999995</v>
      </c>
      <c r="C45" s="115">
        <v>169.77699999999999</v>
      </c>
      <c r="D45" s="115">
        <v>35.119999999999997</v>
      </c>
      <c r="E45" s="115">
        <v>9.5690000000000008</v>
      </c>
      <c r="F45" s="115">
        <v>1.5</v>
      </c>
      <c r="G45" s="115">
        <v>3.1179999999999999</v>
      </c>
      <c r="H45" s="115">
        <v>2.7E-2</v>
      </c>
      <c r="I45" s="115">
        <v>9.1980000000000004</v>
      </c>
      <c r="J45" s="115">
        <v>58.531999999999996</v>
      </c>
      <c r="K45" s="115">
        <v>813.75400000000002</v>
      </c>
      <c r="L45" s="115">
        <v>1051.83</v>
      </c>
    </row>
    <row r="46" spans="1:12">
      <c r="A46" s="121">
        <v>2005</v>
      </c>
      <c r="B46" s="115">
        <v>9.26</v>
      </c>
      <c r="C46" s="115">
        <v>162.92500000000001</v>
      </c>
      <c r="D46" s="115">
        <v>33.383000000000003</v>
      </c>
      <c r="E46" s="115">
        <v>8.2729999999999997</v>
      </c>
      <c r="F46" s="115">
        <v>1.58</v>
      </c>
      <c r="G46" s="115">
        <v>3.161</v>
      </c>
      <c r="H46" s="115">
        <v>2.7E-2</v>
      </c>
      <c r="I46" s="115">
        <v>8.6980000000000004</v>
      </c>
      <c r="J46" s="115">
        <v>55.122</v>
      </c>
      <c r="K46" s="115">
        <v>839.80499999999995</v>
      </c>
      <c r="L46" s="115">
        <v>1067.1130000000001</v>
      </c>
    </row>
    <row r="47" spans="1:12">
      <c r="A47" s="121">
        <v>2006</v>
      </c>
      <c r="B47" s="115">
        <v>6.2389999999999999</v>
      </c>
      <c r="C47" s="115">
        <v>153.83199999999999</v>
      </c>
      <c r="D47" s="115">
        <v>29.797000000000001</v>
      </c>
      <c r="E47" s="115">
        <v>7.7549999999999999</v>
      </c>
      <c r="F47" s="115">
        <v>1.1100000000000001</v>
      </c>
      <c r="G47" s="115">
        <v>3.3620000000000001</v>
      </c>
      <c r="H47" s="115">
        <v>2.9000000000000001E-2</v>
      </c>
      <c r="I47" s="115">
        <v>5.6520000000000001</v>
      </c>
      <c r="J47" s="115">
        <v>47.704999999999998</v>
      </c>
      <c r="K47" s="115">
        <v>834.35</v>
      </c>
      <c r="L47" s="115">
        <v>1042.125</v>
      </c>
    </row>
    <row r="48" spans="1:12">
      <c r="A48" s="121">
        <v>2007</v>
      </c>
      <c r="B48" s="115">
        <v>6.6550000000000002</v>
      </c>
      <c r="C48" s="115">
        <v>163.59</v>
      </c>
      <c r="D48" s="115">
        <v>28.305</v>
      </c>
      <c r="E48" s="115">
        <v>7.6449999999999996</v>
      </c>
      <c r="F48" s="115">
        <v>0.67100000000000004</v>
      </c>
      <c r="G48" s="115">
        <v>4.18</v>
      </c>
      <c r="H48" s="115">
        <v>3.5999999999999997E-2</v>
      </c>
      <c r="I48" s="115">
        <v>5.6609999999999996</v>
      </c>
      <c r="J48" s="115">
        <v>46.497999999999998</v>
      </c>
      <c r="K48" s="115">
        <v>859.86699999999996</v>
      </c>
      <c r="L48" s="115">
        <v>1076.6110000000001</v>
      </c>
    </row>
    <row r="49" spans="1:12">
      <c r="A49" s="121">
        <v>2008</v>
      </c>
      <c r="B49" s="115">
        <v>7.6120000000000001</v>
      </c>
      <c r="C49" s="115">
        <v>171.19300000000001</v>
      </c>
      <c r="D49" s="115">
        <v>28.504999999999999</v>
      </c>
      <c r="E49" s="115">
        <v>9.9469999999999992</v>
      </c>
      <c r="F49" s="115">
        <v>0.32500000000000001</v>
      </c>
      <c r="G49" s="115">
        <v>3.02</v>
      </c>
      <c r="H49" s="115">
        <v>2.9000000000000001E-2</v>
      </c>
      <c r="I49" s="115">
        <v>5.3330000000000002</v>
      </c>
      <c r="J49" s="115">
        <v>47.158999999999999</v>
      </c>
      <c r="K49" s="115">
        <v>848.38</v>
      </c>
      <c r="L49" s="115">
        <v>1074.3430000000001</v>
      </c>
    </row>
    <row r="50" spans="1:12">
      <c r="A50" s="121">
        <v>2009</v>
      </c>
      <c r="B50" s="115">
        <v>6.9210000000000003</v>
      </c>
      <c r="C50" s="115">
        <v>169.053</v>
      </c>
      <c r="D50" s="115">
        <v>29.309000000000001</v>
      </c>
      <c r="E50" s="115">
        <v>8.7430000000000003</v>
      </c>
      <c r="F50" s="115">
        <v>0.309</v>
      </c>
      <c r="G50" s="115">
        <v>3.4940000000000002</v>
      </c>
      <c r="H50" s="115">
        <v>2.5000000000000001E-2</v>
      </c>
      <c r="I50" s="115">
        <v>5.3529999999999998</v>
      </c>
      <c r="J50" s="115">
        <v>47.231999999999999</v>
      </c>
      <c r="K50" s="115">
        <v>783.55399999999997</v>
      </c>
      <c r="L50" s="115">
        <v>1006.761</v>
      </c>
    </row>
    <row r="51" spans="1:12">
      <c r="A51" s="121">
        <v>2010</v>
      </c>
      <c r="B51" s="115">
        <v>6.5759999999999996</v>
      </c>
      <c r="C51" s="115">
        <v>168.023</v>
      </c>
      <c r="D51" s="115">
        <v>29.030999999999999</v>
      </c>
      <c r="E51" s="115">
        <v>8.8040000000000003</v>
      </c>
      <c r="F51" s="115">
        <v>0.35299999999999998</v>
      </c>
      <c r="G51" s="115">
        <v>3.4489999999999998</v>
      </c>
      <c r="H51" s="115">
        <v>3.5000000000000003E-2</v>
      </c>
      <c r="I51" s="115">
        <v>4.6319999999999997</v>
      </c>
      <c r="J51" s="115">
        <v>46.305</v>
      </c>
      <c r="K51" s="115">
        <v>804.19799999999998</v>
      </c>
      <c r="L51" s="115">
        <v>1025.1030000000001</v>
      </c>
    </row>
    <row r="52" spans="1:12">
      <c r="A52" s="121">
        <v>2011</v>
      </c>
      <c r="B52" s="115">
        <v>5.84</v>
      </c>
      <c r="C52" s="115">
        <v>170.75299999999999</v>
      </c>
      <c r="D52" s="115">
        <v>29.021999999999998</v>
      </c>
      <c r="E52" s="115">
        <v>8.9610000000000003</v>
      </c>
      <c r="F52" s="115">
        <v>0.23400000000000001</v>
      </c>
      <c r="G52" s="115">
        <v>2.923</v>
      </c>
      <c r="H52" s="115">
        <v>1.9E-2</v>
      </c>
      <c r="I52" s="115">
        <v>4.0359999999999996</v>
      </c>
      <c r="J52" s="115">
        <v>45.195</v>
      </c>
      <c r="K52" s="115">
        <v>768.42100000000005</v>
      </c>
      <c r="L52" s="115">
        <v>990.21</v>
      </c>
    </row>
    <row r="53" spans="1:12">
      <c r="A53" s="121">
        <v>2012</v>
      </c>
      <c r="B53" s="115">
        <v>4.133</v>
      </c>
      <c r="C53" s="115">
        <v>157.02199999999999</v>
      </c>
      <c r="D53" s="115">
        <v>26.332000000000001</v>
      </c>
      <c r="E53" s="115">
        <v>8.5220000000000002</v>
      </c>
      <c r="F53" s="115">
        <v>8.7999999999999995E-2</v>
      </c>
      <c r="G53" s="115">
        <v>2.5579999999999998</v>
      </c>
      <c r="H53" s="115">
        <v>3.6999999999999998E-2</v>
      </c>
      <c r="I53" s="115">
        <v>2.3580000000000001</v>
      </c>
      <c r="J53" s="115">
        <v>39.893999999999998</v>
      </c>
      <c r="K53" s="115">
        <v>730.84400000000005</v>
      </c>
      <c r="L53" s="115">
        <v>931.89300000000003</v>
      </c>
    </row>
    <row r="54" spans="1:12">
      <c r="A54" s="121">
        <v>2013</v>
      </c>
      <c r="B54" s="115">
        <v>3.9340000000000002</v>
      </c>
      <c r="C54" s="115">
        <v>179.197</v>
      </c>
      <c r="D54" s="115">
        <v>25.483000000000001</v>
      </c>
      <c r="E54" s="115">
        <v>9.5340000000000007</v>
      </c>
      <c r="F54" s="115">
        <v>7.4999999999999997E-2</v>
      </c>
      <c r="G54" s="115">
        <v>2.6309999999999998</v>
      </c>
      <c r="H54" s="115">
        <v>3.5999999999999997E-2</v>
      </c>
      <c r="I54" s="115">
        <v>1.8320000000000001</v>
      </c>
      <c r="J54" s="115">
        <v>39.590000000000003</v>
      </c>
      <c r="K54" s="115">
        <v>735.62099999999998</v>
      </c>
      <c r="L54" s="115">
        <v>958.34199999999998</v>
      </c>
    </row>
    <row r="55" spans="1:12">
      <c r="A55" s="121">
        <v>2014</v>
      </c>
      <c r="B55" s="115">
        <v>3.8149999999999999</v>
      </c>
      <c r="C55" s="115">
        <v>189.25200000000001</v>
      </c>
      <c r="D55" s="115">
        <v>26.446000000000002</v>
      </c>
      <c r="E55" s="115">
        <v>10.090999999999999</v>
      </c>
      <c r="F55" s="115">
        <v>0.14899999999999999</v>
      </c>
      <c r="G55" s="115">
        <v>3.5449999999999999</v>
      </c>
      <c r="H55" s="115">
        <v>5.3999999999999999E-2</v>
      </c>
      <c r="I55" s="115">
        <v>0.59599999999999997</v>
      </c>
      <c r="J55" s="115">
        <v>40.881</v>
      </c>
      <c r="K55" s="115">
        <v>735.70899999999995</v>
      </c>
      <c r="L55" s="115">
        <v>969.65700000000004</v>
      </c>
    </row>
    <row r="56" spans="1:12">
      <c r="A56" s="121">
        <v>2015</v>
      </c>
      <c r="B56" s="115">
        <v>2.964</v>
      </c>
      <c r="C56" s="115">
        <v>175.428</v>
      </c>
      <c r="D56" s="115">
        <v>26.692</v>
      </c>
      <c r="E56" s="115">
        <v>9.3079999999999998</v>
      </c>
      <c r="F56" s="115">
        <v>0.1</v>
      </c>
      <c r="G56" s="115">
        <v>24.731000000000002</v>
      </c>
      <c r="H56" s="115">
        <v>5.2999999999999999E-2</v>
      </c>
      <c r="I56" s="115">
        <v>0.29799999999999999</v>
      </c>
      <c r="J56" s="115">
        <v>61.183</v>
      </c>
      <c r="K56" s="115">
        <v>692.08699999999999</v>
      </c>
      <c r="L56" s="115">
        <v>931.66200000000003</v>
      </c>
    </row>
    <row r="57" spans="1:12">
      <c r="A57" s="121">
        <v>2016</v>
      </c>
      <c r="B57" s="115">
        <v>2.2650000000000001</v>
      </c>
      <c r="C57" s="115">
        <v>170.55600000000001</v>
      </c>
      <c r="D57" s="115">
        <v>24.17</v>
      </c>
      <c r="E57" s="115">
        <v>9.4329999999999998</v>
      </c>
      <c r="F57" s="115">
        <v>0.152</v>
      </c>
      <c r="G57" s="115">
        <v>24.638000000000002</v>
      </c>
      <c r="H57" s="115">
        <v>0.03</v>
      </c>
      <c r="I57" s="115">
        <v>0.33300000000000002</v>
      </c>
      <c r="J57" s="115">
        <v>58.756999999999998</v>
      </c>
      <c r="K57" s="115">
        <v>661.34400000000005</v>
      </c>
      <c r="L57" s="115">
        <v>892.92200000000003</v>
      </c>
    </row>
    <row r="58" spans="1:12">
      <c r="A58" s="121">
        <v>2017</v>
      </c>
      <c r="B58" s="115">
        <v>1.976</v>
      </c>
      <c r="C58" s="115">
        <v>173.167</v>
      </c>
      <c r="D58" s="115">
        <v>23.913</v>
      </c>
      <c r="E58" s="115">
        <v>9.7889999999999997</v>
      </c>
      <c r="F58" s="115">
        <v>8.6999999999999994E-2</v>
      </c>
      <c r="G58" s="115">
        <v>23.725999999999999</v>
      </c>
      <c r="H58" s="115">
        <v>5.0999999999999997E-2</v>
      </c>
      <c r="I58" s="115">
        <v>0.28799999999999998</v>
      </c>
      <c r="J58" s="115">
        <v>57.853999999999999</v>
      </c>
      <c r="K58" s="115">
        <v>633.17899999999997</v>
      </c>
      <c r="L58" s="115">
        <v>866.17600000000004</v>
      </c>
    </row>
    <row r="59" spans="1:12">
      <c r="A59" s="121">
        <v>2018</v>
      </c>
      <c r="B59" s="115">
        <v>1.7909999999999999</v>
      </c>
      <c r="C59" s="115">
        <v>192.50200000000001</v>
      </c>
      <c r="D59" s="115">
        <v>23.952000000000002</v>
      </c>
      <c r="E59" s="115">
        <v>11.065</v>
      </c>
      <c r="F59" s="115">
        <v>9.8000000000000004E-2</v>
      </c>
      <c r="G59" s="115">
        <v>24.088000000000001</v>
      </c>
      <c r="H59" s="115">
        <v>3.5999999999999997E-2</v>
      </c>
      <c r="I59" s="115">
        <v>0.23300000000000001</v>
      </c>
      <c r="J59" s="115">
        <v>59.472000000000001</v>
      </c>
      <c r="K59" s="115">
        <v>631.65800000000002</v>
      </c>
      <c r="L59" s="115">
        <v>885.42399999999998</v>
      </c>
    </row>
    <row r="60" spans="1:12">
      <c r="A60" s="121">
        <v>2019</v>
      </c>
      <c r="B60" s="115">
        <v>1.6</v>
      </c>
      <c r="C60" s="115">
        <v>192.97800000000001</v>
      </c>
      <c r="D60" s="115">
        <v>24.260999999999999</v>
      </c>
      <c r="E60" s="115">
        <v>11.446999999999999</v>
      </c>
      <c r="F60" s="115">
        <v>0.13500000000000001</v>
      </c>
      <c r="G60" s="115">
        <v>24.244</v>
      </c>
      <c r="H60" s="115">
        <v>2.1000000000000001E-2</v>
      </c>
      <c r="I60" s="115">
        <v>0.17499999999999999</v>
      </c>
      <c r="J60" s="115">
        <v>60.283000000000001</v>
      </c>
      <c r="K60" s="115">
        <v>577.59400000000005</v>
      </c>
      <c r="L60" s="115">
        <v>832.45500000000004</v>
      </c>
    </row>
    <row r="61" spans="1:12">
      <c r="A61" s="121">
        <v>2020</v>
      </c>
      <c r="B61" s="115">
        <v>1.395</v>
      </c>
      <c r="C61" s="115">
        <v>173.86500000000001</v>
      </c>
      <c r="D61" s="115">
        <v>20.484999999999999</v>
      </c>
      <c r="E61" s="115">
        <v>12.641999999999999</v>
      </c>
      <c r="F61" s="115">
        <v>0.124</v>
      </c>
      <c r="G61" s="115">
        <v>24.382999999999999</v>
      </c>
      <c r="H61" s="115">
        <v>1.0999999999999999E-2</v>
      </c>
      <c r="I61" s="115">
        <v>0.17599999999999999</v>
      </c>
      <c r="J61" s="115">
        <v>57.820999999999998</v>
      </c>
      <c r="K61" s="115">
        <v>502.20600000000002</v>
      </c>
      <c r="L61" s="115">
        <v>735.28700000000003</v>
      </c>
    </row>
    <row r="62" spans="1:12">
      <c r="A62" s="121">
        <v>2021</v>
      </c>
      <c r="B62" s="115">
        <v>1.4330000000000001</v>
      </c>
      <c r="C62" s="115">
        <v>180.88</v>
      </c>
      <c r="D62" s="115">
        <v>24.344999999999999</v>
      </c>
      <c r="E62" s="115">
        <v>13.644</v>
      </c>
      <c r="F62" s="115">
        <v>0.105</v>
      </c>
      <c r="G62" s="115">
        <v>24.584</v>
      </c>
      <c r="H62" s="115">
        <v>0.02</v>
      </c>
      <c r="I62" s="115">
        <v>0.23799999999999999</v>
      </c>
      <c r="J62" s="115">
        <v>62.936</v>
      </c>
      <c r="K62" s="115">
        <v>541.42700000000002</v>
      </c>
      <c r="L62" s="115">
        <v>786.67600000000004</v>
      </c>
    </row>
    <row r="63" spans="1:12">
      <c r="A63" s="121">
        <v>2022</v>
      </c>
      <c r="B63" s="115">
        <v>1.39</v>
      </c>
      <c r="C63" s="115">
        <v>193.13800000000001</v>
      </c>
      <c r="D63" s="115">
        <v>24.204999999999998</v>
      </c>
      <c r="E63" s="115">
        <v>13.835000000000001</v>
      </c>
      <c r="F63" s="115">
        <v>6.7000000000000004E-2</v>
      </c>
      <c r="G63" s="115">
        <v>24.454999999999998</v>
      </c>
      <c r="H63" s="115">
        <v>4.8000000000000001E-2</v>
      </c>
      <c r="I63" s="115">
        <v>0.25600000000000001</v>
      </c>
      <c r="J63" s="115">
        <v>62.866</v>
      </c>
      <c r="K63" s="115">
        <v>540.65300000000002</v>
      </c>
      <c r="L63" s="11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1928</v>
      </c>
      <c r="E1" s="28" t="s">
        <v>2387</v>
      </c>
      <c r="F1" s="27" t="s">
        <v>2385</v>
      </c>
      <c r="G1" s="27" t="s">
        <v>2385</v>
      </c>
      <c r="H1" s="27" t="s">
        <v>2385</v>
      </c>
      <c r="I1" s="27" t="s">
        <v>2385</v>
      </c>
      <c r="J1" s="27" t="s">
        <v>1923</v>
      </c>
      <c r="K1" s="28" t="s">
        <v>2383</v>
      </c>
      <c r="L1" s="27" t="s">
        <v>2385</v>
      </c>
      <c r="M1" s="27" t="s">
        <v>1899</v>
      </c>
      <c r="N1" s="27" t="s">
        <v>2380</v>
      </c>
      <c r="O1" s="27" t="s">
        <v>2379</v>
      </c>
    </row>
    <row r="2" spans="1:15" s="27" customFormat="1" ht="23.25" customHeight="1">
      <c r="A2" s="116" t="s">
        <v>2281</v>
      </c>
      <c r="B2" s="115"/>
      <c r="C2" s="115"/>
      <c r="D2" s="115"/>
      <c r="E2" s="115"/>
      <c r="F2" s="115"/>
      <c r="G2" s="115"/>
      <c r="H2" s="115"/>
      <c r="I2" s="115"/>
      <c r="J2" s="115"/>
      <c r="K2" s="115"/>
      <c r="L2" s="115"/>
      <c r="M2" s="115"/>
      <c r="N2" s="115"/>
      <c r="O2" s="115"/>
    </row>
    <row r="3" spans="1:15" ht="18.75">
      <c r="A3" s="117" t="s">
        <v>7173</v>
      </c>
      <c r="B3" s="115"/>
      <c r="C3" s="115"/>
      <c r="D3" s="115"/>
      <c r="E3" s="115"/>
      <c r="F3" s="115"/>
      <c r="G3" s="115"/>
      <c r="H3" s="115"/>
      <c r="I3" s="115"/>
      <c r="J3" s="115"/>
      <c r="K3" s="115"/>
      <c r="L3" s="115"/>
      <c r="M3" s="115"/>
      <c r="N3" s="115"/>
      <c r="O3" s="115"/>
    </row>
    <row r="4" spans="1:15">
      <c r="A4"/>
      <c r="B4"/>
      <c r="C4"/>
      <c r="D4"/>
      <c r="E4"/>
      <c r="F4"/>
      <c r="G4"/>
      <c r="H4"/>
      <c r="I4"/>
      <c r="J4"/>
      <c r="K4"/>
      <c r="L4"/>
      <c r="M4"/>
      <c r="N4"/>
      <c r="O4"/>
    </row>
    <row r="5" spans="1:15">
      <c r="A5" s="118" t="s">
        <v>7174</v>
      </c>
      <c r="B5" s="115"/>
      <c r="C5" s="115"/>
      <c r="D5" s="115"/>
      <c r="E5" s="115"/>
      <c r="F5" s="115"/>
      <c r="G5" s="115"/>
      <c r="H5" s="115"/>
      <c r="I5" s="115"/>
      <c r="J5" s="115"/>
      <c r="K5" s="115"/>
      <c r="L5" s="115"/>
      <c r="M5" s="115"/>
      <c r="N5" s="115"/>
      <c r="O5" s="115"/>
    </row>
    <row r="6" spans="1:15">
      <c r="A6"/>
      <c r="B6"/>
      <c r="C6"/>
      <c r="D6"/>
      <c r="E6"/>
      <c r="F6"/>
      <c r="G6"/>
      <c r="H6"/>
      <c r="I6"/>
      <c r="J6"/>
      <c r="K6"/>
      <c r="L6"/>
      <c r="M6"/>
      <c r="N6"/>
      <c r="O6"/>
    </row>
    <row r="7" spans="1:15">
      <c r="A7" s="115" t="s">
        <v>7175</v>
      </c>
      <c r="B7" s="115"/>
      <c r="C7" s="115"/>
      <c r="D7" s="115"/>
      <c r="E7" s="115"/>
      <c r="F7" s="115"/>
      <c r="G7" s="115"/>
      <c r="H7" s="115"/>
      <c r="I7" s="115"/>
      <c r="J7" s="115"/>
      <c r="K7" s="115"/>
      <c r="L7" s="115"/>
      <c r="M7" s="115"/>
      <c r="N7" s="115"/>
      <c r="O7" s="115"/>
    </row>
    <row r="8" spans="1:15">
      <c r="A8" s="115" t="s">
        <v>7176</v>
      </c>
      <c r="B8" s="115"/>
      <c r="C8" s="115"/>
      <c r="D8" s="115"/>
      <c r="E8" s="115"/>
      <c r="F8" s="115"/>
      <c r="G8" s="115"/>
      <c r="H8" s="115"/>
      <c r="I8" s="115"/>
      <c r="J8" s="115"/>
      <c r="K8" s="115"/>
      <c r="L8" s="115"/>
      <c r="M8" s="115"/>
      <c r="N8" s="115"/>
      <c r="O8" s="115"/>
    </row>
    <row r="9" spans="1:15">
      <c r="A9"/>
      <c r="B9"/>
      <c r="C9"/>
      <c r="D9"/>
      <c r="E9"/>
      <c r="F9"/>
      <c r="G9"/>
      <c r="H9"/>
      <c r="I9"/>
      <c r="J9"/>
      <c r="K9"/>
      <c r="L9"/>
      <c r="M9"/>
      <c r="N9"/>
      <c r="O9"/>
    </row>
    <row r="10" spans="1:15" ht="15.75">
      <c r="A10" s="119" t="s">
        <v>2321</v>
      </c>
      <c r="B10" s="115"/>
      <c r="C10" s="115"/>
      <c r="D10" s="115"/>
      <c r="E10" s="115"/>
      <c r="F10" s="115"/>
      <c r="G10" s="115"/>
      <c r="H10" s="115"/>
      <c r="I10" s="115"/>
      <c r="J10" s="115"/>
      <c r="K10" s="115"/>
      <c r="L10" s="115"/>
      <c r="M10" s="115"/>
      <c r="N10" s="115"/>
      <c r="O10" s="115"/>
    </row>
    <row r="11" spans="1:15">
      <c r="A11"/>
      <c r="B11"/>
      <c r="C11"/>
      <c r="D11"/>
      <c r="E11"/>
      <c r="F11"/>
      <c r="G11"/>
      <c r="H11"/>
      <c r="I11"/>
      <c r="J11"/>
      <c r="K11"/>
      <c r="L11"/>
      <c r="M11"/>
      <c r="N11"/>
      <c r="O11"/>
    </row>
    <row r="12" spans="1:15">
      <c r="A12" s="120" t="s">
        <v>2283</v>
      </c>
      <c r="B12" s="120" t="s">
        <v>2322</v>
      </c>
      <c r="C12" s="120" t="s">
        <v>2323</v>
      </c>
      <c r="D12" s="120" t="s">
        <v>2324</v>
      </c>
      <c r="E12" s="120" t="s">
        <v>2325</v>
      </c>
      <c r="F12" s="120" t="s">
        <v>2326</v>
      </c>
      <c r="G12" s="120" t="s">
        <v>2327</v>
      </c>
      <c r="H12" s="120" t="s">
        <v>2328</v>
      </c>
      <c r="I12" s="120" t="s">
        <v>2329</v>
      </c>
      <c r="J12" s="120" t="s">
        <v>2330</v>
      </c>
      <c r="K12" s="120" t="s">
        <v>2331</v>
      </c>
      <c r="L12" s="120" t="s">
        <v>2332</v>
      </c>
      <c r="M12" s="120" t="s">
        <v>2333</v>
      </c>
      <c r="N12" s="120" t="s">
        <v>2334</v>
      </c>
      <c r="O12" s="120" t="s">
        <v>2335</v>
      </c>
    </row>
    <row r="13" spans="1:15">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c r="N13" s="120" t="s">
        <v>2298</v>
      </c>
      <c r="O13" s="120" t="s">
        <v>2298</v>
      </c>
    </row>
    <row r="14" spans="1:15">
      <c r="A14" s="121">
        <v>1973</v>
      </c>
      <c r="B14" s="115">
        <v>373.40699999999998</v>
      </c>
      <c r="C14" s="115">
        <v>-0.84799999999999998</v>
      </c>
      <c r="D14" s="115">
        <v>532.64599999999996</v>
      </c>
      <c r="E14" s="115">
        <v>107.41200000000001</v>
      </c>
      <c r="F14" s="115">
        <v>31.271999999999998</v>
      </c>
      <c r="G14" s="115">
        <v>11.394</v>
      </c>
      <c r="H14" s="115">
        <v>7.2389999999999999</v>
      </c>
      <c r="I14" s="115">
        <v>18.178999999999998</v>
      </c>
      <c r="J14" s="115">
        <v>53.578000000000003</v>
      </c>
      <c r="K14" s="115">
        <v>139.33199999999999</v>
      </c>
      <c r="L14" s="115">
        <v>102.15300000000001</v>
      </c>
      <c r="M14" s="115">
        <v>470.56</v>
      </c>
      <c r="N14" s="115">
        <v>515.11500000000001</v>
      </c>
      <c r="O14" s="115">
        <v>1890.8810000000001</v>
      </c>
    </row>
    <row r="15" spans="1:15">
      <c r="A15" s="121">
        <v>1974</v>
      </c>
      <c r="B15" s="115">
        <v>356.45699999999999</v>
      </c>
      <c r="C15" s="115">
        <v>6.3760000000000003</v>
      </c>
      <c r="D15" s="115">
        <v>512.923</v>
      </c>
      <c r="E15" s="115">
        <v>98.445999999999998</v>
      </c>
      <c r="F15" s="115">
        <v>32.08</v>
      </c>
      <c r="G15" s="115">
        <v>9.2569999999999997</v>
      </c>
      <c r="H15" s="115">
        <v>6.9329999999999998</v>
      </c>
      <c r="I15" s="115">
        <v>16.742999999999999</v>
      </c>
      <c r="J15" s="115">
        <v>48.551000000000002</v>
      </c>
      <c r="K15" s="115">
        <v>129.63499999999999</v>
      </c>
      <c r="L15" s="115">
        <v>101.288</v>
      </c>
      <c r="M15" s="115">
        <v>442.93299999999999</v>
      </c>
      <c r="N15" s="115">
        <v>502.209</v>
      </c>
      <c r="O15" s="115">
        <v>1820.8979999999999</v>
      </c>
    </row>
    <row r="16" spans="1:15">
      <c r="A16" s="121">
        <v>1975</v>
      </c>
      <c r="B16" s="115">
        <v>337.74099999999999</v>
      </c>
      <c r="C16" s="115">
        <v>1.5389999999999999</v>
      </c>
      <c r="D16" s="115">
        <v>437.459</v>
      </c>
      <c r="E16" s="115">
        <v>97.926000000000002</v>
      </c>
      <c r="F16" s="115">
        <v>29.725999999999999</v>
      </c>
      <c r="G16" s="115">
        <v>8.7110000000000003</v>
      </c>
      <c r="H16" s="115">
        <v>5.5359999999999996</v>
      </c>
      <c r="I16" s="115">
        <v>15.9</v>
      </c>
      <c r="J16" s="115">
        <v>51.886000000000003</v>
      </c>
      <c r="K16" s="115">
        <v>113.19799999999999</v>
      </c>
      <c r="L16" s="115">
        <v>96.927000000000007</v>
      </c>
      <c r="M16" s="115">
        <v>419.81</v>
      </c>
      <c r="N16" s="115">
        <v>489.96</v>
      </c>
      <c r="O16" s="115">
        <v>1686.509</v>
      </c>
    </row>
    <row r="17" spans="1:15">
      <c r="A17" s="121">
        <v>1976</v>
      </c>
      <c r="B17" s="115">
        <v>337.20800000000003</v>
      </c>
      <c r="C17" s="115">
        <v>-1.0999999999999999E-2</v>
      </c>
      <c r="D17" s="115">
        <v>449.23899999999998</v>
      </c>
      <c r="E17" s="115">
        <v>111.872</v>
      </c>
      <c r="F17" s="115">
        <v>29.988</v>
      </c>
      <c r="G17" s="115">
        <v>8.9870000000000001</v>
      </c>
      <c r="H17" s="115">
        <v>6.15</v>
      </c>
      <c r="I17" s="115">
        <v>15.032999999999999</v>
      </c>
      <c r="J17" s="115">
        <v>51.338999999999999</v>
      </c>
      <c r="K17" s="115">
        <v>136.661</v>
      </c>
      <c r="L17" s="115">
        <v>105.093</v>
      </c>
      <c r="M17" s="115">
        <v>465.12200000000001</v>
      </c>
      <c r="N17" s="115">
        <v>549.654</v>
      </c>
      <c r="O17" s="115">
        <v>1801.212</v>
      </c>
    </row>
    <row r="18" spans="1:15">
      <c r="A18" s="121">
        <v>1977</v>
      </c>
      <c r="B18" s="115">
        <v>318.358</v>
      </c>
      <c r="C18" s="115">
        <v>1.6579999999999999</v>
      </c>
      <c r="D18" s="115">
        <v>442.77199999999999</v>
      </c>
      <c r="E18" s="115">
        <v>125.752</v>
      </c>
      <c r="F18" s="115">
        <v>29.343</v>
      </c>
      <c r="G18" s="115">
        <v>10.478999999999999</v>
      </c>
      <c r="H18" s="115">
        <v>6.7350000000000003</v>
      </c>
      <c r="I18" s="115">
        <v>13.983000000000001</v>
      </c>
      <c r="J18" s="115">
        <v>56.253</v>
      </c>
      <c r="K18" s="115">
        <v>145.26</v>
      </c>
      <c r="L18" s="115">
        <v>117.68899999999999</v>
      </c>
      <c r="M18" s="115">
        <v>505.495</v>
      </c>
      <c r="N18" s="115">
        <v>581.99199999999996</v>
      </c>
      <c r="O18" s="115">
        <v>1850.2750000000001</v>
      </c>
    </row>
    <row r="19" spans="1:15">
      <c r="A19" s="121">
        <v>1978</v>
      </c>
      <c r="B19" s="115">
        <v>305.767</v>
      </c>
      <c r="C19" s="115">
        <v>14.177</v>
      </c>
      <c r="D19" s="115">
        <v>437.82799999999997</v>
      </c>
      <c r="E19" s="115">
        <v>127.979</v>
      </c>
      <c r="F19" s="115">
        <v>27.765999999999998</v>
      </c>
      <c r="G19" s="115">
        <v>11.384</v>
      </c>
      <c r="H19" s="115">
        <v>7.2329999999999997</v>
      </c>
      <c r="I19" s="115">
        <v>12.657999999999999</v>
      </c>
      <c r="J19" s="115">
        <v>52.832000000000001</v>
      </c>
      <c r="K19" s="115">
        <v>128.702</v>
      </c>
      <c r="L19" s="115">
        <v>129.02799999999999</v>
      </c>
      <c r="M19" s="115">
        <v>497.58100000000002</v>
      </c>
      <c r="N19" s="115">
        <v>580.48299999999995</v>
      </c>
      <c r="O19" s="115">
        <v>1835.836</v>
      </c>
    </row>
    <row r="20" spans="1:15">
      <c r="A20" s="121">
        <v>1979</v>
      </c>
      <c r="B20" s="115">
        <v>331.51400000000001</v>
      </c>
      <c r="C20" s="115">
        <v>7.1429999999999998</v>
      </c>
      <c r="D20" s="115">
        <v>438.34500000000003</v>
      </c>
      <c r="E20" s="115">
        <v>129.03100000000001</v>
      </c>
      <c r="F20" s="115">
        <v>53.058</v>
      </c>
      <c r="G20" s="115">
        <v>12.989000000000001</v>
      </c>
      <c r="H20" s="115">
        <v>7.569</v>
      </c>
      <c r="I20" s="115">
        <v>11.507</v>
      </c>
      <c r="J20" s="115">
        <v>51.207000000000001</v>
      </c>
      <c r="K20" s="115">
        <v>124.154</v>
      </c>
      <c r="L20" s="115">
        <v>136.71899999999999</v>
      </c>
      <c r="M20" s="115">
        <v>526.23199999999997</v>
      </c>
      <c r="N20" s="115">
        <v>613.36500000000001</v>
      </c>
      <c r="O20" s="115">
        <v>1916.5989999999999</v>
      </c>
    </row>
    <row r="21" spans="1:15">
      <c r="A21" s="121">
        <v>1980</v>
      </c>
      <c r="B21" s="115">
        <v>290.86900000000003</v>
      </c>
      <c r="C21" s="115">
        <v>-3.9820000000000002</v>
      </c>
      <c r="D21" s="115">
        <v>427.13200000000001</v>
      </c>
      <c r="E21" s="115">
        <v>96.81</v>
      </c>
      <c r="F21" s="115">
        <v>51.731999999999999</v>
      </c>
      <c r="G21" s="115">
        <v>13.28</v>
      </c>
      <c r="H21" s="115">
        <v>6.74</v>
      </c>
      <c r="I21" s="115">
        <v>11.262</v>
      </c>
      <c r="J21" s="115">
        <v>49.564999999999998</v>
      </c>
      <c r="K21" s="115">
        <v>101.199</v>
      </c>
      <c r="L21" s="115">
        <v>134.06899999999999</v>
      </c>
      <c r="M21" s="115">
        <v>464.65699999999998</v>
      </c>
      <c r="N21" s="115">
        <v>603.53200000000004</v>
      </c>
      <c r="O21" s="115">
        <v>1782.2090000000001</v>
      </c>
    </row>
    <row r="22" spans="1:15">
      <c r="A22" s="121">
        <v>1981</v>
      </c>
      <c r="B22" s="115">
        <v>291.96800000000002</v>
      </c>
      <c r="C22" s="115">
        <v>-1.8129999999999999</v>
      </c>
      <c r="D22" s="115">
        <v>419.36399999999998</v>
      </c>
      <c r="E22" s="115">
        <v>101.554</v>
      </c>
      <c r="F22" s="115">
        <v>51.5</v>
      </c>
      <c r="G22" s="115">
        <v>7.8949999999999996</v>
      </c>
      <c r="H22" s="115">
        <v>6.4640000000000004</v>
      </c>
      <c r="I22" s="115">
        <v>11.384</v>
      </c>
      <c r="J22" s="115">
        <v>52.74</v>
      </c>
      <c r="K22" s="115">
        <v>81.097999999999999</v>
      </c>
      <c r="L22" s="115">
        <v>85.379000000000005</v>
      </c>
      <c r="M22" s="115">
        <v>398.01299999999998</v>
      </c>
      <c r="N22" s="115">
        <v>599.86599999999999</v>
      </c>
      <c r="O22" s="115">
        <v>1707.3969999999999</v>
      </c>
    </row>
    <row r="23" spans="1:15">
      <c r="A23" s="121">
        <v>1982</v>
      </c>
      <c r="B23" s="115">
        <v>236.95099999999999</v>
      </c>
      <c r="C23" s="115">
        <v>-2.4620000000000002</v>
      </c>
      <c r="D23" s="115">
        <v>362.791</v>
      </c>
      <c r="E23" s="115">
        <v>96.010999999999996</v>
      </c>
      <c r="F23" s="115">
        <v>53.832999999999998</v>
      </c>
      <c r="G23" s="115">
        <v>10.31</v>
      </c>
      <c r="H23" s="115">
        <v>5.8940000000000001</v>
      </c>
      <c r="I23" s="115">
        <v>9.8420000000000005</v>
      </c>
      <c r="J23" s="115">
        <v>51.914999999999999</v>
      </c>
      <c r="K23" s="115">
        <v>78.5</v>
      </c>
      <c r="L23" s="115">
        <v>73.784999999999997</v>
      </c>
      <c r="M23" s="115">
        <v>380.09100000000001</v>
      </c>
      <c r="N23" s="115">
        <v>531.96199999999999</v>
      </c>
      <c r="O23" s="115">
        <v>1509.3340000000001</v>
      </c>
    </row>
    <row r="24" spans="1:15">
      <c r="A24" s="121">
        <v>1983</v>
      </c>
      <c r="B24" s="115">
        <v>231.501</v>
      </c>
      <c r="C24" s="115">
        <v>-1.7769999999999999</v>
      </c>
      <c r="D24" s="115">
        <v>347.66300000000001</v>
      </c>
      <c r="E24" s="115">
        <v>83.540999999999997</v>
      </c>
      <c r="F24" s="115">
        <v>43.3</v>
      </c>
      <c r="G24" s="115">
        <v>4.8390000000000004</v>
      </c>
      <c r="H24" s="115">
        <v>6.1710000000000003</v>
      </c>
      <c r="I24" s="115">
        <v>7.9960000000000004</v>
      </c>
      <c r="J24" s="115">
        <v>47.523000000000003</v>
      </c>
      <c r="K24" s="115">
        <v>59.363</v>
      </c>
      <c r="L24" s="115">
        <v>98.284999999999997</v>
      </c>
      <c r="M24" s="115">
        <v>351.01799999999997</v>
      </c>
      <c r="N24" s="115">
        <v>552.03599999999994</v>
      </c>
      <c r="O24" s="115">
        <v>1480.441</v>
      </c>
    </row>
    <row r="25" spans="1:15">
      <c r="A25" s="121">
        <v>1984</v>
      </c>
      <c r="B25" s="115">
        <v>264.04399999999998</v>
      </c>
      <c r="C25" s="115">
        <v>-1.306</v>
      </c>
      <c r="D25" s="115">
        <v>379.95699999999999</v>
      </c>
      <c r="E25" s="115">
        <v>87.983000000000004</v>
      </c>
      <c r="F25" s="115">
        <v>54.268000000000001</v>
      </c>
      <c r="G25" s="115">
        <v>3.15</v>
      </c>
      <c r="H25" s="115">
        <v>6.5810000000000004</v>
      </c>
      <c r="I25" s="115">
        <v>11.385999999999999</v>
      </c>
      <c r="J25" s="115">
        <v>51.646999999999998</v>
      </c>
      <c r="K25" s="115">
        <v>66.652000000000001</v>
      </c>
      <c r="L25" s="115">
        <v>96.790999999999997</v>
      </c>
      <c r="M25" s="115">
        <v>378.45699999999999</v>
      </c>
      <c r="N25" s="115">
        <v>586.29999999999995</v>
      </c>
      <c r="O25" s="115">
        <v>1607.452</v>
      </c>
    </row>
    <row r="26" spans="1:15">
      <c r="A26" s="121">
        <v>1985</v>
      </c>
      <c r="B26" s="115">
        <v>256.59100000000001</v>
      </c>
      <c r="C26" s="115">
        <v>-1.534</v>
      </c>
      <c r="D26" s="115">
        <v>360.66899999999998</v>
      </c>
      <c r="E26" s="115">
        <v>81.852000000000004</v>
      </c>
      <c r="F26" s="115">
        <v>54.222999999999999</v>
      </c>
      <c r="G26" s="115">
        <v>3.2450000000000001</v>
      </c>
      <c r="H26" s="115">
        <v>6.133</v>
      </c>
      <c r="I26" s="115">
        <v>15.52</v>
      </c>
      <c r="J26" s="115">
        <v>55.173999999999999</v>
      </c>
      <c r="K26" s="115">
        <v>56.069000000000003</v>
      </c>
      <c r="L26" s="115">
        <v>85.879000000000005</v>
      </c>
      <c r="M26" s="115">
        <v>358.09500000000003</v>
      </c>
      <c r="N26" s="115">
        <v>587.31899999999996</v>
      </c>
      <c r="O26" s="115">
        <v>1561.14</v>
      </c>
    </row>
    <row r="27" spans="1:15">
      <c r="A27" s="121">
        <v>1986</v>
      </c>
      <c r="B27" s="115">
        <v>247.059</v>
      </c>
      <c r="C27" s="115">
        <v>-1.9039999999999999</v>
      </c>
      <c r="D27" s="115">
        <v>340.92399999999998</v>
      </c>
      <c r="E27" s="115">
        <v>84.844999999999999</v>
      </c>
      <c r="F27" s="115">
        <v>52.024999999999999</v>
      </c>
      <c r="G27" s="115">
        <v>2.3490000000000002</v>
      </c>
      <c r="H27" s="115">
        <v>5.9969999999999999</v>
      </c>
      <c r="I27" s="115">
        <v>14.686</v>
      </c>
      <c r="J27" s="115">
        <v>55.753</v>
      </c>
      <c r="K27" s="115">
        <v>55.235999999999997</v>
      </c>
      <c r="L27" s="115">
        <v>92.816999999999993</v>
      </c>
      <c r="M27" s="115">
        <v>363.70699999999999</v>
      </c>
      <c r="N27" s="115">
        <v>569.54600000000005</v>
      </c>
      <c r="O27" s="115">
        <v>1519.3309999999999</v>
      </c>
    </row>
    <row r="28" spans="1:15">
      <c r="A28" s="121">
        <v>1987</v>
      </c>
      <c r="B28" s="115">
        <v>249.88200000000001</v>
      </c>
      <c r="C28" s="115">
        <v>0.98099999999999998</v>
      </c>
      <c r="D28" s="115">
        <v>373.87900000000002</v>
      </c>
      <c r="E28" s="115">
        <v>83.462000000000003</v>
      </c>
      <c r="F28" s="115">
        <v>51.499000000000002</v>
      </c>
      <c r="G28" s="115">
        <v>2.0720000000000001</v>
      </c>
      <c r="H28" s="115">
        <v>6.78</v>
      </c>
      <c r="I28" s="115">
        <v>14.647</v>
      </c>
      <c r="J28" s="115">
        <v>62.072000000000003</v>
      </c>
      <c r="K28" s="115">
        <v>43.624000000000002</v>
      </c>
      <c r="L28" s="115">
        <v>97.453999999999994</v>
      </c>
      <c r="M28" s="115">
        <v>361.61</v>
      </c>
      <c r="N28" s="115">
        <v>591.02</v>
      </c>
      <c r="O28" s="115">
        <v>1577.3720000000001</v>
      </c>
    </row>
    <row r="29" spans="1:15">
      <c r="A29" s="121">
        <v>1988</v>
      </c>
      <c r="B29" s="115">
        <v>264.66699999999997</v>
      </c>
      <c r="C29" s="115">
        <v>4.4960000000000004</v>
      </c>
      <c r="D29" s="115">
        <v>392.46199999999999</v>
      </c>
      <c r="E29" s="115">
        <v>83.292000000000002</v>
      </c>
      <c r="F29" s="115">
        <v>54.773000000000003</v>
      </c>
      <c r="G29" s="115">
        <v>2.19</v>
      </c>
      <c r="H29" s="115">
        <v>6.5380000000000003</v>
      </c>
      <c r="I29" s="115">
        <v>13.743</v>
      </c>
      <c r="J29" s="115">
        <v>64.8</v>
      </c>
      <c r="K29" s="115">
        <v>40.932000000000002</v>
      </c>
      <c r="L29" s="115">
        <v>113.82</v>
      </c>
      <c r="M29" s="115">
        <v>380.08800000000002</v>
      </c>
      <c r="N29" s="115">
        <v>614.72</v>
      </c>
      <c r="O29" s="115">
        <v>1656.433</v>
      </c>
    </row>
    <row r="30" spans="1:15">
      <c r="A30" s="121">
        <v>1989</v>
      </c>
      <c r="B30" s="115">
        <v>260.93599999999998</v>
      </c>
      <c r="C30" s="115">
        <v>3.456</v>
      </c>
      <c r="D30" s="115">
        <v>416.745</v>
      </c>
      <c r="E30" s="115">
        <v>83.980999999999995</v>
      </c>
      <c r="F30" s="115">
        <v>50.164999999999999</v>
      </c>
      <c r="G30" s="115">
        <v>2.161</v>
      </c>
      <c r="H30" s="115">
        <v>6.7060000000000004</v>
      </c>
      <c r="I30" s="115">
        <v>14.156000000000001</v>
      </c>
      <c r="J30" s="115">
        <v>63.375999999999998</v>
      </c>
      <c r="K30" s="115">
        <v>30.718</v>
      </c>
      <c r="L30" s="115">
        <v>112.738</v>
      </c>
      <c r="M30" s="115">
        <v>364.00200000000001</v>
      </c>
      <c r="N30" s="115">
        <v>642.01599999999996</v>
      </c>
      <c r="O30" s="115">
        <v>1687.155</v>
      </c>
    </row>
    <row r="31" spans="1:15">
      <c r="A31" s="121">
        <v>1990</v>
      </c>
      <c r="B31" s="115">
        <v>258.02699999999999</v>
      </c>
      <c r="C31" s="115">
        <v>0.54300000000000004</v>
      </c>
      <c r="D31" s="115">
        <v>435.07100000000003</v>
      </c>
      <c r="E31" s="115">
        <v>84.823999999999998</v>
      </c>
      <c r="F31" s="115">
        <v>44.771000000000001</v>
      </c>
      <c r="G31" s="115">
        <v>0.89800000000000002</v>
      </c>
      <c r="H31" s="115">
        <v>6.9009999999999998</v>
      </c>
      <c r="I31" s="115">
        <v>13.19</v>
      </c>
      <c r="J31" s="115">
        <v>68.582999999999998</v>
      </c>
      <c r="K31" s="115">
        <v>30.861999999999998</v>
      </c>
      <c r="L31" s="115">
        <v>119.05800000000001</v>
      </c>
      <c r="M31" s="115">
        <v>369.08600000000001</v>
      </c>
      <c r="N31" s="115">
        <v>636.351</v>
      </c>
      <c r="O31" s="115">
        <v>1699.079</v>
      </c>
    </row>
    <row r="32" spans="1:15">
      <c r="A32" s="121">
        <v>1991</v>
      </c>
      <c r="B32" s="115">
        <v>244.101</v>
      </c>
      <c r="C32" s="115">
        <v>1.101</v>
      </c>
      <c r="D32" s="115">
        <v>440.47399999999999</v>
      </c>
      <c r="E32" s="115">
        <v>79.457999999999998</v>
      </c>
      <c r="F32" s="115">
        <v>48.3</v>
      </c>
      <c r="G32" s="115">
        <v>0.83299999999999996</v>
      </c>
      <c r="H32" s="115">
        <v>6.1740000000000004</v>
      </c>
      <c r="I32" s="115">
        <v>13.779</v>
      </c>
      <c r="J32" s="115">
        <v>66.512</v>
      </c>
      <c r="K32" s="115">
        <v>25.045000000000002</v>
      </c>
      <c r="L32" s="115">
        <v>103.81100000000001</v>
      </c>
      <c r="M32" s="115">
        <v>343.91199999999998</v>
      </c>
      <c r="N32" s="115">
        <v>625.26</v>
      </c>
      <c r="O32" s="115">
        <v>1654.848</v>
      </c>
    </row>
    <row r="33" spans="1:15">
      <c r="A33" s="121">
        <v>1992</v>
      </c>
      <c r="B33" s="115">
        <v>235.65100000000001</v>
      </c>
      <c r="C33" s="115">
        <v>3.9359999999999999</v>
      </c>
      <c r="D33" s="115">
        <v>458.22399999999999</v>
      </c>
      <c r="E33" s="115">
        <v>81.605999999999995</v>
      </c>
      <c r="F33" s="115">
        <v>54.398000000000003</v>
      </c>
      <c r="G33" s="115">
        <v>0.71599999999999997</v>
      </c>
      <c r="H33" s="115">
        <v>6.2939999999999996</v>
      </c>
      <c r="I33" s="115">
        <v>13.882</v>
      </c>
      <c r="J33" s="115">
        <v>76.599999999999994</v>
      </c>
      <c r="K33" s="115">
        <v>29.021999999999998</v>
      </c>
      <c r="L33" s="115">
        <v>121.223</v>
      </c>
      <c r="M33" s="115">
        <v>383.74200000000002</v>
      </c>
      <c r="N33" s="115">
        <v>647.34199999999998</v>
      </c>
      <c r="O33" s="115">
        <v>1728.894</v>
      </c>
    </row>
    <row r="34" spans="1:15">
      <c r="A34" s="121">
        <v>1993</v>
      </c>
      <c r="B34" s="115">
        <v>233.25700000000001</v>
      </c>
      <c r="C34" s="115">
        <v>3.081</v>
      </c>
      <c r="D34" s="115">
        <v>465.87900000000002</v>
      </c>
      <c r="E34" s="115">
        <v>82.326999999999998</v>
      </c>
      <c r="F34" s="115">
        <v>53.384999999999998</v>
      </c>
      <c r="G34" s="115">
        <v>0.95499999999999996</v>
      </c>
      <c r="H34" s="115">
        <v>6.4089999999999998</v>
      </c>
      <c r="I34" s="115">
        <v>12.619</v>
      </c>
      <c r="J34" s="115">
        <v>69.647000000000006</v>
      </c>
      <c r="K34" s="115">
        <v>33.447000000000003</v>
      </c>
      <c r="L34" s="115">
        <v>110.91200000000001</v>
      </c>
      <c r="M34" s="115">
        <v>369.70100000000002</v>
      </c>
      <c r="N34" s="115">
        <v>653.82799999999997</v>
      </c>
      <c r="O34" s="115">
        <v>1725.7460000000001</v>
      </c>
    </row>
    <row r="35" spans="1:15">
      <c r="A35" s="121">
        <v>1994</v>
      </c>
      <c r="B35" s="115">
        <v>234.44800000000001</v>
      </c>
      <c r="C35" s="115">
        <v>6.63</v>
      </c>
      <c r="D35" s="115">
        <v>467.65899999999999</v>
      </c>
      <c r="E35" s="115">
        <v>81.805999999999997</v>
      </c>
      <c r="F35" s="115">
        <v>57</v>
      </c>
      <c r="G35" s="115">
        <v>1.238</v>
      </c>
      <c r="H35" s="115">
        <v>6.6989999999999998</v>
      </c>
      <c r="I35" s="115">
        <v>13.518000000000001</v>
      </c>
      <c r="J35" s="115">
        <v>69.441999999999993</v>
      </c>
      <c r="K35" s="115">
        <v>31.422000000000001</v>
      </c>
      <c r="L35" s="115">
        <v>119.435</v>
      </c>
      <c r="M35" s="115">
        <v>380.55900000000003</v>
      </c>
      <c r="N35" s="115">
        <v>666.24699999999996</v>
      </c>
      <c r="O35" s="115">
        <v>1755.5429999999999</v>
      </c>
    </row>
    <row r="36" spans="1:15">
      <c r="A36" s="121">
        <v>1995</v>
      </c>
      <c r="B36" s="115">
        <v>232.482</v>
      </c>
      <c r="C36" s="115">
        <v>6.9409999999999998</v>
      </c>
      <c r="D36" s="115">
        <v>491.89800000000002</v>
      </c>
      <c r="E36" s="115">
        <v>83.316000000000003</v>
      </c>
      <c r="F36" s="115">
        <v>57.055</v>
      </c>
      <c r="G36" s="115">
        <v>1.1299999999999999</v>
      </c>
      <c r="H36" s="115">
        <v>6.5839999999999996</v>
      </c>
      <c r="I36" s="115">
        <v>14.061</v>
      </c>
      <c r="J36" s="115">
        <v>69.263000000000005</v>
      </c>
      <c r="K36" s="115">
        <v>25.257000000000001</v>
      </c>
      <c r="L36" s="115">
        <v>111.2</v>
      </c>
      <c r="M36" s="115">
        <v>367.86599999999999</v>
      </c>
      <c r="N36" s="115">
        <v>657.72900000000004</v>
      </c>
      <c r="O36" s="115">
        <v>1756.915</v>
      </c>
    </row>
    <row r="37" spans="1:15">
      <c r="A37" s="121">
        <v>1996</v>
      </c>
      <c r="B37" s="115">
        <v>227.22800000000001</v>
      </c>
      <c r="C37" s="115">
        <v>2.593</v>
      </c>
      <c r="D37" s="115">
        <v>507.68599999999998</v>
      </c>
      <c r="E37" s="115">
        <v>87.432000000000002</v>
      </c>
      <c r="F37" s="115">
        <v>58.610999999999997</v>
      </c>
      <c r="G37" s="115">
        <v>1.339</v>
      </c>
      <c r="H37" s="115">
        <v>6.39</v>
      </c>
      <c r="I37" s="115">
        <v>14.095000000000001</v>
      </c>
      <c r="J37" s="115">
        <v>72.676000000000002</v>
      </c>
      <c r="K37" s="115">
        <v>25.145</v>
      </c>
      <c r="L37" s="115">
        <v>129.559</v>
      </c>
      <c r="M37" s="115">
        <v>395.24599999999998</v>
      </c>
      <c r="N37" s="115">
        <v>676.63800000000003</v>
      </c>
      <c r="O37" s="115">
        <v>1809.3910000000001</v>
      </c>
    </row>
    <row r="38" spans="1:15">
      <c r="A38" s="121">
        <v>1997</v>
      </c>
      <c r="B38" s="115">
        <v>223.75</v>
      </c>
      <c r="C38" s="115">
        <v>5.2789999999999999</v>
      </c>
      <c r="D38" s="115">
        <v>509.20100000000002</v>
      </c>
      <c r="E38" s="115">
        <v>88.623000000000005</v>
      </c>
      <c r="F38" s="115">
        <v>57.863</v>
      </c>
      <c r="G38" s="115">
        <v>1.377</v>
      </c>
      <c r="H38" s="115">
        <v>6.75</v>
      </c>
      <c r="I38" s="115">
        <v>14.906000000000001</v>
      </c>
      <c r="J38" s="115">
        <v>69.849999999999994</v>
      </c>
      <c r="K38" s="115">
        <v>21.8</v>
      </c>
      <c r="L38" s="115">
        <v>135.99799999999999</v>
      </c>
      <c r="M38" s="115">
        <v>397.16699999999997</v>
      </c>
      <c r="N38" s="115">
        <v>692.35299999999995</v>
      </c>
      <c r="O38" s="115">
        <v>1827.75</v>
      </c>
    </row>
    <row r="39" spans="1:15">
      <c r="A39" s="121">
        <v>1998</v>
      </c>
      <c r="B39" s="115">
        <v>218.82900000000001</v>
      </c>
      <c r="C39" s="115">
        <v>7.6260000000000003</v>
      </c>
      <c r="D39" s="115">
        <v>498.89299999999997</v>
      </c>
      <c r="E39" s="115">
        <v>89.072999999999993</v>
      </c>
      <c r="F39" s="115">
        <v>50.545000000000002</v>
      </c>
      <c r="G39" s="115">
        <v>1.615</v>
      </c>
      <c r="H39" s="115">
        <v>7.0659999999999998</v>
      </c>
      <c r="I39" s="115">
        <v>14.032</v>
      </c>
      <c r="J39" s="115">
        <v>80.754999999999995</v>
      </c>
      <c r="K39" s="115">
        <v>17.239999999999998</v>
      </c>
      <c r="L39" s="115">
        <v>120.881</v>
      </c>
      <c r="M39" s="115">
        <v>381.20800000000003</v>
      </c>
      <c r="N39" s="115">
        <v>704.17200000000003</v>
      </c>
      <c r="O39" s="115">
        <v>1810.7280000000001</v>
      </c>
    </row>
    <row r="40" spans="1:15">
      <c r="A40" s="121">
        <v>1999</v>
      </c>
      <c r="B40" s="115">
        <v>208.56800000000001</v>
      </c>
      <c r="C40" s="115">
        <v>6.5579999999999998</v>
      </c>
      <c r="D40" s="115">
        <v>479.62</v>
      </c>
      <c r="E40" s="115">
        <v>87.286000000000001</v>
      </c>
      <c r="F40" s="115">
        <v>58.691000000000003</v>
      </c>
      <c r="G40" s="115">
        <v>0.94</v>
      </c>
      <c r="H40" s="115">
        <v>7.14</v>
      </c>
      <c r="I40" s="115">
        <v>10.645</v>
      </c>
      <c r="J40" s="115">
        <v>88.025000000000006</v>
      </c>
      <c r="K40" s="115">
        <v>15.561999999999999</v>
      </c>
      <c r="L40" s="115">
        <v>123.252</v>
      </c>
      <c r="M40" s="115">
        <v>391.541</v>
      </c>
      <c r="N40" s="115">
        <v>702.84900000000005</v>
      </c>
      <c r="O40" s="115">
        <v>1789.135</v>
      </c>
    </row>
    <row r="41" spans="1:15">
      <c r="A41" s="121">
        <v>2000</v>
      </c>
      <c r="B41" s="115">
        <v>211.10499999999999</v>
      </c>
      <c r="C41" s="115">
        <v>7.43</v>
      </c>
      <c r="D41" s="115">
        <v>486.27499999999998</v>
      </c>
      <c r="E41" s="115">
        <v>89.218000000000004</v>
      </c>
      <c r="F41" s="115">
        <v>60.758000000000003</v>
      </c>
      <c r="G41" s="115">
        <v>1.145</v>
      </c>
      <c r="H41" s="115">
        <v>7.0330000000000004</v>
      </c>
      <c r="I41" s="115">
        <v>10.613</v>
      </c>
      <c r="J41" s="115">
        <v>74.884</v>
      </c>
      <c r="K41" s="115">
        <v>18.05</v>
      </c>
      <c r="L41" s="115">
        <v>110.919</v>
      </c>
      <c r="M41" s="115">
        <v>372.62</v>
      </c>
      <c r="N41" s="115">
        <v>717.35500000000002</v>
      </c>
      <c r="O41" s="115">
        <v>1794.7840000000001</v>
      </c>
    </row>
    <row r="42" spans="1:15">
      <c r="A42" s="121">
        <v>2001</v>
      </c>
      <c r="B42" s="115">
        <v>204.72399999999999</v>
      </c>
      <c r="C42" s="115">
        <v>3.3260000000000001</v>
      </c>
      <c r="D42" s="115">
        <v>444.12599999999998</v>
      </c>
      <c r="E42" s="115">
        <v>96.472999999999999</v>
      </c>
      <c r="F42" s="115">
        <v>52.848999999999997</v>
      </c>
      <c r="G42" s="115">
        <v>1.7</v>
      </c>
      <c r="H42" s="115">
        <v>6.444</v>
      </c>
      <c r="I42" s="115">
        <v>20.696000000000002</v>
      </c>
      <c r="J42" s="115">
        <v>80.67</v>
      </c>
      <c r="K42" s="115">
        <v>15.244999999999999</v>
      </c>
      <c r="L42" s="115">
        <v>129.346</v>
      </c>
      <c r="M42" s="115">
        <v>403.423</v>
      </c>
      <c r="N42" s="115">
        <v>665.88400000000001</v>
      </c>
      <c r="O42" s="115">
        <v>1721.4829999999999</v>
      </c>
    </row>
    <row r="43" spans="1:15">
      <c r="A43" s="121">
        <v>2002</v>
      </c>
      <c r="B43" s="115">
        <v>187.35900000000001</v>
      </c>
      <c r="C43" s="115">
        <v>6.9059999999999997</v>
      </c>
      <c r="D43" s="115">
        <v>452.91300000000001</v>
      </c>
      <c r="E43" s="115">
        <v>89.379000000000005</v>
      </c>
      <c r="F43" s="115">
        <v>53.798999999999999</v>
      </c>
      <c r="G43" s="115">
        <v>1.0109999999999999</v>
      </c>
      <c r="H43" s="115">
        <v>6.367</v>
      </c>
      <c r="I43" s="115">
        <v>21.664999999999999</v>
      </c>
      <c r="J43" s="115">
        <v>80.988</v>
      </c>
      <c r="K43" s="115">
        <v>14.259</v>
      </c>
      <c r="L43" s="115">
        <v>125.539</v>
      </c>
      <c r="M43" s="115">
        <v>393.00700000000001</v>
      </c>
      <c r="N43" s="115">
        <v>652.89200000000005</v>
      </c>
      <c r="O43" s="115">
        <v>1693.077</v>
      </c>
    </row>
    <row r="44" spans="1:15">
      <c r="A44" s="121">
        <v>2003</v>
      </c>
      <c r="B44" s="115">
        <v>189.232</v>
      </c>
      <c r="C44" s="115">
        <v>5.742</v>
      </c>
      <c r="D44" s="115">
        <v>434.93900000000002</v>
      </c>
      <c r="E44" s="115">
        <v>86.924999999999997</v>
      </c>
      <c r="F44" s="115">
        <v>49.95</v>
      </c>
      <c r="G44" s="115">
        <v>1.7649999999999999</v>
      </c>
      <c r="H44" s="115">
        <v>5.8869999999999996</v>
      </c>
      <c r="I44" s="115">
        <v>22.925999999999998</v>
      </c>
      <c r="J44" s="115">
        <v>79.314999999999998</v>
      </c>
      <c r="K44" s="115">
        <v>16.535</v>
      </c>
      <c r="L44" s="115">
        <v>138.25700000000001</v>
      </c>
      <c r="M44" s="115">
        <v>401.55900000000003</v>
      </c>
      <c r="N44" s="115">
        <v>670.82100000000003</v>
      </c>
      <c r="O44" s="115">
        <v>1702.2919999999999</v>
      </c>
    </row>
    <row r="45" spans="1:15">
      <c r="A45" s="121">
        <v>2004</v>
      </c>
      <c r="B45" s="115">
        <v>189.83500000000001</v>
      </c>
      <c r="C45" s="115">
        <v>15.659000000000001</v>
      </c>
      <c r="D45" s="115">
        <v>438.298</v>
      </c>
      <c r="E45" s="115">
        <v>90.245999999999995</v>
      </c>
      <c r="F45" s="115">
        <v>53.026000000000003</v>
      </c>
      <c r="G45" s="115">
        <v>2.0649999999999999</v>
      </c>
      <c r="H45" s="115">
        <v>5.9640000000000004</v>
      </c>
      <c r="I45" s="115">
        <v>25.966999999999999</v>
      </c>
      <c r="J45" s="115">
        <v>90.113</v>
      </c>
      <c r="K45" s="115">
        <v>18.655000000000001</v>
      </c>
      <c r="L45" s="115">
        <v>140.19399999999999</v>
      </c>
      <c r="M45" s="115">
        <v>426.22899999999998</v>
      </c>
      <c r="N45" s="115">
        <v>673.16499999999996</v>
      </c>
      <c r="O45" s="115">
        <v>1743.1859999999999</v>
      </c>
    </row>
    <row r="46" spans="1:15">
      <c r="A46" s="121">
        <v>2005</v>
      </c>
      <c r="B46" s="115">
        <v>182.286</v>
      </c>
      <c r="C46" s="115">
        <v>5.0229999999999997</v>
      </c>
      <c r="D46" s="115">
        <v>405.37799999999999</v>
      </c>
      <c r="E46" s="115">
        <v>93.805999999999997</v>
      </c>
      <c r="F46" s="115">
        <v>49.27</v>
      </c>
      <c r="G46" s="115">
        <v>2.86</v>
      </c>
      <c r="H46" s="115">
        <v>5.9329999999999998</v>
      </c>
      <c r="I46" s="115">
        <v>24.606000000000002</v>
      </c>
      <c r="J46" s="115">
        <v>85.962000000000003</v>
      </c>
      <c r="K46" s="115">
        <v>21.106000000000002</v>
      </c>
      <c r="L46" s="115">
        <v>139.661</v>
      </c>
      <c r="M46" s="115">
        <v>423.20400000000001</v>
      </c>
      <c r="N46" s="115">
        <v>671.24699999999996</v>
      </c>
      <c r="O46" s="115">
        <v>1687.1379999999999</v>
      </c>
    </row>
    <row r="47" spans="1:15">
      <c r="A47" s="121">
        <v>2006</v>
      </c>
      <c r="B47" s="115">
        <v>179.554</v>
      </c>
      <c r="C47" s="115">
        <v>6.9089999999999998</v>
      </c>
      <c r="D47" s="115">
        <v>407.46800000000002</v>
      </c>
      <c r="E47" s="115">
        <v>93.132999999999996</v>
      </c>
      <c r="F47" s="115">
        <v>48.470999999999997</v>
      </c>
      <c r="G47" s="115">
        <v>2.165</v>
      </c>
      <c r="H47" s="115">
        <v>5.78</v>
      </c>
      <c r="I47" s="115">
        <v>25.991</v>
      </c>
      <c r="J47" s="115">
        <v>85.176000000000002</v>
      </c>
      <c r="K47" s="115">
        <v>17.946999999999999</v>
      </c>
      <c r="L47" s="115">
        <v>150.881</v>
      </c>
      <c r="M47" s="115">
        <v>429.54399999999998</v>
      </c>
      <c r="N47" s="115">
        <v>649.18600000000004</v>
      </c>
      <c r="O47" s="115">
        <v>1672.662</v>
      </c>
    </row>
    <row r="48" spans="1:15">
      <c r="A48" s="121">
        <v>2007</v>
      </c>
      <c r="B48" s="115">
        <v>174.78800000000001</v>
      </c>
      <c r="C48" s="115">
        <v>2.863</v>
      </c>
      <c r="D48" s="115">
        <v>418.51299999999998</v>
      </c>
      <c r="E48" s="115">
        <v>92.611999999999995</v>
      </c>
      <c r="F48" s="115">
        <v>50.091000000000001</v>
      </c>
      <c r="G48" s="115">
        <v>0.98199999999999998</v>
      </c>
      <c r="H48" s="115">
        <v>5.9690000000000003</v>
      </c>
      <c r="I48" s="115">
        <v>20.917000000000002</v>
      </c>
      <c r="J48" s="115">
        <v>82.605000000000004</v>
      </c>
      <c r="K48" s="115">
        <v>14.494</v>
      </c>
      <c r="L48" s="115">
        <v>147.22999999999999</v>
      </c>
      <c r="M48" s="115">
        <v>414.90100000000001</v>
      </c>
      <c r="N48" s="115">
        <v>661.37</v>
      </c>
      <c r="O48" s="115">
        <v>1672.4349999999999</v>
      </c>
    </row>
    <row r="49" spans="1:15">
      <c r="A49" s="121">
        <v>2008</v>
      </c>
      <c r="B49" s="115">
        <v>168.06</v>
      </c>
      <c r="C49" s="115">
        <v>4.6340000000000003</v>
      </c>
      <c r="D49" s="115">
        <v>418.84399999999999</v>
      </c>
      <c r="E49" s="115">
        <v>99.403999999999996</v>
      </c>
      <c r="F49" s="115">
        <v>41.264000000000003</v>
      </c>
      <c r="G49" s="115">
        <v>0.28000000000000003</v>
      </c>
      <c r="H49" s="115">
        <v>5.5410000000000004</v>
      </c>
      <c r="I49" s="115">
        <v>16.509</v>
      </c>
      <c r="J49" s="115">
        <v>79.015000000000001</v>
      </c>
      <c r="K49" s="115">
        <v>14.577999999999999</v>
      </c>
      <c r="L49" s="115">
        <v>129.809</v>
      </c>
      <c r="M49" s="115">
        <v>386.4</v>
      </c>
      <c r="N49" s="115">
        <v>640.99400000000003</v>
      </c>
      <c r="O49" s="115">
        <v>1618.932</v>
      </c>
    </row>
    <row r="50" spans="1:15">
      <c r="A50" s="121">
        <v>2009</v>
      </c>
      <c r="B50" s="115">
        <v>130.792</v>
      </c>
      <c r="C50" s="115">
        <v>-2.706</v>
      </c>
      <c r="D50" s="115">
        <v>394.80799999999999</v>
      </c>
      <c r="E50" s="115">
        <v>79.063999999999993</v>
      </c>
      <c r="F50" s="115">
        <v>41.008000000000003</v>
      </c>
      <c r="G50" s="115">
        <v>0.32200000000000001</v>
      </c>
      <c r="H50" s="115">
        <v>4.9820000000000002</v>
      </c>
      <c r="I50" s="115">
        <v>16.015000000000001</v>
      </c>
      <c r="J50" s="115">
        <v>73.111999999999995</v>
      </c>
      <c r="K50" s="115">
        <v>9.7609999999999992</v>
      </c>
      <c r="L50" s="115">
        <v>111.176</v>
      </c>
      <c r="M50" s="115">
        <v>335.44</v>
      </c>
      <c r="N50" s="115">
        <v>550.05899999999997</v>
      </c>
      <c r="O50" s="115">
        <v>1408.393</v>
      </c>
    </row>
    <row r="51" spans="1:15">
      <c r="A51" s="121">
        <v>2010</v>
      </c>
      <c r="B51" s="115">
        <v>152.5</v>
      </c>
      <c r="C51" s="115">
        <v>-0.70099999999999996</v>
      </c>
      <c r="D51" s="115">
        <v>427.58100000000002</v>
      </c>
      <c r="E51" s="115">
        <v>85.378</v>
      </c>
      <c r="F51" s="115">
        <v>41.802</v>
      </c>
      <c r="G51" s="115">
        <v>0.53600000000000003</v>
      </c>
      <c r="H51" s="115">
        <v>5.032</v>
      </c>
      <c r="I51" s="115">
        <v>17.274000000000001</v>
      </c>
      <c r="J51" s="115">
        <v>66.966999999999999</v>
      </c>
      <c r="K51" s="115">
        <v>8.7899999999999991</v>
      </c>
      <c r="L51" s="115">
        <v>119.10899999999999</v>
      </c>
      <c r="M51" s="115">
        <v>344.88799999999998</v>
      </c>
      <c r="N51" s="115">
        <v>587.17100000000005</v>
      </c>
      <c r="O51" s="115">
        <v>1511.4369999999999</v>
      </c>
    </row>
    <row r="52" spans="1:15">
      <c r="A52" s="121">
        <v>2011</v>
      </c>
      <c r="B52" s="115">
        <v>145.839</v>
      </c>
      <c r="C52" s="115">
        <v>1.262</v>
      </c>
      <c r="D52" s="115">
        <v>438.07</v>
      </c>
      <c r="E52" s="115">
        <v>91.408000000000001</v>
      </c>
      <c r="F52" s="115">
        <v>38.448999999999998</v>
      </c>
      <c r="G52" s="115">
        <v>0.26500000000000001</v>
      </c>
      <c r="H52" s="115">
        <v>4.718</v>
      </c>
      <c r="I52" s="115">
        <v>16.88</v>
      </c>
      <c r="J52" s="115">
        <v>63.963999999999999</v>
      </c>
      <c r="K52" s="115">
        <v>9.8670000000000009</v>
      </c>
      <c r="L52" s="115">
        <v>118.056</v>
      </c>
      <c r="M52" s="115">
        <v>343.60599999999999</v>
      </c>
      <c r="N52" s="115">
        <v>573.58100000000002</v>
      </c>
      <c r="O52" s="115">
        <v>1502.3579999999999</v>
      </c>
    </row>
    <row r="53" spans="1:15">
      <c r="A53" s="121">
        <v>2012</v>
      </c>
      <c r="B53" s="115">
        <v>141.51499999999999</v>
      </c>
      <c r="C53" s="115">
        <v>0.45300000000000001</v>
      </c>
      <c r="D53" s="115">
        <v>455.36900000000003</v>
      </c>
      <c r="E53" s="115">
        <v>94.031000000000006</v>
      </c>
      <c r="F53" s="115">
        <v>41.703000000000003</v>
      </c>
      <c r="G53" s="115">
        <v>0.14699999999999999</v>
      </c>
      <c r="H53" s="115">
        <v>4.3819999999999997</v>
      </c>
      <c r="I53" s="115">
        <v>16.719000000000001</v>
      </c>
      <c r="J53" s="115">
        <v>69.162999999999997</v>
      </c>
      <c r="K53" s="115">
        <v>5.1109999999999998</v>
      </c>
      <c r="L53" s="115">
        <v>114.14400000000001</v>
      </c>
      <c r="M53" s="115">
        <v>345.399</v>
      </c>
      <c r="N53" s="115">
        <v>542.84</v>
      </c>
      <c r="O53" s="115">
        <v>1485.576</v>
      </c>
    </row>
    <row r="54" spans="1:15">
      <c r="A54" s="121">
        <v>2013</v>
      </c>
      <c r="B54" s="115">
        <v>144.58799999999999</v>
      </c>
      <c r="C54" s="115">
        <v>-1.98</v>
      </c>
      <c r="D54" s="115">
        <v>471.71499999999997</v>
      </c>
      <c r="E54" s="115">
        <v>93.701999999999998</v>
      </c>
      <c r="F54" s="115">
        <v>45.83</v>
      </c>
      <c r="G54" s="115">
        <v>0.108</v>
      </c>
      <c r="H54" s="115">
        <v>4.633</v>
      </c>
      <c r="I54" s="115">
        <v>17.321000000000002</v>
      </c>
      <c r="J54" s="115">
        <v>64.021000000000001</v>
      </c>
      <c r="K54" s="115">
        <v>3.5270000000000001</v>
      </c>
      <c r="L54" s="115">
        <v>119.629</v>
      </c>
      <c r="M54" s="115">
        <v>348.77</v>
      </c>
      <c r="N54" s="115">
        <v>542.11099999999999</v>
      </c>
      <c r="O54" s="115">
        <v>1505.204</v>
      </c>
    </row>
    <row r="55" spans="1:15">
      <c r="A55" s="121">
        <v>2014</v>
      </c>
      <c r="B55" s="115">
        <v>143.51400000000001</v>
      </c>
      <c r="C55" s="115">
        <v>-2.4510000000000001</v>
      </c>
      <c r="D55" s="115">
        <v>487.238</v>
      </c>
      <c r="E55" s="115">
        <v>101.114</v>
      </c>
      <c r="F55" s="115">
        <v>44.518999999999998</v>
      </c>
      <c r="G55" s="115">
        <v>0.20699999999999999</v>
      </c>
      <c r="H55" s="115">
        <v>4.8390000000000004</v>
      </c>
      <c r="I55" s="115">
        <v>13.83</v>
      </c>
      <c r="J55" s="115">
        <v>64.989999999999995</v>
      </c>
      <c r="K55" s="115">
        <v>2.968</v>
      </c>
      <c r="L55" s="115">
        <v>112.23099999999999</v>
      </c>
      <c r="M55" s="115">
        <v>344.697</v>
      </c>
      <c r="N55" s="115">
        <v>542.78099999999995</v>
      </c>
      <c r="O55" s="115">
        <v>1515.78</v>
      </c>
    </row>
    <row r="56" spans="1:15">
      <c r="A56" s="121">
        <v>2015</v>
      </c>
      <c r="B56" s="115">
        <v>129.47900000000001</v>
      </c>
      <c r="C56" s="115">
        <v>-2.0209999999999999</v>
      </c>
      <c r="D56" s="115">
        <v>486.09100000000001</v>
      </c>
      <c r="E56" s="115">
        <v>86.548000000000002</v>
      </c>
      <c r="F56" s="115">
        <v>48.203000000000003</v>
      </c>
      <c r="G56" s="115">
        <v>0.126</v>
      </c>
      <c r="H56" s="115">
        <v>5.2640000000000002</v>
      </c>
      <c r="I56" s="115">
        <v>16.962</v>
      </c>
      <c r="J56" s="115">
        <v>65.959999999999994</v>
      </c>
      <c r="K56" s="115">
        <v>2.476</v>
      </c>
      <c r="L56" s="115">
        <v>115.867</v>
      </c>
      <c r="M56" s="115">
        <v>341.40699999999998</v>
      </c>
      <c r="N56" s="115">
        <v>501.74400000000003</v>
      </c>
      <c r="O56" s="115">
        <v>1456.7</v>
      </c>
    </row>
    <row r="57" spans="1:15">
      <c r="A57" s="121">
        <v>2016</v>
      </c>
      <c r="B57" s="115">
        <v>113.26600000000001</v>
      </c>
      <c r="C57" s="115">
        <v>-2.1749999999999998</v>
      </c>
      <c r="D57" s="115">
        <v>495.786</v>
      </c>
      <c r="E57" s="115">
        <v>85.558999999999997</v>
      </c>
      <c r="F57" s="115">
        <v>45.786999999999999</v>
      </c>
      <c r="G57" s="115">
        <v>0.16600000000000001</v>
      </c>
      <c r="H57" s="115">
        <v>5.0049999999999999</v>
      </c>
      <c r="I57" s="115">
        <v>17.228000000000002</v>
      </c>
      <c r="J57" s="115">
        <v>64.914000000000001</v>
      </c>
      <c r="K57" s="115">
        <v>3.8330000000000002</v>
      </c>
      <c r="L57" s="115">
        <v>123.898</v>
      </c>
      <c r="M57" s="115">
        <v>346.39100000000002</v>
      </c>
      <c r="N57" s="115">
        <v>472.46100000000001</v>
      </c>
      <c r="O57" s="115">
        <v>1425.7280000000001</v>
      </c>
    </row>
    <row r="58" spans="1:15">
      <c r="A58" s="121">
        <v>2017</v>
      </c>
      <c r="B58" s="115">
        <v>112.20399999999999</v>
      </c>
      <c r="C58" s="115">
        <v>-3.2509999999999999</v>
      </c>
      <c r="D58" s="115">
        <v>508.52699999999999</v>
      </c>
      <c r="E58" s="115">
        <v>89.128</v>
      </c>
      <c r="F58" s="115">
        <v>47.762</v>
      </c>
      <c r="G58" s="115">
        <v>8.2000000000000003E-2</v>
      </c>
      <c r="H58" s="115">
        <v>4.625</v>
      </c>
      <c r="I58" s="115">
        <v>17.382000000000001</v>
      </c>
      <c r="J58" s="115">
        <v>60.682000000000002</v>
      </c>
      <c r="K58" s="115">
        <v>3.6520000000000001</v>
      </c>
      <c r="L58" s="115">
        <v>130.46299999999999</v>
      </c>
      <c r="M58" s="115">
        <v>353.77600000000001</v>
      </c>
      <c r="N58" s="115">
        <v>460.67200000000003</v>
      </c>
      <c r="O58" s="115">
        <v>1431.9280000000001</v>
      </c>
    </row>
    <row r="59" spans="1:15">
      <c r="A59" s="121">
        <v>2018</v>
      </c>
      <c r="B59" s="115">
        <v>110.654</v>
      </c>
      <c r="C59" s="115">
        <v>-2.9159999999999999</v>
      </c>
      <c r="D59" s="115">
        <v>531.86300000000006</v>
      </c>
      <c r="E59" s="115">
        <v>92.727999999999994</v>
      </c>
      <c r="F59" s="115">
        <v>53.962000000000003</v>
      </c>
      <c r="G59" s="115">
        <v>0.11899999999999999</v>
      </c>
      <c r="H59" s="115">
        <v>4.5179999999999998</v>
      </c>
      <c r="I59" s="115">
        <v>17.713000000000001</v>
      </c>
      <c r="J59" s="115">
        <v>62.313000000000002</v>
      </c>
      <c r="K59" s="115">
        <v>3.169</v>
      </c>
      <c r="L59" s="115">
        <v>127.146</v>
      </c>
      <c r="M59" s="115">
        <v>361.66800000000001</v>
      </c>
      <c r="N59" s="115">
        <v>457.44900000000001</v>
      </c>
      <c r="O59" s="115">
        <v>1458.7180000000001</v>
      </c>
    </row>
    <row r="60" spans="1:15">
      <c r="A60" s="121">
        <v>2019</v>
      </c>
      <c r="B60" s="115">
        <v>104.72</v>
      </c>
      <c r="C60" s="115">
        <v>-2.4009999999999998</v>
      </c>
      <c r="D60" s="115">
        <v>540.29499999999996</v>
      </c>
      <c r="E60" s="115">
        <v>89.201999999999998</v>
      </c>
      <c r="F60" s="115">
        <v>59.481000000000002</v>
      </c>
      <c r="G60" s="115">
        <v>0.104</v>
      </c>
      <c r="H60" s="115">
        <v>4.3819999999999997</v>
      </c>
      <c r="I60" s="115">
        <v>17.510000000000002</v>
      </c>
      <c r="J60" s="115">
        <v>59.704999999999998</v>
      </c>
      <c r="K60" s="115">
        <v>2.9910000000000001</v>
      </c>
      <c r="L60" s="115">
        <v>130.804</v>
      </c>
      <c r="M60" s="115">
        <v>364.17700000000002</v>
      </c>
      <c r="N60" s="115">
        <v>425.42700000000002</v>
      </c>
      <c r="O60" s="115">
        <v>1432.2190000000001</v>
      </c>
    </row>
    <row r="61" spans="1:15">
      <c r="A61" s="121">
        <v>2020</v>
      </c>
      <c r="B61" s="115">
        <v>88.126000000000005</v>
      </c>
      <c r="C61" s="115">
        <v>-1.4710000000000001</v>
      </c>
      <c r="D61" s="115">
        <v>526.00900000000001</v>
      </c>
      <c r="E61" s="115">
        <v>79.003</v>
      </c>
      <c r="F61" s="115">
        <v>60.219000000000001</v>
      </c>
      <c r="G61" s="115">
        <v>0.221</v>
      </c>
      <c r="H61" s="115">
        <v>4.1139999999999999</v>
      </c>
      <c r="I61" s="115">
        <v>17.672000000000001</v>
      </c>
      <c r="J61" s="115">
        <v>49.088000000000001</v>
      </c>
      <c r="K61" s="115">
        <v>2.3380000000000001</v>
      </c>
      <c r="L61" s="115">
        <v>122.979</v>
      </c>
      <c r="M61" s="115">
        <v>335.63499999999999</v>
      </c>
      <c r="N61" s="115">
        <v>374.12</v>
      </c>
      <c r="O61" s="115">
        <v>1322.4179999999999</v>
      </c>
    </row>
    <row r="62" spans="1:15">
      <c r="A62" s="121">
        <v>2021</v>
      </c>
      <c r="B62" s="115">
        <v>97.135999999999996</v>
      </c>
      <c r="C62" s="115">
        <v>-5.5419999999999998</v>
      </c>
      <c r="D62" s="115">
        <v>537.67600000000004</v>
      </c>
      <c r="E62" s="115">
        <v>87.748000000000005</v>
      </c>
      <c r="F62" s="115">
        <v>66.286000000000001</v>
      </c>
      <c r="G62" s="115">
        <v>0.106</v>
      </c>
      <c r="H62" s="115">
        <v>4.2030000000000003</v>
      </c>
      <c r="I62" s="115">
        <v>17.344000000000001</v>
      </c>
      <c r="J62" s="115">
        <v>51.046999999999997</v>
      </c>
      <c r="K62" s="115">
        <v>3.3519999999999999</v>
      </c>
      <c r="L62" s="115">
        <v>116.05500000000001</v>
      </c>
      <c r="M62" s="115">
        <v>346.14100000000002</v>
      </c>
      <c r="N62" s="115">
        <v>407.81599999999997</v>
      </c>
      <c r="O62" s="115">
        <v>1383.2270000000001</v>
      </c>
    </row>
    <row r="63" spans="1:15">
      <c r="A63" s="121">
        <v>2022</v>
      </c>
      <c r="B63" s="115">
        <v>92.611999999999995</v>
      </c>
      <c r="C63" s="115">
        <v>-6.383</v>
      </c>
      <c r="D63" s="115">
        <v>549.92399999999998</v>
      </c>
      <c r="E63" s="115">
        <v>87.241</v>
      </c>
      <c r="F63" s="115">
        <v>67.935000000000002</v>
      </c>
      <c r="G63" s="115">
        <v>6.8000000000000005E-2</v>
      </c>
      <c r="H63" s="115">
        <v>4.4729999999999999</v>
      </c>
      <c r="I63" s="115">
        <v>17.253</v>
      </c>
      <c r="J63" s="115">
        <v>48.482999999999997</v>
      </c>
      <c r="K63" s="115">
        <v>3.61</v>
      </c>
      <c r="L63" s="115">
        <v>128.751</v>
      </c>
      <c r="M63" s="115">
        <v>357.81299999999999</v>
      </c>
      <c r="N63" s="115">
        <v>396.73200000000003</v>
      </c>
      <c r="O63" s="11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2385</v>
      </c>
      <c r="C1" s="27" t="s">
        <v>1928</v>
      </c>
      <c r="D1" s="27" t="s">
        <v>1890</v>
      </c>
      <c r="E1" s="27" t="s">
        <v>2370</v>
      </c>
      <c r="F1" s="27" t="s">
        <v>2371</v>
      </c>
      <c r="G1" s="27" t="s">
        <v>2372</v>
      </c>
      <c r="H1" s="27" t="s">
        <v>2385</v>
      </c>
      <c r="I1" s="27" t="s">
        <v>2381</v>
      </c>
      <c r="J1" s="27" t="s">
        <v>2377</v>
      </c>
      <c r="K1" s="27" t="s">
        <v>1899</v>
      </c>
      <c r="L1" s="27" t="s">
        <v>1899</v>
      </c>
      <c r="M1" s="27" t="s">
        <v>2379</v>
      </c>
    </row>
    <row r="2" spans="1:13" s="27" customFormat="1" ht="23.25" customHeight="1">
      <c r="A2" s="116" t="s">
        <v>2281</v>
      </c>
      <c r="B2" s="115"/>
      <c r="C2" s="115"/>
      <c r="D2" s="115"/>
      <c r="E2" s="115"/>
      <c r="F2" s="115"/>
      <c r="G2" s="115"/>
      <c r="H2" s="115"/>
      <c r="I2" s="115"/>
      <c r="J2" s="115"/>
      <c r="K2" s="115"/>
      <c r="L2" s="115"/>
      <c r="M2" s="115"/>
    </row>
    <row r="3" spans="1:13" ht="18.75">
      <c r="A3" s="117" t="s">
        <v>7173</v>
      </c>
      <c r="B3" s="115"/>
      <c r="C3" s="115"/>
      <c r="D3" s="115"/>
      <c r="E3" s="115"/>
      <c r="F3" s="115"/>
      <c r="G3" s="115"/>
      <c r="H3" s="115"/>
      <c r="I3" s="115"/>
      <c r="J3" s="115"/>
      <c r="K3" s="115"/>
      <c r="L3" s="115"/>
      <c r="M3" s="115"/>
    </row>
    <row r="4" spans="1:13">
      <c r="A4"/>
      <c r="B4"/>
      <c r="C4"/>
      <c r="D4"/>
      <c r="E4"/>
      <c r="F4"/>
      <c r="G4"/>
      <c r="H4"/>
      <c r="I4"/>
      <c r="J4"/>
      <c r="K4"/>
      <c r="L4"/>
      <c r="M4"/>
    </row>
    <row r="5" spans="1:13">
      <c r="A5" s="118" t="s">
        <v>7174</v>
      </c>
      <c r="B5" s="115"/>
      <c r="C5" s="115"/>
      <c r="D5" s="115"/>
      <c r="E5" s="115"/>
      <c r="F5" s="115"/>
      <c r="G5" s="115"/>
      <c r="H5" s="115"/>
      <c r="I5" s="115"/>
      <c r="J5" s="115"/>
      <c r="K5" s="115"/>
      <c r="L5" s="115"/>
      <c r="M5" s="115"/>
    </row>
    <row r="6" spans="1:13">
      <c r="A6"/>
      <c r="B6"/>
      <c r="C6"/>
      <c r="D6"/>
      <c r="E6"/>
      <c r="F6"/>
      <c r="G6"/>
      <c r="H6"/>
      <c r="I6"/>
      <c r="J6"/>
      <c r="K6"/>
      <c r="L6"/>
      <c r="M6"/>
    </row>
    <row r="7" spans="1:13">
      <c r="A7" s="115" t="s">
        <v>7175</v>
      </c>
      <c r="B7" s="115"/>
      <c r="C7" s="115"/>
      <c r="D7" s="115"/>
      <c r="E7" s="115"/>
      <c r="F7" s="115"/>
      <c r="G7" s="115"/>
      <c r="H7" s="115"/>
      <c r="I7" s="115"/>
      <c r="J7" s="115"/>
      <c r="K7" s="115"/>
      <c r="L7" s="115"/>
      <c r="M7" s="115"/>
    </row>
    <row r="8" spans="1:13">
      <c r="A8" s="115" t="s">
        <v>7176</v>
      </c>
      <c r="B8" s="115"/>
      <c r="C8" s="115"/>
      <c r="D8" s="115"/>
      <c r="E8" s="115"/>
      <c r="F8" s="115"/>
      <c r="G8" s="115"/>
      <c r="H8" s="115"/>
      <c r="I8" s="115"/>
      <c r="J8" s="115"/>
      <c r="K8" s="115"/>
      <c r="L8" s="115"/>
      <c r="M8" s="115"/>
    </row>
    <row r="9" spans="1:13">
      <c r="A9"/>
      <c r="B9"/>
      <c r="C9"/>
      <c r="D9"/>
      <c r="E9"/>
      <c r="F9"/>
      <c r="G9"/>
      <c r="H9"/>
      <c r="I9"/>
      <c r="J9"/>
      <c r="K9"/>
      <c r="L9"/>
      <c r="M9"/>
    </row>
    <row r="10" spans="1:13" ht="15.75">
      <c r="A10" s="119" t="s">
        <v>2336</v>
      </c>
      <c r="B10" s="115"/>
      <c r="C10" s="115"/>
      <c r="D10" s="115"/>
      <c r="E10" s="115"/>
      <c r="F10" s="115"/>
      <c r="G10" s="115"/>
      <c r="H10" s="115"/>
      <c r="I10" s="115"/>
      <c r="J10" s="115"/>
      <c r="K10" s="115"/>
      <c r="L10" s="115"/>
      <c r="M10" s="115"/>
    </row>
    <row r="11" spans="1:13">
      <c r="A11"/>
      <c r="B11"/>
      <c r="C11"/>
      <c r="D11"/>
      <c r="E11"/>
      <c r="F11"/>
      <c r="G11"/>
      <c r="H11"/>
      <c r="I11"/>
      <c r="J11"/>
      <c r="K11"/>
      <c r="L11"/>
      <c r="M11"/>
    </row>
    <row r="12" spans="1:13">
      <c r="A12" s="120" t="s">
        <v>2283</v>
      </c>
      <c r="B12" s="120" t="s">
        <v>2337</v>
      </c>
      <c r="C12" s="120" t="s">
        <v>2338</v>
      </c>
      <c r="D12" s="120" t="s">
        <v>2339</v>
      </c>
      <c r="E12" s="120" t="s">
        <v>2340</v>
      </c>
      <c r="F12" s="120" t="s">
        <v>2341</v>
      </c>
      <c r="G12" s="120" t="s">
        <v>2342</v>
      </c>
      <c r="H12" s="120" t="s">
        <v>2343</v>
      </c>
      <c r="I12" s="120" t="s">
        <v>2344</v>
      </c>
      <c r="J12" s="120" t="s">
        <v>2345</v>
      </c>
      <c r="K12" s="120" t="s">
        <v>2346</v>
      </c>
      <c r="L12" s="120" t="s">
        <v>2347</v>
      </c>
      <c r="M12" s="120" t="s">
        <v>2348</v>
      </c>
    </row>
    <row r="13" spans="1:13">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row>
    <row r="14" spans="1:13">
      <c r="A14" s="121">
        <v>1973</v>
      </c>
      <c r="B14" s="115">
        <v>0.248</v>
      </c>
      <c r="C14" s="115">
        <v>39.366999999999997</v>
      </c>
      <c r="D14" s="115">
        <v>5.7690000000000001</v>
      </c>
      <c r="E14" s="115">
        <v>164.333</v>
      </c>
      <c r="F14" s="115">
        <v>3.1120000000000001</v>
      </c>
      <c r="G14" s="115">
        <v>151.601</v>
      </c>
      <c r="H14" s="115">
        <v>6.0510000000000002</v>
      </c>
      <c r="I14" s="115">
        <v>887.01099999999997</v>
      </c>
      <c r="J14" s="115">
        <v>54.616999999999997</v>
      </c>
      <c r="K14" s="115">
        <v>1272.4939999999999</v>
      </c>
      <c r="L14" s="115">
        <v>2.3180000000000001</v>
      </c>
      <c r="M14" s="115">
        <v>1314.4259999999999</v>
      </c>
    </row>
    <row r="15" spans="1:13">
      <c r="A15" s="121">
        <v>1974</v>
      </c>
      <c r="B15" s="115">
        <v>0.17</v>
      </c>
      <c r="C15" s="115">
        <v>36.298000000000002</v>
      </c>
      <c r="D15" s="115">
        <v>5.6589999999999998</v>
      </c>
      <c r="E15" s="115">
        <v>162.87799999999999</v>
      </c>
      <c r="F15" s="115">
        <v>2.87</v>
      </c>
      <c r="G15" s="115">
        <v>142.34200000000001</v>
      </c>
      <c r="H15" s="115">
        <v>5.7949999999999999</v>
      </c>
      <c r="I15" s="115">
        <v>870.02300000000002</v>
      </c>
      <c r="J15" s="115">
        <v>52.317999999999998</v>
      </c>
      <c r="K15" s="115">
        <v>1241.886</v>
      </c>
      <c r="L15" s="115">
        <v>2.089</v>
      </c>
      <c r="M15" s="115">
        <v>1280.443</v>
      </c>
    </row>
    <row r="16" spans="1:13">
      <c r="A16" s="121">
        <v>1975</v>
      </c>
      <c r="B16" s="115">
        <v>5.0999999999999997E-2</v>
      </c>
      <c r="C16" s="115">
        <v>31.515999999999998</v>
      </c>
      <c r="D16" s="115">
        <v>4.9089999999999998</v>
      </c>
      <c r="E16" s="115">
        <v>156.863</v>
      </c>
      <c r="F16" s="115">
        <v>2.714</v>
      </c>
      <c r="G16" s="115">
        <v>144.33500000000001</v>
      </c>
      <c r="H16" s="115">
        <v>5.7320000000000002</v>
      </c>
      <c r="I16" s="115">
        <v>889.16399999999999</v>
      </c>
      <c r="J16" s="115">
        <v>53.396999999999998</v>
      </c>
      <c r="K16" s="115">
        <v>1257.114</v>
      </c>
      <c r="L16" s="115">
        <v>2.1190000000000002</v>
      </c>
      <c r="M16" s="115">
        <v>1290.8009999999999</v>
      </c>
    </row>
    <row r="17" spans="1:13">
      <c r="A17" s="121">
        <v>1976</v>
      </c>
      <c r="B17" s="115">
        <v>2.5999999999999999E-2</v>
      </c>
      <c r="C17" s="115">
        <v>29.614999999999998</v>
      </c>
      <c r="D17" s="115">
        <v>4.6630000000000003</v>
      </c>
      <c r="E17" s="115">
        <v>169.22800000000001</v>
      </c>
      <c r="F17" s="115">
        <v>2.96</v>
      </c>
      <c r="G17" s="115">
        <v>142.40799999999999</v>
      </c>
      <c r="H17" s="115">
        <v>6.367</v>
      </c>
      <c r="I17" s="115">
        <v>933.46100000000001</v>
      </c>
      <c r="J17" s="115">
        <v>61.862000000000002</v>
      </c>
      <c r="K17" s="115">
        <v>1320.9490000000001</v>
      </c>
      <c r="L17" s="115">
        <v>2.149</v>
      </c>
      <c r="M17" s="115">
        <v>1352.7380000000001</v>
      </c>
    </row>
    <row r="18" spans="1:13">
      <c r="A18" s="121">
        <v>1977</v>
      </c>
      <c r="B18" s="115">
        <v>1.9E-2</v>
      </c>
      <c r="C18" s="115">
        <v>28.768999999999998</v>
      </c>
      <c r="D18" s="115">
        <v>4.8620000000000001</v>
      </c>
      <c r="E18" s="115">
        <v>184.05699999999999</v>
      </c>
      <c r="F18" s="115">
        <v>3.1469999999999998</v>
      </c>
      <c r="G18" s="115">
        <v>148.69900000000001</v>
      </c>
      <c r="H18" s="115">
        <v>6.3609999999999998</v>
      </c>
      <c r="I18" s="115">
        <v>958.83100000000002</v>
      </c>
      <c r="J18" s="115">
        <v>68.221000000000004</v>
      </c>
      <c r="K18" s="115">
        <v>1374.1790000000001</v>
      </c>
      <c r="L18" s="115">
        <v>2.2629999999999999</v>
      </c>
      <c r="M18" s="115">
        <v>1405.23</v>
      </c>
    </row>
    <row r="19" spans="1:13">
      <c r="A19" s="121">
        <v>1978</v>
      </c>
      <c r="B19" s="115">
        <v>0</v>
      </c>
      <c r="C19" s="115">
        <v>28.565000000000001</v>
      </c>
      <c r="D19" s="115">
        <v>4.9400000000000004</v>
      </c>
      <c r="E19" s="115">
        <v>198.155</v>
      </c>
      <c r="F19" s="115">
        <v>3.3929999999999998</v>
      </c>
      <c r="G19" s="115">
        <v>152.102</v>
      </c>
      <c r="H19" s="115">
        <v>6.8319999999999999</v>
      </c>
      <c r="I19" s="115">
        <v>991.81399999999996</v>
      </c>
      <c r="J19" s="115">
        <v>74.323999999999998</v>
      </c>
      <c r="K19" s="115">
        <v>1431.56</v>
      </c>
      <c r="L19" s="115">
        <v>2.109</v>
      </c>
      <c r="M19" s="115">
        <v>1462.2339999999999</v>
      </c>
    </row>
    <row r="20" spans="1:13">
      <c r="A20" s="121">
        <v>1979</v>
      </c>
      <c r="B20" s="115">
        <v>0</v>
      </c>
      <c r="C20" s="115">
        <v>32.426000000000002</v>
      </c>
      <c r="D20" s="115">
        <v>4.8609999999999998</v>
      </c>
      <c r="E20" s="115">
        <v>214.85599999999999</v>
      </c>
      <c r="F20" s="115">
        <v>1.3680000000000001</v>
      </c>
      <c r="G20" s="115">
        <v>155.47200000000001</v>
      </c>
      <c r="H20" s="115">
        <v>7.149</v>
      </c>
      <c r="I20" s="115">
        <v>941.59199999999998</v>
      </c>
      <c r="J20" s="115">
        <v>92.225999999999999</v>
      </c>
      <c r="K20" s="115">
        <v>1417.5239999999999</v>
      </c>
      <c r="L20" s="115">
        <v>2.16</v>
      </c>
      <c r="M20" s="115">
        <v>1452.11</v>
      </c>
    </row>
    <row r="21" spans="1:13">
      <c r="A21" s="121">
        <v>1980</v>
      </c>
      <c r="B21" s="115">
        <v>0</v>
      </c>
      <c r="C21" s="115">
        <v>34.444000000000003</v>
      </c>
      <c r="D21" s="115">
        <v>4.4489999999999998</v>
      </c>
      <c r="E21" s="115">
        <v>206.697</v>
      </c>
      <c r="F21" s="115">
        <v>1.1100000000000001</v>
      </c>
      <c r="G21" s="115">
        <v>155.02600000000001</v>
      </c>
      <c r="H21" s="115">
        <v>6.3659999999999997</v>
      </c>
      <c r="I21" s="115">
        <v>881.85799999999995</v>
      </c>
      <c r="J21" s="115">
        <v>105.01600000000001</v>
      </c>
      <c r="K21" s="115">
        <v>1360.5219999999999</v>
      </c>
      <c r="L21" s="115">
        <v>2.4020000000000001</v>
      </c>
      <c r="M21" s="115">
        <v>1397.3679999999999</v>
      </c>
    </row>
    <row r="22" spans="1:13">
      <c r="A22" s="121">
        <v>1981</v>
      </c>
      <c r="B22" s="115">
        <v>0</v>
      </c>
      <c r="C22" s="115">
        <v>34.896000000000001</v>
      </c>
      <c r="D22" s="115">
        <v>3.89</v>
      </c>
      <c r="E22" s="115">
        <v>214.57300000000001</v>
      </c>
      <c r="F22" s="115">
        <v>2.137</v>
      </c>
      <c r="G22" s="115">
        <v>146.405</v>
      </c>
      <c r="H22" s="115">
        <v>6.1050000000000004</v>
      </c>
      <c r="I22" s="115">
        <v>881.60500000000002</v>
      </c>
      <c r="J22" s="115">
        <v>91.534999999999997</v>
      </c>
      <c r="K22" s="115">
        <v>1346.251</v>
      </c>
      <c r="L22" s="115">
        <v>2.3140000000000001</v>
      </c>
      <c r="M22" s="115">
        <v>1383.461</v>
      </c>
    </row>
    <row r="23" spans="1:13">
      <c r="A23" s="121">
        <v>1982</v>
      </c>
      <c r="B23" s="115">
        <v>0</v>
      </c>
      <c r="C23" s="115">
        <v>32.433</v>
      </c>
      <c r="D23" s="115">
        <v>3.2480000000000002</v>
      </c>
      <c r="E23" s="115">
        <v>206.304</v>
      </c>
      <c r="F23" s="115">
        <v>2.1440000000000001</v>
      </c>
      <c r="G23" s="115">
        <v>147.17699999999999</v>
      </c>
      <c r="H23" s="115">
        <v>5.5670000000000002</v>
      </c>
      <c r="I23" s="115">
        <v>876.83900000000006</v>
      </c>
      <c r="J23" s="115">
        <v>76.581999999999994</v>
      </c>
      <c r="K23" s="115">
        <v>1317.8620000000001</v>
      </c>
      <c r="L23" s="115">
        <v>2.3029999999999999</v>
      </c>
      <c r="M23" s="115">
        <v>1352.598</v>
      </c>
    </row>
    <row r="24" spans="1:13">
      <c r="A24" s="121">
        <v>1983</v>
      </c>
      <c r="B24" s="115">
        <v>0</v>
      </c>
      <c r="C24" s="115">
        <v>26.779</v>
      </c>
      <c r="D24" s="115">
        <v>3.2959999999999998</v>
      </c>
      <c r="E24" s="115">
        <v>214.87299999999999</v>
      </c>
      <c r="F24" s="115">
        <v>2.5459999999999998</v>
      </c>
      <c r="G24" s="115">
        <v>152.29</v>
      </c>
      <c r="H24" s="115">
        <v>5.8289999999999997</v>
      </c>
      <c r="I24" s="115">
        <v>888.95399999999995</v>
      </c>
      <c r="J24" s="115">
        <v>61.652999999999999</v>
      </c>
      <c r="K24" s="115">
        <v>1329.441</v>
      </c>
      <c r="L24" s="115">
        <v>2.6429999999999998</v>
      </c>
      <c r="M24" s="115">
        <v>1358.8620000000001</v>
      </c>
    </row>
    <row r="25" spans="1:13">
      <c r="A25" s="121">
        <v>1984</v>
      </c>
      <c r="B25" s="115">
        <v>0</v>
      </c>
      <c r="C25" s="115">
        <v>28.866</v>
      </c>
      <c r="D25" s="115">
        <v>3.0339999999999998</v>
      </c>
      <c r="E25" s="115">
        <v>218.012</v>
      </c>
      <c r="F25" s="115">
        <v>2.68</v>
      </c>
      <c r="G25" s="115">
        <v>171.696</v>
      </c>
      <c r="H25" s="115">
        <v>6.2160000000000002</v>
      </c>
      <c r="I25" s="115">
        <v>897.33399999999995</v>
      </c>
      <c r="J25" s="115">
        <v>60.591000000000001</v>
      </c>
      <c r="K25" s="115">
        <v>1359.5619999999999</v>
      </c>
      <c r="L25" s="115">
        <v>2.931</v>
      </c>
      <c r="M25" s="115">
        <v>1391.3589999999999</v>
      </c>
    </row>
    <row r="26" spans="1:13">
      <c r="A26" s="121">
        <v>1985</v>
      </c>
      <c r="B26" s="115">
        <v>0</v>
      </c>
      <c r="C26" s="115">
        <v>27.527999999999999</v>
      </c>
      <c r="D26" s="115">
        <v>3.4790000000000001</v>
      </c>
      <c r="E26" s="115">
        <v>234.44800000000001</v>
      </c>
      <c r="F26" s="115">
        <v>1.859</v>
      </c>
      <c r="G26" s="115">
        <v>177.61199999999999</v>
      </c>
      <c r="H26" s="115">
        <v>5.7930000000000001</v>
      </c>
      <c r="I26" s="115">
        <v>910.40899999999999</v>
      </c>
      <c r="J26" s="115">
        <v>58.988</v>
      </c>
      <c r="K26" s="115">
        <v>1392.588</v>
      </c>
      <c r="L26" s="115">
        <v>2.91</v>
      </c>
      <c r="M26" s="115">
        <v>1423.027</v>
      </c>
    </row>
    <row r="27" spans="1:13">
      <c r="A27" s="121">
        <v>1986</v>
      </c>
      <c r="B27" s="115">
        <v>0</v>
      </c>
      <c r="C27" s="115">
        <v>26.454000000000001</v>
      </c>
      <c r="D27" s="115">
        <v>4.0739999999999998</v>
      </c>
      <c r="E27" s="115">
        <v>237.98599999999999</v>
      </c>
      <c r="F27" s="115">
        <v>1.718</v>
      </c>
      <c r="G27" s="115">
        <v>190.80500000000001</v>
      </c>
      <c r="H27" s="115">
        <v>5.6639999999999997</v>
      </c>
      <c r="I27" s="115">
        <v>938.22699999999998</v>
      </c>
      <c r="J27" s="115">
        <v>65.313999999999993</v>
      </c>
      <c r="K27" s="115">
        <v>1443.787</v>
      </c>
      <c r="L27" s="115">
        <v>3.0259999999999998</v>
      </c>
      <c r="M27" s="115">
        <v>1473.2670000000001</v>
      </c>
    </row>
    <row r="28" spans="1:13">
      <c r="A28" s="121">
        <v>1987</v>
      </c>
      <c r="B28" s="115">
        <v>0</v>
      </c>
      <c r="C28" s="115">
        <v>28.37</v>
      </c>
      <c r="D28" s="115">
        <v>3.1549999999999998</v>
      </c>
      <c r="E28" s="115">
        <v>246.61199999999999</v>
      </c>
      <c r="F28" s="115">
        <v>1.36</v>
      </c>
      <c r="G28" s="115">
        <v>202.21899999999999</v>
      </c>
      <c r="H28" s="115">
        <v>6.4029999999999996</v>
      </c>
      <c r="I28" s="115">
        <v>961.38900000000001</v>
      </c>
      <c r="J28" s="115">
        <v>67.620999999999995</v>
      </c>
      <c r="K28" s="115">
        <v>1488.76</v>
      </c>
      <c r="L28" s="115">
        <v>3.1419999999999999</v>
      </c>
      <c r="M28" s="115">
        <v>1520.2719999999999</v>
      </c>
    </row>
    <row r="29" spans="1:13">
      <c r="A29" s="121">
        <v>1988</v>
      </c>
      <c r="B29" s="115">
        <v>0</v>
      </c>
      <c r="C29" s="115">
        <v>33.481999999999999</v>
      </c>
      <c r="D29" s="115">
        <v>3.387</v>
      </c>
      <c r="E29" s="115">
        <v>268.17599999999999</v>
      </c>
      <c r="F29" s="115">
        <v>1.466</v>
      </c>
      <c r="G29" s="115">
        <v>212.10300000000001</v>
      </c>
      <c r="H29" s="115">
        <v>6.1749999999999998</v>
      </c>
      <c r="I29" s="115">
        <v>982.92100000000005</v>
      </c>
      <c r="J29" s="115">
        <v>69.018000000000001</v>
      </c>
      <c r="K29" s="115">
        <v>1543.2449999999999</v>
      </c>
      <c r="L29" s="115">
        <v>3.2010000000000001</v>
      </c>
      <c r="M29" s="115">
        <v>1579.9290000000001</v>
      </c>
    </row>
    <row r="30" spans="1:13">
      <c r="A30" s="121">
        <v>1989</v>
      </c>
      <c r="B30" s="115">
        <v>0</v>
      </c>
      <c r="C30" s="115">
        <v>34.421999999999997</v>
      </c>
      <c r="D30" s="115">
        <v>3.29</v>
      </c>
      <c r="E30" s="115">
        <v>272.642</v>
      </c>
      <c r="F30" s="115">
        <v>1.431</v>
      </c>
      <c r="G30" s="115">
        <v>217.59</v>
      </c>
      <c r="H30" s="115">
        <v>6.3339999999999996</v>
      </c>
      <c r="I30" s="115">
        <v>979.18600000000004</v>
      </c>
      <c r="J30" s="115">
        <v>72.924999999999997</v>
      </c>
      <c r="K30" s="115">
        <v>1553.3979999999999</v>
      </c>
      <c r="L30" s="115">
        <v>3.3079999999999998</v>
      </c>
      <c r="M30" s="115">
        <v>1591.1279999999999</v>
      </c>
    </row>
    <row r="31" spans="1:13">
      <c r="A31" s="121">
        <v>1990</v>
      </c>
      <c r="B31" s="115">
        <v>0</v>
      </c>
      <c r="C31" s="115">
        <v>36.000999999999998</v>
      </c>
      <c r="D31" s="115">
        <v>3.11</v>
      </c>
      <c r="E31" s="115">
        <v>270.76499999999999</v>
      </c>
      <c r="F31" s="115">
        <v>1.4410000000000001</v>
      </c>
      <c r="G31" s="115">
        <v>222.61099999999999</v>
      </c>
      <c r="H31" s="115">
        <v>6.5179999999999998</v>
      </c>
      <c r="I31" s="115">
        <v>966.8</v>
      </c>
      <c r="J31" s="115">
        <v>76.295000000000002</v>
      </c>
      <c r="K31" s="115">
        <v>1547.54</v>
      </c>
      <c r="L31" s="115">
        <v>3.198</v>
      </c>
      <c r="M31" s="115">
        <v>1586.7380000000001</v>
      </c>
    </row>
    <row r="32" spans="1:13">
      <c r="A32" s="121">
        <v>1991</v>
      </c>
      <c r="B32" s="115">
        <v>0</v>
      </c>
      <c r="C32" s="115">
        <v>32.871000000000002</v>
      </c>
      <c r="D32" s="115">
        <v>2.8839999999999999</v>
      </c>
      <c r="E32" s="115">
        <v>266.29000000000002</v>
      </c>
      <c r="F32" s="115">
        <v>1.331</v>
      </c>
      <c r="G32" s="115">
        <v>215.179</v>
      </c>
      <c r="H32" s="115">
        <v>5.8310000000000004</v>
      </c>
      <c r="I32" s="115">
        <v>962.41200000000003</v>
      </c>
      <c r="J32" s="115">
        <v>77.040000000000006</v>
      </c>
      <c r="K32" s="115">
        <v>1530.9659999999999</v>
      </c>
      <c r="L32" s="115">
        <v>3.1429999999999998</v>
      </c>
      <c r="M32" s="115">
        <v>1566.98</v>
      </c>
    </row>
    <row r="33" spans="1:13">
      <c r="A33" s="121">
        <v>1992</v>
      </c>
      <c r="B33" s="115">
        <v>0</v>
      </c>
      <c r="C33" s="115">
        <v>32.223999999999997</v>
      </c>
      <c r="D33" s="115">
        <v>2.8380000000000001</v>
      </c>
      <c r="E33" s="115">
        <v>272.45</v>
      </c>
      <c r="F33" s="115">
        <v>1.222</v>
      </c>
      <c r="G33" s="115">
        <v>213.38499999999999</v>
      </c>
      <c r="H33" s="115">
        <v>5.9450000000000003</v>
      </c>
      <c r="I33" s="115">
        <v>979.05399999999997</v>
      </c>
      <c r="J33" s="115">
        <v>80.347999999999999</v>
      </c>
      <c r="K33" s="115">
        <v>1555.242</v>
      </c>
      <c r="L33" s="115">
        <v>3.1320000000000001</v>
      </c>
      <c r="M33" s="115">
        <v>1590.597</v>
      </c>
    </row>
    <row r="34" spans="1:13">
      <c r="A34" s="121">
        <v>1993</v>
      </c>
      <c r="B34" s="115">
        <v>0</v>
      </c>
      <c r="C34" s="115">
        <v>34.155000000000001</v>
      </c>
      <c r="D34" s="115">
        <v>2.6539999999999999</v>
      </c>
      <c r="E34" s="115">
        <v>280.726</v>
      </c>
      <c r="F34" s="115">
        <v>1.2749999999999999</v>
      </c>
      <c r="G34" s="115">
        <v>215.059</v>
      </c>
      <c r="H34" s="115">
        <v>6.0529999999999999</v>
      </c>
      <c r="I34" s="115">
        <v>993.06600000000003</v>
      </c>
      <c r="J34" s="115">
        <v>67.692999999999998</v>
      </c>
      <c r="K34" s="115">
        <v>1566.527</v>
      </c>
      <c r="L34" s="115">
        <v>3.1920000000000002</v>
      </c>
      <c r="M34" s="115">
        <v>1603.874</v>
      </c>
    </row>
    <row r="35" spans="1:13">
      <c r="A35" s="121">
        <v>1994</v>
      </c>
      <c r="B35" s="115">
        <v>0</v>
      </c>
      <c r="C35" s="115">
        <v>37.563000000000002</v>
      </c>
      <c r="D35" s="115">
        <v>2.637</v>
      </c>
      <c r="E35" s="115">
        <v>297.93700000000001</v>
      </c>
      <c r="F35" s="115">
        <v>2.141</v>
      </c>
      <c r="G35" s="115">
        <v>223.81200000000001</v>
      </c>
      <c r="H35" s="115">
        <v>6.327</v>
      </c>
      <c r="I35" s="115">
        <v>1004.056</v>
      </c>
      <c r="J35" s="115">
        <v>66.277000000000001</v>
      </c>
      <c r="K35" s="115">
        <v>1603.1859999999999</v>
      </c>
      <c r="L35" s="115">
        <v>3.3010000000000002</v>
      </c>
      <c r="M35" s="115">
        <v>1644.05</v>
      </c>
    </row>
    <row r="36" spans="1:13">
      <c r="A36" s="121">
        <v>1995</v>
      </c>
      <c r="B36" s="115">
        <v>0</v>
      </c>
      <c r="C36" s="115">
        <v>38.398000000000003</v>
      </c>
      <c r="D36" s="115">
        <v>2.7370000000000001</v>
      </c>
      <c r="E36" s="115">
        <v>309.98099999999999</v>
      </c>
      <c r="F36" s="115">
        <v>1.1160000000000001</v>
      </c>
      <c r="G36" s="115">
        <v>222.114</v>
      </c>
      <c r="H36" s="115">
        <v>6.218</v>
      </c>
      <c r="I36" s="115">
        <v>1026.384</v>
      </c>
      <c r="J36" s="115">
        <v>68.373999999999995</v>
      </c>
      <c r="K36" s="115">
        <v>1636.924</v>
      </c>
      <c r="L36" s="115">
        <v>3.2309999999999999</v>
      </c>
      <c r="M36" s="115">
        <v>1678.5519999999999</v>
      </c>
    </row>
    <row r="37" spans="1:13">
      <c r="A37" s="121">
        <v>1996</v>
      </c>
      <c r="B37" s="115">
        <v>0</v>
      </c>
      <c r="C37" s="115">
        <v>39.084000000000003</v>
      </c>
      <c r="D37" s="115">
        <v>2.5830000000000002</v>
      </c>
      <c r="E37" s="115">
        <v>330.25299999999999</v>
      </c>
      <c r="F37" s="115">
        <v>0.98399999999999999</v>
      </c>
      <c r="G37" s="115">
        <v>236.47300000000001</v>
      </c>
      <c r="H37" s="115">
        <v>6.0350000000000001</v>
      </c>
      <c r="I37" s="115">
        <v>1046.05</v>
      </c>
      <c r="J37" s="115">
        <v>63.927</v>
      </c>
      <c r="K37" s="115">
        <v>1686.3040000000001</v>
      </c>
      <c r="L37" s="115">
        <v>3.2229999999999999</v>
      </c>
      <c r="M37" s="115">
        <v>1728.61</v>
      </c>
    </row>
    <row r="38" spans="1:13">
      <c r="A38" s="121">
        <v>1997</v>
      </c>
      <c r="B38" s="115">
        <v>0</v>
      </c>
      <c r="C38" s="115">
        <v>41.387</v>
      </c>
      <c r="D38" s="115">
        <v>2.7450000000000001</v>
      </c>
      <c r="E38" s="115">
        <v>345.24900000000002</v>
      </c>
      <c r="F38" s="115">
        <v>0.89600000000000002</v>
      </c>
      <c r="G38" s="115">
        <v>238.923</v>
      </c>
      <c r="H38" s="115">
        <v>6.375</v>
      </c>
      <c r="I38" s="115">
        <v>1055.42</v>
      </c>
      <c r="J38" s="115">
        <v>53.445</v>
      </c>
      <c r="K38" s="115">
        <v>1703.0519999999999</v>
      </c>
      <c r="L38" s="115">
        <v>3.2730000000000001</v>
      </c>
      <c r="M38" s="115">
        <v>1747.712</v>
      </c>
    </row>
    <row r="39" spans="1:13">
      <c r="A39" s="121">
        <v>1998</v>
      </c>
      <c r="B39" s="115">
        <v>0</v>
      </c>
      <c r="C39" s="115">
        <v>35.287999999999997</v>
      </c>
      <c r="D39" s="115">
        <v>2.4540000000000002</v>
      </c>
      <c r="E39" s="115">
        <v>355.47800000000001</v>
      </c>
      <c r="F39" s="115">
        <v>1.111</v>
      </c>
      <c r="G39" s="115">
        <v>242.434</v>
      </c>
      <c r="H39" s="115">
        <v>6.6740000000000004</v>
      </c>
      <c r="I39" s="115">
        <v>1087.8979999999999</v>
      </c>
      <c r="J39" s="115">
        <v>50.591000000000001</v>
      </c>
      <c r="K39" s="115">
        <v>1746.6410000000001</v>
      </c>
      <c r="L39" s="115">
        <v>3.3239999999999998</v>
      </c>
      <c r="M39" s="115">
        <v>1785.2529999999999</v>
      </c>
    </row>
    <row r="40" spans="1:13">
      <c r="A40" s="121">
        <v>1999</v>
      </c>
      <c r="B40" s="115">
        <v>0</v>
      </c>
      <c r="C40" s="115">
        <v>35.811</v>
      </c>
      <c r="D40" s="115">
        <v>2.7080000000000002</v>
      </c>
      <c r="E40" s="115">
        <v>369.47800000000001</v>
      </c>
      <c r="F40" s="115">
        <v>0.89900000000000002</v>
      </c>
      <c r="G40" s="115">
        <v>250.018</v>
      </c>
      <c r="H40" s="115">
        <v>6.7439999999999998</v>
      </c>
      <c r="I40" s="115">
        <v>1112.777</v>
      </c>
      <c r="J40" s="115">
        <v>49.970999999999997</v>
      </c>
      <c r="K40" s="115">
        <v>1792.5940000000001</v>
      </c>
      <c r="L40" s="115">
        <v>3.4049999999999998</v>
      </c>
      <c r="M40" s="115">
        <v>1831.809</v>
      </c>
    </row>
    <row r="41" spans="1:13">
      <c r="A41" s="121">
        <v>2000</v>
      </c>
      <c r="B41" s="115">
        <v>0</v>
      </c>
      <c r="C41" s="115">
        <v>35.65</v>
      </c>
      <c r="D41" s="115">
        <v>2.5089999999999999</v>
      </c>
      <c r="E41" s="115">
        <v>385.72</v>
      </c>
      <c r="F41" s="115">
        <v>0.748</v>
      </c>
      <c r="G41" s="115">
        <v>258.58100000000002</v>
      </c>
      <c r="H41" s="115">
        <v>6.6429999999999998</v>
      </c>
      <c r="I41" s="115">
        <v>1127.539</v>
      </c>
      <c r="J41" s="115">
        <v>66.647999999999996</v>
      </c>
      <c r="K41" s="115">
        <v>1848.3879999999999</v>
      </c>
      <c r="L41" s="115">
        <v>3.6280000000000001</v>
      </c>
      <c r="M41" s="115">
        <v>1887.6659999999999</v>
      </c>
    </row>
    <row r="42" spans="1:13">
      <c r="A42" s="121">
        <v>2001</v>
      </c>
      <c r="B42" s="115">
        <v>0</v>
      </c>
      <c r="C42" s="115">
        <v>34.886000000000003</v>
      </c>
      <c r="D42" s="115">
        <v>2.415</v>
      </c>
      <c r="E42" s="115">
        <v>394.63600000000002</v>
      </c>
      <c r="F42" s="115">
        <v>0.86399999999999999</v>
      </c>
      <c r="G42" s="115">
        <v>247.43199999999999</v>
      </c>
      <c r="H42" s="115">
        <v>6.0860000000000003</v>
      </c>
      <c r="I42" s="115">
        <v>1125.28</v>
      </c>
      <c r="J42" s="115">
        <v>43.97</v>
      </c>
      <c r="K42" s="115">
        <v>1820.684</v>
      </c>
      <c r="L42" s="115">
        <v>3.8250000000000002</v>
      </c>
      <c r="M42" s="115">
        <v>1859.394</v>
      </c>
    </row>
    <row r="43" spans="1:13">
      <c r="A43" s="121">
        <v>2002</v>
      </c>
      <c r="B43" s="115">
        <v>0</v>
      </c>
      <c r="C43" s="115">
        <v>37.087000000000003</v>
      </c>
      <c r="D43" s="115">
        <v>2.3319999999999999</v>
      </c>
      <c r="E43" s="115">
        <v>402.14499999999998</v>
      </c>
      <c r="F43" s="115">
        <v>0.89900000000000002</v>
      </c>
      <c r="G43" s="115">
        <v>241.245</v>
      </c>
      <c r="H43" s="115">
        <v>6.0140000000000002</v>
      </c>
      <c r="I43" s="115">
        <v>1154.548</v>
      </c>
      <c r="J43" s="115">
        <v>50.823999999999998</v>
      </c>
      <c r="K43" s="115">
        <v>1858.0070000000001</v>
      </c>
      <c r="L43" s="115">
        <v>3.6379999999999999</v>
      </c>
      <c r="M43" s="115">
        <v>1898.731</v>
      </c>
    </row>
    <row r="44" spans="1:13">
      <c r="A44" s="121">
        <v>2003</v>
      </c>
      <c r="B44" s="115">
        <v>0</v>
      </c>
      <c r="C44" s="115">
        <v>33.264000000000003</v>
      </c>
      <c r="D44" s="115">
        <v>2.089</v>
      </c>
      <c r="E44" s="115">
        <v>417.065</v>
      </c>
      <c r="F44" s="115">
        <v>1.125</v>
      </c>
      <c r="G44" s="115">
        <v>235.839</v>
      </c>
      <c r="H44" s="115">
        <v>5.56</v>
      </c>
      <c r="I44" s="115">
        <v>1174.2560000000001</v>
      </c>
      <c r="J44" s="115">
        <v>42.872999999999998</v>
      </c>
      <c r="K44" s="115">
        <v>1878.808</v>
      </c>
      <c r="L44" s="115">
        <v>4.5119999999999996</v>
      </c>
      <c r="M44" s="115">
        <v>1916.5840000000001</v>
      </c>
    </row>
    <row r="45" spans="1:13">
      <c r="A45" s="121">
        <v>2004</v>
      </c>
      <c r="B45" s="115">
        <v>0</v>
      </c>
      <c r="C45" s="115">
        <v>31.927</v>
      </c>
      <c r="D45" s="115">
        <v>2.16</v>
      </c>
      <c r="E45" s="115">
        <v>442.97699999999998</v>
      </c>
      <c r="F45" s="115">
        <v>1.2030000000000001</v>
      </c>
      <c r="G45" s="115">
        <v>244.29400000000001</v>
      </c>
      <c r="H45" s="115">
        <v>5.633</v>
      </c>
      <c r="I45" s="115">
        <v>1183.096</v>
      </c>
      <c r="J45" s="115">
        <v>55.531999999999996</v>
      </c>
      <c r="K45" s="115">
        <v>1934.894</v>
      </c>
      <c r="L45" s="115">
        <v>4.7770000000000001</v>
      </c>
      <c r="M45" s="115">
        <v>1971.5989999999999</v>
      </c>
    </row>
    <row r="46" spans="1:13">
      <c r="A46" s="121">
        <v>2005</v>
      </c>
      <c r="B46" s="115">
        <v>0</v>
      </c>
      <c r="C46" s="115">
        <v>33.076000000000001</v>
      </c>
      <c r="D46" s="115">
        <v>2.4449999999999998</v>
      </c>
      <c r="E46" s="115">
        <v>453.238</v>
      </c>
      <c r="F46" s="115">
        <v>1.776</v>
      </c>
      <c r="G46" s="115">
        <v>250.95400000000001</v>
      </c>
      <c r="H46" s="115">
        <v>5.6029999999999998</v>
      </c>
      <c r="I46" s="115">
        <v>1177.443</v>
      </c>
      <c r="J46" s="115">
        <v>62.886000000000003</v>
      </c>
      <c r="K46" s="115">
        <v>1954.346</v>
      </c>
      <c r="L46" s="115">
        <v>4.944</v>
      </c>
      <c r="M46" s="115">
        <v>1992.366</v>
      </c>
    </row>
    <row r="47" spans="1:13">
      <c r="A47" s="121">
        <v>2006</v>
      </c>
      <c r="B47" s="115">
        <v>0</v>
      </c>
      <c r="C47" s="115">
        <v>33.133000000000003</v>
      </c>
      <c r="D47" s="115">
        <v>2.3119999999999998</v>
      </c>
      <c r="E47" s="115">
        <v>476.33300000000003</v>
      </c>
      <c r="F47" s="115">
        <v>1.7290000000000001</v>
      </c>
      <c r="G47" s="115">
        <v>244.066</v>
      </c>
      <c r="H47" s="115">
        <v>5.4589999999999996</v>
      </c>
      <c r="I47" s="115">
        <v>1187.527</v>
      </c>
      <c r="J47" s="115">
        <v>68.010000000000005</v>
      </c>
      <c r="K47" s="115">
        <v>1985.4369999999999</v>
      </c>
      <c r="L47" s="115">
        <v>4.7229999999999999</v>
      </c>
      <c r="M47" s="115">
        <v>2023.2929999999999</v>
      </c>
    </row>
    <row r="48" spans="1:13">
      <c r="A48" s="121">
        <v>2007</v>
      </c>
      <c r="B48" s="115">
        <v>0</v>
      </c>
      <c r="C48" s="115">
        <v>35.180999999999997</v>
      </c>
      <c r="D48" s="115">
        <v>2.1840000000000002</v>
      </c>
      <c r="E48" s="115">
        <v>476.048</v>
      </c>
      <c r="F48" s="115">
        <v>1.3819999999999999</v>
      </c>
      <c r="G48" s="115">
        <v>242.494</v>
      </c>
      <c r="H48" s="115">
        <v>5.6379999999999999</v>
      </c>
      <c r="I48" s="115">
        <v>1183.5239999999999</v>
      </c>
      <c r="J48" s="115">
        <v>74.616</v>
      </c>
      <c r="K48" s="115">
        <v>1985.885</v>
      </c>
      <c r="L48" s="115">
        <v>5.2590000000000003</v>
      </c>
      <c r="M48" s="115">
        <v>2026.325</v>
      </c>
    </row>
    <row r="49" spans="1:13">
      <c r="A49" s="121">
        <v>2008</v>
      </c>
      <c r="B49" s="115">
        <v>0</v>
      </c>
      <c r="C49" s="115">
        <v>36.701999999999998</v>
      </c>
      <c r="D49" s="115">
        <v>1.9550000000000001</v>
      </c>
      <c r="E49" s="115">
        <v>430.065</v>
      </c>
      <c r="F49" s="115">
        <v>2.528</v>
      </c>
      <c r="G49" s="115">
        <v>230.59399999999999</v>
      </c>
      <c r="H49" s="115">
        <v>5.234</v>
      </c>
      <c r="I49" s="115">
        <v>1114.0630000000001</v>
      </c>
      <c r="J49" s="115">
        <v>69.531000000000006</v>
      </c>
      <c r="K49" s="115">
        <v>1853.97</v>
      </c>
      <c r="L49" s="115">
        <v>4.859</v>
      </c>
      <c r="M49" s="115">
        <v>1895.5309999999999</v>
      </c>
    </row>
    <row r="50" spans="1:13">
      <c r="A50" s="121">
        <v>2009</v>
      </c>
      <c r="B50" s="115">
        <v>0</v>
      </c>
      <c r="C50" s="115">
        <v>37.924999999999997</v>
      </c>
      <c r="D50" s="115">
        <v>1.8360000000000001</v>
      </c>
      <c r="E50" s="115">
        <v>406.02600000000001</v>
      </c>
      <c r="F50" s="115">
        <v>1.7649999999999999</v>
      </c>
      <c r="G50" s="115">
        <v>208.23699999999999</v>
      </c>
      <c r="H50" s="115">
        <v>4.7060000000000004</v>
      </c>
      <c r="I50" s="115">
        <v>1107.038</v>
      </c>
      <c r="J50" s="115">
        <v>59.362000000000002</v>
      </c>
      <c r="K50" s="115">
        <v>1788.97</v>
      </c>
      <c r="L50" s="115">
        <v>4.657</v>
      </c>
      <c r="M50" s="115">
        <v>1831.5530000000001</v>
      </c>
    </row>
    <row r="51" spans="1:13">
      <c r="A51" s="121">
        <v>2010</v>
      </c>
      <c r="B51" s="115">
        <v>0</v>
      </c>
      <c r="C51" s="115">
        <v>38.171999999999997</v>
      </c>
      <c r="D51" s="115">
        <v>1.87</v>
      </c>
      <c r="E51" s="115">
        <v>428.98</v>
      </c>
      <c r="F51" s="115">
        <v>0.28799999999999998</v>
      </c>
      <c r="G51" s="115">
        <v>214.018</v>
      </c>
      <c r="H51" s="115">
        <v>5.7320000000000002</v>
      </c>
      <c r="I51" s="115">
        <v>1086.2729999999999</v>
      </c>
      <c r="J51" s="115">
        <v>66.981999999999999</v>
      </c>
      <c r="K51" s="115">
        <v>1804.1420000000001</v>
      </c>
      <c r="L51" s="115">
        <v>4.6630000000000003</v>
      </c>
      <c r="M51" s="115">
        <v>1846.9760000000001</v>
      </c>
    </row>
    <row r="52" spans="1:13">
      <c r="A52" s="121">
        <v>2011</v>
      </c>
      <c r="B52" s="115">
        <v>0</v>
      </c>
      <c r="C52" s="115">
        <v>38.947000000000003</v>
      </c>
      <c r="D52" s="115">
        <v>1.871</v>
      </c>
      <c r="E52" s="115">
        <v>436.35599999999999</v>
      </c>
      <c r="F52" s="115">
        <v>0.28899999999999998</v>
      </c>
      <c r="G52" s="115">
        <v>213.07499999999999</v>
      </c>
      <c r="H52" s="115">
        <v>5.4950000000000001</v>
      </c>
      <c r="I52" s="115">
        <v>1053.942</v>
      </c>
      <c r="J52" s="115">
        <v>58.296999999999997</v>
      </c>
      <c r="K52" s="115">
        <v>1769.325</v>
      </c>
      <c r="L52" s="115">
        <v>4.4390000000000001</v>
      </c>
      <c r="M52" s="115">
        <v>1812.71</v>
      </c>
    </row>
    <row r="53" spans="1:13">
      <c r="A53" s="121">
        <v>2012</v>
      </c>
      <c r="B53" s="115">
        <v>0</v>
      </c>
      <c r="C53" s="115">
        <v>41.372</v>
      </c>
      <c r="D53" s="115">
        <v>1.7370000000000001</v>
      </c>
      <c r="E53" s="115">
        <v>416.74900000000002</v>
      </c>
      <c r="F53" s="115">
        <v>0.28399999999999997</v>
      </c>
      <c r="G53" s="115">
        <v>209.58</v>
      </c>
      <c r="H53" s="115">
        <v>5.0149999999999997</v>
      </c>
      <c r="I53" s="115">
        <v>1046.5070000000001</v>
      </c>
      <c r="J53" s="115">
        <v>50.351999999999997</v>
      </c>
      <c r="K53" s="115">
        <v>1730.2239999999999</v>
      </c>
      <c r="L53" s="115">
        <v>4.0309999999999997</v>
      </c>
      <c r="M53" s="115">
        <v>1775.627</v>
      </c>
    </row>
    <row r="54" spans="1:13">
      <c r="A54" s="121">
        <v>2013</v>
      </c>
      <c r="B54" s="115">
        <v>0</v>
      </c>
      <c r="C54" s="115">
        <v>47.042999999999999</v>
      </c>
      <c r="D54" s="115">
        <v>1.546</v>
      </c>
      <c r="E54" s="115">
        <v>421.43200000000002</v>
      </c>
      <c r="F54" s="115">
        <v>0.38300000000000001</v>
      </c>
      <c r="G54" s="115">
        <v>214.429</v>
      </c>
      <c r="H54" s="115">
        <v>5.3090000000000002</v>
      </c>
      <c r="I54" s="115">
        <v>1057.4349999999999</v>
      </c>
      <c r="J54" s="115">
        <v>43.640999999999998</v>
      </c>
      <c r="K54" s="115">
        <v>1744.174</v>
      </c>
      <c r="L54" s="115">
        <v>4.1950000000000003</v>
      </c>
      <c r="M54" s="115">
        <v>1795.413</v>
      </c>
    </row>
    <row r="55" spans="1:13">
      <c r="A55" s="121">
        <v>2014</v>
      </c>
      <c r="B55" s="115">
        <v>0</v>
      </c>
      <c r="C55" s="115">
        <v>40.252000000000002</v>
      </c>
      <c r="D55" s="115">
        <v>1.5</v>
      </c>
      <c r="E55" s="115">
        <v>440.99200000000002</v>
      </c>
      <c r="F55" s="115">
        <v>0.47899999999999998</v>
      </c>
      <c r="G55" s="115">
        <v>219.74</v>
      </c>
      <c r="H55" s="115">
        <v>5.5309999999999997</v>
      </c>
      <c r="I55" s="115">
        <v>1067.444</v>
      </c>
      <c r="J55" s="115">
        <v>33.531999999999996</v>
      </c>
      <c r="K55" s="115">
        <v>1769.2190000000001</v>
      </c>
      <c r="L55" s="115">
        <v>4.2210000000000001</v>
      </c>
      <c r="M55" s="115">
        <v>1813.692</v>
      </c>
    </row>
    <row r="56" spans="1:13">
      <c r="A56" s="121">
        <v>2015</v>
      </c>
      <c r="B56" s="115">
        <v>0</v>
      </c>
      <c r="C56" s="115">
        <v>39.409999999999997</v>
      </c>
      <c r="D56" s="115">
        <v>1.462</v>
      </c>
      <c r="E56" s="115">
        <v>446.80099999999999</v>
      </c>
      <c r="F56" s="115">
        <v>0.628</v>
      </c>
      <c r="G56" s="115">
        <v>231.44800000000001</v>
      </c>
      <c r="H56" s="115">
        <v>6.0289999999999999</v>
      </c>
      <c r="I56" s="115">
        <v>1072.7070000000001</v>
      </c>
      <c r="J56" s="115">
        <v>34.798000000000002</v>
      </c>
      <c r="K56" s="115">
        <v>1793.873</v>
      </c>
      <c r="L56" s="115">
        <v>3.8839999999999999</v>
      </c>
      <c r="M56" s="115">
        <v>1837.1669999999999</v>
      </c>
    </row>
    <row r="57" spans="1:13">
      <c r="A57" s="121">
        <v>2016</v>
      </c>
      <c r="B57" s="115">
        <v>0</v>
      </c>
      <c r="C57" s="115">
        <v>40.063000000000002</v>
      </c>
      <c r="D57" s="115">
        <v>1.415</v>
      </c>
      <c r="E57" s="115">
        <v>437.04700000000003</v>
      </c>
      <c r="F57" s="115">
        <v>0.74299999999999999</v>
      </c>
      <c r="G57" s="115">
        <v>241.97300000000001</v>
      </c>
      <c r="H57" s="115">
        <v>5.7160000000000002</v>
      </c>
      <c r="I57" s="115">
        <v>1091.6500000000001</v>
      </c>
      <c r="J57" s="115">
        <v>46.792000000000002</v>
      </c>
      <c r="K57" s="115">
        <v>1825.337</v>
      </c>
      <c r="L57" s="115">
        <v>3.6259999999999999</v>
      </c>
      <c r="M57" s="115">
        <v>1869.0260000000001</v>
      </c>
    </row>
    <row r="58" spans="1:13">
      <c r="A58" s="121">
        <v>2017</v>
      </c>
      <c r="B58" s="115">
        <v>0</v>
      </c>
      <c r="C58" s="115">
        <v>42.252000000000002</v>
      </c>
      <c r="D58" s="115">
        <v>1.4490000000000001</v>
      </c>
      <c r="E58" s="115">
        <v>442.065</v>
      </c>
      <c r="F58" s="115">
        <v>0.77900000000000003</v>
      </c>
      <c r="G58" s="115">
        <v>251.46899999999999</v>
      </c>
      <c r="H58" s="115">
        <v>5.258</v>
      </c>
      <c r="I58" s="115">
        <v>1090.1420000000001</v>
      </c>
      <c r="J58" s="115">
        <v>49.905999999999999</v>
      </c>
      <c r="K58" s="115">
        <v>1841.069</v>
      </c>
      <c r="L58" s="115">
        <v>3.5209999999999999</v>
      </c>
      <c r="M58" s="115">
        <v>1886.8420000000001</v>
      </c>
    </row>
    <row r="59" spans="1:13">
      <c r="A59" s="121">
        <v>2018</v>
      </c>
      <c r="B59" s="115">
        <v>0</v>
      </c>
      <c r="C59" s="115">
        <v>50.908999999999999</v>
      </c>
      <c r="D59" s="115">
        <v>1.5489999999999999</v>
      </c>
      <c r="E59" s="115">
        <v>466.16899999999998</v>
      </c>
      <c r="F59" s="115">
        <v>0.79300000000000004</v>
      </c>
      <c r="G59" s="115">
        <v>255.18299999999999</v>
      </c>
      <c r="H59" s="115">
        <v>5.0730000000000004</v>
      </c>
      <c r="I59" s="115">
        <v>1089.598</v>
      </c>
      <c r="J59" s="115">
        <v>45.359000000000002</v>
      </c>
      <c r="K59" s="115">
        <v>1863.723</v>
      </c>
      <c r="L59" s="115">
        <v>3.504</v>
      </c>
      <c r="M59" s="115">
        <v>1918.136</v>
      </c>
    </row>
    <row r="60" spans="1:13">
      <c r="A60" s="121">
        <v>2019</v>
      </c>
      <c r="B60" s="115">
        <v>0</v>
      </c>
      <c r="C60" s="115">
        <v>58.948</v>
      </c>
      <c r="D60" s="115">
        <v>1.617</v>
      </c>
      <c r="E60" s="115">
        <v>468.47899999999998</v>
      </c>
      <c r="F60" s="115">
        <v>0.78500000000000003</v>
      </c>
      <c r="G60" s="115">
        <v>260.61900000000003</v>
      </c>
      <c r="H60" s="115">
        <v>4.8639999999999999</v>
      </c>
      <c r="I60" s="115">
        <v>1085.924</v>
      </c>
      <c r="J60" s="115">
        <v>39.731999999999999</v>
      </c>
      <c r="K60" s="115">
        <v>1862.02</v>
      </c>
      <c r="L60" s="115">
        <v>3.2389999999999999</v>
      </c>
      <c r="M60" s="115">
        <v>1924.2070000000001</v>
      </c>
    </row>
    <row r="61" spans="1:13">
      <c r="A61" s="121">
        <v>2020</v>
      </c>
      <c r="B61" s="115">
        <v>0</v>
      </c>
      <c r="C61" s="115">
        <v>58.658999999999999</v>
      </c>
      <c r="D61" s="115">
        <v>1.397</v>
      </c>
      <c r="E61" s="115">
        <v>439.20100000000002</v>
      </c>
      <c r="F61" s="115">
        <v>0.54400000000000004</v>
      </c>
      <c r="G61" s="115">
        <v>161.358</v>
      </c>
      <c r="H61" s="115">
        <v>4.282</v>
      </c>
      <c r="I61" s="115">
        <v>935.38900000000001</v>
      </c>
      <c r="J61" s="115">
        <v>29.396000000000001</v>
      </c>
      <c r="K61" s="115">
        <v>1571.566</v>
      </c>
      <c r="L61" s="115">
        <v>2.5539999999999998</v>
      </c>
      <c r="M61" s="115">
        <v>1632.78</v>
      </c>
    </row>
    <row r="62" spans="1:13">
      <c r="A62" s="121">
        <v>2021</v>
      </c>
      <c r="B62" s="115">
        <v>0</v>
      </c>
      <c r="C62" s="115">
        <v>65.090999999999994</v>
      </c>
      <c r="D62" s="115">
        <v>1.49</v>
      </c>
      <c r="E62" s="115">
        <v>459.30399999999997</v>
      </c>
      <c r="F62" s="115">
        <v>0.61399999999999999</v>
      </c>
      <c r="G62" s="115">
        <v>204.785</v>
      </c>
      <c r="H62" s="115">
        <v>4.4080000000000004</v>
      </c>
      <c r="I62" s="115">
        <v>1024.604</v>
      </c>
      <c r="J62" s="115">
        <v>46.171999999999997</v>
      </c>
      <c r="K62" s="115">
        <v>1741.3779999999999</v>
      </c>
      <c r="L62" s="115">
        <v>2.5819999999999999</v>
      </c>
      <c r="M62" s="115">
        <v>1809.05</v>
      </c>
    </row>
    <row r="63" spans="1:13">
      <c r="A63" s="121">
        <v>2022</v>
      </c>
      <c r="B63" s="115">
        <v>0</v>
      </c>
      <c r="C63" s="115">
        <v>68.290999999999997</v>
      </c>
      <c r="D63" s="115">
        <v>1.5389999999999999</v>
      </c>
      <c r="E63" s="115">
        <v>456.82400000000001</v>
      </c>
      <c r="F63" s="115">
        <v>0.622</v>
      </c>
      <c r="G63" s="115">
        <v>232.97</v>
      </c>
      <c r="H63" s="115">
        <v>4.6909999999999998</v>
      </c>
      <c r="I63" s="115">
        <v>1019.2329999999999</v>
      </c>
      <c r="J63" s="115">
        <v>49.725000000000001</v>
      </c>
      <c r="K63" s="115">
        <v>1765.605</v>
      </c>
      <c r="L63" s="115">
        <v>2.6</v>
      </c>
      <c r="M63" s="11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M63"/>
  <sheetViews>
    <sheetView topLeftCell="F1" workbookViewId="0">
      <selection activeCell="L13" sqref="L13:M64"/>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1928</v>
      </c>
      <c r="D1" s="27" t="s">
        <v>1921</v>
      </c>
      <c r="E1" s="27" t="s">
        <v>1921</v>
      </c>
      <c r="F1" s="27" t="s">
        <v>1921</v>
      </c>
      <c r="G1" s="27" t="s">
        <v>1921</v>
      </c>
      <c r="H1" s="28" t="s">
        <v>1920</v>
      </c>
      <c r="I1" s="27" t="s">
        <v>10709</v>
      </c>
      <c r="J1" s="28" t="s">
        <v>2379</v>
      </c>
    </row>
    <row r="2" spans="1:10" s="27" customFormat="1" ht="23.25" customHeight="1">
      <c r="A2" s="116" t="s">
        <v>2281</v>
      </c>
      <c r="B2" s="115"/>
      <c r="C2" s="115"/>
      <c r="D2" s="115"/>
      <c r="E2" s="115"/>
      <c r="F2" s="115"/>
      <c r="G2" s="115"/>
      <c r="H2" s="115"/>
      <c r="I2" s="115"/>
      <c r="J2" s="115"/>
    </row>
    <row r="3" spans="1:10" ht="18.75">
      <c r="A3" s="117" t="s">
        <v>7173</v>
      </c>
      <c r="B3" s="115"/>
      <c r="C3" s="115"/>
      <c r="D3" s="115"/>
      <c r="E3" s="115"/>
      <c r="F3" s="115"/>
      <c r="G3" s="115"/>
      <c r="H3" s="115"/>
      <c r="I3" s="115"/>
      <c r="J3" s="115"/>
    </row>
    <row r="4" spans="1:10">
      <c r="A4"/>
      <c r="B4"/>
      <c r="C4"/>
      <c r="D4"/>
      <c r="E4"/>
      <c r="F4"/>
      <c r="G4"/>
      <c r="H4"/>
      <c r="I4"/>
      <c r="J4"/>
    </row>
    <row r="5" spans="1:10">
      <c r="A5" s="118" t="s">
        <v>7174</v>
      </c>
      <c r="B5" s="115"/>
      <c r="C5" s="115"/>
      <c r="D5" s="115"/>
      <c r="E5" s="115"/>
      <c r="F5" s="115"/>
      <c r="G5" s="115"/>
      <c r="H5" s="115"/>
      <c r="I5" s="115"/>
      <c r="J5" s="115"/>
    </row>
    <row r="6" spans="1:10">
      <c r="A6"/>
      <c r="B6"/>
      <c r="C6"/>
      <c r="D6"/>
      <c r="E6"/>
      <c r="F6"/>
      <c r="G6"/>
      <c r="H6"/>
      <c r="I6"/>
      <c r="J6"/>
    </row>
    <row r="7" spans="1:10">
      <c r="A7" s="115" t="s">
        <v>7175</v>
      </c>
      <c r="B7" s="115"/>
      <c r="C7" s="115"/>
      <c r="D7" s="115"/>
      <c r="E7" s="115"/>
      <c r="F7" s="115"/>
      <c r="G7" s="115"/>
      <c r="H7" s="115"/>
      <c r="I7" s="115"/>
      <c r="J7" s="115"/>
    </row>
    <row r="8" spans="1:10">
      <c r="A8" s="115" t="s">
        <v>7176</v>
      </c>
      <c r="B8" s="115"/>
      <c r="C8" s="115"/>
      <c r="D8" s="115"/>
      <c r="E8" s="115"/>
      <c r="F8" s="115"/>
      <c r="G8" s="115"/>
      <c r="H8" s="115"/>
      <c r="I8" s="115"/>
      <c r="J8" s="115"/>
    </row>
    <row r="9" spans="1:10">
      <c r="A9"/>
      <c r="B9"/>
      <c r="C9"/>
      <c r="D9"/>
      <c r="E9"/>
      <c r="F9"/>
      <c r="G9"/>
      <c r="H9"/>
      <c r="I9"/>
      <c r="J9"/>
    </row>
    <row r="10" spans="1:10" ht="15.75">
      <c r="A10" s="119" t="s">
        <v>2349</v>
      </c>
      <c r="B10" s="115"/>
      <c r="C10" s="115"/>
      <c r="D10" s="115"/>
      <c r="E10" s="115"/>
      <c r="F10" s="115"/>
      <c r="G10" s="115"/>
      <c r="H10" s="115"/>
      <c r="I10" s="115"/>
      <c r="J10" s="115"/>
    </row>
    <row r="11" spans="1:10">
      <c r="A11"/>
      <c r="B11"/>
      <c r="C11"/>
      <c r="D11"/>
      <c r="E11"/>
      <c r="F11"/>
      <c r="G11"/>
      <c r="H11"/>
      <c r="I11"/>
      <c r="J11"/>
    </row>
    <row r="12" spans="1:10">
      <c r="A12" s="120" t="s">
        <v>2283</v>
      </c>
      <c r="B12" s="120" t="s">
        <v>2350</v>
      </c>
      <c r="C12" s="120" t="s">
        <v>2351</v>
      </c>
      <c r="D12" s="120" t="s">
        <v>2352</v>
      </c>
      <c r="E12" s="120" t="s">
        <v>2353</v>
      </c>
      <c r="F12" s="120" t="s">
        <v>2354</v>
      </c>
      <c r="G12" s="120" t="s">
        <v>2355</v>
      </c>
      <c r="H12" s="120" t="s">
        <v>2356</v>
      </c>
      <c r="I12" s="120" t="s">
        <v>2357</v>
      </c>
      <c r="J12" s="120" t="s">
        <v>2358</v>
      </c>
    </row>
    <row r="13" spans="1:10">
      <c r="A13" s="120"/>
      <c r="B13" s="120" t="s">
        <v>2298</v>
      </c>
      <c r="C13" s="120" t="s">
        <v>2298</v>
      </c>
      <c r="D13" s="120" t="s">
        <v>2298</v>
      </c>
      <c r="E13" s="120" t="s">
        <v>2298</v>
      </c>
      <c r="F13" s="120" t="s">
        <v>2298</v>
      </c>
      <c r="G13" s="120" t="s">
        <v>2298</v>
      </c>
      <c r="H13" s="120" t="s">
        <v>2298</v>
      </c>
      <c r="I13" s="120" t="s">
        <v>2298</v>
      </c>
      <c r="J13" s="120" t="s">
        <v>2298</v>
      </c>
    </row>
    <row r="14" spans="1:10" hidden="1">
      <c r="A14" s="121">
        <v>1973</v>
      </c>
      <c r="B14" s="115">
        <v>823.46600000000001</v>
      </c>
      <c r="C14" s="115">
        <v>198.65299999999999</v>
      </c>
      <c r="D14" s="115">
        <v>20.097999999999999</v>
      </c>
      <c r="E14" s="115">
        <v>1.5589999999999999</v>
      </c>
      <c r="F14" s="115">
        <v>242.28299999999999</v>
      </c>
      <c r="G14" s="115">
        <v>263.94</v>
      </c>
      <c r="H14" s="115" t="s">
        <v>2299</v>
      </c>
      <c r="I14" s="115" t="s">
        <v>2299</v>
      </c>
      <c r="J14" s="115">
        <v>1286.059</v>
      </c>
    </row>
    <row r="15" spans="1:10" hidden="1">
      <c r="A15" s="121">
        <v>1974</v>
      </c>
      <c r="B15" s="115">
        <v>811.63699999999994</v>
      </c>
      <c r="C15" s="115">
        <v>186.52500000000001</v>
      </c>
      <c r="D15" s="115">
        <v>22.745000000000001</v>
      </c>
      <c r="E15" s="115">
        <v>1.9219999999999999</v>
      </c>
      <c r="F15" s="115">
        <v>228.09899999999999</v>
      </c>
      <c r="G15" s="115">
        <v>252.76599999999999</v>
      </c>
      <c r="H15" s="115" t="s">
        <v>2299</v>
      </c>
      <c r="I15" s="115" t="s">
        <v>2299</v>
      </c>
      <c r="J15" s="115">
        <v>1250.9290000000001</v>
      </c>
    </row>
    <row r="16" spans="1:10" hidden="1">
      <c r="A16" s="121">
        <v>1975</v>
      </c>
      <c r="B16" s="115">
        <v>835.58600000000001</v>
      </c>
      <c r="C16" s="115">
        <v>171.715</v>
      </c>
      <c r="D16" s="115">
        <v>16.673999999999999</v>
      </c>
      <c r="E16" s="115">
        <v>0.216</v>
      </c>
      <c r="F16" s="115">
        <v>220.58099999999999</v>
      </c>
      <c r="G16" s="115">
        <v>237.47</v>
      </c>
      <c r="H16" s="115" t="s">
        <v>2299</v>
      </c>
      <c r="I16" s="115" t="s">
        <v>2299</v>
      </c>
      <c r="J16" s="115">
        <v>1244.771</v>
      </c>
    </row>
    <row r="17" spans="1:10" hidden="1">
      <c r="A17" s="121">
        <v>1976</v>
      </c>
      <c r="B17" s="115">
        <v>924.452</v>
      </c>
      <c r="C17" s="115">
        <v>167.04900000000001</v>
      </c>
      <c r="D17" s="115">
        <v>17.91</v>
      </c>
      <c r="E17" s="115">
        <v>0.20899999999999999</v>
      </c>
      <c r="F17" s="115">
        <v>242.702</v>
      </c>
      <c r="G17" s="115">
        <v>260.82100000000003</v>
      </c>
      <c r="H17" s="115" t="s">
        <v>2299</v>
      </c>
      <c r="I17" s="115" t="s">
        <v>2299</v>
      </c>
      <c r="J17" s="115">
        <v>1352.3219999999999</v>
      </c>
    </row>
    <row r="18" spans="1:10" hidden="1">
      <c r="A18" s="121">
        <v>1977</v>
      </c>
      <c r="B18" s="115">
        <v>975.98</v>
      </c>
      <c r="C18" s="115">
        <v>174.04599999999999</v>
      </c>
      <c r="D18" s="115">
        <v>20.864000000000001</v>
      </c>
      <c r="E18" s="115">
        <v>0.3</v>
      </c>
      <c r="F18" s="115">
        <v>271.40199999999999</v>
      </c>
      <c r="G18" s="115">
        <v>292.56599999999997</v>
      </c>
      <c r="H18" s="115" t="s">
        <v>2299</v>
      </c>
      <c r="I18" s="115" t="s">
        <v>2299</v>
      </c>
      <c r="J18" s="115">
        <v>1442.5920000000001</v>
      </c>
    </row>
    <row r="19" spans="1:10" hidden="1">
      <c r="A19" s="121">
        <v>1978</v>
      </c>
      <c r="B19" s="115">
        <v>973.721</v>
      </c>
      <c r="C19" s="115">
        <v>174.73599999999999</v>
      </c>
      <c r="D19" s="115">
        <v>20.347999999999999</v>
      </c>
      <c r="E19" s="115">
        <v>1.2250000000000001</v>
      </c>
      <c r="F19" s="115">
        <v>277.75200000000001</v>
      </c>
      <c r="G19" s="115">
        <v>299.32499999999999</v>
      </c>
      <c r="H19" s="115" t="s">
        <v>2299</v>
      </c>
      <c r="I19" s="115" t="s">
        <v>2299</v>
      </c>
      <c r="J19" s="115">
        <v>1447.7819999999999</v>
      </c>
    </row>
    <row r="20" spans="1:10" hidden="1">
      <c r="A20" s="121">
        <v>1979</v>
      </c>
      <c r="B20" s="115">
        <v>1070.886</v>
      </c>
      <c r="C20" s="115">
        <v>191.48099999999999</v>
      </c>
      <c r="D20" s="115">
        <v>13.134</v>
      </c>
      <c r="E20" s="115">
        <v>0.82399999999999995</v>
      </c>
      <c r="F20" s="115">
        <v>232.565</v>
      </c>
      <c r="G20" s="115">
        <v>246.524</v>
      </c>
      <c r="H20" s="115" t="s">
        <v>2299</v>
      </c>
      <c r="I20" s="115" t="s">
        <v>2299</v>
      </c>
      <c r="J20" s="115">
        <v>1508.89</v>
      </c>
    </row>
    <row r="21" spans="1:10" hidden="1">
      <c r="A21" s="121">
        <v>1980</v>
      </c>
      <c r="B21" s="115">
        <v>1152.94</v>
      </c>
      <c r="C21" s="115">
        <v>200.249</v>
      </c>
      <c r="D21" s="115">
        <v>12.462</v>
      </c>
      <c r="E21" s="115">
        <v>0.55100000000000005</v>
      </c>
      <c r="F21" s="115">
        <v>184.673</v>
      </c>
      <c r="G21" s="115">
        <v>197.68600000000001</v>
      </c>
      <c r="H21" s="115" t="s">
        <v>2299</v>
      </c>
      <c r="I21" s="115" t="s">
        <v>2299</v>
      </c>
      <c r="J21" s="115">
        <v>1550.874</v>
      </c>
    </row>
    <row r="22" spans="1:10" hidden="1">
      <c r="A22" s="121">
        <v>1981</v>
      </c>
      <c r="B22" s="115">
        <v>1196.7619999999999</v>
      </c>
      <c r="C22" s="115">
        <v>197.72200000000001</v>
      </c>
      <c r="D22" s="115">
        <v>9.1620000000000008</v>
      </c>
      <c r="E22" s="115">
        <v>0.42699999999999999</v>
      </c>
      <c r="F22" s="115">
        <v>155.702</v>
      </c>
      <c r="G22" s="115">
        <v>165.291</v>
      </c>
      <c r="H22" s="115" t="s">
        <v>2299</v>
      </c>
      <c r="I22" s="115" t="s">
        <v>2299</v>
      </c>
      <c r="J22" s="115">
        <v>1559.7750000000001</v>
      </c>
    </row>
    <row r="23" spans="1:10" hidden="1">
      <c r="A23" s="121">
        <v>1982</v>
      </c>
      <c r="B23" s="115">
        <v>1196.6379999999999</v>
      </c>
      <c r="C23" s="115">
        <v>175.54</v>
      </c>
      <c r="D23" s="115">
        <v>6.5949999999999998</v>
      </c>
      <c r="E23" s="115">
        <v>0.45900000000000002</v>
      </c>
      <c r="F23" s="115">
        <v>110.679</v>
      </c>
      <c r="G23" s="115">
        <v>117.733</v>
      </c>
      <c r="H23" s="115" t="s">
        <v>2299</v>
      </c>
      <c r="I23" s="115" t="s">
        <v>2299</v>
      </c>
      <c r="J23" s="115">
        <v>1489.912</v>
      </c>
    </row>
    <row r="24" spans="1:10" hidden="1">
      <c r="A24" s="121">
        <v>1983</v>
      </c>
      <c r="B24" s="115">
        <v>1256.596</v>
      </c>
      <c r="C24" s="115">
        <v>157.542</v>
      </c>
      <c r="D24" s="115">
        <v>7.1130000000000004</v>
      </c>
      <c r="E24" s="115">
        <v>0.80400000000000005</v>
      </c>
      <c r="F24" s="115">
        <v>108.10599999999999</v>
      </c>
      <c r="G24" s="115">
        <v>116.024</v>
      </c>
      <c r="H24" s="115" t="s">
        <v>2299</v>
      </c>
      <c r="I24" s="115" t="s">
        <v>2299</v>
      </c>
      <c r="J24" s="115">
        <v>1530.162</v>
      </c>
    </row>
    <row r="25" spans="1:10" hidden="1">
      <c r="A25" s="121">
        <v>1984</v>
      </c>
      <c r="B25" s="115">
        <v>1333.337</v>
      </c>
      <c r="C25" s="115">
        <v>169.53200000000001</v>
      </c>
      <c r="D25" s="115">
        <v>6.5439999999999996</v>
      </c>
      <c r="E25" s="115">
        <v>0.77400000000000002</v>
      </c>
      <c r="F25" s="115">
        <v>89.364999999999995</v>
      </c>
      <c r="G25" s="115">
        <v>96.683000000000007</v>
      </c>
      <c r="H25" s="115" t="s">
        <v>2299</v>
      </c>
      <c r="I25" s="115" t="s">
        <v>2299</v>
      </c>
      <c r="J25" s="115">
        <v>1599.5509999999999</v>
      </c>
    </row>
    <row r="26" spans="1:10" hidden="1">
      <c r="A26" s="121">
        <v>1985</v>
      </c>
      <c r="B26" s="115">
        <v>1383.0509999999999</v>
      </c>
      <c r="C26" s="115">
        <v>166.136</v>
      </c>
      <c r="D26" s="115">
        <v>6.3049999999999997</v>
      </c>
      <c r="E26" s="115">
        <v>0.71199999999999997</v>
      </c>
      <c r="F26" s="115">
        <v>74.960999999999999</v>
      </c>
      <c r="G26" s="115">
        <v>81.977999999999994</v>
      </c>
      <c r="H26" s="115" t="s">
        <v>2299</v>
      </c>
      <c r="I26" s="115" t="s">
        <v>2299</v>
      </c>
      <c r="J26" s="115">
        <v>1631.165</v>
      </c>
    </row>
    <row r="27" spans="1:10" hidden="1">
      <c r="A27" s="121">
        <v>1986</v>
      </c>
      <c r="B27" s="115">
        <v>1373.684</v>
      </c>
      <c r="C27" s="115">
        <v>141.53100000000001</v>
      </c>
      <c r="D27" s="115">
        <v>6.1719999999999997</v>
      </c>
      <c r="E27" s="115">
        <v>0.96199999999999997</v>
      </c>
      <c r="F27" s="115">
        <v>102.05</v>
      </c>
      <c r="G27" s="115">
        <v>109.18300000000001</v>
      </c>
      <c r="H27" s="115" t="s">
        <v>2299</v>
      </c>
      <c r="I27" s="115" t="s">
        <v>2299</v>
      </c>
      <c r="J27" s="115">
        <v>1624.3989999999999</v>
      </c>
    </row>
    <row r="28" spans="1:10" hidden="1">
      <c r="A28" s="121">
        <v>1987</v>
      </c>
      <c r="B28" s="115">
        <v>1443.0820000000001</v>
      </c>
      <c r="C28" s="115">
        <v>154.55000000000001</v>
      </c>
      <c r="D28" s="115">
        <v>6.62</v>
      </c>
      <c r="E28" s="115">
        <v>1.069</v>
      </c>
      <c r="F28" s="115">
        <v>86.873999999999995</v>
      </c>
      <c r="G28" s="115">
        <v>94.563000000000002</v>
      </c>
      <c r="H28" s="115" t="s">
        <v>2299</v>
      </c>
      <c r="I28" s="115" t="s">
        <v>2299</v>
      </c>
      <c r="J28" s="115">
        <v>1692.1949999999999</v>
      </c>
    </row>
    <row r="29" spans="1:10" hidden="1">
      <c r="A29" s="121">
        <v>1988</v>
      </c>
      <c r="B29" s="115">
        <v>1507.4269999999999</v>
      </c>
      <c r="C29" s="115">
        <v>142.715</v>
      </c>
      <c r="D29" s="115">
        <v>8.0860000000000003</v>
      </c>
      <c r="E29" s="115">
        <v>1.258</v>
      </c>
      <c r="F29" s="115">
        <v>108.268</v>
      </c>
      <c r="G29" s="115">
        <v>117.611</v>
      </c>
      <c r="H29" s="115" t="s">
        <v>2299</v>
      </c>
      <c r="I29" s="115" t="s">
        <v>2299</v>
      </c>
      <c r="J29" s="115">
        <v>1767.7529999999999</v>
      </c>
    </row>
    <row r="30" spans="1:10" hidden="1">
      <c r="A30" s="121">
        <v>1989</v>
      </c>
      <c r="B30" s="115">
        <v>1534.7460000000001</v>
      </c>
      <c r="C30" s="115">
        <v>168.15299999999999</v>
      </c>
      <c r="D30" s="115">
        <v>11.268000000000001</v>
      </c>
      <c r="E30" s="115">
        <v>1.591</v>
      </c>
      <c r="F30" s="115">
        <v>115.28</v>
      </c>
      <c r="G30" s="115">
        <v>128.13900000000001</v>
      </c>
      <c r="H30" s="115">
        <v>0.36299999999999999</v>
      </c>
      <c r="I30" s="115">
        <v>4.3659999999999997</v>
      </c>
      <c r="J30" s="115">
        <v>1835.7670000000001</v>
      </c>
    </row>
    <row r="31" spans="1:10" hidden="1">
      <c r="A31" s="121">
        <v>1990</v>
      </c>
      <c r="B31" s="115">
        <v>1546.5139999999999</v>
      </c>
      <c r="C31" s="115">
        <v>175.36</v>
      </c>
      <c r="D31" s="115">
        <v>7.1369999999999996</v>
      </c>
      <c r="E31" s="115">
        <v>3.101</v>
      </c>
      <c r="F31" s="115">
        <v>87.301000000000002</v>
      </c>
      <c r="G31" s="115">
        <v>97.539000000000001</v>
      </c>
      <c r="H31" s="115">
        <v>0.38400000000000001</v>
      </c>
      <c r="I31" s="115">
        <v>5.7949999999999999</v>
      </c>
      <c r="J31" s="115">
        <v>1825.5920000000001</v>
      </c>
    </row>
    <row r="32" spans="1:10" hidden="1">
      <c r="A32" s="121">
        <v>1991</v>
      </c>
      <c r="B32" s="115">
        <v>1547.174</v>
      </c>
      <c r="C32" s="115">
        <v>178.96600000000001</v>
      </c>
      <c r="D32" s="115">
        <v>6.1859999999999999</v>
      </c>
      <c r="E32" s="115">
        <v>2.9950000000000001</v>
      </c>
      <c r="F32" s="115">
        <v>81.498000000000005</v>
      </c>
      <c r="G32" s="115">
        <v>90.679000000000002</v>
      </c>
      <c r="H32" s="115">
        <v>0.39800000000000002</v>
      </c>
      <c r="I32" s="115">
        <v>7.2069999999999999</v>
      </c>
      <c r="J32" s="115">
        <v>1824.425</v>
      </c>
    </row>
    <row r="33" spans="1:10" hidden="1">
      <c r="A33" s="121">
        <v>1992</v>
      </c>
      <c r="B33" s="115">
        <v>1568.5409999999999</v>
      </c>
      <c r="C33" s="115">
        <v>186.07499999999999</v>
      </c>
      <c r="D33" s="115">
        <v>5.4379999999999997</v>
      </c>
      <c r="E33" s="115">
        <v>4.5960000000000001</v>
      </c>
      <c r="F33" s="115">
        <v>65.494</v>
      </c>
      <c r="G33" s="115">
        <v>75.528000000000006</v>
      </c>
      <c r="H33" s="115">
        <v>0.4</v>
      </c>
      <c r="I33" s="115">
        <v>8.4760000000000009</v>
      </c>
      <c r="J33" s="115">
        <v>1839.021</v>
      </c>
    </row>
    <row r="34" spans="1:10" hidden="1">
      <c r="A34" s="121">
        <v>1993</v>
      </c>
      <c r="B34" s="115">
        <v>1631.6189999999999</v>
      </c>
      <c r="C34" s="115">
        <v>187.58199999999999</v>
      </c>
      <c r="D34" s="115">
        <v>6.3970000000000002</v>
      </c>
      <c r="E34" s="115">
        <v>8.0310000000000006</v>
      </c>
      <c r="F34" s="115">
        <v>71.988</v>
      </c>
      <c r="G34" s="115">
        <v>86.415999999999997</v>
      </c>
      <c r="H34" s="115">
        <v>0.41499999999999998</v>
      </c>
      <c r="I34" s="115">
        <v>8.5920000000000005</v>
      </c>
      <c r="J34" s="115">
        <v>1914.625</v>
      </c>
    </row>
    <row r="35" spans="1:10" hidden="1">
      <c r="A35" s="121">
        <v>1994</v>
      </c>
      <c r="B35" s="115">
        <v>1637.8530000000001</v>
      </c>
      <c r="C35" s="115">
        <v>210.85499999999999</v>
      </c>
      <c r="D35" s="115">
        <v>8.8719999999999999</v>
      </c>
      <c r="E35" s="115">
        <v>7.1189999999999998</v>
      </c>
      <c r="F35" s="115">
        <v>65.256</v>
      </c>
      <c r="G35" s="115">
        <v>81.247</v>
      </c>
      <c r="H35" s="115">
        <v>0.38400000000000001</v>
      </c>
      <c r="I35" s="115">
        <v>9.3230000000000004</v>
      </c>
      <c r="J35" s="115">
        <v>1939.662</v>
      </c>
    </row>
    <row r="36" spans="1:10" hidden="1">
      <c r="A36" s="121">
        <v>1995</v>
      </c>
      <c r="B36" s="115">
        <v>1659.8610000000001</v>
      </c>
      <c r="C36" s="115">
        <v>228.173</v>
      </c>
      <c r="D36" s="115">
        <v>7.9859999999999998</v>
      </c>
      <c r="E36" s="115">
        <v>8.2260000000000009</v>
      </c>
      <c r="F36" s="115">
        <v>42.500999999999998</v>
      </c>
      <c r="G36" s="115">
        <v>58.712000000000003</v>
      </c>
      <c r="H36" s="115">
        <v>0.32900000000000001</v>
      </c>
      <c r="I36" s="115">
        <v>10.007999999999999</v>
      </c>
      <c r="J36" s="115">
        <v>1957.0830000000001</v>
      </c>
    </row>
    <row r="37" spans="1:10" hidden="1">
      <c r="A37" s="121">
        <v>1996</v>
      </c>
      <c r="B37" s="115">
        <v>1751.5229999999999</v>
      </c>
      <c r="C37" s="115">
        <v>204.86099999999999</v>
      </c>
      <c r="D37" s="115">
        <v>8.0830000000000002</v>
      </c>
      <c r="E37" s="115">
        <v>8.1259999999999994</v>
      </c>
      <c r="F37" s="115">
        <v>47.188000000000002</v>
      </c>
      <c r="G37" s="115">
        <v>63.396999999999998</v>
      </c>
      <c r="H37" s="115">
        <v>0.36</v>
      </c>
      <c r="I37" s="115">
        <v>9.9260000000000002</v>
      </c>
      <c r="J37" s="115">
        <v>2030.067</v>
      </c>
    </row>
    <row r="38" spans="1:10" hidden="1">
      <c r="A38" s="121">
        <v>1997</v>
      </c>
      <c r="B38" s="115">
        <v>1796.019</v>
      </c>
      <c r="C38" s="115">
        <v>218.81299999999999</v>
      </c>
      <c r="D38" s="115">
        <v>8.173</v>
      </c>
      <c r="E38" s="115">
        <v>10.371</v>
      </c>
      <c r="F38" s="115">
        <v>53.664000000000001</v>
      </c>
      <c r="G38" s="115">
        <v>72.207999999999998</v>
      </c>
      <c r="H38" s="115">
        <v>0.374</v>
      </c>
      <c r="I38" s="115">
        <v>10.33</v>
      </c>
      <c r="J38" s="115">
        <v>2097.7449999999999</v>
      </c>
    </row>
    <row r="39" spans="1:10" hidden="1">
      <c r="A39" s="121">
        <v>1998</v>
      </c>
      <c r="B39" s="115">
        <v>1827.1479999999999</v>
      </c>
      <c r="C39" s="115">
        <v>247.666</v>
      </c>
      <c r="D39" s="115">
        <v>10.026999999999999</v>
      </c>
      <c r="E39" s="115">
        <v>12.617000000000001</v>
      </c>
      <c r="F39" s="115">
        <v>78.62</v>
      </c>
      <c r="G39" s="115">
        <v>101.264</v>
      </c>
      <c r="H39" s="115">
        <v>0.375</v>
      </c>
      <c r="I39" s="115">
        <v>10.164</v>
      </c>
      <c r="J39" s="115">
        <v>2186.6170000000002</v>
      </c>
    </row>
    <row r="40" spans="1:10" hidden="1">
      <c r="A40" s="121">
        <v>1999</v>
      </c>
      <c r="B40" s="115">
        <v>1835.402</v>
      </c>
      <c r="C40" s="115">
        <v>259.94499999999999</v>
      </c>
      <c r="D40" s="115">
        <v>10.353</v>
      </c>
      <c r="E40" s="115">
        <v>11.487</v>
      </c>
      <c r="F40" s="115">
        <v>71.994</v>
      </c>
      <c r="G40" s="115">
        <v>93.834000000000003</v>
      </c>
      <c r="H40" s="115">
        <v>0.38100000000000001</v>
      </c>
      <c r="I40" s="115">
        <v>10.266999999999999</v>
      </c>
      <c r="J40" s="115">
        <v>2199.83</v>
      </c>
    </row>
    <row r="41" spans="1:10" hidden="1">
      <c r="A41" s="121">
        <v>2000</v>
      </c>
      <c r="B41" s="115">
        <v>1926.365</v>
      </c>
      <c r="C41" s="115">
        <v>280.82100000000003</v>
      </c>
      <c r="D41" s="115">
        <v>13.058999999999999</v>
      </c>
      <c r="E41" s="115">
        <v>10.073</v>
      </c>
      <c r="F41" s="115">
        <v>65.394000000000005</v>
      </c>
      <c r="G41" s="115">
        <v>88.525000000000006</v>
      </c>
      <c r="H41" s="115">
        <v>0.36199999999999999</v>
      </c>
      <c r="I41" s="115">
        <v>10.144</v>
      </c>
      <c r="J41" s="115">
        <v>2306.2179999999998</v>
      </c>
    </row>
    <row r="42" spans="1:10" hidden="1">
      <c r="A42" s="121">
        <v>2001</v>
      </c>
      <c r="B42" s="115">
        <v>1868.8340000000001</v>
      </c>
      <c r="C42" s="115">
        <v>289.35899999999998</v>
      </c>
      <c r="D42" s="115">
        <v>12.717000000000001</v>
      </c>
      <c r="E42" s="115">
        <v>10.541</v>
      </c>
      <c r="F42" s="115">
        <v>75.304000000000002</v>
      </c>
      <c r="G42" s="115">
        <v>98.561999999999998</v>
      </c>
      <c r="H42" s="115">
        <v>0.35299999999999998</v>
      </c>
      <c r="I42" s="115">
        <v>10.896000000000001</v>
      </c>
      <c r="J42" s="115">
        <v>2268.0039999999999</v>
      </c>
    </row>
    <row r="43" spans="1:10" hidden="1">
      <c r="A43" s="121">
        <v>2002</v>
      </c>
      <c r="B43" s="115">
        <v>1888.895</v>
      </c>
      <c r="C43" s="115">
        <v>306.00900000000001</v>
      </c>
      <c r="D43" s="115">
        <v>9.5030000000000001</v>
      </c>
      <c r="E43" s="115">
        <v>17.888000000000002</v>
      </c>
      <c r="F43" s="115">
        <v>49.465000000000003</v>
      </c>
      <c r="G43" s="115">
        <v>76.855999999999995</v>
      </c>
      <c r="H43" s="115">
        <v>0.372</v>
      </c>
      <c r="I43" s="115">
        <v>12.749000000000001</v>
      </c>
      <c r="J43" s="115">
        <v>2284.8820000000001</v>
      </c>
    </row>
    <row r="44" spans="1:10" hidden="1">
      <c r="A44" s="121">
        <v>2003</v>
      </c>
      <c r="B44" s="115">
        <v>1929.9570000000001</v>
      </c>
      <c r="C44" s="115">
        <v>278.12700000000001</v>
      </c>
      <c r="D44" s="115">
        <v>12.009</v>
      </c>
      <c r="E44" s="115">
        <v>17.835999999999999</v>
      </c>
      <c r="F44" s="115">
        <v>65.283000000000001</v>
      </c>
      <c r="G44" s="115">
        <v>95.129000000000005</v>
      </c>
      <c r="H44" s="115">
        <v>0.371</v>
      </c>
      <c r="I44" s="115">
        <v>11.443</v>
      </c>
      <c r="J44" s="115">
        <v>2315.027</v>
      </c>
    </row>
    <row r="45" spans="1:10" hidden="1">
      <c r="A45" s="121">
        <v>2004</v>
      </c>
      <c r="B45" s="115">
        <v>1942.02</v>
      </c>
      <c r="C45" s="115">
        <v>296.75</v>
      </c>
      <c r="D45" s="115">
        <v>8.3109999999999999</v>
      </c>
      <c r="E45" s="115">
        <v>21.527000000000001</v>
      </c>
      <c r="F45" s="115">
        <v>66.009</v>
      </c>
      <c r="G45" s="115">
        <v>95.846999999999994</v>
      </c>
      <c r="H45" s="115">
        <v>0.38100000000000001</v>
      </c>
      <c r="I45" s="115">
        <v>11.164999999999999</v>
      </c>
      <c r="J45" s="115">
        <v>2346.1619999999998</v>
      </c>
    </row>
    <row r="46" spans="1:10" hidden="1">
      <c r="A46" s="121">
        <v>2005</v>
      </c>
      <c r="B46" s="115">
        <v>1982.771</v>
      </c>
      <c r="C46" s="115">
        <v>318.858</v>
      </c>
      <c r="D46" s="115">
        <v>8.5500000000000007</v>
      </c>
      <c r="E46" s="115">
        <v>23.602</v>
      </c>
      <c r="F46" s="115">
        <v>65.816000000000003</v>
      </c>
      <c r="G46" s="115">
        <v>97.968999999999994</v>
      </c>
      <c r="H46" s="115">
        <v>0.377</v>
      </c>
      <c r="I46" s="115">
        <v>11.247999999999999</v>
      </c>
      <c r="J46" s="115">
        <v>2411.2240000000002</v>
      </c>
    </row>
    <row r="47" spans="1:10" hidden="1">
      <c r="A47" s="121">
        <v>2006</v>
      </c>
      <c r="B47" s="115">
        <v>1952.6890000000001</v>
      </c>
      <c r="C47" s="115">
        <v>337.97500000000002</v>
      </c>
      <c r="D47" s="115">
        <v>5.4710000000000001</v>
      </c>
      <c r="E47" s="115">
        <v>20.734000000000002</v>
      </c>
      <c r="F47" s="115">
        <v>27.073</v>
      </c>
      <c r="G47" s="115">
        <v>53.277999999999999</v>
      </c>
      <c r="H47" s="115">
        <v>0.374</v>
      </c>
      <c r="I47" s="115">
        <v>11.529</v>
      </c>
      <c r="J47" s="115">
        <v>2355.8449999999998</v>
      </c>
    </row>
    <row r="48" spans="1:10" hidden="1">
      <c r="A48" s="121">
        <v>2007</v>
      </c>
      <c r="B48" s="115">
        <v>1986.25</v>
      </c>
      <c r="C48" s="115">
        <v>371.46499999999997</v>
      </c>
      <c r="D48" s="115">
        <v>6.5819999999999999</v>
      </c>
      <c r="E48" s="115">
        <v>16.600000000000001</v>
      </c>
      <c r="F48" s="115">
        <v>29.783999999999999</v>
      </c>
      <c r="G48" s="115">
        <v>52.966000000000001</v>
      </c>
      <c r="H48" s="115">
        <v>0.376</v>
      </c>
      <c r="I48" s="115">
        <v>11.292999999999999</v>
      </c>
      <c r="J48" s="115">
        <v>2422.3490000000002</v>
      </c>
    </row>
    <row r="49" spans="1:13" hidden="1">
      <c r="A49" s="121">
        <v>2008</v>
      </c>
      <c r="B49" s="115">
        <v>1958.3879999999999</v>
      </c>
      <c r="C49" s="115">
        <v>362.11599999999999</v>
      </c>
      <c r="D49" s="115">
        <v>5.3849999999999998</v>
      </c>
      <c r="E49" s="115">
        <v>14.949</v>
      </c>
      <c r="F49" s="115">
        <v>18.053999999999998</v>
      </c>
      <c r="G49" s="115">
        <v>38.387999999999998</v>
      </c>
      <c r="H49" s="115">
        <v>0.38100000000000001</v>
      </c>
      <c r="I49" s="115">
        <v>11.614000000000001</v>
      </c>
      <c r="J49" s="115">
        <v>2370.886</v>
      </c>
    </row>
    <row r="50" spans="1:13" hidden="1">
      <c r="A50" s="121">
        <v>2009</v>
      </c>
      <c r="B50" s="115">
        <v>1740.153</v>
      </c>
      <c r="C50" s="115">
        <v>372.548</v>
      </c>
      <c r="D50" s="115">
        <v>5.1609999999999996</v>
      </c>
      <c r="E50" s="115">
        <v>13.462999999999999</v>
      </c>
      <c r="F50" s="115">
        <v>13.589</v>
      </c>
      <c r="G50" s="115">
        <v>32.213000000000001</v>
      </c>
      <c r="H50" s="115">
        <v>0.38600000000000001</v>
      </c>
      <c r="I50" s="115">
        <v>11.244999999999999</v>
      </c>
      <c r="J50" s="115">
        <v>2156.5430000000001</v>
      </c>
    </row>
    <row r="51" spans="1:13" hidden="1">
      <c r="A51" s="121">
        <v>2010</v>
      </c>
      <c r="B51" s="115">
        <v>1827.5640000000001</v>
      </c>
      <c r="C51" s="115">
        <v>399.66800000000001</v>
      </c>
      <c r="D51" s="115">
        <v>5.9130000000000003</v>
      </c>
      <c r="E51" s="115">
        <v>13.949</v>
      </c>
      <c r="F51" s="115">
        <v>11.568</v>
      </c>
      <c r="G51" s="115">
        <v>31.43</v>
      </c>
      <c r="H51" s="115">
        <v>0.39100000000000001</v>
      </c>
      <c r="I51" s="115">
        <v>11.010999999999999</v>
      </c>
      <c r="J51" s="115">
        <v>2270.0630000000001</v>
      </c>
    </row>
    <row r="52" spans="1:13" hidden="1">
      <c r="A52" s="121">
        <v>2011</v>
      </c>
      <c r="B52" s="115">
        <v>1722.66</v>
      </c>
      <c r="C52" s="115">
        <v>409.46699999999998</v>
      </c>
      <c r="D52" s="115">
        <v>4.7190000000000003</v>
      </c>
      <c r="E52" s="115">
        <v>14.125</v>
      </c>
      <c r="F52" s="115">
        <v>6.9889999999999999</v>
      </c>
      <c r="G52" s="115">
        <v>25.832999999999998</v>
      </c>
      <c r="H52" s="115">
        <v>0.39500000000000002</v>
      </c>
      <c r="I52" s="115">
        <v>11.327999999999999</v>
      </c>
      <c r="J52" s="115">
        <v>2169.6819999999998</v>
      </c>
    </row>
    <row r="53" spans="1:13" hidden="1">
      <c r="A53" s="121">
        <v>2012</v>
      </c>
      <c r="B53" s="115">
        <v>1511.7729999999999</v>
      </c>
      <c r="C53" s="115">
        <v>492.726</v>
      </c>
      <c r="D53" s="115">
        <v>3.887</v>
      </c>
      <c r="E53" s="115">
        <v>8.6850000000000005</v>
      </c>
      <c r="F53" s="115">
        <v>5.7610000000000001</v>
      </c>
      <c r="G53" s="115">
        <v>18.334</v>
      </c>
      <c r="H53" s="115">
        <v>0.4</v>
      </c>
      <c r="I53" s="115">
        <v>11.436999999999999</v>
      </c>
      <c r="J53" s="115">
        <v>2034.67</v>
      </c>
    </row>
    <row r="54" spans="1:13" hidden="1">
      <c r="A54" s="121">
        <v>2013</v>
      </c>
      <c r="B54" s="115">
        <v>1571.3030000000001</v>
      </c>
      <c r="C54" s="115">
        <v>444.10899999999998</v>
      </c>
      <c r="D54" s="115">
        <v>4.1109999999999998</v>
      </c>
      <c r="E54" s="115">
        <v>12.510999999999999</v>
      </c>
      <c r="F54" s="115">
        <v>5.7990000000000004</v>
      </c>
      <c r="G54" s="115">
        <v>22.420999999999999</v>
      </c>
      <c r="H54" s="115">
        <v>0.40500000000000003</v>
      </c>
      <c r="I54" s="115">
        <v>11.074</v>
      </c>
      <c r="J54" s="115">
        <v>2049.3119999999999</v>
      </c>
    </row>
    <row r="55" spans="1:13" hidden="1">
      <c r="A55" s="121">
        <v>2014</v>
      </c>
      <c r="B55" s="115">
        <v>1568.4880000000001</v>
      </c>
      <c r="C55" s="115">
        <v>443.03</v>
      </c>
      <c r="D55" s="115">
        <v>6.0960000000000001</v>
      </c>
      <c r="E55" s="115">
        <v>12.066000000000001</v>
      </c>
      <c r="F55" s="115">
        <v>7.1440000000000001</v>
      </c>
      <c r="G55" s="115">
        <v>25.305</v>
      </c>
      <c r="H55" s="115">
        <v>0.41799999999999998</v>
      </c>
      <c r="I55" s="115">
        <v>11.132</v>
      </c>
      <c r="J55" s="115">
        <v>2048.3719999999998</v>
      </c>
    </row>
    <row r="56" spans="1:13" hidden="1">
      <c r="A56" s="121">
        <v>2015</v>
      </c>
      <c r="B56" s="115">
        <v>1351.4749999999999</v>
      </c>
      <c r="C56" s="115">
        <v>525.20899999999995</v>
      </c>
      <c r="D56" s="115">
        <v>5.2190000000000003</v>
      </c>
      <c r="E56" s="115">
        <v>11.407999999999999</v>
      </c>
      <c r="F56" s="115">
        <v>7.048</v>
      </c>
      <c r="G56" s="115">
        <v>23.675000000000001</v>
      </c>
      <c r="H56" s="115">
        <v>0.41899999999999998</v>
      </c>
      <c r="I56" s="115">
        <v>11.07</v>
      </c>
      <c r="J56" s="115">
        <v>1911.848</v>
      </c>
    </row>
    <row r="57" spans="1:13" hidden="1">
      <c r="A57" s="121">
        <v>2016</v>
      </c>
      <c r="B57" s="115">
        <v>1241.845</v>
      </c>
      <c r="C57" s="115">
        <v>545.04200000000003</v>
      </c>
      <c r="D57" s="115">
        <v>4.0679999999999996</v>
      </c>
      <c r="E57" s="115">
        <v>12.082000000000001</v>
      </c>
      <c r="F57" s="115">
        <v>5.3079999999999998</v>
      </c>
      <c r="G57" s="115">
        <v>21.457999999999998</v>
      </c>
      <c r="H57" s="115">
        <v>0.41599999999999998</v>
      </c>
      <c r="I57" s="115">
        <v>11.234</v>
      </c>
      <c r="J57" s="115">
        <v>1819.9949999999999</v>
      </c>
    </row>
    <row r="58" spans="1:13" hidden="1">
      <c r="A58" s="121">
        <v>2017</v>
      </c>
      <c r="B58" s="115">
        <v>1207.0219999999999</v>
      </c>
      <c r="C58" s="115">
        <v>505.56599999999997</v>
      </c>
      <c r="D58" s="115">
        <v>4.0549999999999997</v>
      </c>
      <c r="E58" s="115">
        <v>9.9269999999999996</v>
      </c>
      <c r="F58" s="115">
        <v>4.9400000000000004</v>
      </c>
      <c r="G58" s="115">
        <v>18.922000000000001</v>
      </c>
      <c r="H58" s="115">
        <v>0.41899999999999998</v>
      </c>
      <c r="I58" s="115">
        <v>10.677</v>
      </c>
      <c r="J58" s="115">
        <v>1742.607</v>
      </c>
    </row>
    <row r="59" spans="1:13" hidden="1">
      <c r="A59" s="121">
        <v>2018</v>
      </c>
      <c r="B59" s="115">
        <v>1153.0260000000001</v>
      </c>
      <c r="C59" s="115">
        <v>577.85699999999997</v>
      </c>
      <c r="D59" s="115">
        <v>5.9770000000000003</v>
      </c>
      <c r="E59" s="115">
        <v>10.363</v>
      </c>
      <c r="F59" s="115">
        <v>5.8760000000000003</v>
      </c>
      <c r="G59" s="115">
        <v>22.216000000000001</v>
      </c>
      <c r="H59" s="115">
        <v>0.41899999999999998</v>
      </c>
      <c r="I59" s="115">
        <v>10.677</v>
      </c>
      <c r="J59" s="115">
        <v>1764.1949999999999</v>
      </c>
    </row>
    <row r="60" spans="1:13" hidden="1">
      <c r="A60" s="121">
        <v>2019</v>
      </c>
      <c r="B60" s="115">
        <v>973.6</v>
      </c>
      <c r="C60" s="115">
        <v>616.846</v>
      </c>
      <c r="D60" s="115">
        <v>3.9950000000000001</v>
      </c>
      <c r="E60" s="115">
        <v>7.7519999999999998</v>
      </c>
      <c r="F60" s="115">
        <v>4.415</v>
      </c>
      <c r="G60" s="115">
        <v>16.161999999999999</v>
      </c>
      <c r="H60" s="115">
        <v>0.39500000000000002</v>
      </c>
      <c r="I60" s="115">
        <v>10.557</v>
      </c>
      <c r="J60" s="115">
        <v>1617.56</v>
      </c>
    </row>
    <row r="61" spans="1:13" hidden="1">
      <c r="A61" s="121">
        <v>2020</v>
      </c>
      <c r="B61" s="115">
        <v>788.14599999999996</v>
      </c>
      <c r="C61" s="115">
        <v>634.90499999999997</v>
      </c>
      <c r="D61" s="115">
        <v>3.2829999999999999</v>
      </c>
      <c r="E61" s="115">
        <v>8.9280000000000008</v>
      </c>
      <c r="F61" s="115">
        <v>3.9569999999999999</v>
      </c>
      <c r="G61" s="115">
        <v>16.167000000000002</v>
      </c>
      <c r="H61" s="115">
        <v>0.47</v>
      </c>
      <c r="I61" s="115">
        <v>10.505000000000001</v>
      </c>
      <c r="J61" s="115">
        <v>1450.194</v>
      </c>
    </row>
    <row r="62" spans="1:13">
      <c r="A62" s="121">
        <v>2021</v>
      </c>
      <c r="B62" s="115">
        <v>909.62400000000002</v>
      </c>
      <c r="C62" s="115">
        <v>612.83100000000002</v>
      </c>
      <c r="D62" s="115">
        <v>4.431</v>
      </c>
      <c r="E62" s="115">
        <v>8.98</v>
      </c>
      <c r="F62" s="115">
        <v>4.3029999999999999</v>
      </c>
      <c r="G62" s="115">
        <v>17.715</v>
      </c>
      <c r="H62" s="115">
        <v>0.47</v>
      </c>
      <c r="I62" s="115">
        <v>10.505000000000001</v>
      </c>
      <c r="J62" s="153">
        <v>1551.144</v>
      </c>
      <c r="L62" s="152"/>
      <c r="M62" s="152"/>
    </row>
    <row r="63" spans="1:13">
      <c r="A63" s="121">
        <v>2022</v>
      </c>
      <c r="B63" s="115">
        <v>847.04100000000005</v>
      </c>
      <c r="C63" s="115">
        <v>660.83199999999999</v>
      </c>
      <c r="D63" s="115">
        <v>6.4720000000000004</v>
      </c>
      <c r="E63" s="115">
        <v>8.4809999999999999</v>
      </c>
      <c r="F63" s="115">
        <v>5.45</v>
      </c>
      <c r="G63" s="115">
        <v>20.402999999999999</v>
      </c>
      <c r="H63" s="115">
        <v>0.47</v>
      </c>
      <c r="I63" s="115">
        <v>10.505000000000001</v>
      </c>
      <c r="J63" s="153">
        <v>1539.251</v>
      </c>
      <c r="L63" s="152"/>
      <c r="M63" s="152"/>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16" t="s">
        <v>2281</v>
      </c>
      <c r="B1" s="115"/>
      <c r="C1" s="115"/>
      <c r="D1" s="115"/>
      <c r="E1" s="115"/>
      <c r="F1" s="115"/>
      <c r="G1" s="115"/>
      <c r="H1" s="115"/>
      <c r="I1" s="115"/>
      <c r="J1" s="115"/>
      <c r="K1" s="115"/>
      <c r="L1" s="115"/>
    </row>
    <row r="2" spans="1:12" s="26" customFormat="1" ht="18.75">
      <c r="A2" s="117" t="s">
        <v>7173</v>
      </c>
      <c r="B2" s="115"/>
      <c r="C2" s="115"/>
      <c r="D2" s="115"/>
      <c r="E2" s="115"/>
      <c r="F2" s="115"/>
      <c r="G2" s="115"/>
      <c r="H2" s="115"/>
      <c r="I2" s="115"/>
      <c r="J2" s="115"/>
      <c r="K2" s="115"/>
      <c r="L2" s="115"/>
    </row>
    <row r="3" spans="1:12" s="26" customFormat="1">
      <c r="A3"/>
      <c r="B3"/>
      <c r="C3"/>
      <c r="D3"/>
      <c r="E3"/>
      <c r="F3"/>
      <c r="G3"/>
      <c r="H3"/>
      <c r="I3"/>
      <c r="J3"/>
      <c r="K3"/>
      <c r="L3"/>
    </row>
    <row r="4" spans="1:12" s="26" customFormat="1">
      <c r="A4" s="118" t="s">
        <v>7174</v>
      </c>
      <c r="B4" s="115"/>
      <c r="C4" s="115"/>
      <c r="D4" s="115"/>
      <c r="E4" s="115"/>
      <c r="F4" s="115"/>
      <c r="G4" s="115"/>
      <c r="H4" s="115"/>
      <c r="I4" s="115"/>
      <c r="J4" s="115"/>
      <c r="K4" s="115"/>
      <c r="L4" s="115"/>
    </row>
    <row r="5" spans="1:12" s="26" customFormat="1">
      <c r="A5"/>
      <c r="B5"/>
      <c r="C5"/>
      <c r="D5"/>
      <c r="E5"/>
      <c r="F5"/>
      <c r="G5"/>
      <c r="H5"/>
      <c r="I5"/>
      <c r="J5"/>
      <c r="K5"/>
      <c r="L5"/>
    </row>
    <row r="6" spans="1:12" s="26" customFormat="1">
      <c r="A6" s="115" t="s">
        <v>7175</v>
      </c>
      <c r="B6" s="115"/>
      <c r="C6" s="115"/>
      <c r="D6" s="115"/>
      <c r="E6" s="115"/>
      <c r="F6" s="115"/>
      <c r="G6" s="115"/>
      <c r="H6" s="115"/>
      <c r="I6" s="115"/>
      <c r="J6" s="115"/>
      <c r="K6" s="115"/>
      <c r="L6" s="115"/>
    </row>
    <row r="7" spans="1:12" s="26" customFormat="1">
      <c r="A7" s="115" t="s">
        <v>7176</v>
      </c>
      <c r="B7" s="115"/>
      <c r="C7" s="115"/>
      <c r="D7" s="115"/>
      <c r="E7" s="115"/>
      <c r="F7" s="115"/>
      <c r="G7" s="115"/>
      <c r="H7" s="115"/>
      <c r="I7" s="115"/>
      <c r="J7" s="115"/>
      <c r="K7" s="115"/>
      <c r="L7" s="115"/>
    </row>
    <row r="8" spans="1:12" s="26" customFormat="1">
      <c r="A8"/>
      <c r="B8"/>
      <c r="C8"/>
      <c r="D8"/>
      <c r="E8"/>
      <c r="F8"/>
      <c r="G8"/>
      <c r="H8"/>
      <c r="I8"/>
      <c r="J8"/>
      <c r="K8"/>
      <c r="L8"/>
    </row>
    <row r="9" spans="1:12" s="26" customFormat="1" ht="15.75">
      <c r="A9" s="119" t="s">
        <v>2359</v>
      </c>
      <c r="B9" s="115"/>
      <c r="C9" s="115"/>
      <c r="D9" s="115"/>
      <c r="E9" s="115"/>
      <c r="F9" s="115"/>
      <c r="G9" s="115"/>
      <c r="H9" s="115"/>
      <c r="I9" s="115"/>
      <c r="J9" s="115"/>
      <c r="K9" s="115"/>
      <c r="L9" s="115"/>
    </row>
    <row r="10" spans="1:12" s="26" customFormat="1">
      <c r="A10"/>
      <c r="B10"/>
      <c r="C10"/>
      <c r="D10"/>
      <c r="E10"/>
      <c r="F10"/>
      <c r="G10"/>
      <c r="H10"/>
      <c r="I10"/>
      <c r="J10"/>
      <c r="K10"/>
      <c r="L10"/>
    </row>
    <row r="11" spans="1:12" s="26" customFormat="1">
      <c r="A11" s="120" t="s">
        <v>2283</v>
      </c>
      <c r="B11" s="120" t="s">
        <v>2360</v>
      </c>
      <c r="C11" s="120" t="s">
        <v>2361</v>
      </c>
      <c r="D11" s="120" t="s">
        <v>2362</v>
      </c>
      <c r="E11" s="120" t="s">
        <v>2363</v>
      </c>
      <c r="F11" s="120" t="s">
        <v>2364</v>
      </c>
      <c r="G11" s="120" t="s">
        <v>2365</v>
      </c>
      <c r="H11" s="120" t="s">
        <v>2366</v>
      </c>
      <c r="I11" s="120" t="s">
        <v>2367</v>
      </c>
      <c r="J11" s="120" t="s">
        <v>2368</v>
      </c>
      <c r="K11" s="120" t="s">
        <v>2369</v>
      </c>
      <c r="L11" s="120" t="s">
        <v>2364</v>
      </c>
    </row>
    <row r="12" spans="1:12" s="26" customFormat="1">
      <c r="A12" s="120"/>
      <c r="B12" s="120" t="s">
        <v>2298</v>
      </c>
      <c r="C12" s="120" t="s">
        <v>2298</v>
      </c>
      <c r="D12" s="120" t="s">
        <v>2298</v>
      </c>
      <c r="E12" s="120" t="s">
        <v>2298</v>
      </c>
      <c r="F12" s="120" t="s">
        <v>2298</v>
      </c>
      <c r="G12" s="120" t="s">
        <v>2298</v>
      </c>
      <c r="H12" s="120" t="s">
        <v>2298</v>
      </c>
      <c r="I12" s="120" t="s">
        <v>2298</v>
      </c>
      <c r="J12" s="120" t="s">
        <v>2298</v>
      </c>
      <c r="K12" s="120" t="s">
        <v>2298</v>
      </c>
      <c r="L12" s="120" t="s">
        <v>2298</v>
      </c>
    </row>
    <row r="13" spans="1:12" s="26" customFormat="1">
      <c r="A13" s="121">
        <v>1973</v>
      </c>
      <c r="B13" s="115">
        <v>143.23400000000001</v>
      </c>
      <c r="C13" s="115">
        <v>0.125</v>
      </c>
      <c r="D13" s="115" t="s">
        <v>2299</v>
      </c>
      <c r="E13" s="115" t="s">
        <v>2299</v>
      </c>
      <c r="F13" s="115">
        <v>143.35900000000001</v>
      </c>
      <c r="G13" s="115">
        <v>33.213999999999999</v>
      </c>
      <c r="H13" s="115">
        <v>0.629</v>
      </c>
      <c r="I13" s="115">
        <v>109.26300000000001</v>
      </c>
      <c r="J13" s="115" t="s">
        <v>2299</v>
      </c>
      <c r="K13" s="115">
        <v>0.252</v>
      </c>
      <c r="L13" s="115">
        <v>143.35900000000001</v>
      </c>
    </row>
    <row r="14" spans="1:12" s="26" customFormat="1">
      <c r="A14" s="121">
        <v>1974</v>
      </c>
      <c r="B14" s="115">
        <v>144.24199999999999</v>
      </c>
      <c r="C14" s="115">
        <v>0.11600000000000001</v>
      </c>
      <c r="D14" s="115" t="s">
        <v>2299</v>
      </c>
      <c r="E14" s="115" t="s">
        <v>2299</v>
      </c>
      <c r="F14" s="115">
        <v>144.357</v>
      </c>
      <c r="G14" s="115">
        <v>34.795000000000002</v>
      </c>
      <c r="H14" s="115">
        <v>0.65800000000000003</v>
      </c>
      <c r="I14" s="115">
        <v>108.721</v>
      </c>
      <c r="J14" s="115" t="s">
        <v>2299</v>
      </c>
      <c r="K14" s="115">
        <v>0.183</v>
      </c>
      <c r="L14" s="115">
        <v>144.357</v>
      </c>
    </row>
    <row r="15" spans="1:12" s="26" customFormat="1">
      <c r="A15" s="121">
        <v>1975</v>
      </c>
      <c r="B15" s="115">
        <v>140.41200000000001</v>
      </c>
      <c r="C15" s="115">
        <v>0.11</v>
      </c>
      <c r="D15" s="115" t="s">
        <v>2299</v>
      </c>
      <c r="E15" s="115" t="s">
        <v>2299</v>
      </c>
      <c r="F15" s="115">
        <v>140.52199999999999</v>
      </c>
      <c r="G15" s="115">
        <v>39.902999999999999</v>
      </c>
      <c r="H15" s="115">
        <v>0.75700000000000001</v>
      </c>
      <c r="I15" s="115">
        <v>99.734999999999999</v>
      </c>
      <c r="J15" s="115" t="s">
        <v>2299</v>
      </c>
      <c r="K15" s="115">
        <v>0.127</v>
      </c>
      <c r="L15" s="115">
        <v>140.52199999999999</v>
      </c>
    </row>
    <row r="16" spans="1:12" s="26" customFormat="1">
      <c r="A16" s="121">
        <v>1976</v>
      </c>
      <c r="B16" s="115">
        <v>160.53700000000001</v>
      </c>
      <c r="C16" s="115">
        <v>0.115</v>
      </c>
      <c r="D16" s="115" t="s">
        <v>2299</v>
      </c>
      <c r="E16" s="115" t="s">
        <v>2299</v>
      </c>
      <c r="F16" s="115">
        <v>160.65199999999999</v>
      </c>
      <c r="G16" s="115">
        <v>45.177</v>
      </c>
      <c r="H16" s="115">
        <v>0.85299999999999998</v>
      </c>
      <c r="I16" s="115">
        <v>114.42400000000001</v>
      </c>
      <c r="J16" s="115" t="s">
        <v>2299</v>
      </c>
      <c r="K16" s="115">
        <v>0.19700000000000001</v>
      </c>
      <c r="L16" s="115">
        <v>160.65199999999999</v>
      </c>
    </row>
    <row r="17" spans="1:12" s="26" customFormat="1">
      <c r="A17" s="121">
        <v>1977</v>
      </c>
      <c r="B17" s="115">
        <v>172.26599999999999</v>
      </c>
      <c r="C17" s="115">
        <v>0.11</v>
      </c>
      <c r="D17" s="115" t="s">
        <v>2299</v>
      </c>
      <c r="E17" s="115" t="s">
        <v>2299</v>
      </c>
      <c r="F17" s="115">
        <v>172.376</v>
      </c>
      <c r="G17" s="115">
        <v>50.819000000000003</v>
      </c>
      <c r="H17" s="115">
        <v>0.96499999999999997</v>
      </c>
      <c r="I17" s="115">
        <v>120.181</v>
      </c>
      <c r="J17" s="115" t="s">
        <v>2299</v>
      </c>
      <c r="K17" s="115">
        <v>0.41099999999999998</v>
      </c>
      <c r="L17" s="115">
        <v>172.376</v>
      </c>
    </row>
    <row r="18" spans="1:12" s="26" customFormat="1">
      <c r="A18" s="121">
        <v>1978</v>
      </c>
      <c r="B18" s="115">
        <v>190.99100000000001</v>
      </c>
      <c r="C18" s="115">
        <v>8.7999999999999995E-2</v>
      </c>
      <c r="D18" s="115" t="s">
        <v>2299</v>
      </c>
      <c r="E18" s="115" t="s">
        <v>2299</v>
      </c>
      <c r="F18" s="115">
        <v>191.07900000000001</v>
      </c>
      <c r="G18" s="115">
        <v>58.329000000000001</v>
      </c>
      <c r="H18" s="115">
        <v>1.1100000000000001</v>
      </c>
      <c r="I18" s="115">
        <v>131.36000000000001</v>
      </c>
      <c r="J18" s="115" t="s">
        <v>2299</v>
      </c>
      <c r="K18" s="115">
        <v>0.28000000000000003</v>
      </c>
      <c r="L18" s="115">
        <v>191.07900000000001</v>
      </c>
    </row>
    <row r="19" spans="1:12" s="26" customFormat="1">
      <c r="A19" s="121">
        <v>1979</v>
      </c>
      <c r="B19" s="115">
        <v>201.65600000000001</v>
      </c>
      <c r="C19" s="115">
        <v>0.125</v>
      </c>
      <c r="D19" s="115" t="s">
        <v>2299</v>
      </c>
      <c r="E19" s="115" t="s">
        <v>2299</v>
      </c>
      <c r="F19" s="115">
        <v>201.78100000000001</v>
      </c>
      <c r="G19" s="115">
        <v>68.293999999999997</v>
      </c>
      <c r="H19" s="115">
        <v>1.296</v>
      </c>
      <c r="I19" s="115">
        <v>131.77600000000001</v>
      </c>
      <c r="J19" s="115" t="s">
        <v>2299</v>
      </c>
      <c r="K19" s="115">
        <v>0.41599999999999998</v>
      </c>
      <c r="L19" s="115">
        <v>201.78100000000001</v>
      </c>
    </row>
    <row r="20" spans="1:12" s="26" customFormat="1">
      <c r="A20" s="121">
        <v>1980</v>
      </c>
      <c r="B20" s="115">
        <v>232.048</v>
      </c>
      <c r="C20" s="115">
        <v>0.1</v>
      </c>
      <c r="D20" s="115" t="s">
        <v>2299</v>
      </c>
      <c r="E20" s="115" t="s">
        <v>2299</v>
      </c>
      <c r="F20" s="115">
        <v>232.148</v>
      </c>
      <c r="G20" s="115">
        <v>79.73</v>
      </c>
      <c r="H20" s="115">
        <v>1.97</v>
      </c>
      <c r="I20" s="115">
        <v>150.08000000000001</v>
      </c>
      <c r="J20" s="115" t="s">
        <v>2299</v>
      </c>
      <c r="K20" s="115">
        <v>0.36799999999999999</v>
      </c>
      <c r="L20" s="115">
        <v>232.148</v>
      </c>
    </row>
    <row r="21" spans="1:12" s="26" customFormat="1">
      <c r="A21" s="121">
        <v>1981</v>
      </c>
      <c r="B21" s="115">
        <v>234.084</v>
      </c>
      <c r="C21" s="115">
        <v>5.3479999999999999</v>
      </c>
      <c r="D21" s="115">
        <v>0.46899999999999997</v>
      </c>
      <c r="E21" s="115" t="s">
        <v>2299</v>
      </c>
      <c r="F21" s="115">
        <v>239.90100000000001</v>
      </c>
      <c r="G21" s="115">
        <v>81.605999999999995</v>
      </c>
      <c r="H21" s="115">
        <v>1.9730000000000001</v>
      </c>
      <c r="I21" s="115">
        <v>155.54300000000001</v>
      </c>
      <c r="J21" s="115">
        <v>0.46</v>
      </c>
      <c r="K21" s="115">
        <v>0.318</v>
      </c>
      <c r="L21" s="115">
        <v>239.90100000000001</v>
      </c>
    </row>
    <row r="22" spans="1:12" s="26" customFormat="1">
      <c r="A22" s="121">
        <v>1982</v>
      </c>
      <c r="B22" s="115">
        <v>235.44300000000001</v>
      </c>
      <c r="C22" s="115">
        <v>7.2309999999999999</v>
      </c>
      <c r="D22" s="115">
        <v>1.274</v>
      </c>
      <c r="E22" s="115" t="s">
        <v>2299</v>
      </c>
      <c r="F22" s="115">
        <v>243.94800000000001</v>
      </c>
      <c r="G22" s="115">
        <v>90.986000000000004</v>
      </c>
      <c r="H22" s="115">
        <v>2.073</v>
      </c>
      <c r="I22" s="115">
        <v>149.36699999999999</v>
      </c>
      <c r="J22" s="115">
        <v>1.2509999999999999</v>
      </c>
      <c r="K22" s="115">
        <v>0.27200000000000002</v>
      </c>
      <c r="L22" s="115">
        <v>243.94800000000001</v>
      </c>
    </row>
    <row r="23" spans="1:12" s="26" customFormat="1">
      <c r="A23" s="121">
        <v>1983</v>
      </c>
      <c r="B23" s="115">
        <v>251.785</v>
      </c>
      <c r="C23" s="115">
        <v>9.5410000000000004</v>
      </c>
      <c r="D23" s="115">
        <v>2.347</v>
      </c>
      <c r="E23" s="115" t="s">
        <v>2299</v>
      </c>
      <c r="F23" s="115">
        <v>263.673</v>
      </c>
      <c r="G23" s="115">
        <v>90.986000000000004</v>
      </c>
      <c r="H23" s="115">
        <v>2.0830000000000002</v>
      </c>
      <c r="I23" s="115">
        <v>167.97900000000001</v>
      </c>
      <c r="J23" s="115">
        <v>2.3079999999999998</v>
      </c>
      <c r="K23" s="115">
        <v>0.317</v>
      </c>
      <c r="L23" s="115">
        <v>263.673</v>
      </c>
    </row>
    <row r="24" spans="1:12" s="26" customFormat="1">
      <c r="A24" s="121">
        <v>1984</v>
      </c>
      <c r="B24" s="115">
        <v>251.93</v>
      </c>
      <c r="C24" s="115">
        <v>12.64</v>
      </c>
      <c r="D24" s="115">
        <v>2.8839999999999999</v>
      </c>
      <c r="E24" s="115" t="s">
        <v>2299</v>
      </c>
      <c r="F24" s="115">
        <v>267.45400000000001</v>
      </c>
      <c r="G24" s="115">
        <v>91.924000000000007</v>
      </c>
      <c r="H24" s="115">
        <v>2.0880000000000001</v>
      </c>
      <c r="I24" s="115">
        <v>169.89699999999999</v>
      </c>
      <c r="J24" s="115">
        <v>2.8239999999999998</v>
      </c>
      <c r="K24" s="115">
        <v>0.72099999999999997</v>
      </c>
      <c r="L24" s="115">
        <v>267.45400000000001</v>
      </c>
    </row>
    <row r="25" spans="1:12" s="26" customFormat="1">
      <c r="A25" s="121">
        <v>1985</v>
      </c>
      <c r="B25" s="115">
        <v>252.01900000000001</v>
      </c>
      <c r="C25" s="115">
        <v>14.361000000000001</v>
      </c>
      <c r="D25" s="115">
        <v>3.488</v>
      </c>
      <c r="E25" s="115" t="s">
        <v>2299</v>
      </c>
      <c r="F25" s="115">
        <v>269.86700000000002</v>
      </c>
      <c r="G25" s="115">
        <v>94.738</v>
      </c>
      <c r="H25" s="115">
        <v>2.2770000000000001</v>
      </c>
      <c r="I25" s="115">
        <v>168.31399999999999</v>
      </c>
      <c r="J25" s="115">
        <v>3.4039999999999999</v>
      </c>
      <c r="K25" s="115">
        <v>1.1339999999999999</v>
      </c>
      <c r="L25" s="115">
        <v>269.86700000000002</v>
      </c>
    </row>
    <row r="26" spans="1:12" s="26" customFormat="1">
      <c r="A26" s="121">
        <v>1986</v>
      </c>
      <c r="B26" s="115">
        <v>240.328</v>
      </c>
      <c r="C26" s="115">
        <v>15.974</v>
      </c>
      <c r="D26" s="115">
        <v>4.024</v>
      </c>
      <c r="E26" s="115" t="s">
        <v>2299</v>
      </c>
      <c r="F26" s="115">
        <v>260.32600000000002</v>
      </c>
      <c r="G26" s="115">
        <v>86.296000000000006</v>
      </c>
      <c r="H26" s="115">
        <v>2.5640000000000001</v>
      </c>
      <c r="I26" s="115">
        <v>166.61799999999999</v>
      </c>
      <c r="J26" s="115">
        <v>3.931</v>
      </c>
      <c r="K26" s="115">
        <v>0.91700000000000004</v>
      </c>
      <c r="L26" s="115">
        <v>260.32600000000002</v>
      </c>
    </row>
    <row r="27" spans="1:12" s="26" customFormat="1">
      <c r="A27" s="121">
        <v>1987</v>
      </c>
      <c r="B27" s="115">
        <v>231.04400000000001</v>
      </c>
      <c r="C27" s="115">
        <v>17.562000000000001</v>
      </c>
      <c r="D27" s="115">
        <v>4.6280000000000001</v>
      </c>
      <c r="E27" s="115" t="s">
        <v>2299</v>
      </c>
      <c r="F27" s="115">
        <v>253.23400000000001</v>
      </c>
      <c r="G27" s="115">
        <v>79.73</v>
      </c>
      <c r="H27" s="115">
        <v>2.7570000000000001</v>
      </c>
      <c r="I27" s="115">
        <v>165.02099999999999</v>
      </c>
      <c r="J27" s="115">
        <v>4.5220000000000002</v>
      </c>
      <c r="K27" s="115">
        <v>1.2050000000000001</v>
      </c>
      <c r="L27" s="115">
        <v>253.23400000000001</v>
      </c>
    </row>
    <row r="28" spans="1:12" s="26" customFormat="1">
      <c r="A28" s="121">
        <v>1988</v>
      </c>
      <c r="B28" s="115">
        <v>241.691</v>
      </c>
      <c r="C28" s="115">
        <v>19.161999999999999</v>
      </c>
      <c r="D28" s="115">
        <v>4.6950000000000003</v>
      </c>
      <c r="E28" s="115" t="s">
        <v>2299</v>
      </c>
      <c r="F28" s="115">
        <v>265.548</v>
      </c>
      <c r="G28" s="115">
        <v>85.358000000000004</v>
      </c>
      <c r="H28" s="115">
        <v>3.0379999999999998</v>
      </c>
      <c r="I28" s="115">
        <v>171.18799999999999</v>
      </c>
      <c r="J28" s="115">
        <v>4.5940000000000003</v>
      </c>
      <c r="K28" s="115">
        <v>1.37</v>
      </c>
      <c r="L28" s="115">
        <v>265.548</v>
      </c>
    </row>
    <row r="29" spans="1:12" s="26" customFormat="1">
      <c r="A29" s="121">
        <v>1989</v>
      </c>
      <c r="B29" s="115">
        <v>251.34899999999999</v>
      </c>
      <c r="C29" s="115">
        <v>21.533999999999999</v>
      </c>
      <c r="D29" s="115">
        <v>4.7619999999999996</v>
      </c>
      <c r="E29" s="115" t="s">
        <v>2299</v>
      </c>
      <c r="F29" s="115">
        <v>277.64499999999998</v>
      </c>
      <c r="G29" s="115">
        <v>86.296000000000006</v>
      </c>
      <c r="H29" s="115">
        <v>8.5449999999999999</v>
      </c>
      <c r="I29" s="115">
        <v>160.78399999999999</v>
      </c>
      <c r="J29" s="115">
        <v>4.66</v>
      </c>
      <c r="K29" s="115">
        <v>17.359000000000002</v>
      </c>
      <c r="L29" s="115">
        <v>277.64499999999998</v>
      </c>
    </row>
    <row r="30" spans="1:12" s="26" customFormat="1">
      <c r="A30" s="121">
        <v>1990</v>
      </c>
      <c r="B30" s="115">
        <v>207.876</v>
      </c>
      <c r="C30" s="115">
        <v>24.428000000000001</v>
      </c>
      <c r="D30" s="115">
        <v>4.2249999999999996</v>
      </c>
      <c r="E30" s="115" t="s">
        <v>2299</v>
      </c>
      <c r="F30" s="115">
        <v>236.53</v>
      </c>
      <c r="G30" s="115">
        <v>54.404000000000003</v>
      </c>
      <c r="H30" s="115">
        <v>7.8620000000000001</v>
      </c>
      <c r="I30" s="115">
        <v>146.821</v>
      </c>
      <c r="J30" s="115">
        <v>4.1349999999999998</v>
      </c>
      <c r="K30" s="115">
        <v>23.308</v>
      </c>
      <c r="L30" s="115">
        <v>236.53</v>
      </c>
    </row>
    <row r="31" spans="1:12" s="26" customFormat="1">
      <c r="A31" s="121">
        <v>1991</v>
      </c>
      <c r="B31" s="115">
        <v>207.68100000000001</v>
      </c>
      <c r="C31" s="115">
        <v>25.922999999999998</v>
      </c>
      <c r="D31" s="115">
        <v>4.8959999999999999</v>
      </c>
      <c r="E31" s="115" t="s">
        <v>2299</v>
      </c>
      <c r="F31" s="115">
        <v>238.5</v>
      </c>
      <c r="G31" s="115">
        <v>57.218000000000004</v>
      </c>
      <c r="H31" s="115">
        <v>8.0109999999999992</v>
      </c>
      <c r="I31" s="115">
        <v>143.19999999999999</v>
      </c>
      <c r="J31" s="115">
        <v>4.7969999999999997</v>
      </c>
      <c r="K31" s="115">
        <v>25.274000000000001</v>
      </c>
      <c r="L31" s="115">
        <v>238.5</v>
      </c>
    </row>
    <row r="32" spans="1:12" s="26" customFormat="1">
      <c r="A32" s="121">
        <v>1992</v>
      </c>
      <c r="B32" s="115">
        <v>217.00399999999999</v>
      </c>
      <c r="C32" s="115">
        <v>27.468</v>
      </c>
      <c r="D32" s="115">
        <v>5.5670000000000002</v>
      </c>
      <c r="E32" s="115" t="s">
        <v>2299</v>
      </c>
      <c r="F32" s="115">
        <v>250.03899999999999</v>
      </c>
      <c r="G32" s="115">
        <v>60.031999999999996</v>
      </c>
      <c r="H32" s="115">
        <v>8.6720000000000006</v>
      </c>
      <c r="I32" s="115">
        <v>147.50200000000001</v>
      </c>
      <c r="J32" s="115">
        <v>5.4580000000000002</v>
      </c>
      <c r="K32" s="115">
        <v>28.375</v>
      </c>
      <c r="L32" s="115">
        <v>250.03899999999999</v>
      </c>
    </row>
    <row r="33" spans="1:12" s="26" customFormat="1">
      <c r="A33" s="121">
        <v>1993</v>
      </c>
      <c r="B33" s="115">
        <v>211.96700000000001</v>
      </c>
      <c r="C33" s="115">
        <v>27.824000000000002</v>
      </c>
      <c r="D33" s="115">
        <v>6.5049999999999999</v>
      </c>
      <c r="E33" s="115" t="s">
        <v>2299</v>
      </c>
      <c r="F33" s="115">
        <v>246.29599999999999</v>
      </c>
      <c r="G33" s="115">
        <v>51.59</v>
      </c>
      <c r="H33" s="115">
        <v>9.0429999999999993</v>
      </c>
      <c r="I33" s="115">
        <v>149.82900000000001</v>
      </c>
      <c r="J33" s="115">
        <v>6.41</v>
      </c>
      <c r="K33" s="115">
        <v>29.425000000000001</v>
      </c>
      <c r="L33" s="115">
        <v>246.29599999999999</v>
      </c>
    </row>
    <row r="34" spans="1:12" s="26" customFormat="1">
      <c r="A34" s="121">
        <v>1994</v>
      </c>
      <c r="B34" s="115">
        <v>217.97399999999999</v>
      </c>
      <c r="C34" s="115">
        <v>29.446000000000002</v>
      </c>
      <c r="D34" s="115">
        <v>7.2839999999999998</v>
      </c>
      <c r="E34" s="115" t="s">
        <v>2299</v>
      </c>
      <c r="F34" s="115">
        <v>254.70500000000001</v>
      </c>
      <c r="G34" s="115">
        <v>48.776000000000003</v>
      </c>
      <c r="H34" s="115">
        <v>8.7119999999999997</v>
      </c>
      <c r="I34" s="115">
        <v>159.66399999999999</v>
      </c>
      <c r="J34" s="115">
        <v>7.1749999999999998</v>
      </c>
      <c r="K34" s="115">
        <v>30.376999999999999</v>
      </c>
      <c r="L34" s="115">
        <v>254.70500000000001</v>
      </c>
    </row>
    <row r="35" spans="1:12" s="26" customFormat="1">
      <c r="A35" s="121">
        <v>1995</v>
      </c>
      <c r="B35" s="115">
        <v>222.29400000000001</v>
      </c>
      <c r="C35" s="115">
        <v>29.887</v>
      </c>
      <c r="D35" s="115">
        <v>7.8140000000000001</v>
      </c>
      <c r="E35" s="115" t="s">
        <v>2299</v>
      </c>
      <c r="F35" s="115">
        <v>259.995</v>
      </c>
      <c r="G35" s="115">
        <v>48.776000000000003</v>
      </c>
      <c r="H35" s="115">
        <v>9.0589999999999993</v>
      </c>
      <c r="I35" s="115">
        <v>166.03700000000001</v>
      </c>
      <c r="J35" s="115">
        <v>7.6989999999999998</v>
      </c>
      <c r="K35" s="115">
        <v>28.422999999999998</v>
      </c>
      <c r="L35" s="115">
        <v>259.995</v>
      </c>
    </row>
    <row r="36" spans="1:12" s="26" customFormat="1">
      <c r="A36" s="121">
        <v>1996</v>
      </c>
      <c r="B36" s="115">
        <v>228.59299999999999</v>
      </c>
      <c r="C36" s="115">
        <v>31.922999999999998</v>
      </c>
      <c r="D36" s="115">
        <v>5.6050000000000004</v>
      </c>
      <c r="E36" s="115" t="s">
        <v>2299</v>
      </c>
      <c r="F36" s="115">
        <v>266.12099999999998</v>
      </c>
      <c r="G36" s="115">
        <v>50.652000000000001</v>
      </c>
      <c r="H36" s="115">
        <v>10.041</v>
      </c>
      <c r="I36" s="115">
        <v>170.35499999999999</v>
      </c>
      <c r="J36" s="115">
        <v>5.52</v>
      </c>
      <c r="K36" s="115">
        <v>29.552</v>
      </c>
      <c r="L36" s="115">
        <v>266.12099999999998</v>
      </c>
    </row>
    <row r="37" spans="1:12" s="26" customFormat="1">
      <c r="A37" s="121">
        <v>1997</v>
      </c>
      <c r="B37" s="115">
        <v>222.399</v>
      </c>
      <c r="C37" s="115">
        <v>29.963999999999999</v>
      </c>
      <c r="D37" s="115">
        <v>7.0970000000000004</v>
      </c>
      <c r="E37" s="115" t="s">
        <v>2299</v>
      </c>
      <c r="F37" s="115">
        <v>259.45999999999998</v>
      </c>
      <c r="G37" s="115">
        <v>40.334000000000003</v>
      </c>
      <c r="H37" s="115">
        <v>10.038</v>
      </c>
      <c r="I37" s="115">
        <v>172.44399999999999</v>
      </c>
      <c r="J37" s="115">
        <v>6.9790000000000001</v>
      </c>
      <c r="K37" s="115">
        <v>29.664999999999999</v>
      </c>
      <c r="L37" s="115">
        <v>259.45999999999998</v>
      </c>
    </row>
    <row r="38" spans="1:12" s="26" customFormat="1">
      <c r="A38" s="121">
        <v>1998</v>
      </c>
      <c r="B38" s="115">
        <v>204.874</v>
      </c>
      <c r="C38" s="115">
        <v>29.512</v>
      </c>
      <c r="D38" s="115">
        <v>7.8419999999999996</v>
      </c>
      <c r="E38" s="115" t="s">
        <v>2299</v>
      </c>
      <c r="F38" s="115">
        <v>242.22800000000001</v>
      </c>
      <c r="G38" s="115">
        <v>35.643999999999998</v>
      </c>
      <c r="H38" s="115">
        <v>8.9710000000000001</v>
      </c>
      <c r="I38" s="115">
        <v>160.31700000000001</v>
      </c>
      <c r="J38" s="115">
        <v>7.7229999999999999</v>
      </c>
      <c r="K38" s="115">
        <v>29.573</v>
      </c>
      <c r="L38" s="115">
        <v>242.22800000000001</v>
      </c>
    </row>
    <row r="39" spans="1:12" s="26" customFormat="1">
      <c r="A39" s="121">
        <v>1999</v>
      </c>
      <c r="B39" s="115">
        <v>207.68899999999999</v>
      </c>
      <c r="C39" s="115">
        <v>29.395</v>
      </c>
      <c r="D39" s="115">
        <v>8.1530000000000005</v>
      </c>
      <c r="E39" s="115" t="s">
        <v>2299</v>
      </c>
      <c r="F39" s="115">
        <v>245.238</v>
      </c>
      <c r="G39" s="115">
        <v>36.582000000000001</v>
      </c>
      <c r="H39" s="115">
        <v>9.1980000000000004</v>
      </c>
      <c r="I39" s="115">
        <v>161.29599999999999</v>
      </c>
      <c r="J39" s="115">
        <v>8.0619999999999994</v>
      </c>
      <c r="K39" s="115">
        <v>30.1</v>
      </c>
      <c r="L39" s="115">
        <v>245.238</v>
      </c>
    </row>
    <row r="40" spans="1:12" s="26" customFormat="1">
      <c r="A40" s="121">
        <v>2000</v>
      </c>
      <c r="B40" s="115">
        <v>212.149</v>
      </c>
      <c r="C40" s="115">
        <v>26.870999999999999</v>
      </c>
      <c r="D40" s="115">
        <v>9.3439999999999994</v>
      </c>
      <c r="E40" s="115" t="s">
        <v>2299</v>
      </c>
      <c r="F40" s="115">
        <v>248.364</v>
      </c>
      <c r="G40" s="115">
        <v>39.396000000000001</v>
      </c>
      <c r="H40" s="115">
        <v>9.2159999999999993</v>
      </c>
      <c r="I40" s="115">
        <v>161.16999999999999</v>
      </c>
      <c r="J40" s="115">
        <v>9.2319999999999993</v>
      </c>
      <c r="K40" s="115">
        <v>29.350999999999999</v>
      </c>
      <c r="L40" s="115">
        <v>248.364</v>
      </c>
    </row>
    <row r="41" spans="1:12" s="26" customFormat="1">
      <c r="A41" s="121">
        <v>2001</v>
      </c>
      <c r="B41" s="115">
        <v>188.14699999999999</v>
      </c>
      <c r="C41" s="115">
        <v>33.003</v>
      </c>
      <c r="D41" s="115">
        <v>9.8379999999999992</v>
      </c>
      <c r="E41" s="115">
        <v>9.7000000000000003E-2</v>
      </c>
      <c r="F41" s="115">
        <v>231.08500000000001</v>
      </c>
      <c r="G41" s="115">
        <v>34.706000000000003</v>
      </c>
      <c r="H41" s="115">
        <v>8.5129999999999999</v>
      </c>
      <c r="I41" s="115">
        <v>147.161</v>
      </c>
      <c r="J41" s="115">
        <v>9.7349999999999994</v>
      </c>
      <c r="K41" s="115">
        <v>30.97</v>
      </c>
      <c r="L41" s="115">
        <v>231.08500000000001</v>
      </c>
    </row>
    <row r="42" spans="1:12" s="26" customFormat="1">
      <c r="A42" s="121">
        <v>2002</v>
      </c>
      <c r="B42" s="115">
        <v>187.15799999999999</v>
      </c>
      <c r="C42" s="115">
        <v>36.462000000000003</v>
      </c>
      <c r="D42" s="115">
        <v>11.715999999999999</v>
      </c>
      <c r="E42" s="115">
        <v>0.154</v>
      </c>
      <c r="F42" s="115">
        <v>235.49</v>
      </c>
      <c r="G42" s="115">
        <v>35.643999999999998</v>
      </c>
      <c r="H42" s="115">
        <v>8.8190000000000008</v>
      </c>
      <c r="I42" s="115">
        <v>144.47399999999999</v>
      </c>
      <c r="J42" s="115">
        <v>11.624000000000001</v>
      </c>
      <c r="K42" s="115">
        <v>34.929000000000002</v>
      </c>
      <c r="L42" s="115">
        <v>235.49</v>
      </c>
    </row>
    <row r="43" spans="1:12" s="26" customFormat="1">
      <c r="A43" s="121">
        <v>2003</v>
      </c>
      <c r="B43" s="115">
        <v>187.791</v>
      </c>
      <c r="C43" s="115">
        <v>36.402000000000001</v>
      </c>
      <c r="D43" s="115">
        <v>15.971</v>
      </c>
      <c r="E43" s="115">
        <v>0.127</v>
      </c>
      <c r="F43" s="115">
        <v>240.292</v>
      </c>
      <c r="G43" s="115">
        <v>37.520000000000003</v>
      </c>
      <c r="H43" s="115">
        <v>9.39</v>
      </c>
      <c r="I43" s="115">
        <v>141.10300000000001</v>
      </c>
      <c r="J43" s="115">
        <v>15.737</v>
      </c>
      <c r="K43" s="115">
        <v>36.542000000000002</v>
      </c>
      <c r="L43" s="115">
        <v>240.292</v>
      </c>
    </row>
    <row r="44" spans="1:12" s="26" customFormat="1">
      <c r="A44" s="121">
        <v>2004</v>
      </c>
      <c r="B44" s="115">
        <v>198.97300000000001</v>
      </c>
      <c r="C44" s="115">
        <v>35.286000000000001</v>
      </c>
      <c r="D44" s="115">
        <v>20.074999999999999</v>
      </c>
      <c r="E44" s="115">
        <v>0.253</v>
      </c>
      <c r="F44" s="115">
        <v>254.58799999999999</v>
      </c>
      <c r="G44" s="115">
        <v>38.457999999999998</v>
      </c>
      <c r="H44" s="115">
        <v>9.7539999999999996</v>
      </c>
      <c r="I44" s="115">
        <v>150.82</v>
      </c>
      <c r="J44" s="115">
        <v>19.847000000000001</v>
      </c>
      <c r="K44" s="115">
        <v>35.71</v>
      </c>
      <c r="L44" s="115">
        <v>254.58799999999999</v>
      </c>
    </row>
    <row r="45" spans="1:12" s="26" customFormat="1">
      <c r="A45" s="121">
        <v>2005</v>
      </c>
      <c r="B45" s="115">
        <v>200.422</v>
      </c>
      <c r="C45" s="115">
        <v>36.572000000000003</v>
      </c>
      <c r="D45" s="115">
        <v>22.937999999999999</v>
      </c>
      <c r="E45" s="115">
        <v>0.85599999999999998</v>
      </c>
      <c r="F45" s="115">
        <v>260.78699999999998</v>
      </c>
      <c r="G45" s="115">
        <v>40.334000000000003</v>
      </c>
      <c r="H45" s="115">
        <v>9.7319999999999993</v>
      </c>
      <c r="I45" s="115">
        <v>150.08699999999999</v>
      </c>
      <c r="J45" s="115">
        <v>23.265000000000001</v>
      </c>
      <c r="K45" s="115">
        <v>37.369999999999997</v>
      </c>
      <c r="L45" s="115">
        <v>260.78699999999998</v>
      </c>
    </row>
    <row r="46" spans="1:12" s="26" customFormat="1">
      <c r="A46" s="121">
        <v>2006</v>
      </c>
      <c r="B46" s="115">
        <v>196.916</v>
      </c>
      <c r="C46" s="115">
        <v>35.968000000000004</v>
      </c>
      <c r="D46" s="115">
        <v>30.977</v>
      </c>
      <c r="E46" s="115">
        <v>2.4580000000000002</v>
      </c>
      <c r="F46" s="115">
        <v>266.32</v>
      </c>
      <c r="G46" s="115">
        <v>35.643999999999998</v>
      </c>
      <c r="H46" s="115">
        <v>9.4860000000000007</v>
      </c>
      <c r="I46" s="115">
        <v>150.52600000000001</v>
      </c>
      <c r="J46" s="115">
        <v>32.688000000000002</v>
      </c>
      <c r="K46" s="115">
        <v>37.975999999999999</v>
      </c>
      <c r="L46" s="115">
        <v>266.32</v>
      </c>
    </row>
    <row r="47" spans="1:12" s="26" customFormat="1">
      <c r="A47" s="121">
        <v>2007</v>
      </c>
      <c r="B47" s="115">
        <v>195.92699999999999</v>
      </c>
      <c r="C47" s="115">
        <v>37.479999999999997</v>
      </c>
      <c r="D47" s="115">
        <v>38.914999999999999</v>
      </c>
      <c r="E47" s="115">
        <v>3.3330000000000002</v>
      </c>
      <c r="F47" s="115">
        <v>275.65499999999997</v>
      </c>
      <c r="G47" s="115">
        <v>39.396000000000001</v>
      </c>
      <c r="H47" s="115">
        <v>9.49</v>
      </c>
      <c r="I47" s="115">
        <v>146.34700000000001</v>
      </c>
      <c r="J47" s="115">
        <v>41.439</v>
      </c>
      <c r="K47" s="115">
        <v>38.982999999999997</v>
      </c>
      <c r="L47" s="115">
        <v>275.65499999999997</v>
      </c>
    </row>
    <row r="48" spans="1:12" s="26" customFormat="1">
      <c r="A48" s="121">
        <v>2008</v>
      </c>
      <c r="B48" s="115">
        <v>193.13300000000001</v>
      </c>
      <c r="C48" s="115">
        <v>39.478000000000002</v>
      </c>
      <c r="D48" s="115">
        <v>54.725999999999999</v>
      </c>
      <c r="E48" s="115">
        <v>2.86</v>
      </c>
      <c r="F48" s="115">
        <v>290.197</v>
      </c>
      <c r="G48" s="115">
        <v>44.085999999999999</v>
      </c>
      <c r="H48" s="115">
        <v>10.087</v>
      </c>
      <c r="I48" s="115">
        <v>139.352</v>
      </c>
      <c r="J48" s="115">
        <v>56.643000000000001</v>
      </c>
      <c r="K48" s="115">
        <v>40.029000000000003</v>
      </c>
      <c r="L48" s="115">
        <v>290.197</v>
      </c>
    </row>
    <row r="49" spans="1:12" s="26" customFormat="1">
      <c r="A49" s="121">
        <v>2009</v>
      </c>
      <c r="B49" s="115">
        <v>181.50399999999999</v>
      </c>
      <c r="C49" s="115">
        <v>40.968000000000004</v>
      </c>
      <c r="D49" s="115">
        <v>62.256999999999998</v>
      </c>
      <c r="E49" s="115">
        <v>3.032</v>
      </c>
      <c r="F49" s="115">
        <v>287.76100000000002</v>
      </c>
      <c r="G49" s="115">
        <v>47.274999999999999</v>
      </c>
      <c r="H49" s="115">
        <v>10.3</v>
      </c>
      <c r="I49" s="115">
        <v>125.417</v>
      </c>
      <c r="J49" s="115">
        <v>64.210999999999999</v>
      </c>
      <c r="K49" s="115">
        <v>40.558</v>
      </c>
      <c r="L49" s="115">
        <v>287.76100000000002</v>
      </c>
    </row>
    <row r="50" spans="1:12" s="26" customFormat="1">
      <c r="A50" s="121">
        <v>2010</v>
      </c>
      <c r="B50" s="115">
        <v>207.93</v>
      </c>
      <c r="C50" s="115">
        <v>42.44</v>
      </c>
      <c r="D50" s="115">
        <v>72.63</v>
      </c>
      <c r="E50" s="115">
        <v>2.4500000000000002</v>
      </c>
      <c r="F50" s="115">
        <v>325.45</v>
      </c>
      <c r="G50" s="115">
        <v>50.701000000000001</v>
      </c>
      <c r="H50" s="115">
        <v>10.205</v>
      </c>
      <c r="I50" s="115">
        <v>148.55099999999999</v>
      </c>
      <c r="J50" s="115">
        <v>73.72</v>
      </c>
      <c r="K50" s="115">
        <v>42.271000000000001</v>
      </c>
      <c r="L50" s="115">
        <v>325.45</v>
      </c>
    </row>
    <row r="51" spans="1:12" s="26" customFormat="1">
      <c r="A51" s="121">
        <v>2011</v>
      </c>
      <c r="B51" s="115">
        <v>207.6</v>
      </c>
      <c r="C51" s="115">
        <v>41.884999999999998</v>
      </c>
      <c r="D51" s="115">
        <v>72.864000000000004</v>
      </c>
      <c r="E51" s="115">
        <v>8.3490000000000002</v>
      </c>
      <c r="F51" s="115">
        <v>330.697</v>
      </c>
      <c r="G51" s="115">
        <v>49.176000000000002</v>
      </c>
      <c r="H51" s="115">
        <v>10.544</v>
      </c>
      <c r="I51" s="115">
        <v>150.93299999999999</v>
      </c>
      <c r="J51" s="115">
        <v>79.869</v>
      </c>
      <c r="K51" s="115">
        <v>40.176000000000002</v>
      </c>
      <c r="L51" s="115">
        <v>330.697</v>
      </c>
    </row>
    <row r="52" spans="1:12" s="26" customFormat="1">
      <c r="A52" s="121">
        <v>2012</v>
      </c>
      <c r="B52" s="115">
        <v>201.78399999999999</v>
      </c>
      <c r="C52" s="115">
        <v>42.320999999999998</v>
      </c>
      <c r="D52" s="115">
        <v>72.81</v>
      </c>
      <c r="E52" s="115">
        <v>8.4700000000000006</v>
      </c>
      <c r="F52" s="115">
        <v>325.38499999999999</v>
      </c>
      <c r="G52" s="115">
        <v>41.093000000000004</v>
      </c>
      <c r="H52" s="115">
        <v>9.9710000000000001</v>
      </c>
      <c r="I52" s="115">
        <v>152.71299999999999</v>
      </c>
      <c r="J52" s="115">
        <v>79.962999999999994</v>
      </c>
      <c r="K52" s="115">
        <v>41.643999999999998</v>
      </c>
      <c r="L52" s="115">
        <v>325.38499999999999</v>
      </c>
    </row>
    <row r="53" spans="1:12" s="26" customFormat="1">
      <c r="A53" s="121">
        <v>2013</v>
      </c>
      <c r="B53" s="115">
        <v>219.328</v>
      </c>
      <c r="C53" s="115">
        <v>45.027000000000001</v>
      </c>
      <c r="D53" s="115">
        <v>74.724999999999994</v>
      </c>
      <c r="E53" s="115">
        <v>13.462</v>
      </c>
      <c r="F53" s="115">
        <v>352.54199999999997</v>
      </c>
      <c r="G53" s="115">
        <v>53.621000000000002</v>
      </c>
      <c r="H53" s="115">
        <v>11.034000000000001</v>
      </c>
      <c r="I53" s="115">
        <v>157.84700000000001</v>
      </c>
      <c r="J53" s="115">
        <v>86.802999999999997</v>
      </c>
      <c r="K53" s="115">
        <v>43.237000000000002</v>
      </c>
      <c r="L53" s="115">
        <v>352.54199999999997</v>
      </c>
    </row>
    <row r="54" spans="1:12" s="26" customFormat="1">
      <c r="A54" s="121">
        <v>2014</v>
      </c>
      <c r="B54" s="115">
        <v>225.221</v>
      </c>
      <c r="C54" s="115">
        <v>46.79</v>
      </c>
      <c r="D54" s="115">
        <v>76.057000000000002</v>
      </c>
      <c r="E54" s="115">
        <v>13.349</v>
      </c>
      <c r="F54" s="115">
        <v>361.41699999999997</v>
      </c>
      <c r="G54" s="115">
        <v>54.267000000000003</v>
      </c>
      <c r="H54" s="115">
        <v>11.664</v>
      </c>
      <c r="I54" s="115">
        <v>158.43600000000001</v>
      </c>
      <c r="J54" s="115">
        <v>88.186999999999998</v>
      </c>
      <c r="K54" s="115">
        <v>48.863</v>
      </c>
      <c r="L54" s="115">
        <v>361.41699999999997</v>
      </c>
    </row>
    <row r="55" spans="1:12" s="26" customFormat="1">
      <c r="A55" s="121">
        <v>2015</v>
      </c>
      <c r="B55" s="115">
        <v>216.84399999999999</v>
      </c>
      <c r="C55" s="115">
        <v>47.015999999999998</v>
      </c>
      <c r="D55" s="115">
        <v>78.915000000000006</v>
      </c>
      <c r="E55" s="115">
        <v>14.077</v>
      </c>
      <c r="F55" s="115">
        <v>356.85300000000001</v>
      </c>
      <c r="G55" s="115">
        <v>48.094999999999999</v>
      </c>
      <c r="H55" s="115">
        <v>13.454000000000001</v>
      </c>
      <c r="I55" s="115">
        <v>156.90100000000001</v>
      </c>
      <c r="J55" s="115">
        <v>90.04</v>
      </c>
      <c r="K55" s="115">
        <v>48.362000000000002</v>
      </c>
      <c r="L55" s="115">
        <v>356.85300000000001</v>
      </c>
    </row>
    <row r="56" spans="1:12" s="26" customFormat="1">
      <c r="A56" s="121">
        <v>2016</v>
      </c>
      <c r="B56" s="115">
        <v>208.852</v>
      </c>
      <c r="C56" s="115">
        <v>45.642000000000003</v>
      </c>
      <c r="D56" s="115">
        <v>81.23</v>
      </c>
      <c r="E56" s="115">
        <v>19.648</v>
      </c>
      <c r="F56" s="115">
        <v>355.37200000000001</v>
      </c>
      <c r="G56" s="115">
        <v>41.707000000000001</v>
      </c>
      <c r="H56" s="115">
        <v>13.986000000000001</v>
      </c>
      <c r="I56" s="115">
        <v>155.29499999999999</v>
      </c>
      <c r="J56" s="115">
        <v>97.878</v>
      </c>
      <c r="K56" s="115">
        <v>46.505000000000003</v>
      </c>
      <c r="L56" s="115">
        <v>355.37200000000001</v>
      </c>
    </row>
    <row r="57" spans="1:12" s="26" customFormat="1">
      <c r="A57" s="121">
        <v>2017</v>
      </c>
      <c r="B57" s="115">
        <v>204.94900000000001</v>
      </c>
      <c r="C57" s="115">
        <v>44.92</v>
      </c>
      <c r="D57" s="115">
        <v>82.067999999999998</v>
      </c>
      <c r="E57" s="115">
        <v>18.704999999999998</v>
      </c>
      <c r="F57" s="115">
        <v>350.642</v>
      </c>
      <c r="G57" s="115">
        <v>40.293999999999997</v>
      </c>
      <c r="H57" s="115">
        <v>13.884</v>
      </c>
      <c r="I57" s="115">
        <v>151.74700000000001</v>
      </c>
      <c r="J57" s="115">
        <v>97.79</v>
      </c>
      <c r="K57" s="115">
        <v>46.926000000000002</v>
      </c>
      <c r="L57" s="115">
        <v>350.642</v>
      </c>
    </row>
    <row r="58" spans="1:12" s="26" customFormat="1">
      <c r="A58" s="121">
        <v>2018</v>
      </c>
      <c r="B58" s="115">
        <v>212.17500000000001</v>
      </c>
      <c r="C58" s="115">
        <v>44.201999999999998</v>
      </c>
      <c r="D58" s="115">
        <v>81.897000000000006</v>
      </c>
      <c r="E58" s="115">
        <v>17.936</v>
      </c>
      <c r="F58" s="115">
        <v>356.21100000000001</v>
      </c>
      <c r="G58" s="115">
        <v>49.231999999999999</v>
      </c>
      <c r="H58" s="115">
        <v>13.885999999999999</v>
      </c>
      <c r="I58" s="115">
        <v>150.60599999999999</v>
      </c>
      <c r="J58" s="115">
        <v>96.808000000000007</v>
      </c>
      <c r="K58" s="115">
        <v>45.68</v>
      </c>
      <c r="L58" s="115">
        <v>356.21100000000001</v>
      </c>
    </row>
    <row r="59" spans="1:12" s="26" customFormat="1">
      <c r="A59" s="121">
        <v>2019</v>
      </c>
      <c r="B59" s="115">
        <v>209.86</v>
      </c>
      <c r="C59" s="115">
        <v>40.130000000000003</v>
      </c>
      <c r="D59" s="115">
        <v>82.558000000000007</v>
      </c>
      <c r="E59" s="115">
        <v>17.079999999999998</v>
      </c>
      <c r="F59" s="115">
        <v>349.62799999999999</v>
      </c>
      <c r="G59" s="115">
        <v>51.168999999999997</v>
      </c>
      <c r="H59" s="115">
        <v>13.223000000000001</v>
      </c>
      <c r="I59" s="115">
        <v>147.387</v>
      </c>
      <c r="J59" s="115">
        <v>96.581000000000003</v>
      </c>
      <c r="K59" s="115">
        <v>41.268000000000001</v>
      </c>
      <c r="L59" s="115">
        <v>349.62799999999999</v>
      </c>
    </row>
    <row r="60" spans="1:12" s="26" customFormat="1">
      <c r="A60" s="121">
        <v>2020</v>
      </c>
      <c r="B60" s="115">
        <v>193.67099999999999</v>
      </c>
      <c r="C60" s="115">
        <v>39.884</v>
      </c>
      <c r="D60" s="115">
        <v>71.831000000000003</v>
      </c>
      <c r="E60" s="115">
        <v>17.678000000000001</v>
      </c>
      <c r="F60" s="115">
        <v>323.06400000000002</v>
      </c>
      <c r="G60" s="115">
        <v>41.290999999999997</v>
      </c>
      <c r="H60" s="115">
        <v>13.006</v>
      </c>
      <c r="I60" s="115">
        <v>142.99199999999999</v>
      </c>
      <c r="J60" s="115">
        <v>86.418000000000006</v>
      </c>
      <c r="K60" s="115">
        <v>39.356000000000002</v>
      </c>
      <c r="L60" s="115">
        <v>323.06400000000002</v>
      </c>
    </row>
    <row r="61" spans="1:12" s="26" customFormat="1">
      <c r="A61" s="121">
        <v>2021</v>
      </c>
      <c r="B61" s="115">
        <v>195.505</v>
      </c>
      <c r="C61" s="115">
        <v>39.024999999999999</v>
      </c>
      <c r="D61" s="115">
        <v>79.045000000000002</v>
      </c>
      <c r="E61" s="115">
        <v>16.111999999999998</v>
      </c>
      <c r="F61" s="115">
        <v>329.68700000000001</v>
      </c>
      <c r="G61" s="115">
        <v>41.174999999999997</v>
      </c>
      <c r="H61" s="115">
        <v>13.145</v>
      </c>
      <c r="I61" s="115">
        <v>144.05099999999999</v>
      </c>
      <c r="J61" s="115">
        <v>92.049000000000007</v>
      </c>
      <c r="K61" s="115">
        <v>39.267000000000003</v>
      </c>
      <c r="L61" s="115">
        <v>329.68700000000001</v>
      </c>
    </row>
    <row r="62" spans="1:12" s="26" customFormat="1">
      <c r="A62" s="121">
        <v>2022</v>
      </c>
      <c r="B62" s="115">
        <v>197.017</v>
      </c>
      <c r="C62" s="115">
        <v>37.262</v>
      </c>
      <c r="D62" s="115">
        <v>79.334999999999994</v>
      </c>
      <c r="E62" s="115">
        <v>15.019</v>
      </c>
      <c r="F62" s="115">
        <v>328.63299999999998</v>
      </c>
      <c r="G62" s="115">
        <v>50.552</v>
      </c>
      <c r="H62" s="115">
        <v>12.983000000000001</v>
      </c>
      <c r="I62" s="115">
        <v>135.76</v>
      </c>
      <c r="J62" s="115">
        <v>91.234999999999999</v>
      </c>
      <c r="K62" s="115">
        <v>38.103999999999999</v>
      </c>
      <c r="L62" s="115">
        <v>328.63299999999998</v>
      </c>
    </row>
    <row r="63" spans="1:12">
      <c r="A63" s="65">
        <v>28185</v>
      </c>
      <c r="B63">
        <v>14.64</v>
      </c>
      <c r="C63">
        <v>8.9999999999999993E-3</v>
      </c>
      <c r="D63" t="s">
        <v>2299</v>
      </c>
      <c r="E63" t="s">
        <v>2299</v>
      </c>
      <c r="F63">
        <v>14.648</v>
      </c>
      <c r="G63">
        <v>4.3159999999999998</v>
      </c>
      <c r="H63">
        <v>8.2000000000000003E-2</v>
      </c>
      <c r="I63">
        <v>10.207000000000001</v>
      </c>
      <c r="J63" t="s">
        <v>2299</v>
      </c>
      <c r="K63">
        <v>4.2999999999999997E-2</v>
      </c>
      <c r="L63">
        <v>14.648</v>
      </c>
    </row>
    <row r="64" spans="1:12">
      <c r="A64" s="65">
        <v>28216</v>
      </c>
      <c r="B64">
        <v>14.164999999999999</v>
      </c>
      <c r="C64">
        <v>8.9999999999999993E-3</v>
      </c>
      <c r="D64" t="s">
        <v>2299</v>
      </c>
      <c r="E64" t="s">
        <v>2299</v>
      </c>
      <c r="F64">
        <v>14.173999999999999</v>
      </c>
      <c r="G64">
        <v>4.1769999999999996</v>
      </c>
      <c r="H64">
        <v>7.9000000000000001E-2</v>
      </c>
      <c r="I64">
        <v>9.8780000000000001</v>
      </c>
      <c r="J64" t="s">
        <v>2299</v>
      </c>
      <c r="K64">
        <v>0.04</v>
      </c>
      <c r="L64">
        <v>14.173999999999999</v>
      </c>
    </row>
    <row r="65" spans="1:12">
      <c r="A65" s="65">
        <v>28246</v>
      </c>
      <c r="B65">
        <v>14.635999999999999</v>
      </c>
      <c r="C65">
        <v>8.9999999999999993E-3</v>
      </c>
      <c r="D65" t="s">
        <v>2299</v>
      </c>
      <c r="E65" t="s">
        <v>2299</v>
      </c>
      <c r="F65">
        <v>14.645</v>
      </c>
      <c r="G65">
        <v>4.3159999999999998</v>
      </c>
      <c r="H65">
        <v>8.2000000000000003E-2</v>
      </c>
      <c r="I65">
        <v>10.207000000000001</v>
      </c>
      <c r="J65" t="s">
        <v>2299</v>
      </c>
      <c r="K65">
        <v>0.04</v>
      </c>
      <c r="L65">
        <v>14.645</v>
      </c>
    </row>
    <row r="66" spans="1:12">
      <c r="A66" s="65">
        <v>28277</v>
      </c>
      <c r="B66">
        <v>14.164</v>
      </c>
      <c r="C66">
        <v>8.9999999999999993E-3</v>
      </c>
      <c r="D66" t="s">
        <v>2299</v>
      </c>
      <c r="E66" t="s">
        <v>2299</v>
      </c>
      <c r="F66">
        <v>14.173</v>
      </c>
      <c r="G66">
        <v>4.1769999999999996</v>
      </c>
      <c r="H66">
        <v>7.9000000000000001E-2</v>
      </c>
      <c r="I66">
        <v>9.8780000000000001</v>
      </c>
      <c r="J66" t="s">
        <v>2299</v>
      </c>
      <c r="K66">
        <v>3.9E-2</v>
      </c>
      <c r="L66">
        <v>14.173</v>
      </c>
    </row>
    <row r="67" spans="1:12">
      <c r="A67" s="65">
        <v>28307</v>
      </c>
      <c r="B67">
        <v>14.609</v>
      </c>
      <c r="C67">
        <v>1.0999999999999999E-2</v>
      </c>
      <c r="D67" t="s">
        <v>2299</v>
      </c>
      <c r="E67" t="s">
        <v>2299</v>
      </c>
      <c r="F67">
        <v>14.619</v>
      </c>
      <c r="G67">
        <v>4.3159999999999998</v>
      </c>
      <c r="H67">
        <v>8.2000000000000003E-2</v>
      </c>
      <c r="I67">
        <v>10.207000000000001</v>
      </c>
      <c r="J67" t="s">
        <v>2299</v>
      </c>
      <c r="K67">
        <v>1.4E-2</v>
      </c>
      <c r="L67">
        <v>14.619</v>
      </c>
    </row>
    <row r="68" spans="1:12">
      <c r="A68" s="65">
        <v>28338</v>
      </c>
      <c r="B68">
        <v>14.624000000000001</v>
      </c>
      <c r="C68">
        <v>0.01</v>
      </c>
      <c r="D68" t="s">
        <v>2299</v>
      </c>
      <c r="E68" t="s">
        <v>2299</v>
      </c>
      <c r="F68">
        <v>14.635</v>
      </c>
      <c r="G68">
        <v>4.3159999999999998</v>
      </c>
      <c r="H68">
        <v>8.2000000000000003E-2</v>
      </c>
      <c r="I68">
        <v>10.207000000000001</v>
      </c>
      <c r="J68" t="s">
        <v>2299</v>
      </c>
      <c r="K68">
        <v>2.9000000000000001E-2</v>
      </c>
      <c r="L68">
        <v>14.635</v>
      </c>
    </row>
    <row r="69" spans="1:12">
      <c r="A69" s="65">
        <v>28369</v>
      </c>
      <c r="B69">
        <v>14.157999999999999</v>
      </c>
      <c r="C69">
        <v>0.01</v>
      </c>
      <c r="D69" t="s">
        <v>2299</v>
      </c>
      <c r="E69" t="s">
        <v>2299</v>
      </c>
      <c r="F69">
        <v>14.167999999999999</v>
      </c>
      <c r="G69">
        <v>4.1769999999999996</v>
      </c>
      <c r="H69">
        <v>7.9000000000000001E-2</v>
      </c>
      <c r="I69">
        <v>9.8780000000000001</v>
      </c>
      <c r="J69" t="s">
        <v>2299</v>
      </c>
      <c r="K69">
        <v>3.4000000000000002E-2</v>
      </c>
      <c r="L69">
        <v>14.167999999999999</v>
      </c>
    </row>
    <row r="70" spans="1:12">
      <c r="A70" s="65">
        <v>28399</v>
      </c>
      <c r="B70">
        <v>14.632999999999999</v>
      </c>
      <c r="C70">
        <v>1.0999999999999999E-2</v>
      </c>
      <c r="D70" t="s">
        <v>2299</v>
      </c>
      <c r="E70" t="s">
        <v>2299</v>
      </c>
      <c r="F70">
        <v>14.643000000000001</v>
      </c>
      <c r="G70">
        <v>4.3159999999999998</v>
      </c>
      <c r="H70">
        <v>8.2000000000000003E-2</v>
      </c>
      <c r="I70">
        <v>10.207000000000001</v>
      </c>
      <c r="J70" t="s">
        <v>2299</v>
      </c>
      <c r="K70">
        <v>3.7999999999999999E-2</v>
      </c>
      <c r="L70">
        <v>14.643000000000001</v>
      </c>
    </row>
    <row r="71" spans="1:12">
      <c r="A71" s="65">
        <v>28430</v>
      </c>
      <c r="B71">
        <v>14.153</v>
      </c>
      <c r="C71">
        <v>7.0000000000000001E-3</v>
      </c>
      <c r="D71" t="s">
        <v>2299</v>
      </c>
      <c r="E71" t="s">
        <v>2299</v>
      </c>
      <c r="F71">
        <v>14.16</v>
      </c>
      <c r="G71">
        <v>4.1769999999999996</v>
      </c>
      <c r="H71">
        <v>7.9000000000000001E-2</v>
      </c>
      <c r="I71">
        <v>9.8780000000000001</v>
      </c>
      <c r="J71" t="s">
        <v>2299</v>
      </c>
      <c r="K71">
        <v>2.5999999999999999E-2</v>
      </c>
      <c r="L71">
        <v>14.16</v>
      </c>
    </row>
    <row r="72" spans="1:12">
      <c r="A72" s="65">
        <v>28460</v>
      </c>
      <c r="B72">
        <v>14.616</v>
      </c>
      <c r="C72">
        <v>7.0000000000000001E-3</v>
      </c>
      <c r="D72" t="s">
        <v>2299</v>
      </c>
      <c r="E72" t="s">
        <v>2299</v>
      </c>
      <c r="F72">
        <v>14.622999999999999</v>
      </c>
      <c r="G72">
        <v>4.3159999999999998</v>
      </c>
      <c r="H72">
        <v>8.2000000000000003E-2</v>
      </c>
      <c r="I72">
        <v>10.207000000000001</v>
      </c>
      <c r="J72" t="s">
        <v>2299</v>
      </c>
      <c r="K72">
        <v>1.7999999999999999E-2</v>
      </c>
      <c r="L72">
        <v>14.622999999999999</v>
      </c>
    </row>
    <row r="73" spans="1:12">
      <c r="A73" s="65">
        <v>28491</v>
      </c>
      <c r="B73">
        <v>16.228000000000002</v>
      </c>
      <c r="C73">
        <v>7.0000000000000001E-3</v>
      </c>
      <c r="D73" t="s">
        <v>2299</v>
      </c>
      <c r="E73" t="s">
        <v>2299</v>
      </c>
      <c r="F73">
        <v>16.234999999999999</v>
      </c>
      <c r="G73">
        <v>4.9539999999999997</v>
      </c>
      <c r="H73">
        <v>9.4E-2</v>
      </c>
      <c r="I73">
        <v>11.157</v>
      </c>
      <c r="J73" t="s">
        <v>2299</v>
      </c>
      <c r="K73">
        <v>0.03</v>
      </c>
      <c r="L73">
        <v>16.234999999999999</v>
      </c>
    </row>
    <row r="74" spans="1:12">
      <c r="A74" s="65">
        <v>28522</v>
      </c>
      <c r="B74">
        <v>14.659000000000001</v>
      </c>
      <c r="C74">
        <v>7.0000000000000001E-3</v>
      </c>
      <c r="D74" t="s">
        <v>2299</v>
      </c>
      <c r="E74" t="s">
        <v>2299</v>
      </c>
      <c r="F74">
        <v>14.664999999999999</v>
      </c>
      <c r="G74">
        <v>4.4749999999999996</v>
      </c>
      <c r="H74">
        <v>8.5000000000000006E-2</v>
      </c>
      <c r="I74">
        <v>10.077</v>
      </c>
      <c r="J74" t="s">
        <v>2299</v>
      </c>
      <c r="K74">
        <v>2.9000000000000001E-2</v>
      </c>
      <c r="L74">
        <v>14.664999999999999</v>
      </c>
    </row>
    <row r="75" spans="1:12">
      <c r="A75" s="65">
        <v>28550</v>
      </c>
      <c r="B75">
        <v>16.23</v>
      </c>
      <c r="C75">
        <v>7.0000000000000001E-3</v>
      </c>
      <c r="D75" t="s">
        <v>2299</v>
      </c>
      <c r="E75" t="s">
        <v>2299</v>
      </c>
      <c r="F75">
        <v>16.236999999999998</v>
      </c>
      <c r="G75">
        <v>4.9539999999999997</v>
      </c>
      <c r="H75">
        <v>9.4E-2</v>
      </c>
      <c r="I75">
        <v>11.157</v>
      </c>
      <c r="J75" t="s">
        <v>2299</v>
      </c>
      <c r="K75">
        <v>3.2000000000000001E-2</v>
      </c>
      <c r="L75">
        <v>16.236999999999998</v>
      </c>
    </row>
    <row r="76" spans="1:12">
      <c r="A76" s="65">
        <v>28581</v>
      </c>
      <c r="B76">
        <v>15.686999999999999</v>
      </c>
      <c r="C76">
        <v>6.0000000000000001E-3</v>
      </c>
      <c r="D76" t="s">
        <v>2299</v>
      </c>
      <c r="E76" t="s">
        <v>2299</v>
      </c>
      <c r="F76">
        <v>15.694000000000001</v>
      </c>
      <c r="G76">
        <v>4.7939999999999996</v>
      </c>
      <c r="H76">
        <v>9.0999999999999998E-2</v>
      </c>
      <c r="I76">
        <v>10.797000000000001</v>
      </c>
      <c r="J76" t="s">
        <v>2299</v>
      </c>
      <c r="K76">
        <v>1.2E-2</v>
      </c>
      <c r="L76">
        <v>15.694000000000001</v>
      </c>
    </row>
    <row r="77" spans="1:12">
      <c r="A77" s="65">
        <v>28611</v>
      </c>
      <c r="B77">
        <v>16.209</v>
      </c>
      <c r="C77">
        <v>7.0000000000000001E-3</v>
      </c>
      <c r="D77" t="s">
        <v>2299</v>
      </c>
      <c r="E77" t="s">
        <v>2299</v>
      </c>
      <c r="F77">
        <v>16.216000000000001</v>
      </c>
      <c r="G77">
        <v>4.9539999999999997</v>
      </c>
      <c r="H77">
        <v>9.4E-2</v>
      </c>
      <c r="I77">
        <v>11.157</v>
      </c>
      <c r="J77" t="s">
        <v>2299</v>
      </c>
      <c r="K77">
        <v>1.0999999999999999E-2</v>
      </c>
      <c r="L77">
        <v>16.216000000000001</v>
      </c>
    </row>
    <row r="78" spans="1:12">
      <c r="A78" s="65">
        <v>28642</v>
      </c>
      <c r="B78">
        <v>15.686999999999999</v>
      </c>
      <c r="C78">
        <v>6.0000000000000001E-3</v>
      </c>
      <c r="D78" t="s">
        <v>2299</v>
      </c>
      <c r="E78" t="s">
        <v>2299</v>
      </c>
      <c r="F78">
        <v>15.693</v>
      </c>
      <c r="G78">
        <v>4.7939999999999996</v>
      </c>
      <c r="H78">
        <v>9.0999999999999998E-2</v>
      </c>
      <c r="I78">
        <v>10.797000000000001</v>
      </c>
      <c r="J78" t="s">
        <v>2299</v>
      </c>
      <c r="K78">
        <v>1.0999999999999999E-2</v>
      </c>
      <c r="L78">
        <v>15.693</v>
      </c>
    </row>
    <row r="79" spans="1:12">
      <c r="A79" s="65">
        <v>28672</v>
      </c>
      <c r="B79">
        <v>16.210999999999999</v>
      </c>
      <c r="C79">
        <v>5.0000000000000001E-3</v>
      </c>
      <c r="D79" t="s">
        <v>2299</v>
      </c>
      <c r="E79" t="s">
        <v>2299</v>
      </c>
      <c r="F79">
        <v>16.216000000000001</v>
      </c>
      <c r="G79">
        <v>4.9539999999999997</v>
      </c>
      <c r="H79">
        <v>9.4E-2</v>
      </c>
      <c r="I79">
        <v>11.157</v>
      </c>
      <c r="J79" t="s">
        <v>2299</v>
      </c>
      <c r="K79">
        <v>1.0999999999999999E-2</v>
      </c>
      <c r="L79">
        <v>16.216000000000001</v>
      </c>
    </row>
    <row r="80" spans="1:12">
      <c r="A80" s="65">
        <v>28703</v>
      </c>
      <c r="B80">
        <v>16.228000000000002</v>
      </c>
      <c r="C80">
        <v>1.0999999999999999E-2</v>
      </c>
      <c r="D80" t="s">
        <v>2299</v>
      </c>
      <c r="E80" t="s">
        <v>2299</v>
      </c>
      <c r="F80">
        <v>16.239000000000001</v>
      </c>
      <c r="G80">
        <v>4.9539999999999997</v>
      </c>
      <c r="H80">
        <v>9.4E-2</v>
      </c>
      <c r="I80">
        <v>11.157</v>
      </c>
      <c r="J80" t="s">
        <v>2299</v>
      </c>
      <c r="K80">
        <v>3.4000000000000002E-2</v>
      </c>
      <c r="L80">
        <v>16.239000000000001</v>
      </c>
    </row>
    <row r="81" spans="1:12">
      <c r="A81" s="65">
        <v>28734</v>
      </c>
      <c r="B81">
        <v>15.695</v>
      </c>
      <c r="C81">
        <v>8.0000000000000002E-3</v>
      </c>
      <c r="D81" t="s">
        <v>2299</v>
      </c>
      <c r="E81" t="s">
        <v>2299</v>
      </c>
      <c r="F81">
        <v>15.702999999999999</v>
      </c>
      <c r="G81">
        <v>4.7939999999999996</v>
      </c>
      <c r="H81">
        <v>9.0999999999999998E-2</v>
      </c>
      <c r="I81">
        <v>10.797000000000001</v>
      </c>
      <c r="J81" t="s">
        <v>2299</v>
      </c>
      <c r="K81">
        <v>2.1000000000000001E-2</v>
      </c>
      <c r="L81">
        <v>15.702999999999999</v>
      </c>
    </row>
    <row r="82" spans="1:12">
      <c r="A82" s="65">
        <v>28764</v>
      </c>
      <c r="B82">
        <v>16.23</v>
      </c>
      <c r="C82">
        <v>8.9999999999999993E-3</v>
      </c>
      <c r="D82" t="s">
        <v>2299</v>
      </c>
      <c r="E82" t="s">
        <v>2299</v>
      </c>
      <c r="F82">
        <v>16.239000000000001</v>
      </c>
      <c r="G82">
        <v>4.9539999999999997</v>
      </c>
      <c r="H82">
        <v>9.4E-2</v>
      </c>
      <c r="I82">
        <v>11.157</v>
      </c>
      <c r="J82" t="s">
        <v>2299</v>
      </c>
      <c r="K82">
        <v>3.4000000000000002E-2</v>
      </c>
      <c r="L82">
        <v>16.239000000000001</v>
      </c>
    </row>
    <row r="83" spans="1:12">
      <c r="A83" s="65">
        <v>28795</v>
      </c>
      <c r="B83">
        <v>15.706</v>
      </c>
      <c r="C83">
        <v>7.0000000000000001E-3</v>
      </c>
      <c r="D83" t="s">
        <v>2299</v>
      </c>
      <c r="E83" t="s">
        <v>2299</v>
      </c>
      <c r="F83">
        <v>15.712999999999999</v>
      </c>
      <c r="G83">
        <v>4.7939999999999996</v>
      </c>
      <c r="H83">
        <v>9.0999999999999998E-2</v>
      </c>
      <c r="I83">
        <v>10.797000000000001</v>
      </c>
      <c r="J83" t="s">
        <v>2299</v>
      </c>
      <c r="K83">
        <v>3.1E-2</v>
      </c>
      <c r="L83">
        <v>15.712999999999999</v>
      </c>
    </row>
    <row r="84" spans="1:12">
      <c r="A84" s="65">
        <v>28825</v>
      </c>
      <c r="B84">
        <v>16.221</v>
      </c>
      <c r="C84">
        <v>8.0000000000000002E-3</v>
      </c>
      <c r="D84" t="s">
        <v>2299</v>
      </c>
      <c r="E84" t="s">
        <v>2299</v>
      </c>
      <c r="F84">
        <v>16.228999999999999</v>
      </c>
      <c r="G84">
        <v>4.9539999999999997</v>
      </c>
      <c r="H84">
        <v>9.4E-2</v>
      </c>
      <c r="I84">
        <v>11.157</v>
      </c>
      <c r="J84" t="s">
        <v>2299</v>
      </c>
      <c r="K84">
        <v>2.4E-2</v>
      </c>
      <c r="L84">
        <v>16.228999999999999</v>
      </c>
    </row>
    <row r="85" spans="1:12">
      <c r="A85" s="65">
        <v>28856</v>
      </c>
      <c r="B85">
        <v>17.114000000000001</v>
      </c>
      <c r="C85">
        <v>8.9999999999999993E-3</v>
      </c>
      <c r="D85" t="s">
        <v>2299</v>
      </c>
      <c r="E85" t="s">
        <v>2299</v>
      </c>
      <c r="F85">
        <v>17.123000000000001</v>
      </c>
      <c r="G85">
        <v>5.8</v>
      </c>
      <c r="H85">
        <v>0.11</v>
      </c>
      <c r="I85">
        <v>11.192</v>
      </c>
      <c r="J85" t="s">
        <v>2299</v>
      </c>
      <c r="K85">
        <v>2.1000000000000001E-2</v>
      </c>
      <c r="L85">
        <v>17.123000000000001</v>
      </c>
    </row>
    <row r="86" spans="1:12">
      <c r="A86" s="65">
        <v>28887</v>
      </c>
      <c r="B86">
        <v>15.47</v>
      </c>
      <c r="C86">
        <v>0.01</v>
      </c>
      <c r="D86" t="s">
        <v>2299</v>
      </c>
      <c r="E86" t="s">
        <v>2299</v>
      </c>
      <c r="F86">
        <v>15.48</v>
      </c>
      <c r="G86">
        <v>5.2389999999999999</v>
      </c>
      <c r="H86">
        <v>9.9000000000000005E-2</v>
      </c>
      <c r="I86">
        <v>10.109</v>
      </c>
      <c r="J86" t="s">
        <v>2299</v>
      </c>
      <c r="K86">
        <v>3.3000000000000002E-2</v>
      </c>
      <c r="L86">
        <v>15.48</v>
      </c>
    </row>
    <row r="87" spans="1:12">
      <c r="A87" s="65">
        <v>28915</v>
      </c>
      <c r="B87">
        <v>17.132000000000001</v>
      </c>
      <c r="C87">
        <v>1.4999999999999999E-2</v>
      </c>
      <c r="D87" t="s">
        <v>2299</v>
      </c>
      <c r="E87" t="s">
        <v>2299</v>
      </c>
      <c r="F87">
        <v>17.146000000000001</v>
      </c>
      <c r="G87">
        <v>5.8</v>
      </c>
      <c r="H87">
        <v>0.11</v>
      </c>
      <c r="I87">
        <v>11.192</v>
      </c>
      <c r="J87" t="s">
        <v>2299</v>
      </c>
      <c r="K87">
        <v>4.3999999999999997E-2</v>
      </c>
      <c r="L87">
        <v>17.146000000000001</v>
      </c>
    </row>
    <row r="88" spans="1:12">
      <c r="A88" s="65">
        <v>28946</v>
      </c>
      <c r="B88">
        <v>16.574999999999999</v>
      </c>
      <c r="C88">
        <v>8.0000000000000002E-3</v>
      </c>
      <c r="D88" t="s">
        <v>2299</v>
      </c>
      <c r="E88" t="s">
        <v>2299</v>
      </c>
      <c r="F88">
        <v>16.582999999999998</v>
      </c>
      <c r="G88">
        <v>5.6130000000000004</v>
      </c>
      <c r="H88">
        <v>0.106</v>
      </c>
      <c r="I88">
        <v>10.831</v>
      </c>
      <c r="J88" t="s">
        <v>2299</v>
      </c>
      <c r="K88">
        <v>3.3000000000000002E-2</v>
      </c>
      <c r="L88">
        <v>16.582999999999998</v>
      </c>
    </row>
    <row r="89" spans="1:12">
      <c r="A89" s="65">
        <v>28976</v>
      </c>
      <c r="B89">
        <v>17.123999999999999</v>
      </c>
      <c r="C89">
        <v>1.2999999999999999E-2</v>
      </c>
      <c r="D89" t="s">
        <v>2299</v>
      </c>
      <c r="E89" t="s">
        <v>2299</v>
      </c>
      <c r="F89">
        <v>17.138000000000002</v>
      </c>
      <c r="G89">
        <v>5.8</v>
      </c>
      <c r="H89">
        <v>0.11</v>
      </c>
      <c r="I89">
        <v>11.192</v>
      </c>
      <c r="J89" t="s">
        <v>2299</v>
      </c>
      <c r="K89">
        <v>3.5000000000000003E-2</v>
      </c>
      <c r="L89">
        <v>17.138000000000002</v>
      </c>
    </row>
    <row r="90" spans="1:12">
      <c r="A90" s="65">
        <v>29007</v>
      </c>
      <c r="B90">
        <v>16.571000000000002</v>
      </c>
      <c r="C90">
        <v>0.01</v>
      </c>
      <c r="D90" t="s">
        <v>2299</v>
      </c>
      <c r="E90" t="s">
        <v>2299</v>
      </c>
      <c r="F90">
        <v>16.581</v>
      </c>
      <c r="G90">
        <v>5.6130000000000004</v>
      </c>
      <c r="H90">
        <v>0.106</v>
      </c>
      <c r="I90">
        <v>10.831</v>
      </c>
      <c r="J90" t="s">
        <v>2299</v>
      </c>
      <c r="K90">
        <v>3.1E-2</v>
      </c>
      <c r="L90">
        <v>16.581</v>
      </c>
    </row>
    <row r="91" spans="1:12">
      <c r="A91" s="65">
        <v>29037</v>
      </c>
      <c r="B91">
        <v>17.122</v>
      </c>
      <c r="C91">
        <v>0.01</v>
      </c>
      <c r="D91" t="s">
        <v>2299</v>
      </c>
      <c r="E91" t="s">
        <v>2299</v>
      </c>
      <c r="F91">
        <v>17.132000000000001</v>
      </c>
      <c r="G91">
        <v>5.8</v>
      </c>
      <c r="H91">
        <v>0.11</v>
      </c>
      <c r="I91">
        <v>11.192</v>
      </c>
      <c r="J91" t="s">
        <v>2299</v>
      </c>
      <c r="K91">
        <v>0.03</v>
      </c>
      <c r="L91">
        <v>17.132000000000001</v>
      </c>
    </row>
    <row r="92" spans="1:12">
      <c r="A92" s="65">
        <v>29068</v>
      </c>
      <c r="B92">
        <v>17.131</v>
      </c>
      <c r="C92">
        <v>0.01</v>
      </c>
      <c r="D92" t="s">
        <v>2299</v>
      </c>
      <c r="E92" t="s">
        <v>2299</v>
      </c>
      <c r="F92">
        <v>17.141999999999999</v>
      </c>
      <c r="G92">
        <v>5.8</v>
      </c>
      <c r="H92">
        <v>0.11</v>
      </c>
      <c r="I92">
        <v>11.192</v>
      </c>
      <c r="J92" t="s">
        <v>2299</v>
      </c>
      <c r="K92">
        <v>0.04</v>
      </c>
      <c r="L92">
        <v>17.141999999999999</v>
      </c>
    </row>
    <row r="93" spans="1:12">
      <c r="A93" s="65">
        <v>29099</v>
      </c>
      <c r="B93">
        <v>16.581</v>
      </c>
      <c r="C93">
        <v>8.0000000000000002E-3</v>
      </c>
      <c r="D93" t="s">
        <v>2299</v>
      </c>
      <c r="E93" t="s">
        <v>2299</v>
      </c>
      <c r="F93">
        <v>16.588000000000001</v>
      </c>
      <c r="G93">
        <v>5.6130000000000004</v>
      </c>
      <c r="H93">
        <v>0.106</v>
      </c>
      <c r="I93">
        <v>10.831</v>
      </c>
      <c r="J93" t="s">
        <v>2299</v>
      </c>
      <c r="K93">
        <v>3.7999999999999999E-2</v>
      </c>
      <c r="L93">
        <v>16.588000000000001</v>
      </c>
    </row>
    <row r="94" spans="1:12">
      <c r="A94" s="65">
        <v>29129</v>
      </c>
      <c r="B94">
        <v>17.131</v>
      </c>
      <c r="C94">
        <v>7.0000000000000001E-3</v>
      </c>
      <c r="D94" t="s">
        <v>2299</v>
      </c>
      <c r="E94" t="s">
        <v>2299</v>
      </c>
      <c r="F94">
        <v>17.138000000000002</v>
      </c>
      <c r="G94">
        <v>5.8</v>
      </c>
      <c r="H94">
        <v>0.11</v>
      </c>
      <c r="I94">
        <v>11.192</v>
      </c>
      <c r="J94" t="s">
        <v>2299</v>
      </c>
      <c r="K94">
        <v>3.5999999999999997E-2</v>
      </c>
      <c r="L94">
        <v>17.138000000000002</v>
      </c>
    </row>
    <row r="95" spans="1:12">
      <c r="A95" s="65">
        <v>29160</v>
      </c>
      <c r="B95">
        <v>16.581</v>
      </c>
      <c r="C95">
        <v>1.0999999999999999E-2</v>
      </c>
      <c r="D95" t="s">
        <v>2299</v>
      </c>
      <c r="E95" t="s">
        <v>2299</v>
      </c>
      <c r="F95">
        <v>16.591999999999999</v>
      </c>
      <c r="G95">
        <v>5.6130000000000004</v>
      </c>
      <c r="H95">
        <v>0.106</v>
      </c>
      <c r="I95">
        <v>10.831</v>
      </c>
      <c r="J95" t="s">
        <v>2299</v>
      </c>
      <c r="K95">
        <v>4.1000000000000002E-2</v>
      </c>
      <c r="L95">
        <v>16.591999999999999</v>
      </c>
    </row>
    <row r="96" spans="1:12">
      <c r="A96" s="65">
        <v>29190</v>
      </c>
      <c r="B96">
        <v>17.125</v>
      </c>
      <c r="C96">
        <v>1.2E-2</v>
      </c>
      <c r="D96" t="s">
        <v>2299</v>
      </c>
      <c r="E96" t="s">
        <v>2299</v>
      </c>
      <c r="F96">
        <v>17.137</v>
      </c>
      <c r="G96">
        <v>5.8</v>
      </c>
      <c r="H96">
        <v>0.11</v>
      </c>
      <c r="I96">
        <v>11.192</v>
      </c>
      <c r="J96" t="s">
        <v>2299</v>
      </c>
      <c r="K96">
        <v>3.5000000000000003E-2</v>
      </c>
      <c r="L96">
        <v>17.137</v>
      </c>
    </row>
    <row r="97" spans="1:12">
      <c r="A97" s="65">
        <v>29221</v>
      </c>
      <c r="B97">
        <v>19.661999999999999</v>
      </c>
      <c r="C97">
        <v>1.2999999999999999E-2</v>
      </c>
      <c r="D97" t="s">
        <v>2299</v>
      </c>
      <c r="E97" t="s">
        <v>2299</v>
      </c>
      <c r="F97">
        <v>19.675000000000001</v>
      </c>
      <c r="G97">
        <v>6.7530000000000001</v>
      </c>
      <c r="H97">
        <v>0.16700000000000001</v>
      </c>
      <c r="I97">
        <v>12.712</v>
      </c>
      <c r="J97" t="s">
        <v>2299</v>
      </c>
      <c r="K97">
        <v>4.2999999999999997E-2</v>
      </c>
      <c r="L97">
        <v>19.675000000000001</v>
      </c>
    </row>
    <row r="98" spans="1:12">
      <c r="A98" s="65">
        <v>29252</v>
      </c>
      <c r="B98">
        <v>18.396000000000001</v>
      </c>
      <c r="C98">
        <v>1.2E-2</v>
      </c>
      <c r="D98" t="s">
        <v>2299</v>
      </c>
      <c r="E98" t="s">
        <v>2299</v>
      </c>
      <c r="F98">
        <v>18.407</v>
      </c>
      <c r="G98">
        <v>6.3170000000000002</v>
      </c>
      <c r="H98">
        <v>0.156</v>
      </c>
      <c r="I98">
        <v>11.891999999999999</v>
      </c>
      <c r="J98" t="s">
        <v>2299</v>
      </c>
      <c r="K98">
        <v>4.2000000000000003E-2</v>
      </c>
      <c r="L98">
        <v>18.407</v>
      </c>
    </row>
    <row r="99" spans="1:12">
      <c r="A99" s="65">
        <v>29281</v>
      </c>
      <c r="B99">
        <v>19.66</v>
      </c>
      <c r="C99">
        <v>8.0000000000000002E-3</v>
      </c>
      <c r="D99" t="s">
        <v>2299</v>
      </c>
      <c r="E99" t="s">
        <v>2299</v>
      </c>
      <c r="F99">
        <v>19.667999999999999</v>
      </c>
      <c r="G99">
        <v>6.7530000000000001</v>
      </c>
      <c r="H99">
        <v>0.16700000000000001</v>
      </c>
      <c r="I99">
        <v>12.712</v>
      </c>
      <c r="J99" t="s">
        <v>2299</v>
      </c>
      <c r="K99">
        <v>3.6999999999999998E-2</v>
      </c>
      <c r="L99">
        <v>19.667999999999999</v>
      </c>
    </row>
    <row r="100" spans="1:12">
      <c r="A100" s="65">
        <v>29312</v>
      </c>
      <c r="B100">
        <v>19.02</v>
      </c>
      <c r="C100">
        <v>8.0000000000000002E-3</v>
      </c>
      <c r="D100" t="s">
        <v>2299</v>
      </c>
      <c r="E100" t="s">
        <v>2299</v>
      </c>
      <c r="F100">
        <v>19.027000000000001</v>
      </c>
      <c r="G100">
        <v>6.5350000000000001</v>
      </c>
      <c r="H100">
        <v>0.161</v>
      </c>
      <c r="I100">
        <v>12.302</v>
      </c>
      <c r="J100" t="s">
        <v>2299</v>
      </c>
      <c r="K100">
        <v>2.9000000000000001E-2</v>
      </c>
      <c r="L100">
        <v>19.027000000000001</v>
      </c>
    </row>
    <row r="101" spans="1:12">
      <c r="A101" s="65">
        <v>29342</v>
      </c>
      <c r="B101">
        <v>19.640999999999998</v>
      </c>
      <c r="C101">
        <v>8.9999999999999993E-3</v>
      </c>
      <c r="D101" t="s">
        <v>2299</v>
      </c>
      <c r="E101" t="s">
        <v>2299</v>
      </c>
      <c r="F101">
        <v>19.651</v>
      </c>
      <c r="G101">
        <v>6.7530000000000001</v>
      </c>
      <c r="H101">
        <v>0.16700000000000001</v>
      </c>
      <c r="I101">
        <v>12.712</v>
      </c>
      <c r="J101" t="s">
        <v>2299</v>
      </c>
      <c r="K101">
        <v>1.9E-2</v>
      </c>
      <c r="L101">
        <v>19.651</v>
      </c>
    </row>
    <row r="102" spans="1:12">
      <c r="A102" s="65">
        <v>29373</v>
      </c>
      <c r="B102">
        <v>19.004999999999999</v>
      </c>
      <c r="C102">
        <v>7.0000000000000001E-3</v>
      </c>
      <c r="D102" t="s">
        <v>2299</v>
      </c>
      <c r="E102" t="s">
        <v>2299</v>
      </c>
      <c r="F102">
        <v>19.012</v>
      </c>
      <c r="G102">
        <v>6.5350000000000001</v>
      </c>
      <c r="H102">
        <v>0.161</v>
      </c>
      <c r="I102">
        <v>12.302</v>
      </c>
      <c r="J102" t="s">
        <v>2299</v>
      </c>
      <c r="K102">
        <v>1.2999999999999999E-2</v>
      </c>
      <c r="L102">
        <v>19.012</v>
      </c>
    </row>
    <row r="103" spans="1:12">
      <c r="A103" s="65">
        <v>29403</v>
      </c>
      <c r="B103">
        <v>19.646000000000001</v>
      </c>
      <c r="C103">
        <v>6.0000000000000001E-3</v>
      </c>
      <c r="D103" t="s">
        <v>2299</v>
      </c>
      <c r="E103" t="s">
        <v>2299</v>
      </c>
      <c r="F103">
        <v>19.652999999999999</v>
      </c>
      <c r="G103">
        <v>6.7530000000000001</v>
      </c>
      <c r="H103">
        <v>0.16700000000000001</v>
      </c>
      <c r="I103">
        <v>12.712</v>
      </c>
      <c r="J103" t="s">
        <v>2299</v>
      </c>
      <c r="K103">
        <v>2.1000000000000001E-2</v>
      </c>
      <c r="L103">
        <v>19.652999999999999</v>
      </c>
    </row>
    <row r="104" spans="1:12">
      <c r="A104" s="65">
        <v>29434</v>
      </c>
      <c r="B104">
        <v>19.655000000000001</v>
      </c>
      <c r="C104">
        <v>8.0000000000000002E-3</v>
      </c>
      <c r="D104" t="s">
        <v>2299</v>
      </c>
      <c r="E104" t="s">
        <v>2299</v>
      </c>
      <c r="F104">
        <v>19.663</v>
      </c>
      <c r="G104">
        <v>6.7530000000000001</v>
      </c>
      <c r="H104">
        <v>0.16700000000000001</v>
      </c>
      <c r="I104">
        <v>12.712</v>
      </c>
      <c r="J104" t="s">
        <v>2299</v>
      </c>
      <c r="K104">
        <v>3.2000000000000001E-2</v>
      </c>
      <c r="L104">
        <v>19.663</v>
      </c>
    </row>
    <row r="105" spans="1:12">
      <c r="A105" s="65">
        <v>29465</v>
      </c>
      <c r="B105">
        <v>19.021999999999998</v>
      </c>
      <c r="C105">
        <v>7.0000000000000001E-3</v>
      </c>
      <c r="D105" t="s">
        <v>2299</v>
      </c>
      <c r="E105" t="s">
        <v>2299</v>
      </c>
      <c r="F105">
        <v>19.029</v>
      </c>
      <c r="G105">
        <v>6.5350000000000001</v>
      </c>
      <c r="H105">
        <v>0.161</v>
      </c>
      <c r="I105">
        <v>12.302</v>
      </c>
      <c r="J105" t="s">
        <v>2299</v>
      </c>
      <c r="K105">
        <v>0.03</v>
      </c>
      <c r="L105">
        <v>19.029</v>
      </c>
    </row>
    <row r="106" spans="1:12">
      <c r="A106" s="65">
        <v>29495</v>
      </c>
      <c r="B106">
        <v>19.661000000000001</v>
      </c>
      <c r="C106">
        <v>7.0000000000000001E-3</v>
      </c>
      <c r="D106" t="s">
        <v>2299</v>
      </c>
      <c r="E106" t="s">
        <v>2299</v>
      </c>
      <c r="F106">
        <v>19.667999999999999</v>
      </c>
      <c r="G106">
        <v>6.7530000000000001</v>
      </c>
      <c r="H106">
        <v>0.16700000000000001</v>
      </c>
      <c r="I106">
        <v>12.712</v>
      </c>
      <c r="J106" t="s">
        <v>2299</v>
      </c>
      <c r="K106">
        <v>3.5999999999999997E-2</v>
      </c>
      <c r="L106">
        <v>19.667999999999999</v>
      </c>
    </row>
    <row r="107" spans="1:12">
      <c r="A107" s="65">
        <v>29526</v>
      </c>
      <c r="B107">
        <v>19.026</v>
      </c>
      <c r="C107">
        <v>7.0000000000000001E-3</v>
      </c>
      <c r="D107" t="s">
        <v>2299</v>
      </c>
      <c r="E107" t="s">
        <v>2299</v>
      </c>
      <c r="F107">
        <v>19.032</v>
      </c>
      <c r="G107">
        <v>6.5350000000000001</v>
      </c>
      <c r="H107">
        <v>0.161</v>
      </c>
      <c r="I107">
        <v>12.302</v>
      </c>
      <c r="J107" t="s">
        <v>2299</v>
      </c>
      <c r="K107">
        <v>3.4000000000000002E-2</v>
      </c>
      <c r="L107">
        <v>19.032</v>
      </c>
    </row>
    <row r="108" spans="1:12">
      <c r="A108" s="65">
        <v>29556</v>
      </c>
      <c r="B108">
        <v>19.655000000000001</v>
      </c>
      <c r="C108">
        <v>8.0000000000000002E-3</v>
      </c>
      <c r="D108" t="s">
        <v>2299</v>
      </c>
      <c r="E108" t="s">
        <v>2299</v>
      </c>
      <c r="F108">
        <v>19.663</v>
      </c>
      <c r="G108">
        <v>6.7530000000000001</v>
      </c>
      <c r="H108">
        <v>0.16700000000000001</v>
      </c>
      <c r="I108">
        <v>12.712</v>
      </c>
      <c r="J108" t="s">
        <v>2299</v>
      </c>
      <c r="K108">
        <v>3.1E-2</v>
      </c>
      <c r="L108">
        <v>19.663</v>
      </c>
    </row>
    <row r="109" spans="1:12">
      <c r="A109" s="65">
        <v>29587</v>
      </c>
      <c r="B109">
        <v>19.885000000000002</v>
      </c>
      <c r="C109">
        <v>0.45400000000000001</v>
      </c>
      <c r="D109">
        <v>0.04</v>
      </c>
      <c r="E109" t="s">
        <v>2299</v>
      </c>
      <c r="F109">
        <v>20.379000000000001</v>
      </c>
      <c r="G109">
        <v>6.931</v>
      </c>
      <c r="H109">
        <v>0.16800000000000001</v>
      </c>
      <c r="I109">
        <v>13.211</v>
      </c>
      <c r="J109">
        <v>3.9E-2</v>
      </c>
      <c r="K109">
        <v>3.1E-2</v>
      </c>
      <c r="L109">
        <v>20.379000000000001</v>
      </c>
    </row>
    <row r="110" spans="1:12">
      <c r="A110" s="65">
        <v>29618</v>
      </c>
      <c r="B110">
        <v>17.965</v>
      </c>
      <c r="C110">
        <v>0.41</v>
      </c>
      <c r="D110">
        <v>3.5999999999999997E-2</v>
      </c>
      <c r="E110" t="s">
        <v>2299</v>
      </c>
      <c r="F110">
        <v>18.411000000000001</v>
      </c>
      <c r="G110">
        <v>6.26</v>
      </c>
      <c r="H110">
        <v>0.151</v>
      </c>
      <c r="I110">
        <v>11.932</v>
      </c>
      <c r="J110">
        <v>3.5000000000000003E-2</v>
      </c>
      <c r="K110">
        <v>3.2000000000000001E-2</v>
      </c>
      <c r="L110">
        <v>18.411000000000001</v>
      </c>
    </row>
    <row r="111" spans="1:12">
      <c r="A111" s="65">
        <v>29646</v>
      </c>
      <c r="B111">
        <v>19.89</v>
      </c>
      <c r="C111">
        <v>0.45400000000000001</v>
      </c>
      <c r="D111">
        <v>0.04</v>
      </c>
      <c r="E111" t="s">
        <v>2299</v>
      </c>
      <c r="F111">
        <v>20.382999999999999</v>
      </c>
      <c r="G111">
        <v>6.931</v>
      </c>
      <c r="H111">
        <v>0.16800000000000001</v>
      </c>
      <c r="I111">
        <v>13.211</v>
      </c>
      <c r="J111">
        <v>3.9E-2</v>
      </c>
      <c r="K111">
        <v>3.5000000000000003E-2</v>
      </c>
      <c r="L111">
        <v>20.382999999999999</v>
      </c>
    </row>
    <row r="112" spans="1:12">
      <c r="A112" s="65">
        <v>29677</v>
      </c>
      <c r="B112">
        <v>19.247</v>
      </c>
      <c r="C112">
        <v>0.439</v>
      </c>
      <c r="D112">
        <v>3.9E-2</v>
      </c>
      <c r="E112" t="s">
        <v>2299</v>
      </c>
      <c r="F112">
        <v>19.725000000000001</v>
      </c>
      <c r="G112">
        <v>6.7069999999999999</v>
      </c>
      <c r="H112">
        <v>0.16200000000000001</v>
      </c>
      <c r="I112">
        <v>12.784000000000001</v>
      </c>
      <c r="J112">
        <v>3.7999999999999999E-2</v>
      </c>
      <c r="K112">
        <v>3.3000000000000002E-2</v>
      </c>
      <c r="L112">
        <v>19.725000000000001</v>
      </c>
    </row>
    <row r="113" spans="1:12">
      <c r="A113" s="65">
        <v>29707</v>
      </c>
      <c r="B113">
        <v>19.875</v>
      </c>
      <c r="C113">
        <v>0.45400000000000001</v>
      </c>
      <c r="D113">
        <v>0.04</v>
      </c>
      <c r="E113" t="s">
        <v>2299</v>
      </c>
      <c r="F113">
        <v>20.367999999999999</v>
      </c>
      <c r="G113">
        <v>6.931</v>
      </c>
      <c r="H113">
        <v>0.16800000000000001</v>
      </c>
      <c r="I113">
        <v>13.211</v>
      </c>
      <c r="J113">
        <v>3.9E-2</v>
      </c>
      <c r="K113">
        <v>0.02</v>
      </c>
      <c r="L113">
        <v>20.367999999999999</v>
      </c>
    </row>
    <row r="114" spans="1:12">
      <c r="A114" s="65">
        <v>29738</v>
      </c>
      <c r="B114">
        <v>19.227</v>
      </c>
      <c r="C114">
        <v>0.439</v>
      </c>
      <c r="D114">
        <v>3.9E-2</v>
      </c>
      <c r="E114" t="s">
        <v>2299</v>
      </c>
      <c r="F114">
        <v>19.704000000000001</v>
      </c>
      <c r="G114">
        <v>6.7069999999999999</v>
      </c>
      <c r="H114">
        <v>0.16200000000000001</v>
      </c>
      <c r="I114">
        <v>12.784000000000001</v>
      </c>
      <c r="J114">
        <v>3.7999999999999999E-2</v>
      </c>
      <c r="K114">
        <v>1.2E-2</v>
      </c>
      <c r="L114">
        <v>19.704000000000001</v>
      </c>
    </row>
    <row r="115" spans="1:12">
      <c r="A115" s="65">
        <v>29768</v>
      </c>
      <c r="B115">
        <v>19.87</v>
      </c>
      <c r="C115">
        <v>0.45400000000000001</v>
      </c>
      <c r="D115">
        <v>0.04</v>
      </c>
      <c r="E115" t="s">
        <v>2299</v>
      </c>
      <c r="F115">
        <v>20.364000000000001</v>
      </c>
      <c r="G115">
        <v>6.931</v>
      </c>
      <c r="H115">
        <v>0.16800000000000001</v>
      </c>
      <c r="I115">
        <v>13.211</v>
      </c>
      <c r="J115">
        <v>3.9E-2</v>
      </c>
      <c r="K115">
        <v>1.6E-2</v>
      </c>
      <c r="L115">
        <v>20.364000000000001</v>
      </c>
    </row>
    <row r="116" spans="1:12">
      <c r="A116" s="65">
        <v>29799</v>
      </c>
      <c r="B116">
        <v>19.870999999999999</v>
      </c>
      <c r="C116">
        <v>0.45600000000000002</v>
      </c>
      <c r="D116">
        <v>0.04</v>
      </c>
      <c r="E116" t="s">
        <v>2299</v>
      </c>
      <c r="F116">
        <v>20.367000000000001</v>
      </c>
      <c r="G116">
        <v>6.931</v>
      </c>
      <c r="H116">
        <v>0.16800000000000001</v>
      </c>
      <c r="I116">
        <v>13.211</v>
      </c>
      <c r="J116">
        <v>3.9E-2</v>
      </c>
      <c r="K116">
        <v>1.9E-2</v>
      </c>
      <c r="L116">
        <v>20.367000000000001</v>
      </c>
    </row>
    <row r="117" spans="1:12">
      <c r="A117" s="65">
        <v>29830</v>
      </c>
      <c r="B117">
        <v>19.242999999999999</v>
      </c>
      <c r="C117">
        <v>0.443</v>
      </c>
      <c r="D117">
        <v>3.9E-2</v>
      </c>
      <c r="E117" t="s">
        <v>2299</v>
      </c>
      <c r="F117">
        <v>19.724</v>
      </c>
      <c r="G117">
        <v>6.7069999999999999</v>
      </c>
      <c r="H117">
        <v>0.16200000000000001</v>
      </c>
      <c r="I117">
        <v>12.784000000000001</v>
      </c>
      <c r="J117">
        <v>3.7999999999999999E-2</v>
      </c>
      <c r="K117">
        <v>3.3000000000000002E-2</v>
      </c>
      <c r="L117">
        <v>19.724</v>
      </c>
    </row>
    <row r="118" spans="1:12">
      <c r="A118" s="65">
        <v>29860</v>
      </c>
      <c r="B118">
        <v>19.885999999999999</v>
      </c>
      <c r="C118">
        <v>0.45600000000000002</v>
      </c>
      <c r="D118">
        <v>0.04</v>
      </c>
      <c r="E118" t="s">
        <v>2299</v>
      </c>
      <c r="F118">
        <v>20.381</v>
      </c>
      <c r="G118">
        <v>6.931</v>
      </c>
      <c r="H118">
        <v>0.16800000000000001</v>
      </c>
      <c r="I118">
        <v>13.211</v>
      </c>
      <c r="J118">
        <v>3.9E-2</v>
      </c>
      <c r="K118">
        <v>3.3000000000000002E-2</v>
      </c>
      <c r="L118">
        <v>20.381</v>
      </c>
    </row>
    <row r="119" spans="1:12">
      <c r="A119" s="65">
        <v>29891</v>
      </c>
      <c r="B119">
        <v>19.245000000000001</v>
      </c>
      <c r="C119">
        <v>0.439</v>
      </c>
      <c r="D119">
        <v>3.9E-2</v>
      </c>
      <c r="E119" t="s">
        <v>2299</v>
      </c>
      <c r="F119">
        <v>19.722000000000001</v>
      </c>
      <c r="G119">
        <v>6.7069999999999999</v>
      </c>
      <c r="H119">
        <v>0.16200000000000001</v>
      </c>
      <c r="I119">
        <v>12.784000000000001</v>
      </c>
      <c r="J119">
        <v>3.7999999999999999E-2</v>
      </c>
      <c r="K119">
        <v>3.1E-2</v>
      </c>
      <c r="L119">
        <v>19.722000000000001</v>
      </c>
    </row>
    <row r="120" spans="1:12">
      <c r="A120" s="65">
        <v>29921</v>
      </c>
      <c r="B120">
        <v>19.881</v>
      </c>
      <c r="C120">
        <v>0.45</v>
      </c>
      <c r="D120">
        <v>0.04</v>
      </c>
      <c r="E120" t="s">
        <v>2299</v>
      </c>
      <c r="F120">
        <v>20.370999999999999</v>
      </c>
      <c r="G120">
        <v>6.931</v>
      </c>
      <c r="H120">
        <v>0.16800000000000001</v>
      </c>
      <c r="I120">
        <v>13.211</v>
      </c>
      <c r="J120">
        <v>3.9E-2</v>
      </c>
      <c r="K120">
        <v>2.3E-2</v>
      </c>
      <c r="L120">
        <v>20.370999999999999</v>
      </c>
    </row>
    <row r="121" spans="1:12">
      <c r="A121" s="65">
        <v>29952</v>
      </c>
      <c r="B121">
        <v>19.998999999999999</v>
      </c>
      <c r="C121">
        <v>0.61499999999999999</v>
      </c>
      <c r="D121">
        <v>0.108</v>
      </c>
      <c r="E121" t="s">
        <v>2299</v>
      </c>
      <c r="F121">
        <v>20.722000000000001</v>
      </c>
      <c r="G121">
        <v>7.7279999999999998</v>
      </c>
      <c r="H121">
        <v>0.17599999999999999</v>
      </c>
      <c r="I121">
        <v>12.686</v>
      </c>
      <c r="J121">
        <v>0.106</v>
      </c>
      <c r="K121">
        <v>2.5999999999999999E-2</v>
      </c>
      <c r="L121">
        <v>20.722000000000001</v>
      </c>
    </row>
    <row r="122" spans="1:12">
      <c r="A122" s="65">
        <v>29983</v>
      </c>
      <c r="B122">
        <v>18.065999999999999</v>
      </c>
      <c r="C122">
        <v>0.55500000000000005</v>
      </c>
      <c r="D122">
        <v>9.8000000000000004E-2</v>
      </c>
      <c r="E122" t="s">
        <v>2299</v>
      </c>
      <c r="F122">
        <v>18.719000000000001</v>
      </c>
      <c r="G122">
        <v>6.98</v>
      </c>
      <c r="H122">
        <v>0.159</v>
      </c>
      <c r="I122">
        <v>11.458</v>
      </c>
      <c r="J122">
        <v>9.6000000000000002E-2</v>
      </c>
      <c r="K122">
        <v>2.5999999999999999E-2</v>
      </c>
      <c r="L122">
        <v>18.719000000000001</v>
      </c>
    </row>
    <row r="123" spans="1:12">
      <c r="A123" s="65">
        <v>30011</v>
      </c>
      <c r="B123">
        <v>19.992000000000001</v>
      </c>
      <c r="C123">
        <v>0.61399999999999999</v>
      </c>
      <c r="D123">
        <v>0.108</v>
      </c>
      <c r="E123" t="s">
        <v>2299</v>
      </c>
      <c r="F123">
        <v>20.713999999999999</v>
      </c>
      <c r="G123">
        <v>7.7279999999999998</v>
      </c>
      <c r="H123">
        <v>0.17599999999999999</v>
      </c>
      <c r="I123">
        <v>12.686</v>
      </c>
      <c r="J123">
        <v>0.106</v>
      </c>
      <c r="K123">
        <v>1.7999999999999999E-2</v>
      </c>
      <c r="L123">
        <v>20.713999999999999</v>
      </c>
    </row>
    <row r="124" spans="1:12">
      <c r="A124" s="65">
        <v>30042</v>
      </c>
      <c r="B124">
        <v>19.344999999999999</v>
      </c>
      <c r="C124">
        <v>0.59299999999999997</v>
      </c>
      <c r="D124">
        <v>0.105</v>
      </c>
      <c r="E124" t="s">
        <v>2299</v>
      </c>
      <c r="F124">
        <v>20.042999999999999</v>
      </c>
      <c r="G124">
        <v>7.4779999999999998</v>
      </c>
      <c r="H124">
        <v>0.17</v>
      </c>
      <c r="I124">
        <v>12.276999999999999</v>
      </c>
      <c r="J124">
        <v>0.10299999999999999</v>
      </c>
      <c r="K124">
        <v>1.4E-2</v>
      </c>
      <c r="L124">
        <v>20.042999999999999</v>
      </c>
    </row>
    <row r="125" spans="1:12">
      <c r="A125" s="65">
        <v>30072</v>
      </c>
      <c r="B125">
        <v>19.989000000000001</v>
      </c>
      <c r="C125">
        <v>0.61499999999999999</v>
      </c>
      <c r="D125">
        <v>0.108</v>
      </c>
      <c r="E125" t="s">
        <v>2299</v>
      </c>
      <c r="F125">
        <v>20.712</v>
      </c>
      <c r="G125">
        <v>7.7279999999999998</v>
      </c>
      <c r="H125">
        <v>0.17599999999999999</v>
      </c>
      <c r="I125">
        <v>12.686</v>
      </c>
      <c r="J125">
        <v>0.106</v>
      </c>
      <c r="K125">
        <v>1.6E-2</v>
      </c>
      <c r="L125">
        <v>20.712</v>
      </c>
    </row>
    <row r="126" spans="1:12">
      <c r="A126" s="65">
        <v>30103</v>
      </c>
      <c r="B126">
        <v>19.347000000000001</v>
      </c>
      <c r="C126">
        <v>0.59499999999999997</v>
      </c>
      <c r="D126">
        <v>0.105</v>
      </c>
      <c r="E126" t="s">
        <v>2299</v>
      </c>
      <c r="F126">
        <v>20.045999999999999</v>
      </c>
      <c r="G126">
        <v>7.4779999999999998</v>
      </c>
      <c r="H126">
        <v>0.17</v>
      </c>
      <c r="I126">
        <v>12.276999999999999</v>
      </c>
      <c r="J126">
        <v>0.10299999999999999</v>
      </c>
      <c r="K126">
        <v>1.7999999999999999E-2</v>
      </c>
      <c r="L126">
        <v>20.045999999999999</v>
      </c>
    </row>
    <row r="127" spans="1:12">
      <c r="A127" s="65">
        <v>30133</v>
      </c>
      <c r="B127">
        <v>19.992999999999999</v>
      </c>
      <c r="C127">
        <v>0.61599999999999999</v>
      </c>
      <c r="D127">
        <v>0.108</v>
      </c>
      <c r="E127" t="s">
        <v>2299</v>
      </c>
      <c r="F127">
        <v>20.716999999999999</v>
      </c>
      <c r="G127">
        <v>7.7279999999999998</v>
      </c>
      <c r="H127">
        <v>0.17599999999999999</v>
      </c>
      <c r="I127">
        <v>12.686</v>
      </c>
      <c r="J127">
        <v>0.106</v>
      </c>
      <c r="K127">
        <v>2.1000000000000001E-2</v>
      </c>
      <c r="L127">
        <v>20.716999999999999</v>
      </c>
    </row>
    <row r="128" spans="1:12">
      <c r="A128" s="65">
        <v>30164</v>
      </c>
      <c r="B128">
        <v>19.994</v>
      </c>
      <c r="C128">
        <v>0.61299999999999999</v>
      </c>
      <c r="D128">
        <v>0.108</v>
      </c>
      <c r="E128" t="s">
        <v>2299</v>
      </c>
      <c r="F128">
        <v>20.715</v>
      </c>
      <c r="G128">
        <v>7.7279999999999998</v>
      </c>
      <c r="H128">
        <v>0.17599999999999999</v>
      </c>
      <c r="I128">
        <v>12.686</v>
      </c>
      <c r="J128">
        <v>0.106</v>
      </c>
      <c r="K128">
        <v>0.02</v>
      </c>
      <c r="L128">
        <v>20.715</v>
      </c>
    </row>
    <row r="129" spans="1:12">
      <c r="A129" s="65">
        <v>30195</v>
      </c>
      <c r="B129">
        <v>19.356999999999999</v>
      </c>
      <c r="C129">
        <v>0.59299999999999997</v>
      </c>
      <c r="D129">
        <v>0.105</v>
      </c>
      <c r="E129" t="s">
        <v>2299</v>
      </c>
      <c r="F129">
        <v>20.055</v>
      </c>
      <c r="G129">
        <v>7.4779999999999998</v>
      </c>
      <c r="H129">
        <v>0.17</v>
      </c>
      <c r="I129">
        <v>12.276999999999999</v>
      </c>
      <c r="J129">
        <v>0.10299999999999999</v>
      </c>
      <c r="K129">
        <v>2.5999999999999999E-2</v>
      </c>
      <c r="L129">
        <v>20.055</v>
      </c>
    </row>
    <row r="130" spans="1:12">
      <c r="A130" s="65">
        <v>30225</v>
      </c>
      <c r="B130">
        <v>20.010999999999999</v>
      </c>
      <c r="C130">
        <v>0.61499999999999999</v>
      </c>
      <c r="D130">
        <v>0.108</v>
      </c>
      <c r="E130" t="s">
        <v>2299</v>
      </c>
      <c r="F130">
        <v>20.734000000000002</v>
      </c>
      <c r="G130">
        <v>7.7279999999999998</v>
      </c>
      <c r="H130">
        <v>0.17599999999999999</v>
      </c>
      <c r="I130">
        <v>12.686</v>
      </c>
      <c r="J130">
        <v>0.106</v>
      </c>
      <c r="K130">
        <v>3.7999999999999999E-2</v>
      </c>
      <c r="L130">
        <v>20.734000000000002</v>
      </c>
    </row>
    <row r="131" spans="1:12">
      <c r="A131" s="65">
        <v>30256</v>
      </c>
      <c r="B131">
        <v>19.355</v>
      </c>
      <c r="C131">
        <v>0.59399999999999997</v>
      </c>
      <c r="D131">
        <v>0.105</v>
      </c>
      <c r="E131" t="s">
        <v>2299</v>
      </c>
      <c r="F131">
        <v>20.053999999999998</v>
      </c>
      <c r="G131">
        <v>7.4779999999999998</v>
      </c>
      <c r="H131">
        <v>0.17</v>
      </c>
      <c r="I131">
        <v>12.276999999999999</v>
      </c>
      <c r="J131">
        <v>0.10299999999999999</v>
      </c>
      <c r="K131">
        <v>2.5999999999999999E-2</v>
      </c>
      <c r="L131">
        <v>20.053999999999998</v>
      </c>
    </row>
    <row r="132" spans="1:12">
      <c r="A132" s="65">
        <v>30286</v>
      </c>
      <c r="B132">
        <v>19.995000000000001</v>
      </c>
      <c r="C132">
        <v>0.61499999999999999</v>
      </c>
      <c r="D132">
        <v>0.108</v>
      </c>
      <c r="E132" t="s">
        <v>2299</v>
      </c>
      <c r="F132">
        <v>20.718</v>
      </c>
      <c r="G132">
        <v>7.7279999999999998</v>
      </c>
      <c r="H132">
        <v>0.17599999999999999</v>
      </c>
      <c r="I132">
        <v>12.686</v>
      </c>
      <c r="J132">
        <v>0.106</v>
      </c>
      <c r="K132">
        <v>2.3E-2</v>
      </c>
      <c r="L132">
        <v>20.718</v>
      </c>
    </row>
    <row r="133" spans="1:12">
      <c r="A133" s="65">
        <v>30317</v>
      </c>
      <c r="B133">
        <v>21.379000000000001</v>
      </c>
      <c r="C133">
        <v>0.80700000000000005</v>
      </c>
      <c r="D133">
        <v>0.19900000000000001</v>
      </c>
      <c r="E133" t="s">
        <v>2299</v>
      </c>
      <c r="F133">
        <v>22.385999999999999</v>
      </c>
      <c r="G133">
        <v>7.7279999999999998</v>
      </c>
      <c r="H133">
        <v>0.17699999999999999</v>
      </c>
      <c r="I133">
        <v>14.266999999999999</v>
      </c>
      <c r="J133">
        <v>0.19600000000000001</v>
      </c>
      <c r="K133">
        <v>1.9E-2</v>
      </c>
      <c r="L133">
        <v>22.385999999999999</v>
      </c>
    </row>
    <row r="134" spans="1:12">
      <c r="A134" s="65">
        <v>30348</v>
      </c>
      <c r="B134">
        <v>19.311</v>
      </c>
      <c r="C134">
        <v>0.73099999999999998</v>
      </c>
      <c r="D134">
        <v>0.18</v>
      </c>
      <c r="E134" t="s">
        <v>2299</v>
      </c>
      <c r="F134">
        <v>20.221</v>
      </c>
      <c r="G134">
        <v>6.98</v>
      </c>
      <c r="H134">
        <v>0.16</v>
      </c>
      <c r="I134">
        <v>12.885999999999999</v>
      </c>
      <c r="J134">
        <v>0.17699999999999999</v>
      </c>
      <c r="K134">
        <v>1.9E-2</v>
      </c>
      <c r="L134">
        <v>20.221</v>
      </c>
    </row>
    <row r="135" spans="1:12">
      <c r="A135" s="65">
        <v>30376</v>
      </c>
      <c r="B135">
        <v>21.381</v>
      </c>
      <c r="C135">
        <v>0.80900000000000005</v>
      </c>
      <c r="D135">
        <v>0.19900000000000001</v>
      </c>
      <c r="E135" t="s">
        <v>2299</v>
      </c>
      <c r="F135">
        <v>22.388999999999999</v>
      </c>
      <c r="G135">
        <v>7.7279999999999998</v>
      </c>
      <c r="H135">
        <v>0.17699999999999999</v>
      </c>
      <c r="I135">
        <v>14.266999999999999</v>
      </c>
      <c r="J135">
        <v>0.19600000000000001</v>
      </c>
      <c r="K135">
        <v>2.1999999999999999E-2</v>
      </c>
      <c r="L135">
        <v>22.388999999999999</v>
      </c>
    </row>
    <row r="136" spans="1:12">
      <c r="A136" s="65">
        <v>30407</v>
      </c>
      <c r="B136">
        <v>20.689</v>
      </c>
      <c r="C136">
        <v>0.78200000000000003</v>
      </c>
      <c r="D136">
        <v>0.193</v>
      </c>
      <c r="E136" t="s">
        <v>2299</v>
      </c>
      <c r="F136">
        <v>21.664000000000001</v>
      </c>
      <c r="G136">
        <v>7.4779999999999998</v>
      </c>
      <c r="H136">
        <v>0.17100000000000001</v>
      </c>
      <c r="I136">
        <v>13.807</v>
      </c>
      <c r="J136">
        <v>0.19</v>
      </c>
      <c r="K136">
        <v>1.7999999999999999E-2</v>
      </c>
      <c r="L136">
        <v>21.664000000000001</v>
      </c>
    </row>
    <row r="137" spans="1:12">
      <c r="A137" s="65">
        <v>30437</v>
      </c>
      <c r="B137">
        <v>21.376999999999999</v>
      </c>
      <c r="C137">
        <v>0.81399999999999995</v>
      </c>
      <c r="D137">
        <v>0.19900000000000001</v>
      </c>
      <c r="E137" t="s">
        <v>2299</v>
      </c>
      <c r="F137">
        <v>22.39</v>
      </c>
      <c r="G137">
        <v>7.7279999999999998</v>
      </c>
      <c r="H137">
        <v>0.17699999999999999</v>
      </c>
      <c r="I137">
        <v>14.266999999999999</v>
      </c>
      <c r="J137">
        <v>0.19600000000000001</v>
      </c>
      <c r="K137">
        <v>2.1999999999999999E-2</v>
      </c>
      <c r="L137">
        <v>22.39</v>
      </c>
    </row>
    <row r="138" spans="1:12">
      <c r="A138" s="65">
        <v>30468</v>
      </c>
      <c r="B138">
        <v>20.690999999999999</v>
      </c>
      <c r="C138">
        <v>0.78800000000000003</v>
      </c>
      <c r="D138">
        <v>0.193</v>
      </c>
      <c r="E138" t="s">
        <v>2299</v>
      </c>
      <c r="F138">
        <v>21.670999999999999</v>
      </c>
      <c r="G138">
        <v>7.4779999999999998</v>
      </c>
      <c r="H138">
        <v>0.17100000000000001</v>
      </c>
      <c r="I138">
        <v>13.807</v>
      </c>
      <c r="J138">
        <v>0.19</v>
      </c>
      <c r="K138">
        <v>2.5999999999999999E-2</v>
      </c>
      <c r="L138">
        <v>21.670999999999999</v>
      </c>
    </row>
    <row r="139" spans="1:12">
      <c r="A139" s="65">
        <v>30498</v>
      </c>
      <c r="B139">
        <v>21.38</v>
      </c>
      <c r="C139">
        <v>0.81200000000000006</v>
      </c>
      <c r="D139">
        <v>0.19900000000000001</v>
      </c>
      <c r="E139" t="s">
        <v>2299</v>
      </c>
      <c r="F139">
        <v>22.390999999999998</v>
      </c>
      <c r="G139">
        <v>7.7279999999999998</v>
      </c>
      <c r="H139">
        <v>0.17699999999999999</v>
      </c>
      <c r="I139">
        <v>14.266999999999999</v>
      </c>
      <c r="J139">
        <v>0.19600000000000001</v>
      </c>
      <c r="K139">
        <v>2.4E-2</v>
      </c>
      <c r="L139">
        <v>22.390999999999998</v>
      </c>
    </row>
    <row r="140" spans="1:12">
      <c r="A140" s="65">
        <v>30529</v>
      </c>
      <c r="B140">
        <v>21.384</v>
      </c>
      <c r="C140">
        <v>0.81200000000000006</v>
      </c>
      <c r="D140">
        <v>0.19900000000000001</v>
      </c>
      <c r="E140" t="s">
        <v>2299</v>
      </c>
      <c r="F140">
        <v>22.395</v>
      </c>
      <c r="G140">
        <v>7.7279999999999998</v>
      </c>
      <c r="H140">
        <v>0.17699999999999999</v>
      </c>
      <c r="I140">
        <v>14.266999999999999</v>
      </c>
      <c r="J140">
        <v>0.19600000000000001</v>
      </c>
      <c r="K140">
        <v>2.8000000000000001E-2</v>
      </c>
      <c r="L140">
        <v>22.395</v>
      </c>
    </row>
    <row r="141" spans="1:12">
      <c r="A141" s="65">
        <v>30560</v>
      </c>
      <c r="B141">
        <v>20.696000000000002</v>
      </c>
      <c r="C141">
        <v>0.78500000000000003</v>
      </c>
      <c r="D141">
        <v>0.193</v>
      </c>
      <c r="E141" t="s">
        <v>2299</v>
      </c>
      <c r="F141">
        <v>21.673999999999999</v>
      </c>
      <c r="G141">
        <v>7.4779999999999998</v>
      </c>
      <c r="H141">
        <v>0.17100000000000001</v>
      </c>
      <c r="I141">
        <v>13.807</v>
      </c>
      <c r="J141">
        <v>0.19</v>
      </c>
      <c r="K141">
        <v>2.9000000000000001E-2</v>
      </c>
      <c r="L141">
        <v>21.673999999999999</v>
      </c>
    </row>
    <row r="142" spans="1:12">
      <c r="A142" s="65">
        <v>30590</v>
      </c>
      <c r="B142">
        <v>21.388999999999999</v>
      </c>
      <c r="C142">
        <v>0.81100000000000005</v>
      </c>
      <c r="D142">
        <v>0.19900000000000001</v>
      </c>
      <c r="E142" t="s">
        <v>2299</v>
      </c>
      <c r="F142">
        <v>22.399000000000001</v>
      </c>
      <c r="G142">
        <v>7.7279999999999998</v>
      </c>
      <c r="H142">
        <v>0.17699999999999999</v>
      </c>
      <c r="I142">
        <v>14.266999999999999</v>
      </c>
      <c r="J142">
        <v>0.19600000000000001</v>
      </c>
      <c r="K142">
        <v>3.2000000000000001E-2</v>
      </c>
      <c r="L142">
        <v>22.399000000000001</v>
      </c>
    </row>
    <row r="143" spans="1:12">
      <c r="A143" s="65">
        <v>30621</v>
      </c>
      <c r="B143">
        <v>20.702999999999999</v>
      </c>
      <c r="C143">
        <v>0.78200000000000003</v>
      </c>
      <c r="D143">
        <v>0.193</v>
      </c>
      <c r="E143" t="s">
        <v>2299</v>
      </c>
      <c r="F143">
        <v>21.678999999999998</v>
      </c>
      <c r="G143">
        <v>7.4779999999999998</v>
      </c>
      <c r="H143">
        <v>0.17100000000000001</v>
      </c>
      <c r="I143">
        <v>13.807</v>
      </c>
      <c r="J143">
        <v>0.19</v>
      </c>
      <c r="K143">
        <v>3.3000000000000002E-2</v>
      </c>
      <c r="L143">
        <v>21.678999999999998</v>
      </c>
    </row>
    <row r="144" spans="1:12">
      <c r="A144" s="65">
        <v>30651</v>
      </c>
      <c r="B144">
        <v>21.405000000000001</v>
      </c>
      <c r="C144">
        <v>0.80900000000000005</v>
      </c>
      <c r="D144">
        <v>0.19900000000000001</v>
      </c>
      <c r="E144" t="s">
        <v>2299</v>
      </c>
      <c r="F144">
        <v>22.413</v>
      </c>
      <c r="G144">
        <v>7.7279999999999998</v>
      </c>
      <c r="H144">
        <v>0.17699999999999999</v>
      </c>
      <c r="I144">
        <v>14.266999999999999</v>
      </c>
      <c r="J144">
        <v>0.19600000000000001</v>
      </c>
      <c r="K144">
        <v>4.5999999999999999E-2</v>
      </c>
      <c r="L144">
        <v>22.413</v>
      </c>
    </row>
    <row r="145" spans="1:12">
      <c r="A145" s="65">
        <v>30682</v>
      </c>
      <c r="B145">
        <v>21.344000000000001</v>
      </c>
      <c r="C145">
        <v>1.056</v>
      </c>
      <c r="D145">
        <v>0.24399999999999999</v>
      </c>
      <c r="E145" t="s">
        <v>2299</v>
      </c>
      <c r="F145">
        <v>22.645</v>
      </c>
      <c r="G145">
        <v>7.7859999999999996</v>
      </c>
      <c r="H145">
        <v>0.17699999999999999</v>
      </c>
      <c r="I145">
        <v>14.39</v>
      </c>
      <c r="J145">
        <v>0.23899999999999999</v>
      </c>
      <c r="K145">
        <v>5.2999999999999999E-2</v>
      </c>
      <c r="L145">
        <v>22.645</v>
      </c>
    </row>
    <row r="146" spans="1:12">
      <c r="A146" s="65">
        <v>30713</v>
      </c>
      <c r="B146">
        <v>19.949000000000002</v>
      </c>
      <c r="C146">
        <v>0.995</v>
      </c>
      <c r="D146">
        <v>0.22900000000000001</v>
      </c>
      <c r="E146" t="s">
        <v>2299</v>
      </c>
      <c r="F146">
        <v>21.172000000000001</v>
      </c>
      <c r="G146">
        <v>7.2839999999999998</v>
      </c>
      <c r="H146">
        <v>0.16500000000000001</v>
      </c>
      <c r="I146">
        <v>13.462</v>
      </c>
      <c r="J146">
        <v>0.224</v>
      </c>
      <c r="K146">
        <v>3.7999999999999999E-2</v>
      </c>
      <c r="L146">
        <v>21.172000000000001</v>
      </c>
    </row>
    <row r="147" spans="1:12">
      <c r="A147" s="65">
        <v>30742</v>
      </c>
      <c r="B147">
        <v>21.327999999999999</v>
      </c>
      <c r="C147">
        <v>1.07</v>
      </c>
      <c r="D147">
        <v>0.24399999999999999</v>
      </c>
      <c r="E147" t="s">
        <v>2299</v>
      </c>
      <c r="F147">
        <v>22.641999999999999</v>
      </c>
      <c r="G147">
        <v>7.7859999999999996</v>
      </c>
      <c r="H147">
        <v>0.17699999999999999</v>
      </c>
      <c r="I147">
        <v>14.39</v>
      </c>
      <c r="J147">
        <v>0.23899999999999999</v>
      </c>
      <c r="K147">
        <v>0.05</v>
      </c>
      <c r="L147">
        <v>22.641999999999999</v>
      </c>
    </row>
    <row r="148" spans="1:12">
      <c r="A148" s="65">
        <v>30773</v>
      </c>
      <c r="B148">
        <v>20.626999999999999</v>
      </c>
      <c r="C148">
        <v>1.0349999999999999</v>
      </c>
      <c r="D148">
        <v>0.23599999999999999</v>
      </c>
      <c r="E148" t="s">
        <v>2299</v>
      </c>
      <c r="F148">
        <v>21.899000000000001</v>
      </c>
      <c r="G148">
        <v>7.5350000000000001</v>
      </c>
      <c r="H148">
        <v>0.17100000000000001</v>
      </c>
      <c r="I148">
        <v>13.926</v>
      </c>
      <c r="J148">
        <v>0.23100000000000001</v>
      </c>
      <c r="K148">
        <v>3.5000000000000003E-2</v>
      </c>
      <c r="L148">
        <v>21.899000000000001</v>
      </c>
    </row>
    <row r="149" spans="1:12">
      <c r="A149" s="65">
        <v>30803</v>
      </c>
      <c r="B149">
        <v>21.315000000000001</v>
      </c>
      <c r="C149">
        <v>1.071</v>
      </c>
      <c r="D149">
        <v>0.24399999999999999</v>
      </c>
      <c r="E149" t="s">
        <v>2299</v>
      </c>
      <c r="F149">
        <v>22.63</v>
      </c>
      <c r="G149">
        <v>7.7859999999999996</v>
      </c>
      <c r="H149">
        <v>0.17699999999999999</v>
      </c>
      <c r="I149">
        <v>14.39</v>
      </c>
      <c r="J149">
        <v>0.23899999999999999</v>
      </c>
      <c r="K149">
        <v>3.7999999999999999E-2</v>
      </c>
      <c r="L149">
        <v>22.63</v>
      </c>
    </row>
    <row r="150" spans="1:12">
      <c r="A150" s="65">
        <v>30834</v>
      </c>
      <c r="B150">
        <v>20.628</v>
      </c>
      <c r="C150">
        <v>1.036</v>
      </c>
      <c r="D150">
        <v>0.23599999999999999</v>
      </c>
      <c r="E150" t="s">
        <v>2299</v>
      </c>
      <c r="F150">
        <v>21.901</v>
      </c>
      <c r="G150">
        <v>7.5350000000000001</v>
      </c>
      <c r="H150">
        <v>0.17100000000000001</v>
      </c>
      <c r="I150">
        <v>13.926</v>
      </c>
      <c r="J150">
        <v>0.23100000000000001</v>
      </c>
      <c r="K150">
        <v>3.6999999999999998E-2</v>
      </c>
      <c r="L150">
        <v>21.901</v>
      </c>
    </row>
    <row r="151" spans="1:12">
      <c r="A151" s="65">
        <v>30864</v>
      </c>
      <c r="B151">
        <v>21.335999999999999</v>
      </c>
      <c r="C151">
        <v>1.071</v>
      </c>
      <c r="D151">
        <v>0.24399999999999999</v>
      </c>
      <c r="E151" t="s">
        <v>2299</v>
      </c>
      <c r="F151">
        <v>22.651</v>
      </c>
      <c r="G151">
        <v>7.7859999999999996</v>
      </c>
      <c r="H151">
        <v>0.17699999999999999</v>
      </c>
      <c r="I151">
        <v>14.39</v>
      </c>
      <c r="J151">
        <v>0.23899999999999999</v>
      </c>
      <c r="K151">
        <v>5.8999999999999997E-2</v>
      </c>
      <c r="L151">
        <v>22.651</v>
      </c>
    </row>
    <row r="152" spans="1:12">
      <c r="A152" s="65">
        <v>30895</v>
      </c>
      <c r="B152">
        <v>21.338000000000001</v>
      </c>
      <c r="C152">
        <v>1.07</v>
      </c>
      <c r="D152">
        <v>0.24399999999999999</v>
      </c>
      <c r="E152" t="s">
        <v>2299</v>
      </c>
      <c r="F152">
        <v>22.652000000000001</v>
      </c>
      <c r="G152">
        <v>7.7859999999999996</v>
      </c>
      <c r="H152">
        <v>0.17699999999999999</v>
      </c>
      <c r="I152">
        <v>14.39</v>
      </c>
      <c r="J152">
        <v>0.23899999999999999</v>
      </c>
      <c r="K152">
        <v>0.06</v>
      </c>
      <c r="L152">
        <v>22.652000000000001</v>
      </c>
    </row>
    <row r="153" spans="1:12">
      <c r="A153" s="65">
        <v>30926</v>
      </c>
      <c r="B153">
        <v>20.655999999999999</v>
      </c>
      <c r="C153">
        <v>1.036</v>
      </c>
      <c r="D153">
        <v>0.23599999999999999</v>
      </c>
      <c r="E153" t="s">
        <v>2299</v>
      </c>
      <c r="F153">
        <v>21.928000000000001</v>
      </c>
      <c r="G153">
        <v>7.5350000000000001</v>
      </c>
      <c r="H153">
        <v>0.17100000000000001</v>
      </c>
      <c r="I153">
        <v>13.926</v>
      </c>
      <c r="J153">
        <v>0.23100000000000001</v>
      </c>
      <c r="K153">
        <v>6.5000000000000002E-2</v>
      </c>
      <c r="L153">
        <v>21.928000000000001</v>
      </c>
    </row>
    <row r="154" spans="1:12">
      <c r="A154" s="65">
        <v>30956</v>
      </c>
      <c r="B154">
        <v>21.353000000000002</v>
      </c>
      <c r="C154">
        <v>1.081</v>
      </c>
      <c r="D154">
        <v>0.24399999999999999</v>
      </c>
      <c r="E154" t="s">
        <v>2299</v>
      </c>
      <c r="F154">
        <v>22.678000000000001</v>
      </c>
      <c r="G154">
        <v>7.7859999999999996</v>
      </c>
      <c r="H154">
        <v>0.17699999999999999</v>
      </c>
      <c r="I154">
        <v>14.39</v>
      </c>
      <c r="J154">
        <v>0.23899999999999999</v>
      </c>
      <c r="K154">
        <v>8.5999999999999993E-2</v>
      </c>
      <c r="L154">
        <v>22.678000000000001</v>
      </c>
    </row>
    <row r="155" spans="1:12">
      <c r="A155" s="65">
        <v>30987</v>
      </c>
      <c r="B155">
        <v>20.687999999999999</v>
      </c>
      <c r="C155">
        <v>1.044</v>
      </c>
      <c r="D155">
        <v>0.23599999999999999</v>
      </c>
      <c r="E155" t="s">
        <v>2299</v>
      </c>
      <c r="F155">
        <v>21.968</v>
      </c>
      <c r="G155">
        <v>7.5350000000000001</v>
      </c>
      <c r="H155">
        <v>0.17100000000000001</v>
      </c>
      <c r="I155">
        <v>13.926</v>
      </c>
      <c r="J155">
        <v>0.23100000000000001</v>
      </c>
      <c r="K155">
        <v>0.105</v>
      </c>
      <c r="L155">
        <v>21.968</v>
      </c>
    </row>
    <row r="156" spans="1:12">
      <c r="A156" s="65">
        <v>31017</v>
      </c>
      <c r="B156">
        <v>21.369</v>
      </c>
      <c r="C156">
        <v>1.075</v>
      </c>
      <c r="D156">
        <v>0.24399999999999999</v>
      </c>
      <c r="E156" t="s">
        <v>2299</v>
      </c>
      <c r="F156">
        <v>22.687999999999999</v>
      </c>
      <c r="G156">
        <v>7.7859999999999996</v>
      </c>
      <c r="H156">
        <v>0.17699999999999999</v>
      </c>
      <c r="I156">
        <v>14.39</v>
      </c>
      <c r="J156">
        <v>0.23899999999999999</v>
      </c>
      <c r="K156">
        <v>9.5000000000000001E-2</v>
      </c>
      <c r="L156">
        <v>22.687999999999999</v>
      </c>
    </row>
    <row r="157" spans="1:12">
      <c r="A157" s="65">
        <v>31048</v>
      </c>
      <c r="B157">
        <v>21.422999999999998</v>
      </c>
      <c r="C157">
        <v>1.216</v>
      </c>
      <c r="D157">
        <v>0.29599999999999999</v>
      </c>
      <c r="E157" t="s">
        <v>2299</v>
      </c>
      <c r="F157">
        <v>22.936</v>
      </c>
      <c r="G157">
        <v>8.0459999999999994</v>
      </c>
      <c r="H157">
        <v>0.193</v>
      </c>
      <c r="I157">
        <v>14.295</v>
      </c>
      <c r="J157">
        <v>0.28899999999999998</v>
      </c>
      <c r="K157">
        <v>0.112</v>
      </c>
      <c r="L157">
        <v>22.936</v>
      </c>
    </row>
    <row r="158" spans="1:12">
      <c r="A158" s="65">
        <v>31079</v>
      </c>
      <c r="B158">
        <v>19.350000000000001</v>
      </c>
      <c r="C158">
        <v>1.0980000000000001</v>
      </c>
      <c r="D158">
        <v>0.26800000000000002</v>
      </c>
      <c r="E158" t="s">
        <v>2299</v>
      </c>
      <c r="F158">
        <v>20.716000000000001</v>
      </c>
      <c r="G158">
        <v>7.2679999999999998</v>
      </c>
      <c r="H158">
        <v>0.17499999999999999</v>
      </c>
      <c r="I158">
        <v>12.912000000000001</v>
      </c>
      <c r="J158">
        <v>0.26100000000000001</v>
      </c>
      <c r="K158">
        <v>0.10100000000000001</v>
      </c>
      <c r="L158">
        <v>20.716000000000001</v>
      </c>
    </row>
    <row r="159" spans="1:12">
      <c r="A159" s="65">
        <v>31107</v>
      </c>
      <c r="B159">
        <v>21.420999999999999</v>
      </c>
      <c r="C159">
        <v>1.218</v>
      </c>
      <c r="D159">
        <v>0.29599999999999999</v>
      </c>
      <c r="E159" t="s">
        <v>2299</v>
      </c>
      <c r="F159">
        <v>22.936</v>
      </c>
      <c r="G159">
        <v>8.0459999999999994</v>
      </c>
      <c r="H159">
        <v>0.193</v>
      </c>
      <c r="I159">
        <v>14.295</v>
      </c>
      <c r="J159">
        <v>0.28899999999999998</v>
      </c>
      <c r="K159">
        <v>0.112</v>
      </c>
      <c r="L159">
        <v>22.936</v>
      </c>
    </row>
    <row r="160" spans="1:12">
      <c r="A160" s="65">
        <v>31138</v>
      </c>
      <c r="B160">
        <v>20.678999999999998</v>
      </c>
      <c r="C160">
        <v>1.1839999999999999</v>
      </c>
      <c r="D160">
        <v>0.28699999999999998</v>
      </c>
      <c r="E160" t="s">
        <v>2299</v>
      </c>
      <c r="F160">
        <v>22.15</v>
      </c>
      <c r="G160">
        <v>7.7869999999999999</v>
      </c>
      <c r="H160">
        <v>0.187</v>
      </c>
      <c r="I160">
        <v>13.834</v>
      </c>
      <c r="J160">
        <v>0.28000000000000003</v>
      </c>
      <c r="K160">
        <v>6.2E-2</v>
      </c>
      <c r="L160">
        <v>22.15</v>
      </c>
    </row>
    <row r="161" spans="1:12">
      <c r="A161" s="65">
        <v>31168</v>
      </c>
      <c r="B161">
        <v>21.373000000000001</v>
      </c>
      <c r="C161">
        <v>1.222</v>
      </c>
      <c r="D161">
        <v>0.29599999999999999</v>
      </c>
      <c r="E161" t="s">
        <v>2299</v>
      </c>
      <c r="F161">
        <v>22.890999999999998</v>
      </c>
      <c r="G161">
        <v>8.0459999999999994</v>
      </c>
      <c r="H161">
        <v>0.193</v>
      </c>
      <c r="I161">
        <v>14.295</v>
      </c>
      <c r="J161">
        <v>0.28899999999999998</v>
      </c>
      <c r="K161">
        <v>6.8000000000000005E-2</v>
      </c>
      <c r="L161">
        <v>22.890999999999998</v>
      </c>
    </row>
    <row r="162" spans="1:12">
      <c r="A162" s="65">
        <v>31199</v>
      </c>
      <c r="B162">
        <v>20.68</v>
      </c>
      <c r="C162">
        <v>1.1859999999999999</v>
      </c>
      <c r="D162">
        <v>0.28699999999999998</v>
      </c>
      <c r="E162" t="s">
        <v>2299</v>
      </c>
      <c r="F162">
        <v>22.152999999999999</v>
      </c>
      <c r="G162">
        <v>7.7869999999999999</v>
      </c>
      <c r="H162">
        <v>0.187</v>
      </c>
      <c r="I162">
        <v>13.834</v>
      </c>
      <c r="J162">
        <v>0.28000000000000003</v>
      </c>
      <c r="K162">
        <v>6.5000000000000002E-2</v>
      </c>
      <c r="L162">
        <v>22.152999999999999</v>
      </c>
    </row>
    <row r="163" spans="1:12">
      <c r="A163" s="65">
        <v>31229</v>
      </c>
      <c r="B163">
        <v>21.395</v>
      </c>
      <c r="C163">
        <v>1.2250000000000001</v>
      </c>
      <c r="D163">
        <v>0.29599999999999999</v>
      </c>
      <c r="E163" t="s">
        <v>2299</v>
      </c>
      <c r="F163">
        <v>22.916</v>
      </c>
      <c r="G163">
        <v>8.0459999999999994</v>
      </c>
      <c r="H163">
        <v>0.193</v>
      </c>
      <c r="I163">
        <v>14.295</v>
      </c>
      <c r="J163">
        <v>0.28899999999999998</v>
      </c>
      <c r="K163">
        <v>9.1999999999999998E-2</v>
      </c>
      <c r="L163">
        <v>22.916</v>
      </c>
    </row>
    <row r="164" spans="1:12">
      <c r="A164" s="65">
        <v>31260</v>
      </c>
      <c r="B164">
        <v>21.411999999999999</v>
      </c>
      <c r="C164">
        <v>1.222</v>
      </c>
      <c r="D164">
        <v>0.29599999999999999</v>
      </c>
      <c r="E164" t="s">
        <v>2299</v>
      </c>
      <c r="F164">
        <v>22.931000000000001</v>
      </c>
      <c r="G164">
        <v>8.0459999999999994</v>
      </c>
      <c r="H164">
        <v>0.193</v>
      </c>
      <c r="I164">
        <v>14.295</v>
      </c>
      <c r="J164">
        <v>0.28899999999999998</v>
      </c>
      <c r="K164">
        <v>0.107</v>
      </c>
      <c r="L164">
        <v>22.931000000000001</v>
      </c>
    </row>
    <row r="165" spans="1:12">
      <c r="A165" s="65">
        <v>31291</v>
      </c>
      <c r="B165">
        <v>20.73</v>
      </c>
      <c r="C165">
        <v>1.175</v>
      </c>
      <c r="D165">
        <v>0.28699999999999998</v>
      </c>
      <c r="E165" t="s">
        <v>2299</v>
      </c>
      <c r="F165">
        <v>22.192</v>
      </c>
      <c r="G165">
        <v>7.7869999999999999</v>
      </c>
      <c r="H165">
        <v>0.187</v>
      </c>
      <c r="I165">
        <v>13.834</v>
      </c>
      <c r="J165">
        <v>0.28000000000000003</v>
      </c>
      <c r="K165">
        <v>0.104</v>
      </c>
      <c r="L165">
        <v>22.192</v>
      </c>
    </row>
    <row r="166" spans="1:12">
      <c r="A166" s="65">
        <v>31321</v>
      </c>
      <c r="B166">
        <v>21.413</v>
      </c>
      <c r="C166">
        <v>1.214</v>
      </c>
      <c r="D166">
        <v>0.29599999999999999</v>
      </c>
      <c r="E166" t="s">
        <v>2299</v>
      </c>
      <c r="F166">
        <v>22.923999999999999</v>
      </c>
      <c r="G166">
        <v>8.0459999999999994</v>
      </c>
      <c r="H166">
        <v>0.193</v>
      </c>
      <c r="I166">
        <v>14.295</v>
      </c>
      <c r="J166">
        <v>0.28899999999999998</v>
      </c>
      <c r="K166">
        <v>0.1</v>
      </c>
      <c r="L166">
        <v>22.923999999999999</v>
      </c>
    </row>
    <row r="167" spans="1:12">
      <c r="A167" s="65">
        <v>31352</v>
      </c>
      <c r="B167">
        <v>20.725999999999999</v>
      </c>
      <c r="C167">
        <v>1.1819999999999999</v>
      </c>
      <c r="D167">
        <v>0.28699999999999998</v>
      </c>
      <c r="E167" t="s">
        <v>2299</v>
      </c>
      <c r="F167">
        <v>22.195</v>
      </c>
      <c r="G167">
        <v>7.7869999999999999</v>
      </c>
      <c r="H167">
        <v>0.187</v>
      </c>
      <c r="I167">
        <v>13.834</v>
      </c>
      <c r="J167">
        <v>0.28000000000000003</v>
      </c>
      <c r="K167">
        <v>0.107</v>
      </c>
      <c r="L167">
        <v>22.195</v>
      </c>
    </row>
    <row r="168" spans="1:12">
      <c r="A168" s="65">
        <v>31382</v>
      </c>
      <c r="B168">
        <v>21.414000000000001</v>
      </c>
      <c r="C168">
        <v>1.218</v>
      </c>
      <c r="D168">
        <v>0.29599999999999999</v>
      </c>
      <c r="E168" t="s">
        <v>2299</v>
      </c>
      <c r="F168">
        <v>22.928000000000001</v>
      </c>
      <c r="G168">
        <v>8.0459999999999994</v>
      </c>
      <c r="H168">
        <v>0.193</v>
      </c>
      <c r="I168">
        <v>14.295</v>
      </c>
      <c r="J168">
        <v>0.28899999999999998</v>
      </c>
      <c r="K168">
        <v>0.104</v>
      </c>
      <c r="L168">
        <v>22.928000000000001</v>
      </c>
    </row>
    <row r="169" spans="1:12">
      <c r="A169" s="65">
        <v>31413</v>
      </c>
      <c r="B169">
        <v>20.433</v>
      </c>
      <c r="C169">
        <v>1.3520000000000001</v>
      </c>
      <c r="D169">
        <v>0.34200000000000003</v>
      </c>
      <c r="E169" t="s">
        <v>2299</v>
      </c>
      <c r="F169">
        <v>22.126999999999999</v>
      </c>
      <c r="G169">
        <v>7.3289999999999997</v>
      </c>
      <c r="H169">
        <v>0.218</v>
      </c>
      <c r="I169">
        <v>14.151</v>
      </c>
      <c r="J169">
        <v>0.33400000000000002</v>
      </c>
      <c r="K169">
        <v>9.5000000000000001E-2</v>
      </c>
      <c r="L169">
        <v>22.126999999999999</v>
      </c>
    </row>
    <row r="170" spans="1:12">
      <c r="A170" s="65">
        <v>31444</v>
      </c>
      <c r="B170">
        <v>18.434999999999999</v>
      </c>
      <c r="C170">
        <v>1.226</v>
      </c>
      <c r="D170">
        <v>0.309</v>
      </c>
      <c r="E170" t="s">
        <v>2299</v>
      </c>
      <c r="F170">
        <v>19.97</v>
      </c>
      <c r="G170">
        <v>6.62</v>
      </c>
      <c r="H170">
        <v>0.19700000000000001</v>
      </c>
      <c r="I170">
        <v>12.782</v>
      </c>
      <c r="J170">
        <v>0.30199999999999999</v>
      </c>
      <c r="K170">
        <v>7.0000000000000007E-2</v>
      </c>
      <c r="L170">
        <v>19.97</v>
      </c>
    </row>
    <row r="171" spans="1:12">
      <c r="A171" s="65">
        <v>31472</v>
      </c>
      <c r="B171">
        <v>20.39</v>
      </c>
      <c r="C171">
        <v>1.359</v>
      </c>
      <c r="D171">
        <v>0.34200000000000003</v>
      </c>
      <c r="E171" t="s">
        <v>2299</v>
      </c>
      <c r="F171">
        <v>22.091000000000001</v>
      </c>
      <c r="G171">
        <v>7.3289999999999997</v>
      </c>
      <c r="H171">
        <v>0.218</v>
      </c>
      <c r="I171">
        <v>14.151</v>
      </c>
      <c r="J171">
        <v>0.33400000000000002</v>
      </c>
      <c r="K171">
        <v>5.8999999999999997E-2</v>
      </c>
      <c r="L171">
        <v>22.091000000000001</v>
      </c>
    </row>
    <row r="172" spans="1:12">
      <c r="A172" s="65">
        <v>31503</v>
      </c>
      <c r="B172">
        <v>19.733000000000001</v>
      </c>
      <c r="C172">
        <v>1.3129999999999999</v>
      </c>
      <c r="D172">
        <v>0.33100000000000002</v>
      </c>
      <c r="E172" t="s">
        <v>2299</v>
      </c>
      <c r="F172">
        <v>21.376999999999999</v>
      </c>
      <c r="G172">
        <v>7.093</v>
      </c>
      <c r="H172">
        <v>0.21099999999999999</v>
      </c>
      <c r="I172">
        <v>13.695</v>
      </c>
      <c r="J172">
        <v>0.32300000000000001</v>
      </c>
      <c r="K172">
        <v>5.6000000000000001E-2</v>
      </c>
      <c r="L172">
        <v>21.376999999999999</v>
      </c>
    </row>
    <row r="173" spans="1:12">
      <c r="A173" s="65">
        <v>31533</v>
      </c>
      <c r="B173">
        <v>20.393999999999998</v>
      </c>
      <c r="C173">
        <v>1.355</v>
      </c>
      <c r="D173">
        <v>0.34200000000000003</v>
      </c>
      <c r="E173" t="s">
        <v>2299</v>
      </c>
      <c r="F173">
        <v>22.091000000000001</v>
      </c>
      <c r="G173">
        <v>7.3289999999999997</v>
      </c>
      <c r="H173">
        <v>0.218</v>
      </c>
      <c r="I173">
        <v>14.151</v>
      </c>
      <c r="J173">
        <v>0.33400000000000002</v>
      </c>
      <c r="K173">
        <v>5.8999999999999997E-2</v>
      </c>
      <c r="L173">
        <v>22.091000000000001</v>
      </c>
    </row>
    <row r="174" spans="1:12">
      <c r="A174" s="65">
        <v>31564</v>
      </c>
      <c r="B174">
        <v>19.739999999999998</v>
      </c>
      <c r="C174">
        <v>1.3120000000000001</v>
      </c>
      <c r="D174">
        <v>0.33100000000000002</v>
      </c>
      <c r="E174" t="s">
        <v>2299</v>
      </c>
      <c r="F174">
        <v>21.382000000000001</v>
      </c>
      <c r="G174">
        <v>7.093</v>
      </c>
      <c r="H174">
        <v>0.21099999999999999</v>
      </c>
      <c r="I174">
        <v>13.695</v>
      </c>
      <c r="J174">
        <v>0.32300000000000001</v>
      </c>
      <c r="K174">
        <v>6.0999999999999999E-2</v>
      </c>
      <c r="L174">
        <v>21.382000000000001</v>
      </c>
    </row>
    <row r="175" spans="1:12">
      <c r="A175" s="65">
        <v>31594</v>
      </c>
      <c r="B175">
        <v>20.411000000000001</v>
      </c>
      <c r="C175">
        <v>1.3560000000000001</v>
      </c>
      <c r="D175">
        <v>0.34200000000000003</v>
      </c>
      <c r="E175" t="s">
        <v>2299</v>
      </c>
      <c r="F175">
        <v>22.109000000000002</v>
      </c>
      <c r="G175">
        <v>7.3289999999999997</v>
      </c>
      <c r="H175">
        <v>0.218</v>
      </c>
      <c r="I175">
        <v>14.151</v>
      </c>
      <c r="J175">
        <v>0.33400000000000002</v>
      </c>
      <c r="K175">
        <v>7.6999999999999999E-2</v>
      </c>
      <c r="L175">
        <v>22.109000000000002</v>
      </c>
    </row>
    <row r="176" spans="1:12">
      <c r="A176" s="65">
        <v>31625</v>
      </c>
      <c r="B176">
        <v>20.425999999999998</v>
      </c>
      <c r="C176">
        <v>1.3560000000000001</v>
      </c>
      <c r="D176">
        <v>0.34200000000000003</v>
      </c>
      <c r="E176" t="s">
        <v>2299</v>
      </c>
      <c r="F176">
        <v>22.123999999999999</v>
      </c>
      <c r="G176">
        <v>7.3289999999999997</v>
      </c>
      <c r="H176">
        <v>0.218</v>
      </c>
      <c r="I176">
        <v>14.151</v>
      </c>
      <c r="J176">
        <v>0.33400000000000002</v>
      </c>
      <c r="K176">
        <v>9.1999999999999998E-2</v>
      </c>
      <c r="L176">
        <v>22.123999999999999</v>
      </c>
    </row>
    <row r="177" spans="1:12">
      <c r="A177" s="65">
        <v>31656</v>
      </c>
      <c r="B177">
        <v>19.763999999999999</v>
      </c>
      <c r="C177">
        <v>1.3109999999999999</v>
      </c>
      <c r="D177">
        <v>0.33100000000000002</v>
      </c>
      <c r="E177" t="s">
        <v>2299</v>
      </c>
      <c r="F177">
        <v>21.405000000000001</v>
      </c>
      <c r="G177">
        <v>7.093</v>
      </c>
      <c r="H177">
        <v>0.21099999999999999</v>
      </c>
      <c r="I177">
        <v>13.695</v>
      </c>
      <c r="J177">
        <v>0.32300000000000001</v>
      </c>
      <c r="K177">
        <v>8.4000000000000005E-2</v>
      </c>
      <c r="L177">
        <v>21.405000000000001</v>
      </c>
    </row>
    <row r="178" spans="1:12">
      <c r="A178" s="65">
        <v>31686</v>
      </c>
      <c r="B178">
        <v>20.408000000000001</v>
      </c>
      <c r="C178">
        <v>1.355</v>
      </c>
      <c r="D178">
        <v>0.34200000000000003</v>
      </c>
      <c r="E178" t="s">
        <v>2299</v>
      </c>
      <c r="F178">
        <v>22.106000000000002</v>
      </c>
      <c r="G178">
        <v>7.3289999999999997</v>
      </c>
      <c r="H178">
        <v>0.218</v>
      </c>
      <c r="I178">
        <v>14.151</v>
      </c>
      <c r="J178">
        <v>0.33400000000000002</v>
      </c>
      <c r="K178">
        <v>7.3999999999999996E-2</v>
      </c>
      <c r="L178">
        <v>22.106000000000002</v>
      </c>
    </row>
    <row r="179" spans="1:12">
      <c r="A179" s="65">
        <v>31717</v>
      </c>
      <c r="B179">
        <v>19.759</v>
      </c>
      <c r="C179">
        <v>1.3169999999999999</v>
      </c>
      <c r="D179">
        <v>0.33100000000000002</v>
      </c>
      <c r="E179" t="s">
        <v>2299</v>
      </c>
      <c r="F179">
        <v>21.405999999999999</v>
      </c>
      <c r="G179">
        <v>7.093</v>
      </c>
      <c r="H179">
        <v>0.21099999999999999</v>
      </c>
      <c r="I179">
        <v>13.695</v>
      </c>
      <c r="J179">
        <v>0.32300000000000001</v>
      </c>
      <c r="K179">
        <v>8.5000000000000006E-2</v>
      </c>
      <c r="L179">
        <v>21.405999999999999</v>
      </c>
    </row>
    <row r="180" spans="1:12">
      <c r="A180" s="65">
        <v>31747</v>
      </c>
      <c r="B180">
        <v>20.436</v>
      </c>
      <c r="C180">
        <v>1.361</v>
      </c>
      <c r="D180">
        <v>0.34200000000000003</v>
      </c>
      <c r="E180" t="s">
        <v>2299</v>
      </c>
      <c r="F180">
        <v>22.138000000000002</v>
      </c>
      <c r="G180">
        <v>7.3289999999999997</v>
      </c>
      <c r="H180">
        <v>0.218</v>
      </c>
      <c r="I180">
        <v>14.151</v>
      </c>
      <c r="J180">
        <v>0.33400000000000002</v>
      </c>
      <c r="K180">
        <v>0.106</v>
      </c>
      <c r="L180">
        <v>22.138000000000002</v>
      </c>
    </row>
    <row r="181" spans="1:12">
      <c r="A181" s="65">
        <v>31778</v>
      </c>
      <c r="B181">
        <v>19.620999999999999</v>
      </c>
      <c r="C181">
        <v>1.4910000000000001</v>
      </c>
      <c r="D181">
        <v>0.39300000000000002</v>
      </c>
      <c r="E181" t="s">
        <v>2299</v>
      </c>
      <c r="F181">
        <v>21.504999999999999</v>
      </c>
      <c r="G181">
        <v>6.7720000000000002</v>
      </c>
      <c r="H181">
        <v>0.23400000000000001</v>
      </c>
      <c r="I181">
        <v>14.015000000000001</v>
      </c>
      <c r="J181">
        <v>0.38400000000000001</v>
      </c>
      <c r="K181">
        <v>0.1</v>
      </c>
      <c r="L181">
        <v>21.504999999999999</v>
      </c>
    </row>
    <row r="182" spans="1:12">
      <c r="A182" s="65">
        <v>31809</v>
      </c>
      <c r="B182">
        <v>17.721</v>
      </c>
      <c r="C182">
        <v>1.347</v>
      </c>
      <c r="D182">
        <v>0.35499999999999998</v>
      </c>
      <c r="E182" t="s">
        <v>2299</v>
      </c>
      <c r="F182">
        <v>19.422999999999998</v>
      </c>
      <c r="G182">
        <v>6.1159999999999997</v>
      </c>
      <c r="H182">
        <v>0.21199999999999999</v>
      </c>
      <c r="I182">
        <v>12.659000000000001</v>
      </c>
      <c r="J182">
        <v>0.34699999999999998</v>
      </c>
      <c r="K182">
        <v>0.09</v>
      </c>
      <c r="L182">
        <v>19.422999999999998</v>
      </c>
    </row>
    <row r="183" spans="1:12">
      <c r="A183" s="65">
        <v>31837</v>
      </c>
      <c r="B183">
        <v>19.614999999999998</v>
      </c>
      <c r="C183">
        <v>1.496</v>
      </c>
      <c r="D183">
        <v>0.39300000000000002</v>
      </c>
      <c r="E183" t="s">
        <v>2299</v>
      </c>
      <c r="F183">
        <v>21.504000000000001</v>
      </c>
      <c r="G183">
        <v>6.7720000000000002</v>
      </c>
      <c r="H183">
        <v>0.23400000000000001</v>
      </c>
      <c r="I183">
        <v>14.015000000000001</v>
      </c>
      <c r="J183">
        <v>0.38400000000000001</v>
      </c>
      <c r="K183">
        <v>9.9000000000000005E-2</v>
      </c>
      <c r="L183">
        <v>21.504000000000001</v>
      </c>
    </row>
    <row r="184" spans="1:12">
      <c r="A184" s="65">
        <v>31868</v>
      </c>
      <c r="B184">
        <v>18.971</v>
      </c>
      <c r="C184">
        <v>1.446</v>
      </c>
      <c r="D184">
        <v>0.38</v>
      </c>
      <c r="E184" t="s">
        <v>2299</v>
      </c>
      <c r="F184">
        <v>20.797999999999998</v>
      </c>
      <c r="G184">
        <v>6.5529999999999999</v>
      </c>
      <c r="H184">
        <v>0.22700000000000001</v>
      </c>
      <c r="I184">
        <v>13.563000000000001</v>
      </c>
      <c r="J184">
        <v>0.372</v>
      </c>
      <c r="K184">
        <v>8.3000000000000004E-2</v>
      </c>
      <c r="L184">
        <v>20.797999999999998</v>
      </c>
    </row>
    <row r="185" spans="1:12">
      <c r="A185" s="65">
        <v>31898</v>
      </c>
      <c r="B185">
        <v>19.603000000000002</v>
      </c>
      <c r="C185">
        <v>1.4950000000000001</v>
      </c>
      <c r="D185">
        <v>0.39300000000000002</v>
      </c>
      <c r="E185" t="s">
        <v>2299</v>
      </c>
      <c r="F185">
        <v>21.491</v>
      </c>
      <c r="G185">
        <v>6.7720000000000002</v>
      </c>
      <c r="H185">
        <v>0.23400000000000001</v>
      </c>
      <c r="I185">
        <v>14.015000000000001</v>
      </c>
      <c r="J185">
        <v>0.38400000000000001</v>
      </c>
      <c r="K185">
        <v>8.5999999999999993E-2</v>
      </c>
      <c r="L185">
        <v>21.491</v>
      </c>
    </row>
    <row r="186" spans="1:12">
      <c r="A186" s="65">
        <v>31929</v>
      </c>
      <c r="B186">
        <v>19.003</v>
      </c>
      <c r="C186">
        <v>1.4490000000000001</v>
      </c>
      <c r="D186">
        <v>0.38</v>
      </c>
      <c r="E186" t="s">
        <v>2299</v>
      </c>
      <c r="F186">
        <v>20.832999999999998</v>
      </c>
      <c r="G186">
        <v>6.5529999999999999</v>
      </c>
      <c r="H186">
        <v>0.22700000000000001</v>
      </c>
      <c r="I186">
        <v>13.563000000000001</v>
      </c>
      <c r="J186">
        <v>0.372</v>
      </c>
      <c r="K186">
        <v>0.11799999999999999</v>
      </c>
      <c r="L186">
        <v>20.832999999999998</v>
      </c>
    </row>
    <row r="187" spans="1:12">
      <c r="A187" s="65">
        <v>31959</v>
      </c>
      <c r="B187">
        <v>19.635999999999999</v>
      </c>
      <c r="C187">
        <v>1.4950000000000001</v>
      </c>
      <c r="D187">
        <v>0.39300000000000002</v>
      </c>
      <c r="E187" t="s">
        <v>2299</v>
      </c>
      <c r="F187">
        <v>21.524000000000001</v>
      </c>
      <c r="G187">
        <v>6.7720000000000002</v>
      </c>
      <c r="H187">
        <v>0.23400000000000001</v>
      </c>
      <c r="I187">
        <v>14.015000000000001</v>
      </c>
      <c r="J187">
        <v>0.38400000000000001</v>
      </c>
      <c r="K187">
        <v>0.11799999999999999</v>
      </c>
      <c r="L187">
        <v>21.524000000000001</v>
      </c>
    </row>
    <row r="188" spans="1:12">
      <c r="A188" s="65">
        <v>31990</v>
      </c>
      <c r="B188">
        <v>19.638000000000002</v>
      </c>
      <c r="C188">
        <v>1.4950000000000001</v>
      </c>
      <c r="D188">
        <v>0.39300000000000002</v>
      </c>
      <c r="E188" t="s">
        <v>2299</v>
      </c>
      <c r="F188">
        <v>21.527000000000001</v>
      </c>
      <c r="G188">
        <v>6.7720000000000002</v>
      </c>
      <c r="H188">
        <v>0.23400000000000001</v>
      </c>
      <c r="I188">
        <v>14.015000000000001</v>
      </c>
      <c r="J188">
        <v>0.38400000000000001</v>
      </c>
      <c r="K188">
        <v>0.122</v>
      </c>
      <c r="L188">
        <v>21.527000000000001</v>
      </c>
    </row>
    <row r="189" spans="1:12">
      <c r="A189" s="65">
        <v>32021</v>
      </c>
      <c r="B189">
        <v>18.995999999999999</v>
      </c>
      <c r="C189">
        <v>1.44</v>
      </c>
      <c r="D189">
        <v>0.38</v>
      </c>
      <c r="E189" t="s">
        <v>2299</v>
      </c>
      <c r="F189">
        <v>20.815999999999999</v>
      </c>
      <c r="G189">
        <v>6.5529999999999999</v>
      </c>
      <c r="H189">
        <v>0.22700000000000001</v>
      </c>
      <c r="I189">
        <v>13.563000000000001</v>
      </c>
      <c r="J189">
        <v>0.372</v>
      </c>
      <c r="K189">
        <v>0.10199999999999999</v>
      </c>
      <c r="L189">
        <v>20.815999999999999</v>
      </c>
    </row>
    <row r="190" spans="1:12">
      <c r="A190" s="65">
        <v>32051</v>
      </c>
      <c r="B190">
        <v>19.614999999999998</v>
      </c>
      <c r="C190">
        <v>1.49</v>
      </c>
      <c r="D190">
        <v>0.39300000000000002</v>
      </c>
      <c r="E190" t="s">
        <v>2299</v>
      </c>
      <c r="F190">
        <v>21.498000000000001</v>
      </c>
      <c r="G190">
        <v>6.7720000000000002</v>
      </c>
      <c r="H190">
        <v>0.23400000000000001</v>
      </c>
      <c r="I190">
        <v>14.015000000000001</v>
      </c>
      <c r="J190">
        <v>0.38400000000000001</v>
      </c>
      <c r="K190">
        <v>9.2999999999999999E-2</v>
      </c>
      <c r="L190">
        <v>21.498000000000001</v>
      </c>
    </row>
    <row r="191" spans="1:12">
      <c r="A191" s="65">
        <v>32082</v>
      </c>
      <c r="B191">
        <v>18.991</v>
      </c>
      <c r="C191">
        <v>1.4370000000000001</v>
      </c>
      <c r="D191">
        <v>0.38</v>
      </c>
      <c r="E191" t="s">
        <v>2299</v>
      </c>
      <c r="F191">
        <v>20.808</v>
      </c>
      <c r="G191">
        <v>6.5529999999999999</v>
      </c>
      <c r="H191">
        <v>0.22700000000000001</v>
      </c>
      <c r="I191">
        <v>13.563000000000001</v>
      </c>
      <c r="J191">
        <v>0.372</v>
      </c>
      <c r="K191">
        <v>9.4E-2</v>
      </c>
      <c r="L191">
        <v>20.808</v>
      </c>
    </row>
    <row r="192" spans="1:12">
      <c r="A192" s="65">
        <v>32112</v>
      </c>
      <c r="B192">
        <v>19.632999999999999</v>
      </c>
      <c r="C192">
        <v>1.4810000000000001</v>
      </c>
      <c r="D192">
        <v>0.39300000000000002</v>
      </c>
      <c r="E192" t="s">
        <v>2299</v>
      </c>
      <c r="F192">
        <v>21.507000000000001</v>
      </c>
      <c r="G192">
        <v>6.7720000000000002</v>
      </c>
      <c r="H192">
        <v>0.23400000000000001</v>
      </c>
      <c r="I192">
        <v>14.015000000000001</v>
      </c>
      <c r="J192">
        <v>0.38400000000000001</v>
      </c>
      <c r="K192">
        <v>0.10199999999999999</v>
      </c>
      <c r="L192">
        <v>21.507000000000001</v>
      </c>
    </row>
    <row r="193" spans="1:12">
      <c r="A193" s="65">
        <v>32143</v>
      </c>
      <c r="B193">
        <v>20.483000000000001</v>
      </c>
      <c r="C193">
        <v>1.6080000000000001</v>
      </c>
      <c r="D193">
        <v>0.39800000000000002</v>
      </c>
      <c r="E193" t="s">
        <v>2299</v>
      </c>
      <c r="F193">
        <v>22.488</v>
      </c>
      <c r="G193">
        <v>7.23</v>
      </c>
      <c r="H193">
        <v>0.25700000000000001</v>
      </c>
      <c r="I193">
        <v>14.5</v>
      </c>
      <c r="J193">
        <v>0.38900000000000001</v>
      </c>
      <c r="K193">
        <v>0.112</v>
      </c>
      <c r="L193">
        <v>22.488</v>
      </c>
    </row>
    <row r="194" spans="1:12">
      <c r="A194" s="65">
        <v>32174</v>
      </c>
      <c r="B194">
        <v>19.158000000000001</v>
      </c>
      <c r="C194">
        <v>1.506</v>
      </c>
      <c r="D194">
        <v>0.372</v>
      </c>
      <c r="E194" t="s">
        <v>2299</v>
      </c>
      <c r="F194">
        <v>21.036000000000001</v>
      </c>
      <c r="G194">
        <v>6.7629999999999999</v>
      </c>
      <c r="H194">
        <v>0.24099999999999999</v>
      </c>
      <c r="I194">
        <v>13.564</v>
      </c>
      <c r="J194">
        <v>0.36399999999999999</v>
      </c>
      <c r="K194">
        <v>0.104</v>
      </c>
      <c r="L194">
        <v>21.036000000000001</v>
      </c>
    </row>
    <row r="195" spans="1:12">
      <c r="A195" s="65">
        <v>32203</v>
      </c>
      <c r="B195">
        <v>20.481000000000002</v>
      </c>
      <c r="C195">
        <v>1.6120000000000001</v>
      </c>
      <c r="D195">
        <v>0.39800000000000002</v>
      </c>
      <c r="E195" t="s">
        <v>2299</v>
      </c>
      <c r="F195">
        <v>22.491</v>
      </c>
      <c r="G195">
        <v>7.23</v>
      </c>
      <c r="H195">
        <v>0.25700000000000001</v>
      </c>
      <c r="I195">
        <v>14.5</v>
      </c>
      <c r="J195">
        <v>0.38900000000000001</v>
      </c>
      <c r="K195">
        <v>0.115</v>
      </c>
      <c r="L195">
        <v>22.491</v>
      </c>
    </row>
    <row r="196" spans="1:12">
      <c r="A196" s="65">
        <v>32234</v>
      </c>
      <c r="B196">
        <v>19.803000000000001</v>
      </c>
      <c r="C196">
        <v>1.577</v>
      </c>
      <c r="D196">
        <v>0.38500000000000001</v>
      </c>
      <c r="E196" t="s">
        <v>2299</v>
      </c>
      <c r="F196">
        <v>21.765000000000001</v>
      </c>
      <c r="G196">
        <v>6.9969999999999999</v>
      </c>
      <c r="H196">
        <v>0.249</v>
      </c>
      <c r="I196">
        <v>14.032</v>
      </c>
      <c r="J196">
        <v>0.377</v>
      </c>
      <c r="K196">
        <v>0.111</v>
      </c>
      <c r="L196">
        <v>21.765000000000001</v>
      </c>
    </row>
    <row r="197" spans="1:12">
      <c r="A197" s="65">
        <v>32264</v>
      </c>
      <c r="B197">
        <v>20.431999999999999</v>
      </c>
      <c r="C197">
        <v>1.6319999999999999</v>
      </c>
      <c r="D197">
        <v>0.39800000000000002</v>
      </c>
      <c r="E197" t="s">
        <v>2299</v>
      </c>
      <c r="F197">
        <v>22.462</v>
      </c>
      <c r="G197">
        <v>7.23</v>
      </c>
      <c r="H197">
        <v>0.25700000000000001</v>
      </c>
      <c r="I197">
        <v>14.5</v>
      </c>
      <c r="J197">
        <v>0.38900000000000001</v>
      </c>
      <c r="K197">
        <v>8.5999999999999993E-2</v>
      </c>
      <c r="L197">
        <v>22.462</v>
      </c>
    </row>
    <row r="198" spans="1:12">
      <c r="A198" s="65">
        <v>32295</v>
      </c>
      <c r="B198">
        <v>19.815000000000001</v>
      </c>
      <c r="C198">
        <v>1.5760000000000001</v>
      </c>
      <c r="D198">
        <v>0.38500000000000001</v>
      </c>
      <c r="E198" t="s">
        <v>2299</v>
      </c>
      <c r="F198">
        <v>21.774999999999999</v>
      </c>
      <c r="G198">
        <v>6.9969999999999999</v>
      </c>
      <c r="H198">
        <v>0.249</v>
      </c>
      <c r="I198">
        <v>14.032</v>
      </c>
      <c r="J198">
        <v>0.377</v>
      </c>
      <c r="K198">
        <v>0.121</v>
      </c>
      <c r="L198">
        <v>21.774999999999999</v>
      </c>
    </row>
    <row r="199" spans="1:12">
      <c r="A199" s="65">
        <v>32325</v>
      </c>
      <c r="B199">
        <v>20.474</v>
      </c>
      <c r="C199">
        <v>1.629</v>
      </c>
      <c r="D199">
        <v>0.39800000000000002</v>
      </c>
      <c r="E199" t="s">
        <v>2299</v>
      </c>
      <c r="F199">
        <v>22.5</v>
      </c>
      <c r="G199">
        <v>7.23</v>
      </c>
      <c r="H199">
        <v>0.25700000000000001</v>
      </c>
      <c r="I199">
        <v>14.5</v>
      </c>
      <c r="J199">
        <v>0.38900000000000001</v>
      </c>
      <c r="K199">
        <v>0.125</v>
      </c>
      <c r="L199">
        <v>22.5</v>
      </c>
    </row>
    <row r="200" spans="1:12">
      <c r="A200" s="65">
        <v>32356</v>
      </c>
      <c r="B200">
        <v>20.486999999999998</v>
      </c>
      <c r="C200">
        <v>1.6339999999999999</v>
      </c>
      <c r="D200">
        <v>0.39800000000000002</v>
      </c>
      <c r="E200" t="s">
        <v>2299</v>
      </c>
      <c r="F200">
        <v>22.518999999999998</v>
      </c>
      <c r="G200">
        <v>7.23</v>
      </c>
      <c r="H200">
        <v>0.25700000000000001</v>
      </c>
      <c r="I200">
        <v>14.5</v>
      </c>
      <c r="J200">
        <v>0.38900000000000001</v>
      </c>
      <c r="K200">
        <v>0.14299999999999999</v>
      </c>
      <c r="L200">
        <v>22.518999999999998</v>
      </c>
    </row>
    <row r="201" spans="1:12">
      <c r="A201" s="65">
        <v>32387</v>
      </c>
      <c r="B201">
        <v>19.812000000000001</v>
      </c>
      <c r="C201">
        <v>1.5780000000000001</v>
      </c>
      <c r="D201">
        <v>0.38500000000000001</v>
      </c>
      <c r="E201" t="s">
        <v>2299</v>
      </c>
      <c r="F201">
        <v>21.774999999999999</v>
      </c>
      <c r="G201">
        <v>6.9969999999999999</v>
      </c>
      <c r="H201">
        <v>0.249</v>
      </c>
      <c r="I201">
        <v>14.032</v>
      </c>
      <c r="J201">
        <v>0.377</v>
      </c>
      <c r="K201">
        <v>0.121</v>
      </c>
      <c r="L201">
        <v>21.774999999999999</v>
      </c>
    </row>
    <row r="202" spans="1:12">
      <c r="A202" s="65">
        <v>32417</v>
      </c>
      <c r="B202">
        <v>20.466999999999999</v>
      </c>
      <c r="C202">
        <v>1.629</v>
      </c>
      <c r="D202">
        <v>0.39800000000000002</v>
      </c>
      <c r="E202" t="s">
        <v>2299</v>
      </c>
      <c r="F202">
        <v>22.494</v>
      </c>
      <c r="G202">
        <v>7.23</v>
      </c>
      <c r="H202">
        <v>0.25700000000000001</v>
      </c>
      <c r="I202">
        <v>14.5</v>
      </c>
      <c r="J202">
        <v>0.38900000000000001</v>
      </c>
      <c r="K202">
        <v>0.11799999999999999</v>
      </c>
      <c r="L202">
        <v>22.494</v>
      </c>
    </row>
    <row r="203" spans="1:12">
      <c r="A203" s="65">
        <v>32448</v>
      </c>
      <c r="B203">
        <v>19.809999999999999</v>
      </c>
      <c r="C203">
        <v>1.5640000000000001</v>
      </c>
      <c r="D203">
        <v>0.38500000000000001</v>
      </c>
      <c r="E203" t="s">
        <v>2299</v>
      </c>
      <c r="F203">
        <v>21.759</v>
      </c>
      <c r="G203">
        <v>6.9969999999999999</v>
      </c>
      <c r="H203">
        <v>0.249</v>
      </c>
      <c r="I203">
        <v>14.032</v>
      </c>
      <c r="J203">
        <v>0.377</v>
      </c>
      <c r="K203">
        <v>0.105</v>
      </c>
      <c r="L203">
        <v>21.759</v>
      </c>
    </row>
    <row r="204" spans="1:12">
      <c r="A204" s="65">
        <v>32478</v>
      </c>
      <c r="B204">
        <v>20.469000000000001</v>
      </c>
      <c r="C204">
        <v>1.6180000000000001</v>
      </c>
      <c r="D204">
        <v>0.39800000000000002</v>
      </c>
      <c r="E204" t="s">
        <v>2299</v>
      </c>
      <c r="F204">
        <v>22.484000000000002</v>
      </c>
      <c r="G204">
        <v>7.23</v>
      </c>
      <c r="H204">
        <v>0.25700000000000001</v>
      </c>
      <c r="I204">
        <v>14.5</v>
      </c>
      <c r="J204">
        <v>0.38900000000000001</v>
      </c>
      <c r="K204">
        <v>0.108</v>
      </c>
      <c r="L204">
        <v>22.484000000000002</v>
      </c>
    </row>
    <row r="205" spans="1:12">
      <c r="A205" s="65">
        <v>32509</v>
      </c>
      <c r="B205">
        <v>21.684000000000001</v>
      </c>
      <c r="C205">
        <v>1.504</v>
      </c>
      <c r="D205">
        <v>0.40400000000000003</v>
      </c>
      <c r="E205" t="s">
        <v>2299</v>
      </c>
      <c r="F205">
        <v>23.591999999999999</v>
      </c>
      <c r="G205">
        <v>7.3289999999999997</v>
      </c>
      <c r="H205">
        <v>0.68899999999999995</v>
      </c>
      <c r="I205">
        <v>13.898999999999999</v>
      </c>
      <c r="J205">
        <v>0.39600000000000002</v>
      </c>
      <c r="K205">
        <v>1.28</v>
      </c>
      <c r="L205">
        <v>23.591999999999999</v>
      </c>
    </row>
    <row r="206" spans="1:12">
      <c r="A206" s="65">
        <v>32540</v>
      </c>
      <c r="B206">
        <v>19.817</v>
      </c>
      <c r="C206">
        <v>1.4</v>
      </c>
      <c r="D206">
        <v>0.36499999999999999</v>
      </c>
      <c r="E206" t="s">
        <v>2299</v>
      </c>
      <c r="F206">
        <v>21.582999999999998</v>
      </c>
      <c r="G206">
        <v>6.62</v>
      </c>
      <c r="H206">
        <v>0.627</v>
      </c>
      <c r="I206">
        <v>12.771000000000001</v>
      </c>
      <c r="J206">
        <v>0.35699999999999998</v>
      </c>
      <c r="K206">
        <v>1.2070000000000001</v>
      </c>
      <c r="L206">
        <v>21.582999999999998</v>
      </c>
    </row>
    <row r="207" spans="1:12">
      <c r="A207" s="65">
        <v>32568</v>
      </c>
      <c r="B207">
        <v>22.193000000000001</v>
      </c>
      <c r="C207">
        <v>1.28</v>
      </c>
      <c r="D207">
        <v>0.40400000000000003</v>
      </c>
      <c r="E207" t="s">
        <v>2299</v>
      </c>
      <c r="F207">
        <v>23.878</v>
      </c>
      <c r="G207">
        <v>7.3289999999999997</v>
      </c>
      <c r="H207">
        <v>0.66300000000000003</v>
      </c>
      <c r="I207">
        <v>14.317</v>
      </c>
      <c r="J207">
        <v>0.39600000000000002</v>
      </c>
      <c r="K207">
        <v>1.1719999999999999</v>
      </c>
      <c r="L207">
        <v>23.878</v>
      </c>
    </row>
    <row r="208" spans="1:12">
      <c r="A208" s="65">
        <v>32599</v>
      </c>
      <c r="B208">
        <v>20.475999999999999</v>
      </c>
      <c r="C208">
        <v>1.419</v>
      </c>
      <c r="D208">
        <v>0.39100000000000001</v>
      </c>
      <c r="E208" t="s">
        <v>2299</v>
      </c>
      <c r="F208">
        <v>22.286000000000001</v>
      </c>
      <c r="G208">
        <v>7.093</v>
      </c>
      <c r="H208">
        <v>0.66100000000000003</v>
      </c>
      <c r="I208">
        <v>12.986000000000001</v>
      </c>
      <c r="J208">
        <v>0.38300000000000001</v>
      </c>
      <c r="K208">
        <v>1.163</v>
      </c>
      <c r="L208">
        <v>22.286000000000001</v>
      </c>
    </row>
    <row r="209" spans="1:12">
      <c r="A209" s="65">
        <v>32629</v>
      </c>
      <c r="B209">
        <v>18.827000000000002</v>
      </c>
      <c r="C209">
        <v>1.8160000000000001</v>
      </c>
      <c r="D209">
        <v>0.40400000000000003</v>
      </c>
      <c r="E209" t="s">
        <v>2299</v>
      </c>
      <c r="F209">
        <v>21.047000000000001</v>
      </c>
      <c r="G209">
        <v>7.3289999999999997</v>
      </c>
      <c r="H209">
        <v>0.71899999999999997</v>
      </c>
      <c r="I209">
        <v>11.382</v>
      </c>
      <c r="J209">
        <v>0.39600000000000002</v>
      </c>
      <c r="K209">
        <v>1.2210000000000001</v>
      </c>
      <c r="L209">
        <v>21.047000000000001</v>
      </c>
    </row>
    <row r="210" spans="1:12">
      <c r="A210" s="65">
        <v>32660</v>
      </c>
      <c r="B210">
        <v>19.552</v>
      </c>
      <c r="C210">
        <v>1.8049999999999999</v>
      </c>
      <c r="D210">
        <v>0.39100000000000001</v>
      </c>
      <c r="E210" t="s">
        <v>2299</v>
      </c>
      <c r="F210">
        <v>21.748000000000001</v>
      </c>
      <c r="G210">
        <v>7.093</v>
      </c>
      <c r="H210">
        <v>0.70399999999999996</v>
      </c>
      <c r="I210">
        <v>12.224</v>
      </c>
      <c r="J210">
        <v>0.38300000000000001</v>
      </c>
      <c r="K210">
        <v>1.3440000000000001</v>
      </c>
      <c r="L210">
        <v>21.748000000000001</v>
      </c>
    </row>
    <row r="211" spans="1:12">
      <c r="A211" s="65">
        <v>32690</v>
      </c>
      <c r="B211">
        <v>20.393000000000001</v>
      </c>
      <c r="C211">
        <v>2.0209999999999999</v>
      </c>
      <c r="D211">
        <v>0.40400000000000003</v>
      </c>
      <c r="E211" t="s">
        <v>2299</v>
      </c>
      <c r="F211">
        <v>22.818000000000001</v>
      </c>
      <c r="G211">
        <v>7.3289999999999997</v>
      </c>
      <c r="H211">
        <v>0.746</v>
      </c>
      <c r="I211">
        <v>12.83</v>
      </c>
      <c r="J211">
        <v>0.39600000000000002</v>
      </c>
      <c r="K211">
        <v>1.5169999999999999</v>
      </c>
      <c r="L211">
        <v>22.818000000000001</v>
      </c>
    </row>
    <row r="212" spans="1:12">
      <c r="A212" s="65">
        <v>32721</v>
      </c>
      <c r="B212">
        <v>21.957000000000001</v>
      </c>
      <c r="C212">
        <v>1.96</v>
      </c>
      <c r="D212">
        <v>0.40400000000000003</v>
      </c>
      <c r="E212" t="s">
        <v>2299</v>
      </c>
      <c r="F212">
        <v>24.321999999999999</v>
      </c>
      <c r="G212">
        <v>7.3289999999999997</v>
      </c>
      <c r="H212">
        <v>0.74199999999999999</v>
      </c>
      <c r="I212">
        <v>14.228999999999999</v>
      </c>
      <c r="J212">
        <v>0.39600000000000002</v>
      </c>
      <c r="K212">
        <v>1.625</v>
      </c>
      <c r="L212">
        <v>24.321999999999999</v>
      </c>
    </row>
    <row r="213" spans="1:12">
      <c r="A213" s="65">
        <v>32752</v>
      </c>
      <c r="B213">
        <v>20.681000000000001</v>
      </c>
      <c r="C213">
        <v>2.0680000000000001</v>
      </c>
      <c r="D213">
        <v>0.39100000000000001</v>
      </c>
      <c r="E213" t="s">
        <v>2299</v>
      </c>
      <c r="F213">
        <v>23.14</v>
      </c>
      <c r="G213">
        <v>7.093</v>
      </c>
      <c r="H213">
        <v>0.73699999999999999</v>
      </c>
      <c r="I213">
        <v>13.29</v>
      </c>
      <c r="J213">
        <v>0.38300000000000001</v>
      </c>
      <c r="K213">
        <v>1.637</v>
      </c>
      <c r="L213">
        <v>23.14</v>
      </c>
    </row>
    <row r="214" spans="1:12">
      <c r="A214" s="65">
        <v>32782</v>
      </c>
      <c r="B214">
        <v>21.62</v>
      </c>
      <c r="C214">
        <v>2.1459999999999999</v>
      </c>
      <c r="D214">
        <v>0.40400000000000003</v>
      </c>
      <c r="E214" t="s">
        <v>2299</v>
      </c>
      <c r="F214">
        <v>24.170999999999999</v>
      </c>
      <c r="G214">
        <v>7.3289999999999997</v>
      </c>
      <c r="H214">
        <v>0.76300000000000001</v>
      </c>
      <c r="I214">
        <v>13.96</v>
      </c>
      <c r="J214">
        <v>0.39600000000000002</v>
      </c>
      <c r="K214">
        <v>1.7230000000000001</v>
      </c>
      <c r="L214">
        <v>24.170999999999999</v>
      </c>
    </row>
    <row r="215" spans="1:12">
      <c r="A215" s="65">
        <v>32813</v>
      </c>
      <c r="B215">
        <v>21.725000000000001</v>
      </c>
      <c r="C215">
        <v>2.121</v>
      </c>
      <c r="D215">
        <v>0.39100000000000001</v>
      </c>
      <c r="E215" t="s">
        <v>2299</v>
      </c>
      <c r="F215">
        <v>24.238</v>
      </c>
      <c r="G215">
        <v>7.093</v>
      </c>
      <c r="H215">
        <v>0.745</v>
      </c>
      <c r="I215">
        <v>14.241</v>
      </c>
      <c r="J215">
        <v>0.38300000000000001</v>
      </c>
      <c r="K215">
        <v>1.776</v>
      </c>
      <c r="L215">
        <v>24.238</v>
      </c>
    </row>
    <row r="216" spans="1:12">
      <c r="A216" s="65">
        <v>32843</v>
      </c>
      <c r="B216">
        <v>22.423999999999999</v>
      </c>
      <c r="C216">
        <v>1.994</v>
      </c>
      <c r="D216">
        <v>0.40400000000000003</v>
      </c>
      <c r="E216" t="s">
        <v>2299</v>
      </c>
      <c r="F216">
        <v>24.821999999999999</v>
      </c>
      <c r="G216">
        <v>7.3289999999999997</v>
      </c>
      <c r="H216">
        <v>0.747</v>
      </c>
      <c r="I216">
        <v>14.656000000000001</v>
      </c>
      <c r="J216">
        <v>0.39600000000000002</v>
      </c>
      <c r="K216">
        <v>1.694</v>
      </c>
      <c r="L216">
        <v>24.821999999999999</v>
      </c>
    </row>
    <row r="217" spans="1:12">
      <c r="A217" s="65">
        <v>32874</v>
      </c>
      <c r="B217">
        <v>18.141999999999999</v>
      </c>
      <c r="C217">
        <v>2.0270000000000001</v>
      </c>
      <c r="D217">
        <v>0.35899999999999999</v>
      </c>
      <c r="E217" t="s">
        <v>2299</v>
      </c>
      <c r="F217">
        <v>20.527999999999999</v>
      </c>
      <c r="G217">
        <v>4.6210000000000004</v>
      </c>
      <c r="H217">
        <v>0.66300000000000003</v>
      </c>
      <c r="I217">
        <v>12.898</v>
      </c>
      <c r="J217">
        <v>0.35099999999999998</v>
      </c>
      <c r="K217">
        <v>1.9950000000000001</v>
      </c>
      <c r="L217">
        <v>20.527999999999999</v>
      </c>
    </row>
    <row r="218" spans="1:12">
      <c r="A218" s="65">
        <v>32905</v>
      </c>
      <c r="B218">
        <v>17.515000000000001</v>
      </c>
      <c r="C218">
        <v>1.8580000000000001</v>
      </c>
      <c r="D218">
        <v>0.32400000000000001</v>
      </c>
      <c r="E218" t="s">
        <v>2299</v>
      </c>
      <c r="F218">
        <v>19.696999999999999</v>
      </c>
      <c r="G218">
        <v>4.173</v>
      </c>
      <c r="H218">
        <v>0.60399999999999998</v>
      </c>
      <c r="I218">
        <v>12.664999999999999</v>
      </c>
      <c r="J218">
        <v>0.317</v>
      </c>
      <c r="K218">
        <v>1.9370000000000001</v>
      </c>
      <c r="L218">
        <v>19.696999999999999</v>
      </c>
    </row>
    <row r="219" spans="1:12">
      <c r="A219" s="65">
        <v>32933</v>
      </c>
      <c r="B219">
        <v>18.719000000000001</v>
      </c>
      <c r="C219">
        <v>2.1110000000000002</v>
      </c>
      <c r="D219">
        <v>0.35899999999999999</v>
      </c>
      <c r="E219" t="s">
        <v>2299</v>
      </c>
      <c r="F219">
        <v>21.189</v>
      </c>
      <c r="G219">
        <v>4.6210000000000004</v>
      </c>
      <c r="H219">
        <v>0.67400000000000004</v>
      </c>
      <c r="I219">
        <v>13.429</v>
      </c>
      <c r="J219">
        <v>0.35099999999999998</v>
      </c>
      <c r="K219">
        <v>2.1150000000000002</v>
      </c>
      <c r="L219">
        <v>21.189</v>
      </c>
    </row>
    <row r="220" spans="1:12">
      <c r="A220" s="65">
        <v>32964</v>
      </c>
      <c r="B220">
        <v>17.837</v>
      </c>
      <c r="C220">
        <v>1.998</v>
      </c>
      <c r="D220">
        <v>0.34699999999999998</v>
      </c>
      <c r="E220" t="s">
        <v>2299</v>
      </c>
      <c r="F220">
        <v>20.181999999999999</v>
      </c>
      <c r="G220">
        <v>4.4720000000000004</v>
      </c>
      <c r="H220">
        <v>0.64600000000000002</v>
      </c>
      <c r="I220">
        <v>12.739000000000001</v>
      </c>
      <c r="J220">
        <v>0.34</v>
      </c>
      <c r="K220">
        <v>1.9850000000000001</v>
      </c>
      <c r="L220">
        <v>20.181999999999999</v>
      </c>
    </row>
    <row r="221" spans="1:12">
      <c r="A221" s="65">
        <v>32994</v>
      </c>
      <c r="B221">
        <v>15.646000000000001</v>
      </c>
      <c r="C221">
        <v>2.0289999999999999</v>
      </c>
      <c r="D221">
        <v>0.35899999999999999</v>
      </c>
      <c r="E221" t="s">
        <v>2299</v>
      </c>
      <c r="F221">
        <v>18.033999999999999</v>
      </c>
      <c r="G221">
        <v>4.6210000000000004</v>
      </c>
      <c r="H221">
        <v>0.65900000000000003</v>
      </c>
      <c r="I221">
        <v>10.662000000000001</v>
      </c>
      <c r="J221">
        <v>0.35099999999999998</v>
      </c>
      <c r="K221">
        <v>1.74</v>
      </c>
      <c r="L221">
        <v>18.033999999999999</v>
      </c>
    </row>
    <row r="222" spans="1:12">
      <c r="A222" s="65">
        <v>33025</v>
      </c>
      <c r="B222">
        <v>12.657</v>
      </c>
      <c r="C222">
        <v>2.0649999999999999</v>
      </c>
      <c r="D222">
        <v>0.34699999999999998</v>
      </c>
      <c r="E222" t="s">
        <v>2299</v>
      </c>
      <c r="F222">
        <v>15.069000000000001</v>
      </c>
      <c r="G222">
        <v>4.4720000000000004</v>
      </c>
      <c r="H222">
        <v>0.64500000000000002</v>
      </c>
      <c r="I222">
        <v>8.109</v>
      </c>
      <c r="J222">
        <v>0.34</v>
      </c>
      <c r="K222">
        <v>1.504</v>
      </c>
      <c r="L222">
        <v>15.069000000000001</v>
      </c>
    </row>
    <row r="223" spans="1:12">
      <c r="A223" s="65">
        <v>33055</v>
      </c>
      <c r="B223">
        <v>16.567</v>
      </c>
      <c r="C223">
        <v>2.016</v>
      </c>
      <c r="D223">
        <v>0.35899999999999999</v>
      </c>
      <c r="E223" t="s">
        <v>2299</v>
      </c>
      <c r="F223">
        <v>18.942</v>
      </c>
      <c r="G223">
        <v>4.6210000000000004</v>
      </c>
      <c r="H223">
        <v>0.66</v>
      </c>
      <c r="I223">
        <v>11.484999999999999</v>
      </c>
      <c r="J223">
        <v>0.35099999999999998</v>
      </c>
      <c r="K223">
        <v>1.825</v>
      </c>
      <c r="L223">
        <v>18.942</v>
      </c>
    </row>
    <row r="224" spans="1:12">
      <c r="A224" s="65">
        <v>33086</v>
      </c>
      <c r="B224">
        <v>18.896000000000001</v>
      </c>
      <c r="C224">
        <v>2.081</v>
      </c>
      <c r="D224">
        <v>0.35899999999999999</v>
      </c>
      <c r="E224" t="s">
        <v>2299</v>
      </c>
      <c r="F224">
        <v>21.335999999999999</v>
      </c>
      <c r="G224">
        <v>4.6210000000000004</v>
      </c>
      <c r="H224">
        <v>0.67100000000000004</v>
      </c>
      <c r="I224">
        <v>13.582000000000001</v>
      </c>
      <c r="J224">
        <v>0.35099999999999998</v>
      </c>
      <c r="K224">
        <v>2.1110000000000002</v>
      </c>
      <c r="L224">
        <v>21.335999999999999</v>
      </c>
    </row>
    <row r="225" spans="1:12">
      <c r="A225" s="65">
        <v>33117</v>
      </c>
      <c r="B225">
        <v>18.393999999999998</v>
      </c>
      <c r="C225">
        <v>2.0779999999999998</v>
      </c>
      <c r="D225">
        <v>0.34699999999999998</v>
      </c>
      <c r="E225" t="s">
        <v>2299</v>
      </c>
      <c r="F225">
        <v>20.82</v>
      </c>
      <c r="G225">
        <v>4.4720000000000004</v>
      </c>
      <c r="H225">
        <v>0.65600000000000003</v>
      </c>
      <c r="I225">
        <v>13.250999999999999</v>
      </c>
      <c r="J225">
        <v>0.34</v>
      </c>
      <c r="K225">
        <v>2.101</v>
      </c>
      <c r="L225">
        <v>20.82</v>
      </c>
    </row>
    <row r="226" spans="1:12">
      <c r="A226" s="65">
        <v>33147</v>
      </c>
      <c r="B226">
        <v>17.861000000000001</v>
      </c>
      <c r="C226">
        <v>2.1320000000000001</v>
      </c>
      <c r="D226">
        <v>0.35899999999999999</v>
      </c>
      <c r="E226" t="s">
        <v>2299</v>
      </c>
      <c r="F226">
        <v>20.350999999999999</v>
      </c>
      <c r="G226">
        <v>4.6210000000000004</v>
      </c>
      <c r="H226">
        <v>0.67400000000000004</v>
      </c>
      <c r="I226">
        <v>12.663</v>
      </c>
      <c r="J226">
        <v>0.35099999999999998</v>
      </c>
      <c r="K226">
        <v>2.0419999999999998</v>
      </c>
      <c r="L226">
        <v>20.350999999999999</v>
      </c>
    </row>
    <row r="227" spans="1:12">
      <c r="A227" s="65">
        <v>33178</v>
      </c>
      <c r="B227">
        <v>16.661999999999999</v>
      </c>
      <c r="C227">
        <v>2.0059999999999998</v>
      </c>
      <c r="D227">
        <v>0.34699999999999998</v>
      </c>
      <c r="E227" t="s">
        <v>2299</v>
      </c>
      <c r="F227">
        <v>19.015000000000001</v>
      </c>
      <c r="G227">
        <v>4.4720000000000004</v>
      </c>
      <c r="H227">
        <v>0.64500000000000002</v>
      </c>
      <c r="I227">
        <v>11.686999999999999</v>
      </c>
      <c r="J227">
        <v>0.34</v>
      </c>
      <c r="K227">
        <v>1.871</v>
      </c>
      <c r="L227">
        <v>19.015000000000001</v>
      </c>
    </row>
    <row r="228" spans="1:12">
      <c r="A228" s="65">
        <v>33208</v>
      </c>
      <c r="B228">
        <v>18.981999999999999</v>
      </c>
      <c r="C228">
        <v>2.0270000000000001</v>
      </c>
      <c r="D228">
        <v>0.35899999999999999</v>
      </c>
      <c r="E228" t="s">
        <v>2299</v>
      </c>
      <c r="F228">
        <v>21.367999999999999</v>
      </c>
      <c r="G228">
        <v>4.6210000000000004</v>
      </c>
      <c r="H228">
        <v>0.66500000000000004</v>
      </c>
      <c r="I228">
        <v>13.65</v>
      </c>
      <c r="J228">
        <v>0.35099999999999998</v>
      </c>
      <c r="K228">
        <v>2.081</v>
      </c>
      <c r="L228">
        <v>21.367999999999999</v>
      </c>
    </row>
    <row r="229" spans="1:12">
      <c r="A229" s="65">
        <v>33239</v>
      </c>
      <c r="B229">
        <v>20.802</v>
      </c>
      <c r="C229">
        <v>2.1749999999999998</v>
      </c>
      <c r="D229">
        <v>0.41599999999999998</v>
      </c>
      <c r="E229" t="s">
        <v>2299</v>
      </c>
      <c r="F229">
        <v>23.393000000000001</v>
      </c>
      <c r="G229">
        <v>4.8600000000000003</v>
      </c>
      <c r="H229">
        <v>0.68300000000000005</v>
      </c>
      <c r="I229">
        <v>14.986000000000001</v>
      </c>
      <c r="J229">
        <v>0.40699999999999997</v>
      </c>
      <c r="K229">
        <v>2.456</v>
      </c>
      <c r="L229">
        <v>23.393000000000001</v>
      </c>
    </row>
    <row r="230" spans="1:12">
      <c r="A230" s="65">
        <v>33270</v>
      </c>
      <c r="B230">
        <v>15.157</v>
      </c>
      <c r="C230">
        <v>1.9530000000000001</v>
      </c>
      <c r="D230">
        <v>0.376</v>
      </c>
      <c r="E230" t="s">
        <v>2299</v>
      </c>
      <c r="F230">
        <v>17.486000000000001</v>
      </c>
      <c r="G230">
        <v>4.3890000000000002</v>
      </c>
      <c r="H230">
        <v>0.61</v>
      </c>
      <c r="I230">
        <v>10.288</v>
      </c>
      <c r="J230">
        <v>0.36799999999999999</v>
      </c>
      <c r="K230">
        <v>1.83</v>
      </c>
      <c r="L230">
        <v>17.486000000000001</v>
      </c>
    </row>
    <row r="231" spans="1:12">
      <c r="A231" s="65">
        <v>33298</v>
      </c>
      <c r="B231">
        <v>15.553000000000001</v>
      </c>
      <c r="C231">
        <v>2.222</v>
      </c>
      <c r="D231">
        <v>0.41599999999999998</v>
      </c>
      <c r="E231" t="s">
        <v>2299</v>
      </c>
      <c r="F231">
        <v>18.190999999999999</v>
      </c>
      <c r="G231">
        <v>4.8600000000000003</v>
      </c>
      <c r="H231">
        <v>0.67900000000000005</v>
      </c>
      <c r="I231">
        <v>10.301</v>
      </c>
      <c r="J231">
        <v>0.40699999999999997</v>
      </c>
      <c r="K231">
        <v>1.944</v>
      </c>
      <c r="L231">
        <v>18.190999999999999</v>
      </c>
    </row>
    <row r="232" spans="1:12">
      <c r="A232" s="65">
        <v>33329</v>
      </c>
      <c r="B232">
        <v>13.352</v>
      </c>
      <c r="C232">
        <v>2.2160000000000002</v>
      </c>
      <c r="D232">
        <v>0.40200000000000002</v>
      </c>
      <c r="E232" t="s">
        <v>2299</v>
      </c>
      <c r="F232">
        <v>15.97</v>
      </c>
      <c r="G232">
        <v>4.7030000000000003</v>
      </c>
      <c r="H232">
        <v>0.66</v>
      </c>
      <c r="I232">
        <v>8.4580000000000002</v>
      </c>
      <c r="J232">
        <v>0.39400000000000002</v>
      </c>
      <c r="K232">
        <v>1.7549999999999999</v>
      </c>
      <c r="L232">
        <v>15.97</v>
      </c>
    </row>
    <row r="233" spans="1:12">
      <c r="A233" s="65">
        <v>33359</v>
      </c>
      <c r="B233">
        <v>14.661</v>
      </c>
      <c r="C233">
        <v>2.323</v>
      </c>
      <c r="D233">
        <v>0.41599999999999998</v>
      </c>
      <c r="E233" t="s">
        <v>2299</v>
      </c>
      <c r="F233">
        <v>17.399999999999999</v>
      </c>
      <c r="G233">
        <v>4.8600000000000003</v>
      </c>
      <c r="H233">
        <v>0.68600000000000005</v>
      </c>
      <c r="I233">
        <v>9.516</v>
      </c>
      <c r="J233">
        <v>0.40699999999999997</v>
      </c>
      <c r="K233">
        <v>1.931</v>
      </c>
      <c r="L233">
        <v>17.399999999999999</v>
      </c>
    </row>
    <row r="234" spans="1:12">
      <c r="A234" s="65">
        <v>33390</v>
      </c>
      <c r="B234">
        <v>15.18</v>
      </c>
      <c r="C234">
        <v>2.2029999999999998</v>
      </c>
      <c r="D234">
        <v>0.40200000000000002</v>
      </c>
      <c r="E234" t="s">
        <v>2299</v>
      </c>
      <c r="F234">
        <v>17.785</v>
      </c>
      <c r="G234">
        <v>4.7030000000000003</v>
      </c>
      <c r="H234">
        <v>0.66200000000000003</v>
      </c>
      <c r="I234">
        <v>10.09</v>
      </c>
      <c r="J234">
        <v>0.39400000000000002</v>
      </c>
      <c r="K234">
        <v>1.9359999999999999</v>
      </c>
      <c r="L234">
        <v>17.785</v>
      </c>
    </row>
    <row r="235" spans="1:12">
      <c r="A235" s="65">
        <v>33420</v>
      </c>
      <c r="B235">
        <v>15.308999999999999</v>
      </c>
      <c r="C235">
        <v>2.121</v>
      </c>
      <c r="D235">
        <v>0.41599999999999998</v>
      </c>
      <c r="E235" t="s">
        <v>2299</v>
      </c>
      <c r="F235">
        <v>17.846</v>
      </c>
      <c r="G235">
        <v>4.8600000000000003</v>
      </c>
      <c r="H235">
        <v>0.66900000000000004</v>
      </c>
      <c r="I235">
        <v>10.07</v>
      </c>
      <c r="J235">
        <v>0.40699999999999997</v>
      </c>
      <c r="K235">
        <v>1.84</v>
      </c>
      <c r="L235">
        <v>17.846</v>
      </c>
    </row>
    <row r="236" spans="1:12">
      <c r="A236" s="65">
        <v>33451</v>
      </c>
      <c r="B236">
        <v>18.937000000000001</v>
      </c>
      <c r="C236">
        <v>2.2450000000000001</v>
      </c>
      <c r="D236">
        <v>0.41599999999999998</v>
      </c>
      <c r="E236" t="s">
        <v>2299</v>
      </c>
      <c r="F236">
        <v>21.597999999999999</v>
      </c>
      <c r="G236">
        <v>4.8600000000000003</v>
      </c>
      <c r="H236">
        <v>0.68700000000000006</v>
      </c>
      <c r="I236">
        <v>13.327999999999999</v>
      </c>
      <c r="J236">
        <v>0.40699999999999997</v>
      </c>
      <c r="K236">
        <v>2.3159999999999998</v>
      </c>
      <c r="L236">
        <v>21.597999999999999</v>
      </c>
    </row>
    <row r="237" spans="1:12">
      <c r="A237" s="65">
        <v>33482</v>
      </c>
      <c r="B237">
        <v>20.715</v>
      </c>
      <c r="C237">
        <v>2.1440000000000001</v>
      </c>
      <c r="D237">
        <v>0.40200000000000002</v>
      </c>
      <c r="E237" t="s">
        <v>2299</v>
      </c>
      <c r="F237">
        <v>23.262</v>
      </c>
      <c r="G237">
        <v>4.7030000000000003</v>
      </c>
      <c r="H237">
        <v>0.66600000000000004</v>
      </c>
      <c r="I237">
        <v>15.03</v>
      </c>
      <c r="J237">
        <v>0.39400000000000002</v>
      </c>
      <c r="K237">
        <v>2.4689999999999999</v>
      </c>
      <c r="L237">
        <v>23.262</v>
      </c>
    </row>
    <row r="238" spans="1:12">
      <c r="A238" s="65">
        <v>33512</v>
      </c>
      <c r="B238">
        <v>19.151</v>
      </c>
      <c r="C238">
        <v>2.0259999999999998</v>
      </c>
      <c r="D238">
        <v>0.41599999999999998</v>
      </c>
      <c r="E238" t="s">
        <v>2299</v>
      </c>
      <c r="F238">
        <v>21.593</v>
      </c>
      <c r="G238">
        <v>4.8600000000000003</v>
      </c>
      <c r="H238">
        <v>0.66700000000000004</v>
      </c>
      <c r="I238">
        <v>13.492000000000001</v>
      </c>
      <c r="J238">
        <v>0.40699999999999997</v>
      </c>
      <c r="K238">
        <v>2.1669999999999998</v>
      </c>
      <c r="L238">
        <v>21.593</v>
      </c>
    </row>
    <row r="239" spans="1:12">
      <c r="A239" s="65">
        <v>33543</v>
      </c>
      <c r="B239">
        <v>18.206</v>
      </c>
      <c r="C239">
        <v>2.177</v>
      </c>
      <c r="D239">
        <v>0.40200000000000002</v>
      </c>
      <c r="E239" t="s">
        <v>2299</v>
      </c>
      <c r="F239">
        <v>20.785</v>
      </c>
      <c r="G239">
        <v>4.7030000000000003</v>
      </c>
      <c r="H239">
        <v>0.66500000000000004</v>
      </c>
      <c r="I239">
        <v>12.791</v>
      </c>
      <c r="J239">
        <v>0.39400000000000002</v>
      </c>
      <c r="K239">
        <v>2.2320000000000002</v>
      </c>
      <c r="L239">
        <v>20.785</v>
      </c>
    </row>
    <row r="240" spans="1:12">
      <c r="A240" s="65">
        <v>33573</v>
      </c>
      <c r="B240">
        <v>20.657</v>
      </c>
      <c r="C240">
        <v>2.1190000000000002</v>
      </c>
      <c r="D240">
        <v>0.41599999999999998</v>
      </c>
      <c r="E240" t="s">
        <v>2299</v>
      </c>
      <c r="F240">
        <v>23.190999999999999</v>
      </c>
      <c r="G240">
        <v>4.8600000000000003</v>
      </c>
      <c r="H240">
        <v>0.67800000000000005</v>
      </c>
      <c r="I240">
        <v>14.849</v>
      </c>
      <c r="J240">
        <v>0.40699999999999997</v>
      </c>
      <c r="K240">
        <v>2.3969999999999998</v>
      </c>
      <c r="L240">
        <v>23.190999999999999</v>
      </c>
    </row>
    <row r="241" spans="1:12">
      <c r="A241" s="65">
        <v>33604</v>
      </c>
      <c r="B241">
        <v>21.126000000000001</v>
      </c>
      <c r="C241">
        <v>2.42</v>
      </c>
      <c r="D241">
        <v>0.47199999999999998</v>
      </c>
      <c r="E241" t="s">
        <v>2299</v>
      </c>
      <c r="F241">
        <v>24.018000000000001</v>
      </c>
      <c r="G241">
        <v>5.085</v>
      </c>
      <c r="H241">
        <v>0.748</v>
      </c>
      <c r="I241">
        <v>14.95</v>
      </c>
      <c r="J241">
        <v>0.46200000000000002</v>
      </c>
      <c r="K241">
        <v>2.7719999999999998</v>
      </c>
      <c r="L241">
        <v>24.018000000000001</v>
      </c>
    </row>
    <row r="242" spans="1:12">
      <c r="A242" s="65">
        <v>33635</v>
      </c>
      <c r="B242">
        <v>16.8</v>
      </c>
      <c r="C242">
        <v>2.3140000000000001</v>
      </c>
      <c r="D242">
        <v>0.441</v>
      </c>
      <c r="E242" t="s">
        <v>2299</v>
      </c>
      <c r="F242">
        <v>19.556000000000001</v>
      </c>
      <c r="G242">
        <v>4.7569999999999997</v>
      </c>
      <c r="H242">
        <v>0.7</v>
      </c>
      <c r="I242">
        <v>11.352</v>
      </c>
      <c r="J242">
        <v>0.432</v>
      </c>
      <c r="K242">
        <v>2.3140000000000001</v>
      </c>
      <c r="L242">
        <v>19.556000000000001</v>
      </c>
    </row>
    <row r="243" spans="1:12">
      <c r="A243" s="65">
        <v>33664</v>
      </c>
      <c r="B243">
        <v>15.907</v>
      </c>
      <c r="C243">
        <v>2.282</v>
      </c>
      <c r="D243">
        <v>0.47199999999999998</v>
      </c>
      <c r="E243" t="s">
        <v>2299</v>
      </c>
      <c r="F243">
        <v>18.66</v>
      </c>
      <c r="G243">
        <v>5.085</v>
      </c>
      <c r="H243">
        <v>0.72599999999999998</v>
      </c>
      <c r="I243">
        <v>10.285</v>
      </c>
      <c r="J243">
        <v>0.46200000000000002</v>
      </c>
      <c r="K243">
        <v>2.1019999999999999</v>
      </c>
      <c r="L243">
        <v>18.66</v>
      </c>
    </row>
    <row r="244" spans="1:12">
      <c r="A244" s="65">
        <v>33695</v>
      </c>
      <c r="B244">
        <v>15.243</v>
      </c>
      <c r="C244">
        <v>2.077</v>
      </c>
      <c r="D244">
        <v>0.45600000000000002</v>
      </c>
      <c r="E244" t="s">
        <v>2299</v>
      </c>
      <c r="F244">
        <v>17.776</v>
      </c>
      <c r="G244">
        <v>4.9210000000000003</v>
      </c>
      <c r="H244">
        <v>0.69</v>
      </c>
      <c r="I244">
        <v>9.8030000000000008</v>
      </c>
      <c r="J244">
        <v>0.44700000000000001</v>
      </c>
      <c r="K244">
        <v>1.915</v>
      </c>
      <c r="L244">
        <v>17.776</v>
      </c>
    </row>
    <row r="245" spans="1:12">
      <c r="A245" s="65">
        <v>33725</v>
      </c>
      <c r="B245">
        <v>12.805</v>
      </c>
      <c r="C245">
        <v>2.423</v>
      </c>
      <c r="D245">
        <v>0.47199999999999998</v>
      </c>
      <c r="E245" t="s">
        <v>2299</v>
      </c>
      <c r="F245">
        <v>15.699</v>
      </c>
      <c r="G245">
        <v>5.085</v>
      </c>
      <c r="H245">
        <v>0.73499999999999999</v>
      </c>
      <c r="I245">
        <v>7.5380000000000003</v>
      </c>
      <c r="J245">
        <v>0.46200000000000002</v>
      </c>
      <c r="K245">
        <v>1.879</v>
      </c>
      <c r="L245">
        <v>15.699</v>
      </c>
    </row>
    <row r="246" spans="1:12">
      <c r="A246" s="65">
        <v>33756</v>
      </c>
      <c r="B246">
        <v>16.783999999999999</v>
      </c>
      <c r="C246">
        <v>2.331</v>
      </c>
      <c r="D246">
        <v>0.45600000000000002</v>
      </c>
      <c r="E246" t="s">
        <v>2299</v>
      </c>
      <c r="F246">
        <v>19.571999999999999</v>
      </c>
      <c r="G246">
        <v>4.9210000000000003</v>
      </c>
      <c r="H246">
        <v>0.71699999999999997</v>
      </c>
      <c r="I246">
        <v>11.206</v>
      </c>
      <c r="J246">
        <v>0.44700000000000001</v>
      </c>
      <c r="K246">
        <v>2.2810000000000001</v>
      </c>
      <c r="L246">
        <v>19.571999999999999</v>
      </c>
    </row>
    <row r="247" spans="1:12">
      <c r="A247" s="65">
        <v>33786</v>
      </c>
      <c r="B247">
        <v>18.405000000000001</v>
      </c>
      <c r="C247">
        <v>2.4180000000000001</v>
      </c>
      <c r="D247">
        <v>0.47199999999999998</v>
      </c>
      <c r="E247" t="s">
        <v>2299</v>
      </c>
      <c r="F247">
        <v>21.294</v>
      </c>
      <c r="G247">
        <v>5.085</v>
      </c>
      <c r="H247">
        <v>0.74299999999999999</v>
      </c>
      <c r="I247">
        <v>12.526</v>
      </c>
      <c r="J247">
        <v>0.46200000000000002</v>
      </c>
      <c r="K247">
        <v>2.4780000000000002</v>
      </c>
      <c r="L247">
        <v>21.294</v>
      </c>
    </row>
    <row r="248" spans="1:12">
      <c r="A248" s="65">
        <v>33817</v>
      </c>
      <c r="B248">
        <v>20.283999999999999</v>
      </c>
      <c r="C248">
        <v>2.3879999999999999</v>
      </c>
      <c r="D248">
        <v>0.47199999999999998</v>
      </c>
      <c r="E248" t="s">
        <v>2299</v>
      </c>
      <c r="F248">
        <v>23.143000000000001</v>
      </c>
      <c r="G248">
        <v>5.085</v>
      </c>
      <c r="H248">
        <v>0.74299999999999999</v>
      </c>
      <c r="I248">
        <v>14.196999999999999</v>
      </c>
      <c r="J248">
        <v>0.46200000000000002</v>
      </c>
      <c r="K248">
        <v>2.6560000000000001</v>
      </c>
      <c r="L248">
        <v>23.143000000000001</v>
      </c>
    </row>
    <row r="249" spans="1:12">
      <c r="A249" s="65">
        <v>33848</v>
      </c>
      <c r="B249">
        <v>18.713000000000001</v>
      </c>
      <c r="C249">
        <v>2.3290000000000002</v>
      </c>
      <c r="D249">
        <v>0.45600000000000002</v>
      </c>
      <c r="E249" t="s">
        <v>2299</v>
      </c>
      <c r="F249">
        <v>21.498999999999999</v>
      </c>
      <c r="G249">
        <v>4.9210000000000003</v>
      </c>
      <c r="H249">
        <v>0.72</v>
      </c>
      <c r="I249">
        <v>12.923999999999999</v>
      </c>
      <c r="J249">
        <v>0.44700000000000001</v>
      </c>
      <c r="K249">
        <v>2.4870000000000001</v>
      </c>
      <c r="L249">
        <v>21.498999999999999</v>
      </c>
    </row>
    <row r="250" spans="1:12">
      <c r="A250" s="65">
        <v>33878</v>
      </c>
      <c r="B250">
        <v>20.547000000000001</v>
      </c>
      <c r="C250">
        <v>2.218</v>
      </c>
      <c r="D250">
        <v>0.47199999999999998</v>
      </c>
      <c r="E250" t="s">
        <v>2299</v>
      </c>
      <c r="F250">
        <v>23.236999999999998</v>
      </c>
      <c r="G250">
        <v>5.085</v>
      </c>
      <c r="H250">
        <v>0.72699999999999998</v>
      </c>
      <c r="I250">
        <v>14.411</v>
      </c>
      <c r="J250">
        <v>0.46200000000000002</v>
      </c>
      <c r="K250">
        <v>2.5510000000000002</v>
      </c>
      <c r="L250">
        <v>23.236999999999998</v>
      </c>
    </row>
    <row r="251" spans="1:12">
      <c r="A251" s="65">
        <v>33909</v>
      </c>
      <c r="B251">
        <v>20.692</v>
      </c>
      <c r="C251">
        <v>1.8520000000000001</v>
      </c>
      <c r="D251">
        <v>0.45600000000000002</v>
      </c>
      <c r="E251" t="s">
        <v>2299</v>
      </c>
      <c r="F251">
        <v>23</v>
      </c>
      <c r="G251">
        <v>4.9210000000000003</v>
      </c>
      <c r="H251">
        <v>0.67600000000000005</v>
      </c>
      <c r="I251">
        <v>14.631</v>
      </c>
      <c r="J251">
        <v>0.44700000000000001</v>
      </c>
      <c r="K251">
        <v>2.3239999999999998</v>
      </c>
      <c r="L251">
        <v>23</v>
      </c>
    </row>
    <row r="252" spans="1:12">
      <c r="A252" s="65">
        <v>33939</v>
      </c>
      <c r="B252">
        <v>19.696999999999999</v>
      </c>
      <c r="C252">
        <v>2.4159999999999999</v>
      </c>
      <c r="D252">
        <v>0.47199999999999998</v>
      </c>
      <c r="E252" t="s">
        <v>2299</v>
      </c>
      <c r="F252">
        <v>22.585000000000001</v>
      </c>
      <c r="G252">
        <v>5.085</v>
      </c>
      <c r="H252">
        <v>0.745</v>
      </c>
      <c r="I252">
        <v>13.677</v>
      </c>
      <c r="J252">
        <v>0.46200000000000002</v>
      </c>
      <c r="K252">
        <v>2.6150000000000002</v>
      </c>
      <c r="L252">
        <v>22.585000000000001</v>
      </c>
    </row>
    <row r="253" spans="1:12">
      <c r="A253" s="65">
        <v>33970</v>
      </c>
      <c r="B253">
        <v>19.972000000000001</v>
      </c>
      <c r="C253">
        <v>2.7069999999999999</v>
      </c>
      <c r="D253">
        <v>0.51400000000000001</v>
      </c>
      <c r="E253" t="s">
        <v>2299</v>
      </c>
      <c r="F253">
        <v>23.193000000000001</v>
      </c>
      <c r="G253">
        <v>4.3819999999999997</v>
      </c>
      <c r="H253">
        <v>0.80400000000000005</v>
      </c>
      <c r="I253">
        <v>14.513</v>
      </c>
      <c r="J253">
        <v>0.50600000000000001</v>
      </c>
      <c r="K253">
        <v>2.9870000000000001</v>
      </c>
      <c r="L253">
        <v>23.193000000000001</v>
      </c>
    </row>
    <row r="254" spans="1:12">
      <c r="A254" s="65">
        <v>34001</v>
      </c>
      <c r="B254">
        <v>17.896999999999998</v>
      </c>
      <c r="C254">
        <v>2.181</v>
      </c>
      <c r="D254">
        <v>0.51200000000000001</v>
      </c>
      <c r="E254" t="s">
        <v>2299</v>
      </c>
      <c r="F254">
        <v>20.59</v>
      </c>
      <c r="G254">
        <v>3.9580000000000002</v>
      </c>
      <c r="H254">
        <v>0.70099999999999996</v>
      </c>
      <c r="I254">
        <v>12.949</v>
      </c>
      <c r="J254">
        <v>0.504</v>
      </c>
      <c r="K254">
        <v>2.4790000000000001</v>
      </c>
      <c r="L254">
        <v>20.59</v>
      </c>
    </row>
    <row r="255" spans="1:12">
      <c r="A255" s="65">
        <v>34029</v>
      </c>
      <c r="B255">
        <v>18.991</v>
      </c>
      <c r="C255">
        <v>2.665</v>
      </c>
      <c r="D255">
        <v>0.58699999999999997</v>
      </c>
      <c r="E255" t="s">
        <v>2299</v>
      </c>
      <c r="F255">
        <v>22.242999999999999</v>
      </c>
      <c r="G255">
        <v>4.3819999999999997</v>
      </c>
      <c r="H255">
        <v>0.79900000000000004</v>
      </c>
      <c r="I255">
        <v>13.641</v>
      </c>
      <c r="J255">
        <v>0.57799999999999996</v>
      </c>
      <c r="K255">
        <v>2.8439999999999999</v>
      </c>
      <c r="L255">
        <v>22.242999999999999</v>
      </c>
    </row>
    <row r="256" spans="1:12">
      <c r="A256" s="65">
        <v>34060</v>
      </c>
      <c r="B256">
        <v>16.550999999999998</v>
      </c>
      <c r="C256">
        <v>2.1019999999999999</v>
      </c>
      <c r="D256">
        <v>0.49399999999999999</v>
      </c>
      <c r="E256" t="s">
        <v>2299</v>
      </c>
      <c r="F256">
        <v>19.146999999999998</v>
      </c>
      <c r="G256">
        <v>4.24</v>
      </c>
      <c r="H256">
        <v>0.72399999999999998</v>
      </c>
      <c r="I256">
        <v>11.518000000000001</v>
      </c>
      <c r="J256">
        <v>0.48699999999999999</v>
      </c>
      <c r="K256">
        <v>2.177</v>
      </c>
      <c r="L256">
        <v>19.146999999999998</v>
      </c>
    </row>
    <row r="257" spans="1:12">
      <c r="A257" s="65">
        <v>34090</v>
      </c>
      <c r="B257">
        <v>13.231</v>
      </c>
      <c r="C257">
        <v>2.351</v>
      </c>
      <c r="D257">
        <v>0.48799999999999999</v>
      </c>
      <c r="E257" t="s">
        <v>2299</v>
      </c>
      <c r="F257">
        <v>16.07</v>
      </c>
      <c r="G257">
        <v>4.3819999999999997</v>
      </c>
      <c r="H257">
        <v>0.76</v>
      </c>
      <c r="I257">
        <v>8.4990000000000006</v>
      </c>
      <c r="J257">
        <v>0.48099999999999998</v>
      </c>
      <c r="K257">
        <v>1.948</v>
      </c>
      <c r="L257">
        <v>16.07</v>
      </c>
    </row>
    <row r="258" spans="1:12">
      <c r="A258" s="65">
        <v>34121</v>
      </c>
      <c r="B258">
        <v>13.401999999999999</v>
      </c>
      <c r="C258">
        <v>2.355</v>
      </c>
      <c r="D258">
        <v>0.50600000000000001</v>
      </c>
      <c r="E258" t="s">
        <v>2299</v>
      </c>
      <c r="F258">
        <v>16.263000000000002</v>
      </c>
      <c r="G258">
        <v>4.24</v>
      </c>
      <c r="H258">
        <v>0.74399999999999999</v>
      </c>
      <c r="I258">
        <v>8.7650000000000006</v>
      </c>
      <c r="J258">
        <v>0.499</v>
      </c>
      <c r="K258">
        <v>2.0150000000000001</v>
      </c>
      <c r="L258">
        <v>16.263000000000002</v>
      </c>
    </row>
    <row r="259" spans="1:12">
      <c r="A259" s="65">
        <v>34151</v>
      </c>
      <c r="B259">
        <v>14.920999999999999</v>
      </c>
      <c r="C259">
        <v>2.3079999999999998</v>
      </c>
      <c r="D259">
        <v>0.52100000000000002</v>
      </c>
      <c r="E259" t="s">
        <v>2299</v>
      </c>
      <c r="F259">
        <v>17.751000000000001</v>
      </c>
      <c r="G259">
        <v>4.3819999999999997</v>
      </c>
      <c r="H259">
        <v>0.75800000000000001</v>
      </c>
      <c r="I259">
        <v>9.99</v>
      </c>
      <c r="J259">
        <v>0.51400000000000001</v>
      </c>
      <c r="K259">
        <v>2.1070000000000002</v>
      </c>
      <c r="L259">
        <v>17.751000000000001</v>
      </c>
    </row>
    <row r="260" spans="1:12">
      <c r="A260" s="65">
        <v>34182</v>
      </c>
      <c r="B260">
        <v>20.190000000000001</v>
      </c>
      <c r="C260">
        <v>2.0310000000000001</v>
      </c>
      <c r="D260">
        <v>0.41</v>
      </c>
      <c r="E260" t="s">
        <v>2299</v>
      </c>
      <c r="F260">
        <v>22.631</v>
      </c>
      <c r="G260">
        <v>4.3819999999999997</v>
      </c>
      <c r="H260">
        <v>0.73899999999999999</v>
      </c>
      <c r="I260">
        <v>14.616</v>
      </c>
      <c r="J260">
        <v>0.40400000000000003</v>
      </c>
      <c r="K260">
        <v>2.4910000000000001</v>
      </c>
      <c r="L260">
        <v>22.631</v>
      </c>
    </row>
    <row r="261" spans="1:12">
      <c r="A261" s="65">
        <v>34213</v>
      </c>
      <c r="B261">
        <v>18.524999999999999</v>
      </c>
      <c r="C261">
        <v>2.3130000000000002</v>
      </c>
      <c r="D261">
        <v>0.54500000000000004</v>
      </c>
      <c r="E261" t="s">
        <v>2299</v>
      </c>
      <c r="F261">
        <v>21.382999999999999</v>
      </c>
      <c r="G261">
        <v>4.24</v>
      </c>
      <c r="H261">
        <v>0.747</v>
      </c>
      <c r="I261">
        <v>13.294</v>
      </c>
      <c r="J261">
        <v>0.53800000000000003</v>
      </c>
      <c r="K261">
        <v>2.5640000000000001</v>
      </c>
      <c r="L261">
        <v>21.382999999999999</v>
      </c>
    </row>
    <row r="262" spans="1:12">
      <c r="A262" s="65">
        <v>34243</v>
      </c>
      <c r="B262">
        <v>19.044</v>
      </c>
      <c r="C262">
        <v>2.3159999999999998</v>
      </c>
      <c r="D262">
        <v>0.56799999999999995</v>
      </c>
      <c r="E262" t="s">
        <v>2299</v>
      </c>
      <c r="F262">
        <v>21.928000000000001</v>
      </c>
      <c r="G262">
        <v>4.3819999999999997</v>
      </c>
      <c r="H262">
        <v>0.76500000000000001</v>
      </c>
      <c r="I262">
        <v>13.641</v>
      </c>
      <c r="J262">
        <v>0.55900000000000005</v>
      </c>
      <c r="K262">
        <v>2.581</v>
      </c>
      <c r="L262">
        <v>21.928000000000001</v>
      </c>
    </row>
    <row r="263" spans="1:12">
      <c r="A263" s="65">
        <v>34274</v>
      </c>
      <c r="B263">
        <v>19.66</v>
      </c>
      <c r="C263">
        <v>2.1840000000000002</v>
      </c>
      <c r="D263">
        <v>0.68899999999999995</v>
      </c>
      <c r="E263" t="s">
        <v>2299</v>
      </c>
      <c r="F263">
        <v>22.533000000000001</v>
      </c>
      <c r="G263">
        <v>4.24</v>
      </c>
      <c r="H263">
        <v>0.73699999999999999</v>
      </c>
      <c r="I263">
        <v>14.284000000000001</v>
      </c>
      <c r="J263">
        <v>0.67900000000000005</v>
      </c>
      <c r="K263">
        <v>2.593</v>
      </c>
      <c r="L263">
        <v>22.533000000000001</v>
      </c>
    </row>
    <row r="264" spans="1:12">
      <c r="A264" s="65">
        <v>34304</v>
      </c>
      <c r="B264">
        <v>19.582000000000001</v>
      </c>
      <c r="C264">
        <v>2.3119999999999998</v>
      </c>
      <c r="D264">
        <v>0.67100000000000004</v>
      </c>
      <c r="E264" t="s">
        <v>2299</v>
      </c>
      <c r="F264">
        <v>22.564</v>
      </c>
      <c r="G264">
        <v>4.3819999999999997</v>
      </c>
      <c r="H264">
        <v>0.76500000000000001</v>
      </c>
      <c r="I264">
        <v>14.118</v>
      </c>
      <c r="J264">
        <v>0.66100000000000003</v>
      </c>
      <c r="K264">
        <v>2.6389999999999998</v>
      </c>
      <c r="L264">
        <v>22.564</v>
      </c>
    </row>
    <row r="265" spans="1:12">
      <c r="A265" s="65">
        <v>34335</v>
      </c>
      <c r="B265">
        <v>23.722000000000001</v>
      </c>
      <c r="C265">
        <v>2.1259999999999999</v>
      </c>
      <c r="D265">
        <v>0.70599999999999996</v>
      </c>
      <c r="E265" t="s">
        <v>2299</v>
      </c>
      <c r="F265">
        <v>26.553999999999998</v>
      </c>
      <c r="G265">
        <v>4.1429999999999998</v>
      </c>
      <c r="H265">
        <v>0.70799999999999996</v>
      </c>
      <c r="I265">
        <v>18.157</v>
      </c>
      <c r="J265">
        <v>0.69499999999999995</v>
      </c>
      <c r="K265">
        <v>2.851</v>
      </c>
      <c r="L265">
        <v>26.553999999999998</v>
      </c>
    </row>
    <row r="266" spans="1:12">
      <c r="A266" s="65">
        <v>34366</v>
      </c>
      <c r="B266">
        <v>18.202999999999999</v>
      </c>
      <c r="C266">
        <v>2.129</v>
      </c>
      <c r="D266">
        <v>0.55400000000000005</v>
      </c>
      <c r="E266" t="s">
        <v>2299</v>
      </c>
      <c r="F266">
        <v>20.887</v>
      </c>
      <c r="G266">
        <v>3.742</v>
      </c>
      <c r="H266">
        <v>0.65700000000000003</v>
      </c>
      <c r="I266">
        <v>13.553000000000001</v>
      </c>
      <c r="J266">
        <v>0.54600000000000004</v>
      </c>
      <c r="K266">
        <v>2.3889999999999998</v>
      </c>
      <c r="L266">
        <v>20.887</v>
      </c>
    </row>
    <row r="267" spans="1:12">
      <c r="A267" s="65">
        <v>34394</v>
      </c>
      <c r="B267">
        <v>19.004000000000001</v>
      </c>
      <c r="C267">
        <v>2.4609999999999999</v>
      </c>
      <c r="D267">
        <v>0.63</v>
      </c>
      <c r="E267" t="s">
        <v>2299</v>
      </c>
      <c r="F267">
        <v>22.094999999999999</v>
      </c>
      <c r="G267">
        <v>4.1429999999999998</v>
      </c>
      <c r="H267">
        <v>0.73599999999999999</v>
      </c>
      <c r="I267">
        <v>13.993</v>
      </c>
      <c r="J267">
        <v>0.621</v>
      </c>
      <c r="K267">
        <v>2.6019999999999999</v>
      </c>
      <c r="L267">
        <v>22.094999999999999</v>
      </c>
    </row>
    <row r="268" spans="1:12">
      <c r="A268" s="65">
        <v>34425</v>
      </c>
      <c r="B268">
        <v>17.181000000000001</v>
      </c>
      <c r="C268">
        <v>2.2599999999999998</v>
      </c>
      <c r="D268">
        <v>0.56000000000000005</v>
      </c>
      <c r="E268" t="s">
        <v>2299</v>
      </c>
      <c r="F268">
        <v>20.001000000000001</v>
      </c>
      <c r="G268">
        <v>4.0090000000000003</v>
      </c>
      <c r="H268">
        <v>0.7</v>
      </c>
      <c r="I268">
        <v>12.45</v>
      </c>
      <c r="J268">
        <v>0.55200000000000005</v>
      </c>
      <c r="K268">
        <v>2.2909999999999999</v>
      </c>
      <c r="L268">
        <v>20.001000000000001</v>
      </c>
    </row>
    <row r="269" spans="1:12">
      <c r="A269" s="65">
        <v>34455</v>
      </c>
      <c r="B269">
        <v>13.249000000000001</v>
      </c>
      <c r="C269">
        <v>2.6349999999999998</v>
      </c>
      <c r="D269">
        <v>0.57299999999999995</v>
      </c>
      <c r="E269" t="s">
        <v>2299</v>
      </c>
      <c r="F269">
        <v>16.457000000000001</v>
      </c>
      <c r="G269">
        <v>4.1429999999999998</v>
      </c>
      <c r="H269">
        <v>0.749</v>
      </c>
      <c r="I269">
        <v>8.8879999999999999</v>
      </c>
      <c r="J269">
        <v>0.56499999999999995</v>
      </c>
      <c r="K269">
        <v>2.113</v>
      </c>
      <c r="L269">
        <v>16.457000000000001</v>
      </c>
    </row>
    <row r="270" spans="1:12">
      <c r="A270" s="65">
        <v>34486</v>
      </c>
      <c r="B270">
        <v>14.683</v>
      </c>
      <c r="C270">
        <v>2.5680000000000001</v>
      </c>
      <c r="D270">
        <v>0.51</v>
      </c>
      <c r="E270" t="s">
        <v>2299</v>
      </c>
      <c r="F270">
        <v>17.760999999999999</v>
      </c>
      <c r="G270">
        <v>4.0090000000000003</v>
      </c>
      <c r="H270">
        <v>0.72799999999999998</v>
      </c>
      <c r="I270">
        <v>10.26</v>
      </c>
      <c r="J270">
        <v>0.502</v>
      </c>
      <c r="K270">
        <v>2.262</v>
      </c>
      <c r="L270">
        <v>17.760999999999999</v>
      </c>
    </row>
    <row r="271" spans="1:12">
      <c r="A271" s="65">
        <v>34516</v>
      </c>
      <c r="B271">
        <v>20.292000000000002</v>
      </c>
      <c r="C271">
        <v>2.4849999999999999</v>
      </c>
      <c r="D271">
        <v>0.54300000000000004</v>
      </c>
      <c r="E271" t="s">
        <v>2299</v>
      </c>
      <c r="F271">
        <v>23.32</v>
      </c>
      <c r="G271">
        <v>4.1429999999999998</v>
      </c>
      <c r="H271">
        <v>0.74</v>
      </c>
      <c r="I271">
        <v>15.141999999999999</v>
      </c>
      <c r="J271">
        <v>0.53500000000000003</v>
      </c>
      <c r="K271">
        <v>2.7610000000000001</v>
      </c>
      <c r="L271">
        <v>23.32</v>
      </c>
    </row>
    <row r="272" spans="1:12">
      <c r="A272" s="65">
        <v>34547</v>
      </c>
      <c r="B272">
        <v>18.138000000000002</v>
      </c>
      <c r="C272">
        <v>2.4580000000000002</v>
      </c>
      <c r="D272">
        <v>0.60399999999999998</v>
      </c>
      <c r="E272" t="s">
        <v>2299</v>
      </c>
      <c r="F272">
        <v>21.2</v>
      </c>
      <c r="G272">
        <v>4.1429999999999998</v>
      </c>
      <c r="H272">
        <v>0.73499999999999999</v>
      </c>
      <c r="I272">
        <v>13.222</v>
      </c>
      <c r="J272">
        <v>0.59499999999999997</v>
      </c>
      <c r="K272">
        <v>2.5049999999999999</v>
      </c>
      <c r="L272">
        <v>21.2</v>
      </c>
    </row>
    <row r="273" spans="1:12">
      <c r="A273" s="65">
        <v>34578</v>
      </c>
      <c r="B273">
        <v>16.971</v>
      </c>
      <c r="C273">
        <v>2.3010000000000002</v>
      </c>
      <c r="D273">
        <v>0.48099999999999998</v>
      </c>
      <c r="E273" t="s">
        <v>2299</v>
      </c>
      <c r="F273">
        <v>19.753</v>
      </c>
      <c r="G273">
        <v>4.0090000000000003</v>
      </c>
      <c r="H273">
        <v>0.70399999999999996</v>
      </c>
      <c r="I273">
        <v>12.266999999999999</v>
      </c>
      <c r="J273">
        <v>0.47299999999999998</v>
      </c>
      <c r="K273">
        <v>2.2999999999999998</v>
      </c>
      <c r="L273">
        <v>19.753</v>
      </c>
    </row>
    <row r="274" spans="1:12">
      <c r="A274" s="65">
        <v>34608</v>
      </c>
      <c r="B274">
        <v>19.649999999999999</v>
      </c>
      <c r="C274">
        <v>2.6280000000000001</v>
      </c>
      <c r="D274">
        <v>0.72599999999999998</v>
      </c>
      <c r="E274" t="s">
        <v>2299</v>
      </c>
      <c r="F274">
        <v>23.004000000000001</v>
      </c>
      <c r="G274">
        <v>4.1429999999999998</v>
      </c>
      <c r="H274">
        <v>0.753</v>
      </c>
      <c r="I274">
        <v>14.589</v>
      </c>
      <c r="J274">
        <v>0.71499999999999997</v>
      </c>
      <c r="K274">
        <v>2.8039999999999998</v>
      </c>
      <c r="L274">
        <v>23.004000000000001</v>
      </c>
    </row>
    <row r="275" spans="1:12">
      <c r="A275" s="65">
        <v>34639</v>
      </c>
      <c r="B275">
        <v>18.64</v>
      </c>
      <c r="C275">
        <v>2.569</v>
      </c>
      <c r="D275">
        <v>0.66300000000000003</v>
      </c>
      <c r="E275" t="s">
        <v>2299</v>
      </c>
      <c r="F275">
        <v>21.872</v>
      </c>
      <c r="G275">
        <v>4.0090000000000003</v>
      </c>
      <c r="H275">
        <v>0.73099999999999998</v>
      </c>
      <c r="I275">
        <v>13.786</v>
      </c>
      <c r="J275">
        <v>0.65300000000000002</v>
      </c>
      <c r="K275">
        <v>2.6930000000000001</v>
      </c>
      <c r="L275">
        <v>21.872</v>
      </c>
    </row>
    <row r="276" spans="1:12">
      <c r="A276" s="65">
        <v>34669</v>
      </c>
      <c r="B276">
        <v>18.241</v>
      </c>
      <c r="C276">
        <v>2.8250000000000002</v>
      </c>
      <c r="D276">
        <v>0.73399999999999999</v>
      </c>
      <c r="E276" t="s">
        <v>2299</v>
      </c>
      <c r="F276">
        <v>21.8</v>
      </c>
      <c r="G276">
        <v>4.1429999999999998</v>
      </c>
      <c r="H276">
        <v>0.77100000000000002</v>
      </c>
      <c r="I276">
        <v>13.356999999999999</v>
      </c>
      <c r="J276">
        <v>0.72299999999999998</v>
      </c>
      <c r="K276">
        <v>2.806</v>
      </c>
      <c r="L276">
        <v>21.8</v>
      </c>
    </row>
    <row r="277" spans="1:12">
      <c r="A277" s="65">
        <v>34700</v>
      </c>
      <c r="B277">
        <v>17.04</v>
      </c>
      <c r="C277">
        <v>2.4369999999999998</v>
      </c>
      <c r="D277">
        <v>0.64200000000000002</v>
      </c>
      <c r="E277" t="s">
        <v>2299</v>
      </c>
      <c r="F277">
        <v>20.119</v>
      </c>
      <c r="G277">
        <v>4.1429999999999998</v>
      </c>
      <c r="H277">
        <v>0.75700000000000001</v>
      </c>
      <c r="I277">
        <v>12.42</v>
      </c>
      <c r="J277">
        <v>0.63200000000000001</v>
      </c>
      <c r="K277">
        <v>2.1669999999999998</v>
      </c>
      <c r="L277">
        <v>20.119</v>
      </c>
    </row>
    <row r="278" spans="1:12">
      <c r="A278" s="65">
        <v>34731</v>
      </c>
      <c r="B278">
        <v>14.242000000000001</v>
      </c>
      <c r="C278">
        <v>2.1389999999999998</v>
      </c>
      <c r="D278">
        <v>0.58499999999999996</v>
      </c>
      <c r="E278" t="s">
        <v>2299</v>
      </c>
      <c r="F278">
        <v>16.966999999999999</v>
      </c>
      <c r="G278">
        <v>3.742</v>
      </c>
      <c r="H278">
        <v>0.67600000000000005</v>
      </c>
      <c r="I278">
        <v>10.169</v>
      </c>
      <c r="J278">
        <v>0.57599999999999996</v>
      </c>
      <c r="K278">
        <v>1.804</v>
      </c>
      <c r="L278">
        <v>16.966999999999999</v>
      </c>
    </row>
    <row r="279" spans="1:12">
      <c r="A279" s="65">
        <v>34759</v>
      </c>
      <c r="B279">
        <v>17.068000000000001</v>
      </c>
      <c r="C279">
        <v>2.2320000000000002</v>
      </c>
      <c r="D279">
        <v>0.71899999999999997</v>
      </c>
      <c r="E279" t="s">
        <v>2299</v>
      </c>
      <c r="F279">
        <v>20.018999999999998</v>
      </c>
      <c r="G279">
        <v>4.1429999999999998</v>
      </c>
      <c r="H279">
        <v>0.73499999999999999</v>
      </c>
      <c r="I279">
        <v>12.426</v>
      </c>
      <c r="J279">
        <v>0.70799999999999996</v>
      </c>
      <c r="K279">
        <v>2.0070000000000001</v>
      </c>
      <c r="L279">
        <v>20.018999999999998</v>
      </c>
    </row>
    <row r="280" spans="1:12">
      <c r="A280" s="65">
        <v>34790</v>
      </c>
      <c r="B280">
        <v>18.960999999999999</v>
      </c>
      <c r="C280">
        <v>2.69</v>
      </c>
      <c r="D280">
        <v>0.66400000000000003</v>
      </c>
      <c r="E280" t="s">
        <v>2299</v>
      </c>
      <c r="F280">
        <v>22.314</v>
      </c>
      <c r="G280">
        <v>4.0090000000000003</v>
      </c>
      <c r="H280">
        <v>0.77</v>
      </c>
      <c r="I280">
        <v>14.298</v>
      </c>
      <c r="J280">
        <v>0.65400000000000003</v>
      </c>
      <c r="K280">
        <v>2.5830000000000002</v>
      </c>
      <c r="L280">
        <v>22.314</v>
      </c>
    </row>
    <row r="281" spans="1:12">
      <c r="A281" s="65">
        <v>34820</v>
      </c>
      <c r="B281">
        <v>16.388999999999999</v>
      </c>
      <c r="C281">
        <v>1.9990000000000001</v>
      </c>
      <c r="D281">
        <v>0.55600000000000005</v>
      </c>
      <c r="E281" t="s">
        <v>2299</v>
      </c>
      <c r="F281">
        <v>18.943999999999999</v>
      </c>
      <c r="G281">
        <v>4.1429999999999998</v>
      </c>
      <c r="H281">
        <v>0.70899999999999996</v>
      </c>
      <c r="I281">
        <v>11.782999999999999</v>
      </c>
      <c r="J281">
        <v>0.54800000000000004</v>
      </c>
      <c r="K281">
        <v>1.7609999999999999</v>
      </c>
      <c r="L281">
        <v>18.943999999999999</v>
      </c>
    </row>
    <row r="282" spans="1:12">
      <c r="A282" s="65">
        <v>34851</v>
      </c>
      <c r="B282">
        <v>15.474</v>
      </c>
      <c r="C282">
        <v>2.5630000000000002</v>
      </c>
      <c r="D282">
        <v>0.70599999999999996</v>
      </c>
      <c r="E282" t="s">
        <v>2299</v>
      </c>
      <c r="F282">
        <v>18.742999999999999</v>
      </c>
      <c r="G282">
        <v>4.0090000000000003</v>
      </c>
      <c r="H282">
        <v>0.754</v>
      </c>
      <c r="I282">
        <v>11.118</v>
      </c>
      <c r="J282">
        <v>0.69599999999999995</v>
      </c>
      <c r="K282">
        <v>2.1669999999999998</v>
      </c>
      <c r="L282">
        <v>18.742999999999999</v>
      </c>
    </row>
    <row r="283" spans="1:12">
      <c r="A283" s="65">
        <v>34881</v>
      </c>
      <c r="B283">
        <v>21.952999999999999</v>
      </c>
      <c r="C283">
        <v>2.5230000000000001</v>
      </c>
      <c r="D283">
        <v>0.52600000000000002</v>
      </c>
      <c r="E283" t="s">
        <v>2299</v>
      </c>
      <c r="F283">
        <v>25.001999999999999</v>
      </c>
      <c r="G283">
        <v>4.1429999999999998</v>
      </c>
      <c r="H283">
        <v>0.77</v>
      </c>
      <c r="I283">
        <v>16.89</v>
      </c>
      <c r="J283">
        <v>0.51900000000000002</v>
      </c>
      <c r="K283">
        <v>2.681</v>
      </c>
      <c r="L283">
        <v>25.001999999999999</v>
      </c>
    </row>
    <row r="284" spans="1:12">
      <c r="A284" s="65">
        <v>34912</v>
      </c>
      <c r="B284">
        <v>22.533999999999999</v>
      </c>
      <c r="C284">
        <v>2.6280000000000001</v>
      </c>
      <c r="D284">
        <v>0.435</v>
      </c>
      <c r="E284" t="s">
        <v>2299</v>
      </c>
      <c r="F284">
        <v>25.597000000000001</v>
      </c>
      <c r="G284">
        <v>4.1429999999999998</v>
      </c>
      <c r="H284">
        <v>0.78200000000000003</v>
      </c>
      <c r="I284">
        <v>17.428000000000001</v>
      </c>
      <c r="J284">
        <v>0.42899999999999999</v>
      </c>
      <c r="K284">
        <v>2.8159999999999998</v>
      </c>
      <c r="L284">
        <v>25.597000000000001</v>
      </c>
    </row>
    <row r="285" spans="1:12">
      <c r="A285" s="65">
        <v>34943</v>
      </c>
      <c r="B285">
        <v>19.530999999999999</v>
      </c>
      <c r="C285">
        <v>2.5590000000000002</v>
      </c>
      <c r="D285">
        <v>0.58799999999999997</v>
      </c>
      <c r="E285" t="s">
        <v>2299</v>
      </c>
      <c r="F285">
        <v>22.677</v>
      </c>
      <c r="G285">
        <v>4.0090000000000003</v>
      </c>
      <c r="H285">
        <v>0.75700000000000001</v>
      </c>
      <c r="I285">
        <v>14.801</v>
      </c>
      <c r="J285">
        <v>0.57899999999999996</v>
      </c>
      <c r="K285">
        <v>2.5310000000000001</v>
      </c>
      <c r="L285">
        <v>22.677</v>
      </c>
    </row>
    <row r="286" spans="1:12">
      <c r="A286" s="65">
        <v>34973</v>
      </c>
      <c r="B286">
        <v>21.334</v>
      </c>
      <c r="C286">
        <v>2.746</v>
      </c>
      <c r="D286">
        <v>0.78100000000000003</v>
      </c>
      <c r="E286" t="s">
        <v>2299</v>
      </c>
      <c r="F286">
        <v>24.86</v>
      </c>
      <c r="G286">
        <v>4.1429999999999998</v>
      </c>
      <c r="H286">
        <v>0.79400000000000004</v>
      </c>
      <c r="I286">
        <v>16.353999999999999</v>
      </c>
      <c r="J286">
        <v>0.76900000000000002</v>
      </c>
      <c r="K286">
        <v>2.8010000000000002</v>
      </c>
      <c r="L286">
        <v>24.86</v>
      </c>
    </row>
    <row r="287" spans="1:12">
      <c r="A287" s="65">
        <v>35004</v>
      </c>
      <c r="B287">
        <v>19.097999999999999</v>
      </c>
      <c r="C287">
        <v>2.7589999999999999</v>
      </c>
      <c r="D287">
        <v>0.91300000000000003</v>
      </c>
      <c r="E287" t="s">
        <v>2299</v>
      </c>
      <c r="F287">
        <v>22.77</v>
      </c>
      <c r="G287">
        <v>4.0090000000000003</v>
      </c>
      <c r="H287">
        <v>0.77800000000000002</v>
      </c>
      <c r="I287">
        <v>14.433</v>
      </c>
      <c r="J287">
        <v>0.89900000000000002</v>
      </c>
      <c r="K287">
        <v>2.6509999999999998</v>
      </c>
      <c r="L287">
        <v>22.77</v>
      </c>
    </row>
    <row r="288" spans="1:12">
      <c r="A288" s="65">
        <v>35034</v>
      </c>
      <c r="B288">
        <v>18.670999999999999</v>
      </c>
      <c r="C288">
        <v>2.6120000000000001</v>
      </c>
      <c r="D288">
        <v>0.7</v>
      </c>
      <c r="E288" t="s">
        <v>2299</v>
      </c>
      <c r="F288">
        <v>21.983000000000001</v>
      </c>
      <c r="G288">
        <v>4.1429999999999998</v>
      </c>
      <c r="H288">
        <v>0.77700000000000002</v>
      </c>
      <c r="I288">
        <v>13.92</v>
      </c>
      <c r="J288">
        <v>0.69</v>
      </c>
      <c r="K288">
        <v>2.4529999999999998</v>
      </c>
      <c r="L288">
        <v>21.983000000000001</v>
      </c>
    </row>
    <row r="289" spans="1:12">
      <c r="A289" s="65">
        <v>35065</v>
      </c>
      <c r="B289">
        <v>20.199000000000002</v>
      </c>
      <c r="C289">
        <v>2.2770000000000001</v>
      </c>
      <c r="D289">
        <v>0.69499999999999995</v>
      </c>
      <c r="E289" t="s">
        <v>2299</v>
      </c>
      <c r="F289">
        <v>23.170999999999999</v>
      </c>
      <c r="G289">
        <v>4.29</v>
      </c>
      <c r="H289">
        <v>0.79400000000000004</v>
      </c>
      <c r="I289">
        <v>15.141999999999999</v>
      </c>
      <c r="J289">
        <v>0.68500000000000005</v>
      </c>
      <c r="K289">
        <v>2.2589999999999999</v>
      </c>
      <c r="L289">
        <v>23.170999999999999</v>
      </c>
    </row>
    <row r="290" spans="1:12">
      <c r="A290" s="65">
        <v>35096</v>
      </c>
      <c r="B290">
        <v>15.898</v>
      </c>
      <c r="C290">
        <v>2.419</v>
      </c>
      <c r="D290">
        <v>0.60899999999999999</v>
      </c>
      <c r="E290" t="s">
        <v>2299</v>
      </c>
      <c r="F290">
        <v>18.925999999999998</v>
      </c>
      <c r="G290">
        <v>4.0129999999999999</v>
      </c>
      <c r="H290">
        <v>0.77800000000000002</v>
      </c>
      <c r="I290">
        <v>11.497</v>
      </c>
      <c r="J290">
        <v>0.6</v>
      </c>
      <c r="K290">
        <v>2.0369999999999999</v>
      </c>
      <c r="L290">
        <v>18.925999999999998</v>
      </c>
    </row>
    <row r="291" spans="1:12">
      <c r="A291" s="65">
        <v>35125</v>
      </c>
      <c r="B291">
        <v>18.437000000000001</v>
      </c>
      <c r="C291">
        <v>2.6749999999999998</v>
      </c>
      <c r="D291">
        <v>0.59699999999999998</v>
      </c>
      <c r="E291" t="s">
        <v>2299</v>
      </c>
      <c r="F291">
        <v>21.71</v>
      </c>
      <c r="G291">
        <v>4.29</v>
      </c>
      <c r="H291">
        <v>0.84599999999999997</v>
      </c>
      <c r="I291">
        <v>13.596</v>
      </c>
      <c r="J291">
        <v>0.58799999999999997</v>
      </c>
      <c r="K291">
        <v>2.3889999999999998</v>
      </c>
      <c r="L291">
        <v>21.71</v>
      </c>
    </row>
    <row r="292" spans="1:12">
      <c r="A292" s="65">
        <v>35156</v>
      </c>
      <c r="B292">
        <v>14.039</v>
      </c>
      <c r="C292">
        <v>2.4350000000000001</v>
      </c>
      <c r="D292">
        <v>0.47299999999999998</v>
      </c>
      <c r="E292" t="s">
        <v>2299</v>
      </c>
      <c r="F292">
        <v>16.946999999999999</v>
      </c>
      <c r="G292">
        <v>4.1520000000000001</v>
      </c>
      <c r="H292">
        <v>0.79300000000000004</v>
      </c>
      <c r="I292">
        <v>9.7189999999999994</v>
      </c>
      <c r="J292">
        <v>0.46600000000000003</v>
      </c>
      <c r="K292">
        <v>1.8169999999999999</v>
      </c>
      <c r="L292">
        <v>16.946999999999999</v>
      </c>
    </row>
    <row r="293" spans="1:12">
      <c r="A293" s="65">
        <v>35186</v>
      </c>
      <c r="B293">
        <v>16.582999999999998</v>
      </c>
      <c r="C293">
        <v>2.5129999999999999</v>
      </c>
      <c r="D293">
        <v>0.41</v>
      </c>
      <c r="E293" t="s">
        <v>2299</v>
      </c>
      <c r="F293">
        <v>19.506</v>
      </c>
      <c r="G293">
        <v>4.29</v>
      </c>
      <c r="H293">
        <v>0.82099999999999995</v>
      </c>
      <c r="I293">
        <v>11.909000000000001</v>
      </c>
      <c r="J293">
        <v>0.40400000000000003</v>
      </c>
      <c r="K293">
        <v>2.081</v>
      </c>
      <c r="L293">
        <v>19.506</v>
      </c>
    </row>
    <row r="294" spans="1:12">
      <c r="A294" s="65">
        <v>35217</v>
      </c>
      <c r="B294">
        <v>18.504999999999999</v>
      </c>
      <c r="C294">
        <v>2.7770000000000001</v>
      </c>
      <c r="D294">
        <v>0.29899999999999999</v>
      </c>
      <c r="E294" t="s">
        <v>2299</v>
      </c>
      <c r="F294">
        <v>21.58</v>
      </c>
      <c r="G294">
        <v>4.1520000000000001</v>
      </c>
      <c r="H294">
        <v>0.84399999999999997</v>
      </c>
      <c r="I294">
        <v>13.768000000000001</v>
      </c>
      <c r="J294">
        <v>0.29399999999999998</v>
      </c>
      <c r="K294">
        <v>2.5219999999999998</v>
      </c>
      <c r="L294">
        <v>21.58</v>
      </c>
    </row>
    <row r="295" spans="1:12">
      <c r="A295" s="65">
        <v>35247</v>
      </c>
      <c r="B295">
        <v>20.733000000000001</v>
      </c>
      <c r="C295">
        <v>2.9380000000000002</v>
      </c>
      <c r="D295">
        <v>0.28699999999999998</v>
      </c>
      <c r="E295" t="s">
        <v>2299</v>
      </c>
      <c r="F295">
        <v>23.957000000000001</v>
      </c>
      <c r="G295">
        <v>4.29</v>
      </c>
      <c r="H295">
        <v>0.88300000000000001</v>
      </c>
      <c r="I295">
        <v>15.683</v>
      </c>
      <c r="J295">
        <v>0.28199999999999997</v>
      </c>
      <c r="K295">
        <v>2.8180000000000001</v>
      </c>
      <c r="L295">
        <v>23.957000000000001</v>
      </c>
    </row>
    <row r="296" spans="1:12">
      <c r="A296" s="65">
        <v>35278</v>
      </c>
      <c r="B296">
        <v>22.658000000000001</v>
      </c>
      <c r="C296">
        <v>2.4329999999999998</v>
      </c>
      <c r="D296">
        <v>0.35799999999999998</v>
      </c>
      <c r="E296" t="s">
        <v>2299</v>
      </c>
      <c r="F296">
        <v>25.449000000000002</v>
      </c>
      <c r="G296">
        <v>4.29</v>
      </c>
      <c r="H296">
        <v>0.81799999999999995</v>
      </c>
      <c r="I296">
        <v>17.366</v>
      </c>
      <c r="J296">
        <v>0.35299999999999998</v>
      </c>
      <c r="K296">
        <v>2.6230000000000002</v>
      </c>
      <c r="L296">
        <v>25.449000000000002</v>
      </c>
    </row>
    <row r="297" spans="1:12">
      <c r="A297" s="65">
        <v>35309</v>
      </c>
      <c r="B297">
        <v>18.867999999999999</v>
      </c>
      <c r="C297">
        <v>2.68</v>
      </c>
      <c r="D297">
        <v>0.33200000000000002</v>
      </c>
      <c r="E297" t="s">
        <v>2299</v>
      </c>
      <c r="F297">
        <v>21.88</v>
      </c>
      <c r="G297">
        <v>4.1520000000000001</v>
      </c>
      <c r="H297">
        <v>0.83199999999999996</v>
      </c>
      <c r="I297">
        <v>14.085000000000001</v>
      </c>
      <c r="J297">
        <v>0.32700000000000001</v>
      </c>
      <c r="K297">
        <v>2.484</v>
      </c>
      <c r="L297">
        <v>21.88</v>
      </c>
    </row>
    <row r="298" spans="1:12">
      <c r="A298" s="65">
        <v>35339</v>
      </c>
      <c r="B298">
        <v>22.606999999999999</v>
      </c>
      <c r="C298">
        <v>3.0129999999999999</v>
      </c>
      <c r="D298">
        <v>0.47899999999999998</v>
      </c>
      <c r="E298" t="s">
        <v>2299</v>
      </c>
      <c r="F298">
        <v>26.1</v>
      </c>
      <c r="G298">
        <v>4.29</v>
      </c>
      <c r="H298">
        <v>0.89600000000000002</v>
      </c>
      <c r="I298">
        <v>17.379000000000001</v>
      </c>
      <c r="J298">
        <v>0.47199999999999998</v>
      </c>
      <c r="K298">
        <v>3.0619999999999998</v>
      </c>
      <c r="L298">
        <v>26.1</v>
      </c>
    </row>
    <row r="299" spans="1:12">
      <c r="A299" s="65">
        <v>35370</v>
      </c>
      <c r="B299">
        <v>21.602</v>
      </c>
      <c r="C299">
        <v>2.827</v>
      </c>
      <c r="D299">
        <v>0.54500000000000004</v>
      </c>
      <c r="E299" t="s">
        <v>2299</v>
      </c>
      <c r="F299">
        <v>24.974</v>
      </c>
      <c r="G299">
        <v>4.1520000000000001</v>
      </c>
      <c r="H299">
        <v>0.85499999999999998</v>
      </c>
      <c r="I299">
        <v>16.562999999999999</v>
      </c>
      <c r="J299">
        <v>0.53700000000000003</v>
      </c>
      <c r="K299">
        <v>2.8679999999999999</v>
      </c>
      <c r="L299">
        <v>24.974</v>
      </c>
    </row>
    <row r="300" spans="1:12">
      <c r="A300" s="65">
        <v>35400</v>
      </c>
      <c r="B300">
        <v>18.465</v>
      </c>
      <c r="C300">
        <v>2.9369999999999998</v>
      </c>
      <c r="D300">
        <v>0.52100000000000002</v>
      </c>
      <c r="E300" t="s">
        <v>2299</v>
      </c>
      <c r="F300">
        <v>21.922000000000001</v>
      </c>
      <c r="G300">
        <v>4.29</v>
      </c>
      <c r="H300">
        <v>0.88100000000000001</v>
      </c>
      <c r="I300">
        <v>13.646000000000001</v>
      </c>
      <c r="J300">
        <v>0.51300000000000001</v>
      </c>
      <c r="K300">
        <v>2.5920000000000001</v>
      </c>
      <c r="L300">
        <v>21.922000000000001</v>
      </c>
    </row>
    <row r="301" spans="1:12">
      <c r="A301" s="65">
        <v>35431</v>
      </c>
      <c r="B301">
        <v>20.591999999999999</v>
      </c>
      <c r="C301">
        <v>2.2610000000000001</v>
      </c>
      <c r="D301">
        <v>0.52300000000000002</v>
      </c>
      <c r="E301" t="s">
        <v>2299</v>
      </c>
      <c r="F301">
        <v>23.376000000000001</v>
      </c>
      <c r="G301">
        <v>3.4260000000000002</v>
      </c>
      <c r="H301">
        <v>0.81499999999999995</v>
      </c>
      <c r="I301">
        <v>16.149999999999999</v>
      </c>
      <c r="J301">
        <v>0.51400000000000001</v>
      </c>
      <c r="K301">
        <v>2.472</v>
      </c>
      <c r="L301">
        <v>23.376000000000001</v>
      </c>
    </row>
    <row r="302" spans="1:12">
      <c r="A302" s="65">
        <v>35462</v>
      </c>
      <c r="B302">
        <v>15.930999999999999</v>
      </c>
      <c r="C302">
        <v>2.33</v>
      </c>
      <c r="D302">
        <v>0.55200000000000005</v>
      </c>
      <c r="E302" t="s">
        <v>2299</v>
      </c>
      <c r="F302">
        <v>18.812999999999999</v>
      </c>
      <c r="G302">
        <v>3.0939999999999999</v>
      </c>
      <c r="H302">
        <v>0.77300000000000002</v>
      </c>
      <c r="I302">
        <v>12.215</v>
      </c>
      <c r="J302">
        <v>0.54300000000000004</v>
      </c>
      <c r="K302">
        <v>2.1890000000000001</v>
      </c>
      <c r="L302">
        <v>18.812999999999999</v>
      </c>
    </row>
    <row r="303" spans="1:12">
      <c r="A303" s="65">
        <v>35490</v>
      </c>
      <c r="B303">
        <v>17.934999999999999</v>
      </c>
      <c r="C303">
        <v>2.3929999999999998</v>
      </c>
      <c r="D303">
        <v>0.60499999999999998</v>
      </c>
      <c r="E303" t="s">
        <v>2299</v>
      </c>
      <c r="F303">
        <v>20.933</v>
      </c>
      <c r="G303">
        <v>3.4260000000000002</v>
      </c>
      <c r="H303">
        <v>0.83</v>
      </c>
      <c r="I303">
        <v>13.772</v>
      </c>
      <c r="J303">
        <v>0.59499999999999997</v>
      </c>
      <c r="K303">
        <v>2.3109999999999999</v>
      </c>
      <c r="L303">
        <v>20.933</v>
      </c>
    </row>
    <row r="304" spans="1:12">
      <c r="A304" s="65">
        <v>35521</v>
      </c>
      <c r="B304">
        <v>17.809000000000001</v>
      </c>
      <c r="C304">
        <v>2.609</v>
      </c>
      <c r="D304">
        <v>0.54600000000000004</v>
      </c>
      <c r="E304" t="s">
        <v>2299</v>
      </c>
      <c r="F304">
        <v>20.963999999999999</v>
      </c>
      <c r="G304">
        <v>3.3149999999999999</v>
      </c>
      <c r="H304">
        <v>0.84499999999999997</v>
      </c>
      <c r="I304">
        <v>13.763999999999999</v>
      </c>
      <c r="J304">
        <v>0.53700000000000003</v>
      </c>
      <c r="K304">
        <v>2.5030000000000001</v>
      </c>
      <c r="L304">
        <v>20.963999999999999</v>
      </c>
    </row>
    <row r="305" spans="1:12">
      <c r="A305" s="65">
        <v>35551</v>
      </c>
      <c r="B305">
        <v>18.841999999999999</v>
      </c>
      <c r="C305">
        <v>2.7010000000000001</v>
      </c>
      <c r="D305">
        <v>0.56499999999999995</v>
      </c>
      <c r="E305" t="s">
        <v>2299</v>
      </c>
      <c r="F305">
        <v>22.108000000000001</v>
      </c>
      <c r="G305">
        <v>3.4260000000000002</v>
      </c>
      <c r="H305">
        <v>0.875</v>
      </c>
      <c r="I305">
        <v>14.619</v>
      </c>
      <c r="J305">
        <v>0.55600000000000005</v>
      </c>
      <c r="K305">
        <v>2.633</v>
      </c>
      <c r="L305">
        <v>22.108000000000001</v>
      </c>
    </row>
    <row r="306" spans="1:12">
      <c r="A306" s="65">
        <v>35582</v>
      </c>
      <c r="B306">
        <v>16.202999999999999</v>
      </c>
      <c r="C306">
        <v>2.4790000000000001</v>
      </c>
      <c r="D306">
        <v>0.47399999999999998</v>
      </c>
      <c r="E306" t="s">
        <v>2299</v>
      </c>
      <c r="F306">
        <v>19.155999999999999</v>
      </c>
      <c r="G306">
        <v>3.3149999999999999</v>
      </c>
      <c r="H306">
        <v>0.82399999999999995</v>
      </c>
      <c r="I306">
        <v>12.304</v>
      </c>
      <c r="J306">
        <v>0.46600000000000003</v>
      </c>
      <c r="K306">
        <v>2.2469999999999999</v>
      </c>
      <c r="L306">
        <v>19.155999999999999</v>
      </c>
    </row>
    <row r="307" spans="1:12">
      <c r="A307" s="65">
        <v>35612</v>
      </c>
      <c r="B307">
        <v>18.370999999999999</v>
      </c>
      <c r="C307">
        <v>2.5760000000000001</v>
      </c>
      <c r="D307">
        <v>0.64600000000000002</v>
      </c>
      <c r="E307" t="s">
        <v>2299</v>
      </c>
      <c r="F307">
        <v>21.593</v>
      </c>
      <c r="G307">
        <v>3.4260000000000002</v>
      </c>
      <c r="H307">
        <v>0.85599999999999998</v>
      </c>
      <c r="I307">
        <v>14.183</v>
      </c>
      <c r="J307">
        <v>0.63500000000000001</v>
      </c>
      <c r="K307">
        <v>2.4929999999999999</v>
      </c>
      <c r="L307">
        <v>21.593</v>
      </c>
    </row>
    <row r="308" spans="1:12">
      <c r="A308" s="65">
        <v>35643</v>
      </c>
      <c r="B308">
        <v>19.163</v>
      </c>
      <c r="C308">
        <v>2.5960000000000001</v>
      </c>
      <c r="D308">
        <v>0.49099999999999999</v>
      </c>
      <c r="E308" t="s">
        <v>2299</v>
      </c>
      <c r="F308">
        <v>22.25</v>
      </c>
      <c r="G308">
        <v>3.4260000000000002</v>
      </c>
      <c r="H308">
        <v>0.86</v>
      </c>
      <c r="I308">
        <v>14.897</v>
      </c>
      <c r="J308">
        <v>0.48199999999999998</v>
      </c>
      <c r="K308">
        <v>2.585</v>
      </c>
      <c r="L308">
        <v>22.25</v>
      </c>
    </row>
    <row r="309" spans="1:12">
      <c r="A309" s="65">
        <v>35674</v>
      </c>
      <c r="B309">
        <v>18.123000000000001</v>
      </c>
      <c r="C309">
        <v>2.2930000000000001</v>
      </c>
      <c r="D309">
        <v>0.55100000000000005</v>
      </c>
      <c r="E309" t="s">
        <v>2299</v>
      </c>
      <c r="F309">
        <v>20.966999999999999</v>
      </c>
      <c r="G309">
        <v>3.3149999999999999</v>
      </c>
      <c r="H309">
        <v>0.80100000000000005</v>
      </c>
      <c r="I309">
        <v>14.016</v>
      </c>
      <c r="J309">
        <v>0.54100000000000004</v>
      </c>
      <c r="K309">
        <v>2.294</v>
      </c>
      <c r="L309">
        <v>20.966999999999999</v>
      </c>
    </row>
    <row r="310" spans="1:12">
      <c r="A310" s="65">
        <v>35704</v>
      </c>
      <c r="B310">
        <v>22.477</v>
      </c>
      <c r="C310">
        <v>2.625</v>
      </c>
      <c r="D310">
        <v>0.76600000000000001</v>
      </c>
      <c r="E310" t="s">
        <v>2299</v>
      </c>
      <c r="F310">
        <v>25.867999999999999</v>
      </c>
      <c r="G310">
        <v>3.4260000000000002</v>
      </c>
      <c r="H310">
        <v>0.86899999999999999</v>
      </c>
      <c r="I310">
        <v>17.888000000000002</v>
      </c>
      <c r="J310">
        <v>0.754</v>
      </c>
      <c r="K310">
        <v>2.9319999999999999</v>
      </c>
      <c r="L310">
        <v>25.867999999999999</v>
      </c>
    </row>
    <row r="311" spans="1:12">
      <c r="A311" s="65">
        <v>35735</v>
      </c>
      <c r="B311">
        <v>19.113</v>
      </c>
      <c r="C311">
        <v>2.4980000000000002</v>
      </c>
      <c r="D311">
        <v>0.6</v>
      </c>
      <c r="E311" t="s">
        <v>2299</v>
      </c>
      <c r="F311">
        <v>22.210999999999999</v>
      </c>
      <c r="G311">
        <v>3.3149999999999999</v>
      </c>
      <c r="H311">
        <v>0.83099999999999996</v>
      </c>
      <c r="I311">
        <v>14.928000000000001</v>
      </c>
      <c r="J311">
        <v>0.59</v>
      </c>
      <c r="K311">
        <v>2.5470000000000002</v>
      </c>
      <c r="L311">
        <v>22.210999999999999</v>
      </c>
    </row>
    <row r="312" spans="1:12">
      <c r="A312" s="65">
        <v>35765</v>
      </c>
      <c r="B312">
        <v>17.838999999999999</v>
      </c>
      <c r="C312">
        <v>2.601</v>
      </c>
      <c r="D312">
        <v>0.78</v>
      </c>
      <c r="E312" t="s">
        <v>2299</v>
      </c>
      <c r="F312">
        <v>21.22</v>
      </c>
      <c r="G312">
        <v>3.4260000000000002</v>
      </c>
      <c r="H312">
        <v>0.86</v>
      </c>
      <c r="I312">
        <v>13.709</v>
      </c>
      <c r="J312">
        <v>0.76700000000000002</v>
      </c>
      <c r="K312">
        <v>2.4590000000000001</v>
      </c>
      <c r="L312">
        <v>21.22</v>
      </c>
    </row>
    <row r="313" spans="1:12">
      <c r="A313" s="65">
        <v>35796</v>
      </c>
      <c r="B313">
        <v>20.457000000000001</v>
      </c>
      <c r="C313">
        <v>2.2120000000000002</v>
      </c>
      <c r="D313">
        <v>0.73399999999999999</v>
      </c>
      <c r="E313" t="s">
        <v>2299</v>
      </c>
      <c r="F313">
        <v>23.402999999999999</v>
      </c>
      <c r="G313">
        <v>3.0270000000000001</v>
      </c>
      <c r="H313">
        <v>0.72599999999999998</v>
      </c>
      <c r="I313">
        <v>16.329999999999998</v>
      </c>
      <c r="J313">
        <v>0.72299999999999998</v>
      </c>
      <c r="K313">
        <v>2.597</v>
      </c>
      <c r="L313">
        <v>23.402999999999999</v>
      </c>
    </row>
    <row r="314" spans="1:12">
      <c r="A314" s="65">
        <v>35827</v>
      </c>
      <c r="B314">
        <v>14.853</v>
      </c>
      <c r="C314">
        <v>2.1669999999999998</v>
      </c>
      <c r="D314">
        <v>0.59299999999999997</v>
      </c>
      <c r="E314" t="s">
        <v>2299</v>
      </c>
      <c r="F314">
        <v>17.611999999999998</v>
      </c>
      <c r="G314">
        <v>2.734</v>
      </c>
      <c r="H314">
        <v>0.67400000000000004</v>
      </c>
      <c r="I314">
        <v>11.513</v>
      </c>
      <c r="J314">
        <v>0.58399999999999996</v>
      </c>
      <c r="K314">
        <v>2.1070000000000002</v>
      </c>
      <c r="L314">
        <v>17.611999999999998</v>
      </c>
    </row>
    <row r="315" spans="1:12">
      <c r="A315" s="65">
        <v>35855</v>
      </c>
      <c r="B315">
        <v>16.837</v>
      </c>
      <c r="C315">
        <v>2.512</v>
      </c>
      <c r="D315">
        <v>0.67900000000000005</v>
      </c>
      <c r="E315" t="s">
        <v>2299</v>
      </c>
      <c r="F315">
        <v>20.027999999999999</v>
      </c>
      <c r="G315">
        <v>3.0270000000000001</v>
      </c>
      <c r="H315">
        <v>0.76200000000000001</v>
      </c>
      <c r="I315">
        <v>13.111000000000001</v>
      </c>
      <c r="J315">
        <v>0.66900000000000004</v>
      </c>
      <c r="K315">
        <v>2.4590000000000001</v>
      </c>
      <c r="L315">
        <v>20.027999999999999</v>
      </c>
    </row>
    <row r="316" spans="1:12">
      <c r="A316" s="65">
        <v>35886</v>
      </c>
      <c r="B316">
        <v>16.702000000000002</v>
      </c>
      <c r="C316">
        <v>2.4529999999999998</v>
      </c>
      <c r="D316">
        <v>0.58899999999999997</v>
      </c>
      <c r="E316" t="s">
        <v>2299</v>
      </c>
      <c r="F316">
        <v>19.745000000000001</v>
      </c>
      <c r="G316">
        <v>2.93</v>
      </c>
      <c r="H316">
        <v>0.74099999999999999</v>
      </c>
      <c r="I316">
        <v>13.055999999999999</v>
      </c>
      <c r="J316">
        <v>0.57999999999999996</v>
      </c>
      <c r="K316">
        <v>2.4380000000000002</v>
      </c>
      <c r="L316">
        <v>19.745000000000001</v>
      </c>
    </row>
    <row r="317" spans="1:12">
      <c r="A317" s="65">
        <v>35916</v>
      </c>
      <c r="B317">
        <v>17.504999999999999</v>
      </c>
      <c r="C317">
        <v>2.6589999999999998</v>
      </c>
      <c r="D317">
        <v>0.52600000000000002</v>
      </c>
      <c r="E317" t="s">
        <v>2299</v>
      </c>
      <c r="F317">
        <v>20.69</v>
      </c>
      <c r="G317">
        <v>3.0270000000000001</v>
      </c>
      <c r="H317">
        <v>0.78200000000000003</v>
      </c>
      <c r="I317">
        <v>13.724</v>
      </c>
      <c r="J317">
        <v>0.51800000000000002</v>
      </c>
      <c r="K317">
        <v>2.6389999999999998</v>
      </c>
      <c r="L317">
        <v>20.69</v>
      </c>
    </row>
    <row r="318" spans="1:12">
      <c r="A318" s="65">
        <v>35947</v>
      </c>
      <c r="B318">
        <v>12.071999999999999</v>
      </c>
      <c r="C318">
        <v>2.2509999999999999</v>
      </c>
      <c r="D318">
        <v>0.56699999999999995</v>
      </c>
      <c r="E318" t="s">
        <v>2299</v>
      </c>
      <c r="F318">
        <v>14.89</v>
      </c>
      <c r="G318">
        <v>2.93</v>
      </c>
      <c r="H318">
        <v>0.70799999999999996</v>
      </c>
      <c r="I318">
        <v>8.8789999999999996</v>
      </c>
      <c r="J318">
        <v>0.55900000000000005</v>
      </c>
      <c r="K318">
        <v>1.8140000000000001</v>
      </c>
      <c r="L318">
        <v>14.89</v>
      </c>
    </row>
    <row r="319" spans="1:12">
      <c r="A319" s="65">
        <v>35977</v>
      </c>
      <c r="B319">
        <v>17.311</v>
      </c>
      <c r="C319">
        <v>2.5110000000000001</v>
      </c>
      <c r="D319">
        <v>0.59499999999999997</v>
      </c>
      <c r="E319" t="s">
        <v>2299</v>
      </c>
      <c r="F319">
        <v>20.417000000000002</v>
      </c>
      <c r="G319">
        <v>3.0270000000000001</v>
      </c>
      <c r="H319">
        <v>0.76200000000000001</v>
      </c>
      <c r="I319">
        <v>13.535</v>
      </c>
      <c r="J319">
        <v>0.58599999999999997</v>
      </c>
      <c r="K319">
        <v>2.5059999999999998</v>
      </c>
      <c r="L319">
        <v>20.417000000000002</v>
      </c>
    </row>
    <row r="320" spans="1:12">
      <c r="A320" s="65">
        <v>36008</v>
      </c>
      <c r="B320">
        <v>17.986999999999998</v>
      </c>
      <c r="C320">
        <v>2.5150000000000001</v>
      </c>
      <c r="D320">
        <v>0.63500000000000001</v>
      </c>
      <c r="E320" t="s">
        <v>2299</v>
      </c>
      <c r="F320">
        <v>21.135999999999999</v>
      </c>
      <c r="G320">
        <v>3.0270000000000001</v>
      </c>
      <c r="H320">
        <v>0.76400000000000001</v>
      </c>
      <c r="I320">
        <v>14.143000000000001</v>
      </c>
      <c r="J320">
        <v>0.625</v>
      </c>
      <c r="K320">
        <v>2.577</v>
      </c>
      <c r="L320">
        <v>21.135999999999999</v>
      </c>
    </row>
    <row r="321" spans="1:12">
      <c r="A321" s="65">
        <v>36039</v>
      </c>
      <c r="B321">
        <v>17.492000000000001</v>
      </c>
      <c r="C321">
        <v>2.423</v>
      </c>
      <c r="D321">
        <v>0.65300000000000002</v>
      </c>
      <c r="E321" t="s">
        <v>2299</v>
      </c>
      <c r="F321">
        <v>20.568000000000001</v>
      </c>
      <c r="G321">
        <v>2.93</v>
      </c>
      <c r="H321">
        <v>0.73799999999999999</v>
      </c>
      <c r="I321">
        <v>13.762</v>
      </c>
      <c r="J321">
        <v>0.64300000000000002</v>
      </c>
      <c r="K321">
        <v>2.4950000000000001</v>
      </c>
      <c r="L321">
        <v>20.568000000000001</v>
      </c>
    </row>
    <row r="322" spans="1:12">
      <c r="A322" s="65">
        <v>36069</v>
      </c>
      <c r="B322">
        <v>18.948</v>
      </c>
      <c r="C322">
        <v>2.6259999999999999</v>
      </c>
      <c r="D322">
        <v>0.749</v>
      </c>
      <c r="E322" t="s">
        <v>2299</v>
      </c>
      <c r="F322">
        <v>22.324000000000002</v>
      </c>
      <c r="G322">
        <v>3.0270000000000001</v>
      </c>
      <c r="H322">
        <v>0.78</v>
      </c>
      <c r="I322">
        <v>15.019</v>
      </c>
      <c r="J322">
        <v>0.73799999999999999</v>
      </c>
      <c r="K322">
        <v>2.76</v>
      </c>
      <c r="L322">
        <v>22.324000000000002</v>
      </c>
    </row>
    <row r="323" spans="1:12">
      <c r="A323" s="65">
        <v>36100</v>
      </c>
      <c r="B323">
        <v>16.068999999999999</v>
      </c>
      <c r="C323">
        <v>2.2519999999999998</v>
      </c>
      <c r="D323">
        <v>0.66700000000000004</v>
      </c>
      <c r="E323" t="s">
        <v>2299</v>
      </c>
      <c r="F323">
        <v>18.988</v>
      </c>
      <c r="G323">
        <v>2.93</v>
      </c>
      <c r="H323">
        <v>0.71299999999999997</v>
      </c>
      <c r="I323">
        <v>12.468</v>
      </c>
      <c r="J323">
        <v>0.65700000000000003</v>
      </c>
      <c r="K323">
        <v>2.2200000000000002</v>
      </c>
      <c r="L323">
        <v>18.988</v>
      </c>
    </row>
    <row r="324" spans="1:12">
      <c r="A324" s="65">
        <v>36130</v>
      </c>
      <c r="B324">
        <v>18.641999999999999</v>
      </c>
      <c r="C324">
        <v>2.93</v>
      </c>
      <c r="D324">
        <v>0.85399999999999998</v>
      </c>
      <c r="E324" t="s">
        <v>2299</v>
      </c>
      <c r="F324">
        <v>22.427</v>
      </c>
      <c r="G324">
        <v>3.0270000000000001</v>
      </c>
      <c r="H324">
        <v>0.82099999999999995</v>
      </c>
      <c r="I324">
        <v>14.776999999999999</v>
      </c>
      <c r="J324">
        <v>0.84099999999999997</v>
      </c>
      <c r="K324">
        <v>2.9609999999999999</v>
      </c>
      <c r="L324">
        <v>22.427</v>
      </c>
    </row>
    <row r="325" spans="1:12">
      <c r="A325" s="65">
        <v>36161</v>
      </c>
      <c r="B325">
        <v>19.791</v>
      </c>
      <c r="C325">
        <v>2.2909999999999999</v>
      </c>
      <c r="D325">
        <v>0.71299999999999997</v>
      </c>
      <c r="E325" t="s">
        <v>2299</v>
      </c>
      <c r="F325">
        <v>22.795999999999999</v>
      </c>
      <c r="G325">
        <v>3.1070000000000002</v>
      </c>
      <c r="H325">
        <v>0.755</v>
      </c>
      <c r="I325">
        <v>15.614000000000001</v>
      </c>
      <c r="J325">
        <v>0.70499999999999996</v>
      </c>
      <c r="K325">
        <v>2.6139999999999999</v>
      </c>
      <c r="L325">
        <v>22.795999999999999</v>
      </c>
    </row>
    <row r="326" spans="1:12">
      <c r="A326" s="65">
        <v>36192</v>
      </c>
      <c r="B326">
        <v>15.228999999999999</v>
      </c>
      <c r="C326">
        <v>2.3279999999999998</v>
      </c>
      <c r="D326">
        <v>0.59799999999999998</v>
      </c>
      <c r="E326" t="s">
        <v>2299</v>
      </c>
      <c r="F326">
        <v>18.155000000000001</v>
      </c>
      <c r="G326">
        <v>2.806</v>
      </c>
      <c r="H326">
        <v>0.71499999999999997</v>
      </c>
      <c r="I326">
        <v>11.747</v>
      </c>
      <c r="J326">
        <v>0.59199999999999997</v>
      </c>
      <c r="K326">
        <v>2.294</v>
      </c>
      <c r="L326">
        <v>18.155000000000001</v>
      </c>
    </row>
    <row r="327" spans="1:12">
      <c r="A327" s="65">
        <v>36220</v>
      </c>
      <c r="B327">
        <v>14.061999999999999</v>
      </c>
      <c r="C327">
        <v>2.4249999999999998</v>
      </c>
      <c r="D327">
        <v>0.63800000000000001</v>
      </c>
      <c r="E327" t="s">
        <v>2299</v>
      </c>
      <c r="F327">
        <v>17.126000000000001</v>
      </c>
      <c r="G327">
        <v>3.1070000000000002</v>
      </c>
      <c r="H327">
        <v>0.76900000000000002</v>
      </c>
      <c r="I327">
        <v>10.483000000000001</v>
      </c>
      <c r="J327">
        <v>0.63100000000000001</v>
      </c>
      <c r="K327">
        <v>2.1349999999999998</v>
      </c>
      <c r="L327">
        <v>17.126000000000001</v>
      </c>
    </row>
    <row r="328" spans="1:12">
      <c r="A328" s="65">
        <v>36251</v>
      </c>
      <c r="B328">
        <v>17.215</v>
      </c>
      <c r="C328">
        <v>2.57</v>
      </c>
      <c r="D328">
        <v>0.58899999999999997</v>
      </c>
      <c r="E328" t="s">
        <v>2299</v>
      </c>
      <c r="F328">
        <v>20.375</v>
      </c>
      <c r="G328">
        <v>3.0070000000000001</v>
      </c>
      <c r="H328">
        <v>0.77700000000000002</v>
      </c>
      <c r="I328">
        <v>13.398999999999999</v>
      </c>
      <c r="J328">
        <v>0.58299999999999996</v>
      </c>
      <c r="K328">
        <v>2.61</v>
      </c>
      <c r="L328">
        <v>20.375</v>
      </c>
    </row>
    <row r="329" spans="1:12">
      <c r="A329" s="65">
        <v>36281</v>
      </c>
      <c r="B329">
        <v>20.838999999999999</v>
      </c>
      <c r="C329">
        <v>2.7050000000000001</v>
      </c>
      <c r="D329">
        <v>0.59299999999999997</v>
      </c>
      <c r="E329" t="s">
        <v>2299</v>
      </c>
      <c r="F329">
        <v>24.138000000000002</v>
      </c>
      <c r="G329">
        <v>3.1070000000000002</v>
      </c>
      <c r="H329">
        <v>0.81100000000000005</v>
      </c>
      <c r="I329">
        <v>16.585000000000001</v>
      </c>
      <c r="J329">
        <v>0.58699999999999997</v>
      </c>
      <c r="K329">
        <v>3.0470000000000002</v>
      </c>
      <c r="L329">
        <v>24.138000000000002</v>
      </c>
    </row>
    <row r="330" spans="1:12">
      <c r="A330" s="65">
        <v>36312</v>
      </c>
      <c r="B330">
        <v>16.312000000000001</v>
      </c>
      <c r="C330">
        <v>2.6040000000000001</v>
      </c>
      <c r="D330">
        <v>0.65200000000000002</v>
      </c>
      <c r="E330" t="s">
        <v>2299</v>
      </c>
      <c r="F330">
        <v>19.568000000000001</v>
      </c>
      <c r="G330">
        <v>3.0070000000000001</v>
      </c>
      <c r="H330">
        <v>0.78100000000000003</v>
      </c>
      <c r="I330">
        <v>12.590999999999999</v>
      </c>
      <c r="J330">
        <v>0.64500000000000002</v>
      </c>
      <c r="K330">
        <v>2.5449999999999999</v>
      </c>
      <c r="L330">
        <v>19.568000000000001</v>
      </c>
    </row>
    <row r="331" spans="1:12">
      <c r="A331" s="65">
        <v>36342</v>
      </c>
      <c r="B331">
        <v>19.131</v>
      </c>
      <c r="C331">
        <v>2.5070000000000001</v>
      </c>
      <c r="D331">
        <v>0.55800000000000005</v>
      </c>
      <c r="E331" t="s">
        <v>2299</v>
      </c>
      <c r="F331">
        <v>22.195</v>
      </c>
      <c r="G331">
        <v>3.1070000000000002</v>
      </c>
      <c r="H331">
        <v>0.78300000000000003</v>
      </c>
      <c r="I331">
        <v>15.037000000000001</v>
      </c>
      <c r="J331">
        <v>0.55100000000000005</v>
      </c>
      <c r="K331">
        <v>2.7170000000000001</v>
      </c>
      <c r="L331">
        <v>22.195</v>
      </c>
    </row>
    <row r="332" spans="1:12">
      <c r="A332" s="65">
        <v>36373</v>
      </c>
      <c r="B332">
        <v>18.55</v>
      </c>
      <c r="C332">
        <v>2.3929999999999998</v>
      </c>
      <c r="D332">
        <v>0.63900000000000001</v>
      </c>
      <c r="E332" t="s">
        <v>2299</v>
      </c>
      <c r="F332">
        <v>21.582000000000001</v>
      </c>
      <c r="G332">
        <v>3.1070000000000002</v>
      </c>
      <c r="H332">
        <v>0.76800000000000002</v>
      </c>
      <c r="I332">
        <v>14.507999999999999</v>
      </c>
      <c r="J332">
        <v>0.63200000000000001</v>
      </c>
      <c r="K332">
        <v>2.5680000000000001</v>
      </c>
      <c r="L332">
        <v>21.582000000000001</v>
      </c>
    </row>
    <row r="333" spans="1:12">
      <c r="A333" s="65">
        <v>36404</v>
      </c>
      <c r="B333">
        <v>17.062000000000001</v>
      </c>
      <c r="C333">
        <v>2.4140000000000001</v>
      </c>
      <c r="D333">
        <v>0.64</v>
      </c>
      <c r="E333" t="s">
        <v>2299</v>
      </c>
      <c r="F333">
        <v>20.117000000000001</v>
      </c>
      <c r="G333">
        <v>3.0070000000000001</v>
      </c>
      <c r="H333">
        <v>0.75600000000000001</v>
      </c>
      <c r="I333">
        <v>13.249000000000001</v>
      </c>
      <c r="J333">
        <v>0.63300000000000001</v>
      </c>
      <c r="K333">
        <v>2.472</v>
      </c>
      <c r="L333">
        <v>20.117000000000001</v>
      </c>
    </row>
    <row r="334" spans="1:12">
      <c r="A334" s="65">
        <v>36434</v>
      </c>
      <c r="B334">
        <v>15.422000000000001</v>
      </c>
      <c r="C334">
        <v>2.4239999999999999</v>
      </c>
      <c r="D334">
        <v>0.79500000000000004</v>
      </c>
      <c r="E334" t="s">
        <v>2299</v>
      </c>
      <c r="F334">
        <v>18.64</v>
      </c>
      <c r="G334">
        <v>3.1070000000000002</v>
      </c>
      <c r="H334">
        <v>0.77</v>
      </c>
      <c r="I334">
        <v>11.705</v>
      </c>
      <c r="J334">
        <v>0.78600000000000003</v>
      </c>
      <c r="K334">
        <v>2.2730000000000001</v>
      </c>
      <c r="L334">
        <v>18.64</v>
      </c>
    </row>
    <row r="335" spans="1:12">
      <c r="A335" s="65">
        <v>36465</v>
      </c>
      <c r="B335">
        <v>18.03</v>
      </c>
      <c r="C335">
        <v>2.3839999999999999</v>
      </c>
      <c r="D335">
        <v>0.81699999999999995</v>
      </c>
      <c r="E335" t="s">
        <v>2299</v>
      </c>
      <c r="F335">
        <v>21.231000000000002</v>
      </c>
      <c r="G335">
        <v>3.0070000000000001</v>
      </c>
      <c r="H335">
        <v>0.753</v>
      </c>
      <c r="I335">
        <v>14.117000000000001</v>
      </c>
      <c r="J335">
        <v>0.80800000000000005</v>
      </c>
      <c r="K335">
        <v>2.5470000000000002</v>
      </c>
      <c r="L335">
        <v>21.231000000000002</v>
      </c>
    </row>
    <row r="336" spans="1:12">
      <c r="A336" s="65">
        <v>36495</v>
      </c>
      <c r="B336">
        <v>16.045000000000002</v>
      </c>
      <c r="C336">
        <v>2.3490000000000002</v>
      </c>
      <c r="D336">
        <v>0.92100000000000004</v>
      </c>
      <c r="E336" t="s">
        <v>2299</v>
      </c>
      <c r="F336">
        <v>19.315000000000001</v>
      </c>
      <c r="G336">
        <v>3.1070000000000002</v>
      </c>
      <c r="H336">
        <v>0.76100000000000001</v>
      </c>
      <c r="I336">
        <v>12.259</v>
      </c>
      <c r="J336">
        <v>0.91</v>
      </c>
      <c r="K336">
        <v>2.278</v>
      </c>
      <c r="L336">
        <v>19.315000000000001</v>
      </c>
    </row>
    <row r="337" spans="1:12">
      <c r="A337" s="65">
        <v>36526</v>
      </c>
      <c r="B337">
        <v>15.074</v>
      </c>
      <c r="C337">
        <v>2.2109999999999999</v>
      </c>
      <c r="D337">
        <v>0.78600000000000003</v>
      </c>
      <c r="E337" t="s">
        <v>2299</v>
      </c>
      <c r="F337">
        <v>18.071000000000002</v>
      </c>
      <c r="G337">
        <v>3.3370000000000002</v>
      </c>
      <c r="H337">
        <v>0.77</v>
      </c>
      <c r="I337">
        <v>11.035</v>
      </c>
      <c r="J337">
        <v>0.77700000000000002</v>
      </c>
      <c r="K337">
        <v>2.1520000000000001</v>
      </c>
      <c r="L337">
        <v>18.071000000000002</v>
      </c>
    </row>
    <row r="338" spans="1:12">
      <c r="A338" s="65">
        <v>36557</v>
      </c>
      <c r="B338">
        <v>17.376999999999999</v>
      </c>
      <c r="C338">
        <v>2.2440000000000002</v>
      </c>
      <c r="D338">
        <v>0.65200000000000002</v>
      </c>
      <c r="E338" t="s">
        <v>2299</v>
      </c>
      <c r="F338">
        <v>20.273</v>
      </c>
      <c r="G338">
        <v>3.1219999999999999</v>
      </c>
      <c r="H338">
        <v>0.74399999999999999</v>
      </c>
      <c r="I338">
        <v>13.291</v>
      </c>
      <c r="J338">
        <v>0.64400000000000002</v>
      </c>
      <c r="K338">
        <v>2.472</v>
      </c>
      <c r="L338">
        <v>20.273</v>
      </c>
    </row>
    <row r="339" spans="1:12">
      <c r="A339" s="65">
        <v>36586</v>
      </c>
      <c r="B339">
        <v>18.358000000000001</v>
      </c>
      <c r="C339">
        <v>2.5249999999999999</v>
      </c>
      <c r="D339">
        <v>0.79900000000000004</v>
      </c>
      <c r="E339" t="s">
        <v>2299</v>
      </c>
      <c r="F339">
        <v>21.681999999999999</v>
      </c>
      <c r="G339">
        <v>3.3370000000000002</v>
      </c>
      <c r="H339">
        <v>0.81</v>
      </c>
      <c r="I339">
        <v>14.023999999999999</v>
      </c>
      <c r="J339">
        <v>0.79</v>
      </c>
      <c r="K339">
        <v>2.722</v>
      </c>
      <c r="L339">
        <v>21.681999999999999</v>
      </c>
    </row>
    <row r="340" spans="1:12">
      <c r="A340" s="65">
        <v>36617</v>
      </c>
      <c r="B340">
        <v>17.547000000000001</v>
      </c>
      <c r="C340">
        <v>2.5019999999999998</v>
      </c>
      <c r="D340">
        <v>0.69199999999999995</v>
      </c>
      <c r="E340" t="s">
        <v>2299</v>
      </c>
      <c r="F340">
        <v>20.741</v>
      </c>
      <c r="G340">
        <v>3.2290000000000001</v>
      </c>
      <c r="H340">
        <v>0.79100000000000004</v>
      </c>
      <c r="I340">
        <v>13.378</v>
      </c>
      <c r="J340">
        <v>0.68400000000000005</v>
      </c>
      <c r="K340">
        <v>2.6589999999999998</v>
      </c>
      <c r="L340">
        <v>20.741</v>
      </c>
    </row>
    <row r="341" spans="1:12">
      <c r="A341" s="65">
        <v>36647</v>
      </c>
      <c r="B341">
        <v>17.260000000000002</v>
      </c>
      <c r="C341">
        <v>2.6669999999999998</v>
      </c>
      <c r="D341">
        <v>0.79300000000000004</v>
      </c>
      <c r="E341" t="s">
        <v>2299</v>
      </c>
      <c r="F341">
        <v>20.72</v>
      </c>
      <c r="G341">
        <v>3.3370000000000002</v>
      </c>
      <c r="H341">
        <v>0.82599999999999996</v>
      </c>
      <c r="I341">
        <v>13.045999999999999</v>
      </c>
      <c r="J341">
        <v>0.78300000000000003</v>
      </c>
      <c r="K341">
        <v>2.7280000000000002</v>
      </c>
      <c r="L341">
        <v>20.72</v>
      </c>
    </row>
    <row r="342" spans="1:12">
      <c r="A342" s="65">
        <v>36678</v>
      </c>
      <c r="B342">
        <v>15.733000000000001</v>
      </c>
      <c r="C342">
        <v>2.226</v>
      </c>
      <c r="D342">
        <v>0.60099999999999998</v>
      </c>
      <c r="E342" t="s">
        <v>2299</v>
      </c>
      <c r="F342">
        <v>18.559999999999999</v>
      </c>
      <c r="G342">
        <v>3.2290000000000001</v>
      </c>
      <c r="H342">
        <v>0.75600000000000001</v>
      </c>
      <c r="I342">
        <v>11.717000000000001</v>
      </c>
      <c r="J342">
        <v>0.59399999999999997</v>
      </c>
      <c r="K342">
        <v>2.2629999999999999</v>
      </c>
      <c r="L342">
        <v>18.559999999999999</v>
      </c>
    </row>
    <row r="343" spans="1:12">
      <c r="A343" s="65">
        <v>36708</v>
      </c>
      <c r="B343">
        <v>17.943999999999999</v>
      </c>
      <c r="C343">
        <v>2.3220000000000001</v>
      </c>
      <c r="D343">
        <v>0.73699999999999999</v>
      </c>
      <c r="E343" t="s">
        <v>2299</v>
      </c>
      <c r="F343">
        <v>21.003</v>
      </c>
      <c r="G343">
        <v>3.3370000000000002</v>
      </c>
      <c r="H343">
        <v>0.78600000000000003</v>
      </c>
      <c r="I343">
        <v>13.632</v>
      </c>
      <c r="J343">
        <v>0.72899999999999998</v>
      </c>
      <c r="K343">
        <v>2.52</v>
      </c>
      <c r="L343">
        <v>21.003</v>
      </c>
    </row>
    <row r="344" spans="1:12">
      <c r="A344" s="65">
        <v>36739</v>
      </c>
      <c r="B344">
        <v>18.257000000000001</v>
      </c>
      <c r="C344">
        <v>2.2440000000000002</v>
      </c>
      <c r="D344">
        <v>0.81399999999999995</v>
      </c>
      <c r="E344" t="s">
        <v>2299</v>
      </c>
      <c r="F344">
        <v>21.314</v>
      </c>
      <c r="G344">
        <v>3.3370000000000002</v>
      </c>
      <c r="H344">
        <v>0.77700000000000002</v>
      </c>
      <c r="I344">
        <v>13.907999999999999</v>
      </c>
      <c r="J344">
        <v>0.80400000000000005</v>
      </c>
      <c r="K344">
        <v>2.488</v>
      </c>
      <c r="L344">
        <v>21.314</v>
      </c>
    </row>
    <row r="345" spans="1:12">
      <c r="A345" s="65">
        <v>36770</v>
      </c>
      <c r="B345">
        <v>16.956</v>
      </c>
      <c r="C345">
        <v>2.1480000000000001</v>
      </c>
      <c r="D345">
        <v>0.749</v>
      </c>
      <c r="E345" t="s">
        <v>2299</v>
      </c>
      <c r="F345">
        <v>19.853000000000002</v>
      </c>
      <c r="G345">
        <v>3.2290000000000001</v>
      </c>
      <c r="H345">
        <v>0.749</v>
      </c>
      <c r="I345">
        <v>12.815</v>
      </c>
      <c r="J345">
        <v>0.74</v>
      </c>
      <c r="K345">
        <v>2.3199999999999998</v>
      </c>
      <c r="L345">
        <v>19.853000000000002</v>
      </c>
    </row>
    <row r="346" spans="1:12">
      <c r="A346" s="65">
        <v>36800</v>
      </c>
      <c r="B346">
        <v>19.335999999999999</v>
      </c>
      <c r="C346">
        <v>2.2949999999999999</v>
      </c>
      <c r="D346">
        <v>0.89700000000000002</v>
      </c>
      <c r="E346" t="s">
        <v>2299</v>
      </c>
      <c r="F346">
        <v>22.529</v>
      </c>
      <c r="G346">
        <v>3.3370000000000002</v>
      </c>
      <c r="H346">
        <v>0.78400000000000003</v>
      </c>
      <c r="I346">
        <v>14.887</v>
      </c>
      <c r="J346">
        <v>0.88700000000000001</v>
      </c>
      <c r="K346">
        <v>2.6349999999999998</v>
      </c>
      <c r="L346">
        <v>22.529</v>
      </c>
    </row>
    <row r="347" spans="1:12">
      <c r="A347" s="65">
        <v>36831</v>
      </c>
      <c r="B347">
        <v>18.835000000000001</v>
      </c>
      <c r="C347">
        <v>2.137</v>
      </c>
      <c r="D347">
        <v>0.89</v>
      </c>
      <c r="E347" t="s">
        <v>2299</v>
      </c>
      <c r="F347">
        <v>21.861999999999998</v>
      </c>
      <c r="G347">
        <v>3.2290000000000001</v>
      </c>
      <c r="H347">
        <v>0.749</v>
      </c>
      <c r="I347">
        <v>14.51</v>
      </c>
      <c r="J347">
        <v>0.879</v>
      </c>
      <c r="K347">
        <v>2.4950000000000001</v>
      </c>
      <c r="L347">
        <v>21.861999999999998</v>
      </c>
    </row>
    <row r="348" spans="1:12">
      <c r="A348" s="65">
        <v>36861</v>
      </c>
      <c r="B348">
        <v>19.471</v>
      </c>
      <c r="C348">
        <v>1.351</v>
      </c>
      <c r="D348">
        <v>0.93400000000000005</v>
      </c>
      <c r="E348" t="s">
        <v>2299</v>
      </c>
      <c r="F348">
        <v>21.757000000000001</v>
      </c>
      <c r="G348">
        <v>3.3370000000000002</v>
      </c>
      <c r="H348">
        <v>0.67300000000000004</v>
      </c>
      <c r="I348">
        <v>14.926</v>
      </c>
      <c r="J348">
        <v>0.92300000000000004</v>
      </c>
      <c r="K348">
        <v>1.897</v>
      </c>
      <c r="L348">
        <v>21.757000000000001</v>
      </c>
    </row>
    <row r="349" spans="1:12">
      <c r="A349" s="65">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5">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5">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5">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5">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5">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5">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5">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5">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5">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5">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5">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5">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5">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5">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5">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5">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5">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5">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5">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5">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5">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5">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5">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5">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5">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5">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5">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5">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5">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5">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5">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5">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5">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5">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5">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5">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5">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5">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5">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5">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5">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5">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5">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5">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5">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5">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5">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5">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5">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5">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5">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5">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5">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5">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5">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5">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5">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5">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5">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5">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5">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5">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5">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5">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5">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5">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5">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5">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5">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5">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5">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5">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5">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5">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5">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5">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5">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5">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5">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5">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5">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5">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5">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5">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5">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5">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5">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5">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5">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5">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5">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5">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5">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5">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5">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5">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5">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5">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5">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5">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5">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5">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5">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5">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5">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5">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5">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5">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5">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5">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5">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5">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5">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5">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5">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5">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5">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5">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5">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5">
        <v>40544</v>
      </c>
      <c r="B469">
        <v>18.163</v>
      </c>
      <c r="C469">
        <v>3.4950000000000001</v>
      </c>
      <c r="D469">
        <v>5.7469999999999999</v>
      </c>
      <c r="E469">
        <v>0.249</v>
      </c>
      <c r="F469">
        <v>27.654</v>
      </c>
      <c r="G469">
        <v>4.1769999999999996</v>
      </c>
      <c r="H469">
        <v>0.871</v>
      </c>
      <c r="I469">
        <v>13.269</v>
      </c>
      <c r="J469">
        <v>5.89</v>
      </c>
      <c r="K469">
        <v>3.448</v>
      </c>
      <c r="L469">
        <v>27.654</v>
      </c>
    </row>
    <row r="470" spans="1:12">
      <c r="A470" s="65">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5">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5">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5">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5">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5">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5">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5">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5">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5">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5">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5">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5">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5">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5">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5">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5">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5">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5">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5">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5">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5">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5">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5">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5">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5">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5">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5">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5">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5">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5">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5">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5">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5">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5">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5">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5">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5">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5">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5">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5">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5">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5">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5">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5">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5">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5">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5">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5">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5">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5">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5">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5">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5">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5">
        <v>42217</v>
      </c>
      <c r="B524">
        <v>18.753</v>
      </c>
      <c r="C524">
        <v>3.9969999999999999</v>
      </c>
      <c r="D524">
        <v>6.94</v>
      </c>
      <c r="E524">
        <v>1.46</v>
      </c>
      <c r="F524">
        <v>31.15</v>
      </c>
      <c r="G524">
        <v>4.085</v>
      </c>
      <c r="H524">
        <v>1.153</v>
      </c>
      <c r="I524">
        <v>13.371</v>
      </c>
      <c r="J524">
        <v>8.141</v>
      </c>
      <c r="K524">
        <v>4.4009999999999998</v>
      </c>
      <c r="L524">
        <v>31.15</v>
      </c>
    </row>
    <row r="525" spans="1:12">
      <c r="A525" s="65">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5">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5">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5">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5">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5">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5">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5">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5">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5">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5">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5">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5">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5">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5">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5">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5">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5">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5">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5">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5">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5">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5">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5">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5">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5">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5">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5">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5">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5">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5">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5">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5">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5">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5">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5">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5">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5">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5">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5">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5">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5">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5">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5">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5">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5">
        <v>43617</v>
      </c>
      <c r="B570">
        <v>17.103000000000002</v>
      </c>
      <c r="C570">
        <v>3.282</v>
      </c>
      <c r="D570">
        <v>7.1079999999999997</v>
      </c>
      <c r="E570">
        <v>1.498</v>
      </c>
      <c r="F570">
        <v>28.991</v>
      </c>
      <c r="G570">
        <v>4.1970000000000001</v>
      </c>
      <c r="H570">
        <v>1.093</v>
      </c>
      <c r="I570">
        <v>11.98</v>
      </c>
      <c r="J570">
        <v>8.343</v>
      </c>
      <c r="K570">
        <v>3.379</v>
      </c>
      <c r="L570">
        <v>28.991</v>
      </c>
    </row>
    <row r="571" spans="1:12">
      <c r="A571" s="65">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5">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5">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5">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5">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5">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5">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5">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5">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5">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5">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5">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5">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5">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5">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5">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5">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5">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cols>
    <col min="1" max="1" width="54" style="31" customWidth="1"/>
    <col min="2" max="2" width="36.85546875" style="31" customWidth="1"/>
    <col min="3" max="3" width="8.140625" style="31" customWidth="1"/>
    <col min="4" max="4" width="18.28515625" style="41" customWidth="1"/>
    <col min="5" max="5" width="6.140625" style="31" customWidth="1"/>
    <col min="6" max="6" width="35.7109375" style="35" customWidth="1"/>
    <col min="7" max="7" width="24.7109375" style="39" customWidth="1"/>
    <col min="8" max="8" width="20.85546875" style="50" customWidth="1"/>
    <col min="9" max="16384" width="9.140625" style="31"/>
  </cols>
  <sheetData>
    <row r="1" spans="1:8">
      <c r="A1" s="30" t="s">
        <v>2397</v>
      </c>
    </row>
    <row r="2" spans="1:8">
      <c r="A2" s="31" t="s">
        <v>2398</v>
      </c>
      <c r="D2" s="42">
        <f>SUBTOTAL(9,D248:D966)/metricton_to_shortton</f>
        <v>4654480.4287641849</v>
      </c>
    </row>
    <row r="3" spans="1:8">
      <c r="A3" s="32" t="s">
        <v>2399</v>
      </c>
      <c r="B3" s="32" t="s">
        <v>2400</v>
      </c>
      <c r="C3" s="32" t="s">
        <v>2401</v>
      </c>
      <c r="D3" s="43" t="s">
        <v>2402</v>
      </c>
      <c r="E3" s="32" t="s">
        <v>2403</v>
      </c>
      <c r="F3" s="36" t="s">
        <v>1985</v>
      </c>
      <c r="G3" s="40" t="s">
        <v>2881</v>
      </c>
      <c r="H3" s="51" t="s">
        <v>3276</v>
      </c>
    </row>
    <row r="4" spans="1:8" hidden="1">
      <c r="A4" s="31" t="s">
        <v>2404</v>
      </c>
      <c r="B4" s="31" t="s">
        <v>2405</v>
      </c>
      <c r="C4" s="31" t="s">
        <v>2406</v>
      </c>
      <c r="D4" s="41">
        <v>4035328489.5488</v>
      </c>
      <c r="E4" s="31" t="s">
        <v>2407</v>
      </c>
      <c r="F4" s="35" t="str">
        <f>INDEX('Crosswalk Particulates'!$B:$B,MATCH('2017 EPA Data'!A4,'Crosswalk Particulates'!$A:$A,0))</f>
        <v>Other-EPA</v>
      </c>
      <c r="G4" s="39">
        <f>INDEX('Crosswalk Particulates'!$E:$E,MATCH('2017 EPA Data'!$B4,'Crosswalk Particulates'!$D:$D,0))</f>
        <v>0</v>
      </c>
      <c r="H4" s="50">
        <f t="shared" ref="H4:H67" si="0">IF(E4="TON",D4/metricton_to_shortton,0)*10^6</f>
        <v>0</v>
      </c>
    </row>
    <row r="5" spans="1:8" hidden="1">
      <c r="A5" s="31" t="s">
        <v>2408</v>
      </c>
      <c r="B5" s="31" t="s">
        <v>2409</v>
      </c>
      <c r="C5" s="31" t="s">
        <v>2410</v>
      </c>
      <c r="D5" s="41">
        <v>2843121146.5027699</v>
      </c>
      <c r="E5" s="31" t="s">
        <v>2411</v>
      </c>
      <c r="F5" s="35" t="str">
        <f>INDEX('Crosswalk Particulates'!$B:$B,MATCH('2017 EPA Data'!A5,'Crosswalk Particulates'!$A:$A,0))</f>
        <v>process-other-industry</v>
      </c>
      <c r="G5" s="39">
        <f>INDEX('Crosswalk Particulates'!$E:$E,MATCH('2017 EPA Data'!$B5,'Crosswalk Particulates'!$D:$D,0))</f>
        <v>0</v>
      </c>
      <c r="H5" s="50">
        <f t="shared" si="0"/>
        <v>2579239185440366.5</v>
      </c>
    </row>
    <row r="6" spans="1:8" hidden="1">
      <c r="A6" s="31" t="s">
        <v>2412</v>
      </c>
      <c r="B6" s="31" t="s">
        <v>2409</v>
      </c>
      <c r="C6" s="31" t="s">
        <v>2410</v>
      </c>
      <c r="D6" s="41">
        <v>1308433989.6621001</v>
      </c>
      <c r="E6" s="31" t="s">
        <v>2411</v>
      </c>
      <c r="F6" s="35" t="str">
        <f>INDEX('Crosswalk Particulates'!$B:$B,MATCH('2017 EPA Data'!A6,'Crosswalk Particulates'!$A:$A,0))</f>
        <v>Transportation Sector</v>
      </c>
      <c r="G6" s="39">
        <f>INDEX('Crosswalk Particulates'!$E:$E,MATCH('2017 EPA Data'!$B6,'Crosswalk Particulates'!$D:$D,0))</f>
        <v>0</v>
      </c>
      <c r="H6" s="50">
        <f t="shared" si="0"/>
        <v>1186992760350627.5</v>
      </c>
    </row>
    <row r="7" spans="1:8" hidden="1">
      <c r="A7" s="31" t="s">
        <v>2404</v>
      </c>
      <c r="B7" s="31" t="s">
        <v>2413</v>
      </c>
      <c r="C7" s="31" t="s">
        <v>2406</v>
      </c>
      <c r="D7" s="41">
        <v>1165685403.01</v>
      </c>
      <c r="E7" s="31" t="s">
        <v>2407</v>
      </c>
      <c r="F7" s="35" t="str">
        <f>INDEX('Crosswalk Particulates'!$B:$B,MATCH('2017 EPA Data'!A7,'Crosswalk Particulates'!$A:$A,0))</f>
        <v>Other-EPA</v>
      </c>
      <c r="G7" s="39">
        <f>INDEX('Crosswalk Particulates'!$E:$E,MATCH('2017 EPA Data'!$B7,'Crosswalk Particulates'!$D:$D,0))</f>
        <v>0</v>
      </c>
      <c r="H7" s="50">
        <f t="shared" si="0"/>
        <v>0</v>
      </c>
    </row>
    <row r="8" spans="1:8" hidden="1">
      <c r="A8" s="31" t="s">
        <v>2404</v>
      </c>
      <c r="B8" s="31" t="s">
        <v>2414</v>
      </c>
      <c r="C8" s="31" t="s">
        <v>2406</v>
      </c>
      <c r="D8" s="41">
        <v>854820594.4756</v>
      </c>
      <c r="E8" s="31" t="s">
        <v>2407</v>
      </c>
      <c r="F8" s="35" t="str">
        <f>INDEX('Crosswalk Particulates'!$B:$B,MATCH('2017 EPA Data'!A8,'Crosswalk Particulates'!$A:$A,0))</f>
        <v>Other-EPA</v>
      </c>
      <c r="G8" s="39">
        <f>INDEX('Crosswalk Particulates'!$E:$E,MATCH('2017 EPA Data'!$B8,'Crosswalk Particulates'!$D:$D,0))</f>
        <v>0</v>
      </c>
      <c r="H8" s="50">
        <f t="shared" si="0"/>
        <v>0</v>
      </c>
    </row>
    <row r="9" spans="1:8" hidden="1">
      <c r="A9" s="31" t="s">
        <v>2415</v>
      </c>
      <c r="B9" s="31" t="s">
        <v>2413</v>
      </c>
      <c r="C9" s="31" t="s">
        <v>2406</v>
      </c>
      <c r="D9" s="41">
        <v>557177180.39079177</v>
      </c>
      <c r="E9" s="31" t="s">
        <v>2407</v>
      </c>
      <c r="F9" s="35" t="str">
        <f>INDEX('Crosswalk Particulates'!$B:$B,MATCH('2017 EPA Data'!A9,'Crosswalk Particulates'!$A:$A,0))</f>
        <v>Other-EPA</v>
      </c>
      <c r="G9" s="39">
        <f>INDEX('Crosswalk Particulates'!$E:$E,MATCH('2017 EPA Data'!$B9,'Crosswalk Particulates'!$D:$D,0))</f>
        <v>0</v>
      </c>
      <c r="H9" s="50">
        <f t="shared" si="0"/>
        <v>0</v>
      </c>
    </row>
    <row r="10" spans="1:8" hidden="1">
      <c r="A10" s="31" t="s">
        <v>2415</v>
      </c>
      <c r="B10" s="31" t="s">
        <v>2405</v>
      </c>
      <c r="C10" s="31" t="s">
        <v>2406</v>
      </c>
      <c r="D10" s="41">
        <v>542855909.75431395</v>
      </c>
      <c r="E10" s="31" t="s">
        <v>2407</v>
      </c>
      <c r="F10" s="35" t="str">
        <f>INDEX('Crosswalk Particulates'!$B:$B,MATCH('2017 EPA Data'!A10,'Crosswalk Particulates'!$A:$A,0))</f>
        <v>Other-EPA</v>
      </c>
      <c r="G10" s="39">
        <f>INDEX('Crosswalk Particulates'!$E:$E,MATCH('2017 EPA Data'!$B10,'Crosswalk Particulates'!$D:$D,0))</f>
        <v>0</v>
      </c>
      <c r="H10" s="50">
        <f t="shared" si="0"/>
        <v>0</v>
      </c>
    </row>
    <row r="11" spans="1:8" hidden="1">
      <c r="A11" s="31" t="s">
        <v>2416</v>
      </c>
      <c r="B11" s="31" t="s">
        <v>2409</v>
      </c>
      <c r="C11" s="31" t="s">
        <v>2410</v>
      </c>
      <c r="D11" s="41">
        <v>455472097.2557767</v>
      </c>
      <c r="E11" s="31" t="s">
        <v>2411</v>
      </c>
      <c r="F11" s="35" t="str">
        <f>INDEX('Crosswalk Particulates'!$B:$B,MATCH('2017 EPA Data'!A11,'Crosswalk Particulates'!$A:$A,0))</f>
        <v>Transportation Sector</v>
      </c>
      <c r="G11" s="39">
        <f>INDEX('Crosswalk Particulates'!$E:$E,MATCH('2017 EPA Data'!$B11,'Crosswalk Particulates'!$D:$D,0))</f>
        <v>0</v>
      </c>
      <c r="H11" s="50">
        <f t="shared" si="0"/>
        <v>413197827522000.88</v>
      </c>
    </row>
    <row r="12" spans="1:8" hidden="1">
      <c r="A12" s="31" t="s">
        <v>2412</v>
      </c>
      <c r="B12" s="31" t="s">
        <v>2417</v>
      </c>
      <c r="C12" s="31" t="s">
        <v>2406</v>
      </c>
      <c r="D12" s="41">
        <v>299663582.44956052</v>
      </c>
      <c r="E12" s="31" t="s">
        <v>2407</v>
      </c>
      <c r="F12" s="35" t="str">
        <f>INDEX('Crosswalk Particulates'!$B:$B,MATCH('2017 EPA Data'!A12,'Crosswalk Particulates'!$A:$A,0))</f>
        <v>Transportation Sector</v>
      </c>
      <c r="G12" s="39">
        <f>INDEX('Crosswalk Particulates'!$E:$E,MATCH('2017 EPA Data'!$B12,'Crosswalk Particulates'!$D:$D,0))</f>
        <v>0</v>
      </c>
      <c r="H12" s="50">
        <f t="shared" si="0"/>
        <v>0</v>
      </c>
    </row>
    <row r="13" spans="1:8" hidden="1">
      <c r="A13" s="31" t="s">
        <v>2415</v>
      </c>
      <c r="B13" s="31" t="s">
        <v>2414</v>
      </c>
      <c r="C13" s="31" t="s">
        <v>2406</v>
      </c>
      <c r="D13" s="41">
        <v>295046617.05210495</v>
      </c>
      <c r="E13" s="31" t="s">
        <v>2407</v>
      </c>
      <c r="F13" s="35" t="str">
        <f>INDEX('Crosswalk Particulates'!$B:$B,MATCH('2017 EPA Data'!A13,'Crosswalk Particulates'!$A:$A,0))</f>
        <v>Other-EPA</v>
      </c>
      <c r="G13" s="39">
        <f>INDEX('Crosswalk Particulates'!$E:$E,MATCH('2017 EPA Data'!$B13,'Crosswalk Particulates'!$D:$D,0))</f>
        <v>0</v>
      </c>
      <c r="H13" s="50">
        <f t="shared" si="0"/>
        <v>0</v>
      </c>
    </row>
    <row r="14" spans="1:8" hidden="1">
      <c r="A14" s="31" t="s">
        <v>2418</v>
      </c>
      <c r="B14" s="31" t="s">
        <v>2413</v>
      </c>
      <c r="C14" s="31" t="s">
        <v>2406</v>
      </c>
      <c r="D14" s="41">
        <v>248371514.21885005</v>
      </c>
      <c r="E14" s="31" t="s">
        <v>2407</v>
      </c>
      <c r="F14" s="35" t="str">
        <f>INDEX('Crosswalk Particulates'!$B:$B,MATCH('2017 EPA Data'!A14,'Crosswalk Particulates'!$A:$A,0))</f>
        <v>Other-EPA</v>
      </c>
      <c r="G14" s="39">
        <f>INDEX('Crosswalk Particulates'!$E:$E,MATCH('2017 EPA Data'!$B14,'Crosswalk Particulates'!$D:$D,0))</f>
        <v>0</v>
      </c>
      <c r="H14" s="50">
        <f t="shared" si="0"/>
        <v>0</v>
      </c>
    </row>
    <row r="15" spans="1:8" hidden="1">
      <c r="A15" s="31" t="s">
        <v>2419</v>
      </c>
      <c r="B15" s="31" t="s">
        <v>2405</v>
      </c>
      <c r="C15" s="31" t="s">
        <v>2406</v>
      </c>
      <c r="D15" s="41">
        <v>232051410.95150945</v>
      </c>
      <c r="E15" s="31" t="s">
        <v>2407</v>
      </c>
      <c r="F15" s="35" t="str">
        <f>INDEX('Crosswalk Particulates'!$B:$B,MATCH('2017 EPA Data'!A15,'Crosswalk Particulates'!$A:$A,0))</f>
        <v>process-other-industry</v>
      </c>
      <c r="G15" s="39">
        <f>INDEX('Crosswalk Particulates'!$E:$E,MATCH('2017 EPA Data'!$B15,'Crosswalk Particulates'!$D:$D,0))</f>
        <v>0</v>
      </c>
      <c r="H15" s="50">
        <f t="shared" si="0"/>
        <v>0</v>
      </c>
    </row>
    <row r="16" spans="1:8" hidden="1">
      <c r="A16" s="31" t="s">
        <v>2415</v>
      </c>
      <c r="B16" s="31" t="s">
        <v>2409</v>
      </c>
      <c r="C16" s="31" t="s">
        <v>2410</v>
      </c>
      <c r="D16" s="41">
        <v>208941082.62319696</v>
      </c>
      <c r="E16" s="31" t="s">
        <v>2411</v>
      </c>
      <c r="F16" s="35" t="str">
        <f>INDEX('Crosswalk Particulates'!$B:$B,MATCH('2017 EPA Data'!A16,'Crosswalk Particulates'!$A:$A,0))</f>
        <v>Other-EPA</v>
      </c>
      <c r="G16" s="39">
        <f>INDEX('Crosswalk Particulates'!$E:$E,MATCH('2017 EPA Data'!$B16,'Crosswalk Particulates'!$D:$D,0))</f>
        <v>0</v>
      </c>
      <c r="H16" s="50">
        <f t="shared" si="0"/>
        <v>189548387135376.59</v>
      </c>
    </row>
    <row r="17" spans="1:8" hidden="1">
      <c r="A17" s="31" t="s">
        <v>2418</v>
      </c>
      <c r="B17" s="31" t="s">
        <v>2405</v>
      </c>
      <c r="C17" s="31" t="s">
        <v>2406</v>
      </c>
      <c r="D17" s="41">
        <v>196562024.44225216</v>
      </c>
      <c r="E17" s="31" t="s">
        <v>2407</v>
      </c>
      <c r="F17" s="35" t="str">
        <f>INDEX('Crosswalk Particulates'!$B:$B,MATCH('2017 EPA Data'!A17,'Crosswalk Particulates'!$A:$A,0))</f>
        <v>Other-EPA</v>
      </c>
      <c r="G17" s="39">
        <f>INDEX('Crosswalk Particulates'!$E:$E,MATCH('2017 EPA Data'!$B17,'Crosswalk Particulates'!$D:$D,0))</f>
        <v>0</v>
      </c>
      <c r="H17" s="50">
        <f t="shared" si="0"/>
        <v>0</v>
      </c>
    </row>
    <row r="18" spans="1:8" hidden="1">
      <c r="A18" s="31" t="s">
        <v>2412</v>
      </c>
      <c r="B18" s="31" t="s">
        <v>2420</v>
      </c>
      <c r="C18" s="31" t="s">
        <v>2406</v>
      </c>
      <c r="D18" s="41">
        <v>189743987.33494347</v>
      </c>
      <c r="E18" s="31" t="s">
        <v>2407</v>
      </c>
      <c r="F18" s="35" t="str">
        <f>INDEX('Crosswalk Particulates'!$B:$B,MATCH('2017 EPA Data'!A18,'Crosswalk Particulates'!$A:$A,0))</f>
        <v>Transportation Sector</v>
      </c>
      <c r="G18" s="39">
        <f>INDEX('Crosswalk Particulates'!$E:$E,MATCH('2017 EPA Data'!$B18,'Crosswalk Particulates'!$D:$D,0))</f>
        <v>0</v>
      </c>
      <c r="H18" s="50">
        <f t="shared" si="0"/>
        <v>0</v>
      </c>
    </row>
    <row r="19" spans="1:8" hidden="1">
      <c r="A19" s="31" t="s">
        <v>2421</v>
      </c>
      <c r="B19" s="31" t="s">
        <v>2417</v>
      </c>
      <c r="C19" s="31" t="s">
        <v>2406</v>
      </c>
      <c r="D19" s="41">
        <v>185372375.94829273</v>
      </c>
      <c r="E19" s="31" t="s">
        <v>2407</v>
      </c>
      <c r="F19" s="35" t="str">
        <f>INDEX('Crosswalk Particulates'!$B:$B,MATCH('2017 EPA Data'!A19,'Crosswalk Particulates'!$A:$A,0))</f>
        <v>Other-EPA</v>
      </c>
      <c r="G19" s="39">
        <f>INDEX('Crosswalk Particulates'!$E:$E,MATCH('2017 EPA Data'!$B19,'Crosswalk Particulates'!$D:$D,0))</f>
        <v>0</v>
      </c>
      <c r="H19" s="50">
        <f t="shared" si="0"/>
        <v>0</v>
      </c>
    </row>
    <row r="20" spans="1:8" hidden="1">
      <c r="A20" s="31" t="s">
        <v>2421</v>
      </c>
      <c r="B20" s="31" t="s">
        <v>2422</v>
      </c>
      <c r="C20" s="31" t="s">
        <v>2406</v>
      </c>
      <c r="D20" s="41">
        <v>174794811.4647271</v>
      </c>
      <c r="E20" s="31" t="s">
        <v>2407</v>
      </c>
      <c r="F20" s="35" t="str">
        <f>INDEX('Crosswalk Particulates'!$B:$B,MATCH('2017 EPA Data'!A20,'Crosswalk Particulates'!$A:$A,0))</f>
        <v>Other-EPA</v>
      </c>
      <c r="G20" s="39">
        <f>INDEX('Crosswalk Particulates'!$E:$E,MATCH('2017 EPA Data'!$B20,'Crosswalk Particulates'!$D:$D,0))</f>
        <v>0</v>
      </c>
      <c r="H20" s="50">
        <f t="shared" si="0"/>
        <v>0</v>
      </c>
    </row>
    <row r="21" spans="1:8" hidden="1">
      <c r="A21" s="31" t="s">
        <v>2423</v>
      </c>
      <c r="B21" s="31" t="s">
        <v>2409</v>
      </c>
      <c r="C21" s="31" t="s">
        <v>2410</v>
      </c>
      <c r="D21" s="41">
        <v>150416850.31314328</v>
      </c>
      <c r="E21" s="31" t="s">
        <v>2411</v>
      </c>
      <c r="F21" s="35" t="str">
        <f>INDEX('Crosswalk Particulates'!$B:$B,MATCH('2017 EPA Data'!A21,'Crosswalk Particulates'!$A:$A,0))</f>
        <v>Other-EPA</v>
      </c>
      <c r="G21" s="39">
        <f>INDEX('Crosswalk Particulates'!$E:$E,MATCH('2017 EPA Data'!$B21,'Crosswalk Particulates'!$D:$D,0))</f>
        <v>0</v>
      </c>
      <c r="H21" s="50">
        <f t="shared" si="0"/>
        <v>136456033523367.55</v>
      </c>
    </row>
    <row r="22" spans="1:8" hidden="1">
      <c r="A22" s="31" t="s">
        <v>2421</v>
      </c>
      <c r="B22" s="31" t="s">
        <v>2420</v>
      </c>
      <c r="C22" s="31" t="s">
        <v>2406</v>
      </c>
      <c r="D22" s="41">
        <v>132401893.93586494</v>
      </c>
      <c r="E22" s="31" t="s">
        <v>2407</v>
      </c>
      <c r="F22" s="35" t="str">
        <f>INDEX('Crosswalk Particulates'!$B:$B,MATCH('2017 EPA Data'!A22,'Crosswalk Particulates'!$A:$A,0))</f>
        <v>Other-EPA</v>
      </c>
      <c r="G22" s="39">
        <f>INDEX('Crosswalk Particulates'!$E:$E,MATCH('2017 EPA Data'!$B22,'Crosswalk Particulates'!$D:$D,0))</f>
        <v>0</v>
      </c>
      <c r="H22" s="50">
        <f t="shared" si="0"/>
        <v>0</v>
      </c>
    </row>
    <row r="23" spans="1:8" hidden="1">
      <c r="A23" s="31" t="s">
        <v>2418</v>
      </c>
      <c r="B23" s="31" t="s">
        <v>2414</v>
      </c>
      <c r="C23" s="31" t="s">
        <v>2406</v>
      </c>
      <c r="D23" s="41">
        <v>125693914.3737248</v>
      </c>
      <c r="E23" s="31" t="s">
        <v>2407</v>
      </c>
      <c r="F23" s="35" t="str">
        <f>INDEX('Crosswalk Particulates'!$B:$B,MATCH('2017 EPA Data'!A23,'Crosswalk Particulates'!$A:$A,0))</f>
        <v>Other-EPA</v>
      </c>
      <c r="G23" s="39">
        <f>INDEX('Crosswalk Particulates'!$E:$E,MATCH('2017 EPA Data'!$B23,'Crosswalk Particulates'!$D:$D,0))</f>
        <v>0</v>
      </c>
      <c r="H23" s="50">
        <f t="shared" si="0"/>
        <v>0</v>
      </c>
    </row>
    <row r="24" spans="1:8" hidden="1">
      <c r="A24" s="31" t="s">
        <v>2418</v>
      </c>
      <c r="B24" s="31" t="s">
        <v>2409</v>
      </c>
      <c r="C24" s="31" t="s">
        <v>2410</v>
      </c>
      <c r="D24" s="41">
        <v>120709650.75168329</v>
      </c>
      <c r="E24" s="31" t="s">
        <v>2411</v>
      </c>
      <c r="F24" s="35" t="str">
        <f>INDEX('Crosswalk Particulates'!$B:$B,MATCH('2017 EPA Data'!A24,'Crosswalk Particulates'!$A:$A,0))</f>
        <v>Other-EPA</v>
      </c>
      <c r="G24" s="39">
        <f>INDEX('Crosswalk Particulates'!$E:$E,MATCH('2017 EPA Data'!$B24,'Crosswalk Particulates'!$D:$D,0))</f>
        <v>0</v>
      </c>
      <c r="H24" s="50">
        <f t="shared" si="0"/>
        <v>109506083362831.97</v>
      </c>
    </row>
    <row r="25" spans="1:8" hidden="1">
      <c r="A25" s="31" t="s">
        <v>2415</v>
      </c>
      <c r="B25" s="31" t="s">
        <v>2424</v>
      </c>
      <c r="C25" s="31" t="s">
        <v>2406</v>
      </c>
      <c r="D25" s="41">
        <v>98727509.619388506</v>
      </c>
      <c r="E25" s="31" t="s">
        <v>2407</v>
      </c>
      <c r="F25" s="35" t="str">
        <f>INDEX('Crosswalk Particulates'!$B:$B,MATCH('2017 EPA Data'!A25,'Crosswalk Particulates'!$A:$A,0))</f>
        <v>Other-EPA</v>
      </c>
      <c r="G25" s="39">
        <f>INDEX('Crosswalk Particulates'!$E:$E,MATCH('2017 EPA Data'!$B25,'Crosswalk Particulates'!$D:$D,0))</f>
        <v>0</v>
      </c>
      <c r="H25" s="50">
        <f t="shared" si="0"/>
        <v>0</v>
      </c>
    </row>
    <row r="26" spans="1:8" hidden="1">
      <c r="A26" s="31" t="s">
        <v>2415</v>
      </c>
      <c r="B26" s="31" t="s">
        <v>2425</v>
      </c>
      <c r="C26" s="31" t="s">
        <v>2406</v>
      </c>
      <c r="D26" s="41">
        <v>90147027.5880014</v>
      </c>
      <c r="E26" s="31" t="s">
        <v>2407</v>
      </c>
      <c r="F26" s="35" t="str">
        <f>INDEX('Crosswalk Particulates'!$B:$B,MATCH('2017 EPA Data'!A26,'Crosswalk Particulates'!$A:$A,0))</f>
        <v>Other-EPA</v>
      </c>
      <c r="G26" s="39">
        <f>INDEX('Crosswalk Particulates'!$E:$E,MATCH('2017 EPA Data'!$B26,'Crosswalk Particulates'!$D:$D,0))</f>
        <v>0</v>
      </c>
      <c r="H26" s="50">
        <f t="shared" si="0"/>
        <v>0</v>
      </c>
    </row>
    <row r="27" spans="1:8" hidden="1">
      <c r="A27" s="31" t="s">
        <v>2415</v>
      </c>
      <c r="B27" s="31" t="s">
        <v>2426</v>
      </c>
      <c r="C27" s="31" t="s">
        <v>2406</v>
      </c>
      <c r="D27" s="41">
        <v>85672702.656993255</v>
      </c>
      <c r="E27" s="31" t="s">
        <v>2407</v>
      </c>
      <c r="F27" s="35" t="str">
        <f>INDEX('Crosswalk Particulates'!$B:$B,MATCH('2017 EPA Data'!A27,'Crosswalk Particulates'!$A:$A,0))</f>
        <v>Other-EPA</v>
      </c>
      <c r="G27" s="39">
        <f>INDEX('Crosswalk Particulates'!$E:$E,MATCH('2017 EPA Data'!$B27,'Crosswalk Particulates'!$D:$D,0))</f>
        <v>0</v>
      </c>
      <c r="H27" s="50">
        <f t="shared" si="0"/>
        <v>0</v>
      </c>
    </row>
    <row r="28" spans="1:8" hidden="1">
      <c r="A28" s="31" t="s">
        <v>2412</v>
      </c>
      <c r="B28" s="31" t="s">
        <v>2424</v>
      </c>
      <c r="C28" s="31" t="s">
        <v>2406</v>
      </c>
      <c r="D28" s="41">
        <v>82061017.605821595</v>
      </c>
      <c r="E28" s="31" t="s">
        <v>2407</v>
      </c>
      <c r="F28" s="35" t="str">
        <f>INDEX('Crosswalk Particulates'!$B:$B,MATCH('2017 EPA Data'!A28,'Crosswalk Particulates'!$A:$A,0))</f>
        <v>Transportation Sector</v>
      </c>
      <c r="G28" s="39">
        <f>INDEX('Crosswalk Particulates'!$E:$E,MATCH('2017 EPA Data'!$B28,'Crosswalk Particulates'!$D:$D,0))</f>
        <v>0</v>
      </c>
      <c r="H28" s="50">
        <f t="shared" si="0"/>
        <v>0</v>
      </c>
    </row>
    <row r="29" spans="1:8" hidden="1">
      <c r="A29" s="31" t="s">
        <v>2427</v>
      </c>
      <c r="B29" s="31" t="s">
        <v>2405</v>
      </c>
      <c r="C29" s="31" t="s">
        <v>2406</v>
      </c>
      <c r="D29" s="41">
        <v>77818889.356446803</v>
      </c>
      <c r="E29" s="31" t="s">
        <v>2407</v>
      </c>
      <c r="F29" s="35" t="str">
        <f>INDEX('Crosswalk Particulates'!$B:$B,MATCH('2017 EPA Data'!A29,'Crosswalk Particulates'!$A:$A,0))</f>
        <v>process-other-industry</v>
      </c>
      <c r="G29" s="39">
        <f>INDEX('Crosswalk Particulates'!$E:$E,MATCH('2017 EPA Data'!$B29,'Crosswalk Particulates'!$D:$D,0))</f>
        <v>0</v>
      </c>
      <c r="H29" s="50">
        <f t="shared" si="0"/>
        <v>0</v>
      </c>
    </row>
    <row r="30" spans="1:8" hidden="1">
      <c r="A30" s="31" t="s">
        <v>2412</v>
      </c>
      <c r="B30" s="31" t="s">
        <v>2428</v>
      </c>
      <c r="C30" s="31" t="s">
        <v>2406</v>
      </c>
      <c r="D30" s="41">
        <v>72224387.432866514</v>
      </c>
      <c r="E30" s="31" t="s">
        <v>2407</v>
      </c>
      <c r="F30" s="35" t="str">
        <f>INDEX('Crosswalk Particulates'!$B:$B,MATCH('2017 EPA Data'!A30,'Crosswalk Particulates'!$A:$A,0))</f>
        <v>Transportation Sector</v>
      </c>
      <c r="G30" s="39">
        <f>INDEX('Crosswalk Particulates'!$E:$E,MATCH('2017 EPA Data'!$B30,'Crosswalk Particulates'!$D:$D,0))</f>
        <v>0</v>
      </c>
      <c r="H30" s="50">
        <f t="shared" si="0"/>
        <v>0</v>
      </c>
    </row>
    <row r="31" spans="1:8" hidden="1">
      <c r="A31" s="31" t="s">
        <v>2412</v>
      </c>
      <c r="B31" s="31" t="s">
        <v>2422</v>
      </c>
      <c r="C31" s="31" t="s">
        <v>2406</v>
      </c>
      <c r="D31" s="41">
        <v>64682375.388292246</v>
      </c>
      <c r="E31" s="31" t="s">
        <v>2407</v>
      </c>
      <c r="F31" s="35" t="str">
        <f>INDEX('Crosswalk Particulates'!$B:$B,MATCH('2017 EPA Data'!A31,'Crosswalk Particulates'!$A:$A,0))</f>
        <v>Transportation Sector</v>
      </c>
      <c r="G31" s="39">
        <f>INDEX('Crosswalk Particulates'!$E:$E,MATCH('2017 EPA Data'!$B31,'Crosswalk Particulates'!$D:$D,0))</f>
        <v>0</v>
      </c>
      <c r="H31" s="50">
        <f t="shared" si="0"/>
        <v>0</v>
      </c>
    </row>
    <row r="32" spans="1:8" hidden="1">
      <c r="A32" s="31" t="s">
        <v>2415</v>
      </c>
      <c r="B32" s="31" t="s">
        <v>2429</v>
      </c>
      <c r="C32" s="31" t="s">
        <v>2406</v>
      </c>
      <c r="D32" s="41">
        <v>64466582.6559228</v>
      </c>
      <c r="E32" s="31" t="s">
        <v>2407</v>
      </c>
      <c r="F32" s="35" t="str">
        <f>INDEX('Crosswalk Particulates'!$B:$B,MATCH('2017 EPA Data'!A32,'Crosswalk Particulates'!$A:$A,0))</f>
        <v>Other-EPA</v>
      </c>
      <c r="G32" s="39">
        <f>INDEX('Crosswalk Particulates'!$E:$E,MATCH('2017 EPA Data'!$B32,'Crosswalk Particulates'!$D:$D,0))</f>
        <v>0</v>
      </c>
      <c r="H32" s="50">
        <f t="shared" si="0"/>
        <v>0</v>
      </c>
    </row>
    <row r="33" spans="1:8" hidden="1">
      <c r="A33" s="31" t="s">
        <v>2415</v>
      </c>
      <c r="B33" s="31" t="s">
        <v>2417</v>
      </c>
      <c r="C33" s="31" t="s">
        <v>2406</v>
      </c>
      <c r="D33" s="41">
        <v>63417564.858831979</v>
      </c>
      <c r="E33" s="31" t="s">
        <v>2407</v>
      </c>
      <c r="F33" s="35" t="str">
        <f>INDEX('Crosswalk Particulates'!$B:$B,MATCH('2017 EPA Data'!A33,'Crosswalk Particulates'!$A:$A,0))</f>
        <v>Other-EPA</v>
      </c>
      <c r="G33" s="39">
        <f>INDEX('Crosswalk Particulates'!$E:$E,MATCH('2017 EPA Data'!$B33,'Crosswalk Particulates'!$D:$D,0))</f>
        <v>0</v>
      </c>
      <c r="H33" s="50">
        <f t="shared" si="0"/>
        <v>0</v>
      </c>
    </row>
    <row r="34" spans="1:8" hidden="1">
      <c r="A34" s="31" t="s">
        <v>2421</v>
      </c>
      <c r="B34" s="31" t="s">
        <v>2409</v>
      </c>
      <c r="C34" s="31" t="s">
        <v>2410</v>
      </c>
      <c r="D34" s="41">
        <v>59062942.205071695</v>
      </c>
      <c r="E34" s="31" t="s">
        <v>2411</v>
      </c>
      <c r="F34" s="35" t="str">
        <f>INDEX('Crosswalk Particulates'!$B:$B,MATCH('2017 EPA Data'!A34,'Crosswalk Particulates'!$A:$A,0))</f>
        <v>Other-EPA</v>
      </c>
      <c r="G34" s="39">
        <f>INDEX('Crosswalk Particulates'!$E:$E,MATCH('2017 EPA Data'!$B34,'Crosswalk Particulates'!$D:$D,0))</f>
        <v>0</v>
      </c>
      <c r="H34" s="50">
        <f t="shared" si="0"/>
        <v>53581063589255.023</v>
      </c>
    </row>
    <row r="35" spans="1:8" hidden="1">
      <c r="A35" s="31" t="s">
        <v>2430</v>
      </c>
      <c r="B35" s="31" t="s">
        <v>2409</v>
      </c>
      <c r="C35" s="31" t="s">
        <v>2410</v>
      </c>
      <c r="D35" s="41">
        <v>56288751.443703473</v>
      </c>
      <c r="E35" s="31" t="s">
        <v>2411</v>
      </c>
      <c r="F35" s="35" t="str">
        <f>INDEX('Crosswalk Particulates'!$B:$B,MATCH('2017 EPA Data'!A35,'Crosswalk Particulates'!$A:$A,0))</f>
        <v>Transportation Sector</v>
      </c>
      <c r="G35" s="39">
        <f>INDEX('Crosswalk Particulates'!$E:$E,MATCH('2017 EPA Data'!$B35,'Crosswalk Particulates'!$D:$D,0))</f>
        <v>0</v>
      </c>
      <c r="H35" s="50">
        <f t="shared" si="0"/>
        <v>51064357071698.047</v>
      </c>
    </row>
    <row r="36" spans="1:8" hidden="1">
      <c r="A36" s="31" t="s">
        <v>2431</v>
      </c>
      <c r="B36" s="31" t="s">
        <v>2424</v>
      </c>
      <c r="C36" s="31" t="s">
        <v>2406</v>
      </c>
      <c r="D36" s="41">
        <v>54741629.849955224</v>
      </c>
      <c r="E36" s="31" t="s">
        <v>2407</v>
      </c>
      <c r="F36" s="35" t="str">
        <f>INDEX('Crosswalk Particulates'!$B:$B,MATCH('2017 EPA Data'!A36,'Crosswalk Particulates'!$A:$A,0))</f>
        <v>process-ngps-industry</v>
      </c>
      <c r="G36" s="39">
        <f>INDEX('Crosswalk Particulates'!$E:$E,MATCH('2017 EPA Data'!$B36,'Crosswalk Particulates'!$D:$D,0))</f>
        <v>0</v>
      </c>
      <c r="H36" s="50">
        <f t="shared" si="0"/>
        <v>0</v>
      </c>
    </row>
    <row r="37" spans="1:8" hidden="1">
      <c r="A37" s="31" t="s">
        <v>2419</v>
      </c>
      <c r="B37" s="31" t="s">
        <v>2432</v>
      </c>
      <c r="C37" s="31" t="s">
        <v>2406</v>
      </c>
      <c r="D37" s="41">
        <v>52001620.804361202</v>
      </c>
      <c r="E37" s="31" t="s">
        <v>2407</v>
      </c>
      <c r="F37" s="35" t="str">
        <f>INDEX('Crosswalk Particulates'!$B:$B,MATCH('2017 EPA Data'!A37,'Crosswalk Particulates'!$A:$A,0))</f>
        <v>process-other-industry</v>
      </c>
      <c r="G37" s="39">
        <f>INDEX('Crosswalk Particulates'!$E:$E,MATCH('2017 EPA Data'!$B37,'Crosswalk Particulates'!$D:$D,0))</f>
        <v>0</v>
      </c>
      <c r="H37" s="50">
        <f t="shared" si="0"/>
        <v>0</v>
      </c>
    </row>
    <row r="38" spans="1:8" hidden="1">
      <c r="A38" s="31" t="s">
        <v>2431</v>
      </c>
      <c r="B38" s="31" t="s">
        <v>2420</v>
      </c>
      <c r="C38" s="31" t="s">
        <v>2406</v>
      </c>
      <c r="D38" s="41">
        <v>51831502.296228126</v>
      </c>
      <c r="E38" s="31" t="s">
        <v>2407</v>
      </c>
      <c r="F38" s="35" t="str">
        <f>INDEX('Crosswalk Particulates'!$B:$B,MATCH('2017 EPA Data'!A38,'Crosswalk Particulates'!$A:$A,0))</f>
        <v>process-ngps-industry</v>
      </c>
      <c r="G38" s="39">
        <f>INDEX('Crosswalk Particulates'!$E:$E,MATCH('2017 EPA Data'!$B38,'Crosswalk Particulates'!$D:$D,0))</f>
        <v>0</v>
      </c>
      <c r="H38" s="50">
        <f t="shared" si="0"/>
        <v>0</v>
      </c>
    </row>
    <row r="39" spans="1:8" hidden="1">
      <c r="A39" s="31" t="s">
        <v>2412</v>
      </c>
      <c r="B39" s="31" t="s">
        <v>2433</v>
      </c>
      <c r="C39" s="31" t="s">
        <v>2406</v>
      </c>
      <c r="D39" s="41">
        <v>51393694.718206085</v>
      </c>
      <c r="E39" s="31" t="s">
        <v>2407</v>
      </c>
      <c r="F39" s="35" t="str">
        <f>INDEX('Crosswalk Particulates'!$B:$B,MATCH('2017 EPA Data'!A39,'Crosswalk Particulates'!$A:$A,0))</f>
        <v>Transportation Sector</v>
      </c>
      <c r="G39" s="39">
        <f>INDEX('Crosswalk Particulates'!$E:$E,MATCH('2017 EPA Data'!$B39,'Crosswalk Particulates'!$D:$D,0))</f>
        <v>0</v>
      </c>
      <c r="H39" s="50">
        <f t="shared" si="0"/>
        <v>0</v>
      </c>
    </row>
    <row r="40" spans="1:8" hidden="1">
      <c r="A40" s="31" t="s">
        <v>2421</v>
      </c>
      <c r="B40" s="31" t="s">
        <v>2424</v>
      </c>
      <c r="C40" s="31" t="s">
        <v>2406</v>
      </c>
      <c r="D40" s="41">
        <v>49993539.484806798</v>
      </c>
      <c r="E40" s="31" t="s">
        <v>2407</v>
      </c>
      <c r="F40" s="35" t="str">
        <f>INDEX('Crosswalk Particulates'!$B:$B,MATCH('2017 EPA Data'!A40,'Crosswalk Particulates'!$A:$A,0))</f>
        <v>Other-EPA</v>
      </c>
      <c r="G40" s="39">
        <f>INDEX('Crosswalk Particulates'!$E:$E,MATCH('2017 EPA Data'!$B40,'Crosswalk Particulates'!$D:$D,0))</f>
        <v>0</v>
      </c>
      <c r="H40" s="50">
        <f t="shared" si="0"/>
        <v>0</v>
      </c>
    </row>
    <row r="41" spans="1:8" hidden="1">
      <c r="A41" s="31" t="s">
        <v>2418</v>
      </c>
      <c r="B41" s="31" t="s">
        <v>2425</v>
      </c>
      <c r="C41" s="31" t="s">
        <v>2406</v>
      </c>
      <c r="D41" s="41">
        <v>47288354.806647383</v>
      </c>
      <c r="E41" s="31" t="s">
        <v>2407</v>
      </c>
      <c r="F41" s="35" t="str">
        <f>INDEX('Crosswalk Particulates'!$B:$B,MATCH('2017 EPA Data'!A41,'Crosswalk Particulates'!$A:$A,0))</f>
        <v>Other-EPA</v>
      </c>
      <c r="G41" s="39">
        <f>INDEX('Crosswalk Particulates'!$E:$E,MATCH('2017 EPA Data'!$B41,'Crosswalk Particulates'!$D:$D,0))</f>
        <v>0</v>
      </c>
      <c r="H41" s="50">
        <f t="shared" si="0"/>
        <v>0</v>
      </c>
    </row>
    <row r="42" spans="1:8" hidden="1">
      <c r="A42" s="31" t="s">
        <v>2431</v>
      </c>
      <c r="B42" s="31" t="s">
        <v>2413</v>
      </c>
      <c r="C42" s="31" t="s">
        <v>2406</v>
      </c>
      <c r="D42" s="41">
        <v>47263706.212890834</v>
      </c>
      <c r="E42" s="31" t="s">
        <v>2407</v>
      </c>
      <c r="F42" s="35" t="str">
        <f>INDEX('Crosswalk Particulates'!$B:$B,MATCH('2017 EPA Data'!A42,'Crosswalk Particulates'!$A:$A,0))</f>
        <v>process-ngps-industry</v>
      </c>
      <c r="G42" s="39">
        <f>INDEX('Crosswalk Particulates'!$E:$E,MATCH('2017 EPA Data'!$B42,'Crosswalk Particulates'!$D:$D,0))</f>
        <v>0</v>
      </c>
      <c r="H42" s="50">
        <f t="shared" si="0"/>
        <v>0</v>
      </c>
    </row>
    <row r="43" spans="1:8" hidden="1">
      <c r="A43" s="31" t="s">
        <v>2434</v>
      </c>
      <c r="B43" s="31" t="s">
        <v>2409</v>
      </c>
      <c r="C43" s="31" t="s">
        <v>2410</v>
      </c>
      <c r="D43" s="41">
        <v>46036898.620712101</v>
      </c>
      <c r="E43" s="31" t="s">
        <v>2411</v>
      </c>
      <c r="F43" s="35" t="str">
        <f>INDEX('Crosswalk Particulates'!$B:$B,MATCH('2017 EPA Data'!A43,'Crosswalk Particulates'!$A:$A,0))</f>
        <v>Transportation Sector</v>
      </c>
      <c r="G43" s="39">
        <f>INDEX('Crosswalk Particulates'!$E:$E,MATCH('2017 EPA Data'!$B43,'Crosswalk Particulates'!$D:$D,0))</f>
        <v>0</v>
      </c>
      <c r="H43" s="50">
        <f t="shared" si="0"/>
        <v>41764021573524.789</v>
      </c>
    </row>
    <row r="44" spans="1:8" hidden="1">
      <c r="A44" s="31" t="s">
        <v>2435</v>
      </c>
      <c r="B44" s="31" t="s">
        <v>2417</v>
      </c>
      <c r="C44" s="31" t="s">
        <v>2406</v>
      </c>
      <c r="D44" s="41">
        <v>44680525.144529544</v>
      </c>
      <c r="E44" s="31" t="s">
        <v>2407</v>
      </c>
      <c r="F44" s="35" t="str">
        <f>INDEX('Crosswalk Particulates'!$B:$B,MATCH('2017 EPA Data'!A44,'Crosswalk Particulates'!$A:$A,0))</f>
        <v>process-other-industry</v>
      </c>
      <c r="G44" s="39">
        <f>INDEX('Crosswalk Particulates'!$E:$E,MATCH('2017 EPA Data'!$B44,'Crosswalk Particulates'!$D:$D,0))</f>
        <v>0</v>
      </c>
      <c r="H44" s="50">
        <f t="shared" si="0"/>
        <v>0</v>
      </c>
    </row>
    <row r="45" spans="1:8" hidden="1">
      <c r="A45" s="31" t="s">
        <v>2436</v>
      </c>
      <c r="B45" s="31" t="s">
        <v>2417</v>
      </c>
      <c r="C45" s="31" t="s">
        <v>2406</v>
      </c>
      <c r="D45" s="41">
        <v>43071989.514479272</v>
      </c>
      <c r="E45" s="31" t="s">
        <v>2407</v>
      </c>
      <c r="F45" s="35" t="str">
        <f>INDEX('Crosswalk Particulates'!$B:$B,MATCH('2017 EPA Data'!A45,'Crosswalk Particulates'!$A:$A,0))</f>
        <v>process-other-industry</v>
      </c>
      <c r="G45" s="39">
        <f>INDEX('Crosswalk Particulates'!$E:$E,MATCH('2017 EPA Data'!$B45,'Crosswalk Particulates'!$D:$D,0))</f>
        <v>0</v>
      </c>
      <c r="H45" s="50">
        <f t="shared" si="0"/>
        <v>0</v>
      </c>
    </row>
    <row r="46" spans="1:8" hidden="1">
      <c r="A46" s="31" t="s">
        <v>2415</v>
      </c>
      <c r="B46" s="31" t="s">
        <v>2437</v>
      </c>
      <c r="C46" s="31" t="s">
        <v>2406</v>
      </c>
      <c r="D46" s="41">
        <v>42164701.776038274</v>
      </c>
      <c r="E46" s="31" t="s">
        <v>2407</v>
      </c>
      <c r="F46" s="35" t="str">
        <f>INDEX('Crosswalk Particulates'!$B:$B,MATCH('2017 EPA Data'!A46,'Crosswalk Particulates'!$A:$A,0))</f>
        <v>Other-EPA</v>
      </c>
      <c r="G46" s="39">
        <f>INDEX('Crosswalk Particulates'!$E:$E,MATCH('2017 EPA Data'!$B46,'Crosswalk Particulates'!$D:$D,0))</f>
        <v>0</v>
      </c>
      <c r="H46" s="50">
        <f t="shared" si="0"/>
        <v>0</v>
      </c>
    </row>
    <row r="47" spans="1:8" hidden="1">
      <c r="A47" s="31" t="s">
        <v>2418</v>
      </c>
      <c r="B47" s="31" t="s">
        <v>2424</v>
      </c>
      <c r="C47" s="31" t="s">
        <v>2406</v>
      </c>
      <c r="D47" s="41">
        <v>41626580.321728878</v>
      </c>
      <c r="E47" s="31" t="s">
        <v>2407</v>
      </c>
      <c r="F47" s="35" t="str">
        <f>INDEX('Crosswalk Particulates'!$B:$B,MATCH('2017 EPA Data'!A47,'Crosswalk Particulates'!$A:$A,0))</f>
        <v>Other-EPA</v>
      </c>
      <c r="G47" s="39">
        <f>INDEX('Crosswalk Particulates'!$E:$E,MATCH('2017 EPA Data'!$B47,'Crosswalk Particulates'!$D:$D,0))</f>
        <v>0</v>
      </c>
      <c r="H47" s="50">
        <f t="shared" si="0"/>
        <v>0</v>
      </c>
    </row>
    <row r="48" spans="1:8" hidden="1">
      <c r="A48" s="31" t="s">
        <v>2438</v>
      </c>
      <c r="B48" s="31" t="s">
        <v>2413</v>
      </c>
      <c r="C48" s="31" t="s">
        <v>2406</v>
      </c>
      <c r="D48" s="41">
        <v>39196449.842600055</v>
      </c>
      <c r="E48" s="31" t="s">
        <v>2407</v>
      </c>
      <c r="F48" s="35" t="str">
        <f>INDEX('Crosswalk Particulates'!$B:$B,MATCH('2017 EPA Data'!A48,'Crosswalk Particulates'!$A:$A,0))</f>
        <v>Residential Buildings Sector</v>
      </c>
      <c r="G48" s="39">
        <f>INDEX('Crosswalk Particulates'!$E:$E,MATCH('2017 EPA Data'!$B48,'Crosswalk Particulates'!$D:$D,0))</f>
        <v>0</v>
      </c>
      <c r="H48" s="50">
        <f t="shared" si="0"/>
        <v>0</v>
      </c>
    </row>
    <row r="49" spans="1:8" hidden="1">
      <c r="A49" s="31" t="s">
        <v>2423</v>
      </c>
      <c r="B49" s="31" t="s">
        <v>2413</v>
      </c>
      <c r="C49" s="31" t="s">
        <v>2406</v>
      </c>
      <c r="D49" s="41">
        <v>38088092.404377259</v>
      </c>
      <c r="E49" s="31" t="s">
        <v>2407</v>
      </c>
      <c r="F49" s="35" t="str">
        <f>INDEX('Crosswalk Particulates'!$B:$B,MATCH('2017 EPA Data'!A49,'Crosswalk Particulates'!$A:$A,0))</f>
        <v>Other-EPA</v>
      </c>
      <c r="G49" s="39">
        <f>INDEX('Crosswalk Particulates'!$E:$E,MATCH('2017 EPA Data'!$B49,'Crosswalk Particulates'!$D:$D,0))</f>
        <v>0</v>
      </c>
      <c r="H49" s="50">
        <f t="shared" si="0"/>
        <v>0</v>
      </c>
    </row>
    <row r="50" spans="1:8" hidden="1">
      <c r="A50" s="31" t="s">
        <v>2431</v>
      </c>
      <c r="B50" s="31" t="s">
        <v>2417</v>
      </c>
      <c r="C50" s="31" t="s">
        <v>2406</v>
      </c>
      <c r="D50" s="41">
        <v>37756091.444871344</v>
      </c>
      <c r="E50" s="31" t="s">
        <v>2407</v>
      </c>
      <c r="F50" s="35" t="str">
        <f>INDEX('Crosswalk Particulates'!$B:$B,MATCH('2017 EPA Data'!A50,'Crosswalk Particulates'!$A:$A,0))</f>
        <v>process-ngps-industry</v>
      </c>
      <c r="G50" s="39">
        <f>INDEX('Crosswalk Particulates'!$E:$E,MATCH('2017 EPA Data'!$B50,'Crosswalk Particulates'!$D:$D,0))</f>
        <v>0</v>
      </c>
      <c r="H50" s="50">
        <f t="shared" si="0"/>
        <v>0</v>
      </c>
    </row>
    <row r="51" spans="1:8" hidden="1">
      <c r="A51" s="31" t="s">
        <v>2418</v>
      </c>
      <c r="B51" s="31" t="s">
        <v>2426</v>
      </c>
      <c r="C51" s="31" t="s">
        <v>2406</v>
      </c>
      <c r="D51" s="41">
        <v>37374454.719114833</v>
      </c>
      <c r="E51" s="31" t="s">
        <v>2407</v>
      </c>
      <c r="F51" s="35" t="str">
        <f>INDEX('Crosswalk Particulates'!$B:$B,MATCH('2017 EPA Data'!A51,'Crosswalk Particulates'!$A:$A,0))</f>
        <v>Other-EPA</v>
      </c>
      <c r="G51" s="39">
        <f>INDEX('Crosswalk Particulates'!$E:$E,MATCH('2017 EPA Data'!$B51,'Crosswalk Particulates'!$D:$D,0))</f>
        <v>0</v>
      </c>
      <c r="H51" s="50">
        <f t="shared" si="0"/>
        <v>0</v>
      </c>
    </row>
    <row r="52" spans="1:8" hidden="1">
      <c r="A52" s="31" t="s">
        <v>2421</v>
      </c>
      <c r="B52" s="31" t="s">
        <v>2433</v>
      </c>
      <c r="C52" s="31" t="s">
        <v>2406</v>
      </c>
      <c r="D52" s="41">
        <v>37160153.644610539</v>
      </c>
      <c r="E52" s="31" t="s">
        <v>2407</v>
      </c>
      <c r="F52" s="35" t="str">
        <f>INDEX('Crosswalk Particulates'!$B:$B,MATCH('2017 EPA Data'!A52,'Crosswalk Particulates'!$A:$A,0))</f>
        <v>Other-EPA</v>
      </c>
      <c r="G52" s="39">
        <f>INDEX('Crosswalk Particulates'!$E:$E,MATCH('2017 EPA Data'!$B52,'Crosswalk Particulates'!$D:$D,0))</f>
        <v>0</v>
      </c>
      <c r="H52" s="50">
        <f t="shared" si="0"/>
        <v>0</v>
      </c>
    </row>
    <row r="53" spans="1:8" hidden="1">
      <c r="A53" s="31" t="s">
        <v>2438</v>
      </c>
      <c r="B53" s="31" t="s">
        <v>2424</v>
      </c>
      <c r="C53" s="31" t="s">
        <v>2406</v>
      </c>
      <c r="D53" s="41">
        <v>35806286.794007808</v>
      </c>
      <c r="E53" s="31" t="s">
        <v>2407</v>
      </c>
      <c r="F53" s="35" t="str">
        <f>INDEX('Crosswalk Particulates'!$B:$B,MATCH('2017 EPA Data'!A53,'Crosswalk Particulates'!$A:$A,0))</f>
        <v>Residential Buildings Sector</v>
      </c>
      <c r="G53" s="39">
        <f>INDEX('Crosswalk Particulates'!$E:$E,MATCH('2017 EPA Data'!$B53,'Crosswalk Particulates'!$D:$D,0))</f>
        <v>0</v>
      </c>
      <c r="H53" s="50">
        <f t="shared" si="0"/>
        <v>0</v>
      </c>
    </row>
    <row r="54" spans="1:8" hidden="1">
      <c r="A54" s="31" t="s">
        <v>2439</v>
      </c>
      <c r="B54" s="31" t="s">
        <v>2432</v>
      </c>
      <c r="C54" s="31" t="s">
        <v>2406</v>
      </c>
      <c r="D54" s="41">
        <v>33904125.75125245</v>
      </c>
      <c r="E54" s="31" t="s">
        <v>2407</v>
      </c>
      <c r="F54" s="35" t="str">
        <f>INDEX('Crosswalk Particulates'!$B:$B,MATCH('2017 EPA Data'!A54,'Crosswalk Particulates'!$A:$A,0))</f>
        <v>process-other-industry</v>
      </c>
      <c r="G54" s="39">
        <f>INDEX('Crosswalk Particulates'!$E:$E,MATCH('2017 EPA Data'!$B54,'Crosswalk Particulates'!$D:$D,0))</f>
        <v>0</v>
      </c>
      <c r="H54" s="50">
        <f t="shared" si="0"/>
        <v>0</v>
      </c>
    </row>
    <row r="55" spans="1:8" hidden="1">
      <c r="A55" s="31" t="s">
        <v>2415</v>
      </c>
      <c r="B55" s="31" t="s">
        <v>2420</v>
      </c>
      <c r="C55" s="31" t="s">
        <v>2406</v>
      </c>
      <c r="D55" s="41">
        <v>33814592.823322885</v>
      </c>
      <c r="E55" s="31" t="s">
        <v>2407</v>
      </c>
      <c r="F55" s="35" t="str">
        <f>INDEX('Crosswalk Particulates'!$B:$B,MATCH('2017 EPA Data'!A55,'Crosswalk Particulates'!$A:$A,0))</f>
        <v>Other-EPA</v>
      </c>
      <c r="G55" s="39">
        <f>INDEX('Crosswalk Particulates'!$E:$E,MATCH('2017 EPA Data'!$B55,'Crosswalk Particulates'!$D:$D,0))</f>
        <v>0</v>
      </c>
      <c r="H55" s="50">
        <f t="shared" si="0"/>
        <v>0</v>
      </c>
    </row>
    <row r="56" spans="1:8" hidden="1">
      <c r="A56" s="31" t="s">
        <v>2440</v>
      </c>
      <c r="B56" s="31" t="s">
        <v>2409</v>
      </c>
      <c r="C56" s="31" t="s">
        <v>2410</v>
      </c>
      <c r="D56" s="41">
        <v>33574536.164925985</v>
      </c>
      <c r="E56" s="31" t="s">
        <v>2411</v>
      </c>
      <c r="F56" s="35" t="str">
        <f>INDEX('Crosswalk Particulates'!$B:$B,MATCH('2017 EPA Data'!A56,'Crosswalk Particulates'!$A:$A,0))</f>
        <v>industry-fuel-natural gas</v>
      </c>
      <c r="G56" s="39">
        <f>INDEX('Crosswalk Particulates'!$E:$E,MATCH('2017 EPA Data'!$B56,'Crosswalk Particulates'!$D:$D,0))</f>
        <v>0</v>
      </c>
      <c r="H56" s="50">
        <f t="shared" si="0"/>
        <v>30458343084001.77</v>
      </c>
    </row>
    <row r="57" spans="1:8" hidden="1">
      <c r="A57" s="31" t="s">
        <v>2441</v>
      </c>
      <c r="B57" s="31" t="s">
        <v>2405</v>
      </c>
      <c r="C57" s="31" t="s">
        <v>2406</v>
      </c>
      <c r="D57" s="41">
        <v>32322016.570058584</v>
      </c>
      <c r="E57" s="31" t="s">
        <v>2407</v>
      </c>
      <c r="F57" s="35" t="str">
        <f>INDEX('Crosswalk Particulates'!$B:$B,MATCH('2017 EPA Data'!A57,'Crosswalk Particulates'!$A:$A,0))</f>
        <v>process-agriculture-industry</v>
      </c>
      <c r="G57" s="39">
        <f>INDEX('Crosswalk Particulates'!$E:$E,MATCH('2017 EPA Data'!$B57,'Crosswalk Particulates'!$D:$D,0))</f>
        <v>0</v>
      </c>
      <c r="H57" s="50">
        <f t="shared" si="0"/>
        <v>0</v>
      </c>
    </row>
    <row r="58" spans="1:8" hidden="1">
      <c r="A58" s="31" t="s">
        <v>2418</v>
      </c>
      <c r="B58" s="31" t="s">
        <v>2437</v>
      </c>
      <c r="C58" s="31" t="s">
        <v>2406</v>
      </c>
      <c r="D58" s="41">
        <v>31109345.680750918</v>
      </c>
      <c r="E58" s="31" t="s">
        <v>2407</v>
      </c>
      <c r="F58" s="35" t="str">
        <f>INDEX('Crosswalk Particulates'!$B:$B,MATCH('2017 EPA Data'!A58,'Crosswalk Particulates'!$A:$A,0))</f>
        <v>Other-EPA</v>
      </c>
      <c r="G58" s="39">
        <f>INDEX('Crosswalk Particulates'!$E:$E,MATCH('2017 EPA Data'!$B58,'Crosswalk Particulates'!$D:$D,0))</f>
        <v>0</v>
      </c>
      <c r="H58" s="50">
        <f t="shared" si="0"/>
        <v>0</v>
      </c>
    </row>
    <row r="59" spans="1:8" hidden="1">
      <c r="A59" s="31" t="s">
        <v>2442</v>
      </c>
      <c r="B59" s="31" t="s">
        <v>2420</v>
      </c>
      <c r="C59" s="31" t="s">
        <v>2406</v>
      </c>
      <c r="D59" s="41">
        <v>30656772.244376291</v>
      </c>
      <c r="E59" s="31" t="s">
        <v>2407</v>
      </c>
      <c r="F59" s="35" t="str">
        <f>INDEX('Crosswalk Particulates'!$B:$B,MATCH('2017 EPA Data'!A59,'Crosswalk Particulates'!$A:$A,0))</f>
        <v>process-other-industry</v>
      </c>
      <c r="G59" s="39">
        <f>INDEX('Crosswalk Particulates'!$E:$E,MATCH('2017 EPA Data'!$B59,'Crosswalk Particulates'!$D:$D,0))</f>
        <v>0</v>
      </c>
      <c r="H59" s="50">
        <f t="shared" si="0"/>
        <v>0</v>
      </c>
    </row>
    <row r="60" spans="1:8" hidden="1">
      <c r="A60" s="31" t="s">
        <v>2418</v>
      </c>
      <c r="B60" s="31" t="s">
        <v>2417</v>
      </c>
      <c r="C60" s="31" t="s">
        <v>2406</v>
      </c>
      <c r="D60" s="41">
        <v>30520367.357696813</v>
      </c>
      <c r="E60" s="31" t="s">
        <v>2407</v>
      </c>
      <c r="F60" s="35" t="str">
        <f>INDEX('Crosswalk Particulates'!$B:$B,MATCH('2017 EPA Data'!A60,'Crosswalk Particulates'!$A:$A,0))</f>
        <v>Other-EPA</v>
      </c>
      <c r="G60" s="39">
        <f>INDEX('Crosswalk Particulates'!$E:$E,MATCH('2017 EPA Data'!$B60,'Crosswalk Particulates'!$D:$D,0))</f>
        <v>0</v>
      </c>
      <c r="H60" s="50">
        <f t="shared" si="0"/>
        <v>0</v>
      </c>
    </row>
    <row r="61" spans="1:8" hidden="1">
      <c r="A61" s="31" t="s">
        <v>2443</v>
      </c>
      <c r="B61" s="31" t="s">
        <v>2409</v>
      </c>
      <c r="C61" s="31" t="s">
        <v>2410</v>
      </c>
      <c r="D61" s="41">
        <v>29858457.14055454</v>
      </c>
      <c r="E61" s="31" t="s">
        <v>2411</v>
      </c>
      <c r="F61" s="35" t="str">
        <f>INDEX('Crosswalk Particulates'!$B:$B,MATCH('2017 EPA Data'!A61,'Crosswalk Particulates'!$A:$A,0))</f>
        <v>Transportation Sector</v>
      </c>
      <c r="G61" s="39">
        <f>INDEX('Crosswalk Particulates'!$E:$E,MATCH('2017 EPA Data'!$B61,'Crosswalk Particulates'!$D:$D,0))</f>
        <v>0</v>
      </c>
      <c r="H61" s="50">
        <f t="shared" si="0"/>
        <v>27087168891286.973</v>
      </c>
    </row>
    <row r="62" spans="1:8" hidden="1">
      <c r="A62" s="31" t="s">
        <v>2421</v>
      </c>
      <c r="B62" s="31" t="s">
        <v>2428</v>
      </c>
      <c r="C62" s="31" t="s">
        <v>2406</v>
      </c>
      <c r="D62" s="41">
        <v>29235222.610456701</v>
      </c>
      <c r="E62" s="31" t="s">
        <v>2407</v>
      </c>
      <c r="F62" s="35" t="str">
        <f>INDEX('Crosswalk Particulates'!$B:$B,MATCH('2017 EPA Data'!A62,'Crosswalk Particulates'!$A:$A,0))</f>
        <v>Other-EPA</v>
      </c>
      <c r="G62" s="39">
        <f>INDEX('Crosswalk Particulates'!$E:$E,MATCH('2017 EPA Data'!$B62,'Crosswalk Particulates'!$D:$D,0))</f>
        <v>0</v>
      </c>
      <c r="H62" s="50">
        <f t="shared" si="0"/>
        <v>0</v>
      </c>
    </row>
    <row r="63" spans="1:8" hidden="1">
      <c r="A63" s="31" t="s">
        <v>2412</v>
      </c>
      <c r="B63" s="31" t="s">
        <v>2414</v>
      </c>
      <c r="C63" s="31" t="s">
        <v>2406</v>
      </c>
      <c r="D63" s="41">
        <v>29198938.278792076</v>
      </c>
      <c r="E63" s="31" t="s">
        <v>2407</v>
      </c>
      <c r="F63" s="35" t="str">
        <f>INDEX('Crosswalk Particulates'!$B:$B,MATCH('2017 EPA Data'!A63,'Crosswalk Particulates'!$A:$A,0))</f>
        <v>Transportation Sector</v>
      </c>
      <c r="G63" s="39">
        <f>INDEX('Crosswalk Particulates'!$E:$E,MATCH('2017 EPA Data'!$B63,'Crosswalk Particulates'!$D:$D,0))</f>
        <v>0</v>
      </c>
      <c r="H63" s="50">
        <f t="shared" si="0"/>
        <v>0</v>
      </c>
    </row>
    <row r="64" spans="1:8" hidden="1">
      <c r="A64" s="31" t="s">
        <v>2439</v>
      </c>
      <c r="B64" s="31" t="s">
        <v>2417</v>
      </c>
      <c r="C64" s="31" t="s">
        <v>2406</v>
      </c>
      <c r="D64" s="41">
        <v>28927226.62734938</v>
      </c>
      <c r="E64" s="31" t="s">
        <v>2407</v>
      </c>
      <c r="F64" s="35" t="str">
        <f>INDEX('Crosswalk Particulates'!$B:$B,MATCH('2017 EPA Data'!A64,'Crosswalk Particulates'!$A:$A,0))</f>
        <v>process-other-industry</v>
      </c>
      <c r="G64" s="39">
        <f>INDEX('Crosswalk Particulates'!$E:$E,MATCH('2017 EPA Data'!$B64,'Crosswalk Particulates'!$D:$D,0))</f>
        <v>0</v>
      </c>
      <c r="H64" s="50">
        <f t="shared" si="0"/>
        <v>0</v>
      </c>
    </row>
    <row r="65" spans="1:8" hidden="1">
      <c r="A65" s="31" t="s">
        <v>2444</v>
      </c>
      <c r="B65" s="31" t="s">
        <v>2417</v>
      </c>
      <c r="C65" s="31" t="s">
        <v>2406</v>
      </c>
      <c r="D65" s="41">
        <v>27840864.850412026</v>
      </c>
      <c r="E65" s="31" t="s">
        <v>2407</v>
      </c>
      <c r="F65" s="35" t="str">
        <f>INDEX('Crosswalk Particulates'!$B:$B,MATCH('2017 EPA Data'!A65,'Crosswalk Particulates'!$A:$A,0))</f>
        <v>process-other-industry</v>
      </c>
      <c r="G65" s="39">
        <f>INDEX('Crosswalk Particulates'!$E:$E,MATCH('2017 EPA Data'!$B65,'Crosswalk Particulates'!$D:$D,0))</f>
        <v>0</v>
      </c>
      <c r="H65" s="50">
        <f t="shared" si="0"/>
        <v>0</v>
      </c>
    </row>
    <row r="66" spans="1:8" hidden="1">
      <c r="A66" s="31" t="s">
        <v>2442</v>
      </c>
      <c r="B66" s="31" t="s">
        <v>2417</v>
      </c>
      <c r="C66" s="31" t="s">
        <v>2406</v>
      </c>
      <c r="D66" s="41">
        <v>27216593.927025344</v>
      </c>
      <c r="E66" s="31" t="s">
        <v>2407</v>
      </c>
      <c r="F66" s="35" t="str">
        <f>INDEX('Crosswalk Particulates'!$B:$B,MATCH('2017 EPA Data'!A66,'Crosswalk Particulates'!$A:$A,0))</f>
        <v>process-other-industry</v>
      </c>
      <c r="G66" s="39">
        <f>INDEX('Crosswalk Particulates'!$E:$E,MATCH('2017 EPA Data'!$B66,'Crosswalk Particulates'!$D:$D,0))</f>
        <v>0</v>
      </c>
      <c r="H66" s="50">
        <f t="shared" si="0"/>
        <v>0</v>
      </c>
    </row>
    <row r="67" spans="1:8" hidden="1">
      <c r="A67" s="31" t="s">
        <v>2404</v>
      </c>
      <c r="B67" s="31" t="s">
        <v>2445</v>
      </c>
      <c r="C67" s="31" t="s">
        <v>2446</v>
      </c>
      <c r="D67" s="41">
        <v>25823487.798769999</v>
      </c>
      <c r="E67" s="31" t="s">
        <v>2411</v>
      </c>
      <c r="F67" s="35" t="str">
        <f>INDEX('Crosswalk Particulates'!$B:$B,MATCH('2017 EPA Data'!A67,'Crosswalk Particulates'!$A:$A,0))</f>
        <v>Other-EPA</v>
      </c>
      <c r="G67" s="39" t="str">
        <f>INDEX('Crosswalk Particulates'!$E:$E,MATCH('2017 EPA Data'!$B67,'Crosswalk Particulates'!$D:$D,0))</f>
        <v>VOC</v>
      </c>
      <c r="H67" s="50">
        <f t="shared" si="0"/>
        <v>23426701924839.656</v>
      </c>
    </row>
    <row r="68" spans="1:8" hidden="1">
      <c r="A68" s="31" t="s">
        <v>2440</v>
      </c>
      <c r="B68" s="31" t="s">
        <v>2413</v>
      </c>
      <c r="C68" s="31" t="s">
        <v>2406</v>
      </c>
      <c r="D68" s="41">
        <v>25462699.121412534</v>
      </c>
      <c r="E68" s="31" t="s">
        <v>2407</v>
      </c>
      <c r="F68" s="35" t="str">
        <f>INDEX('Crosswalk Particulates'!$B:$B,MATCH('2017 EPA Data'!A68,'Crosswalk Particulates'!$A:$A,0))</f>
        <v>industry-fuel-natural gas</v>
      </c>
      <c r="G68" s="39">
        <f>INDEX('Crosswalk Particulates'!$E:$E,MATCH('2017 EPA Data'!$B68,'Crosswalk Particulates'!$D:$D,0))</f>
        <v>0</v>
      </c>
      <c r="H68" s="50">
        <f t="shared" ref="H68:H131" si="1">IF(E68="TON",D68/metricton_to_shortton,0)*10^6</f>
        <v>0</v>
      </c>
    </row>
    <row r="69" spans="1:8" hidden="1">
      <c r="A69" s="31" t="s">
        <v>2408</v>
      </c>
      <c r="B69" s="31" t="s">
        <v>2428</v>
      </c>
      <c r="C69" s="31" t="s">
        <v>2406</v>
      </c>
      <c r="D69" s="41">
        <v>25262942.778996896</v>
      </c>
      <c r="E69" s="31" t="s">
        <v>2407</v>
      </c>
      <c r="F69" s="35" t="str">
        <f>INDEX('Crosswalk Particulates'!$B:$B,MATCH('2017 EPA Data'!A69,'Crosswalk Particulates'!$A:$A,0))</f>
        <v>process-other-industry</v>
      </c>
      <c r="G69" s="39">
        <f>INDEX('Crosswalk Particulates'!$E:$E,MATCH('2017 EPA Data'!$B69,'Crosswalk Particulates'!$D:$D,0))</f>
        <v>0</v>
      </c>
      <c r="H69" s="50">
        <f t="shared" si="1"/>
        <v>0</v>
      </c>
    </row>
    <row r="70" spans="1:8" hidden="1">
      <c r="A70" s="31" t="s">
        <v>2408</v>
      </c>
      <c r="B70" s="31" t="s">
        <v>2447</v>
      </c>
      <c r="C70" s="31" t="s">
        <v>2406</v>
      </c>
      <c r="D70" s="41">
        <v>24968703.593934689</v>
      </c>
      <c r="E70" s="31" t="s">
        <v>2407</v>
      </c>
      <c r="F70" s="35" t="str">
        <f>INDEX('Crosswalk Particulates'!$B:$B,MATCH('2017 EPA Data'!A70,'Crosswalk Particulates'!$A:$A,0))</f>
        <v>process-other-industry</v>
      </c>
      <c r="G70" s="39">
        <f>INDEX('Crosswalk Particulates'!$E:$E,MATCH('2017 EPA Data'!$B70,'Crosswalk Particulates'!$D:$D,0))</f>
        <v>0</v>
      </c>
      <c r="H70" s="50">
        <f t="shared" si="1"/>
        <v>0</v>
      </c>
    </row>
    <row r="71" spans="1:8" hidden="1">
      <c r="A71" s="31" t="s">
        <v>2412</v>
      </c>
      <c r="B71" s="31" t="s">
        <v>2413</v>
      </c>
      <c r="C71" s="31" t="s">
        <v>2406</v>
      </c>
      <c r="D71" s="41">
        <v>24553405.320878815</v>
      </c>
      <c r="E71" s="31" t="s">
        <v>2407</v>
      </c>
      <c r="F71" s="35" t="str">
        <f>INDEX('Crosswalk Particulates'!$B:$B,MATCH('2017 EPA Data'!A71,'Crosswalk Particulates'!$A:$A,0))</f>
        <v>Transportation Sector</v>
      </c>
      <c r="G71" s="39">
        <f>INDEX('Crosswalk Particulates'!$E:$E,MATCH('2017 EPA Data'!$B71,'Crosswalk Particulates'!$D:$D,0))</f>
        <v>0</v>
      </c>
      <c r="H71" s="50">
        <f t="shared" si="1"/>
        <v>0</v>
      </c>
    </row>
    <row r="72" spans="1:8" hidden="1">
      <c r="A72" s="31" t="s">
        <v>2448</v>
      </c>
      <c r="B72" s="31" t="s">
        <v>2405</v>
      </c>
      <c r="C72" s="31" t="s">
        <v>2406</v>
      </c>
      <c r="D72" s="41">
        <v>22016555.35956376</v>
      </c>
      <c r="E72" s="31" t="s">
        <v>2407</v>
      </c>
      <c r="F72" s="35" t="str">
        <f>INDEX('Crosswalk Particulates'!$B:$B,MATCH('2017 EPA Data'!A72,'Crosswalk Particulates'!$A:$A,0))</f>
        <v>process-waste-industry</v>
      </c>
      <c r="G72" s="39">
        <f>INDEX('Crosswalk Particulates'!$E:$E,MATCH('2017 EPA Data'!$B72,'Crosswalk Particulates'!$D:$D,0))</f>
        <v>0</v>
      </c>
      <c r="H72" s="50">
        <f t="shared" si="1"/>
        <v>0</v>
      </c>
    </row>
    <row r="73" spans="1:8" hidden="1">
      <c r="A73" s="31" t="s">
        <v>2416</v>
      </c>
      <c r="B73" s="31" t="s">
        <v>2413</v>
      </c>
      <c r="C73" s="31" t="s">
        <v>2406</v>
      </c>
      <c r="D73" s="41">
        <v>21542677.042533003</v>
      </c>
      <c r="E73" s="31" t="s">
        <v>2407</v>
      </c>
      <c r="F73" s="35" t="str">
        <f>INDEX('Crosswalk Particulates'!$B:$B,MATCH('2017 EPA Data'!A73,'Crosswalk Particulates'!$A:$A,0))</f>
        <v>Transportation Sector</v>
      </c>
      <c r="G73" s="39">
        <f>INDEX('Crosswalk Particulates'!$E:$E,MATCH('2017 EPA Data'!$B73,'Crosswalk Particulates'!$D:$D,0))</f>
        <v>0</v>
      </c>
      <c r="H73" s="50">
        <f t="shared" si="1"/>
        <v>0</v>
      </c>
    </row>
    <row r="74" spans="1:8" hidden="1">
      <c r="A74" s="31" t="s">
        <v>2435</v>
      </c>
      <c r="B74" s="31" t="s">
        <v>2420</v>
      </c>
      <c r="C74" s="31" t="s">
        <v>2406</v>
      </c>
      <c r="D74" s="41">
        <v>19781989.96712821</v>
      </c>
      <c r="E74" s="31" t="s">
        <v>2407</v>
      </c>
      <c r="F74" s="35" t="str">
        <f>INDEX('Crosswalk Particulates'!$B:$B,MATCH('2017 EPA Data'!A74,'Crosswalk Particulates'!$A:$A,0))</f>
        <v>process-other-industry</v>
      </c>
      <c r="G74" s="39">
        <f>INDEX('Crosswalk Particulates'!$E:$E,MATCH('2017 EPA Data'!$B74,'Crosswalk Particulates'!$D:$D,0))</f>
        <v>0</v>
      </c>
      <c r="H74" s="50">
        <f t="shared" si="1"/>
        <v>0</v>
      </c>
    </row>
    <row r="75" spans="1:8" hidden="1">
      <c r="A75" s="31" t="s">
        <v>2430</v>
      </c>
      <c r="B75" s="31" t="s">
        <v>2413</v>
      </c>
      <c r="C75" s="31" t="s">
        <v>2406</v>
      </c>
      <c r="D75" s="41">
        <v>19700154.249254867</v>
      </c>
      <c r="E75" s="31" t="s">
        <v>2407</v>
      </c>
      <c r="F75" s="35" t="str">
        <f>INDEX('Crosswalk Particulates'!$B:$B,MATCH('2017 EPA Data'!A75,'Crosswalk Particulates'!$A:$A,0))</f>
        <v>Transportation Sector</v>
      </c>
      <c r="G75" s="39">
        <f>INDEX('Crosswalk Particulates'!$E:$E,MATCH('2017 EPA Data'!$B75,'Crosswalk Particulates'!$D:$D,0))</f>
        <v>0</v>
      </c>
      <c r="H75" s="50">
        <f t="shared" si="1"/>
        <v>0</v>
      </c>
    </row>
    <row r="76" spans="1:8" hidden="1">
      <c r="A76" s="31" t="s">
        <v>2415</v>
      </c>
      <c r="B76" s="31" t="s">
        <v>2449</v>
      </c>
      <c r="C76" s="31" t="s">
        <v>2446</v>
      </c>
      <c r="D76" s="41">
        <v>19487071.795969751</v>
      </c>
      <c r="E76" s="31" t="s">
        <v>2411</v>
      </c>
      <c r="F76" s="35" t="str">
        <f>INDEX('Crosswalk Particulates'!$B:$B,MATCH('2017 EPA Data'!A76,'Crosswalk Particulates'!$A:$A,0))</f>
        <v>Other-EPA</v>
      </c>
      <c r="G76" s="39" t="str">
        <f>INDEX('Crosswalk Particulates'!$E:$E,MATCH('2017 EPA Data'!$B76,'Crosswalk Particulates'!$D:$D,0))</f>
        <v>CO</v>
      </c>
      <c r="H76" s="50">
        <f t="shared" si="1"/>
        <v>17678395184630.234</v>
      </c>
    </row>
    <row r="77" spans="1:8" hidden="1">
      <c r="A77" s="31" t="s">
        <v>2415</v>
      </c>
      <c r="B77" s="31" t="s">
        <v>2450</v>
      </c>
      <c r="C77" s="31" t="s">
        <v>2406</v>
      </c>
      <c r="D77" s="41">
        <v>18950991.385659393</v>
      </c>
      <c r="E77" s="31" t="s">
        <v>2407</v>
      </c>
      <c r="F77" s="35" t="str">
        <f>INDEX('Crosswalk Particulates'!$B:$B,MATCH('2017 EPA Data'!A77,'Crosswalk Particulates'!$A:$A,0))</f>
        <v>Other-EPA</v>
      </c>
      <c r="G77" s="39">
        <f>INDEX('Crosswalk Particulates'!$E:$E,MATCH('2017 EPA Data'!$B77,'Crosswalk Particulates'!$D:$D,0))</f>
        <v>0</v>
      </c>
      <c r="H77" s="50">
        <f t="shared" si="1"/>
        <v>0</v>
      </c>
    </row>
    <row r="78" spans="1:8" hidden="1">
      <c r="A78" s="31" t="s">
        <v>2438</v>
      </c>
      <c r="B78" s="31" t="s">
        <v>2414</v>
      </c>
      <c r="C78" s="31" t="s">
        <v>2406</v>
      </c>
      <c r="D78" s="41">
        <v>18713350.277910288</v>
      </c>
      <c r="E78" s="31" t="s">
        <v>2407</v>
      </c>
      <c r="F78" s="35" t="str">
        <f>INDEX('Crosswalk Particulates'!$B:$B,MATCH('2017 EPA Data'!A78,'Crosswalk Particulates'!$A:$A,0))</f>
        <v>Residential Buildings Sector</v>
      </c>
      <c r="G78" s="39">
        <f>INDEX('Crosswalk Particulates'!$E:$E,MATCH('2017 EPA Data'!$B78,'Crosswalk Particulates'!$D:$D,0))</f>
        <v>0</v>
      </c>
      <c r="H78" s="50">
        <f t="shared" si="1"/>
        <v>0</v>
      </c>
    </row>
    <row r="79" spans="1:8" hidden="1">
      <c r="A79" s="31" t="s">
        <v>2442</v>
      </c>
      <c r="B79" s="31" t="s">
        <v>2451</v>
      </c>
      <c r="C79" s="31" t="s">
        <v>2406</v>
      </c>
      <c r="D79" s="41">
        <v>18364685.846163549</v>
      </c>
      <c r="E79" s="31" t="s">
        <v>2407</v>
      </c>
      <c r="F79" s="35" t="str">
        <f>INDEX('Crosswalk Particulates'!$B:$B,MATCH('2017 EPA Data'!A79,'Crosswalk Particulates'!$A:$A,0))</f>
        <v>process-other-industry</v>
      </c>
      <c r="G79" s="39">
        <f>INDEX('Crosswalk Particulates'!$E:$E,MATCH('2017 EPA Data'!$B79,'Crosswalk Particulates'!$D:$D,0))</f>
        <v>0</v>
      </c>
      <c r="H79" s="50">
        <f t="shared" si="1"/>
        <v>0</v>
      </c>
    </row>
    <row r="80" spans="1:8" hidden="1">
      <c r="A80" s="31" t="s">
        <v>2415</v>
      </c>
      <c r="B80" s="31" t="s">
        <v>2447</v>
      </c>
      <c r="C80" s="31" t="s">
        <v>2406</v>
      </c>
      <c r="D80" s="41">
        <v>18237801.963489179</v>
      </c>
      <c r="E80" s="31" t="s">
        <v>2407</v>
      </c>
      <c r="F80" s="35" t="str">
        <f>INDEX('Crosswalk Particulates'!$B:$B,MATCH('2017 EPA Data'!A80,'Crosswalk Particulates'!$A:$A,0))</f>
        <v>Other-EPA</v>
      </c>
      <c r="G80" s="39">
        <f>INDEX('Crosswalk Particulates'!$E:$E,MATCH('2017 EPA Data'!$B80,'Crosswalk Particulates'!$D:$D,0))</f>
        <v>0</v>
      </c>
      <c r="H80" s="50">
        <f t="shared" si="1"/>
        <v>0</v>
      </c>
    </row>
    <row r="81" spans="1:8" hidden="1">
      <c r="A81" s="31" t="s">
        <v>2412</v>
      </c>
      <c r="B81" s="31" t="s">
        <v>2449</v>
      </c>
      <c r="C81" s="31" t="s">
        <v>2446</v>
      </c>
      <c r="D81" s="41">
        <v>18078053.122212298</v>
      </c>
      <c r="E81" s="31" t="s">
        <v>2411</v>
      </c>
      <c r="F81" s="35" t="str">
        <f>INDEX('Crosswalk Particulates'!$B:$B,MATCH('2017 EPA Data'!A81,'Crosswalk Particulates'!$A:$A,0))</f>
        <v>Transportation Sector</v>
      </c>
      <c r="G81" s="39" t="str">
        <f>INDEX('Crosswalk Particulates'!$E:$E,MATCH('2017 EPA Data'!$B81,'Crosswalk Particulates'!$D:$D,0))</f>
        <v>CO</v>
      </c>
      <c r="H81" s="50">
        <f t="shared" si="1"/>
        <v>16400153425272.654</v>
      </c>
    </row>
    <row r="82" spans="1:8" hidden="1">
      <c r="A82" s="31" t="s">
        <v>2418</v>
      </c>
      <c r="B82" s="31" t="s">
        <v>2429</v>
      </c>
      <c r="C82" s="31" t="s">
        <v>2406</v>
      </c>
      <c r="D82" s="41">
        <v>17833435.626582619</v>
      </c>
      <c r="E82" s="31" t="s">
        <v>2407</v>
      </c>
      <c r="F82" s="35" t="str">
        <f>INDEX('Crosswalk Particulates'!$B:$B,MATCH('2017 EPA Data'!A82,'Crosswalk Particulates'!$A:$A,0))</f>
        <v>Other-EPA</v>
      </c>
      <c r="G82" s="39">
        <f>INDEX('Crosswalk Particulates'!$E:$E,MATCH('2017 EPA Data'!$B82,'Crosswalk Particulates'!$D:$D,0))</f>
        <v>0</v>
      </c>
      <c r="H82" s="50">
        <f t="shared" si="1"/>
        <v>0</v>
      </c>
    </row>
    <row r="83" spans="1:8" hidden="1">
      <c r="A83" s="31" t="s">
        <v>2442</v>
      </c>
      <c r="B83" s="31" t="s">
        <v>2405</v>
      </c>
      <c r="C83" s="31" t="s">
        <v>2406</v>
      </c>
      <c r="D83" s="41">
        <v>17562403.292848013</v>
      </c>
      <c r="E83" s="31" t="s">
        <v>2407</v>
      </c>
      <c r="F83" s="35" t="str">
        <f>INDEX('Crosswalk Particulates'!$B:$B,MATCH('2017 EPA Data'!A83,'Crosswalk Particulates'!$A:$A,0))</f>
        <v>process-other-industry</v>
      </c>
      <c r="G83" s="39">
        <f>INDEX('Crosswalk Particulates'!$E:$E,MATCH('2017 EPA Data'!$B83,'Crosswalk Particulates'!$D:$D,0))</f>
        <v>0</v>
      </c>
      <c r="H83" s="50">
        <f t="shared" si="1"/>
        <v>0</v>
      </c>
    </row>
    <row r="84" spans="1:8" hidden="1">
      <c r="A84" s="31" t="s">
        <v>2452</v>
      </c>
      <c r="B84" s="31" t="s">
        <v>2409</v>
      </c>
      <c r="C84" s="31" t="s">
        <v>2410</v>
      </c>
      <c r="D84" s="41">
        <v>17506669.55212893</v>
      </c>
      <c r="E84" s="31" t="s">
        <v>2411</v>
      </c>
      <c r="F84" s="35" t="str">
        <f>INDEX('Crosswalk Particulates'!$B:$B,MATCH('2017 EPA Data'!A84,'Crosswalk Particulates'!$A:$A,0))</f>
        <v>Other-EPA</v>
      </c>
      <c r="G84" s="39">
        <f>INDEX('Crosswalk Particulates'!$E:$E,MATCH('2017 EPA Data'!$B84,'Crosswalk Particulates'!$D:$D,0))</f>
        <v>0</v>
      </c>
      <c r="H84" s="50">
        <f t="shared" si="1"/>
        <v>15881802353356.979</v>
      </c>
    </row>
    <row r="85" spans="1:8" hidden="1">
      <c r="A85" s="31" t="s">
        <v>2419</v>
      </c>
      <c r="B85" s="31" t="s">
        <v>2453</v>
      </c>
      <c r="C85" s="31" t="s">
        <v>2406</v>
      </c>
      <c r="D85" s="41">
        <v>17393570.333976101</v>
      </c>
      <c r="E85" s="31" t="s">
        <v>2407</v>
      </c>
      <c r="F85" s="35" t="str">
        <f>INDEX('Crosswalk Particulates'!$B:$B,MATCH('2017 EPA Data'!A85,'Crosswalk Particulates'!$A:$A,0))</f>
        <v>process-other-industry</v>
      </c>
      <c r="G85" s="39">
        <f>INDEX('Crosswalk Particulates'!$E:$E,MATCH('2017 EPA Data'!$B85,'Crosswalk Particulates'!$D:$D,0))</f>
        <v>0</v>
      </c>
      <c r="H85" s="50">
        <f t="shared" si="1"/>
        <v>0</v>
      </c>
    </row>
    <row r="86" spans="1:8" hidden="1">
      <c r="A86" s="31" t="s">
        <v>2444</v>
      </c>
      <c r="B86" s="31" t="s">
        <v>2405</v>
      </c>
      <c r="C86" s="31" t="s">
        <v>2406</v>
      </c>
      <c r="D86" s="41">
        <v>17082281.990612257</v>
      </c>
      <c r="E86" s="31" t="s">
        <v>2407</v>
      </c>
      <c r="F86" s="35" t="str">
        <f>INDEX('Crosswalk Particulates'!$B:$B,MATCH('2017 EPA Data'!A86,'Crosswalk Particulates'!$A:$A,0))</f>
        <v>process-other-industry</v>
      </c>
      <c r="G86" s="39">
        <f>INDEX('Crosswalk Particulates'!$E:$E,MATCH('2017 EPA Data'!$B86,'Crosswalk Particulates'!$D:$D,0))</f>
        <v>0</v>
      </c>
      <c r="H86" s="50">
        <f t="shared" si="1"/>
        <v>0</v>
      </c>
    </row>
    <row r="87" spans="1:8" hidden="1">
      <c r="A87" s="31" t="s">
        <v>2435</v>
      </c>
      <c r="B87" s="31" t="s">
        <v>2428</v>
      </c>
      <c r="C87" s="31" t="s">
        <v>2406</v>
      </c>
      <c r="D87" s="41">
        <v>16912825.873939097</v>
      </c>
      <c r="E87" s="31" t="s">
        <v>2407</v>
      </c>
      <c r="F87" s="35" t="str">
        <f>INDEX('Crosswalk Particulates'!$B:$B,MATCH('2017 EPA Data'!A87,'Crosswalk Particulates'!$A:$A,0))</f>
        <v>process-other-industry</v>
      </c>
      <c r="G87" s="39">
        <f>INDEX('Crosswalk Particulates'!$E:$E,MATCH('2017 EPA Data'!$B87,'Crosswalk Particulates'!$D:$D,0))</f>
        <v>0</v>
      </c>
      <c r="H87" s="50">
        <f t="shared" si="1"/>
        <v>0</v>
      </c>
    </row>
    <row r="88" spans="1:8" hidden="1">
      <c r="A88" s="31" t="s">
        <v>2419</v>
      </c>
      <c r="B88" s="31" t="s">
        <v>2417</v>
      </c>
      <c r="C88" s="31" t="s">
        <v>2406</v>
      </c>
      <c r="D88" s="41">
        <v>16032228.30291317</v>
      </c>
      <c r="E88" s="31" t="s">
        <v>2407</v>
      </c>
      <c r="F88" s="35" t="str">
        <f>INDEX('Crosswalk Particulates'!$B:$B,MATCH('2017 EPA Data'!A88,'Crosswalk Particulates'!$A:$A,0))</f>
        <v>process-other-industry</v>
      </c>
      <c r="G88" s="39">
        <f>INDEX('Crosswalk Particulates'!$E:$E,MATCH('2017 EPA Data'!$B88,'Crosswalk Particulates'!$D:$D,0))</f>
        <v>0</v>
      </c>
      <c r="H88" s="50">
        <f t="shared" si="1"/>
        <v>0</v>
      </c>
    </row>
    <row r="89" spans="1:8" hidden="1">
      <c r="A89" s="31" t="s">
        <v>2418</v>
      </c>
      <c r="B89" s="31" t="s">
        <v>2420</v>
      </c>
      <c r="C89" s="31" t="s">
        <v>2406</v>
      </c>
      <c r="D89" s="41">
        <v>15984021.098973585</v>
      </c>
      <c r="E89" s="31" t="s">
        <v>2407</v>
      </c>
      <c r="F89" s="35" t="str">
        <f>INDEX('Crosswalk Particulates'!$B:$B,MATCH('2017 EPA Data'!A89,'Crosswalk Particulates'!$A:$A,0))</f>
        <v>Other-EPA</v>
      </c>
      <c r="G89" s="39">
        <f>INDEX('Crosswalk Particulates'!$E:$E,MATCH('2017 EPA Data'!$B89,'Crosswalk Particulates'!$D:$D,0))</f>
        <v>0</v>
      </c>
      <c r="H89" s="50">
        <f t="shared" si="1"/>
        <v>0</v>
      </c>
    </row>
    <row r="90" spans="1:8" hidden="1">
      <c r="A90" s="31" t="s">
        <v>2454</v>
      </c>
      <c r="B90" s="31" t="s">
        <v>2409</v>
      </c>
      <c r="C90" s="31" t="s">
        <v>2410</v>
      </c>
      <c r="D90" s="41">
        <v>14033923.4</v>
      </c>
      <c r="E90" s="31" t="s">
        <v>2411</v>
      </c>
      <c r="F90" s="35" t="str">
        <f>INDEX('Crosswalk Particulates'!$B:$B,MATCH('2017 EPA Data'!A90,'Crosswalk Particulates'!$A:$A,0))</f>
        <v>Electricity Sector</v>
      </c>
      <c r="G90" s="39">
        <f>INDEX('Crosswalk Particulates'!$E:$E,MATCH('2017 EPA Data'!$B90,'Crosswalk Particulates'!$D:$D,0))</f>
        <v>0</v>
      </c>
      <c r="H90" s="50">
        <f t="shared" si="1"/>
        <v>12731376291605.813</v>
      </c>
    </row>
    <row r="91" spans="1:8" hidden="1">
      <c r="A91" s="31" t="s">
        <v>2439</v>
      </c>
      <c r="B91" s="31" t="s">
        <v>2455</v>
      </c>
      <c r="C91" s="31" t="s">
        <v>2406</v>
      </c>
      <c r="D91" s="41">
        <v>13866512.20256762</v>
      </c>
      <c r="E91" s="31" t="s">
        <v>2407</v>
      </c>
      <c r="F91" s="35" t="str">
        <f>INDEX('Crosswalk Particulates'!$B:$B,MATCH('2017 EPA Data'!A91,'Crosswalk Particulates'!$A:$A,0))</f>
        <v>process-other-industry</v>
      </c>
      <c r="G91" s="39">
        <f>INDEX('Crosswalk Particulates'!$E:$E,MATCH('2017 EPA Data'!$B91,'Crosswalk Particulates'!$D:$D,0))</f>
        <v>0</v>
      </c>
      <c r="H91" s="50">
        <f t="shared" si="1"/>
        <v>0</v>
      </c>
    </row>
    <row r="92" spans="1:8" hidden="1">
      <c r="A92" s="31" t="s">
        <v>2423</v>
      </c>
      <c r="B92" s="31" t="s">
        <v>2414</v>
      </c>
      <c r="C92" s="31" t="s">
        <v>2406</v>
      </c>
      <c r="D92" s="41">
        <v>13568883.522700096</v>
      </c>
      <c r="E92" s="31" t="s">
        <v>2407</v>
      </c>
      <c r="F92" s="35" t="str">
        <f>INDEX('Crosswalk Particulates'!$B:$B,MATCH('2017 EPA Data'!A92,'Crosswalk Particulates'!$A:$A,0))</f>
        <v>Other-EPA</v>
      </c>
      <c r="G92" s="39">
        <f>INDEX('Crosswalk Particulates'!$E:$E,MATCH('2017 EPA Data'!$B92,'Crosswalk Particulates'!$D:$D,0))</f>
        <v>0</v>
      </c>
      <c r="H92" s="50">
        <f t="shared" si="1"/>
        <v>0</v>
      </c>
    </row>
    <row r="93" spans="1:8" hidden="1">
      <c r="A93" s="31" t="s">
        <v>2421</v>
      </c>
      <c r="B93" s="31" t="s">
        <v>2413</v>
      </c>
      <c r="C93" s="31" t="s">
        <v>2406</v>
      </c>
      <c r="D93" s="41">
        <v>13272042.919774696</v>
      </c>
      <c r="E93" s="31" t="s">
        <v>2407</v>
      </c>
      <c r="F93" s="35" t="str">
        <f>INDEX('Crosswalk Particulates'!$B:$B,MATCH('2017 EPA Data'!A93,'Crosswalk Particulates'!$A:$A,0))</f>
        <v>Other-EPA</v>
      </c>
      <c r="G93" s="39">
        <f>INDEX('Crosswalk Particulates'!$E:$E,MATCH('2017 EPA Data'!$B93,'Crosswalk Particulates'!$D:$D,0))</f>
        <v>0</v>
      </c>
      <c r="H93" s="50">
        <f t="shared" si="1"/>
        <v>0</v>
      </c>
    </row>
    <row r="94" spans="1:8" hidden="1">
      <c r="A94" s="31" t="s">
        <v>2436</v>
      </c>
      <c r="B94" s="31" t="s">
        <v>2420</v>
      </c>
      <c r="C94" s="31" t="s">
        <v>2406</v>
      </c>
      <c r="D94" s="41">
        <v>13071792.181228632</v>
      </c>
      <c r="E94" s="31" t="s">
        <v>2407</v>
      </c>
      <c r="F94" s="35" t="str">
        <f>INDEX('Crosswalk Particulates'!$B:$B,MATCH('2017 EPA Data'!A94,'Crosswalk Particulates'!$A:$A,0))</f>
        <v>process-other-industry</v>
      </c>
      <c r="G94" s="39">
        <f>INDEX('Crosswalk Particulates'!$E:$E,MATCH('2017 EPA Data'!$B94,'Crosswalk Particulates'!$D:$D,0))</f>
        <v>0</v>
      </c>
      <c r="H94" s="50">
        <f t="shared" si="1"/>
        <v>0</v>
      </c>
    </row>
    <row r="95" spans="1:8" hidden="1">
      <c r="A95" s="31" t="s">
        <v>2435</v>
      </c>
      <c r="B95" s="31" t="s">
        <v>2422</v>
      </c>
      <c r="C95" s="31" t="s">
        <v>2406</v>
      </c>
      <c r="D95" s="41">
        <v>13051627.967017483</v>
      </c>
      <c r="E95" s="31" t="s">
        <v>2407</v>
      </c>
      <c r="F95" s="35" t="str">
        <f>INDEX('Crosswalk Particulates'!$B:$B,MATCH('2017 EPA Data'!A95,'Crosswalk Particulates'!$A:$A,0))</f>
        <v>process-other-industry</v>
      </c>
      <c r="G95" s="39">
        <f>INDEX('Crosswalk Particulates'!$E:$E,MATCH('2017 EPA Data'!$B95,'Crosswalk Particulates'!$D:$D,0))</f>
        <v>0</v>
      </c>
      <c r="H95" s="50">
        <f t="shared" si="1"/>
        <v>0</v>
      </c>
    </row>
    <row r="96" spans="1:8" hidden="1">
      <c r="A96" s="31" t="s">
        <v>2415</v>
      </c>
      <c r="B96" s="31" t="s">
        <v>2456</v>
      </c>
      <c r="C96" s="31" t="s">
        <v>2406</v>
      </c>
      <c r="D96" s="41">
        <v>12373203.317015225</v>
      </c>
      <c r="E96" s="31" t="s">
        <v>2407</v>
      </c>
      <c r="F96" s="35" t="str">
        <f>INDEX('Crosswalk Particulates'!$B:$B,MATCH('2017 EPA Data'!A96,'Crosswalk Particulates'!$A:$A,0))</f>
        <v>Other-EPA</v>
      </c>
      <c r="G96" s="39">
        <f>INDEX('Crosswalk Particulates'!$E:$E,MATCH('2017 EPA Data'!$B96,'Crosswalk Particulates'!$D:$D,0))</f>
        <v>0</v>
      </c>
      <c r="H96" s="50">
        <f t="shared" si="1"/>
        <v>0</v>
      </c>
    </row>
    <row r="97" spans="1:8" hidden="1">
      <c r="A97" s="31" t="s">
        <v>2415</v>
      </c>
      <c r="B97" s="31" t="s">
        <v>2457</v>
      </c>
      <c r="C97" s="31" t="s">
        <v>2406</v>
      </c>
      <c r="D97" s="41">
        <v>12157896.80896385</v>
      </c>
      <c r="E97" s="31" t="s">
        <v>2407</v>
      </c>
      <c r="F97" s="35" t="str">
        <f>INDEX('Crosswalk Particulates'!$B:$B,MATCH('2017 EPA Data'!A97,'Crosswalk Particulates'!$A:$A,0))</f>
        <v>Other-EPA</v>
      </c>
      <c r="G97" s="39">
        <f>INDEX('Crosswalk Particulates'!$E:$E,MATCH('2017 EPA Data'!$B97,'Crosswalk Particulates'!$D:$D,0))</f>
        <v>0</v>
      </c>
      <c r="H97" s="50">
        <f t="shared" si="1"/>
        <v>0</v>
      </c>
    </row>
    <row r="98" spans="1:8" hidden="1">
      <c r="A98" s="31" t="s">
        <v>2412</v>
      </c>
      <c r="B98" s="31" t="s">
        <v>2437</v>
      </c>
      <c r="C98" s="31" t="s">
        <v>2406</v>
      </c>
      <c r="D98" s="41">
        <v>12145247.99411946</v>
      </c>
      <c r="E98" s="31" t="s">
        <v>2407</v>
      </c>
      <c r="F98" s="35" t="str">
        <f>INDEX('Crosswalk Particulates'!$B:$B,MATCH('2017 EPA Data'!A98,'Crosswalk Particulates'!$A:$A,0))</f>
        <v>Transportation Sector</v>
      </c>
      <c r="G98" s="39">
        <f>INDEX('Crosswalk Particulates'!$E:$E,MATCH('2017 EPA Data'!$B98,'Crosswalk Particulates'!$D:$D,0))</f>
        <v>0</v>
      </c>
      <c r="H98" s="50">
        <f t="shared" si="1"/>
        <v>0</v>
      </c>
    </row>
    <row r="99" spans="1:8" hidden="1">
      <c r="A99" s="31" t="s">
        <v>2436</v>
      </c>
      <c r="B99" s="31" t="s">
        <v>2428</v>
      </c>
      <c r="C99" s="31" t="s">
        <v>2406</v>
      </c>
      <c r="D99" s="41">
        <v>11777549.920410095</v>
      </c>
      <c r="E99" s="31" t="s">
        <v>2407</v>
      </c>
      <c r="F99" s="35" t="str">
        <f>INDEX('Crosswalk Particulates'!$B:$B,MATCH('2017 EPA Data'!A99,'Crosswalk Particulates'!$A:$A,0))</f>
        <v>process-other-industry</v>
      </c>
      <c r="G99" s="39">
        <f>INDEX('Crosswalk Particulates'!$E:$E,MATCH('2017 EPA Data'!$B99,'Crosswalk Particulates'!$D:$D,0))</f>
        <v>0</v>
      </c>
      <c r="H99" s="50">
        <f t="shared" si="1"/>
        <v>0</v>
      </c>
    </row>
    <row r="100" spans="1:8" hidden="1">
      <c r="A100" s="31" t="s">
        <v>2458</v>
      </c>
      <c r="B100" s="31" t="s">
        <v>2413</v>
      </c>
      <c r="C100" s="31" t="s">
        <v>2406</v>
      </c>
      <c r="D100" s="41">
        <v>11711180.72568744</v>
      </c>
      <c r="E100" s="31" t="s">
        <v>2407</v>
      </c>
      <c r="F100" s="35" t="str">
        <f>INDEX('Crosswalk Particulates'!$B:$B,MATCH('2017 EPA Data'!A100,'Crosswalk Particulates'!$A:$A,0))</f>
        <v>Transportation Sector</v>
      </c>
      <c r="G100" s="39">
        <f>INDEX('Crosswalk Particulates'!$E:$E,MATCH('2017 EPA Data'!$B100,'Crosswalk Particulates'!$D:$D,0))</f>
        <v>0</v>
      </c>
      <c r="H100" s="50">
        <f t="shared" si="1"/>
        <v>0</v>
      </c>
    </row>
    <row r="101" spans="1:8" hidden="1">
      <c r="A101" s="31" t="s">
        <v>2442</v>
      </c>
      <c r="B101" s="31" t="s">
        <v>2459</v>
      </c>
      <c r="C101" s="31" t="s">
        <v>2406</v>
      </c>
      <c r="D101" s="41">
        <v>11528869.248679897</v>
      </c>
      <c r="E101" s="31" t="s">
        <v>2407</v>
      </c>
      <c r="F101" s="35" t="str">
        <f>INDEX('Crosswalk Particulates'!$B:$B,MATCH('2017 EPA Data'!A101,'Crosswalk Particulates'!$A:$A,0))</f>
        <v>process-other-industry</v>
      </c>
      <c r="G101" s="39">
        <f>INDEX('Crosswalk Particulates'!$E:$E,MATCH('2017 EPA Data'!$B101,'Crosswalk Particulates'!$D:$D,0))</f>
        <v>0</v>
      </c>
      <c r="H101" s="50">
        <f t="shared" si="1"/>
        <v>0</v>
      </c>
    </row>
    <row r="102" spans="1:8" hidden="1">
      <c r="A102" s="31" t="s">
        <v>2436</v>
      </c>
      <c r="B102" s="31" t="s">
        <v>2460</v>
      </c>
      <c r="C102" s="31" t="s">
        <v>2406</v>
      </c>
      <c r="D102" s="41">
        <v>11078646.525234139</v>
      </c>
      <c r="E102" s="31" t="s">
        <v>2407</v>
      </c>
      <c r="F102" s="35" t="str">
        <f>INDEX('Crosswalk Particulates'!$B:$B,MATCH('2017 EPA Data'!A102,'Crosswalk Particulates'!$A:$A,0))</f>
        <v>process-other-industry</v>
      </c>
      <c r="G102" s="39">
        <f>INDEX('Crosswalk Particulates'!$E:$E,MATCH('2017 EPA Data'!$B102,'Crosswalk Particulates'!$D:$D,0))</f>
        <v>0</v>
      </c>
      <c r="H102" s="50">
        <f t="shared" si="1"/>
        <v>0</v>
      </c>
    </row>
    <row r="103" spans="1:8" hidden="1">
      <c r="A103" s="31" t="s">
        <v>2461</v>
      </c>
      <c r="B103" s="31" t="s">
        <v>2462</v>
      </c>
      <c r="C103" s="31" t="s">
        <v>2406</v>
      </c>
      <c r="D103" s="41">
        <v>10993699.242666001</v>
      </c>
      <c r="E103" s="31" t="s">
        <v>2407</v>
      </c>
      <c r="F103" s="35" t="str">
        <f>INDEX('Crosswalk Particulates'!$B:$B,MATCH('2017 EPA Data'!A103,'Crosswalk Particulates'!$A:$A,0))</f>
        <v>process-other-industry</v>
      </c>
      <c r="G103" s="39">
        <f>INDEX('Crosswalk Particulates'!$E:$E,MATCH('2017 EPA Data'!$B103,'Crosswalk Particulates'!$D:$D,0))</f>
        <v>0</v>
      </c>
      <c r="H103" s="50">
        <f t="shared" si="1"/>
        <v>0</v>
      </c>
    </row>
    <row r="104" spans="1:8" hidden="1">
      <c r="A104" s="31" t="s">
        <v>2418</v>
      </c>
      <c r="B104" s="31" t="s">
        <v>2450</v>
      </c>
      <c r="C104" s="31" t="s">
        <v>2406</v>
      </c>
      <c r="D104" s="41">
        <v>10299194.089140652</v>
      </c>
      <c r="E104" s="31" t="s">
        <v>2407</v>
      </c>
      <c r="F104" s="35" t="str">
        <f>INDEX('Crosswalk Particulates'!$B:$B,MATCH('2017 EPA Data'!A104,'Crosswalk Particulates'!$A:$A,0))</f>
        <v>Other-EPA</v>
      </c>
      <c r="G104" s="39">
        <f>INDEX('Crosswalk Particulates'!$E:$E,MATCH('2017 EPA Data'!$B104,'Crosswalk Particulates'!$D:$D,0))</f>
        <v>0</v>
      </c>
      <c r="H104" s="50">
        <f t="shared" si="1"/>
        <v>0</v>
      </c>
    </row>
    <row r="105" spans="1:8" hidden="1">
      <c r="A105" s="31" t="s">
        <v>2421</v>
      </c>
      <c r="B105" s="31" t="s">
        <v>2449</v>
      </c>
      <c r="C105" s="31" t="s">
        <v>2446</v>
      </c>
      <c r="D105" s="41">
        <v>10099893.620280875</v>
      </c>
      <c r="E105" s="31" t="s">
        <v>2411</v>
      </c>
      <c r="F105" s="35" t="str">
        <f>INDEX('Crosswalk Particulates'!$B:$B,MATCH('2017 EPA Data'!A105,'Crosswalk Particulates'!$A:$A,0))</f>
        <v>Other-EPA</v>
      </c>
      <c r="G105" s="39" t="str">
        <f>INDEX('Crosswalk Particulates'!$E:$E,MATCH('2017 EPA Data'!$B105,'Crosswalk Particulates'!$D:$D,0))</f>
        <v>CO</v>
      </c>
      <c r="H105" s="50">
        <f t="shared" si="1"/>
        <v>9162480264427.3164</v>
      </c>
    </row>
    <row r="106" spans="1:8" hidden="1">
      <c r="A106" s="31" t="s">
        <v>2442</v>
      </c>
      <c r="B106" s="31" t="s">
        <v>2463</v>
      </c>
      <c r="C106" s="31" t="s">
        <v>2406</v>
      </c>
      <c r="D106" s="41">
        <v>10079393.128130369</v>
      </c>
      <c r="E106" s="31" t="s">
        <v>2407</v>
      </c>
      <c r="F106" s="35" t="str">
        <f>INDEX('Crosswalk Particulates'!$B:$B,MATCH('2017 EPA Data'!A106,'Crosswalk Particulates'!$A:$A,0))</f>
        <v>process-other-industry</v>
      </c>
      <c r="G106" s="39">
        <f>INDEX('Crosswalk Particulates'!$E:$E,MATCH('2017 EPA Data'!$B106,'Crosswalk Particulates'!$D:$D,0))</f>
        <v>0</v>
      </c>
      <c r="H106" s="50">
        <f t="shared" si="1"/>
        <v>0</v>
      </c>
    </row>
    <row r="107" spans="1:8" hidden="1">
      <c r="A107" s="31" t="s">
        <v>2440</v>
      </c>
      <c r="B107" s="31" t="s">
        <v>2464</v>
      </c>
      <c r="C107" s="31" t="s">
        <v>2406</v>
      </c>
      <c r="D107" s="41">
        <v>10043566.3178</v>
      </c>
      <c r="E107" s="31" t="s">
        <v>2407</v>
      </c>
      <c r="F107" s="35" t="str">
        <f>INDEX('Crosswalk Particulates'!$B:$B,MATCH('2017 EPA Data'!A107,'Crosswalk Particulates'!$A:$A,0))</f>
        <v>industry-fuel-natural gas</v>
      </c>
      <c r="G107" s="39">
        <f>INDEX('Crosswalk Particulates'!$E:$E,MATCH('2017 EPA Data'!$B107,'Crosswalk Particulates'!$D:$D,0))</f>
        <v>0</v>
      </c>
      <c r="H107" s="50">
        <f t="shared" si="1"/>
        <v>0</v>
      </c>
    </row>
    <row r="108" spans="1:8" hidden="1">
      <c r="A108" s="31" t="s">
        <v>2438</v>
      </c>
      <c r="B108" s="31" t="s">
        <v>2465</v>
      </c>
      <c r="C108" s="31" t="s">
        <v>2406</v>
      </c>
      <c r="D108" s="41">
        <v>9876948.7167508379</v>
      </c>
      <c r="E108" s="31" t="s">
        <v>2407</v>
      </c>
      <c r="F108" s="35" t="str">
        <f>INDEX('Crosswalk Particulates'!$B:$B,MATCH('2017 EPA Data'!A108,'Crosswalk Particulates'!$A:$A,0))</f>
        <v>Residential Buildings Sector</v>
      </c>
      <c r="G108" s="39">
        <f>INDEX('Crosswalk Particulates'!$E:$E,MATCH('2017 EPA Data'!$B108,'Crosswalk Particulates'!$D:$D,0))</f>
        <v>0</v>
      </c>
      <c r="H108" s="50">
        <f t="shared" si="1"/>
        <v>0</v>
      </c>
    </row>
    <row r="109" spans="1:8" hidden="1">
      <c r="A109" s="31" t="s">
        <v>2448</v>
      </c>
      <c r="B109" s="31" t="s">
        <v>2424</v>
      </c>
      <c r="C109" s="31" t="s">
        <v>2406</v>
      </c>
      <c r="D109" s="41">
        <v>9447382.9274198469</v>
      </c>
      <c r="E109" s="31" t="s">
        <v>2407</v>
      </c>
      <c r="F109" s="35" t="str">
        <f>INDEX('Crosswalk Particulates'!$B:$B,MATCH('2017 EPA Data'!A109,'Crosswalk Particulates'!$A:$A,0))</f>
        <v>process-waste-industry</v>
      </c>
      <c r="G109" s="39">
        <f>INDEX('Crosswalk Particulates'!$E:$E,MATCH('2017 EPA Data'!$B109,'Crosswalk Particulates'!$D:$D,0))</f>
        <v>0</v>
      </c>
      <c r="H109" s="50">
        <f t="shared" si="1"/>
        <v>0</v>
      </c>
    </row>
    <row r="110" spans="1:8" hidden="1">
      <c r="A110" s="31" t="s">
        <v>2418</v>
      </c>
      <c r="B110" s="31" t="s">
        <v>2449</v>
      </c>
      <c r="C110" s="31" t="s">
        <v>2446</v>
      </c>
      <c r="D110" s="41">
        <v>8870309.3565991558</v>
      </c>
      <c r="E110" s="31" t="s">
        <v>2411</v>
      </c>
      <c r="F110" s="35" t="str">
        <f>INDEX('Crosswalk Particulates'!$B:$B,MATCH('2017 EPA Data'!A110,'Crosswalk Particulates'!$A:$A,0))</f>
        <v>Other-EPA</v>
      </c>
      <c r="G110" s="39" t="str">
        <f>INDEX('Crosswalk Particulates'!$E:$E,MATCH('2017 EPA Data'!$B110,'Crosswalk Particulates'!$D:$D,0))</f>
        <v>CO</v>
      </c>
      <c r="H110" s="50">
        <f t="shared" si="1"/>
        <v>8047018857307.9766</v>
      </c>
    </row>
    <row r="111" spans="1:8" hidden="1">
      <c r="A111" s="31" t="s">
        <v>2436</v>
      </c>
      <c r="B111" s="31" t="s">
        <v>2405</v>
      </c>
      <c r="C111" s="31" t="s">
        <v>2406</v>
      </c>
      <c r="D111" s="41">
        <v>8689180.7786578443</v>
      </c>
      <c r="E111" s="31" t="s">
        <v>2407</v>
      </c>
      <c r="F111" s="35" t="str">
        <f>INDEX('Crosswalk Particulates'!$B:$B,MATCH('2017 EPA Data'!A111,'Crosswalk Particulates'!$A:$A,0))</f>
        <v>process-other-industry</v>
      </c>
      <c r="G111" s="39">
        <f>INDEX('Crosswalk Particulates'!$E:$E,MATCH('2017 EPA Data'!$B111,'Crosswalk Particulates'!$D:$D,0))</f>
        <v>0</v>
      </c>
      <c r="H111" s="50">
        <f t="shared" si="1"/>
        <v>0</v>
      </c>
    </row>
    <row r="112" spans="1:8" hidden="1">
      <c r="A112" s="31" t="s">
        <v>2421</v>
      </c>
      <c r="B112" s="31" t="s">
        <v>2437</v>
      </c>
      <c r="C112" s="31" t="s">
        <v>2406</v>
      </c>
      <c r="D112" s="41">
        <v>8553197.3847017437</v>
      </c>
      <c r="E112" s="31" t="s">
        <v>2407</v>
      </c>
      <c r="F112" s="35" t="str">
        <f>INDEX('Crosswalk Particulates'!$B:$B,MATCH('2017 EPA Data'!A112,'Crosswalk Particulates'!$A:$A,0))</f>
        <v>Other-EPA</v>
      </c>
      <c r="G112" s="39">
        <f>INDEX('Crosswalk Particulates'!$E:$E,MATCH('2017 EPA Data'!$B112,'Crosswalk Particulates'!$D:$D,0))</f>
        <v>0</v>
      </c>
      <c r="H112" s="50">
        <f t="shared" si="1"/>
        <v>0</v>
      </c>
    </row>
    <row r="113" spans="1:8" hidden="1">
      <c r="A113" s="31" t="s">
        <v>2416</v>
      </c>
      <c r="B113" s="31" t="s">
        <v>2414</v>
      </c>
      <c r="C113" s="31" t="s">
        <v>2406</v>
      </c>
      <c r="D113" s="41">
        <v>8526553.8829883467</v>
      </c>
      <c r="E113" s="31" t="s">
        <v>2407</v>
      </c>
      <c r="F113" s="35" t="str">
        <f>INDEX('Crosswalk Particulates'!$B:$B,MATCH('2017 EPA Data'!A113,'Crosswalk Particulates'!$A:$A,0))</f>
        <v>Transportation Sector</v>
      </c>
      <c r="G113" s="39">
        <f>INDEX('Crosswalk Particulates'!$E:$E,MATCH('2017 EPA Data'!$B113,'Crosswalk Particulates'!$D:$D,0))</f>
        <v>0</v>
      </c>
      <c r="H113" s="50">
        <f t="shared" si="1"/>
        <v>0</v>
      </c>
    </row>
    <row r="114" spans="1:8" hidden="1">
      <c r="A114" s="31" t="s">
        <v>2415</v>
      </c>
      <c r="B114" s="31" t="s">
        <v>2428</v>
      </c>
      <c r="C114" s="31" t="s">
        <v>2406</v>
      </c>
      <c r="D114" s="41">
        <v>8423764.256490577</v>
      </c>
      <c r="E114" s="31" t="s">
        <v>2407</v>
      </c>
      <c r="F114" s="35" t="str">
        <f>INDEX('Crosswalk Particulates'!$B:$B,MATCH('2017 EPA Data'!A114,'Crosswalk Particulates'!$A:$A,0))</f>
        <v>Other-EPA</v>
      </c>
      <c r="G114" s="39">
        <f>INDEX('Crosswalk Particulates'!$E:$E,MATCH('2017 EPA Data'!$B114,'Crosswalk Particulates'!$D:$D,0))</f>
        <v>0</v>
      </c>
      <c r="H114" s="50">
        <f t="shared" si="1"/>
        <v>0</v>
      </c>
    </row>
    <row r="115" spans="1:8" hidden="1">
      <c r="A115" s="31" t="s">
        <v>2408</v>
      </c>
      <c r="B115" s="31" t="s">
        <v>2405</v>
      </c>
      <c r="C115" s="31" t="s">
        <v>2406</v>
      </c>
      <c r="D115" s="41">
        <v>8410855.961496776</v>
      </c>
      <c r="E115" s="31" t="s">
        <v>2407</v>
      </c>
      <c r="F115" s="35" t="str">
        <f>INDEX('Crosswalk Particulates'!$B:$B,MATCH('2017 EPA Data'!A115,'Crosswalk Particulates'!$A:$A,0))</f>
        <v>process-other-industry</v>
      </c>
      <c r="G115" s="39">
        <f>INDEX('Crosswalk Particulates'!$E:$E,MATCH('2017 EPA Data'!$B115,'Crosswalk Particulates'!$D:$D,0))</f>
        <v>0</v>
      </c>
      <c r="H115" s="50">
        <f t="shared" si="1"/>
        <v>0</v>
      </c>
    </row>
    <row r="116" spans="1:8" hidden="1">
      <c r="A116" s="31" t="s">
        <v>2438</v>
      </c>
      <c r="B116" s="31" t="s">
        <v>2466</v>
      </c>
      <c r="C116" s="31" t="s">
        <v>2406</v>
      </c>
      <c r="D116" s="41">
        <v>8233023.779053553</v>
      </c>
      <c r="E116" s="31" t="s">
        <v>2407</v>
      </c>
      <c r="F116" s="35" t="str">
        <f>INDEX('Crosswalk Particulates'!$B:$B,MATCH('2017 EPA Data'!A116,'Crosswalk Particulates'!$A:$A,0))</f>
        <v>Residential Buildings Sector</v>
      </c>
      <c r="G116" s="39">
        <f>INDEX('Crosswalk Particulates'!$E:$E,MATCH('2017 EPA Data'!$B116,'Crosswalk Particulates'!$D:$D,0))</f>
        <v>0</v>
      </c>
      <c r="H116" s="50">
        <f t="shared" si="1"/>
        <v>0</v>
      </c>
    </row>
    <row r="117" spans="1:8" hidden="1">
      <c r="A117" s="31" t="s">
        <v>2467</v>
      </c>
      <c r="B117" s="31" t="s">
        <v>2468</v>
      </c>
      <c r="C117" s="31" t="s">
        <v>2406</v>
      </c>
      <c r="D117" s="41">
        <v>8225041.7692010002</v>
      </c>
      <c r="E117" s="31" t="s">
        <v>2407</v>
      </c>
      <c r="F117" s="35" t="str">
        <f>INDEX('Crosswalk Particulates'!$B:$B,MATCH('2017 EPA Data'!A117,'Crosswalk Particulates'!$A:$A,0))</f>
        <v>process-chemicals-industry</v>
      </c>
      <c r="G117" s="39">
        <f>INDEX('Crosswalk Particulates'!$E:$E,MATCH('2017 EPA Data'!$B117,'Crosswalk Particulates'!$D:$D,0))</f>
        <v>0</v>
      </c>
      <c r="H117" s="50">
        <f t="shared" si="1"/>
        <v>0</v>
      </c>
    </row>
    <row r="118" spans="1:8" hidden="1">
      <c r="A118" s="31" t="s">
        <v>2439</v>
      </c>
      <c r="B118" s="31" t="s">
        <v>2405</v>
      </c>
      <c r="C118" s="31" t="s">
        <v>2406</v>
      </c>
      <c r="D118" s="41">
        <v>8085583.0742694922</v>
      </c>
      <c r="E118" s="31" t="s">
        <v>2407</v>
      </c>
      <c r="F118" s="35" t="str">
        <f>INDEX('Crosswalk Particulates'!$B:$B,MATCH('2017 EPA Data'!A118,'Crosswalk Particulates'!$A:$A,0))</f>
        <v>process-other-industry</v>
      </c>
      <c r="G118" s="39">
        <f>INDEX('Crosswalk Particulates'!$E:$E,MATCH('2017 EPA Data'!$B118,'Crosswalk Particulates'!$D:$D,0))</f>
        <v>0</v>
      </c>
      <c r="H118" s="50">
        <f t="shared" si="1"/>
        <v>0</v>
      </c>
    </row>
    <row r="119" spans="1:8" hidden="1">
      <c r="A119" s="31" t="s">
        <v>2408</v>
      </c>
      <c r="B119" s="31" t="s">
        <v>2469</v>
      </c>
      <c r="C119" s="31" t="s">
        <v>2406</v>
      </c>
      <c r="D119" s="41">
        <v>8007190.7026380319</v>
      </c>
      <c r="E119" s="31" t="s">
        <v>2407</v>
      </c>
      <c r="F119" s="35" t="str">
        <f>INDEX('Crosswalk Particulates'!$B:$B,MATCH('2017 EPA Data'!A119,'Crosswalk Particulates'!$A:$A,0))</f>
        <v>process-other-industry</v>
      </c>
      <c r="G119" s="39">
        <f>INDEX('Crosswalk Particulates'!$E:$E,MATCH('2017 EPA Data'!$B119,'Crosswalk Particulates'!$D:$D,0))</f>
        <v>0</v>
      </c>
      <c r="H119" s="50">
        <f t="shared" si="1"/>
        <v>0</v>
      </c>
    </row>
    <row r="120" spans="1:8" hidden="1">
      <c r="A120" s="31" t="s">
        <v>2419</v>
      </c>
      <c r="B120" s="31" t="s">
        <v>2426</v>
      </c>
      <c r="C120" s="31" t="s">
        <v>2406</v>
      </c>
      <c r="D120" s="41">
        <v>7901059.6590593485</v>
      </c>
      <c r="E120" s="31" t="s">
        <v>2407</v>
      </c>
      <c r="F120" s="35" t="str">
        <f>INDEX('Crosswalk Particulates'!$B:$B,MATCH('2017 EPA Data'!A120,'Crosswalk Particulates'!$A:$A,0))</f>
        <v>process-other-industry</v>
      </c>
      <c r="G120" s="39">
        <f>INDEX('Crosswalk Particulates'!$E:$E,MATCH('2017 EPA Data'!$B120,'Crosswalk Particulates'!$D:$D,0))</f>
        <v>0</v>
      </c>
      <c r="H120" s="50">
        <f t="shared" si="1"/>
        <v>0</v>
      </c>
    </row>
    <row r="121" spans="1:8" hidden="1">
      <c r="A121" s="31" t="s">
        <v>2436</v>
      </c>
      <c r="B121" s="31" t="s">
        <v>2455</v>
      </c>
      <c r="C121" s="31" t="s">
        <v>2406</v>
      </c>
      <c r="D121" s="41">
        <v>7808763.4828972183</v>
      </c>
      <c r="E121" s="31" t="s">
        <v>2407</v>
      </c>
      <c r="F121" s="35" t="str">
        <f>INDEX('Crosswalk Particulates'!$B:$B,MATCH('2017 EPA Data'!A121,'Crosswalk Particulates'!$A:$A,0))</f>
        <v>process-other-industry</v>
      </c>
      <c r="G121" s="39">
        <f>INDEX('Crosswalk Particulates'!$E:$E,MATCH('2017 EPA Data'!$B121,'Crosswalk Particulates'!$D:$D,0))</f>
        <v>0</v>
      </c>
      <c r="H121" s="50">
        <f t="shared" si="1"/>
        <v>0</v>
      </c>
    </row>
    <row r="122" spans="1:8" hidden="1">
      <c r="A122" s="31" t="s">
        <v>2418</v>
      </c>
      <c r="B122" s="31" t="s">
        <v>2447</v>
      </c>
      <c r="C122" s="31" t="s">
        <v>2406</v>
      </c>
      <c r="D122" s="41">
        <v>7807881.7218195545</v>
      </c>
      <c r="E122" s="31" t="s">
        <v>2407</v>
      </c>
      <c r="F122" s="35" t="str">
        <f>INDEX('Crosswalk Particulates'!$B:$B,MATCH('2017 EPA Data'!A122,'Crosswalk Particulates'!$A:$A,0))</f>
        <v>Other-EPA</v>
      </c>
      <c r="G122" s="39">
        <f>INDEX('Crosswalk Particulates'!$E:$E,MATCH('2017 EPA Data'!$B122,'Crosswalk Particulates'!$D:$D,0))</f>
        <v>0</v>
      </c>
      <c r="H122" s="50">
        <f t="shared" si="1"/>
        <v>0</v>
      </c>
    </row>
    <row r="123" spans="1:8" hidden="1">
      <c r="A123" s="31" t="s">
        <v>2421</v>
      </c>
      <c r="B123" s="31" t="s">
        <v>2414</v>
      </c>
      <c r="C123" s="31" t="s">
        <v>2406</v>
      </c>
      <c r="D123" s="41">
        <v>7595415.0139808496</v>
      </c>
      <c r="E123" s="31" t="s">
        <v>2407</v>
      </c>
      <c r="F123" s="35" t="str">
        <f>INDEX('Crosswalk Particulates'!$B:$B,MATCH('2017 EPA Data'!A123,'Crosswalk Particulates'!$A:$A,0))</f>
        <v>Other-EPA</v>
      </c>
      <c r="G123" s="39">
        <f>INDEX('Crosswalk Particulates'!$E:$E,MATCH('2017 EPA Data'!$B123,'Crosswalk Particulates'!$D:$D,0))</f>
        <v>0</v>
      </c>
      <c r="H123" s="50">
        <f t="shared" si="1"/>
        <v>0</v>
      </c>
    </row>
    <row r="124" spans="1:8" hidden="1">
      <c r="A124" s="31" t="s">
        <v>2470</v>
      </c>
      <c r="B124" s="31" t="s">
        <v>2409</v>
      </c>
      <c r="C124" s="31" t="s">
        <v>2410</v>
      </c>
      <c r="D124" s="41">
        <v>7462354.1087705148</v>
      </c>
      <c r="E124" s="31" t="s">
        <v>2411</v>
      </c>
      <c r="F124" s="35" t="str">
        <f>INDEX('Crosswalk Particulates'!$B:$B,MATCH('2017 EPA Data'!A124,'Crosswalk Particulates'!$A:$A,0))</f>
        <v>Electricity Sector</v>
      </c>
      <c r="G124" s="39">
        <f>INDEX('Crosswalk Particulates'!$E:$E,MATCH('2017 EPA Data'!$B124,'Crosswalk Particulates'!$D:$D,0))</f>
        <v>0</v>
      </c>
      <c r="H124" s="50">
        <f t="shared" si="1"/>
        <v>6769741822872.4365</v>
      </c>
    </row>
    <row r="125" spans="1:8" hidden="1">
      <c r="A125" s="31" t="s">
        <v>2471</v>
      </c>
      <c r="B125" s="31" t="s">
        <v>2409</v>
      </c>
      <c r="C125" s="31" t="s">
        <v>2410</v>
      </c>
      <c r="D125" s="41">
        <v>7445616.1477089003</v>
      </c>
      <c r="E125" s="31" t="s">
        <v>2411</v>
      </c>
      <c r="F125" s="35" t="str">
        <f>INDEX('Crosswalk Particulates'!$B:$B,MATCH('2017 EPA Data'!A125,'Crosswalk Particulates'!$A:$A,0))</f>
        <v>Commercial Buildings Sector</v>
      </c>
      <c r="G125" s="39">
        <f>INDEX('Crosswalk Particulates'!$E:$E,MATCH('2017 EPA Data'!$B125,'Crosswalk Particulates'!$D:$D,0))</f>
        <v>0</v>
      </c>
      <c r="H125" s="50">
        <f t="shared" si="1"/>
        <v>6754557381960.5205</v>
      </c>
    </row>
    <row r="126" spans="1:8" hidden="1">
      <c r="A126" s="31" t="s">
        <v>2427</v>
      </c>
      <c r="B126" s="31" t="s">
        <v>2472</v>
      </c>
      <c r="D126" s="41">
        <v>7301262.6499300003</v>
      </c>
      <c r="E126" s="31" t="s">
        <v>2407</v>
      </c>
      <c r="F126" s="35" t="str">
        <f>INDEX('Crosswalk Particulates'!$B:$B,MATCH('2017 EPA Data'!A126,'Crosswalk Particulates'!$A:$A,0))</f>
        <v>process-other-industry</v>
      </c>
      <c r="G126" s="39">
        <f>INDEX('Crosswalk Particulates'!$E:$E,MATCH('2017 EPA Data'!$B126,'Crosswalk Particulates'!$D:$D,0))</f>
        <v>0</v>
      </c>
      <c r="H126" s="50">
        <f t="shared" si="1"/>
        <v>0</v>
      </c>
    </row>
    <row r="127" spans="1:8" hidden="1">
      <c r="A127" s="31" t="s">
        <v>2454</v>
      </c>
      <c r="B127" s="31" t="s">
        <v>2469</v>
      </c>
      <c r="C127" s="31" t="s">
        <v>2406</v>
      </c>
      <c r="D127" s="41">
        <v>7154106.7479999997</v>
      </c>
      <c r="E127" s="31" t="s">
        <v>2407</v>
      </c>
      <c r="F127" s="35" t="str">
        <f>INDEX('Crosswalk Particulates'!$B:$B,MATCH('2017 EPA Data'!A127,'Crosswalk Particulates'!$A:$A,0))</f>
        <v>Electricity Sector</v>
      </c>
      <c r="G127" s="39">
        <f>INDEX('Crosswalk Particulates'!$E:$E,MATCH('2017 EPA Data'!$B127,'Crosswalk Particulates'!$D:$D,0))</f>
        <v>0</v>
      </c>
      <c r="H127" s="50">
        <f t="shared" si="1"/>
        <v>0</v>
      </c>
    </row>
    <row r="128" spans="1:8" hidden="1">
      <c r="A128" s="31" t="s">
        <v>2431</v>
      </c>
      <c r="B128" s="31" t="s">
        <v>2428</v>
      </c>
      <c r="C128" s="31" t="s">
        <v>2406</v>
      </c>
      <c r="D128" s="41">
        <v>7122697.5984230693</v>
      </c>
      <c r="E128" s="31" t="s">
        <v>2407</v>
      </c>
      <c r="F128" s="35" t="str">
        <f>INDEX('Crosswalk Particulates'!$B:$B,MATCH('2017 EPA Data'!A128,'Crosswalk Particulates'!$A:$A,0))</f>
        <v>process-ngps-industry</v>
      </c>
      <c r="G128" s="39">
        <f>INDEX('Crosswalk Particulates'!$E:$E,MATCH('2017 EPA Data'!$B128,'Crosswalk Particulates'!$D:$D,0))</f>
        <v>0</v>
      </c>
      <c r="H128" s="50">
        <f t="shared" si="1"/>
        <v>0</v>
      </c>
    </row>
    <row r="129" spans="1:8" hidden="1">
      <c r="A129" s="31" t="s">
        <v>2473</v>
      </c>
      <c r="B129" s="31" t="s">
        <v>2409</v>
      </c>
      <c r="C129" s="31" t="s">
        <v>2410</v>
      </c>
      <c r="D129" s="41">
        <v>6887205.5494999997</v>
      </c>
      <c r="E129" s="31" t="s">
        <v>2411</v>
      </c>
      <c r="F129" s="35" t="str">
        <f>INDEX('Crosswalk Particulates'!$B:$B,MATCH('2017 EPA Data'!A129,'Crosswalk Particulates'!$A:$A,0))</f>
        <v>Electricity Sector</v>
      </c>
      <c r="G129" s="39">
        <f>INDEX('Crosswalk Particulates'!$E:$E,MATCH('2017 EPA Data'!$B129,'Crosswalk Particulates'!$D:$D,0))</f>
        <v>0</v>
      </c>
      <c r="H129" s="50">
        <f t="shared" si="1"/>
        <v>6247975206157.9775</v>
      </c>
    </row>
    <row r="130" spans="1:8" hidden="1">
      <c r="A130" s="31" t="s">
        <v>2467</v>
      </c>
      <c r="B130" s="31" t="s">
        <v>2428</v>
      </c>
      <c r="C130" s="31" t="s">
        <v>2406</v>
      </c>
      <c r="D130" s="41">
        <v>6869756.8686564993</v>
      </c>
      <c r="E130" s="31" t="s">
        <v>2407</v>
      </c>
      <c r="F130" s="35" t="str">
        <f>INDEX('Crosswalk Particulates'!$B:$B,MATCH('2017 EPA Data'!A130,'Crosswalk Particulates'!$A:$A,0))</f>
        <v>process-chemicals-industry</v>
      </c>
      <c r="G130" s="39">
        <f>INDEX('Crosswalk Particulates'!$E:$E,MATCH('2017 EPA Data'!$B130,'Crosswalk Particulates'!$D:$D,0))</f>
        <v>0</v>
      </c>
      <c r="H130" s="50">
        <f t="shared" si="1"/>
        <v>0</v>
      </c>
    </row>
    <row r="131" spans="1:8" hidden="1">
      <c r="A131" s="31" t="s">
        <v>2434</v>
      </c>
      <c r="B131" s="31" t="s">
        <v>2413</v>
      </c>
      <c r="C131" s="31" t="s">
        <v>2406</v>
      </c>
      <c r="D131" s="41">
        <v>6840076.3254800262</v>
      </c>
      <c r="E131" s="31" t="s">
        <v>2407</v>
      </c>
      <c r="F131" s="35" t="str">
        <f>INDEX('Crosswalk Particulates'!$B:$B,MATCH('2017 EPA Data'!A131,'Crosswalk Particulates'!$A:$A,0))</f>
        <v>Transportation Sector</v>
      </c>
      <c r="G131" s="39">
        <f>INDEX('Crosswalk Particulates'!$E:$E,MATCH('2017 EPA Data'!$B131,'Crosswalk Particulates'!$D:$D,0))</f>
        <v>0</v>
      </c>
      <c r="H131" s="50">
        <f t="shared" si="1"/>
        <v>0</v>
      </c>
    </row>
    <row r="132" spans="1:8" hidden="1">
      <c r="A132" s="31" t="s">
        <v>2430</v>
      </c>
      <c r="B132" s="31" t="s">
        <v>2414</v>
      </c>
      <c r="C132" s="31" t="s">
        <v>2406</v>
      </c>
      <c r="D132" s="41">
        <v>6819244.150181043</v>
      </c>
      <c r="E132" s="31" t="s">
        <v>2407</v>
      </c>
      <c r="F132" s="35" t="str">
        <f>INDEX('Crosswalk Particulates'!$B:$B,MATCH('2017 EPA Data'!A132,'Crosswalk Particulates'!$A:$A,0))</f>
        <v>Transportation Sector</v>
      </c>
      <c r="G132" s="39">
        <f>INDEX('Crosswalk Particulates'!$E:$E,MATCH('2017 EPA Data'!$B132,'Crosswalk Particulates'!$D:$D,0))</f>
        <v>0</v>
      </c>
      <c r="H132" s="50">
        <f t="shared" ref="H132:H195" si="2">IF(E132="TON",D132/metricton_to_shortton,0)*10^6</f>
        <v>0</v>
      </c>
    </row>
    <row r="133" spans="1:8" hidden="1">
      <c r="A133" s="31" t="s">
        <v>2474</v>
      </c>
      <c r="B133" s="31" t="s">
        <v>2428</v>
      </c>
      <c r="C133" s="31" t="s">
        <v>2406</v>
      </c>
      <c r="D133" s="41">
        <v>6754985.4442236349</v>
      </c>
      <c r="E133" s="31" t="s">
        <v>2407</v>
      </c>
      <c r="F133" s="35" t="str">
        <f>INDEX('Crosswalk Particulates'!$B:$B,MATCH('2017 EPA Data'!A133,'Crosswalk Particulates'!$A:$A,0))</f>
        <v>process-other-industry</v>
      </c>
      <c r="G133" s="39">
        <f>INDEX('Crosswalk Particulates'!$E:$E,MATCH('2017 EPA Data'!$B133,'Crosswalk Particulates'!$D:$D,0))</f>
        <v>0</v>
      </c>
      <c r="H133" s="50">
        <f t="shared" si="2"/>
        <v>0</v>
      </c>
    </row>
    <row r="134" spans="1:8" hidden="1">
      <c r="A134" s="31" t="s">
        <v>2475</v>
      </c>
      <c r="B134" s="31" t="s">
        <v>2428</v>
      </c>
      <c r="C134" s="31" t="s">
        <v>2406</v>
      </c>
      <c r="D134" s="41">
        <v>6749426.7554591661</v>
      </c>
      <c r="E134" s="31" t="s">
        <v>2407</v>
      </c>
      <c r="F134" s="35" t="str">
        <f>INDEX('Crosswalk Particulates'!$B:$B,MATCH('2017 EPA Data'!A134,'Crosswalk Particulates'!$A:$A,0))</f>
        <v>process-other-industry</v>
      </c>
      <c r="G134" s="39">
        <f>INDEX('Crosswalk Particulates'!$E:$E,MATCH('2017 EPA Data'!$B134,'Crosswalk Particulates'!$D:$D,0))</f>
        <v>0</v>
      </c>
      <c r="H134" s="50">
        <f t="shared" si="2"/>
        <v>0</v>
      </c>
    </row>
    <row r="135" spans="1:8" hidden="1">
      <c r="A135" s="31" t="s">
        <v>2442</v>
      </c>
      <c r="B135" s="31" t="s">
        <v>2476</v>
      </c>
      <c r="C135" s="31" t="s">
        <v>2406</v>
      </c>
      <c r="D135" s="41">
        <v>6696172.9886068217</v>
      </c>
      <c r="E135" s="31" t="s">
        <v>2407</v>
      </c>
      <c r="F135" s="35" t="str">
        <f>INDEX('Crosswalk Particulates'!$B:$B,MATCH('2017 EPA Data'!A135,'Crosswalk Particulates'!$A:$A,0))</f>
        <v>process-other-industry</v>
      </c>
      <c r="G135" s="39">
        <f>INDEX('Crosswalk Particulates'!$E:$E,MATCH('2017 EPA Data'!$B135,'Crosswalk Particulates'!$D:$D,0))</f>
        <v>0</v>
      </c>
      <c r="H135" s="50">
        <f t="shared" si="2"/>
        <v>0</v>
      </c>
    </row>
    <row r="136" spans="1:8" hidden="1">
      <c r="A136" s="31" t="s">
        <v>2467</v>
      </c>
      <c r="B136" s="31" t="s">
        <v>2405</v>
      </c>
      <c r="C136" s="31" t="s">
        <v>2406</v>
      </c>
      <c r="D136" s="41">
        <v>6513436.6209743526</v>
      </c>
      <c r="E136" s="31" t="s">
        <v>2407</v>
      </c>
      <c r="F136" s="35" t="str">
        <f>INDEX('Crosswalk Particulates'!$B:$B,MATCH('2017 EPA Data'!A136,'Crosswalk Particulates'!$A:$A,0))</f>
        <v>process-chemicals-industry</v>
      </c>
      <c r="G136" s="39">
        <f>INDEX('Crosswalk Particulates'!$E:$E,MATCH('2017 EPA Data'!$B136,'Crosswalk Particulates'!$D:$D,0))</f>
        <v>0</v>
      </c>
      <c r="H136" s="50">
        <f t="shared" si="2"/>
        <v>0</v>
      </c>
    </row>
    <row r="137" spans="1:8" hidden="1">
      <c r="A137" s="31" t="s">
        <v>2474</v>
      </c>
      <c r="B137" s="31" t="s">
        <v>2417</v>
      </c>
      <c r="C137" s="31" t="s">
        <v>2406</v>
      </c>
      <c r="D137" s="41">
        <v>6443394.1613294547</v>
      </c>
      <c r="E137" s="31" t="s">
        <v>2407</v>
      </c>
      <c r="F137" s="35" t="str">
        <f>INDEX('Crosswalk Particulates'!$B:$B,MATCH('2017 EPA Data'!A137,'Crosswalk Particulates'!$A:$A,0))</f>
        <v>process-other-industry</v>
      </c>
      <c r="G137" s="39">
        <f>INDEX('Crosswalk Particulates'!$E:$E,MATCH('2017 EPA Data'!$B137,'Crosswalk Particulates'!$D:$D,0))</f>
        <v>0</v>
      </c>
      <c r="H137" s="50">
        <f t="shared" si="2"/>
        <v>0</v>
      </c>
    </row>
    <row r="138" spans="1:8" hidden="1">
      <c r="A138" s="31" t="s">
        <v>2448</v>
      </c>
      <c r="B138" s="31" t="s">
        <v>2417</v>
      </c>
      <c r="C138" s="31" t="s">
        <v>2406</v>
      </c>
      <c r="D138" s="41">
        <v>6340195.9073980954</v>
      </c>
      <c r="E138" s="31" t="s">
        <v>2407</v>
      </c>
      <c r="F138" s="35" t="str">
        <f>INDEX('Crosswalk Particulates'!$B:$B,MATCH('2017 EPA Data'!A138,'Crosswalk Particulates'!$A:$A,0))</f>
        <v>process-waste-industry</v>
      </c>
      <c r="G138" s="39">
        <f>INDEX('Crosswalk Particulates'!$E:$E,MATCH('2017 EPA Data'!$B138,'Crosswalk Particulates'!$D:$D,0))</f>
        <v>0</v>
      </c>
      <c r="H138" s="50">
        <f t="shared" si="2"/>
        <v>0</v>
      </c>
    </row>
    <row r="139" spans="1:8" hidden="1">
      <c r="A139" s="31" t="s">
        <v>2448</v>
      </c>
      <c r="B139" s="31" t="s">
        <v>2447</v>
      </c>
      <c r="C139" s="31" t="s">
        <v>2406</v>
      </c>
      <c r="D139" s="41">
        <v>6326070.3035320239</v>
      </c>
      <c r="E139" s="31" t="s">
        <v>2407</v>
      </c>
      <c r="F139" s="35" t="str">
        <f>INDEX('Crosswalk Particulates'!$B:$B,MATCH('2017 EPA Data'!A139,'Crosswalk Particulates'!$A:$A,0))</f>
        <v>process-waste-industry</v>
      </c>
      <c r="G139" s="39">
        <f>INDEX('Crosswalk Particulates'!$E:$E,MATCH('2017 EPA Data'!$B139,'Crosswalk Particulates'!$D:$D,0))</f>
        <v>0</v>
      </c>
      <c r="H139" s="50">
        <f t="shared" si="2"/>
        <v>0</v>
      </c>
    </row>
    <row r="140" spans="1:8" hidden="1">
      <c r="A140" s="31" t="s">
        <v>2419</v>
      </c>
      <c r="B140" s="31" t="s">
        <v>2477</v>
      </c>
      <c r="C140" s="31" t="s">
        <v>2406</v>
      </c>
      <c r="D140" s="41">
        <v>6200724.8226357959</v>
      </c>
      <c r="E140" s="31" t="s">
        <v>2407</v>
      </c>
      <c r="F140" s="35" t="str">
        <f>INDEX('Crosswalk Particulates'!$B:$B,MATCH('2017 EPA Data'!A140,'Crosswalk Particulates'!$A:$A,0))</f>
        <v>process-other-industry</v>
      </c>
      <c r="G140" s="39">
        <f>INDEX('Crosswalk Particulates'!$E:$E,MATCH('2017 EPA Data'!$B140,'Crosswalk Particulates'!$D:$D,0))</f>
        <v>0</v>
      </c>
      <c r="H140" s="50">
        <f t="shared" si="2"/>
        <v>0</v>
      </c>
    </row>
    <row r="141" spans="1:8" hidden="1">
      <c r="A141" s="31" t="s">
        <v>2474</v>
      </c>
      <c r="B141" s="31" t="s">
        <v>2422</v>
      </c>
      <c r="C141" s="31" t="s">
        <v>2406</v>
      </c>
      <c r="D141" s="41">
        <v>6085138.2790566813</v>
      </c>
      <c r="E141" s="31" t="s">
        <v>2407</v>
      </c>
      <c r="F141" s="35" t="str">
        <f>INDEX('Crosswalk Particulates'!$B:$B,MATCH('2017 EPA Data'!A141,'Crosswalk Particulates'!$A:$A,0))</f>
        <v>process-other-industry</v>
      </c>
      <c r="G141" s="39">
        <f>INDEX('Crosswalk Particulates'!$E:$E,MATCH('2017 EPA Data'!$B141,'Crosswalk Particulates'!$D:$D,0))</f>
        <v>0</v>
      </c>
      <c r="H141" s="50">
        <f t="shared" si="2"/>
        <v>0</v>
      </c>
    </row>
    <row r="142" spans="1:8" hidden="1">
      <c r="A142" s="31" t="s">
        <v>2443</v>
      </c>
      <c r="B142" s="31" t="s">
        <v>2417</v>
      </c>
      <c r="C142" s="31" t="s">
        <v>2406</v>
      </c>
      <c r="D142" s="41">
        <v>5941765.279761795</v>
      </c>
      <c r="E142" s="31" t="s">
        <v>2407</v>
      </c>
      <c r="F142" s="35" t="str">
        <f>INDEX('Crosswalk Particulates'!$B:$B,MATCH('2017 EPA Data'!A142,'Crosswalk Particulates'!$A:$A,0))</f>
        <v>Transportation Sector</v>
      </c>
      <c r="G142" s="39">
        <f>INDEX('Crosswalk Particulates'!$E:$E,MATCH('2017 EPA Data'!$B142,'Crosswalk Particulates'!$D:$D,0))</f>
        <v>0</v>
      </c>
      <c r="H142" s="50">
        <f t="shared" si="2"/>
        <v>0</v>
      </c>
    </row>
    <row r="143" spans="1:8" hidden="1">
      <c r="A143" s="31" t="s">
        <v>2478</v>
      </c>
      <c r="B143" s="31" t="s">
        <v>2479</v>
      </c>
      <c r="C143" s="31" t="s">
        <v>2446</v>
      </c>
      <c r="D143" s="41">
        <v>5767265.4430713002</v>
      </c>
      <c r="E143" s="31" t="s">
        <v>2411</v>
      </c>
      <c r="F143" s="35" t="str">
        <f>INDEX('Crosswalk Particulates'!$B:$B,MATCH('2017 EPA Data'!A143,'Crosswalk Particulates'!$A:$A,0))</f>
        <v>Other-EPA</v>
      </c>
      <c r="G143" s="39" t="str">
        <f>INDEX('Crosswalk Particulates'!$E:$E,MATCH('2017 EPA Data'!$B143,'Crosswalk Particulates'!$D:$D,0))</f>
        <v>PM10</v>
      </c>
      <c r="H143" s="50">
        <f t="shared" si="2"/>
        <v>5231981423620.6699</v>
      </c>
    </row>
    <row r="144" spans="1:8" hidden="1">
      <c r="A144" s="31" t="s">
        <v>2419</v>
      </c>
      <c r="B144" s="31" t="s">
        <v>2420</v>
      </c>
      <c r="C144" s="31" t="s">
        <v>2406</v>
      </c>
      <c r="D144" s="41">
        <v>5651338.6424050685</v>
      </c>
      <c r="E144" s="31" t="s">
        <v>2407</v>
      </c>
      <c r="F144" s="35" t="str">
        <f>INDEX('Crosswalk Particulates'!$B:$B,MATCH('2017 EPA Data'!A144,'Crosswalk Particulates'!$A:$A,0))</f>
        <v>process-other-industry</v>
      </c>
      <c r="G144" s="39">
        <f>INDEX('Crosswalk Particulates'!$E:$E,MATCH('2017 EPA Data'!$B144,'Crosswalk Particulates'!$D:$D,0))</f>
        <v>0</v>
      </c>
      <c r="H144" s="50">
        <f t="shared" si="2"/>
        <v>0</v>
      </c>
    </row>
    <row r="145" spans="1:8" hidden="1">
      <c r="A145" s="31" t="s">
        <v>2423</v>
      </c>
      <c r="B145" s="31" t="s">
        <v>2424</v>
      </c>
      <c r="C145" s="31" t="s">
        <v>2406</v>
      </c>
      <c r="D145" s="41">
        <v>5570035.2955202973</v>
      </c>
      <c r="E145" s="31" t="s">
        <v>2407</v>
      </c>
      <c r="F145" s="35" t="str">
        <f>INDEX('Crosswalk Particulates'!$B:$B,MATCH('2017 EPA Data'!A145,'Crosswalk Particulates'!$A:$A,0))</f>
        <v>Other-EPA</v>
      </c>
      <c r="G145" s="39">
        <f>INDEX('Crosswalk Particulates'!$E:$E,MATCH('2017 EPA Data'!$B145,'Crosswalk Particulates'!$D:$D,0))</f>
        <v>0</v>
      </c>
      <c r="H145" s="50">
        <f t="shared" si="2"/>
        <v>0</v>
      </c>
    </row>
    <row r="146" spans="1:8" hidden="1">
      <c r="A146" s="31" t="s">
        <v>2431</v>
      </c>
      <c r="B146" s="31" t="s">
        <v>2414</v>
      </c>
      <c r="C146" s="31" t="s">
        <v>2406</v>
      </c>
      <c r="D146" s="41">
        <v>5497442.3622808475</v>
      </c>
      <c r="E146" s="31" t="s">
        <v>2407</v>
      </c>
      <c r="F146" s="35" t="str">
        <f>INDEX('Crosswalk Particulates'!$B:$B,MATCH('2017 EPA Data'!A146,'Crosswalk Particulates'!$A:$A,0))</f>
        <v>process-ngps-industry</v>
      </c>
      <c r="G146" s="39">
        <f>INDEX('Crosswalk Particulates'!$E:$E,MATCH('2017 EPA Data'!$B146,'Crosswalk Particulates'!$D:$D,0))</f>
        <v>0</v>
      </c>
      <c r="H146" s="50">
        <f t="shared" si="2"/>
        <v>0</v>
      </c>
    </row>
    <row r="147" spans="1:8" hidden="1">
      <c r="A147" s="31" t="s">
        <v>2438</v>
      </c>
      <c r="B147" s="31" t="s">
        <v>2417</v>
      </c>
      <c r="C147" s="31" t="s">
        <v>2406</v>
      </c>
      <c r="D147" s="41">
        <v>5437318.2785786213</v>
      </c>
      <c r="E147" s="31" t="s">
        <v>2407</v>
      </c>
      <c r="F147" s="35" t="str">
        <f>INDEX('Crosswalk Particulates'!$B:$B,MATCH('2017 EPA Data'!A147,'Crosswalk Particulates'!$A:$A,0))</f>
        <v>Residential Buildings Sector</v>
      </c>
      <c r="G147" s="39">
        <f>INDEX('Crosswalk Particulates'!$E:$E,MATCH('2017 EPA Data'!$B147,'Crosswalk Particulates'!$D:$D,0))</f>
        <v>0</v>
      </c>
      <c r="H147" s="50">
        <f t="shared" si="2"/>
        <v>0</v>
      </c>
    </row>
    <row r="148" spans="1:8" hidden="1">
      <c r="A148" s="31" t="s">
        <v>2427</v>
      </c>
      <c r="B148" s="31" t="s">
        <v>2414</v>
      </c>
      <c r="C148" s="31" t="s">
        <v>2406</v>
      </c>
      <c r="D148" s="41">
        <v>5431202.5576082775</v>
      </c>
      <c r="E148" s="31" t="s">
        <v>2407</v>
      </c>
      <c r="F148" s="35" t="str">
        <f>INDEX('Crosswalk Particulates'!$B:$B,MATCH('2017 EPA Data'!A148,'Crosswalk Particulates'!$A:$A,0))</f>
        <v>process-other-industry</v>
      </c>
      <c r="G148" s="39">
        <f>INDEX('Crosswalk Particulates'!$E:$E,MATCH('2017 EPA Data'!$B148,'Crosswalk Particulates'!$D:$D,0))</f>
        <v>0</v>
      </c>
      <c r="H148" s="50">
        <f t="shared" si="2"/>
        <v>0</v>
      </c>
    </row>
    <row r="149" spans="1:8" hidden="1">
      <c r="A149" s="31" t="s">
        <v>2480</v>
      </c>
      <c r="B149" s="31" t="s">
        <v>2414</v>
      </c>
      <c r="C149" s="31" t="s">
        <v>2406</v>
      </c>
      <c r="D149" s="41">
        <v>5411336.7741752472</v>
      </c>
      <c r="E149" s="31" t="s">
        <v>2407</v>
      </c>
      <c r="F149" s="35" t="str">
        <f>INDEX('Crosswalk Particulates'!$B:$B,MATCH('2017 EPA Data'!A149,'Crosswalk Particulates'!$A:$A,0))</f>
        <v>Other-EPA</v>
      </c>
      <c r="G149" s="39">
        <f>INDEX('Crosswalk Particulates'!$E:$E,MATCH('2017 EPA Data'!$B149,'Crosswalk Particulates'!$D:$D,0))</f>
        <v>0</v>
      </c>
      <c r="H149" s="50">
        <f t="shared" si="2"/>
        <v>0</v>
      </c>
    </row>
    <row r="150" spans="1:8" hidden="1">
      <c r="A150" s="31" t="s">
        <v>2418</v>
      </c>
      <c r="B150" s="31" t="s">
        <v>2456</v>
      </c>
      <c r="C150" s="31" t="s">
        <v>2406</v>
      </c>
      <c r="D150" s="41">
        <v>5409968.9185239868</v>
      </c>
      <c r="E150" s="31" t="s">
        <v>2407</v>
      </c>
      <c r="F150" s="35" t="str">
        <f>INDEX('Crosswalk Particulates'!$B:$B,MATCH('2017 EPA Data'!A150,'Crosswalk Particulates'!$A:$A,0))</f>
        <v>Other-EPA</v>
      </c>
      <c r="G150" s="39">
        <f>INDEX('Crosswalk Particulates'!$E:$E,MATCH('2017 EPA Data'!$B150,'Crosswalk Particulates'!$D:$D,0))</f>
        <v>0</v>
      </c>
      <c r="H150" s="50">
        <f t="shared" si="2"/>
        <v>0</v>
      </c>
    </row>
    <row r="151" spans="1:8" hidden="1">
      <c r="A151" s="31" t="s">
        <v>2448</v>
      </c>
      <c r="B151" s="31" t="s">
        <v>2469</v>
      </c>
      <c r="C151" s="31" t="s">
        <v>2406</v>
      </c>
      <c r="D151" s="41">
        <v>5387957.6414595218</v>
      </c>
      <c r="E151" s="31" t="s">
        <v>2407</v>
      </c>
      <c r="F151" s="35" t="str">
        <f>INDEX('Crosswalk Particulates'!$B:$B,MATCH('2017 EPA Data'!A151,'Crosswalk Particulates'!$A:$A,0))</f>
        <v>process-waste-industry</v>
      </c>
      <c r="G151" s="39">
        <f>INDEX('Crosswalk Particulates'!$E:$E,MATCH('2017 EPA Data'!$B151,'Crosswalk Particulates'!$D:$D,0))</f>
        <v>0</v>
      </c>
      <c r="H151" s="50">
        <f t="shared" si="2"/>
        <v>0</v>
      </c>
    </row>
    <row r="152" spans="1:8" hidden="1">
      <c r="A152" s="31" t="s">
        <v>2419</v>
      </c>
      <c r="B152" s="31" t="s">
        <v>2433</v>
      </c>
      <c r="C152" s="31" t="s">
        <v>2406</v>
      </c>
      <c r="D152" s="41">
        <v>5340494.7980197109</v>
      </c>
      <c r="E152" s="31" t="s">
        <v>2407</v>
      </c>
      <c r="F152" s="35" t="str">
        <f>INDEX('Crosswalk Particulates'!$B:$B,MATCH('2017 EPA Data'!A152,'Crosswalk Particulates'!$A:$A,0))</f>
        <v>process-other-industry</v>
      </c>
      <c r="G152" s="39">
        <f>INDEX('Crosswalk Particulates'!$E:$E,MATCH('2017 EPA Data'!$B152,'Crosswalk Particulates'!$D:$D,0))</f>
        <v>0</v>
      </c>
      <c r="H152" s="50">
        <f t="shared" si="2"/>
        <v>0</v>
      </c>
    </row>
    <row r="153" spans="1:8" hidden="1">
      <c r="A153" s="31" t="s">
        <v>2481</v>
      </c>
      <c r="B153" s="31" t="s">
        <v>2468</v>
      </c>
      <c r="C153" s="31" t="s">
        <v>2406</v>
      </c>
      <c r="D153" s="41">
        <v>5238886.3593049999</v>
      </c>
      <c r="E153" s="31" t="s">
        <v>2407</v>
      </c>
      <c r="F153" s="35" t="str">
        <f>INDEX('Crosswalk Particulates'!$B:$B,MATCH('2017 EPA Data'!A153,'Crosswalk Particulates'!$A:$A,0))</f>
        <v>process-ngps-industry</v>
      </c>
      <c r="G153" s="39">
        <f>INDEX('Crosswalk Particulates'!$E:$E,MATCH('2017 EPA Data'!$B153,'Crosswalk Particulates'!$D:$D,0))</f>
        <v>0</v>
      </c>
      <c r="H153" s="50">
        <f t="shared" si="2"/>
        <v>0</v>
      </c>
    </row>
    <row r="154" spans="1:8" hidden="1">
      <c r="A154" s="31" t="s">
        <v>2418</v>
      </c>
      <c r="B154" s="31" t="s">
        <v>2457</v>
      </c>
      <c r="C154" s="31" t="s">
        <v>2406</v>
      </c>
      <c r="D154" s="41">
        <v>5217279.2435400505</v>
      </c>
      <c r="E154" s="31" t="s">
        <v>2407</v>
      </c>
      <c r="F154" s="35" t="str">
        <f>INDEX('Crosswalk Particulates'!$B:$B,MATCH('2017 EPA Data'!A154,'Crosswalk Particulates'!$A:$A,0))</f>
        <v>Other-EPA</v>
      </c>
      <c r="G154" s="39">
        <f>INDEX('Crosswalk Particulates'!$E:$E,MATCH('2017 EPA Data'!$B154,'Crosswalk Particulates'!$D:$D,0))</f>
        <v>0</v>
      </c>
      <c r="H154" s="50">
        <f t="shared" si="2"/>
        <v>0</v>
      </c>
    </row>
    <row r="155" spans="1:8" hidden="1">
      <c r="A155" s="31" t="s">
        <v>2480</v>
      </c>
      <c r="B155" s="31" t="s">
        <v>2413</v>
      </c>
      <c r="C155" s="31" t="s">
        <v>2406</v>
      </c>
      <c r="D155" s="41">
        <v>5195775.9901621006</v>
      </c>
      <c r="E155" s="31" t="s">
        <v>2407</v>
      </c>
      <c r="F155" s="35" t="str">
        <f>INDEX('Crosswalk Particulates'!$B:$B,MATCH('2017 EPA Data'!A155,'Crosswalk Particulates'!$A:$A,0))</f>
        <v>Other-EPA</v>
      </c>
      <c r="G155" s="39">
        <f>INDEX('Crosswalk Particulates'!$E:$E,MATCH('2017 EPA Data'!$B155,'Crosswalk Particulates'!$D:$D,0))</f>
        <v>0</v>
      </c>
      <c r="H155" s="50">
        <f t="shared" si="2"/>
        <v>0</v>
      </c>
    </row>
    <row r="156" spans="1:8" hidden="1">
      <c r="A156" s="31" t="s">
        <v>2438</v>
      </c>
      <c r="B156" s="31" t="s">
        <v>2426</v>
      </c>
      <c r="C156" s="31" t="s">
        <v>2406</v>
      </c>
      <c r="D156" s="41">
        <v>5172159.6238793302</v>
      </c>
      <c r="E156" s="31" t="s">
        <v>2407</v>
      </c>
      <c r="F156" s="35" t="str">
        <f>INDEX('Crosswalk Particulates'!$B:$B,MATCH('2017 EPA Data'!A156,'Crosswalk Particulates'!$A:$A,0))</f>
        <v>Residential Buildings Sector</v>
      </c>
      <c r="G156" s="39">
        <f>INDEX('Crosswalk Particulates'!$E:$E,MATCH('2017 EPA Data'!$B156,'Crosswalk Particulates'!$D:$D,0))</f>
        <v>0</v>
      </c>
      <c r="H156" s="50">
        <f t="shared" si="2"/>
        <v>0</v>
      </c>
    </row>
    <row r="157" spans="1:8" hidden="1">
      <c r="A157" s="31" t="s">
        <v>2421</v>
      </c>
      <c r="B157" s="31" t="s">
        <v>2447</v>
      </c>
      <c r="C157" s="31" t="s">
        <v>2406</v>
      </c>
      <c r="D157" s="41">
        <v>5135778.1654773643</v>
      </c>
      <c r="E157" s="31" t="s">
        <v>2407</v>
      </c>
      <c r="F157" s="35" t="str">
        <f>INDEX('Crosswalk Particulates'!$B:$B,MATCH('2017 EPA Data'!A157,'Crosswalk Particulates'!$A:$A,0))</f>
        <v>Other-EPA</v>
      </c>
      <c r="G157" s="39">
        <f>INDEX('Crosswalk Particulates'!$E:$E,MATCH('2017 EPA Data'!$B157,'Crosswalk Particulates'!$D:$D,0))</f>
        <v>0</v>
      </c>
      <c r="H157" s="50">
        <f t="shared" si="2"/>
        <v>0</v>
      </c>
    </row>
    <row r="158" spans="1:8" hidden="1">
      <c r="A158" s="31" t="s">
        <v>2427</v>
      </c>
      <c r="B158" s="31" t="s">
        <v>2469</v>
      </c>
      <c r="C158" s="31" t="s">
        <v>2406</v>
      </c>
      <c r="D158" s="41">
        <v>5084725.5464361003</v>
      </c>
      <c r="E158" s="31" t="s">
        <v>2407</v>
      </c>
      <c r="F158" s="35" t="str">
        <f>INDEX('Crosswalk Particulates'!$B:$B,MATCH('2017 EPA Data'!A158,'Crosswalk Particulates'!$A:$A,0))</f>
        <v>process-other-industry</v>
      </c>
      <c r="G158" s="39">
        <f>INDEX('Crosswalk Particulates'!$E:$E,MATCH('2017 EPA Data'!$B158,'Crosswalk Particulates'!$D:$D,0))</f>
        <v>0</v>
      </c>
      <c r="H158" s="50">
        <f t="shared" si="2"/>
        <v>0</v>
      </c>
    </row>
    <row r="159" spans="1:8" hidden="1">
      <c r="A159" s="31" t="s">
        <v>2440</v>
      </c>
      <c r="B159" s="31" t="s">
        <v>2414</v>
      </c>
      <c r="C159" s="31" t="s">
        <v>2406</v>
      </c>
      <c r="D159" s="41">
        <v>5047189.4315787004</v>
      </c>
      <c r="E159" s="31" t="s">
        <v>2407</v>
      </c>
      <c r="F159" s="35" t="str">
        <f>INDEX('Crosswalk Particulates'!$B:$B,MATCH('2017 EPA Data'!A159,'Crosswalk Particulates'!$A:$A,0))</f>
        <v>industry-fuel-natural gas</v>
      </c>
      <c r="G159" s="39">
        <f>INDEX('Crosswalk Particulates'!$E:$E,MATCH('2017 EPA Data'!$B159,'Crosswalk Particulates'!$D:$D,0))</f>
        <v>0</v>
      </c>
      <c r="H159" s="50">
        <f t="shared" si="2"/>
        <v>0</v>
      </c>
    </row>
    <row r="160" spans="1:8" hidden="1">
      <c r="A160" s="31" t="s">
        <v>2454</v>
      </c>
      <c r="B160" s="31" t="s">
        <v>2482</v>
      </c>
      <c r="C160" s="31" t="s">
        <v>2406</v>
      </c>
      <c r="D160" s="41">
        <v>4982270.7257500999</v>
      </c>
      <c r="E160" s="31" t="s">
        <v>2407</v>
      </c>
      <c r="F160" s="35" t="str">
        <f>INDEX('Crosswalk Particulates'!$B:$B,MATCH('2017 EPA Data'!A160,'Crosswalk Particulates'!$A:$A,0))</f>
        <v>Electricity Sector</v>
      </c>
      <c r="G160" s="39">
        <f>INDEX('Crosswalk Particulates'!$E:$E,MATCH('2017 EPA Data'!$B160,'Crosswalk Particulates'!$D:$D,0))</f>
        <v>0</v>
      </c>
      <c r="H160" s="50">
        <f t="shared" si="2"/>
        <v>0</v>
      </c>
    </row>
    <row r="161" spans="1:8" hidden="1">
      <c r="A161" s="31" t="s">
        <v>2438</v>
      </c>
      <c r="B161" s="31" t="s">
        <v>2437</v>
      </c>
      <c r="C161" s="31" t="s">
        <v>2406</v>
      </c>
      <c r="D161" s="41">
        <v>4827568.9284417378</v>
      </c>
      <c r="E161" s="31" t="s">
        <v>2407</v>
      </c>
      <c r="F161" s="35" t="str">
        <f>INDEX('Crosswalk Particulates'!$B:$B,MATCH('2017 EPA Data'!A161,'Crosswalk Particulates'!$A:$A,0))</f>
        <v>Residential Buildings Sector</v>
      </c>
      <c r="G161" s="39">
        <f>INDEX('Crosswalk Particulates'!$E:$E,MATCH('2017 EPA Data'!$B161,'Crosswalk Particulates'!$D:$D,0))</f>
        <v>0</v>
      </c>
      <c r="H161" s="50">
        <f t="shared" si="2"/>
        <v>0</v>
      </c>
    </row>
    <row r="162" spans="1:8" hidden="1">
      <c r="A162" s="31" t="s">
        <v>2435</v>
      </c>
      <c r="B162" s="31" t="s">
        <v>2433</v>
      </c>
      <c r="C162" s="31" t="s">
        <v>2406</v>
      </c>
      <c r="D162" s="41">
        <v>4768470.1125640487</v>
      </c>
      <c r="E162" s="31" t="s">
        <v>2407</v>
      </c>
      <c r="F162" s="35" t="str">
        <f>INDEX('Crosswalk Particulates'!$B:$B,MATCH('2017 EPA Data'!A162,'Crosswalk Particulates'!$A:$A,0))</f>
        <v>process-other-industry</v>
      </c>
      <c r="G162" s="39">
        <f>INDEX('Crosswalk Particulates'!$E:$E,MATCH('2017 EPA Data'!$B162,'Crosswalk Particulates'!$D:$D,0))</f>
        <v>0</v>
      </c>
      <c r="H162" s="50">
        <f t="shared" si="2"/>
        <v>0</v>
      </c>
    </row>
    <row r="163" spans="1:8" hidden="1">
      <c r="A163" s="31" t="s">
        <v>2481</v>
      </c>
      <c r="B163" s="31" t="s">
        <v>2483</v>
      </c>
      <c r="C163" s="31" t="s">
        <v>2406</v>
      </c>
      <c r="D163" s="41">
        <v>4671270.9152800003</v>
      </c>
      <c r="E163" s="31" t="s">
        <v>2407</v>
      </c>
      <c r="F163" s="35" t="str">
        <f>INDEX('Crosswalk Particulates'!$B:$B,MATCH('2017 EPA Data'!A163,'Crosswalk Particulates'!$A:$A,0))</f>
        <v>process-ngps-industry</v>
      </c>
      <c r="G163" s="39">
        <f>INDEX('Crosswalk Particulates'!$E:$E,MATCH('2017 EPA Data'!$B163,'Crosswalk Particulates'!$D:$D,0))</f>
        <v>0</v>
      </c>
      <c r="H163" s="50">
        <f t="shared" si="2"/>
        <v>0</v>
      </c>
    </row>
    <row r="164" spans="1:8" hidden="1">
      <c r="A164" s="31" t="s">
        <v>2415</v>
      </c>
      <c r="B164" s="31" t="s">
        <v>2445</v>
      </c>
      <c r="C164" s="31" t="s">
        <v>2446</v>
      </c>
      <c r="D164" s="41">
        <v>4577921.7780738436</v>
      </c>
      <c r="E164" s="31" t="s">
        <v>2411</v>
      </c>
      <c r="F164" s="35" t="str">
        <f>INDEX('Crosswalk Particulates'!$B:$B,MATCH('2017 EPA Data'!A164,'Crosswalk Particulates'!$A:$A,0))</f>
        <v>Other-EPA</v>
      </c>
      <c r="G164" s="39" t="str">
        <f>INDEX('Crosswalk Particulates'!$E:$E,MATCH('2017 EPA Data'!$B164,'Crosswalk Particulates'!$D:$D,0))</f>
        <v>VOC</v>
      </c>
      <c r="H164" s="50">
        <f t="shared" si="2"/>
        <v>4153025716970.5835</v>
      </c>
    </row>
    <row r="165" spans="1:8" hidden="1">
      <c r="A165" s="31" t="s">
        <v>2448</v>
      </c>
      <c r="B165" s="31" t="s">
        <v>2413</v>
      </c>
      <c r="C165" s="31" t="s">
        <v>2406</v>
      </c>
      <c r="D165" s="41">
        <v>4505132.1778759249</v>
      </c>
      <c r="E165" s="31" t="s">
        <v>2407</v>
      </c>
      <c r="F165" s="35" t="str">
        <f>INDEX('Crosswalk Particulates'!$B:$B,MATCH('2017 EPA Data'!A165,'Crosswalk Particulates'!$A:$A,0))</f>
        <v>process-waste-industry</v>
      </c>
      <c r="G165" s="39">
        <f>INDEX('Crosswalk Particulates'!$E:$E,MATCH('2017 EPA Data'!$B165,'Crosswalk Particulates'!$D:$D,0))</f>
        <v>0</v>
      </c>
      <c r="H165" s="50">
        <f t="shared" si="2"/>
        <v>0</v>
      </c>
    </row>
    <row r="166" spans="1:8" hidden="1">
      <c r="A166" s="31" t="s">
        <v>2475</v>
      </c>
      <c r="B166" s="31" t="s">
        <v>2417</v>
      </c>
      <c r="C166" s="31" t="s">
        <v>2406</v>
      </c>
      <c r="D166" s="41">
        <v>4458194.0971292919</v>
      </c>
      <c r="E166" s="31" t="s">
        <v>2407</v>
      </c>
      <c r="F166" s="35" t="str">
        <f>INDEX('Crosswalk Particulates'!$B:$B,MATCH('2017 EPA Data'!A166,'Crosswalk Particulates'!$A:$A,0))</f>
        <v>process-other-industry</v>
      </c>
      <c r="G166" s="39">
        <f>INDEX('Crosswalk Particulates'!$E:$E,MATCH('2017 EPA Data'!$B166,'Crosswalk Particulates'!$D:$D,0))</f>
        <v>0</v>
      </c>
      <c r="H166" s="50">
        <f t="shared" si="2"/>
        <v>0</v>
      </c>
    </row>
    <row r="167" spans="1:8" hidden="1">
      <c r="A167" s="31" t="s">
        <v>2484</v>
      </c>
      <c r="B167" s="31" t="s">
        <v>2428</v>
      </c>
      <c r="C167" s="31" t="s">
        <v>2406</v>
      </c>
      <c r="D167" s="41">
        <v>4377871.0032027774</v>
      </c>
      <c r="E167" s="31" t="s">
        <v>2407</v>
      </c>
      <c r="F167" s="35" t="str">
        <f>INDEX('Crosswalk Particulates'!$B:$B,MATCH('2017 EPA Data'!A167,'Crosswalk Particulates'!$A:$A,0))</f>
        <v>process-other-industry</v>
      </c>
      <c r="G167" s="39">
        <f>INDEX('Crosswalk Particulates'!$E:$E,MATCH('2017 EPA Data'!$B167,'Crosswalk Particulates'!$D:$D,0))</f>
        <v>0</v>
      </c>
      <c r="H167" s="50">
        <f t="shared" si="2"/>
        <v>0</v>
      </c>
    </row>
    <row r="168" spans="1:8" hidden="1">
      <c r="A168" s="31" t="s">
        <v>2485</v>
      </c>
      <c r="B168" s="31" t="s">
        <v>2469</v>
      </c>
      <c r="C168" s="31" t="s">
        <v>2406</v>
      </c>
      <c r="D168" s="41">
        <v>4369400.3433320001</v>
      </c>
      <c r="E168" s="31" t="s">
        <v>2407</v>
      </c>
      <c r="F168" s="35" t="str">
        <f>INDEX('Crosswalk Particulates'!$B:$B,MATCH('2017 EPA Data'!A168,'Crosswalk Particulates'!$A:$A,0))</f>
        <v>industry-fuel-coal</v>
      </c>
      <c r="G168" s="39">
        <f>INDEX('Crosswalk Particulates'!$E:$E,MATCH('2017 EPA Data'!$B168,'Crosswalk Particulates'!$D:$D,0))</f>
        <v>0</v>
      </c>
      <c r="H168" s="50">
        <f t="shared" si="2"/>
        <v>0</v>
      </c>
    </row>
    <row r="169" spans="1:8" hidden="1">
      <c r="A169" s="31" t="s">
        <v>2408</v>
      </c>
      <c r="B169" s="31" t="s">
        <v>2486</v>
      </c>
      <c r="C169" s="31" t="s">
        <v>2410</v>
      </c>
      <c r="D169" s="41">
        <v>4316230.7295754114</v>
      </c>
      <c r="E169" s="31" t="s">
        <v>2411</v>
      </c>
      <c r="F169" s="35" t="str">
        <f>INDEX('Crosswalk Particulates'!$B:$B,MATCH('2017 EPA Data'!A169,'Crosswalk Particulates'!$A:$A,0))</f>
        <v>process-other-industry</v>
      </c>
      <c r="G169" s="39" t="str">
        <f>INDEX('Crosswalk Particulates'!$E:$E,MATCH('2017 EPA Data'!$B169,'Crosswalk Particulates'!$D:$D,0))</f>
        <v>CH4</v>
      </c>
      <c r="H169" s="50">
        <f t="shared" si="2"/>
        <v>3915623308847.2495</v>
      </c>
    </row>
    <row r="170" spans="1:8" hidden="1">
      <c r="A170" s="31" t="s">
        <v>2467</v>
      </c>
      <c r="B170" s="31" t="s">
        <v>2487</v>
      </c>
      <c r="C170" s="31" t="s">
        <v>2406</v>
      </c>
      <c r="D170" s="41">
        <v>4285453.7679030988</v>
      </c>
      <c r="E170" s="31" t="s">
        <v>2407</v>
      </c>
      <c r="F170" s="35" t="str">
        <f>INDEX('Crosswalk Particulates'!$B:$B,MATCH('2017 EPA Data'!A170,'Crosswalk Particulates'!$A:$A,0))</f>
        <v>process-chemicals-industry</v>
      </c>
      <c r="G170" s="39">
        <f>INDEX('Crosswalk Particulates'!$E:$E,MATCH('2017 EPA Data'!$B170,'Crosswalk Particulates'!$D:$D,0))</f>
        <v>0</v>
      </c>
      <c r="H170" s="50">
        <f t="shared" si="2"/>
        <v>0</v>
      </c>
    </row>
    <row r="171" spans="1:8" hidden="1">
      <c r="A171" s="31" t="s">
        <v>2431</v>
      </c>
      <c r="B171" s="31" t="s">
        <v>2433</v>
      </c>
      <c r="C171" s="31" t="s">
        <v>2406</v>
      </c>
      <c r="D171" s="41">
        <v>4267184.2318981318</v>
      </c>
      <c r="E171" s="31" t="s">
        <v>2407</v>
      </c>
      <c r="F171" s="35" t="str">
        <f>INDEX('Crosswalk Particulates'!$B:$B,MATCH('2017 EPA Data'!A171,'Crosswalk Particulates'!$A:$A,0))</f>
        <v>process-ngps-industry</v>
      </c>
      <c r="G171" s="39">
        <f>INDEX('Crosswalk Particulates'!$E:$E,MATCH('2017 EPA Data'!$B171,'Crosswalk Particulates'!$D:$D,0))</f>
        <v>0</v>
      </c>
      <c r="H171" s="50">
        <f t="shared" si="2"/>
        <v>0</v>
      </c>
    </row>
    <row r="172" spans="1:8" hidden="1">
      <c r="A172" s="31" t="s">
        <v>2412</v>
      </c>
      <c r="B172" s="31" t="s">
        <v>2426</v>
      </c>
      <c r="C172" s="31" t="s">
        <v>2406</v>
      </c>
      <c r="D172" s="41">
        <v>4249210.6466060523</v>
      </c>
      <c r="E172" s="31" t="s">
        <v>2407</v>
      </c>
      <c r="F172" s="35" t="str">
        <f>INDEX('Crosswalk Particulates'!$B:$B,MATCH('2017 EPA Data'!A172,'Crosswalk Particulates'!$A:$A,0))</f>
        <v>Transportation Sector</v>
      </c>
      <c r="G172" s="39">
        <f>INDEX('Crosswalk Particulates'!$E:$E,MATCH('2017 EPA Data'!$B172,'Crosswalk Particulates'!$D:$D,0))</f>
        <v>0</v>
      </c>
      <c r="H172" s="50">
        <f t="shared" si="2"/>
        <v>0</v>
      </c>
    </row>
    <row r="173" spans="1:8" hidden="1">
      <c r="A173" s="31" t="s">
        <v>2448</v>
      </c>
      <c r="B173" s="31" t="s">
        <v>2414</v>
      </c>
      <c r="C173" s="31" t="s">
        <v>2406</v>
      </c>
      <c r="D173" s="41">
        <v>4247544.9138526553</v>
      </c>
      <c r="E173" s="31" t="s">
        <v>2407</v>
      </c>
      <c r="F173" s="35" t="str">
        <f>INDEX('Crosswalk Particulates'!$B:$B,MATCH('2017 EPA Data'!A173,'Crosswalk Particulates'!$A:$A,0))</f>
        <v>process-waste-industry</v>
      </c>
      <c r="G173" s="39">
        <f>INDEX('Crosswalk Particulates'!$E:$E,MATCH('2017 EPA Data'!$B173,'Crosswalk Particulates'!$D:$D,0))</f>
        <v>0</v>
      </c>
      <c r="H173" s="50">
        <f t="shared" si="2"/>
        <v>0</v>
      </c>
    </row>
    <row r="174" spans="1:8" hidden="1">
      <c r="A174" s="31" t="s">
        <v>2408</v>
      </c>
      <c r="B174" s="31" t="s">
        <v>2417</v>
      </c>
      <c r="C174" s="31" t="s">
        <v>2406</v>
      </c>
      <c r="D174" s="41">
        <v>4207343.4168042224</v>
      </c>
      <c r="E174" s="31" t="s">
        <v>2407</v>
      </c>
      <c r="F174" s="35" t="str">
        <f>INDEX('Crosswalk Particulates'!$B:$B,MATCH('2017 EPA Data'!A174,'Crosswalk Particulates'!$A:$A,0))</f>
        <v>process-other-industry</v>
      </c>
      <c r="G174" s="39">
        <f>INDEX('Crosswalk Particulates'!$E:$E,MATCH('2017 EPA Data'!$B174,'Crosswalk Particulates'!$D:$D,0))</f>
        <v>0</v>
      </c>
      <c r="H174" s="50">
        <f t="shared" si="2"/>
        <v>0</v>
      </c>
    </row>
    <row r="175" spans="1:8" hidden="1">
      <c r="A175" s="31" t="s">
        <v>2408</v>
      </c>
      <c r="B175" s="31" t="s">
        <v>2472</v>
      </c>
      <c r="D175" s="41">
        <v>4130528.0207257862</v>
      </c>
      <c r="E175" s="31" t="s">
        <v>2407</v>
      </c>
      <c r="F175" s="35" t="str">
        <f>INDEX('Crosswalk Particulates'!$B:$B,MATCH('2017 EPA Data'!A175,'Crosswalk Particulates'!$A:$A,0))</f>
        <v>process-other-industry</v>
      </c>
      <c r="G175" s="39">
        <f>INDEX('Crosswalk Particulates'!$E:$E,MATCH('2017 EPA Data'!$B175,'Crosswalk Particulates'!$D:$D,0))</f>
        <v>0</v>
      </c>
      <c r="H175" s="50">
        <f t="shared" si="2"/>
        <v>0</v>
      </c>
    </row>
    <row r="176" spans="1:8" hidden="1">
      <c r="A176" s="31" t="s">
        <v>2458</v>
      </c>
      <c r="B176" s="31" t="s">
        <v>2414</v>
      </c>
      <c r="C176" s="31" t="s">
        <v>2406</v>
      </c>
      <c r="D176" s="41">
        <v>4112038.9567761645</v>
      </c>
      <c r="E176" s="31" t="s">
        <v>2407</v>
      </c>
      <c r="F176" s="35" t="str">
        <f>INDEX('Crosswalk Particulates'!$B:$B,MATCH('2017 EPA Data'!A176,'Crosswalk Particulates'!$A:$A,0))</f>
        <v>Transportation Sector</v>
      </c>
      <c r="G176" s="39">
        <f>INDEX('Crosswalk Particulates'!$E:$E,MATCH('2017 EPA Data'!$B176,'Crosswalk Particulates'!$D:$D,0))</f>
        <v>0</v>
      </c>
      <c r="H176" s="50">
        <f t="shared" si="2"/>
        <v>0</v>
      </c>
    </row>
    <row r="177" spans="1:8" hidden="1">
      <c r="A177" s="31" t="s">
        <v>2404</v>
      </c>
      <c r="B177" s="31" t="s">
        <v>2449</v>
      </c>
      <c r="C177" s="31" t="s">
        <v>2446</v>
      </c>
      <c r="D177" s="41">
        <v>4083199.3925589998</v>
      </c>
      <c r="E177" s="31" t="s">
        <v>2411</v>
      </c>
      <c r="F177" s="35" t="str">
        <f>INDEX('Crosswalk Particulates'!$B:$B,MATCH('2017 EPA Data'!A177,'Crosswalk Particulates'!$A:$A,0))</f>
        <v>Other-EPA</v>
      </c>
      <c r="G177" s="39" t="str">
        <f>INDEX('Crosswalk Particulates'!$E:$E,MATCH('2017 EPA Data'!$B177,'Crosswalk Particulates'!$D:$D,0))</f>
        <v>CO</v>
      </c>
      <c r="H177" s="50">
        <f t="shared" si="2"/>
        <v>3704220584553.3477</v>
      </c>
    </row>
    <row r="178" spans="1:8" hidden="1">
      <c r="A178" s="31" t="s">
        <v>2448</v>
      </c>
      <c r="B178" s="31" t="s">
        <v>2483</v>
      </c>
      <c r="C178" s="31" t="s">
        <v>2406</v>
      </c>
      <c r="D178" s="41">
        <v>4081334.5017477898</v>
      </c>
      <c r="E178" s="31" t="s">
        <v>2407</v>
      </c>
      <c r="F178" s="35" t="str">
        <f>INDEX('Crosswalk Particulates'!$B:$B,MATCH('2017 EPA Data'!A178,'Crosswalk Particulates'!$A:$A,0))</f>
        <v>process-waste-industry</v>
      </c>
      <c r="G178" s="39">
        <f>INDEX('Crosswalk Particulates'!$E:$E,MATCH('2017 EPA Data'!$B178,'Crosswalk Particulates'!$D:$D,0))</f>
        <v>0</v>
      </c>
      <c r="H178" s="50">
        <f t="shared" si="2"/>
        <v>0</v>
      </c>
    </row>
    <row r="179" spans="1:8" hidden="1">
      <c r="A179" s="31" t="s">
        <v>2423</v>
      </c>
      <c r="B179" s="31" t="s">
        <v>2417</v>
      </c>
      <c r="C179" s="31" t="s">
        <v>2406</v>
      </c>
      <c r="D179" s="41">
        <v>4055802.5119442106</v>
      </c>
      <c r="E179" s="31" t="s">
        <v>2407</v>
      </c>
      <c r="F179" s="35" t="str">
        <f>INDEX('Crosswalk Particulates'!$B:$B,MATCH('2017 EPA Data'!A179,'Crosswalk Particulates'!$A:$A,0))</f>
        <v>Other-EPA</v>
      </c>
      <c r="G179" s="39">
        <f>INDEX('Crosswalk Particulates'!$E:$E,MATCH('2017 EPA Data'!$B179,'Crosswalk Particulates'!$D:$D,0))</f>
        <v>0</v>
      </c>
      <c r="H179" s="50">
        <f t="shared" si="2"/>
        <v>0</v>
      </c>
    </row>
    <row r="180" spans="1:8" hidden="1">
      <c r="A180" s="31" t="s">
        <v>2488</v>
      </c>
      <c r="B180" s="31" t="s">
        <v>2479</v>
      </c>
      <c r="C180" s="31" t="s">
        <v>2446</v>
      </c>
      <c r="D180" s="41">
        <v>4033615.9503776617</v>
      </c>
      <c r="E180" s="31" t="s">
        <v>2411</v>
      </c>
      <c r="F180" s="35" t="str">
        <f>INDEX('Crosswalk Particulates'!$B:$B,MATCH('2017 EPA Data'!A180,'Crosswalk Particulates'!$A:$A,0))</f>
        <v>Other-EPA</v>
      </c>
      <c r="G180" s="39" t="str">
        <f>INDEX('Crosswalk Particulates'!$E:$E,MATCH('2017 EPA Data'!$B180,'Crosswalk Particulates'!$D:$D,0))</f>
        <v>PM10</v>
      </c>
      <c r="H180" s="50">
        <f t="shared" si="2"/>
        <v>3659239188955.6133</v>
      </c>
    </row>
    <row r="181" spans="1:8" hidden="1">
      <c r="A181" s="31" t="s">
        <v>2408</v>
      </c>
      <c r="B181" s="31" t="s">
        <v>2487</v>
      </c>
      <c r="C181" s="31" t="s">
        <v>2406</v>
      </c>
      <c r="D181" s="41">
        <v>4017873.0182428905</v>
      </c>
      <c r="E181" s="31" t="s">
        <v>2407</v>
      </c>
      <c r="F181" s="35" t="str">
        <f>INDEX('Crosswalk Particulates'!$B:$B,MATCH('2017 EPA Data'!A181,'Crosswalk Particulates'!$A:$A,0))</f>
        <v>process-other-industry</v>
      </c>
      <c r="G181" s="39">
        <f>INDEX('Crosswalk Particulates'!$E:$E,MATCH('2017 EPA Data'!$B181,'Crosswalk Particulates'!$D:$D,0))</f>
        <v>0</v>
      </c>
      <c r="H181" s="50">
        <f t="shared" si="2"/>
        <v>0</v>
      </c>
    </row>
    <row r="182" spans="1:8" hidden="1">
      <c r="A182" s="31" t="s">
        <v>2489</v>
      </c>
      <c r="B182" s="31" t="s">
        <v>2409</v>
      </c>
      <c r="C182" s="31" t="s">
        <v>2410</v>
      </c>
      <c r="D182" s="41">
        <v>3957848.6043405002</v>
      </c>
      <c r="E182" s="31" t="s">
        <v>2411</v>
      </c>
      <c r="F182" s="35" t="str">
        <f>INDEX('Crosswalk Particulates'!$B:$B,MATCH('2017 EPA Data'!A182,'Crosswalk Particulates'!$A:$A,0))</f>
        <v>industry-fuel-biomass</v>
      </c>
      <c r="G182" s="39">
        <f>INDEX('Crosswalk Particulates'!$E:$E,MATCH('2017 EPA Data'!$B182,'Crosswalk Particulates'!$D:$D,0))</f>
        <v>0</v>
      </c>
      <c r="H182" s="50">
        <f t="shared" si="2"/>
        <v>3590504127097.187</v>
      </c>
    </row>
    <row r="183" spans="1:8" hidden="1">
      <c r="A183" s="31" t="s">
        <v>2408</v>
      </c>
      <c r="B183" s="31" t="s">
        <v>2420</v>
      </c>
      <c r="C183" s="31" t="s">
        <v>2406</v>
      </c>
      <c r="D183" s="41">
        <v>3948900.7038653931</v>
      </c>
      <c r="E183" s="31" t="s">
        <v>2407</v>
      </c>
      <c r="F183" s="35" t="str">
        <f>INDEX('Crosswalk Particulates'!$B:$B,MATCH('2017 EPA Data'!A183,'Crosswalk Particulates'!$A:$A,0))</f>
        <v>process-other-industry</v>
      </c>
      <c r="G183" s="39">
        <f>INDEX('Crosswalk Particulates'!$E:$E,MATCH('2017 EPA Data'!$B183,'Crosswalk Particulates'!$D:$D,0))</f>
        <v>0</v>
      </c>
      <c r="H183" s="50">
        <f t="shared" si="2"/>
        <v>0</v>
      </c>
    </row>
    <row r="184" spans="1:8" hidden="1">
      <c r="A184" s="31" t="s">
        <v>2467</v>
      </c>
      <c r="B184" s="31" t="s">
        <v>2472</v>
      </c>
      <c r="D184" s="41">
        <v>3941730.2054077792</v>
      </c>
      <c r="E184" s="31" t="s">
        <v>2407</v>
      </c>
      <c r="F184" s="35" t="str">
        <f>INDEX('Crosswalk Particulates'!$B:$B,MATCH('2017 EPA Data'!A184,'Crosswalk Particulates'!$A:$A,0))</f>
        <v>process-chemicals-industry</v>
      </c>
      <c r="G184" s="39">
        <f>INDEX('Crosswalk Particulates'!$E:$E,MATCH('2017 EPA Data'!$B184,'Crosswalk Particulates'!$D:$D,0))</f>
        <v>0</v>
      </c>
      <c r="H184" s="50">
        <f t="shared" si="2"/>
        <v>0</v>
      </c>
    </row>
    <row r="185" spans="1:8" hidden="1">
      <c r="A185" s="31" t="s">
        <v>2442</v>
      </c>
      <c r="B185" s="31" t="s">
        <v>2462</v>
      </c>
      <c r="C185" s="31" t="s">
        <v>2406</v>
      </c>
      <c r="D185" s="41">
        <v>3908277.5524558742</v>
      </c>
      <c r="E185" s="31" t="s">
        <v>2407</v>
      </c>
      <c r="F185" s="35" t="str">
        <f>INDEX('Crosswalk Particulates'!$B:$B,MATCH('2017 EPA Data'!A185,'Crosswalk Particulates'!$A:$A,0))</f>
        <v>process-other-industry</v>
      </c>
      <c r="G185" s="39">
        <f>INDEX('Crosswalk Particulates'!$E:$E,MATCH('2017 EPA Data'!$B185,'Crosswalk Particulates'!$D:$D,0))</f>
        <v>0</v>
      </c>
      <c r="H185" s="50">
        <f t="shared" si="2"/>
        <v>0</v>
      </c>
    </row>
    <row r="186" spans="1:8" hidden="1">
      <c r="A186" s="31" t="s">
        <v>2430</v>
      </c>
      <c r="B186" s="31" t="s">
        <v>2425</v>
      </c>
      <c r="C186" s="31" t="s">
        <v>2406</v>
      </c>
      <c r="D186" s="41">
        <v>3892879.6920538605</v>
      </c>
      <c r="E186" s="31" t="s">
        <v>2407</v>
      </c>
      <c r="F186" s="35" t="str">
        <f>INDEX('Crosswalk Particulates'!$B:$B,MATCH('2017 EPA Data'!A186,'Crosswalk Particulates'!$A:$A,0))</f>
        <v>Transportation Sector</v>
      </c>
      <c r="G186" s="39">
        <f>INDEX('Crosswalk Particulates'!$E:$E,MATCH('2017 EPA Data'!$B186,'Crosswalk Particulates'!$D:$D,0))</f>
        <v>0</v>
      </c>
      <c r="H186" s="50">
        <f t="shared" si="2"/>
        <v>0</v>
      </c>
    </row>
    <row r="187" spans="1:8" hidden="1">
      <c r="A187" s="31" t="s">
        <v>2490</v>
      </c>
      <c r="B187" s="31" t="s">
        <v>2413</v>
      </c>
      <c r="C187" s="31" t="s">
        <v>2406</v>
      </c>
      <c r="D187" s="41">
        <v>3875027.6604020838</v>
      </c>
      <c r="E187" s="31" t="s">
        <v>2407</v>
      </c>
      <c r="F187" s="35" t="str">
        <f>INDEX('Crosswalk Particulates'!$B:$B,MATCH('2017 EPA Data'!A187,'Crosswalk Particulates'!$A:$A,0))</f>
        <v>Commercial Buildings Sector</v>
      </c>
      <c r="G187" s="39">
        <f>INDEX('Crosswalk Particulates'!$E:$E,MATCH('2017 EPA Data'!$B187,'Crosswalk Particulates'!$D:$D,0))</f>
        <v>0</v>
      </c>
      <c r="H187" s="50">
        <f t="shared" si="2"/>
        <v>0</v>
      </c>
    </row>
    <row r="188" spans="1:8" hidden="1">
      <c r="A188" s="31" t="s">
        <v>2491</v>
      </c>
      <c r="B188" s="31" t="s">
        <v>2469</v>
      </c>
      <c r="C188" s="31" t="s">
        <v>2406</v>
      </c>
      <c r="D188" s="41">
        <v>3847234.0130933002</v>
      </c>
      <c r="E188" s="31" t="s">
        <v>2407</v>
      </c>
      <c r="F188" s="35" t="str">
        <f>INDEX('Crosswalk Particulates'!$B:$B,MATCH('2017 EPA Data'!A188,'Crosswalk Particulates'!$A:$A,0))</f>
        <v>process-other-industry</v>
      </c>
      <c r="G188" s="39">
        <f>INDEX('Crosswalk Particulates'!$E:$E,MATCH('2017 EPA Data'!$B188,'Crosswalk Particulates'!$D:$D,0))</f>
        <v>0</v>
      </c>
      <c r="H188" s="50">
        <f t="shared" si="2"/>
        <v>0</v>
      </c>
    </row>
    <row r="189" spans="1:8" hidden="1">
      <c r="A189" s="31" t="s">
        <v>2431</v>
      </c>
      <c r="B189" s="31" t="s">
        <v>2405</v>
      </c>
      <c r="C189" s="31" t="s">
        <v>2406</v>
      </c>
      <c r="D189" s="41">
        <v>3838730.0416260767</v>
      </c>
      <c r="E189" s="31" t="s">
        <v>2407</v>
      </c>
      <c r="F189" s="35" t="str">
        <f>INDEX('Crosswalk Particulates'!$B:$B,MATCH('2017 EPA Data'!A189,'Crosswalk Particulates'!$A:$A,0))</f>
        <v>process-ngps-industry</v>
      </c>
      <c r="G189" s="39">
        <f>INDEX('Crosswalk Particulates'!$E:$E,MATCH('2017 EPA Data'!$B189,'Crosswalk Particulates'!$D:$D,0))</f>
        <v>0</v>
      </c>
      <c r="H189" s="50">
        <f t="shared" si="2"/>
        <v>0</v>
      </c>
    </row>
    <row r="190" spans="1:8" hidden="1">
      <c r="A190" s="31" t="s">
        <v>2470</v>
      </c>
      <c r="B190" s="31" t="s">
        <v>2413</v>
      </c>
      <c r="C190" s="31" t="s">
        <v>2406</v>
      </c>
      <c r="D190" s="41">
        <v>3804550.195792533</v>
      </c>
      <c r="E190" s="31" t="s">
        <v>2407</v>
      </c>
      <c r="F190" s="35" t="str">
        <f>INDEX('Crosswalk Particulates'!$B:$B,MATCH('2017 EPA Data'!A190,'Crosswalk Particulates'!$A:$A,0))</f>
        <v>Electricity Sector</v>
      </c>
      <c r="G190" s="39">
        <f>INDEX('Crosswalk Particulates'!$E:$E,MATCH('2017 EPA Data'!$B190,'Crosswalk Particulates'!$D:$D,0))</f>
        <v>0</v>
      </c>
      <c r="H190" s="50">
        <f t="shared" si="2"/>
        <v>0</v>
      </c>
    </row>
    <row r="191" spans="1:8" hidden="1">
      <c r="A191" s="31" t="s">
        <v>2435</v>
      </c>
      <c r="B191" s="31" t="s">
        <v>2424</v>
      </c>
      <c r="C191" s="31" t="s">
        <v>2406</v>
      </c>
      <c r="D191" s="41">
        <v>3726202.0391282137</v>
      </c>
      <c r="E191" s="31" t="s">
        <v>2407</v>
      </c>
      <c r="F191" s="35" t="str">
        <f>INDEX('Crosswalk Particulates'!$B:$B,MATCH('2017 EPA Data'!A191,'Crosswalk Particulates'!$A:$A,0))</f>
        <v>process-other-industry</v>
      </c>
      <c r="G191" s="39">
        <f>INDEX('Crosswalk Particulates'!$E:$E,MATCH('2017 EPA Data'!$B191,'Crosswalk Particulates'!$D:$D,0))</f>
        <v>0</v>
      </c>
      <c r="H191" s="50">
        <f t="shared" si="2"/>
        <v>0</v>
      </c>
    </row>
    <row r="192" spans="1:8" hidden="1">
      <c r="A192" s="31" t="s">
        <v>2440</v>
      </c>
      <c r="B192" s="31" t="s">
        <v>2425</v>
      </c>
      <c r="C192" s="31" t="s">
        <v>2406</v>
      </c>
      <c r="D192" s="41">
        <v>3701902.0838314453</v>
      </c>
      <c r="E192" s="31" t="s">
        <v>2407</v>
      </c>
      <c r="F192" s="35" t="str">
        <f>INDEX('Crosswalk Particulates'!$B:$B,MATCH('2017 EPA Data'!A192,'Crosswalk Particulates'!$A:$A,0))</f>
        <v>industry-fuel-natural gas</v>
      </c>
      <c r="G192" s="39">
        <f>INDEX('Crosswalk Particulates'!$E:$E,MATCH('2017 EPA Data'!$B192,'Crosswalk Particulates'!$D:$D,0))</f>
        <v>0</v>
      </c>
      <c r="H192" s="50">
        <f t="shared" si="2"/>
        <v>0</v>
      </c>
    </row>
    <row r="193" spans="1:8" hidden="1">
      <c r="A193" s="31" t="s">
        <v>2492</v>
      </c>
      <c r="B193" s="31" t="s">
        <v>2413</v>
      </c>
      <c r="C193" s="31" t="s">
        <v>2406</v>
      </c>
      <c r="D193" s="41">
        <v>3692360.9464502539</v>
      </c>
      <c r="E193" s="31" t="s">
        <v>2407</v>
      </c>
      <c r="F193" s="35" t="str">
        <f>INDEX('Crosswalk Particulates'!$B:$B,MATCH('2017 EPA Data'!A193,'Crosswalk Particulates'!$A:$A,0))</f>
        <v>Transportation Sector</v>
      </c>
      <c r="G193" s="39">
        <f>INDEX('Crosswalk Particulates'!$E:$E,MATCH('2017 EPA Data'!$B193,'Crosswalk Particulates'!$D:$D,0))</f>
        <v>0</v>
      </c>
      <c r="H193" s="50">
        <f t="shared" si="2"/>
        <v>0</v>
      </c>
    </row>
    <row r="194" spans="1:8" hidden="1">
      <c r="A194" s="31" t="s">
        <v>2474</v>
      </c>
      <c r="B194" s="31" t="s">
        <v>2420</v>
      </c>
      <c r="C194" s="31" t="s">
        <v>2406</v>
      </c>
      <c r="D194" s="41">
        <v>3677027.0822117105</v>
      </c>
      <c r="E194" s="31" t="s">
        <v>2407</v>
      </c>
      <c r="F194" s="35" t="str">
        <f>INDEX('Crosswalk Particulates'!$B:$B,MATCH('2017 EPA Data'!A194,'Crosswalk Particulates'!$A:$A,0))</f>
        <v>process-other-industry</v>
      </c>
      <c r="G194" s="39">
        <f>INDEX('Crosswalk Particulates'!$E:$E,MATCH('2017 EPA Data'!$B194,'Crosswalk Particulates'!$D:$D,0))</f>
        <v>0</v>
      </c>
      <c r="H194" s="50">
        <f t="shared" si="2"/>
        <v>0</v>
      </c>
    </row>
    <row r="195" spans="1:8" hidden="1">
      <c r="A195" s="31" t="s">
        <v>2443</v>
      </c>
      <c r="B195" s="31" t="s">
        <v>2420</v>
      </c>
      <c r="C195" s="31" t="s">
        <v>2406</v>
      </c>
      <c r="D195" s="41">
        <v>3644478.4948798949</v>
      </c>
      <c r="E195" s="31" t="s">
        <v>2407</v>
      </c>
      <c r="F195" s="35" t="str">
        <f>INDEX('Crosswalk Particulates'!$B:$B,MATCH('2017 EPA Data'!A195,'Crosswalk Particulates'!$A:$A,0))</f>
        <v>Transportation Sector</v>
      </c>
      <c r="G195" s="39">
        <f>INDEX('Crosswalk Particulates'!$E:$E,MATCH('2017 EPA Data'!$B195,'Crosswalk Particulates'!$D:$D,0))</f>
        <v>0</v>
      </c>
      <c r="H195" s="50">
        <f t="shared" si="2"/>
        <v>0</v>
      </c>
    </row>
    <row r="196" spans="1:8" hidden="1">
      <c r="A196" s="31" t="s">
        <v>2423</v>
      </c>
      <c r="B196" s="31" t="s">
        <v>2493</v>
      </c>
      <c r="C196" s="31" t="s">
        <v>2406</v>
      </c>
      <c r="D196" s="41">
        <v>3608103.6581392442</v>
      </c>
      <c r="E196" s="31" t="s">
        <v>2407</v>
      </c>
      <c r="F196" s="35" t="str">
        <f>INDEX('Crosswalk Particulates'!$B:$B,MATCH('2017 EPA Data'!A196,'Crosswalk Particulates'!$A:$A,0))</f>
        <v>Other-EPA</v>
      </c>
      <c r="G196" s="39">
        <f>INDEX('Crosswalk Particulates'!$E:$E,MATCH('2017 EPA Data'!$B196,'Crosswalk Particulates'!$D:$D,0))</f>
        <v>0</v>
      </c>
      <c r="H196" s="50">
        <f t="shared" ref="H196:H259" si="3">IF(E196="TON",D196/metricton_to_shortton,0)*10^6</f>
        <v>0</v>
      </c>
    </row>
    <row r="197" spans="1:8" hidden="1">
      <c r="A197" s="31" t="s">
        <v>2490</v>
      </c>
      <c r="B197" s="31" t="s">
        <v>2414</v>
      </c>
      <c r="C197" s="31" t="s">
        <v>2406</v>
      </c>
      <c r="D197" s="41">
        <v>3485797.7194791259</v>
      </c>
      <c r="E197" s="31" t="s">
        <v>2407</v>
      </c>
      <c r="F197" s="35" t="str">
        <f>INDEX('Crosswalk Particulates'!$B:$B,MATCH('2017 EPA Data'!A197,'Crosswalk Particulates'!$A:$A,0))</f>
        <v>Commercial Buildings Sector</v>
      </c>
      <c r="G197" s="39">
        <f>INDEX('Crosswalk Particulates'!$E:$E,MATCH('2017 EPA Data'!$B197,'Crosswalk Particulates'!$D:$D,0))</f>
        <v>0</v>
      </c>
      <c r="H197" s="50">
        <f t="shared" si="3"/>
        <v>0</v>
      </c>
    </row>
    <row r="198" spans="1:8" hidden="1">
      <c r="A198" s="31" t="s">
        <v>2484</v>
      </c>
      <c r="B198" s="31" t="s">
        <v>2417</v>
      </c>
      <c r="C198" s="31" t="s">
        <v>2406</v>
      </c>
      <c r="D198" s="41">
        <v>3461310.6945118699</v>
      </c>
      <c r="E198" s="31" t="s">
        <v>2407</v>
      </c>
      <c r="F198" s="35" t="str">
        <f>INDEX('Crosswalk Particulates'!$B:$B,MATCH('2017 EPA Data'!A198,'Crosswalk Particulates'!$A:$A,0))</f>
        <v>process-other-industry</v>
      </c>
      <c r="G198" s="39">
        <f>INDEX('Crosswalk Particulates'!$E:$E,MATCH('2017 EPA Data'!$B198,'Crosswalk Particulates'!$D:$D,0))</f>
        <v>0</v>
      </c>
      <c r="H198" s="50">
        <f t="shared" si="3"/>
        <v>0</v>
      </c>
    </row>
    <row r="199" spans="1:8" hidden="1">
      <c r="A199" s="31" t="s">
        <v>2427</v>
      </c>
      <c r="B199" s="31" t="s">
        <v>2413</v>
      </c>
      <c r="C199" s="31" t="s">
        <v>2406</v>
      </c>
      <c r="D199" s="41">
        <v>3442684.6116140438</v>
      </c>
      <c r="E199" s="31" t="s">
        <v>2407</v>
      </c>
      <c r="F199" s="35" t="str">
        <f>INDEX('Crosswalk Particulates'!$B:$B,MATCH('2017 EPA Data'!A199,'Crosswalk Particulates'!$A:$A,0))</f>
        <v>process-other-industry</v>
      </c>
      <c r="G199" s="39">
        <f>INDEX('Crosswalk Particulates'!$E:$E,MATCH('2017 EPA Data'!$B199,'Crosswalk Particulates'!$D:$D,0))</f>
        <v>0</v>
      </c>
      <c r="H199" s="50">
        <f t="shared" si="3"/>
        <v>0</v>
      </c>
    </row>
    <row r="200" spans="1:8" hidden="1">
      <c r="A200" s="31" t="s">
        <v>2485</v>
      </c>
      <c r="B200" s="31" t="s">
        <v>2405</v>
      </c>
      <c r="C200" s="31" t="s">
        <v>2406</v>
      </c>
      <c r="D200" s="41">
        <v>3315597.4829600002</v>
      </c>
      <c r="E200" s="31" t="s">
        <v>2407</v>
      </c>
      <c r="F200" s="35" t="str">
        <f>INDEX('Crosswalk Particulates'!$B:$B,MATCH('2017 EPA Data'!A200,'Crosswalk Particulates'!$A:$A,0))</f>
        <v>industry-fuel-coal</v>
      </c>
      <c r="G200" s="39">
        <f>INDEX('Crosswalk Particulates'!$E:$E,MATCH('2017 EPA Data'!$B200,'Crosswalk Particulates'!$D:$D,0))</f>
        <v>0</v>
      </c>
      <c r="H200" s="50">
        <f t="shared" si="3"/>
        <v>0</v>
      </c>
    </row>
    <row r="201" spans="1:8" hidden="1">
      <c r="A201" s="31" t="s">
        <v>2440</v>
      </c>
      <c r="B201" s="31" t="s">
        <v>2428</v>
      </c>
      <c r="C201" s="31" t="s">
        <v>2406</v>
      </c>
      <c r="D201" s="41">
        <v>3276250.8890020065</v>
      </c>
      <c r="E201" s="31" t="s">
        <v>2407</v>
      </c>
      <c r="F201" s="35" t="str">
        <f>INDEX('Crosswalk Particulates'!$B:$B,MATCH('2017 EPA Data'!A201,'Crosswalk Particulates'!$A:$A,0))</f>
        <v>industry-fuel-natural gas</v>
      </c>
      <c r="G201" s="39">
        <f>INDEX('Crosswalk Particulates'!$E:$E,MATCH('2017 EPA Data'!$B201,'Crosswalk Particulates'!$D:$D,0))</f>
        <v>0</v>
      </c>
      <c r="H201" s="50">
        <f t="shared" si="3"/>
        <v>0</v>
      </c>
    </row>
    <row r="202" spans="1:8" hidden="1">
      <c r="A202" s="31" t="s">
        <v>2431</v>
      </c>
      <c r="B202" s="31" t="s">
        <v>2425</v>
      </c>
      <c r="C202" s="31" t="s">
        <v>2406</v>
      </c>
      <c r="D202" s="41">
        <v>3237641.4383881954</v>
      </c>
      <c r="E202" s="31" t="s">
        <v>2407</v>
      </c>
      <c r="F202" s="35" t="str">
        <f>INDEX('Crosswalk Particulates'!$B:$B,MATCH('2017 EPA Data'!A202,'Crosswalk Particulates'!$A:$A,0))</f>
        <v>process-ngps-industry</v>
      </c>
      <c r="G202" s="39">
        <f>INDEX('Crosswalk Particulates'!$E:$E,MATCH('2017 EPA Data'!$B202,'Crosswalk Particulates'!$D:$D,0))</f>
        <v>0</v>
      </c>
      <c r="H202" s="50">
        <f t="shared" si="3"/>
        <v>0</v>
      </c>
    </row>
    <row r="203" spans="1:8" hidden="1">
      <c r="A203" s="31" t="s">
        <v>2423</v>
      </c>
      <c r="B203" s="31" t="s">
        <v>2425</v>
      </c>
      <c r="C203" s="31" t="s">
        <v>2406</v>
      </c>
      <c r="D203" s="41">
        <v>3194541.972929331</v>
      </c>
      <c r="E203" s="31" t="s">
        <v>2407</v>
      </c>
      <c r="F203" s="35" t="str">
        <f>INDEX('Crosswalk Particulates'!$B:$B,MATCH('2017 EPA Data'!A203,'Crosswalk Particulates'!$A:$A,0))</f>
        <v>Other-EPA</v>
      </c>
      <c r="G203" s="39">
        <f>INDEX('Crosswalk Particulates'!$E:$E,MATCH('2017 EPA Data'!$B203,'Crosswalk Particulates'!$D:$D,0))</f>
        <v>0</v>
      </c>
      <c r="H203" s="50">
        <f t="shared" si="3"/>
        <v>0</v>
      </c>
    </row>
    <row r="204" spans="1:8" hidden="1">
      <c r="A204" s="31" t="s">
        <v>2441</v>
      </c>
      <c r="B204" s="31" t="s">
        <v>2414</v>
      </c>
      <c r="C204" s="31" t="s">
        <v>2406</v>
      </c>
      <c r="D204" s="41">
        <v>3157902.8837488294</v>
      </c>
      <c r="E204" s="31" t="s">
        <v>2407</v>
      </c>
      <c r="F204" s="35" t="str">
        <f>INDEX('Crosswalk Particulates'!$B:$B,MATCH('2017 EPA Data'!A204,'Crosswalk Particulates'!$A:$A,0))</f>
        <v>process-agriculture-industry</v>
      </c>
      <c r="G204" s="39">
        <f>INDEX('Crosswalk Particulates'!$E:$E,MATCH('2017 EPA Data'!$B204,'Crosswalk Particulates'!$D:$D,0))</f>
        <v>0</v>
      </c>
      <c r="H204" s="50">
        <f t="shared" si="3"/>
        <v>0</v>
      </c>
    </row>
    <row r="205" spans="1:8" hidden="1">
      <c r="A205" s="31" t="s">
        <v>2418</v>
      </c>
      <c r="B205" s="31" t="s">
        <v>2428</v>
      </c>
      <c r="C205" s="31" t="s">
        <v>2406</v>
      </c>
      <c r="D205" s="41">
        <v>3154579.8067465024</v>
      </c>
      <c r="E205" s="31" t="s">
        <v>2407</v>
      </c>
      <c r="F205" s="35" t="str">
        <f>INDEX('Crosswalk Particulates'!$B:$B,MATCH('2017 EPA Data'!A205,'Crosswalk Particulates'!$A:$A,0))</f>
        <v>Other-EPA</v>
      </c>
      <c r="G205" s="39">
        <f>INDEX('Crosswalk Particulates'!$E:$E,MATCH('2017 EPA Data'!$B205,'Crosswalk Particulates'!$D:$D,0))</f>
        <v>0</v>
      </c>
      <c r="H205" s="50">
        <f t="shared" si="3"/>
        <v>0</v>
      </c>
    </row>
    <row r="206" spans="1:8" hidden="1">
      <c r="A206" s="31" t="s">
        <v>2490</v>
      </c>
      <c r="B206" s="31" t="s">
        <v>2424</v>
      </c>
      <c r="C206" s="31" t="s">
        <v>2406</v>
      </c>
      <c r="D206" s="41">
        <v>3111096.0416661701</v>
      </c>
      <c r="E206" s="31" t="s">
        <v>2407</v>
      </c>
      <c r="F206" s="35" t="str">
        <f>INDEX('Crosswalk Particulates'!$B:$B,MATCH('2017 EPA Data'!A206,'Crosswalk Particulates'!$A:$A,0))</f>
        <v>Commercial Buildings Sector</v>
      </c>
      <c r="G206" s="39">
        <f>INDEX('Crosswalk Particulates'!$E:$E,MATCH('2017 EPA Data'!$B206,'Crosswalk Particulates'!$D:$D,0))</f>
        <v>0</v>
      </c>
      <c r="H206" s="50">
        <f t="shared" si="3"/>
        <v>0</v>
      </c>
    </row>
    <row r="207" spans="1:8" hidden="1">
      <c r="A207" s="31" t="s">
        <v>2421</v>
      </c>
      <c r="B207" s="31" t="s">
        <v>2426</v>
      </c>
      <c r="C207" s="31" t="s">
        <v>2406</v>
      </c>
      <c r="D207" s="41">
        <v>3065367.0866000033</v>
      </c>
      <c r="E207" s="31" t="s">
        <v>2407</v>
      </c>
      <c r="F207" s="35" t="str">
        <f>INDEX('Crosswalk Particulates'!$B:$B,MATCH('2017 EPA Data'!A207,'Crosswalk Particulates'!$A:$A,0))</f>
        <v>Other-EPA</v>
      </c>
      <c r="G207" s="39">
        <f>INDEX('Crosswalk Particulates'!$E:$E,MATCH('2017 EPA Data'!$B207,'Crosswalk Particulates'!$D:$D,0))</f>
        <v>0</v>
      </c>
      <c r="H207" s="50">
        <f t="shared" si="3"/>
        <v>0</v>
      </c>
    </row>
    <row r="208" spans="1:8" hidden="1">
      <c r="A208" s="31" t="s">
        <v>2439</v>
      </c>
      <c r="B208" s="31" t="s">
        <v>2420</v>
      </c>
      <c r="C208" s="31" t="s">
        <v>2406</v>
      </c>
      <c r="D208" s="41">
        <v>2989405.5064803539</v>
      </c>
      <c r="E208" s="31" t="s">
        <v>2407</v>
      </c>
      <c r="F208" s="35" t="str">
        <f>INDEX('Crosswalk Particulates'!$B:$B,MATCH('2017 EPA Data'!A208,'Crosswalk Particulates'!$A:$A,0))</f>
        <v>process-other-industry</v>
      </c>
      <c r="G208" s="39">
        <f>INDEX('Crosswalk Particulates'!$E:$E,MATCH('2017 EPA Data'!$B208,'Crosswalk Particulates'!$D:$D,0))</f>
        <v>0</v>
      </c>
      <c r="H208" s="50">
        <f t="shared" si="3"/>
        <v>0</v>
      </c>
    </row>
    <row r="209" spans="1:8" hidden="1">
      <c r="A209" s="31" t="s">
        <v>2434</v>
      </c>
      <c r="B209" s="31" t="s">
        <v>2414</v>
      </c>
      <c r="C209" s="31" t="s">
        <v>2406</v>
      </c>
      <c r="D209" s="41">
        <v>2947567.6938560382</v>
      </c>
      <c r="E209" s="31" t="s">
        <v>2407</v>
      </c>
      <c r="F209" s="35" t="str">
        <f>INDEX('Crosswalk Particulates'!$B:$B,MATCH('2017 EPA Data'!A209,'Crosswalk Particulates'!$A:$A,0))</f>
        <v>Transportation Sector</v>
      </c>
      <c r="G209" s="39">
        <f>INDEX('Crosswalk Particulates'!$E:$E,MATCH('2017 EPA Data'!$B209,'Crosswalk Particulates'!$D:$D,0))</f>
        <v>0</v>
      </c>
      <c r="H209" s="50">
        <f t="shared" si="3"/>
        <v>0</v>
      </c>
    </row>
    <row r="210" spans="1:8" hidden="1">
      <c r="A210" s="31" t="s">
        <v>2436</v>
      </c>
      <c r="B210" s="31" t="s">
        <v>2432</v>
      </c>
      <c r="C210" s="31" t="s">
        <v>2406</v>
      </c>
      <c r="D210" s="41">
        <v>2935316.1806155895</v>
      </c>
      <c r="E210" s="31" t="s">
        <v>2407</v>
      </c>
      <c r="F210" s="35" t="str">
        <f>INDEX('Crosswalk Particulates'!$B:$B,MATCH('2017 EPA Data'!A210,'Crosswalk Particulates'!$A:$A,0))</f>
        <v>process-other-industry</v>
      </c>
      <c r="G210" s="39">
        <f>INDEX('Crosswalk Particulates'!$E:$E,MATCH('2017 EPA Data'!$B210,'Crosswalk Particulates'!$D:$D,0))</f>
        <v>0</v>
      </c>
      <c r="H210" s="50">
        <f t="shared" si="3"/>
        <v>0</v>
      </c>
    </row>
    <row r="211" spans="1:8" hidden="1">
      <c r="A211" s="31" t="s">
        <v>2430</v>
      </c>
      <c r="B211" s="31" t="s">
        <v>2424</v>
      </c>
      <c r="C211" s="31" t="s">
        <v>2406</v>
      </c>
      <c r="D211" s="41">
        <v>2894359.5932030156</v>
      </c>
      <c r="E211" s="31" t="s">
        <v>2407</v>
      </c>
      <c r="F211" s="35" t="str">
        <f>INDEX('Crosswalk Particulates'!$B:$B,MATCH('2017 EPA Data'!A211,'Crosswalk Particulates'!$A:$A,0))</f>
        <v>Transportation Sector</v>
      </c>
      <c r="G211" s="39">
        <f>INDEX('Crosswalk Particulates'!$E:$E,MATCH('2017 EPA Data'!$B211,'Crosswalk Particulates'!$D:$D,0))</f>
        <v>0</v>
      </c>
      <c r="H211" s="50">
        <f t="shared" si="3"/>
        <v>0</v>
      </c>
    </row>
    <row r="212" spans="1:8" hidden="1">
      <c r="A212" s="31" t="s">
        <v>2436</v>
      </c>
      <c r="B212" s="31" t="s">
        <v>2433</v>
      </c>
      <c r="C212" s="31" t="s">
        <v>2406</v>
      </c>
      <c r="D212" s="41">
        <v>2884025.6354106348</v>
      </c>
      <c r="E212" s="31" t="s">
        <v>2407</v>
      </c>
      <c r="F212" s="35" t="str">
        <f>INDEX('Crosswalk Particulates'!$B:$B,MATCH('2017 EPA Data'!A212,'Crosswalk Particulates'!$A:$A,0))</f>
        <v>process-other-industry</v>
      </c>
      <c r="G212" s="39">
        <f>INDEX('Crosswalk Particulates'!$E:$E,MATCH('2017 EPA Data'!$B212,'Crosswalk Particulates'!$D:$D,0))</f>
        <v>0</v>
      </c>
      <c r="H212" s="50">
        <f t="shared" si="3"/>
        <v>0</v>
      </c>
    </row>
    <row r="213" spans="1:8" hidden="1">
      <c r="A213" s="31" t="s">
        <v>2430</v>
      </c>
      <c r="B213" s="31" t="s">
        <v>2405</v>
      </c>
      <c r="C213" s="31" t="s">
        <v>2406</v>
      </c>
      <c r="D213" s="41">
        <v>2866743.2800474297</v>
      </c>
      <c r="E213" s="31" t="s">
        <v>2407</v>
      </c>
      <c r="F213" s="35" t="str">
        <f>INDEX('Crosswalk Particulates'!$B:$B,MATCH('2017 EPA Data'!A213,'Crosswalk Particulates'!$A:$A,0))</f>
        <v>Transportation Sector</v>
      </c>
      <c r="G213" s="39">
        <f>INDEX('Crosswalk Particulates'!$E:$E,MATCH('2017 EPA Data'!$B213,'Crosswalk Particulates'!$D:$D,0))</f>
        <v>0</v>
      </c>
      <c r="H213" s="50">
        <f t="shared" si="3"/>
        <v>0</v>
      </c>
    </row>
    <row r="214" spans="1:8" hidden="1">
      <c r="A214" s="31" t="s">
        <v>2467</v>
      </c>
      <c r="B214" s="31" t="s">
        <v>2417</v>
      </c>
      <c r="C214" s="31" t="s">
        <v>2406</v>
      </c>
      <c r="D214" s="41">
        <v>2860464.5834431672</v>
      </c>
      <c r="E214" s="31" t="s">
        <v>2407</v>
      </c>
      <c r="F214" s="35" t="str">
        <f>INDEX('Crosswalk Particulates'!$B:$B,MATCH('2017 EPA Data'!A214,'Crosswalk Particulates'!$A:$A,0))</f>
        <v>process-chemicals-industry</v>
      </c>
      <c r="G214" s="39">
        <f>INDEX('Crosswalk Particulates'!$E:$E,MATCH('2017 EPA Data'!$B214,'Crosswalk Particulates'!$D:$D,0))</f>
        <v>0</v>
      </c>
      <c r="H214" s="50">
        <f t="shared" si="3"/>
        <v>0</v>
      </c>
    </row>
    <row r="215" spans="1:8" hidden="1">
      <c r="A215" s="31" t="s">
        <v>2408</v>
      </c>
      <c r="B215" s="31" t="s">
        <v>2482</v>
      </c>
      <c r="C215" s="31" t="s">
        <v>2406</v>
      </c>
      <c r="D215" s="41">
        <v>2808345.6811972889</v>
      </c>
      <c r="E215" s="31" t="s">
        <v>2407</v>
      </c>
      <c r="F215" s="35" t="str">
        <f>INDEX('Crosswalk Particulates'!$B:$B,MATCH('2017 EPA Data'!A215,'Crosswalk Particulates'!$A:$A,0))</f>
        <v>process-other-industry</v>
      </c>
      <c r="G215" s="39">
        <f>INDEX('Crosswalk Particulates'!$E:$E,MATCH('2017 EPA Data'!$B215,'Crosswalk Particulates'!$D:$D,0))</f>
        <v>0</v>
      </c>
      <c r="H215" s="50">
        <f t="shared" si="3"/>
        <v>0</v>
      </c>
    </row>
    <row r="216" spans="1:8" hidden="1">
      <c r="A216" s="31" t="s">
        <v>2452</v>
      </c>
      <c r="B216" s="31" t="s">
        <v>2413</v>
      </c>
      <c r="C216" s="31" t="s">
        <v>2406</v>
      </c>
      <c r="D216" s="41">
        <v>2760387.6007109564</v>
      </c>
      <c r="E216" s="31" t="s">
        <v>2407</v>
      </c>
      <c r="F216" s="35" t="str">
        <f>INDEX('Crosswalk Particulates'!$B:$B,MATCH('2017 EPA Data'!A216,'Crosswalk Particulates'!$A:$A,0))</f>
        <v>Other-EPA</v>
      </c>
      <c r="G216" s="39">
        <f>INDEX('Crosswalk Particulates'!$E:$E,MATCH('2017 EPA Data'!$B216,'Crosswalk Particulates'!$D:$D,0))</f>
        <v>0</v>
      </c>
      <c r="H216" s="50">
        <f t="shared" si="3"/>
        <v>0</v>
      </c>
    </row>
    <row r="217" spans="1:8" hidden="1">
      <c r="A217" s="31" t="s">
        <v>2430</v>
      </c>
      <c r="B217" s="31" t="s">
        <v>2437</v>
      </c>
      <c r="C217" s="31" t="s">
        <v>2406</v>
      </c>
      <c r="D217" s="41">
        <v>2733667.3903626986</v>
      </c>
      <c r="E217" s="31" t="s">
        <v>2407</v>
      </c>
      <c r="F217" s="35" t="str">
        <f>INDEX('Crosswalk Particulates'!$B:$B,MATCH('2017 EPA Data'!A217,'Crosswalk Particulates'!$A:$A,0))</f>
        <v>Transportation Sector</v>
      </c>
      <c r="G217" s="39">
        <f>INDEX('Crosswalk Particulates'!$E:$E,MATCH('2017 EPA Data'!$B217,'Crosswalk Particulates'!$D:$D,0))</f>
        <v>0</v>
      </c>
      <c r="H217" s="50">
        <f t="shared" si="3"/>
        <v>0</v>
      </c>
    </row>
    <row r="218" spans="1:8" hidden="1">
      <c r="A218" s="31" t="s">
        <v>2448</v>
      </c>
      <c r="B218" s="31" t="s">
        <v>2433</v>
      </c>
      <c r="C218" s="31" t="s">
        <v>2406</v>
      </c>
      <c r="D218" s="41">
        <v>2707144.2118490031</v>
      </c>
      <c r="E218" s="31" t="s">
        <v>2407</v>
      </c>
      <c r="F218" s="35" t="str">
        <f>INDEX('Crosswalk Particulates'!$B:$B,MATCH('2017 EPA Data'!A218,'Crosswalk Particulates'!$A:$A,0))</f>
        <v>process-waste-industry</v>
      </c>
      <c r="G218" s="39">
        <f>INDEX('Crosswalk Particulates'!$E:$E,MATCH('2017 EPA Data'!$B218,'Crosswalk Particulates'!$D:$D,0))</f>
        <v>0</v>
      </c>
      <c r="H218" s="50">
        <f t="shared" si="3"/>
        <v>0</v>
      </c>
    </row>
    <row r="219" spans="1:8" hidden="1">
      <c r="A219" s="31" t="s">
        <v>2441</v>
      </c>
      <c r="B219" s="31" t="s">
        <v>2465</v>
      </c>
      <c r="C219" s="31" t="s">
        <v>2406</v>
      </c>
      <c r="D219" s="41">
        <v>2682140.5540018249</v>
      </c>
      <c r="E219" s="31" t="s">
        <v>2407</v>
      </c>
      <c r="F219" s="35" t="str">
        <f>INDEX('Crosswalk Particulates'!$B:$B,MATCH('2017 EPA Data'!A219,'Crosswalk Particulates'!$A:$A,0))</f>
        <v>process-agriculture-industry</v>
      </c>
      <c r="G219" s="39">
        <f>INDEX('Crosswalk Particulates'!$E:$E,MATCH('2017 EPA Data'!$B219,'Crosswalk Particulates'!$D:$D,0))</f>
        <v>0</v>
      </c>
      <c r="H219" s="50">
        <f t="shared" si="3"/>
        <v>0</v>
      </c>
    </row>
    <row r="220" spans="1:8" hidden="1">
      <c r="A220" s="31" t="s">
        <v>2467</v>
      </c>
      <c r="B220" s="31" t="s">
        <v>2447</v>
      </c>
      <c r="C220" s="31" t="s">
        <v>2406</v>
      </c>
      <c r="D220" s="41">
        <v>2680580.5342114838</v>
      </c>
      <c r="E220" s="31" t="s">
        <v>2407</v>
      </c>
      <c r="F220" s="35" t="str">
        <f>INDEX('Crosswalk Particulates'!$B:$B,MATCH('2017 EPA Data'!A220,'Crosswalk Particulates'!$A:$A,0))</f>
        <v>process-chemicals-industry</v>
      </c>
      <c r="G220" s="39">
        <f>INDEX('Crosswalk Particulates'!$E:$E,MATCH('2017 EPA Data'!$B220,'Crosswalk Particulates'!$D:$D,0))</f>
        <v>0</v>
      </c>
      <c r="H220" s="50">
        <f t="shared" si="3"/>
        <v>0</v>
      </c>
    </row>
    <row r="221" spans="1:8" hidden="1">
      <c r="A221" s="31" t="s">
        <v>2441</v>
      </c>
      <c r="B221" s="31" t="s">
        <v>2466</v>
      </c>
      <c r="C221" s="31" t="s">
        <v>2406</v>
      </c>
      <c r="D221" s="41">
        <v>2669280.658283954</v>
      </c>
      <c r="E221" s="31" t="s">
        <v>2407</v>
      </c>
      <c r="F221" s="35" t="str">
        <f>INDEX('Crosswalk Particulates'!$B:$B,MATCH('2017 EPA Data'!A221,'Crosswalk Particulates'!$A:$A,0))</f>
        <v>process-agriculture-industry</v>
      </c>
      <c r="G221" s="39">
        <f>INDEX('Crosswalk Particulates'!$E:$E,MATCH('2017 EPA Data'!$B221,'Crosswalk Particulates'!$D:$D,0))</f>
        <v>0</v>
      </c>
      <c r="H221" s="50">
        <f t="shared" si="3"/>
        <v>0</v>
      </c>
    </row>
    <row r="222" spans="1:8" hidden="1">
      <c r="A222" s="31" t="s">
        <v>2441</v>
      </c>
      <c r="B222" s="31" t="s">
        <v>2417</v>
      </c>
      <c r="C222" s="31" t="s">
        <v>2406</v>
      </c>
      <c r="D222" s="41">
        <v>2649690.5006042616</v>
      </c>
      <c r="E222" s="31" t="s">
        <v>2407</v>
      </c>
      <c r="F222" s="35" t="str">
        <f>INDEX('Crosswalk Particulates'!$B:$B,MATCH('2017 EPA Data'!A222,'Crosswalk Particulates'!$A:$A,0))</f>
        <v>process-agriculture-industry</v>
      </c>
      <c r="G222" s="39">
        <f>INDEX('Crosswalk Particulates'!$E:$E,MATCH('2017 EPA Data'!$B222,'Crosswalk Particulates'!$D:$D,0))</f>
        <v>0</v>
      </c>
      <c r="H222" s="50">
        <f t="shared" si="3"/>
        <v>0</v>
      </c>
    </row>
    <row r="223" spans="1:8" hidden="1">
      <c r="A223" s="31" t="s">
        <v>2441</v>
      </c>
      <c r="B223" s="31" t="s">
        <v>2494</v>
      </c>
      <c r="C223" s="31" t="s">
        <v>2446</v>
      </c>
      <c r="D223" s="41">
        <v>2569170.2036195472</v>
      </c>
      <c r="E223" s="31" t="s">
        <v>2411</v>
      </c>
      <c r="F223" s="35" t="str">
        <f>INDEX('Crosswalk Particulates'!$B:$B,MATCH('2017 EPA Data'!A223,'Crosswalk Particulates'!$A:$A,0))</f>
        <v>process-agriculture-industry</v>
      </c>
      <c r="G223" s="39">
        <f>INDEX('Crosswalk Particulates'!$E:$E,MATCH('2017 EPA Data'!$B223,'Crosswalk Particulates'!$D:$D,0))</f>
        <v>0</v>
      </c>
      <c r="H223" s="50">
        <f t="shared" si="3"/>
        <v>2330714774990.291</v>
      </c>
    </row>
    <row r="224" spans="1:8" hidden="1">
      <c r="A224" s="31" t="s">
        <v>2442</v>
      </c>
      <c r="B224" s="31" t="s">
        <v>2495</v>
      </c>
      <c r="C224" s="31" t="s">
        <v>2406</v>
      </c>
      <c r="D224" s="41">
        <v>2556639.4769765516</v>
      </c>
      <c r="E224" s="31" t="s">
        <v>2407</v>
      </c>
      <c r="F224" s="35" t="str">
        <f>INDEX('Crosswalk Particulates'!$B:$B,MATCH('2017 EPA Data'!A224,'Crosswalk Particulates'!$A:$A,0))</f>
        <v>process-other-industry</v>
      </c>
      <c r="G224" s="39">
        <f>INDEX('Crosswalk Particulates'!$E:$E,MATCH('2017 EPA Data'!$B224,'Crosswalk Particulates'!$D:$D,0))</f>
        <v>0</v>
      </c>
      <c r="H224" s="50">
        <f t="shared" si="3"/>
        <v>0</v>
      </c>
    </row>
    <row r="225" spans="1:8" hidden="1">
      <c r="A225" s="31" t="s">
        <v>2448</v>
      </c>
      <c r="B225" s="31" t="s">
        <v>2465</v>
      </c>
      <c r="C225" s="31" t="s">
        <v>2406</v>
      </c>
      <c r="D225" s="41">
        <v>2532928.4006850743</v>
      </c>
      <c r="E225" s="31" t="s">
        <v>2407</v>
      </c>
      <c r="F225" s="35" t="str">
        <f>INDEX('Crosswalk Particulates'!$B:$B,MATCH('2017 EPA Data'!A225,'Crosswalk Particulates'!$A:$A,0))</f>
        <v>process-waste-industry</v>
      </c>
      <c r="G225" s="39">
        <f>INDEX('Crosswalk Particulates'!$E:$E,MATCH('2017 EPA Data'!$B225,'Crosswalk Particulates'!$D:$D,0))</f>
        <v>0</v>
      </c>
      <c r="H225" s="50">
        <f t="shared" si="3"/>
        <v>0</v>
      </c>
    </row>
    <row r="226" spans="1:8" hidden="1">
      <c r="A226" s="31" t="s">
        <v>2444</v>
      </c>
      <c r="B226" s="31" t="s">
        <v>2420</v>
      </c>
      <c r="C226" s="31" t="s">
        <v>2406</v>
      </c>
      <c r="D226" s="41">
        <v>2513555.3966359678</v>
      </c>
      <c r="E226" s="31" t="s">
        <v>2407</v>
      </c>
      <c r="F226" s="35" t="str">
        <f>INDEX('Crosswalk Particulates'!$B:$B,MATCH('2017 EPA Data'!A226,'Crosswalk Particulates'!$A:$A,0))</f>
        <v>process-other-industry</v>
      </c>
      <c r="G226" s="39">
        <f>INDEX('Crosswalk Particulates'!$E:$E,MATCH('2017 EPA Data'!$B226,'Crosswalk Particulates'!$D:$D,0))</f>
        <v>0</v>
      </c>
      <c r="H226" s="50">
        <f t="shared" si="3"/>
        <v>0</v>
      </c>
    </row>
    <row r="227" spans="1:8" hidden="1">
      <c r="A227" s="31" t="s">
        <v>2431</v>
      </c>
      <c r="B227" s="31" t="s">
        <v>2445</v>
      </c>
      <c r="C227" s="31" t="s">
        <v>2446</v>
      </c>
      <c r="D227" s="41">
        <v>2492078.7303828038</v>
      </c>
      <c r="E227" s="31" t="s">
        <v>2411</v>
      </c>
      <c r="F227" s="35" t="str">
        <f>INDEX('Crosswalk Particulates'!$B:$B,MATCH('2017 EPA Data'!A227,'Crosswalk Particulates'!$A:$A,0))</f>
        <v>process-ngps-industry</v>
      </c>
      <c r="G227" s="39" t="str">
        <f>INDEX('Crosswalk Particulates'!$E:$E,MATCH('2017 EPA Data'!$B227,'Crosswalk Particulates'!$D:$D,0))</f>
        <v>VOC</v>
      </c>
      <c r="H227" s="50">
        <f t="shared" si="3"/>
        <v>2260778483714.022</v>
      </c>
    </row>
    <row r="228" spans="1:8" hidden="1">
      <c r="A228" s="31" t="s">
        <v>2427</v>
      </c>
      <c r="B228" s="31" t="s">
        <v>2409</v>
      </c>
      <c r="C228" s="31" t="s">
        <v>2410</v>
      </c>
      <c r="D228" s="41">
        <v>2470007.6927999998</v>
      </c>
      <c r="E228" s="31" t="s">
        <v>2411</v>
      </c>
      <c r="F228" s="35" t="str">
        <f>INDEX('Crosswalk Particulates'!$B:$B,MATCH('2017 EPA Data'!A228,'Crosswalk Particulates'!$A:$A,0))</f>
        <v>process-other-industry</v>
      </c>
      <c r="G228" s="39">
        <f>INDEX('Crosswalk Particulates'!$E:$E,MATCH('2017 EPA Data'!$B228,'Crosswalk Particulates'!$D:$D,0))</f>
        <v>0</v>
      </c>
      <c r="H228" s="50">
        <f t="shared" si="3"/>
        <v>2240755951411.1274</v>
      </c>
    </row>
    <row r="229" spans="1:8" hidden="1">
      <c r="A229" s="31" t="s">
        <v>2408</v>
      </c>
      <c r="B229" s="31" t="s">
        <v>2413</v>
      </c>
      <c r="C229" s="31" t="s">
        <v>2406</v>
      </c>
      <c r="D229" s="41">
        <v>2465620.0883293282</v>
      </c>
      <c r="E229" s="31" t="s">
        <v>2407</v>
      </c>
      <c r="F229" s="35" t="str">
        <f>INDEX('Crosswalk Particulates'!$B:$B,MATCH('2017 EPA Data'!A229,'Crosswalk Particulates'!$A:$A,0))</f>
        <v>process-other-industry</v>
      </c>
      <c r="G229" s="39">
        <f>INDEX('Crosswalk Particulates'!$E:$E,MATCH('2017 EPA Data'!$B229,'Crosswalk Particulates'!$D:$D,0))</f>
        <v>0</v>
      </c>
      <c r="H229" s="50">
        <f t="shared" si="3"/>
        <v>0</v>
      </c>
    </row>
    <row r="230" spans="1:8" hidden="1">
      <c r="A230" s="31" t="s">
        <v>2475</v>
      </c>
      <c r="B230" s="31" t="s">
        <v>2420</v>
      </c>
      <c r="C230" s="31" t="s">
        <v>2406</v>
      </c>
      <c r="D230" s="41">
        <v>2464537.7709990297</v>
      </c>
      <c r="E230" s="31" t="s">
        <v>2407</v>
      </c>
      <c r="F230" s="35" t="str">
        <f>INDEX('Crosswalk Particulates'!$B:$B,MATCH('2017 EPA Data'!A230,'Crosswalk Particulates'!$A:$A,0))</f>
        <v>process-other-industry</v>
      </c>
      <c r="G230" s="39">
        <f>INDEX('Crosswalk Particulates'!$E:$E,MATCH('2017 EPA Data'!$B230,'Crosswalk Particulates'!$D:$D,0))</f>
        <v>0</v>
      </c>
      <c r="H230" s="50">
        <f t="shared" si="3"/>
        <v>0</v>
      </c>
    </row>
    <row r="231" spans="1:8" hidden="1">
      <c r="A231" s="31" t="s">
        <v>2423</v>
      </c>
      <c r="B231" s="31" t="s">
        <v>2420</v>
      </c>
      <c r="C231" s="31" t="s">
        <v>2406</v>
      </c>
      <c r="D231" s="41">
        <v>2421407.9127288</v>
      </c>
      <c r="E231" s="31" t="s">
        <v>2407</v>
      </c>
      <c r="F231" s="35" t="str">
        <f>INDEX('Crosswalk Particulates'!$B:$B,MATCH('2017 EPA Data'!A231,'Crosswalk Particulates'!$A:$A,0))</f>
        <v>Other-EPA</v>
      </c>
      <c r="G231" s="39">
        <f>INDEX('Crosswalk Particulates'!$E:$E,MATCH('2017 EPA Data'!$B231,'Crosswalk Particulates'!$D:$D,0))</f>
        <v>0</v>
      </c>
      <c r="H231" s="50">
        <f t="shared" si="3"/>
        <v>0</v>
      </c>
    </row>
    <row r="232" spans="1:8" hidden="1">
      <c r="A232" s="31" t="s">
        <v>2438</v>
      </c>
      <c r="B232" s="31" t="s">
        <v>2449</v>
      </c>
      <c r="C232" s="31" t="s">
        <v>2446</v>
      </c>
      <c r="D232" s="41">
        <v>2398362.3236165582</v>
      </c>
      <c r="E232" s="31" t="s">
        <v>2411</v>
      </c>
      <c r="F232" s="35" t="str">
        <f>INDEX('Crosswalk Particulates'!$B:$B,MATCH('2017 EPA Data'!A232,'Crosswalk Particulates'!$A:$A,0))</f>
        <v>Residential Buildings Sector</v>
      </c>
      <c r="G232" s="39" t="str">
        <f>INDEX('Crosswalk Particulates'!$E:$E,MATCH('2017 EPA Data'!$B232,'Crosswalk Particulates'!$D:$D,0))</f>
        <v>CO</v>
      </c>
      <c r="H232" s="50">
        <f t="shared" si="3"/>
        <v>2175760288500.1121</v>
      </c>
    </row>
    <row r="233" spans="1:8" hidden="1">
      <c r="A233" s="31" t="s">
        <v>2408</v>
      </c>
      <c r="B233" s="31" t="s">
        <v>2414</v>
      </c>
      <c r="C233" s="31" t="s">
        <v>2406</v>
      </c>
      <c r="D233" s="41">
        <v>2252599.3255084408</v>
      </c>
      <c r="E233" s="31" t="s">
        <v>2407</v>
      </c>
      <c r="F233" s="35" t="str">
        <f>INDEX('Crosswalk Particulates'!$B:$B,MATCH('2017 EPA Data'!A233,'Crosswalk Particulates'!$A:$A,0))</f>
        <v>process-other-industry</v>
      </c>
      <c r="G233" s="39">
        <f>INDEX('Crosswalk Particulates'!$E:$E,MATCH('2017 EPA Data'!$B233,'Crosswalk Particulates'!$D:$D,0))</f>
        <v>0</v>
      </c>
      <c r="H233" s="50">
        <f t="shared" si="3"/>
        <v>0</v>
      </c>
    </row>
    <row r="234" spans="1:8" hidden="1">
      <c r="A234" s="31" t="s">
        <v>2416</v>
      </c>
      <c r="B234" s="31" t="s">
        <v>2420</v>
      </c>
      <c r="C234" s="31" t="s">
        <v>2406</v>
      </c>
      <c r="D234" s="41">
        <v>2220757.5971424524</v>
      </c>
      <c r="E234" s="31" t="s">
        <v>2407</v>
      </c>
      <c r="F234" s="35" t="str">
        <f>INDEX('Crosswalk Particulates'!$B:$B,MATCH('2017 EPA Data'!A234,'Crosswalk Particulates'!$A:$A,0))</f>
        <v>Transportation Sector</v>
      </c>
      <c r="G234" s="39">
        <f>INDEX('Crosswalk Particulates'!$E:$E,MATCH('2017 EPA Data'!$B234,'Crosswalk Particulates'!$D:$D,0))</f>
        <v>0</v>
      </c>
      <c r="H234" s="50">
        <f t="shared" si="3"/>
        <v>0</v>
      </c>
    </row>
    <row r="235" spans="1:8" hidden="1">
      <c r="A235" s="31" t="s">
        <v>2496</v>
      </c>
      <c r="B235" s="31" t="s">
        <v>2469</v>
      </c>
      <c r="C235" s="31" t="s">
        <v>2406</v>
      </c>
      <c r="D235" s="41">
        <v>2179516.2072000001</v>
      </c>
      <c r="E235" s="31" t="s">
        <v>2407</v>
      </c>
      <c r="F235" s="35" t="str">
        <f>INDEX('Crosswalk Particulates'!$B:$B,MATCH('2017 EPA Data'!A235,'Crosswalk Particulates'!$A:$A,0))</f>
        <v>process-cement-industry</v>
      </c>
      <c r="G235" s="39">
        <f>INDEX('Crosswalk Particulates'!$E:$E,MATCH('2017 EPA Data'!$B235,'Crosswalk Particulates'!$D:$D,0))</f>
        <v>0</v>
      </c>
      <c r="H235" s="50">
        <f t="shared" si="3"/>
        <v>0</v>
      </c>
    </row>
    <row r="236" spans="1:8" hidden="1">
      <c r="A236" s="31" t="s">
        <v>2497</v>
      </c>
      <c r="B236" s="31" t="s">
        <v>2413</v>
      </c>
      <c r="C236" s="31" t="s">
        <v>2406</v>
      </c>
      <c r="D236" s="41">
        <v>2146306.5690039601</v>
      </c>
      <c r="E236" s="31" t="s">
        <v>2407</v>
      </c>
      <c r="F236" s="35" t="str">
        <f>INDEX('Crosswalk Particulates'!$B:$B,MATCH('2017 EPA Data'!A236,'Crosswalk Particulates'!$A:$A,0))</f>
        <v>Electricity Sector</v>
      </c>
      <c r="G236" s="39">
        <f>INDEX('Crosswalk Particulates'!$E:$E,MATCH('2017 EPA Data'!$B236,'Crosswalk Particulates'!$D:$D,0))</f>
        <v>0</v>
      </c>
      <c r="H236" s="50">
        <f t="shared" si="3"/>
        <v>0</v>
      </c>
    </row>
    <row r="237" spans="1:8" hidden="1">
      <c r="A237" s="31" t="s">
        <v>2416</v>
      </c>
      <c r="B237" s="31" t="s">
        <v>2426</v>
      </c>
      <c r="C237" s="31" t="s">
        <v>2406</v>
      </c>
      <c r="D237" s="41">
        <v>2112775.5136352624</v>
      </c>
      <c r="E237" s="31" t="s">
        <v>2407</v>
      </c>
      <c r="F237" s="35" t="str">
        <f>INDEX('Crosswalk Particulates'!$B:$B,MATCH('2017 EPA Data'!A237,'Crosswalk Particulates'!$A:$A,0))</f>
        <v>Transportation Sector</v>
      </c>
      <c r="G237" s="39">
        <f>INDEX('Crosswalk Particulates'!$E:$E,MATCH('2017 EPA Data'!$B237,'Crosswalk Particulates'!$D:$D,0))</f>
        <v>0</v>
      </c>
      <c r="H237" s="50">
        <f t="shared" si="3"/>
        <v>0</v>
      </c>
    </row>
    <row r="238" spans="1:8" hidden="1">
      <c r="A238" s="31" t="s">
        <v>2427</v>
      </c>
      <c r="B238" s="31" t="s">
        <v>2465</v>
      </c>
      <c r="C238" s="31" t="s">
        <v>2406</v>
      </c>
      <c r="D238" s="41">
        <v>2073973.872450565</v>
      </c>
      <c r="E238" s="31" t="s">
        <v>2407</v>
      </c>
      <c r="F238" s="35" t="str">
        <f>INDEX('Crosswalk Particulates'!$B:$B,MATCH('2017 EPA Data'!A238,'Crosswalk Particulates'!$A:$A,0))</f>
        <v>process-other-industry</v>
      </c>
      <c r="G238" s="39">
        <f>INDEX('Crosswalk Particulates'!$E:$E,MATCH('2017 EPA Data'!$B238,'Crosswalk Particulates'!$D:$D,0))</f>
        <v>0</v>
      </c>
      <c r="H238" s="50">
        <f t="shared" si="3"/>
        <v>0</v>
      </c>
    </row>
    <row r="239" spans="1:8" hidden="1">
      <c r="A239" s="31" t="s">
        <v>2491</v>
      </c>
      <c r="B239" s="31" t="s">
        <v>2468</v>
      </c>
      <c r="C239" s="31" t="s">
        <v>2406</v>
      </c>
      <c r="D239" s="41">
        <v>2071166.0932</v>
      </c>
      <c r="E239" s="31" t="s">
        <v>2407</v>
      </c>
      <c r="F239" s="35" t="str">
        <f>INDEX('Crosswalk Particulates'!$B:$B,MATCH('2017 EPA Data'!A239,'Crosswalk Particulates'!$A:$A,0))</f>
        <v>process-other-industry</v>
      </c>
      <c r="G239" s="39">
        <f>INDEX('Crosswalk Particulates'!$E:$E,MATCH('2017 EPA Data'!$B239,'Crosswalk Particulates'!$D:$D,0))</f>
        <v>0</v>
      </c>
      <c r="H239" s="50">
        <f t="shared" si="3"/>
        <v>0</v>
      </c>
    </row>
    <row r="240" spans="1:8" hidden="1">
      <c r="A240" s="31" t="s">
        <v>2458</v>
      </c>
      <c r="B240" s="31" t="s">
        <v>2493</v>
      </c>
      <c r="C240" s="31" t="s">
        <v>2406</v>
      </c>
      <c r="D240" s="41">
        <v>2049051.5155524048</v>
      </c>
      <c r="E240" s="31" t="s">
        <v>2407</v>
      </c>
      <c r="F240" s="35" t="str">
        <f>INDEX('Crosswalk Particulates'!$B:$B,MATCH('2017 EPA Data'!A240,'Crosswalk Particulates'!$A:$A,0))</f>
        <v>Transportation Sector</v>
      </c>
      <c r="G240" s="39">
        <f>INDEX('Crosswalk Particulates'!$E:$E,MATCH('2017 EPA Data'!$B240,'Crosswalk Particulates'!$D:$D,0))</f>
        <v>0</v>
      </c>
      <c r="H240" s="50">
        <f t="shared" si="3"/>
        <v>0</v>
      </c>
    </row>
    <row r="241" spans="1:8" hidden="1">
      <c r="A241" s="31" t="s">
        <v>2418</v>
      </c>
      <c r="B241" s="31" t="s">
        <v>2445</v>
      </c>
      <c r="C241" s="31" t="s">
        <v>2446</v>
      </c>
      <c r="D241" s="41">
        <v>2042074.7866819082</v>
      </c>
      <c r="E241" s="31" t="s">
        <v>2411</v>
      </c>
      <c r="F241" s="35" t="str">
        <f>INDEX('Crosswalk Particulates'!$B:$B,MATCH('2017 EPA Data'!A241,'Crosswalk Particulates'!$A:$A,0))</f>
        <v>Other-EPA</v>
      </c>
      <c r="G241" s="39" t="str">
        <f>INDEX('Crosswalk Particulates'!$E:$E,MATCH('2017 EPA Data'!$B241,'Crosswalk Particulates'!$D:$D,0))</f>
        <v>VOC</v>
      </c>
      <c r="H241" s="50">
        <f t="shared" si="3"/>
        <v>1852541287552.4202</v>
      </c>
    </row>
    <row r="242" spans="1:8" hidden="1">
      <c r="A242" s="31" t="s">
        <v>2439</v>
      </c>
      <c r="B242" s="31" t="s">
        <v>2460</v>
      </c>
      <c r="C242" s="31" t="s">
        <v>2406</v>
      </c>
      <c r="D242" s="41">
        <v>2037335.1367344249</v>
      </c>
      <c r="E242" s="31" t="s">
        <v>2407</v>
      </c>
      <c r="F242" s="35" t="str">
        <f>INDEX('Crosswalk Particulates'!$B:$B,MATCH('2017 EPA Data'!A242,'Crosswalk Particulates'!$A:$A,0))</f>
        <v>process-other-industry</v>
      </c>
      <c r="G242" s="39">
        <f>INDEX('Crosswalk Particulates'!$E:$E,MATCH('2017 EPA Data'!$B242,'Crosswalk Particulates'!$D:$D,0))</f>
        <v>0</v>
      </c>
      <c r="H242" s="50">
        <f t="shared" si="3"/>
        <v>0</v>
      </c>
    </row>
    <row r="243" spans="1:8" hidden="1">
      <c r="A243" s="31" t="s">
        <v>2440</v>
      </c>
      <c r="B243" s="31" t="s">
        <v>2405</v>
      </c>
      <c r="C243" s="31" t="s">
        <v>2406</v>
      </c>
      <c r="D243" s="41">
        <v>1996365.684736107</v>
      </c>
      <c r="E243" s="31" t="s">
        <v>2407</v>
      </c>
      <c r="F243" s="35" t="str">
        <f>INDEX('Crosswalk Particulates'!$B:$B,MATCH('2017 EPA Data'!A243,'Crosswalk Particulates'!$A:$A,0))</f>
        <v>industry-fuel-natural gas</v>
      </c>
      <c r="G243" s="39">
        <f>INDEX('Crosswalk Particulates'!$E:$E,MATCH('2017 EPA Data'!$B243,'Crosswalk Particulates'!$D:$D,0))</f>
        <v>0</v>
      </c>
      <c r="H243" s="50">
        <f t="shared" si="3"/>
        <v>0</v>
      </c>
    </row>
    <row r="244" spans="1:8" hidden="1">
      <c r="A244" s="31" t="s">
        <v>2489</v>
      </c>
      <c r="B244" s="31" t="s">
        <v>2469</v>
      </c>
      <c r="C244" s="31" t="s">
        <v>2406</v>
      </c>
      <c r="D244" s="41">
        <v>1981852.2732619999</v>
      </c>
      <c r="E244" s="31" t="s">
        <v>2407</v>
      </c>
      <c r="F244" s="35" t="str">
        <f>INDEX('Crosswalk Particulates'!$B:$B,MATCH('2017 EPA Data'!A244,'Crosswalk Particulates'!$A:$A,0))</f>
        <v>industry-fuel-biomass</v>
      </c>
      <c r="G244" s="39">
        <f>INDEX('Crosswalk Particulates'!$E:$E,MATCH('2017 EPA Data'!$B244,'Crosswalk Particulates'!$D:$D,0))</f>
        <v>0</v>
      </c>
      <c r="H244" s="50">
        <f t="shared" si="3"/>
        <v>0</v>
      </c>
    </row>
    <row r="245" spans="1:8" hidden="1">
      <c r="A245" s="31" t="s">
        <v>2416</v>
      </c>
      <c r="B245" s="31" t="s">
        <v>2417</v>
      </c>
      <c r="C245" s="31" t="s">
        <v>2406</v>
      </c>
      <c r="D245" s="41">
        <v>1962924.6902659775</v>
      </c>
      <c r="E245" s="31" t="s">
        <v>2407</v>
      </c>
      <c r="F245" s="35" t="str">
        <f>INDEX('Crosswalk Particulates'!$B:$B,MATCH('2017 EPA Data'!A245,'Crosswalk Particulates'!$A:$A,0))</f>
        <v>Transportation Sector</v>
      </c>
      <c r="G245" s="39">
        <f>INDEX('Crosswalk Particulates'!$E:$E,MATCH('2017 EPA Data'!$B245,'Crosswalk Particulates'!$D:$D,0))</f>
        <v>0</v>
      </c>
      <c r="H245" s="50">
        <f t="shared" si="3"/>
        <v>0</v>
      </c>
    </row>
    <row r="246" spans="1:8" hidden="1">
      <c r="A246" s="31" t="s">
        <v>2415</v>
      </c>
      <c r="B246" s="31" t="s">
        <v>2479</v>
      </c>
      <c r="C246" s="31" t="s">
        <v>2446</v>
      </c>
      <c r="D246" s="41">
        <v>1952987.6416144813</v>
      </c>
      <c r="E246" s="31" t="s">
        <v>2411</v>
      </c>
      <c r="F246" s="35" t="str">
        <f>INDEX('Crosswalk Particulates'!$B:$B,MATCH('2017 EPA Data'!A246,'Crosswalk Particulates'!$A:$A,0))</f>
        <v>Other-EPA</v>
      </c>
      <c r="G246" s="39" t="str">
        <f>INDEX('Crosswalk Particulates'!$E:$E,MATCH('2017 EPA Data'!$B246,'Crosswalk Particulates'!$D:$D,0))</f>
        <v>PM10</v>
      </c>
      <c r="H246" s="50">
        <f t="shared" si="3"/>
        <v>1771722692903.5222</v>
      </c>
    </row>
    <row r="247" spans="1:8" hidden="1">
      <c r="A247" s="31" t="s">
        <v>2412</v>
      </c>
      <c r="B247" s="31" t="s">
        <v>2447</v>
      </c>
      <c r="C247" s="31" t="s">
        <v>2406</v>
      </c>
      <c r="D247" s="41">
        <v>1911149.8227068495</v>
      </c>
      <c r="E247" s="31" t="s">
        <v>2407</v>
      </c>
      <c r="F247" s="35" t="str">
        <f>INDEX('Crosswalk Particulates'!$B:$B,MATCH('2017 EPA Data'!A247,'Crosswalk Particulates'!$A:$A,0))</f>
        <v>Transportation Sector</v>
      </c>
      <c r="G247" s="39">
        <f>INDEX('Crosswalk Particulates'!$E:$E,MATCH('2017 EPA Data'!$B247,'Crosswalk Particulates'!$D:$D,0))</f>
        <v>0</v>
      </c>
      <c r="H247" s="50">
        <f t="shared" si="3"/>
        <v>0</v>
      </c>
    </row>
    <row r="248" spans="1:8">
      <c r="A248" s="31" t="s">
        <v>2412</v>
      </c>
      <c r="B248" s="31" t="s">
        <v>2498</v>
      </c>
      <c r="C248" s="31" t="s">
        <v>2446</v>
      </c>
      <c r="D248" s="41">
        <v>1886607.1828153448</v>
      </c>
      <c r="E248" s="31" t="s">
        <v>2411</v>
      </c>
      <c r="F248" s="35" t="str">
        <f>INDEX('Crosswalk Particulates'!$B:$B,MATCH('2017 EPA Data'!A248,'Crosswalk Particulates'!$A:$A,0))</f>
        <v>Transportation Sector</v>
      </c>
      <c r="G248" s="39" t="str">
        <f>INDEX('Crosswalk Particulates'!$E:$E,MATCH('2017 EPA Data'!$B248,'Crosswalk Particulates'!$D:$D,0))</f>
        <v>NOX</v>
      </c>
      <c r="H248" s="50">
        <f t="shared" si="3"/>
        <v>1711503282030.7761</v>
      </c>
    </row>
    <row r="249" spans="1:8" hidden="1">
      <c r="A249" s="31" t="s">
        <v>2438</v>
      </c>
      <c r="B249" s="31" t="s">
        <v>2425</v>
      </c>
      <c r="C249" s="31" t="s">
        <v>2406</v>
      </c>
      <c r="D249" s="41">
        <v>1841383.0331220806</v>
      </c>
      <c r="E249" s="31" t="s">
        <v>2407</v>
      </c>
      <c r="F249" s="35" t="str">
        <f>INDEX('Crosswalk Particulates'!$B:$B,MATCH('2017 EPA Data'!A249,'Crosswalk Particulates'!$A:$A,0))</f>
        <v>Residential Buildings Sector</v>
      </c>
      <c r="G249" s="39">
        <f>INDEX('Crosswalk Particulates'!$E:$E,MATCH('2017 EPA Data'!$B249,'Crosswalk Particulates'!$D:$D,0))</f>
        <v>0</v>
      </c>
      <c r="H249" s="50">
        <f t="shared" si="3"/>
        <v>0</v>
      </c>
    </row>
    <row r="250" spans="1:8" hidden="1">
      <c r="A250" s="31" t="s">
        <v>2448</v>
      </c>
      <c r="B250" s="31" t="s">
        <v>2420</v>
      </c>
      <c r="C250" s="31" t="s">
        <v>2406</v>
      </c>
      <c r="D250" s="41">
        <v>1837628.8720073798</v>
      </c>
      <c r="E250" s="31" t="s">
        <v>2407</v>
      </c>
      <c r="F250" s="35" t="str">
        <f>INDEX('Crosswalk Particulates'!$B:$B,MATCH('2017 EPA Data'!A250,'Crosswalk Particulates'!$A:$A,0))</f>
        <v>process-waste-industry</v>
      </c>
      <c r="G250" s="39">
        <f>INDEX('Crosswalk Particulates'!$E:$E,MATCH('2017 EPA Data'!$B250,'Crosswalk Particulates'!$D:$D,0))</f>
        <v>0</v>
      </c>
      <c r="H250" s="50">
        <f t="shared" si="3"/>
        <v>0</v>
      </c>
    </row>
    <row r="251" spans="1:8" hidden="1">
      <c r="A251" s="31" t="s">
        <v>2475</v>
      </c>
      <c r="B251" s="31" t="s">
        <v>2422</v>
      </c>
      <c r="C251" s="31" t="s">
        <v>2406</v>
      </c>
      <c r="D251" s="41">
        <v>1827603.1824734164</v>
      </c>
      <c r="E251" s="31" t="s">
        <v>2407</v>
      </c>
      <c r="F251" s="35" t="str">
        <f>INDEX('Crosswalk Particulates'!$B:$B,MATCH('2017 EPA Data'!A251,'Crosswalk Particulates'!$A:$A,0))</f>
        <v>process-other-industry</v>
      </c>
      <c r="G251" s="39">
        <f>INDEX('Crosswalk Particulates'!$E:$E,MATCH('2017 EPA Data'!$B251,'Crosswalk Particulates'!$D:$D,0))</f>
        <v>0</v>
      </c>
      <c r="H251" s="50">
        <f t="shared" si="3"/>
        <v>0</v>
      </c>
    </row>
    <row r="252" spans="1:8" hidden="1">
      <c r="A252" s="31" t="s">
        <v>2484</v>
      </c>
      <c r="B252" s="31" t="s">
        <v>2422</v>
      </c>
      <c r="C252" s="31" t="s">
        <v>2406</v>
      </c>
      <c r="D252" s="41">
        <v>1814205.5148323313</v>
      </c>
      <c r="E252" s="31" t="s">
        <v>2407</v>
      </c>
      <c r="F252" s="35" t="str">
        <f>INDEX('Crosswalk Particulates'!$B:$B,MATCH('2017 EPA Data'!A252,'Crosswalk Particulates'!$A:$A,0))</f>
        <v>process-other-industry</v>
      </c>
      <c r="G252" s="39">
        <f>INDEX('Crosswalk Particulates'!$E:$E,MATCH('2017 EPA Data'!$B252,'Crosswalk Particulates'!$D:$D,0))</f>
        <v>0</v>
      </c>
      <c r="H252" s="50">
        <f t="shared" si="3"/>
        <v>0</v>
      </c>
    </row>
    <row r="253" spans="1:8" hidden="1">
      <c r="A253" s="31" t="s">
        <v>2439</v>
      </c>
      <c r="B253" s="31" t="s">
        <v>2433</v>
      </c>
      <c r="C253" s="31" t="s">
        <v>2406</v>
      </c>
      <c r="D253" s="41">
        <v>1789893.7472603831</v>
      </c>
      <c r="E253" s="31" t="s">
        <v>2407</v>
      </c>
      <c r="F253" s="35" t="str">
        <f>INDEX('Crosswalk Particulates'!$B:$B,MATCH('2017 EPA Data'!A253,'Crosswalk Particulates'!$A:$A,0))</f>
        <v>process-other-industry</v>
      </c>
      <c r="G253" s="39">
        <f>INDEX('Crosswalk Particulates'!$E:$E,MATCH('2017 EPA Data'!$B253,'Crosswalk Particulates'!$D:$D,0))</f>
        <v>0</v>
      </c>
      <c r="H253" s="50">
        <f t="shared" si="3"/>
        <v>0</v>
      </c>
    </row>
    <row r="254" spans="1:8" hidden="1">
      <c r="A254" s="31" t="s">
        <v>2436</v>
      </c>
      <c r="B254" s="31" t="s">
        <v>2451</v>
      </c>
      <c r="C254" s="31" t="s">
        <v>2406</v>
      </c>
      <c r="D254" s="41">
        <v>1787224.901348778</v>
      </c>
      <c r="E254" s="31" t="s">
        <v>2407</v>
      </c>
      <c r="F254" s="35" t="str">
        <f>INDEX('Crosswalk Particulates'!$B:$B,MATCH('2017 EPA Data'!A254,'Crosswalk Particulates'!$A:$A,0))</f>
        <v>process-other-industry</v>
      </c>
      <c r="G254" s="39">
        <f>INDEX('Crosswalk Particulates'!$E:$E,MATCH('2017 EPA Data'!$B254,'Crosswalk Particulates'!$D:$D,0))</f>
        <v>0</v>
      </c>
      <c r="H254" s="50">
        <f t="shared" si="3"/>
        <v>0</v>
      </c>
    </row>
    <row r="255" spans="1:8" hidden="1">
      <c r="A255" s="31" t="s">
        <v>2416</v>
      </c>
      <c r="B255" s="31" t="s">
        <v>2424</v>
      </c>
      <c r="C255" s="31" t="s">
        <v>2406</v>
      </c>
      <c r="D255" s="41">
        <v>1777186.6203429683</v>
      </c>
      <c r="E255" s="31" t="s">
        <v>2407</v>
      </c>
      <c r="F255" s="35" t="str">
        <f>INDEX('Crosswalk Particulates'!$B:$B,MATCH('2017 EPA Data'!A255,'Crosswalk Particulates'!$A:$A,0))</f>
        <v>Transportation Sector</v>
      </c>
      <c r="G255" s="39">
        <f>INDEX('Crosswalk Particulates'!$E:$E,MATCH('2017 EPA Data'!$B255,'Crosswalk Particulates'!$D:$D,0))</f>
        <v>0</v>
      </c>
      <c r="H255" s="50">
        <f t="shared" si="3"/>
        <v>0</v>
      </c>
    </row>
    <row r="256" spans="1:8" hidden="1">
      <c r="A256" s="31" t="s">
        <v>2475</v>
      </c>
      <c r="B256" s="31" t="s">
        <v>2424</v>
      </c>
      <c r="C256" s="31" t="s">
        <v>2406</v>
      </c>
      <c r="D256" s="41">
        <v>1756997.4827969498</v>
      </c>
      <c r="E256" s="31" t="s">
        <v>2407</v>
      </c>
      <c r="F256" s="35" t="str">
        <f>INDEX('Crosswalk Particulates'!$B:$B,MATCH('2017 EPA Data'!A256,'Crosswalk Particulates'!$A:$A,0))</f>
        <v>process-other-industry</v>
      </c>
      <c r="G256" s="39">
        <f>INDEX('Crosswalk Particulates'!$E:$E,MATCH('2017 EPA Data'!$B256,'Crosswalk Particulates'!$D:$D,0))</f>
        <v>0</v>
      </c>
      <c r="H256" s="50">
        <f t="shared" si="3"/>
        <v>0</v>
      </c>
    </row>
    <row r="257" spans="1:8" hidden="1">
      <c r="A257" s="31" t="s">
        <v>2412</v>
      </c>
      <c r="B257" s="31" t="s">
        <v>2425</v>
      </c>
      <c r="C257" s="31" t="s">
        <v>2406</v>
      </c>
      <c r="D257" s="41">
        <v>1684964.0639274854</v>
      </c>
      <c r="E257" s="31" t="s">
        <v>2407</v>
      </c>
      <c r="F257" s="35" t="str">
        <f>INDEX('Crosswalk Particulates'!$B:$B,MATCH('2017 EPA Data'!A257,'Crosswalk Particulates'!$A:$A,0))</f>
        <v>Transportation Sector</v>
      </c>
      <c r="G257" s="39">
        <f>INDEX('Crosswalk Particulates'!$E:$E,MATCH('2017 EPA Data'!$B257,'Crosswalk Particulates'!$D:$D,0))</f>
        <v>0</v>
      </c>
      <c r="H257" s="50">
        <f t="shared" si="3"/>
        <v>0</v>
      </c>
    </row>
    <row r="258" spans="1:8" hidden="1">
      <c r="A258" s="31" t="s">
        <v>2415</v>
      </c>
      <c r="B258" s="31" t="s">
        <v>2499</v>
      </c>
      <c r="C258" s="31" t="s">
        <v>2446</v>
      </c>
      <c r="D258" s="41">
        <v>1655210.7293078364</v>
      </c>
      <c r="E258" s="31" t="s">
        <v>2411</v>
      </c>
      <c r="F258" s="35" t="str">
        <f>INDEX('Crosswalk Particulates'!$B:$B,MATCH('2017 EPA Data'!A258,'Crosswalk Particulates'!$A:$A,0))</f>
        <v>Other-EPA</v>
      </c>
      <c r="G258" s="39" t="str">
        <f>INDEX('Crosswalk Particulates'!$E:$E,MATCH('2017 EPA Data'!$B258,'Crosswalk Particulates'!$D:$D,0))</f>
        <v>PM25</v>
      </c>
      <c r="H258" s="50">
        <f t="shared" si="3"/>
        <v>1501583700871.6572</v>
      </c>
    </row>
    <row r="259" spans="1:8" hidden="1">
      <c r="A259" s="31" t="s">
        <v>2438</v>
      </c>
      <c r="B259" s="31" t="s">
        <v>2457</v>
      </c>
      <c r="C259" s="31" t="s">
        <v>2406</v>
      </c>
      <c r="D259" s="41">
        <v>1645601.9260246628</v>
      </c>
      <c r="E259" s="31" t="s">
        <v>2407</v>
      </c>
      <c r="F259" s="35" t="str">
        <f>INDEX('Crosswalk Particulates'!$B:$B,MATCH('2017 EPA Data'!A259,'Crosswalk Particulates'!$A:$A,0))</f>
        <v>Residential Buildings Sector</v>
      </c>
      <c r="G259" s="39">
        <f>INDEX('Crosswalk Particulates'!$E:$E,MATCH('2017 EPA Data'!$B259,'Crosswalk Particulates'!$D:$D,0))</f>
        <v>0</v>
      </c>
      <c r="H259" s="50">
        <f t="shared" si="3"/>
        <v>0</v>
      </c>
    </row>
    <row r="260" spans="1:8" hidden="1">
      <c r="A260" s="31" t="s">
        <v>2419</v>
      </c>
      <c r="B260" s="31" t="s">
        <v>2445</v>
      </c>
      <c r="C260" s="31" t="s">
        <v>2446</v>
      </c>
      <c r="D260" s="41">
        <v>1610196.680474333</v>
      </c>
      <c r="E260" s="31" t="s">
        <v>2411</v>
      </c>
      <c r="F260" s="35" t="str">
        <f>INDEX('Crosswalk Particulates'!$B:$B,MATCH('2017 EPA Data'!A260,'Crosswalk Particulates'!$A:$A,0))</f>
        <v>process-other-industry</v>
      </c>
      <c r="G260" s="39" t="str">
        <f>INDEX('Crosswalk Particulates'!$E:$E,MATCH('2017 EPA Data'!$B260,'Crosswalk Particulates'!$D:$D,0))</f>
        <v>VOC</v>
      </c>
      <c r="H260" s="50">
        <f t="shared" ref="H260:H323" si="4">IF(E260="TON",D260/metricton_to_shortton,0)*10^6</f>
        <v>1460747594119.9236</v>
      </c>
    </row>
    <row r="261" spans="1:8" hidden="1">
      <c r="A261" s="31" t="s">
        <v>2430</v>
      </c>
      <c r="B261" s="31" t="s">
        <v>2417</v>
      </c>
      <c r="C261" s="31" t="s">
        <v>2406</v>
      </c>
      <c r="D261" s="41">
        <v>1596287.416372882</v>
      </c>
      <c r="E261" s="31" t="s">
        <v>2407</v>
      </c>
      <c r="F261" s="35" t="str">
        <f>INDEX('Crosswalk Particulates'!$B:$B,MATCH('2017 EPA Data'!A261,'Crosswalk Particulates'!$A:$A,0))</f>
        <v>Transportation Sector</v>
      </c>
      <c r="G261" s="39">
        <f>INDEX('Crosswalk Particulates'!$E:$E,MATCH('2017 EPA Data'!$B261,'Crosswalk Particulates'!$D:$D,0))</f>
        <v>0</v>
      </c>
      <c r="H261" s="50">
        <f t="shared" si="4"/>
        <v>0</v>
      </c>
    </row>
    <row r="262" spans="1:8" hidden="1">
      <c r="A262" s="31" t="s">
        <v>2412</v>
      </c>
      <c r="B262" s="31" t="s">
        <v>2493</v>
      </c>
      <c r="C262" s="31" t="s">
        <v>2406</v>
      </c>
      <c r="D262" s="41">
        <v>1592900.4686993372</v>
      </c>
      <c r="E262" s="31" t="s">
        <v>2407</v>
      </c>
      <c r="F262" s="35" t="str">
        <f>INDEX('Crosswalk Particulates'!$B:$B,MATCH('2017 EPA Data'!A262,'Crosswalk Particulates'!$A:$A,0))</f>
        <v>Transportation Sector</v>
      </c>
      <c r="G262" s="39">
        <f>INDEX('Crosswalk Particulates'!$E:$E,MATCH('2017 EPA Data'!$B262,'Crosswalk Particulates'!$D:$D,0))</f>
        <v>0</v>
      </c>
      <c r="H262" s="50">
        <f t="shared" si="4"/>
        <v>0</v>
      </c>
    </row>
    <row r="263" spans="1:8" hidden="1">
      <c r="A263" s="31" t="s">
        <v>2443</v>
      </c>
      <c r="B263" s="31" t="s">
        <v>2424</v>
      </c>
      <c r="C263" s="31" t="s">
        <v>2406</v>
      </c>
      <c r="D263" s="41">
        <v>1563882.3829819004</v>
      </c>
      <c r="E263" s="31" t="s">
        <v>2407</v>
      </c>
      <c r="F263" s="35" t="str">
        <f>INDEX('Crosswalk Particulates'!$B:$B,MATCH('2017 EPA Data'!A263,'Crosswalk Particulates'!$A:$A,0))</f>
        <v>Transportation Sector</v>
      </c>
      <c r="G263" s="39">
        <f>INDEX('Crosswalk Particulates'!$E:$E,MATCH('2017 EPA Data'!$B263,'Crosswalk Particulates'!$D:$D,0))</f>
        <v>0</v>
      </c>
      <c r="H263" s="50">
        <f t="shared" si="4"/>
        <v>0</v>
      </c>
    </row>
    <row r="264" spans="1:8" hidden="1">
      <c r="A264" s="31" t="s">
        <v>2474</v>
      </c>
      <c r="B264" s="31" t="s">
        <v>2424</v>
      </c>
      <c r="C264" s="31" t="s">
        <v>2406</v>
      </c>
      <c r="D264" s="41">
        <v>1558133.1046014654</v>
      </c>
      <c r="E264" s="31" t="s">
        <v>2407</v>
      </c>
      <c r="F264" s="35" t="str">
        <f>INDEX('Crosswalk Particulates'!$B:$B,MATCH('2017 EPA Data'!A264,'Crosswalk Particulates'!$A:$A,0))</f>
        <v>process-other-industry</v>
      </c>
      <c r="G264" s="39">
        <f>INDEX('Crosswalk Particulates'!$E:$E,MATCH('2017 EPA Data'!$B264,'Crosswalk Particulates'!$D:$D,0))</f>
        <v>0</v>
      </c>
      <c r="H264" s="50">
        <f t="shared" si="4"/>
        <v>0</v>
      </c>
    </row>
    <row r="265" spans="1:8" hidden="1">
      <c r="A265" s="31" t="s">
        <v>2448</v>
      </c>
      <c r="B265" s="31" t="s">
        <v>2409</v>
      </c>
      <c r="C265" s="31" t="s">
        <v>2410</v>
      </c>
      <c r="D265" s="41">
        <v>1549514.8982760999</v>
      </c>
      <c r="E265" s="31" t="s">
        <v>2411</v>
      </c>
      <c r="F265" s="35" t="str">
        <f>INDEX('Crosswalk Particulates'!$B:$B,MATCH('2017 EPA Data'!A265,'Crosswalk Particulates'!$A:$A,0))</f>
        <v>process-waste-industry</v>
      </c>
      <c r="G265" s="39">
        <f>INDEX('Crosswalk Particulates'!$E:$E,MATCH('2017 EPA Data'!$B265,'Crosswalk Particulates'!$D:$D,0))</f>
        <v>0</v>
      </c>
      <c r="H265" s="50">
        <f t="shared" si="4"/>
        <v>1405697941845.8511</v>
      </c>
    </row>
    <row r="266" spans="1:8" hidden="1">
      <c r="A266" s="31" t="s">
        <v>2430</v>
      </c>
      <c r="B266" s="31" t="s">
        <v>2426</v>
      </c>
      <c r="C266" s="31" t="s">
        <v>2406</v>
      </c>
      <c r="D266" s="41">
        <v>1546407.6308029471</v>
      </c>
      <c r="E266" s="31" t="s">
        <v>2407</v>
      </c>
      <c r="F266" s="35" t="str">
        <f>INDEX('Crosswalk Particulates'!$B:$B,MATCH('2017 EPA Data'!A266,'Crosswalk Particulates'!$A:$A,0))</f>
        <v>Transportation Sector</v>
      </c>
      <c r="G266" s="39">
        <f>INDEX('Crosswalk Particulates'!$E:$E,MATCH('2017 EPA Data'!$B266,'Crosswalk Particulates'!$D:$D,0))</f>
        <v>0</v>
      </c>
      <c r="H266" s="50">
        <f t="shared" si="4"/>
        <v>0</v>
      </c>
    </row>
    <row r="267" spans="1:8" hidden="1">
      <c r="A267" s="31" t="s">
        <v>2448</v>
      </c>
      <c r="B267" s="31" t="s">
        <v>2450</v>
      </c>
      <c r="C267" s="31" t="s">
        <v>2406</v>
      </c>
      <c r="D267" s="41">
        <v>1537795.7230787347</v>
      </c>
      <c r="E267" s="31" t="s">
        <v>2407</v>
      </c>
      <c r="F267" s="35" t="str">
        <f>INDEX('Crosswalk Particulates'!$B:$B,MATCH('2017 EPA Data'!A267,'Crosswalk Particulates'!$A:$A,0))</f>
        <v>process-waste-industry</v>
      </c>
      <c r="G267" s="39">
        <f>INDEX('Crosswalk Particulates'!$E:$E,MATCH('2017 EPA Data'!$B267,'Crosswalk Particulates'!$D:$D,0))</f>
        <v>0</v>
      </c>
      <c r="H267" s="50">
        <f t="shared" si="4"/>
        <v>0</v>
      </c>
    </row>
    <row r="268" spans="1:8" hidden="1">
      <c r="A268" s="31" t="s">
        <v>2436</v>
      </c>
      <c r="B268" s="31" t="s">
        <v>2447</v>
      </c>
      <c r="C268" s="31" t="s">
        <v>2406</v>
      </c>
      <c r="D268" s="41">
        <v>1524030.5932435689</v>
      </c>
      <c r="E268" s="31" t="s">
        <v>2407</v>
      </c>
      <c r="F268" s="35" t="str">
        <f>INDEX('Crosswalk Particulates'!$B:$B,MATCH('2017 EPA Data'!A268,'Crosswalk Particulates'!$A:$A,0))</f>
        <v>process-other-industry</v>
      </c>
      <c r="G268" s="39">
        <f>INDEX('Crosswalk Particulates'!$E:$E,MATCH('2017 EPA Data'!$B268,'Crosswalk Particulates'!$D:$D,0))</f>
        <v>0</v>
      </c>
      <c r="H268" s="50">
        <f t="shared" si="4"/>
        <v>0</v>
      </c>
    </row>
    <row r="269" spans="1:8" hidden="1">
      <c r="A269" s="31" t="s">
        <v>2441</v>
      </c>
      <c r="B269" s="31" t="s">
        <v>2460</v>
      </c>
      <c r="C269" s="31" t="s">
        <v>2406</v>
      </c>
      <c r="D269" s="41">
        <v>1514963.6043240712</v>
      </c>
      <c r="E269" s="31" t="s">
        <v>2407</v>
      </c>
      <c r="F269" s="35" t="str">
        <f>INDEX('Crosswalk Particulates'!$B:$B,MATCH('2017 EPA Data'!A269,'Crosswalk Particulates'!$A:$A,0))</f>
        <v>process-agriculture-industry</v>
      </c>
      <c r="G269" s="39">
        <f>INDEX('Crosswalk Particulates'!$E:$E,MATCH('2017 EPA Data'!$B269,'Crosswalk Particulates'!$D:$D,0))</f>
        <v>0</v>
      </c>
      <c r="H269" s="50">
        <f t="shared" si="4"/>
        <v>0</v>
      </c>
    </row>
    <row r="270" spans="1:8" hidden="1">
      <c r="A270" s="31" t="s">
        <v>2481</v>
      </c>
      <c r="B270" s="31" t="s">
        <v>2428</v>
      </c>
      <c r="C270" s="31" t="s">
        <v>2406</v>
      </c>
      <c r="D270" s="41">
        <v>1512416.7112454211</v>
      </c>
      <c r="E270" s="31" t="s">
        <v>2407</v>
      </c>
      <c r="F270" s="35" t="str">
        <f>INDEX('Crosswalk Particulates'!$B:$B,MATCH('2017 EPA Data'!A270,'Crosswalk Particulates'!$A:$A,0))</f>
        <v>process-ngps-industry</v>
      </c>
      <c r="G270" s="39">
        <f>INDEX('Crosswalk Particulates'!$E:$E,MATCH('2017 EPA Data'!$B270,'Crosswalk Particulates'!$D:$D,0))</f>
        <v>0</v>
      </c>
      <c r="H270" s="50">
        <f t="shared" si="4"/>
        <v>0</v>
      </c>
    </row>
    <row r="271" spans="1:8" hidden="1">
      <c r="A271" s="31" t="s">
        <v>2412</v>
      </c>
      <c r="B271" s="31" t="s">
        <v>2445</v>
      </c>
      <c r="C271" s="31" t="s">
        <v>2446</v>
      </c>
      <c r="D271" s="41">
        <v>1506894.1549912295</v>
      </c>
      <c r="E271" s="31" t="s">
        <v>2411</v>
      </c>
      <c r="F271" s="35" t="str">
        <f>INDEX('Crosswalk Particulates'!$B:$B,MATCH('2017 EPA Data'!A271,'Crosswalk Particulates'!$A:$A,0))</f>
        <v>Transportation Sector</v>
      </c>
      <c r="G271" s="39" t="str">
        <f>INDEX('Crosswalk Particulates'!$E:$E,MATCH('2017 EPA Data'!$B271,'Crosswalk Particulates'!$D:$D,0))</f>
        <v>VOC</v>
      </c>
      <c r="H271" s="50">
        <f t="shared" si="4"/>
        <v>1367033007948.0632</v>
      </c>
    </row>
    <row r="272" spans="1:8" hidden="1">
      <c r="A272" s="31" t="s">
        <v>2484</v>
      </c>
      <c r="B272" s="31" t="s">
        <v>2420</v>
      </c>
      <c r="C272" s="31" t="s">
        <v>2406</v>
      </c>
      <c r="D272" s="41">
        <v>1497781.6823319886</v>
      </c>
      <c r="E272" s="31" t="s">
        <v>2407</v>
      </c>
      <c r="F272" s="35" t="str">
        <f>INDEX('Crosswalk Particulates'!$B:$B,MATCH('2017 EPA Data'!A272,'Crosswalk Particulates'!$A:$A,0))</f>
        <v>process-other-industry</v>
      </c>
      <c r="G272" s="39">
        <f>INDEX('Crosswalk Particulates'!$E:$E,MATCH('2017 EPA Data'!$B272,'Crosswalk Particulates'!$D:$D,0))</f>
        <v>0</v>
      </c>
      <c r="H272" s="50">
        <f t="shared" si="4"/>
        <v>0</v>
      </c>
    </row>
    <row r="273" spans="1:8" hidden="1">
      <c r="A273" s="31" t="s">
        <v>2443</v>
      </c>
      <c r="B273" s="31" t="s">
        <v>2428</v>
      </c>
      <c r="C273" s="31" t="s">
        <v>2406</v>
      </c>
      <c r="D273" s="41">
        <v>1495301.9345533394</v>
      </c>
      <c r="E273" s="31" t="s">
        <v>2407</v>
      </c>
      <c r="F273" s="35" t="str">
        <f>INDEX('Crosswalk Particulates'!$B:$B,MATCH('2017 EPA Data'!A273,'Crosswalk Particulates'!$A:$A,0))</f>
        <v>Transportation Sector</v>
      </c>
      <c r="G273" s="39">
        <f>INDEX('Crosswalk Particulates'!$E:$E,MATCH('2017 EPA Data'!$B273,'Crosswalk Particulates'!$D:$D,0))</f>
        <v>0</v>
      </c>
      <c r="H273" s="50">
        <f t="shared" si="4"/>
        <v>0</v>
      </c>
    </row>
    <row r="274" spans="1:8" hidden="1">
      <c r="A274" s="31" t="s">
        <v>2497</v>
      </c>
      <c r="B274" s="31" t="s">
        <v>2469</v>
      </c>
      <c r="C274" s="31" t="s">
        <v>2406</v>
      </c>
      <c r="D274" s="41">
        <v>1485606.607086</v>
      </c>
      <c r="E274" s="31" t="s">
        <v>2407</v>
      </c>
      <c r="F274" s="35" t="str">
        <f>INDEX('Crosswalk Particulates'!$B:$B,MATCH('2017 EPA Data'!A274,'Crosswalk Particulates'!$A:$A,0))</f>
        <v>Electricity Sector</v>
      </c>
      <c r="G274" s="39">
        <f>INDEX('Crosswalk Particulates'!$E:$E,MATCH('2017 EPA Data'!$B274,'Crosswalk Particulates'!$D:$D,0))</f>
        <v>0</v>
      </c>
      <c r="H274" s="50">
        <f t="shared" si="4"/>
        <v>0</v>
      </c>
    </row>
    <row r="275" spans="1:8" hidden="1">
      <c r="A275" s="31" t="s">
        <v>2467</v>
      </c>
      <c r="B275" s="31" t="s">
        <v>2414</v>
      </c>
      <c r="C275" s="31" t="s">
        <v>2406</v>
      </c>
      <c r="D275" s="41">
        <v>1466352.5982452305</v>
      </c>
      <c r="E275" s="31" t="s">
        <v>2407</v>
      </c>
      <c r="F275" s="35" t="str">
        <f>INDEX('Crosswalk Particulates'!$B:$B,MATCH('2017 EPA Data'!A275,'Crosswalk Particulates'!$A:$A,0))</f>
        <v>process-chemicals-industry</v>
      </c>
      <c r="G275" s="39">
        <f>INDEX('Crosswalk Particulates'!$E:$E,MATCH('2017 EPA Data'!$B275,'Crosswalk Particulates'!$D:$D,0))</f>
        <v>0</v>
      </c>
      <c r="H275" s="50">
        <f t="shared" si="4"/>
        <v>0</v>
      </c>
    </row>
    <row r="276" spans="1:8" hidden="1">
      <c r="A276" s="31" t="s">
        <v>2416</v>
      </c>
      <c r="B276" s="31" t="s">
        <v>2425</v>
      </c>
      <c r="C276" s="31" t="s">
        <v>2406</v>
      </c>
      <c r="D276" s="41">
        <v>1463216.6286869962</v>
      </c>
      <c r="E276" s="31" t="s">
        <v>2407</v>
      </c>
      <c r="F276" s="35" t="str">
        <f>INDEX('Crosswalk Particulates'!$B:$B,MATCH('2017 EPA Data'!A276,'Crosswalk Particulates'!$A:$A,0))</f>
        <v>Transportation Sector</v>
      </c>
      <c r="G276" s="39">
        <f>INDEX('Crosswalk Particulates'!$E:$E,MATCH('2017 EPA Data'!$B276,'Crosswalk Particulates'!$D:$D,0))</f>
        <v>0</v>
      </c>
      <c r="H276" s="50">
        <f t="shared" si="4"/>
        <v>0</v>
      </c>
    </row>
    <row r="277" spans="1:8" hidden="1">
      <c r="A277" s="31" t="s">
        <v>2467</v>
      </c>
      <c r="B277" s="31" t="s">
        <v>2469</v>
      </c>
      <c r="C277" s="31" t="s">
        <v>2406</v>
      </c>
      <c r="D277" s="41">
        <v>1462976.9722177361</v>
      </c>
      <c r="E277" s="31" t="s">
        <v>2407</v>
      </c>
      <c r="F277" s="35" t="str">
        <f>INDEX('Crosswalk Particulates'!$B:$B,MATCH('2017 EPA Data'!A277,'Crosswalk Particulates'!$A:$A,0))</f>
        <v>process-chemicals-industry</v>
      </c>
      <c r="G277" s="39">
        <f>INDEX('Crosswalk Particulates'!$E:$E,MATCH('2017 EPA Data'!$B277,'Crosswalk Particulates'!$D:$D,0))</f>
        <v>0</v>
      </c>
      <c r="H277" s="50">
        <f t="shared" si="4"/>
        <v>0</v>
      </c>
    </row>
    <row r="278" spans="1:8" hidden="1">
      <c r="A278" s="31" t="s">
        <v>2419</v>
      </c>
      <c r="B278" s="31" t="s">
        <v>2500</v>
      </c>
      <c r="C278" s="31" t="s">
        <v>2406</v>
      </c>
      <c r="D278" s="41">
        <v>1449373.0520766533</v>
      </c>
      <c r="E278" s="31" t="s">
        <v>2407</v>
      </c>
      <c r="F278" s="35" t="str">
        <f>INDEX('Crosswalk Particulates'!$B:$B,MATCH('2017 EPA Data'!A278,'Crosswalk Particulates'!$A:$A,0))</f>
        <v>process-other-industry</v>
      </c>
      <c r="G278" s="39">
        <f>INDEX('Crosswalk Particulates'!$E:$E,MATCH('2017 EPA Data'!$B278,'Crosswalk Particulates'!$D:$D,0))</f>
        <v>0</v>
      </c>
      <c r="H278" s="50">
        <f t="shared" si="4"/>
        <v>0</v>
      </c>
    </row>
    <row r="279" spans="1:8" hidden="1">
      <c r="A279" s="31" t="s">
        <v>2481</v>
      </c>
      <c r="B279" s="31" t="s">
        <v>2501</v>
      </c>
      <c r="C279" s="31" t="s">
        <v>2406</v>
      </c>
      <c r="D279" s="41">
        <v>1442207.05</v>
      </c>
      <c r="E279" s="31" t="s">
        <v>2407</v>
      </c>
      <c r="F279" s="35" t="str">
        <f>INDEX('Crosswalk Particulates'!$B:$B,MATCH('2017 EPA Data'!A279,'Crosswalk Particulates'!$A:$A,0))</f>
        <v>process-ngps-industry</v>
      </c>
      <c r="G279" s="39">
        <f>INDEX('Crosswalk Particulates'!$E:$E,MATCH('2017 EPA Data'!$B279,'Crosswalk Particulates'!$D:$D,0))</f>
        <v>0</v>
      </c>
      <c r="H279" s="50">
        <f t="shared" si="4"/>
        <v>0</v>
      </c>
    </row>
    <row r="280" spans="1:8" hidden="1">
      <c r="A280" s="31" t="s">
        <v>2485</v>
      </c>
      <c r="B280" s="31" t="s">
        <v>2409</v>
      </c>
      <c r="C280" s="31" t="s">
        <v>2410</v>
      </c>
      <c r="D280" s="41">
        <v>1432929.2873448001</v>
      </c>
      <c r="E280" s="31" t="s">
        <v>2411</v>
      </c>
      <c r="F280" s="35" t="str">
        <f>INDEX('Crosswalk Particulates'!$B:$B,MATCH('2017 EPA Data'!A280,'Crosswalk Particulates'!$A:$A,0))</f>
        <v>industry-fuel-coal</v>
      </c>
      <c r="G280" s="39">
        <f>INDEX('Crosswalk Particulates'!$E:$E,MATCH('2017 EPA Data'!$B280,'Crosswalk Particulates'!$D:$D,0))</f>
        <v>0</v>
      </c>
      <c r="H280" s="50">
        <f t="shared" si="4"/>
        <v>1299933128924.5315</v>
      </c>
    </row>
    <row r="281" spans="1:8" hidden="1">
      <c r="A281" s="31" t="s">
        <v>2408</v>
      </c>
      <c r="B281" s="31" t="s">
        <v>2502</v>
      </c>
      <c r="C281" s="31" t="s">
        <v>2406</v>
      </c>
      <c r="D281" s="41">
        <v>1412089.8547462779</v>
      </c>
      <c r="E281" s="31" t="s">
        <v>2407</v>
      </c>
      <c r="F281" s="35" t="str">
        <f>INDEX('Crosswalk Particulates'!$B:$B,MATCH('2017 EPA Data'!A281,'Crosswalk Particulates'!$A:$A,0))</f>
        <v>process-other-industry</v>
      </c>
      <c r="G281" s="39">
        <f>INDEX('Crosswalk Particulates'!$E:$E,MATCH('2017 EPA Data'!$B281,'Crosswalk Particulates'!$D:$D,0))</f>
        <v>0</v>
      </c>
      <c r="H281" s="50">
        <f t="shared" si="4"/>
        <v>0</v>
      </c>
    </row>
    <row r="282" spans="1:8">
      <c r="A282" s="31" t="s">
        <v>2416</v>
      </c>
      <c r="B282" s="31" t="s">
        <v>2498</v>
      </c>
      <c r="C282" s="31" t="s">
        <v>2446</v>
      </c>
      <c r="D282" s="41">
        <v>1399179.8278350316</v>
      </c>
      <c r="E282" s="31" t="s">
        <v>2411</v>
      </c>
      <c r="F282" s="35" t="str">
        <f>INDEX('Crosswalk Particulates'!$B:$B,MATCH('2017 EPA Data'!A282,'Crosswalk Particulates'!$A:$A,0))</f>
        <v>Transportation Sector</v>
      </c>
      <c r="G282" s="39" t="str">
        <f>INDEX('Crosswalk Particulates'!$E:$E,MATCH('2017 EPA Data'!$B282,'Crosswalk Particulates'!$D:$D,0))</f>
        <v>NOX</v>
      </c>
      <c r="H282" s="50">
        <f t="shared" si="4"/>
        <v>1269316097862.6987</v>
      </c>
    </row>
    <row r="283" spans="1:8" hidden="1">
      <c r="A283" s="31" t="s">
        <v>2474</v>
      </c>
      <c r="B283" s="31" t="s">
        <v>2413</v>
      </c>
      <c r="C283" s="31" t="s">
        <v>2406</v>
      </c>
      <c r="D283" s="41">
        <v>1392448.5550937224</v>
      </c>
      <c r="E283" s="31" t="s">
        <v>2407</v>
      </c>
      <c r="F283" s="35" t="str">
        <f>INDEX('Crosswalk Particulates'!$B:$B,MATCH('2017 EPA Data'!A283,'Crosswalk Particulates'!$A:$A,0))</f>
        <v>process-other-industry</v>
      </c>
      <c r="G283" s="39">
        <f>INDEX('Crosswalk Particulates'!$E:$E,MATCH('2017 EPA Data'!$B283,'Crosswalk Particulates'!$D:$D,0))</f>
        <v>0</v>
      </c>
      <c r="H283" s="50">
        <f t="shared" si="4"/>
        <v>0</v>
      </c>
    </row>
    <row r="284" spans="1:8" hidden="1">
      <c r="A284" s="31" t="s">
        <v>2431</v>
      </c>
      <c r="B284" s="31" t="s">
        <v>2472</v>
      </c>
      <c r="D284" s="41">
        <v>1381601.0462056359</v>
      </c>
      <c r="E284" s="31" t="s">
        <v>2407</v>
      </c>
      <c r="F284" s="35" t="str">
        <f>INDEX('Crosswalk Particulates'!$B:$B,MATCH('2017 EPA Data'!A284,'Crosswalk Particulates'!$A:$A,0))</f>
        <v>process-ngps-industry</v>
      </c>
      <c r="G284" s="39">
        <f>INDEX('Crosswalk Particulates'!$E:$E,MATCH('2017 EPA Data'!$B284,'Crosswalk Particulates'!$D:$D,0))</f>
        <v>0</v>
      </c>
      <c r="H284" s="50">
        <f t="shared" si="4"/>
        <v>0</v>
      </c>
    </row>
    <row r="285" spans="1:8" hidden="1">
      <c r="A285" s="31" t="s">
        <v>2415</v>
      </c>
      <c r="B285" s="31" t="s">
        <v>2503</v>
      </c>
      <c r="C285" s="31" t="s">
        <v>2406</v>
      </c>
      <c r="D285" s="41">
        <v>1371943.9664101622</v>
      </c>
      <c r="E285" s="31" t="s">
        <v>2407</v>
      </c>
      <c r="F285" s="35" t="str">
        <f>INDEX('Crosswalk Particulates'!$B:$B,MATCH('2017 EPA Data'!A285,'Crosswalk Particulates'!$A:$A,0))</f>
        <v>Other-EPA</v>
      </c>
      <c r="G285" s="39">
        <f>INDEX('Crosswalk Particulates'!$E:$E,MATCH('2017 EPA Data'!$B285,'Crosswalk Particulates'!$D:$D,0))</f>
        <v>0</v>
      </c>
      <c r="H285" s="50">
        <f t="shared" si="4"/>
        <v>0</v>
      </c>
    </row>
    <row r="286" spans="1:8" hidden="1">
      <c r="A286" s="31" t="s">
        <v>2404</v>
      </c>
      <c r="B286" s="31" t="s">
        <v>2498</v>
      </c>
      <c r="C286" s="31" t="s">
        <v>2446</v>
      </c>
      <c r="D286" s="41">
        <v>1366921.79873125</v>
      </c>
      <c r="E286" s="31" t="s">
        <v>2411</v>
      </c>
      <c r="F286" s="35" t="str">
        <f>INDEX('Crosswalk Particulates'!$B:$B,MATCH('2017 EPA Data'!A286,'Crosswalk Particulates'!$A:$A,0))</f>
        <v>Other-EPA</v>
      </c>
      <c r="G286" s="39" t="str">
        <f>INDEX('Crosswalk Particulates'!$E:$E,MATCH('2017 EPA Data'!$B286,'Crosswalk Particulates'!$D:$D,0))</f>
        <v>NOX</v>
      </c>
      <c r="H286" s="50">
        <f t="shared" si="4"/>
        <v>1240052071315.0112</v>
      </c>
    </row>
    <row r="287" spans="1:8" hidden="1">
      <c r="A287" s="31" t="s">
        <v>2480</v>
      </c>
      <c r="B287" s="31" t="s">
        <v>2424</v>
      </c>
      <c r="C287" s="31" t="s">
        <v>2406</v>
      </c>
      <c r="D287" s="41">
        <v>1348970.5467867337</v>
      </c>
      <c r="E287" s="31" t="s">
        <v>2407</v>
      </c>
      <c r="F287" s="35" t="str">
        <f>INDEX('Crosswalk Particulates'!$B:$B,MATCH('2017 EPA Data'!A287,'Crosswalk Particulates'!$A:$A,0))</f>
        <v>Other-EPA</v>
      </c>
      <c r="G287" s="39">
        <f>INDEX('Crosswalk Particulates'!$E:$E,MATCH('2017 EPA Data'!$B287,'Crosswalk Particulates'!$D:$D,0))</f>
        <v>0</v>
      </c>
      <c r="H287" s="50">
        <f t="shared" si="4"/>
        <v>0</v>
      </c>
    </row>
    <row r="288" spans="1:8" hidden="1">
      <c r="A288" s="31" t="s">
        <v>2448</v>
      </c>
      <c r="B288" s="31" t="s">
        <v>2472</v>
      </c>
      <c r="D288" s="41">
        <v>1335503.812380061</v>
      </c>
      <c r="E288" s="31" t="s">
        <v>2407</v>
      </c>
      <c r="F288" s="35" t="str">
        <f>INDEX('Crosswalk Particulates'!$B:$B,MATCH('2017 EPA Data'!A288,'Crosswalk Particulates'!$A:$A,0))</f>
        <v>process-waste-industry</v>
      </c>
      <c r="G288" s="39">
        <f>INDEX('Crosswalk Particulates'!$E:$E,MATCH('2017 EPA Data'!$B288,'Crosswalk Particulates'!$D:$D,0))</f>
        <v>0</v>
      </c>
      <c r="H288" s="50">
        <f t="shared" si="4"/>
        <v>0</v>
      </c>
    </row>
    <row r="289" spans="1:8" hidden="1">
      <c r="A289" s="31" t="s">
        <v>2454</v>
      </c>
      <c r="B289" s="31" t="s">
        <v>2504</v>
      </c>
      <c r="C289" s="31" t="s">
        <v>2446</v>
      </c>
      <c r="D289" s="41">
        <v>1319153.2103949999</v>
      </c>
      <c r="E289" s="31" t="s">
        <v>2411</v>
      </c>
      <c r="F289" s="35" t="str">
        <f>INDEX('Crosswalk Particulates'!$B:$B,MATCH('2017 EPA Data'!A289,'Crosswalk Particulates'!$A:$A,0))</f>
        <v>Electricity Sector</v>
      </c>
      <c r="G289" s="39" t="str">
        <f>INDEX('Crosswalk Particulates'!$E:$E,MATCH('2017 EPA Data'!$B289,'Crosswalk Particulates'!$D:$D,0))</f>
        <v>SOx</v>
      </c>
      <c r="H289" s="50">
        <f t="shared" si="4"/>
        <v>1196717085388.8652</v>
      </c>
    </row>
    <row r="290" spans="1:8" hidden="1">
      <c r="A290" s="31" t="s">
        <v>2481</v>
      </c>
      <c r="B290" s="31" t="s">
        <v>2417</v>
      </c>
      <c r="C290" s="31" t="s">
        <v>2406</v>
      </c>
      <c r="D290" s="41">
        <v>1317192.4989562114</v>
      </c>
      <c r="E290" s="31" t="s">
        <v>2407</v>
      </c>
      <c r="F290" s="35" t="str">
        <f>INDEX('Crosswalk Particulates'!$B:$B,MATCH('2017 EPA Data'!A290,'Crosswalk Particulates'!$A:$A,0))</f>
        <v>process-ngps-industry</v>
      </c>
      <c r="G290" s="39">
        <f>INDEX('Crosswalk Particulates'!$E:$E,MATCH('2017 EPA Data'!$B290,'Crosswalk Particulates'!$D:$D,0))</f>
        <v>0</v>
      </c>
      <c r="H290" s="50">
        <f t="shared" si="4"/>
        <v>0</v>
      </c>
    </row>
    <row r="291" spans="1:8" hidden="1">
      <c r="A291" s="31" t="s">
        <v>2448</v>
      </c>
      <c r="B291" s="31" t="s">
        <v>2437</v>
      </c>
      <c r="C291" s="31" t="s">
        <v>2406</v>
      </c>
      <c r="D291" s="41">
        <v>1313171.3128383688</v>
      </c>
      <c r="E291" s="31" t="s">
        <v>2407</v>
      </c>
      <c r="F291" s="35" t="str">
        <f>INDEX('Crosswalk Particulates'!$B:$B,MATCH('2017 EPA Data'!A291,'Crosswalk Particulates'!$A:$A,0))</f>
        <v>process-waste-industry</v>
      </c>
      <c r="G291" s="39">
        <f>INDEX('Crosswalk Particulates'!$E:$E,MATCH('2017 EPA Data'!$B291,'Crosswalk Particulates'!$D:$D,0))</f>
        <v>0</v>
      </c>
      <c r="H291" s="50">
        <f t="shared" si="4"/>
        <v>0</v>
      </c>
    </row>
    <row r="292" spans="1:8" hidden="1">
      <c r="A292" s="31" t="s">
        <v>2448</v>
      </c>
      <c r="B292" s="31" t="s">
        <v>2449</v>
      </c>
      <c r="C292" s="31" t="s">
        <v>2446</v>
      </c>
      <c r="D292" s="41">
        <v>1303260.5406787323</v>
      </c>
      <c r="E292" s="31" t="s">
        <v>2411</v>
      </c>
      <c r="F292" s="35" t="str">
        <f>INDEX('Crosswalk Particulates'!$B:$B,MATCH('2017 EPA Data'!A292,'Crosswalk Particulates'!$A:$A,0))</f>
        <v>process-waste-industry</v>
      </c>
      <c r="G292" s="39" t="str">
        <f>INDEX('Crosswalk Particulates'!$E:$E,MATCH('2017 EPA Data'!$B292,'Crosswalk Particulates'!$D:$D,0))</f>
        <v>CO</v>
      </c>
      <c r="H292" s="50">
        <f t="shared" si="4"/>
        <v>1182299480798.2622</v>
      </c>
    </row>
    <row r="293" spans="1:8" hidden="1">
      <c r="A293" s="31" t="s">
        <v>2489</v>
      </c>
      <c r="B293" s="31" t="s">
        <v>2413</v>
      </c>
      <c r="C293" s="31" t="s">
        <v>2406</v>
      </c>
      <c r="D293" s="41">
        <v>1293474.4351762892</v>
      </c>
      <c r="E293" s="31" t="s">
        <v>2407</v>
      </c>
      <c r="F293" s="35" t="str">
        <f>INDEX('Crosswalk Particulates'!$B:$B,MATCH('2017 EPA Data'!A293,'Crosswalk Particulates'!$A:$A,0))</f>
        <v>industry-fuel-biomass</v>
      </c>
      <c r="G293" s="39">
        <f>INDEX('Crosswalk Particulates'!$E:$E,MATCH('2017 EPA Data'!$B293,'Crosswalk Particulates'!$D:$D,0))</f>
        <v>0</v>
      </c>
      <c r="H293" s="50">
        <f t="shared" si="4"/>
        <v>0</v>
      </c>
    </row>
    <row r="294" spans="1:8" hidden="1">
      <c r="A294" s="31" t="s">
        <v>2443</v>
      </c>
      <c r="B294" s="31" t="s">
        <v>2422</v>
      </c>
      <c r="C294" s="31" t="s">
        <v>2406</v>
      </c>
      <c r="D294" s="41">
        <v>1287946.5011348776</v>
      </c>
      <c r="E294" s="31" t="s">
        <v>2407</v>
      </c>
      <c r="F294" s="35" t="str">
        <f>INDEX('Crosswalk Particulates'!$B:$B,MATCH('2017 EPA Data'!A294,'Crosswalk Particulates'!$A:$A,0))</f>
        <v>Transportation Sector</v>
      </c>
      <c r="G294" s="39">
        <f>INDEX('Crosswalk Particulates'!$E:$E,MATCH('2017 EPA Data'!$B294,'Crosswalk Particulates'!$D:$D,0))</f>
        <v>0</v>
      </c>
      <c r="H294" s="50">
        <f t="shared" si="4"/>
        <v>0</v>
      </c>
    </row>
    <row r="295" spans="1:8" hidden="1">
      <c r="A295" s="31" t="s">
        <v>2475</v>
      </c>
      <c r="B295" s="31" t="s">
        <v>2405</v>
      </c>
      <c r="C295" s="31" t="s">
        <v>2406</v>
      </c>
      <c r="D295" s="41">
        <v>1266558.743527164</v>
      </c>
      <c r="E295" s="31" t="s">
        <v>2407</v>
      </c>
      <c r="F295" s="35" t="str">
        <f>INDEX('Crosswalk Particulates'!$B:$B,MATCH('2017 EPA Data'!A295,'Crosswalk Particulates'!$A:$A,0))</f>
        <v>process-other-industry</v>
      </c>
      <c r="G295" s="39">
        <f>INDEX('Crosswalk Particulates'!$E:$E,MATCH('2017 EPA Data'!$B295,'Crosswalk Particulates'!$D:$D,0))</f>
        <v>0</v>
      </c>
      <c r="H295" s="50">
        <f t="shared" si="4"/>
        <v>0</v>
      </c>
    </row>
    <row r="296" spans="1:8" hidden="1">
      <c r="A296" s="31" t="s">
        <v>2490</v>
      </c>
      <c r="B296" s="31" t="s">
        <v>2417</v>
      </c>
      <c r="C296" s="31" t="s">
        <v>2406</v>
      </c>
      <c r="D296" s="41">
        <v>1227203.1509302685</v>
      </c>
      <c r="E296" s="31" t="s">
        <v>2407</v>
      </c>
      <c r="F296" s="35" t="str">
        <f>INDEX('Crosswalk Particulates'!$B:$B,MATCH('2017 EPA Data'!A296,'Crosswalk Particulates'!$A:$A,0))</f>
        <v>Commercial Buildings Sector</v>
      </c>
      <c r="G296" s="39">
        <f>INDEX('Crosswalk Particulates'!$E:$E,MATCH('2017 EPA Data'!$B296,'Crosswalk Particulates'!$D:$D,0))</f>
        <v>0</v>
      </c>
      <c r="H296" s="50">
        <f t="shared" si="4"/>
        <v>0</v>
      </c>
    </row>
    <row r="297" spans="1:8" hidden="1">
      <c r="A297" s="31" t="s">
        <v>2490</v>
      </c>
      <c r="B297" s="31" t="s">
        <v>2447</v>
      </c>
      <c r="C297" s="31" t="s">
        <v>2406</v>
      </c>
      <c r="D297" s="41">
        <v>1225068.4829194001</v>
      </c>
      <c r="E297" s="31" t="s">
        <v>2407</v>
      </c>
      <c r="F297" s="35" t="str">
        <f>INDEX('Crosswalk Particulates'!$B:$B,MATCH('2017 EPA Data'!A297,'Crosswalk Particulates'!$A:$A,0))</f>
        <v>Commercial Buildings Sector</v>
      </c>
      <c r="G297" s="39">
        <f>INDEX('Crosswalk Particulates'!$E:$E,MATCH('2017 EPA Data'!$B297,'Crosswalk Particulates'!$D:$D,0))</f>
        <v>0</v>
      </c>
      <c r="H297" s="50">
        <f t="shared" si="4"/>
        <v>0</v>
      </c>
    </row>
    <row r="298" spans="1:8" hidden="1">
      <c r="A298" s="31" t="s">
        <v>2415</v>
      </c>
      <c r="B298" s="31" t="s">
        <v>2505</v>
      </c>
      <c r="C298" s="31" t="s">
        <v>2406</v>
      </c>
      <c r="D298" s="41">
        <v>1215403.5367376034</v>
      </c>
      <c r="E298" s="31" t="s">
        <v>2407</v>
      </c>
      <c r="F298" s="35" t="str">
        <f>INDEX('Crosswalk Particulates'!$B:$B,MATCH('2017 EPA Data'!A298,'Crosswalk Particulates'!$A:$A,0))</f>
        <v>Other-EPA</v>
      </c>
      <c r="G298" s="39">
        <f>INDEX('Crosswalk Particulates'!$E:$E,MATCH('2017 EPA Data'!$B298,'Crosswalk Particulates'!$D:$D,0))</f>
        <v>0</v>
      </c>
      <c r="H298" s="50">
        <f t="shared" si="4"/>
        <v>0</v>
      </c>
    </row>
    <row r="299" spans="1:8" hidden="1">
      <c r="A299" s="31" t="s">
        <v>2481</v>
      </c>
      <c r="B299" s="31" t="s">
        <v>2472</v>
      </c>
      <c r="D299" s="41">
        <v>1209660.004360551</v>
      </c>
      <c r="E299" s="31" t="s">
        <v>2407</v>
      </c>
      <c r="F299" s="35" t="str">
        <f>INDEX('Crosswalk Particulates'!$B:$B,MATCH('2017 EPA Data'!A299,'Crosswalk Particulates'!$A:$A,0))</f>
        <v>process-ngps-industry</v>
      </c>
      <c r="G299" s="39">
        <f>INDEX('Crosswalk Particulates'!$E:$E,MATCH('2017 EPA Data'!$B299,'Crosswalk Particulates'!$D:$D,0))</f>
        <v>0</v>
      </c>
      <c r="H299" s="50">
        <f t="shared" si="4"/>
        <v>0</v>
      </c>
    </row>
    <row r="300" spans="1:8" hidden="1">
      <c r="A300" s="31" t="s">
        <v>2470</v>
      </c>
      <c r="B300" s="31" t="s">
        <v>2428</v>
      </c>
      <c r="C300" s="31" t="s">
        <v>2406</v>
      </c>
      <c r="D300" s="41">
        <v>1191551.5013421848</v>
      </c>
      <c r="E300" s="31" t="s">
        <v>2407</v>
      </c>
      <c r="F300" s="35" t="str">
        <f>INDEX('Crosswalk Particulates'!$B:$B,MATCH('2017 EPA Data'!A300,'Crosswalk Particulates'!$A:$A,0))</f>
        <v>Electricity Sector</v>
      </c>
      <c r="G300" s="39">
        <f>INDEX('Crosswalk Particulates'!$E:$E,MATCH('2017 EPA Data'!$B300,'Crosswalk Particulates'!$D:$D,0))</f>
        <v>0</v>
      </c>
      <c r="H300" s="50">
        <f t="shared" si="4"/>
        <v>0</v>
      </c>
    </row>
    <row r="301" spans="1:8" hidden="1">
      <c r="A301" s="31" t="s">
        <v>2458</v>
      </c>
      <c r="B301" s="31" t="s">
        <v>2424</v>
      </c>
      <c r="C301" s="31" t="s">
        <v>2406</v>
      </c>
      <c r="D301" s="41">
        <v>1181490.2671246193</v>
      </c>
      <c r="E301" s="31" t="s">
        <v>2407</v>
      </c>
      <c r="F301" s="35" t="str">
        <f>INDEX('Crosswalk Particulates'!$B:$B,MATCH('2017 EPA Data'!A301,'Crosswalk Particulates'!$A:$A,0))</f>
        <v>Transportation Sector</v>
      </c>
      <c r="G301" s="39">
        <f>INDEX('Crosswalk Particulates'!$E:$E,MATCH('2017 EPA Data'!$B301,'Crosswalk Particulates'!$D:$D,0))</f>
        <v>0</v>
      </c>
      <c r="H301" s="50">
        <f t="shared" si="4"/>
        <v>0</v>
      </c>
    </row>
    <row r="302" spans="1:8" hidden="1">
      <c r="A302" s="31" t="s">
        <v>2489</v>
      </c>
      <c r="B302" s="31" t="s">
        <v>2414</v>
      </c>
      <c r="C302" s="31" t="s">
        <v>2406</v>
      </c>
      <c r="D302" s="41">
        <v>1171028.1922713069</v>
      </c>
      <c r="E302" s="31" t="s">
        <v>2407</v>
      </c>
      <c r="F302" s="35" t="str">
        <f>INDEX('Crosswalk Particulates'!$B:$B,MATCH('2017 EPA Data'!A302,'Crosswalk Particulates'!$A:$A,0))</f>
        <v>industry-fuel-biomass</v>
      </c>
      <c r="G302" s="39">
        <f>INDEX('Crosswalk Particulates'!$E:$E,MATCH('2017 EPA Data'!$B302,'Crosswalk Particulates'!$D:$D,0))</f>
        <v>0</v>
      </c>
      <c r="H302" s="50">
        <f t="shared" si="4"/>
        <v>0</v>
      </c>
    </row>
    <row r="303" spans="1:8" hidden="1">
      <c r="A303" s="31" t="s">
        <v>2408</v>
      </c>
      <c r="B303" s="31" t="s">
        <v>2465</v>
      </c>
      <c r="C303" s="31" t="s">
        <v>2406</v>
      </c>
      <c r="D303" s="41">
        <v>1170971.8676130744</v>
      </c>
      <c r="E303" s="31" t="s">
        <v>2407</v>
      </c>
      <c r="F303" s="35" t="str">
        <f>INDEX('Crosswalk Particulates'!$B:$B,MATCH('2017 EPA Data'!A303,'Crosswalk Particulates'!$A:$A,0))</f>
        <v>process-other-industry</v>
      </c>
      <c r="G303" s="39">
        <f>INDEX('Crosswalk Particulates'!$E:$E,MATCH('2017 EPA Data'!$B303,'Crosswalk Particulates'!$D:$D,0))</f>
        <v>0</v>
      </c>
      <c r="H303" s="50">
        <f t="shared" si="4"/>
        <v>0</v>
      </c>
    </row>
    <row r="304" spans="1:8" hidden="1">
      <c r="A304" s="31" t="s">
        <v>2423</v>
      </c>
      <c r="B304" s="31" t="s">
        <v>2422</v>
      </c>
      <c r="C304" s="31" t="s">
        <v>2406</v>
      </c>
      <c r="D304" s="41">
        <v>1166754.6736516887</v>
      </c>
      <c r="E304" s="31" t="s">
        <v>2407</v>
      </c>
      <c r="F304" s="35" t="str">
        <f>INDEX('Crosswalk Particulates'!$B:$B,MATCH('2017 EPA Data'!A304,'Crosswalk Particulates'!$A:$A,0))</f>
        <v>Other-EPA</v>
      </c>
      <c r="G304" s="39">
        <f>INDEX('Crosswalk Particulates'!$E:$E,MATCH('2017 EPA Data'!$B304,'Crosswalk Particulates'!$D:$D,0))</f>
        <v>0</v>
      </c>
      <c r="H304" s="50">
        <f t="shared" si="4"/>
        <v>0</v>
      </c>
    </row>
    <row r="305" spans="1:8" hidden="1">
      <c r="A305" s="31" t="s">
        <v>2415</v>
      </c>
      <c r="B305" s="31" t="s">
        <v>2506</v>
      </c>
      <c r="C305" s="31" t="s">
        <v>2406</v>
      </c>
      <c r="D305" s="41">
        <v>1166669.2590136847</v>
      </c>
      <c r="E305" s="31" t="s">
        <v>2407</v>
      </c>
      <c r="F305" s="35" t="str">
        <f>INDEX('Crosswalk Particulates'!$B:$B,MATCH('2017 EPA Data'!A305,'Crosswalk Particulates'!$A:$A,0))</f>
        <v>Other-EPA</v>
      </c>
      <c r="G305" s="39">
        <f>INDEX('Crosswalk Particulates'!$E:$E,MATCH('2017 EPA Data'!$B305,'Crosswalk Particulates'!$D:$D,0))</f>
        <v>0</v>
      </c>
      <c r="H305" s="50">
        <f t="shared" si="4"/>
        <v>0</v>
      </c>
    </row>
    <row r="306" spans="1:8" hidden="1">
      <c r="A306" s="31" t="s">
        <v>2489</v>
      </c>
      <c r="B306" s="31" t="s">
        <v>2424</v>
      </c>
      <c r="C306" s="31" t="s">
        <v>2406</v>
      </c>
      <c r="D306" s="41">
        <v>1160468.6075196713</v>
      </c>
      <c r="E306" s="31" t="s">
        <v>2407</v>
      </c>
      <c r="F306" s="35" t="str">
        <f>INDEX('Crosswalk Particulates'!$B:$B,MATCH('2017 EPA Data'!A306,'Crosswalk Particulates'!$A:$A,0))</f>
        <v>industry-fuel-biomass</v>
      </c>
      <c r="G306" s="39">
        <f>INDEX('Crosswalk Particulates'!$E:$E,MATCH('2017 EPA Data'!$B306,'Crosswalk Particulates'!$D:$D,0))</f>
        <v>0</v>
      </c>
      <c r="H306" s="50">
        <f t="shared" si="4"/>
        <v>0</v>
      </c>
    </row>
    <row r="307" spans="1:8" hidden="1">
      <c r="A307" s="31" t="s">
        <v>2430</v>
      </c>
      <c r="B307" s="31" t="s">
        <v>2493</v>
      </c>
      <c r="C307" s="31" t="s">
        <v>2406</v>
      </c>
      <c r="D307" s="41">
        <v>1157965.3540794442</v>
      </c>
      <c r="E307" s="31" t="s">
        <v>2407</v>
      </c>
      <c r="F307" s="35" t="str">
        <f>INDEX('Crosswalk Particulates'!$B:$B,MATCH('2017 EPA Data'!A307,'Crosswalk Particulates'!$A:$A,0))</f>
        <v>Transportation Sector</v>
      </c>
      <c r="G307" s="39">
        <f>INDEX('Crosswalk Particulates'!$E:$E,MATCH('2017 EPA Data'!$B307,'Crosswalk Particulates'!$D:$D,0))</f>
        <v>0</v>
      </c>
      <c r="H307" s="50">
        <f t="shared" si="4"/>
        <v>0</v>
      </c>
    </row>
    <row r="308" spans="1:8" hidden="1">
      <c r="A308" s="31" t="s">
        <v>2430</v>
      </c>
      <c r="B308" s="31" t="s">
        <v>2465</v>
      </c>
      <c r="C308" s="31" t="s">
        <v>2406</v>
      </c>
      <c r="D308" s="41">
        <v>1153051.5863720691</v>
      </c>
      <c r="E308" s="31" t="s">
        <v>2407</v>
      </c>
      <c r="F308" s="35" t="str">
        <f>INDEX('Crosswalk Particulates'!$B:$B,MATCH('2017 EPA Data'!A308,'Crosswalk Particulates'!$A:$A,0))</f>
        <v>Transportation Sector</v>
      </c>
      <c r="G308" s="39">
        <f>INDEX('Crosswalk Particulates'!$E:$E,MATCH('2017 EPA Data'!$B308,'Crosswalk Particulates'!$D:$D,0))</f>
        <v>0</v>
      </c>
      <c r="H308" s="50">
        <f t="shared" si="4"/>
        <v>0</v>
      </c>
    </row>
    <row r="309" spans="1:8" hidden="1">
      <c r="A309" s="31" t="s">
        <v>2507</v>
      </c>
      <c r="B309" s="31" t="s">
        <v>2479</v>
      </c>
      <c r="C309" s="31" t="s">
        <v>2446</v>
      </c>
      <c r="D309" s="41">
        <v>1145136.9975557695</v>
      </c>
      <c r="E309" s="31" t="s">
        <v>2411</v>
      </c>
      <c r="F309" s="35" t="str">
        <f>INDEX('Crosswalk Particulates'!$B:$B,MATCH('2017 EPA Data'!A309,'Crosswalk Particulates'!$A:$A,0))</f>
        <v>Other-EPA</v>
      </c>
      <c r="G309" s="39" t="str">
        <f>INDEX('Crosswalk Particulates'!$E:$E,MATCH('2017 EPA Data'!$B309,'Crosswalk Particulates'!$D:$D,0))</f>
        <v>PM10</v>
      </c>
      <c r="H309" s="50">
        <f t="shared" si="4"/>
        <v>1038852044847.4292</v>
      </c>
    </row>
    <row r="310" spans="1:8" hidden="1">
      <c r="A310" s="31" t="s">
        <v>2458</v>
      </c>
      <c r="B310" s="31" t="s">
        <v>2417</v>
      </c>
      <c r="C310" s="31" t="s">
        <v>2406</v>
      </c>
      <c r="D310" s="41">
        <v>1140356.3923211654</v>
      </c>
      <c r="E310" s="31" t="s">
        <v>2407</v>
      </c>
      <c r="F310" s="35" t="str">
        <f>INDEX('Crosswalk Particulates'!$B:$B,MATCH('2017 EPA Data'!A310,'Crosswalk Particulates'!$A:$A,0))</f>
        <v>Transportation Sector</v>
      </c>
      <c r="G310" s="39">
        <f>INDEX('Crosswalk Particulates'!$E:$E,MATCH('2017 EPA Data'!$B310,'Crosswalk Particulates'!$D:$D,0))</f>
        <v>0</v>
      </c>
      <c r="H310" s="50">
        <f t="shared" si="4"/>
        <v>0</v>
      </c>
    </row>
    <row r="311" spans="1:8" hidden="1">
      <c r="A311" s="31" t="s">
        <v>2467</v>
      </c>
      <c r="B311" s="31" t="s">
        <v>2420</v>
      </c>
      <c r="C311" s="31" t="s">
        <v>2406</v>
      </c>
      <c r="D311" s="41">
        <v>1137941.9378203177</v>
      </c>
      <c r="E311" s="31" t="s">
        <v>2407</v>
      </c>
      <c r="F311" s="35" t="str">
        <f>INDEX('Crosswalk Particulates'!$B:$B,MATCH('2017 EPA Data'!A311,'Crosswalk Particulates'!$A:$A,0))</f>
        <v>process-chemicals-industry</v>
      </c>
      <c r="G311" s="39">
        <f>INDEX('Crosswalk Particulates'!$E:$E,MATCH('2017 EPA Data'!$B311,'Crosswalk Particulates'!$D:$D,0))</f>
        <v>0</v>
      </c>
      <c r="H311" s="50">
        <f t="shared" si="4"/>
        <v>0</v>
      </c>
    </row>
    <row r="312" spans="1:8" hidden="1">
      <c r="A312" s="31" t="s">
        <v>2508</v>
      </c>
      <c r="B312" s="31" t="s">
        <v>2469</v>
      </c>
      <c r="C312" s="31" t="s">
        <v>2406</v>
      </c>
      <c r="D312" s="41">
        <v>1132969.9659899999</v>
      </c>
      <c r="E312" s="31" t="s">
        <v>2407</v>
      </c>
      <c r="F312" s="35" t="str">
        <f>INDEX('Crosswalk Particulates'!$B:$B,MATCH('2017 EPA Data'!A312,'Crosswalk Particulates'!$A:$A,0))</f>
        <v>process-iron and steel-industry</v>
      </c>
      <c r="G312" s="39">
        <f>INDEX('Crosswalk Particulates'!$E:$E,MATCH('2017 EPA Data'!$B312,'Crosswalk Particulates'!$D:$D,0))</f>
        <v>0</v>
      </c>
      <c r="H312" s="50">
        <f t="shared" si="4"/>
        <v>0</v>
      </c>
    </row>
    <row r="313" spans="1:8" hidden="1">
      <c r="A313" s="31" t="s">
        <v>2490</v>
      </c>
      <c r="B313" s="31" t="s">
        <v>2493</v>
      </c>
      <c r="C313" s="31" t="s">
        <v>2406</v>
      </c>
      <c r="D313" s="41">
        <v>1132192.3737949047</v>
      </c>
      <c r="E313" s="31" t="s">
        <v>2407</v>
      </c>
      <c r="F313" s="35" t="str">
        <f>INDEX('Crosswalk Particulates'!$B:$B,MATCH('2017 EPA Data'!A313,'Crosswalk Particulates'!$A:$A,0))</f>
        <v>Commercial Buildings Sector</v>
      </c>
      <c r="G313" s="39">
        <f>INDEX('Crosswalk Particulates'!$E:$E,MATCH('2017 EPA Data'!$B313,'Crosswalk Particulates'!$D:$D,0))</f>
        <v>0</v>
      </c>
      <c r="H313" s="50">
        <f t="shared" si="4"/>
        <v>0</v>
      </c>
    </row>
    <row r="314" spans="1:8" hidden="1">
      <c r="A314" s="31" t="s">
        <v>2419</v>
      </c>
      <c r="B314" s="31" t="s">
        <v>2451</v>
      </c>
      <c r="C314" s="31" t="s">
        <v>2406</v>
      </c>
      <c r="D314" s="41">
        <v>1104589.3060334343</v>
      </c>
      <c r="E314" s="31" t="s">
        <v>2407</v>
      </c>
      <c r="F314" s="35" t="str">
        <f>INDEX('Crosswalk Particulates'!$B:$B,MATCH('2017 EPA Data'!A314,'Crosswalk Particulates'!$A:$A,0))</f>
        <v>process-other-industry</v>
      </c>
      <c r="G314" s="39">
        <f>INDEX('Crosswalk Particulates'!$E:$E,MATCH('2017 EPA Data'!$B314,'Crosswalk Particulates'!$D:$D,0))</f>
        <v>0</v>
      </c>
      <c r="H314" s="50">
        <f t="shared" si="4"/>
        <v>0</v>
      </c>
    </row>
    <row r="315" spans="1:8" hidden="1">
      <c r="A315" s="31" t="s">
        <v>2497</v>
      </c>
      <c r="B315" s="31" t="s">
        <v>2409</v>
      </c>
      <c r="C315" s="31" t="s">
        <v>2410</v>
      </c>
      <c r="D315" s="41">
        <v>1103211.7353950001</v>
      </c>
      <c r="E315" s="31" t="s">
        <v>2411</v>
      </c>
      <c r="F315" s="35" t="str">
        <f>INDEX('Crosswalk Particulates'!$B:$B,MATCH('2017 EPA Data'!A315,'Crosswalk Particulates'!$A:$A,0))</f>
        <v>Electricity Sector</v>
      </c>
      <c r="G315" s="39">
        <f>INDEX('Crosswalk Particulates'!$E:$E,MATCH('2017 EPA Data'!$B315,'Crosswalk Particulates'!$D:$D,0))</f>
        <v>0</v>
      </c>
      <c r="H315" s="50">
        <f t="shared" si="4"/>
        <v>1000818041562.7185</v>
      </c>
    </row>
    <row r="316" spans="1:8" hidden="1">
      <c r="A316" s="31" t="s">
        <v>2408</v>
      </c>
      <c r="B316" s="31" t="s">
        <v>2463</v>
      </c>
      <c r="C316" s="31" t="s">
        <v>2406</v>
      </c>
      <c r="D316" s="41">
        <v>1089391.5891836674</v>
      </c>
      <c r="E316" s="31" t="s">
        <v>2407</v>
      </c>
      <c r="F316" s="35" t="str">
        <f>INDEX('Crosswalk Particulates'!$B:$B,MATCH('2017 EPA Data'!A316,'Crosswalk Particulates'!$A:$A,0))</f>
        <v>process-other-industry</v>
      </c>
      <c r="G316" s="39">
        <f>INDEX('Crosswalk Particulates'!$E:$E,MATCH('2017 EPA Data'!$B316,'Crosswalk Particulates'!$D:$D,0))</f>
        <v>0</v>
      </c>
      <c r="H316" s="50">
        <f t="shared" si="4"/>
        <v>0</v>
      </c>
    </row>
    <row r="317" spans="1:8" hidden="1">
      <c r="A317" s="31" t="s">
        <v>2474</v>
      </c>
      <c r="B317" s="31" t="s">
        <v>2414</v>
      </c>
      <c r="C317" s="31" t="s">
        <v>2406</v>
      </c>
      <c r="D317" s="41">
        <v>1066743.1398954608</v>
      </c>
      <c r="E317" s="31" t="s">
        <v>2407</v>
      </c>
      <c r="F317" s="35" t="str">
        <f>INDEX('Crosswalk Particulates'!$B:$B,MATCH('2017 EPA Data'!A317,'Crosswalk Particulates'!$A:$A,0))</f>
        <v>process-other-industry</v>
      </c>
      <c r="G317" s="39">
        <f>INDEX('Crosswalk Particulates'!$E:$E,MATCH('2017 EPA Data'!$B317,'Crosswalk Particulates'!$D:$D,0))</f>
        <v>0</v>
      </c>
      <c r="H317" s="50">
        <f t="shared" si="4"/>
        <v>0</v>
      </c>
    </row>
    <row r="318" spans="1:8" hidden="1">
      <c r="A318" s="31" t="s">
        <v>2448</v>
      </c>
      <c r="B318" s="31" t="s">
        <v>2493</v>
      </c>
      <c r="C318" s="31" t="s">
        <v>2406</v>
      </c>
      <c r="D318" s="41">
        <v>1056114.4830832465</v>
      </c>
      <c r="E318" s="31" t="s">
        <v>2407</v>
      </c>
      <c r="F318" s="35" t="str">
        <f>INDEX('Crosswalk Particulates'!$B:$B,MATCH('2017 EPA Data'!A318,'Crosswalk Particulates'!$A:$A,0))</f>
        <v>process-waste-industry</v>
      </c>
      <c r="G318" s="39">
        <f>INDEX('Crosswalk Particulates'!$E:$E,MATCH('2017 EPA Data'!$B318,'Crosswalk Particulates'!$D:$D,0))</f>
        <v>0</v>
      </c>
      <c r="H318" s="50">
        <f t="shared" si="4"/>
        <v>0</v>
      </c>
    </row>
    <row r="319" spans="1:8" hidden="1">
      <c r="A319" s="31" t="s">
        <v>2480</v>
      </c>
      <c r="B319" s="31" t="s">
        <v>2417</v>
      </c>
      <c r="C319" s="31" t="s">
        <v>2406</v>
      </c>
      <c r="D319" s="41">
        <v>1048688.330750881</v>
      </c>
      <c r="E319" s="31" t="s">
        <v>2407</v>
      </c>
      <c r="F319" s="35" t="str">
        <f>INDEX('Crosswalk Particulates'!$B:$B,MATCH('2017 EPA Data'!A319,'Crosswalk Particulates'!$A:$A,0))</f>
        <v>Other-EPA</v>
      </c>
      <c r="G319" s="39">
        <f>INDEX('Crosswalk Particulates'!$E:$E,MATCH('2017 EPA Data'!$B319,'Crosswalk Particulates'!$D:$D,0))</f>
        <v>0</v>
      </c>
      <c r="H319" s="50">
        <f t="shared" si="4"/>
        <v>0</v>
      </c>
    </row>
    <row r="320" spans="1:8" hidden="1">
      <c r="A320" s="31" t="s">
        <v>2439</v>
      </c>
      <c r="B320" s="31" t="s">
        <v>2428</v>
      </c>
      <c r="C320" s="31" t="s">
        <v>2406</v>
      </c>
      <c r="D320" s="41">
        <v>1045476.2149553777</v>
      </c>
      <c r="E320" s="31" t="s">
        <v>2407</v>
      </c>
      <c r="F320" s="35" t="str">
        <f>INDEX('Crosswalk Particulates'!$B:$B,MATCH('2017 EPA Data'!A320,'Crosswalk Particulates'!$A:$A,0))</f>
        <v>process-other-industry</v>
      </c>
      <c r="G320" s="39">
        <f>INDEX('Crosswalk Particulates'!$E:$E,MATCH('2017 EPA Data'!$B320,'Crosswalk Particulates'!$D:$D,0))</f>
        <v>0</v>
      </c>
      <c r="H320" s="50">
        <f t="shared" si="4"/>
        <v>0</v>
      </c>
    </row>
    <row r="321" spans="1:8" hidden="1">
      <c r="A321" s="31" t="s">
        <v>2431</v>
      </c>
      <c r="B321" s="31" t="s">
        <v>2409</v>
      </c>
      <c r="C321" s="31" t="s">
        <v>2410</v>
      </c>
      <c r="D321" s="41">
        <v>1024705.9935805488</v>
      </c>
      <c r="E321" s="31" t="s">
        <v>2411</v>
      </c>
      <c r="F321" s="35" t="str">
        <f>INDEX('Crosswalk Particulates'!$B:$B,MATCH('2017 EPA Data'!A321,'Crosswalk Particulates'!$A:$A,0))</f>
        <v>process-ngps-industry</v>
      </c>
      <c r="G321" s="39">
        <f>INDEX('Crosswalk Particulates'!$E:$E,MATCH('2017 EPA Data'!$B321,'Crosswalk Particulates'!$D:$D,0))</f>
        <v>0</v>
      </c>
      <c r="H321" s="50">
        <f t="shared" si="4"/>
        <v>929598745888.67822</v>
      </c>
    </row>
    <row r="322" spans="1:8" hidden="1">
      <c r="A322" s="31" t="s">
        <v>2490</v>
      </c>
      <c r="B322" s="31" t="s">
        <v>2509</v>
      </c>
      <c r="C322" s="31" t="s">
        <v>2406</v>
      </c>
      <c r="D322" s="41">
        <v>1022987.3453265552</v>
      </c>
      <c r="E322" s="31" t="s">
        <v>2407</v>
      </c>
      <c r="F322" s="35" t="str">
        <f>INDEX('Crosswalk Particulates'!$B:$B,MATCH('2017 EPA Data'!A322,'Crosswalk Particulates'!$A:$A,0))</f>
        <v>Commercial Buildings Sector</v>
      </c>
      <c r="G322" s="39">
        <f>INDEX('Crosswalk Particulates'!$E:$E,MATCH('2017 EPA Data'!$B322,'Crosswalk Particulates'!$D:$D,0))</f>
        <v>0</v>
      </c>
      <c r="H322" s="50">
        <f t="shared" si="4"/>
        <v>0</v>
      </c>
    </row>
    <row r="323" spans="1:8" hidden="1">
      <c r="A323" s="31" t="s">
        <v>2467</v>
      </c>
      <c r="B323" s="31" t="s">
        <v>2424</v>
      </c>
      <c r="C323" s="31" t="s">
        <v>2406</v>
      </c>
      <c r="D323" s="41">
        <v>1022935.2301079774</v>
      </c>
      <c r="E323" s="31" t="s">
        <v>2407</v>
      </c>
      <c r="F323" s="35" t="str">
        <f>INDEX('Crosswalk Particulates'!$B:$B,MATCH('2017 EPA Data'!A323,'Crosswalk Particulates'!$A:$A,0))</f>
        <v>process-chemicals-industry</v>
      </c>
      <c r="G323" s="39">
        <f>INDEX('Crosswalk Particulates'!$E:$E,MATCH('2017 EPA Data'!$B323,'Crosswalk Particulates'!$D:$D,0))</f>
        <v>0</v>
      </c>
      <c r="H323" s="50">
        <f t="shared" si="4"/>
        <v>0</v>
      </c>
    </row>
    <row r="324" spans="1:8" hidden="1">
      <c r="A324" s="31" t="s">
        <v>2421</v>
      </c>
      <c r="B324" s="31" t="s">
        <v>2445</v>
      </c>
      <c r="C324" s="31" t="s">
        <v>2446</v>
      </c>
      <c r="D324" s="41">
        <v>1008500.4169613036</v>
      </c>
      <c r="E324" s="31" t="s">
        <v>2411</v>
      </c>
      <c r="F324" s="35" t="str">
        <f>INDEX('Crosswalk Particulates'!$B:$B,MATCH('2017 EPA Data'!A324,'Crosswalk Particulates'!$A:$A,0))</f>
        <v>Other-EPA</v>
      </c>
      <c r="G324" s="39" t="str">
        <f>INDEX('Crosswalk Particulates'!$E:$E,MATCH('2017 EPA Data'!$B324,'Crosswalk Particulates'!$D:$D,0))</f>
        <v>VOC</v>
      </c>
      <c r="H324" s="50">
        <f t="shared" ref="H324:H387" si="5">IF(E324="TON",D324/metricton_to_shortton,0)*10^6</f>
        <v>914897276593.06702</v>
      </c>
    </row>
    <row r="325" spans="1:8" hidden="1">
      <c r="A325" s="31" t="s">
        <v>2481</v>
      </c>
      <c r="B325" s="31" t="s">
        <v>2420</v>
      </c>
      <c r="C325" s="31" t="s">
        <v>2406</v>
      </c>
      <c r="D325" s="41">
        <v>1003588.3696688419</v>
      </c>
      <c r="E325" s="31" t="s">
        <v>2407</v>
      </c>
      <c r="F325" s="35" t="str">
        <f>INDEX('Crosswalk Particulates'!$B:$B,MATCH('2017 EPA Data'!A325,'Crosswalk Particulates'!$A:$A,0))</f>
        <v>process-ngps-industry</v>
      </c>
      <c r="G325" s="39">
        <f>INDEX('Crosswalk Particulates'!$E:$E,MATCH('2017 EPA Data'!$B325,'Crosswalk Particulates'!$D:$D,0))</f>
        <v>0</v>
      </c>
      <c r="H325" s="50">
        <f t="shared" si="5"/>
        <v>0</v>
      </c>
    </row>
    <row r="326" spans="1:8" hidden="1">
      <c r="A326" s="31" t="s">
        <v>2415</v>
      </c>
      <c r="B326" s="31" t="s">
        <v>2510</v>
      </c>
      <c r="C326" s="31" t="s">
        <v>2406</v>
      </c>
      <c r="D326" s="41">
        <v>993884.060646837</v>
      </c>
      <c r="E326" s="31" t="s">
        <v>2407</v>
      </c>
      <c r="F326" s="35" t="str">
        <f>INDEX('Crosswalk Particulates'!$B:$B,MATCH('2017 EPA Data'!A326,'Crosswalk Particulates'!$A:$A,0))</f>
        <v>Other-EPA</v>
      </c>
      <c r="G326" s="39">
        <f>INDEX('Crosswalk Particulates'!$E:$E,MATCH('2017 EPA Data'!$B326,'Crosswalk Particulates'!$D:$D,0))</f>
        <v>0</v>
      </c>
      <c r="H326" s="50">
        <f t="shared" si="5"/>
        <v>0</v>
      </c>
    </row>
    <row r="327" spans="1:8" hidden="1">
      <c r="A327" s="31" t="s">
        <v>2443</v>
      </c>
      <c r="B327" s="31" t="s">
        <v>2433</v>
      </c>
      <c r="C327" s="31" t="s">
        <v>2406</v>
      </c>
      <c r="D327" s="41">
        <v>983280.82190518698</v>
      </c>
      <c r="E327" s="31" t="s">
        <v>2407</v>
      </c>
      <c r="F327" s="35" t="str">
        <f>INDEX('Crosswalk Particulates'!$B:$B,MATCH('2017 EPA Data'!A327,'Crosswalk Particulates'!$A:$A,0))</f>
        <v>Transportation Sector</v>
      </c>
      <c r="G327" s="39">
        <f>INDEX('Crosswalk Particulates'!$E:$E,MATCH('2017 EPA Data'!$B327,'Crosswalk Particulates'!$D:$D,0))</f>
        <v>0</v>
      </c>
      <c r="H327" s="50">
        <f t="shared" si="5"/>
        <v>0</v>
      </c>
    </row>
    <row r="328" spans="1:8" hidden="1">
      <c r="A328" s="31" t="s">
        <v>2448</v>
      </c>
      <c r="B328" s="31" t="s">
        <v>2426</v>
      </c>
      <c r="C328" s="31" t="s">
        <v>2406</v>
      </c>
      <c r="D328" s="41">
        <v>963717.47553992271</v>
      </c>
      <c r="E328" s="31" t="s">
        <v>2407</v>
      </c>
      <c r="F328" s="35" t="str">
        <f>INDEX('Crosswalk Particulates'!$B:$B,MATCH('2017 EPA Data'!A328,'Crosswalk Particulates'!$A:$A,0))</f>
        <v>process-waste-industry</v>
      </c>
      <c r="G328" s="39">
        <f>INDEX('Crosswalk Particulates'!$E:$E,MATCH('2017 EPA Data'!$B328,'Crosswalk Particulates'!$D:$D,0))</f>
        <v>0</v>
      </c>
      <c r="H328" s="50">
        <f t="shared" si="5"/>
        <v>0</v>
      </c>
    </row>
    <row r="329" spans="1:8" hidden="1">
      <c r="A329" s="31" t="s">
        <v>2474</v>
      </c>
      <c r="B329" s="31" t="s">
        <v>2433</v>
      </c>
      <c r="C329" s="31" t="s">
        <v>2406</v>
      </c>
      <c r="D329" s="41">
        <v>949248.54677707725</v>
      </c>
      <c r="E329" s="31" t="s">
        <v>2407</v>
      </c>
      <c r="F329" s="35" t="str">
        <f>INDEX('Crosswalk Particulates'!$B:$B,MATCH('2017 EPA Data'!A329,'Crosswalk Particulates'!$A:$A,0))</f>
        <v>process-other-industry</v>
      </c>
      <c r="G329" s="39">
        <f>INDEX('Crosswalk Particulates'!$E:$E,MATCH('2017 EPA Data'!$B329,'Crosswalk Particulates'!$D:$D,0))</f>
        <v>0</v>
      </c>
      <c r="H329" s="50">
        <f t="shared" si="5"/>
        <v>0</v>
      </c>
    </row>
    <row r="330" spans="1:8" hidden="1">
      <c r="A330" s="31" t="s">
        <v>2418</v>
      </c>
      <c r="B330" s="31" t="s">
        <v>2479</v>
      </c>
      <c r="C330" s="31" t="s">
        <v>2446</v>
      </c>
      <c r="D330" s="41">
        <v>948309.46835839772</v>
      </c>
      <c r="E330" s="31" t="s">
        <v>2411</v>
      </c>
      <c r="F330" s="35" t="str">
        <f>INDEX('Crosswalk Particulates'!$B:$B,MATCH('2017 EPA Data'!A330,'Crosswalk Particulates'!$A:$A,0))</f>
        <v>Other-EPA</v>
      </c>
      <c r="G330" s="39" t="str">
        <f>INDEX('Crosswalk Particulates'!$E:$E,MATCH('2017 EPA Data'!$B330,'Crosswalk Particulates'!$D:$D,0))</f>
        <v>PM10</v>
      </c>
      <c r="H330" s="50">
        <f t="shared" si="5"/>
        <v>860292901596.10071</v>
      </c>
    </row>
    <row r="331" spans="1:8" hidden="1">
      <c r="A331" s="31" t="s">
        <v>2415</v>
      </c>
      <c r="B331" s="31" t="s">
        <v>2486</v>
      </c>
      <c r="C331" s="31" t="s">
        <v>2410</v>
      </c>
      <c r="D331" s="41">
        <v>945703.64905724837</v>
      </c>
      <c r="E331" s="31" t="s">
        <v>2411</v>
      </c>
      <c r="F331" s="35" t="str">
        <f>INDEX('Crosswalk Particulates'!$B:$B,MATCH('2017 EPA Data'!A331,'Crosswalk Particulates'!$A:$A,0))</f>
        <v>Other-EPA</v>
      </c>
      <c r="G331" s="39" t="str">
        <f>INDEX('Crosswalk Particulates'!$E:$E,MATCH('2017 EPA Data'!$B331,'Crosswalk Particulates'!$D:$D,0))</f>
        <v>CH4</v>
      </c>
      <c r="H331" s="50">
        <f t="shared" si="5"/>
        <v>857928939279.55701</v>
      </c>
    </row>
    <row r="332" spans="1:8" hidden="1">
      <c r="A332" s="31" t="s">
        <v>2474</v>
      </c>
      <c r="B332" s="31" t="s">
        <v>2483</v>
      </c>
      <c r="C332" s="31" t="s">
        <v>2406</v>
      </c>
      <c r="D332" s="41">
        <v>941380.32339999999</v>
      </c>
      <c r="E332" s="31" t="s">
        <v>2407</v>
      </c>
      <c r="F332" s="35" t="str">
        <f>INDEX('Crosswalk Particulates'!$B:$B,MATCH('2017 EPA Data'!A332,'Crosswalk Particulates'!$A:$A,0))</f>
        <v>process-other-industry</v>
      </c>
      <c r="G332" s="39">
        <f>INDEX('Crosswalk Particulates'!$E:$E,MATCH('2017 EPA Data'!$B332,'Crosswalk Particulates'!$D:$D,0))</f>
        <v>0</v>
      </c>
      <c r="H332" s="50">
        <f t="shared" si="5"/>
        <v>0</v>
      </c>
    </row>
    <row r="333" spans="1:8" hidden="1">
      <c r="A333" s="31" t="s">
        <v>2474</v>
      </c>
      <c r="B333" s="31" t="s">
        <v>2469</v>
      </c>
      <c r="C333" s="31" t="s">
        <v>2406</v>
      </c>
      <c r="D333" s="41">
        <v>935726.86663880933</v>
      </c>
      <c r="E333" s="31" t="s">
        <v>2407</v>
      </c>
      <c r="F333" s="35" t="str">
        <f>INDEX('Crosswalk Particulates'!$B:$B,MATCH('2017 EPA Data'!A333,'Crosswalk Particulates'!$A:$A,0))</f>
        <v>process-other-industry</v>
      </c>
      <c r="G333" s="39">
        <f>INDEX('Crosswalk Particulates'!$E:$E,MATCH('2017 EPA Data'!$B333,'Crosswalk Particulates'!$D:$D,0))</f>
        <v>0</v>
      </c>
      <c r="H333" s="50">
        <f t="shared" si="5"/>
        <v>0</v>
      </c>
    </row>
    <row r="334" spans="1:8" hidden="1">
      <c r="A334" s="31" t="s">
        <v>2430</v>
      </c>
      <c r="B334" s="31" t="s">
        <v>2511</v>
      </c>
      <c r="C334" s="31" t="s">
        <v>2512</v>
      </c>
      <c r="D334" s="41">
        <v>935376.32753177418</v>
      </c>
      <c r="E334" s="31" t="s">
        <v>2407</v>
      </c>
      <c r="F334" s="35" t="str">
        <f>INDEX('Crosswalk Particulates'!$B:$B,MATCH('2017 EPA Data'!A334,'Crosswalk Particulates'!$A:$A,0))</f>
        <v>Transportation Sector</v>
      </c>
      <c r="G334" s="39">
        <f>INDEX('Crosswalk Particulates'!$E:$E,MATCH('2017 EPA Data'!$B334,'Crosswalk Particulates'!$D:$D,0))</f>
        <v>0</v>
      </c>
      <c r="H334" s="50">
        <f t="shared" si="5"/>
        <v>0</v>
      </c>
    </row>
    <row r="335" spans="1:8" hidden="1">
      <c r="A335" s="31" t="s">
        <v>2513</v>
      </c>
      <c r="B335" s="31" t="s">
        <v>2494</v>
      </c>
      <c r="C335" s="31" t="s">
        <v>2446</v>
      </c>
      <c r="D335" s="41">
        <v>925528.81601900002</v>
      </c>
      <c r="E335" s="31" t="s">
        <v>2411</v>
      </c>
      <c r="F335" s="35" t="str">
        <f>INDEX('Crosswalk Particulates'!$B:$B,MATCH('2017 EPA Data'!A335,'Crosswalk Particulates'!$A:$A,0))</f>
        <v>process-agriculture-industry</v>
      </c>
      <c r="G335" s="39">
        <f>INDEX('Crosswalk Particulates'!$E:$E,MATCH('2017 EPA Data'!$B335,'Crosswalk Particulates'!$D:$D,0))</f>
        <v>0</v>
      </c>
      <c r="H335" s="50">
        <f t="shared" si="5"/>
        <v>839626616849.16223</v>
      </c>
    </row>
    <row r="336" spans="1:8" hidden="1">
      <c r="A336" s="31" t="s">
        <v>2454</v>
      </c>
      <c r="B336" s="31" t="s">
        <v>2498</v>
      </c>
      <c r="C336" s="31" t="s">
        <v>2446</v>
      </c>
      <c r="D336" s="41">
        <v>923961.35270199995</v>
      </c>
      <c r="E336" s="31" t="s">
        <v>2411</v>
      </c>
      <c r="F336" s="35" t="str">
        <f>INDEX('Crosswalk Particulates'!$B:$B,MATCH('2017 EPA Data'!A336,'Crosswalk Particulates'!$A:$A,0))</f>
        <v>Electricity Sector</v>
      </c>
      <c r="G336" s="39" t="str">
        <f>INDEX('Crosswalk Particulates'!$E:$E,MATCH('2017 EPA Data'!$B336,'Crosswalk Particulates'!$D:$D,0))</f>
        <v>NOX</v>
      </c>
      <c r="H336" s="50">
        <f t="shared" si="5"/>
        <v>838204636356.37891</v>
      </c>
    </row>
    <row r="337" spans="1:8" hidden="1">
      <c r="A337" s="31" t="s">
        <v>2481</v>
      </c>
      <c r="B337" s="31" t="s">
        <v>2405</v>
      </c>
      <c r="C337" s="31" t="s">
        <v>2406</v>
      </c>
      <c r="D337" s="41">
        <v>919018.01404017804</v>
      </c>
      <c r="E337" s="31" t="s">
        <v>2407</v>
      </c>
      <c r="F337" s="35" t="str">
        <f>INDEX('Crosswalk Particulates'!$B:$B,MATCH('2017 EPA Data'!A337,'Crosswalk Particulates'!$A:$A,0))</f>
        <v>process-ngps-industry</v>
      </c>
      <c r="G337" s="39">
        <f>INDEX('Crosswalk Particulates'!$E:$E,MATCH('2017 EPA Data'!$B337,'Crosswalk Particulates'!$D:$D,0))</f>
        <v>0</v>
      </c>
      <c r="H337" s="50">
        <f t="shared" si="5"/>
        <v>0</v>
      </c>
    </row>
    <row r="338" spans="1:8" hidden="1">
      <c r="A338" s="31" t="s">
        <v>2415</v>
      </c>
      <c r="B338" s="31" t="s">
        <v>2514</v>
      </c>
      <c r="C338" s="31" t="s">
        <v>2406</v>
      </c>
      <c r="D338" s="41">
        <v>915613.84280766139</v>
      </c>
      <c r="E338" s="31" t="s">
        <v>2407</v>
      </c>
      <c r="F338" s="35" t="str">
        <f>INDEX('Crosswalk Particulates'!$B:$B,MATCH('2017 EPA Data'!A338,'Crosswalk Particulates'!$A:$A,0))</f>
        <v>Other-EPA</v>
      </c>
      <c r="G338" s="39">
        <f>INDEX('Crosswalk Particulates'!$E:$E,MATCH('2017 EPA Data'!$B338,'Crosswalk Particulates'!$D:$D,0))</f>
        <v>0</v>
      </c>
      <c r="H338" s="50">
        <f t="shared" si="5"/>
        <v>0</v>
      </c>
    </row>
    <row r="339" spans="1:8" hidden="1">
      <c r="A339" s="31" t="s">
        <v>2415</v>
      </c>
      <c r="B339" s="31" t="s">
        <v>2515</v>
      </c>
      <c r="C339" s="31" t="s">
        <v>2406</v>
      </c>
      <c r="D339" s="41">
        <v>915613.84280766139</v>
      </c>
      <c r="E339" s="31" t="s">
        <v>2407</v>
      </c>
      <c r="F339" s="35" t="str">
        <f>INDEX('Crosswalk Particulates'!$B:$B,MATCH('2017 EPA Data'!A339,'Crosswalk Particulates'!$A:$A,0))</f>
        <v>Other-EPA</v>
      </c>
      <c r="G339" s="39">
        <f>INDEX('Crosswalk Particulates'!$E:$E,MATCH('2017 EPA Data'!$B339,'Crosswalk Particulates'!$D:$D,0))</f>
        <v>0</v>
      </c>
      <c r="H339" s="50">
        <f t="shared" si="5"/>
        <v>0</v>
      </c>
    </row>
    <row r="340" spans="1:8" hidden="1">
      <c r="A340" s="31" t="s">
        <v>2441</v>
      </c>
      <c r="B340" s="31" t="s">
        <v>2428</v>
      </c>
      <c r="C340" s="31" t="s">
        <v>2406</v>
      </c>
      <c r="D340" s="41">
        <v>913029.03363387054</v>
      </c>
      <c r="E340" s="31" t="s">
        <v>2407</v>
      </c>
      <c r="F340" s="35" t="str">
        <f>INDEX('Crosswalk Particulates'!$B:$B,MATCH('2017 EPA Data'!A340,'Crosswalk Particulates'!$A:$A,0))</f>
        <v>process-agriculture-industry</v>
      </c>
      <c r="G340" s="39">
        <f>INDEX('Crosswalk Particulates'!$E:$E,MATCH('2017 EPA Data'!$B340,'Crosswalk Particulates'!$D:$D,0))</f>
        <v>0</v>
      </c>
      <c r="H340" s="50">
        <f t="shared" si="5"/>
        <v>0</v>
      </c>
    </row>
    <row r="341" spans="1:8" hidden="1">
      <c r="A341" s="31" t="s">
        <v>2441</v>
      </c>
      <c r="B341" s="31" t="s">
        <v>2424</v>
      </c>
      <c r="C341" s="31" t="s">
        <v>2406</v>
      </c>
      <c r="D341" s="41">
        <v>910114.92474387703</v>
      </c>
      <c r="E341" s="31" t="s">
        <v>2407</v>
      </c>
      <c r="F341" s="35" t="str">
        <f>INDEX('Crosswalk Particulates'!$B:$B,MATCH('2017 EPA Data'!A341,'Crosswalk Particulates'!$A:$A,0))</f>
        <v>process-agriculture-industry</v>
      </c>
      <c r="G341" s="39">
        <f>INDEX('Crosswalk Particulates'!$E:$E,MATCH('2017 EPA Data'!$B341,'Crosswalk Particulates'!$D:$D,0))</f>
        <v>0</v>
      </c>
      <c r="H341" s="50">
        <f t="shared" si="5"/>
        <v>0</v>
      </c>
    </row>
    <row r="342" spans="1:8" hidden="1">
      <c r="A342" s="31" t="s">
        <v>2467</v>
      </c>
      <c r="B342" s="31" t="s">
        <v>2464</v>
      </c>
      <c r="C342" s="31" t="s">
        <v>2406</v>
      </c>
      <c r="D342" s="41">
        <v>909627.70021399006</v>
      </c>
      <c r="E342" s="31" t="s">
        <v>2407</v>
      </c>
      <c r="F342" s="35" t="str">
        <f>INDEX('Crosswalk Particulates'!$B:$B,MATCH('2017 EPA Data'!A342,'Crosswalk Particulates'!$A:$A,0))</f>
        <v>process-chemicals-industry</v>
      </c>
      <c r="G342" s="39">
        <f>INDEX('Crosswalk Particulates'!$E:$E,MATCH('2017 EPA Data'!$B342,'Crosswalk Particulates'!$D:$D,0))</f>
        <v>0</v>
      </c>
      <c r="H342" s="50">
        <f t="shared" si="5"/>
        <v>0</v>
      </c>
    </row>
    <row r="343" spans="1:8" hidden="1">
      <c r="A343" s="31" t="s">
        <v>2427</v>
      </c>
      <c r="B343" s="31" t="s">
        <v>2466</v>
      </c>
      <c r="C343" s="31" t="s">
        <v>2406</v>
      </c>
      <c r="D343" s="41">
        <v>905292.68397430005</v>
      </c>
      <c r="E343" s="31" t="s">
        <v>2407</v>
      </c>
      <c r="F343" s="35" t="str">
        <f>INDEX('Crosswalk Particulates'!$B:$B,MATCH('2017 EPA Data'!A343,'Crosswalk Particulates'!$A:$A,0))</f>
        <v>process-other-industry</v>
      </c>
      <c r="G343" s="39">
        <f>INDEX('Crosswalk Particulates'!$E:$E,MATCH('2017 EPA Data'!$B343,'Crosswalk Particulates'!$D:$D,0))</f>
        <v>0</v>
      </c>
      <c r="H343" s="50">
        <f t="shared" si="5"/>
        <v>0</v>
      </c>
    </row>
    <row r="344" spans="1:8" hidden="1">
      <c r="A344" s="31" t="s">
        <v>2467</v>
      </c>
      <c r="B344" s="31" t="s">
        <v>2437</v>
      </c>
      <c r="C344" s="31" t="s">
        <v>2406</v>
      </c>
      <c r="D344" s="41">
        <v>902878.40445303998</v>
      </c>
      <c r="E344" s="31" t="s">
        <v>2407</v>
      </c>
      <c r="F344" s="35" t="str">
        <f>INDEX('Crosswalk Particulates'!$B:$B,MATCH('2017 EPA Data'!A344,'Crosswalk Particulates'!$A:$A,0))</f>
        <v>process-chemicals-industry</v>
      </c>
      <c r="G344" s="39">
        <f>INDEX('Crosswalk Particulates'!$E:$E,MATCH('2017 EPA Data'!$B344,'Crosswalk Particulates'!$D:$D,0))</f>
        <v>0</v>
      </c>
      <c r="H344" s="50">
        <f t="shared" si="5"/>
        <v>0</v>
      </c>
    </row>
    <row r="345" spans="1:8" hidden="1">
      <c r="A345" s="31" t="s">
        <v>2467</v>
      </c>
      <c r="B345" s="31" t="s">
        <v>2495</v>
      </c>
      <c r="C345" s="31" t="s">
        <v>2406</v>
      </c>
      <c r="D345" s="41">
        <v>897703.725484072</v>
      </c>
      <c r="E345" s="31" t="s">
        <v>2407</v>
      </c>
      <c r="F345" s="35" t="str">
        <f>INDEX('Crosswalk Particulates'!$B:$B,MATCH('2017 EPA Data'!A345,'Crosswalk Particulates'!$A:$A,0))</f>
        <v>process-chemicals-industry</v>
      </c>
      <c r="G345" s="39">
        <f>INDEX('Crosswalk Particulates'!$E:$E,MATCH('2017 EPA Data'!$B345,'Crosswalk Particulates'!$D:$D,0))</f>
        <v>0</v>
      </c>
      <c r="H345" s="50">
        <f t="shared" si="5"/>
        <v>0</v>
      </c>
    </row>
    <row r="346" spans="1:8" hidden="1">
      <c r="A346" s="31" t="s">
        <v>2516</v>
      </c>
      <c r="B346" s="31" t="s">
        <v>2479</v>
      </c>
      <c r="C346" s="31" t="s">
        <v>2446</v>
      </c>
      <c r="D346" s="41">
        <v>884706.03713455005</v>
      </c>
      <c r="E346" s="31" t="s">
        <v>2411</v>
      </c>
      <c r="F346" s="35" t="str">
        <f>INDEX('Crosswalk Particulates'!$B:$B,MATCH('2017 EPA Data'!A346,'Crosswalk Particulates'!$A:$A,0))</f>
        <v>Other-EPA</v>
      </c>
      <c r="G346" s="39" t="str">
        <f>INDEX('Crosswalk Particulates'!$E:$E,MATCH('2017 EPA Data'!$B346,'Crosswalk Particulates'!$D:$D,0))</f>
        <v>PM10</v>
      </c>
      <c r="H346" s="50">
        <f t="shared" si="5"/>
        <v>802592770758.27136</v>
      </c>
    </row>
    <row r="347" spans="1:8" hidden="1">
      <c r="A347" s="31" t="s">
        <v>2458</v>
      </c>
      <c r="B347" s="31" t="s">
        <v>2420</v>
      </c>
      <c r="C347" s="31" t="s">
        <v>2406</v>
      </c>
      <c r="D347" s="41">
        <v>882700.03201219556</v>
      </c>
      <c r="E347" s="31" t="s">
        <v>2407</v>
      </c>
      <c r="F347" s="35" t="str">
        <f>INDEX('Crosswalk Particulates'!$B:$B,MATCH('2017 EPA Data'!A347,'Crosswalk Particulates'!$A:$A,0))</f>
        <v>Transportation Sector</v>
      </c>
      <c r="G347" s="39">
        <f>INDEX('Crosswalk Particulates'!$E:$E,MATCH('2017 EPA Data'!$B347,'Crosswalk Particulates'!$D:$D,0))</f>
        <v>0</v>
      </c>
      <c r="H347" s="50">
        <f t="shared" si="5"/>
        <v>0</v>
      </c>
    </row>
    <row r="348" spans="1:8" hidden="1">
      <c r="A348" s="31" t="s">
        <v>2448</v>
      </c>
      <c r="B348" s="31" t="s">
        <v>2495</v>
      </c>
      <c r="C348" s="31" t="s">
        <v>2406</v>
      </c>
      <c r="D348" s="41">
        <v>882399.22665991622</v>
      </c>
      <c r="E348" s="31" t="s">
        <v>2407</v>
      </c>
      <c r="F348" s="35" t="str">
        <f>INDEX('Crosswalk Particulates'!$B:$B,MATCH('2017 EPA Data'!A348,'Crosswalk Particulates'!$A:$A,0))</f>
        <v>process-waste-industry</v>
      </c>
      <c r="G348" s="39">
        <f>INDEX('Crosswalk Particulates'!$E:$E,MATCH('2017 EPA Data'!$B348,'Crosswalk Particulates'!$D:$D,0))</f>
        <v>0</v>
      </c>
      <c r="H348" s="50">
        <f t="shared" si="5"/>
        <v>0</v>
      </c>
    </row>
    <row r="349" spans="1:8" hidden="1">
      <c r="A349" s="31" t="s">
        <v>2489</v>
      </c>
      <c r="B349" s="31" t="s">
        <v>2405</v>
      </c>
      <c r="C349" s="31" t="s">
        <v>2406</v>
      </c>
      <c r="D349" s="41">
        <v>872869.65814800002</v>
      </c>
      <c r="E349" s="31" t="s">
        <v>2407</v>
      </c>
      <c r="F349" s="35" t="str">
        <f>INDEX('Crosswalk Particulates'!$B:$B,MATCH('2017 EPA Data'!A349,'Crosswalk Particulates'!$A:$A,0))</f>
        <v>industry-fuel-biomass</v>
      </c>
      <c r="G349" s="39">
        <f>INDEX('Crosswalk Particulates'!$E:$E,MATCH('2017 EPA Data'!$B349,'Crosswalk Particulates'!$D:$D,0))</f>
        <v>0</v>
      </c>
      <c r="H349" s="50">
        <f t="shared" si="5"/>
        <v>0</v>
      </c>
    </row>
    <row r="350" spans="1:8" hidden="1">
      <c r="A350" s="31" t="s">
        <v>2484</v>
      </c>
      <c r="B350" s="31" t="s">
        <v>2424</v>
      </c>
      <c r="C350" s="31" t="s">
        <v>2406</v>
      </c>
      <c r="D350" s="41">
        <v>869520.51590746734</v>
      </c>
      <c r="E350" s="31" t="s">
        <v>2407</v>
      </c>
      <c r="F350" s="35" t="str">
        <f>INDEX('Crosswalk Particulates'!$B:$B,MATCH('2017 EPA Data'!A350,'Crosswalk Particulates'!$A:$A,0))</f>
        <v>process-other-industry</v>
      </c>
      <c r="G350" s="39">
        <f>INDEX('Crosswalk Particulates'!$E:$E,MATCH('2017 EPA Data'!$B350,'Crosswalk Particulates'!$D:$D,0))</f>
        <v>0</v>
      </c>
      <c r="H350" s="50">
        <f t="shared" si="5"/>
        <v>0</v>
      </c>
    </row>
    <row r="351" spans="1:8" hidden="1">
      <c r="A351" s="31" t="s">
        <v>2416</v>
      </c>
      <c r="B351" s="31" t="s">
        <v>2493</v>
      </c>
      <c r="C351" s="31" t="s">
        <v>2406</v>
      </c>
      <c r="D351" s="41">
        <v>864007.48185728642</v>
      </c>
      <c r="E351" s="31" t="s">
        <v>2407</v>
      </c>
      <c r="F351" s="35" t="str">
        <f>INDEX('Crosswalk Particulates'!$B:$B,MATCH('2017 EPA Data'!A351,'Crosswalk Particulates'!$A:$A,0))</f>
        <v>Transportation Sector</v>
      </c>
      <c r="G351" s="39">
        <f>INDEX('Crosswalk Particulates'!$E:$E,MATCH('2017 EPA Data'!$B351,'Crosswalk Particulates'!$D:$D,0))</f>
        <v>0</v>
      </c>
      <c r="H351" s="50">
        <f t="shared" si="5"/>
        <v>0</v>
      </c>
    </row>
    <row r="352" spans="1:8" hidden="1">
      <c r="A352" s="31" t="s">
        <v>2438</v>
      </c>
      <c r="B352" s="31" t="s">
        <v>2517</v>
      </c>
      <c r="C352" s="31" t="s">
        <v>2406</v>
      </c>
      <c r="D352" s="41">
        <v>862873.79464092909</v>
      </c>
      <c r="E352" s="31" t="s">
        <v>2407</v>
      </c>
      <c r="F352" s="35" t="str">
        <f>INDEX('Crosswalk Particulates'!$B:$B,MATCH('2017 EPA Data'!A352,'Crosswalk Particulates'!$A:$A,0))</f>
        <v>Residential Buildings Sector</v>
      </c>
      <c r="G352" s="39">
        <f>INDEX('Crosswalk Particulates'!$E:$E,MATCH('2017 EPA Data'!$B352,'Crosswalk Particulates'!$D:$D,0))</f>
        <v>0</v>
      </c>
      <c r="H352" s="50">
        <f t="shared" si="5"/>
        <v>0</v>
      </c>
    </row>
    <row r="353" spans="1:8" hidden="1">
      <c r="A353" s="31" t="s">
        <v>2408</v>
      </c>
      <c r="B353" s="31" t="s">
        <v>2433</v>
      </c>
      <c r="C353" s="31" t="s">
        <v>2406</v>
      </c>
      <c r="D353" s="41">
        <v>857307.31903928507</v>
      </c>
      <c r="E353" s="31" t="s">
        <v>2407</v>
      </c>
      <c r="F353" s="35" t="str">
        <f>INDEX('Crosswalk Particulates'!$B:$B,MATCH('2017 EPA Data'!A353,'Crosswalk Particulates'!$A:$A,0))</f>
        <v>process-other-industry</v>
      </c>
      <c r="G353" s="39">
        <f>INDEX('Crosswalk Particulates'!$E:$E,MATCH('2017 EPA Data'!$B353,'Crosswalk Particulates'!$D:$D,0))</f>
        <v>0</v>
      </c>
      <c r="H353" s="50">
        <f t="shared" si="5"/>
        <v>0</v>
      </c>
    </row>
    <row r="354" spans="1:8" hidden="1">
      <c r="A354" s="31" t="s">
        <v>2423</v>
      </c>
      <c r="B354" s="31" t="s">
        <v>2433</v>
      </c>
      <c r="C354" s="31" t="s">
        <v>2406</v>
      </c>
      <c r="D354" s="41">
        <v>855007.93549225444</v>
      </c>
      <c r="E354" s="31" t="s">
        <v>2407</v>
      </c>
      <c r="F354" s="35" t="str">
        <f>INDEX('Crosswalk Particulates'!$B:$B,MATCH('2017 EPA Data'!A354,'Crosswalk Particulates'!$A:$A,0))</f>
        <v>Other-EPA</v>
      </c>
      <c r="G354" s="39">
        <f>INDEX('Crosswalk Particulates'!$E:$E,MATCH('2017 EPA Data'!$B354,'Crosswalk Particulates'!$D:$D,0))</f>
        <v>0</v>
      </c>
      <c r="H354" s="50">
        <f t="shared" si="5"/>
        <v>0</v>
      </c>
    </row>
    <row r="355" spans="1:8" hidden="1">
      <c r="A355" s="31" t="s">
        <v>2492</v>
      </c>
      <c r="B355" s="31" t="s">
        <v>2414</v>
      </c>
      <c r="C355" s="31" t="s">
        <v>2406</v>
      </c>
      <c r="D355" s="41">
        <v>846009.40279930132</v>
      </c>
      <c r="E355" s="31" t="s">
        <v>2407</v>
      </c>
      <c r="F355" s="35" t="str">
        <f>INDEX('Crosswalk Particulates'!$B:$B,MATCH('2017 EPA Data'!A355,'Crosswalk Particulates'!$A:$A,0))</f>
        <v>Transportation Sector</v>
      </c>
      <c r="G355" s="39">
        <f>INDEX('Crosswalk Particulates'!$E:$E,MATCH('2017 EPA Data'!$B355,'Crosswalk Particulates'!$D:$D,0))</f>
        <v>0</v>
      </c>
      <c r="H355" s="50">
        <f t="shared" si="5"/>
        <v>0</v>
      </c>
    </row>
    <row r="356" spans="1:8">
      <c r="A356" s="31" t="s">
        <v>2492</v>
      </c>
      <c r="B356" s="31" t="s">
        <v>2498</v>
      </c>
      <c r="C356" s="31" t="s">
        <v>2446</v>
      </c>
      <c r="D356" s="41">
        <v>844375.15327339002</v>
      </c>
      <c r="E356" s="31" t="s">
        <v>2411</v>
      </c>
      <c r="F356" s="35" t="str">
        <f>INDEX('Crosswalk Particulates'!$B:$B,MATCH('2017 EPA Data'!A356,'Crosswalk Particulates'!$A:$A,0))</f>
        <v>Transportation Sector</v>
      </c>
      <c r="G356" s="39" t="str">
        <f>INDEX('Crosswalk Particulates'!$E:$E,MATCH('2017 EPA Data'!$B356,'Crosswalk Particulates'!$D:$D,0))</f>
        <v>NOX</v>
      </c>
      <c r="H356" s="50">
        <f t="shared" si="5"/>
        <v>766005164856.88245</v>
      </c>
    </row>
    <row r="357" spans="1:8" hidden="1">
      <c r="A357" s="31" t="s">
        <v>2408</v>
      </c>
      <c r="B357" s="31" t="s">
        <v>2495</v>
      </c>
      <c r="C357" s="31" t="s">
        <v>2406</v>
      </c>
      <c r="D357" s="41">
        <v>842036.89060519135</v>
      </c>
      <c r="E357" s="31" t="s">
        <v>2407</v>
      </c>
      <c r="F357" s="35" t="str">
        <f>INDEX('Crosswalk Particulates'!$B:$B,MATCH('2017 EPA Data'!A357,'Crosswalk Particulates'!$A:$A,0))</f>
        <v>process-other-industry</v>
      </c>
      <c r="G357" s="39">
        <f>INDEX('Crosswalk Particulates'!$E:$E,MATCH('2017 EPA Data'!$B357,'Crosswalk Particulates'!$D:$D,0))</f>
        <v>0</v>
      </c>
      <c r="H357" s="50">
        <f t="shared" si="5"/>
        <v>0</v>
      </c>
    </row>
    <row r="358" spans="1:8" hidden="1">
      <c r="A358" s="31" t="s">
        <v>2458</v>
      </c>
      <c r="B358" s="31" t="s">
        <v>2425</v>
      </c>
      <c r="C358" s="31" t="s">
        <v>2406</v>
      </c>
      <c r="D358" s="41">
        <v>838422.47141356801</v>
      </c>
      <c r="E358" s="31" t="s">
        <v>2407</v>
      </c>
      <c r="F358" s="35" t="str">
        <f>INDEX('Crosswalk Particulates'!$B:$B,MATCH('2017 EPA Data'!A358,'Crosswalk Particulates'!$A:$A,0))</f>
        <v>Transportation Sector</v>
      </c>
      <c r="G358" s="39">
        <f>INDEX('Crosswalk Particulates'!$E:$E,MATCH('2017 EPA Data'!$B358,'Crosswalk Particulates'!$D:$D,0))</f>
        <v>0</v>
      </c>
      <c r="H358" s="50">
        <f t="shared" si="5"/>
        <v>0</v>
      </c>
    </row>
    <row r="359" spans="1:8" hidden="1">
      <c r="A359" s="31" t="s">
        <v>2423</v>
      </c>
      <c r="B359" s="31" t="s">
        <v>2498</v>
      </c>
      <c r="C359" s="31" t="s">
        <v>2446</v>
      </c>
      <c r="D359" s="41">
        <v>835101.27074277296</v>
      </c>
      <c r="E359" s="31" t="s">
        <v>2411</v>
      </c>
      <c r="F359" s="35" t="str">
        <f>INDEX('Crosswalk Particulates'!$B:$B,MATCH('2017 EPA Data'!A359,'Crosswalk Particulates'!$A:$A,0))</f>
        <v>Other-EPA</v>
      </c>
      <c r="G359" s="39" t="str">
        <f>INDEX('Crosswalk Particulates'!$E:$E,MATCH('2017 EPA Data'!$B359,'Crosswalk Particulates'!$D:$D,0))</f>
        <v>NOX</v>
      </c>
      <c r="H359" s="50">
        <f t="shared" si="5"/>
        <v>757592030139.22852</v>
      </c>
    </row>
    <row r="360" spans="1:8" hidden="1">
      <c r="A360" s="31" t="s">
        <v>2518</v>
      </c>
      <c r="B360" s="31" t="s">
        <v>2409</v>
      </c>
      <c r="C360" s="31" t="s">
        <v>2410</v>
      </c>
      <c r="D360" s="41">
        <v>826317.15103272849</v>
      </c>
      <c r="E360" s="31" t="s">
        <v>2411</v>
      </c>
      <c r="F360" s="35" t="str">
        <f>INDEX('Crosswalk Particulates'!$B:$B,MATCH('2017 EPA Data'!A360,'Crosswalk Particulates'!$A:$A,0))</f>
        <v>industry-fuel-oil</v>
      </c>
      <c r="G360" s="39">
        <f>INDEX('Crosswalk Particulates'!$E:$E,MATCH('2017 EPA Data'!$B360,'Crosswalk Particulates'!$D:$D,0))</f>
        <v>0</v>
      </c>
      <c r="H360" s="50">
        <f t="shared" si="5"/>
        <v>749623201307.00854</v>
      </c>
    </row>
    <row r="361" spans="1:8" hidden="1">
      <c r="A361" s="31" t="s">
        <v>2415</v>
      </c>
      <c r="B361" s="31" t="s">
        <v>2519</v>
      </c>
      <c r="D361" s="41">
        <v>823136.3025269917</v>
      </c>
      <c r="E361" s="31" t="s">
        <v>2411</v>
      </c>
      <c r="F361" s="35" t="str">
        <f>INDEX('Crosswalk Particulates'!$B:$B,MATCH('2017 EPA Data'!A361,'Crosswalk Particulates'!$A:$A,0))</f>
        <v>Other-EPA</v>
      </c>
      <c r="G361" s="39">
        <f>INDEX('Crosswalk Particulates'!$E:$E,MATCH('2017 EPA Data'!$B361,'Crosswalk Particulates'!$D:$D,0))</f>
        <v>0</v>
      </c>
      <c r="H361" s="50">
        <f t="shared" si="5"/>
        <v>746737580650.62622</v>
      </c>
    </row>
    <row r="362" spans="1:8" hidden="1">
      <c r="A362" s="31" t="s">
        <v>2520</v>
      </c>
      <c r="B362" s="31" t="s">
        <v>2428</v>
      </c>
      <c r="C362" s="31" t="s">
        <v>2406</v>
      </c>
      <c r="D362" s="41">
        <v>822817.93051420001</v>
      </c>
      <c r="E362" s="31" t="s">
        <v>2407</v>
      </c>
      <c r="F362" s="35" t="str">
        <f>INDEX('Crosswalk Particulates'!$B:$B,MATCH('2017 EPA Data'!A362,'Crosswalk Particulates'!$A:$A,0))</f>
        <v>Residential Buildings Sector</v>
      </c>
      <c r="G362" s="39">
        <f>INDEX('Crosswalk Particulates'!$E:$E,MATCH('2017 EPA Data'!$B362,'Crosswalk Particulates'!$D:$D,0))</f>
        <v>0</v>
      </c>
      <c r="H362" s="50">
        <f t="shared" si="5"/>
        <v>0</v>
      </c>
    </row>
    <row r="363" spans="1:8" hidden="1">
      <c r="A363" s="31" t="s">
        <v>2440</v>
      </c>
      <c r="B363" s="31" t="s">
        <v>2424</v>
      </c>
      <c r="C363" s="31" t="s">
        <v>2406</v>
      </c>
      <c r="D363" s="41">
        <v>817689.75490287831</v>
      </c>
      <c r="E363" s="31" t="s">
        <v>2407</v>
      </c>
      <c r="F363" s="35" t="str">
        <f>INDEX('Crosswalk Particulates'!$B:$B,MATCH('2017 EPA Data'!A363,'Crosswalk Particulates'!$A:$A,0))</f>
        <v>industry-fuel-natural gas</v>
      </c>
      <c r="G363" s="39">
        <f>INDEX('Crosswalk Particulates'!$E:$E,MATCH('2017 EPA Data'!$B363,'Crosswalk Particulates'!$D:$D,0))</f>
        <v>0</v>
      </c>
      <c r="H363" s="50">
        <f t="shared" si="5"/>
        <v>0</v>
      </c>
    </row>
    <row r="364" spans="1:8" hidden="1">
      <c r="A364" s="31" t="s">
        <v>2470</v>
      </c>
      <c r="B364" s="31" t="s">
        <v>2417</v>
      </c>
      <c r="C364" s="31" t="s">
        <v>2406</v>
      </c>
      <c r="D364" s="41">
        <v>813155.52601081901</v>
      </c>
      <c r="E364" s="31" t="s">
        <v>2407</v>
      </c>
      <c r="F364" s="35" t="str">
        <f>INDEX('Crosswalk Particulates'!$B:$B,MATCH('2017 EPA Data'!A364,'Crosswalk Particulates'!$A:$A,0))</f>
        <v>Electricity Sector</v>
      </c>
      <c r="G364" s="39">
        <f>INDEX('Crosswalk Particulates'!$E:$E,MATCH('2017 EPA Data'!$B364,'Crosswalk Particulates'!$D:$D,0))</f>
        <v>0</v>
      </c>
      <c r="H364" s="50">
        <f t="shared" si="5"/>
        <v>0</v>
      </c>
    </row>
    <row r="365" spans="1:8" hidden="1">
      <c r="A365" s="31" t="s">
        <v>2418</v>
      </c>
      <c r="B365" s="31" t="s">
        <v>2499</v>
      </c>
      <c r="C365" s="31" t="s">
        <v>2446</v>
      </c>
      <c r="D365" s="41">
        <v>805307.13234525674</v>
      </c>
      <c r="E365" s="31" t="s">
        <v>2411</v>
      </c>
      <c r="F365" s="35" t="str">
        <f>INDEX('Crosswalk Particulates'!$B:$B,MATCH('2017 EPA Data'!A365,'Crosswalk Particulates'!$A:$A,0))</f>
        <v>Other-EPA</v>
      </c>
      <c r="G365" s="39" t="str">
        <f>INDEX('Crosswalk Particulates'!$E:$E,MATCH('2017 EPA Data'!$B365,'Crosswalk Particulates'!$D:$D,0))</f>
        <v>PM25</v>
      </c>
      <c r="H365" s="50">
        <f t="shared" si="5"/>
        <v>730563210299.51355</v>
      </c>
    </row>
    <row r="366" spans="1:8" hidden="1">
      <c r="A366" s="31" t="s">
        <v>2408</v>
      </c>
      <c r="B366" s="31" t="s">
        <v>2432</v>
      </c>
      <c r="C366" s="31" t="s">
        <v>2406</v>
      </c>
      <c r="D366" s="41">
        <v>797577.64414926001</v>
      </c>
      <c r="E366" s="31" t="s">
        <v>2407</v>
      </c>
      <c r="F366" s="35" t="str">
        <f>INDEX('Crosswalk Particulates'!$B:$B,MATCH('2017 EPA Data'!A366,'Crosswalk Particulates'!$A:$A,0))</f>
        <v>process-other-industry</v>
      </c>
      <c r="G366" s="39">
        <f>INDEX('Crosswalk Particulates'!$E:$E,MATCH('2017 EPA Data'!$B366,'Crosswalk Particulates'!$D:$D,0))</f>
        <v>0</v>
      </c>
      <c r="H366" s="50">
        <f t="shared" si="5"/>
        <v>0</v>
      </c>
    </row>
    <row r="367" spans="1:8" hidden="1">
      <c r="A367" s="31" t="s">
        <v>2521</v>
      </c>
      <c r="B367" s="31" t="s">
        <v>2469</v>
      </c>
      <c r="C367" s="31" t="s">
        <v>2406</v>
      </c>
      <c r="D367" s="41">
        <v>796144.50405502005</v>
      </c>
      <c r="E367" s="31" t="s">
        <v>2407</v>
      </c>
      <c r="F367" s="35" t="str">
        <f>INDEX('Crosswalk Particulates'!$B:$B,MATCH('2017 EPA Data'!A367,'Crosswalk Particulates'!$A:$A,0))</f>
        <v>industry-fuel-other</v>
      </c>
      <c r="G367" s="39">
        <f>INDEX('Crosswalk Particulates'!$E:$E,MATCH('2017 EPA Data'!$B367,'Crosswalk Particulates'!$D:$D,0))</f>
        <v>0</v>
      </c>
      <c r="H367" s="50">
        <f t="shared" si="5"/>
        <v>0</v>
      </c>
    </row>
    <row r="368" spans="1:8" hidden="1">
      <c r="A368" s="31" t="s">
        <v>2480</v>
      </c>
      <c r="B368" s="31" t="s">
        <v>2428</v>
      </c>
      <c r="C368" s="31" t="s">
        <v>2406</v>
      </c>
      <c r="D368" s="41">
        <v>796022.70641774859</v>
      </c>
      <c r="E368" s="31" t="s">
        <v>2407</v>
      </c>
      <c r="F368" s="35" t="str">
        <f>INDEX('Crosswalk Particulates'!$B:$B,MATCH('2017 EPA Data'!A368,'Crosswalk Particulates'!$A:$A,0))</f>
        <v>Other-EPA</v>
      </c>
      <c r="G368" s="39">
        <f>INDEX('Crosswalk Particulates'!$E:$E,MATCH('2017 EPA Data'!$B368,'Crosswalk Particulates'!$D:$D,0))</f>
        <v>0</v>
      </c>
      <c r="H368" s="50">
        <f t="shared" si="5"/>
        <v>0</v>
      </c>
    </row>
    <row r="369" spans="1:8" hidden="1">
      <c r="A369" s="31" t="s">
        <v>2488</v>
      </c>
      <c r="B369" s="31" t="s">
        <v>2499</v>
      </c>
      <c r="C369" s="31" t="s">
        <v>2446</v>
      </c>
      <c r="D369" s="41">
        <v>793637.90758047334</v>
      </c>
      <c r="E369" s="31" t="s">
        <v>2411</v>
      </c>
      <c r="F369" s="35" t="str">
        <f>INDEX('Crosswalk Particulates'!$B:$B,MATCH('2017 EPA Data'!A369,'Crosswalk Particulates'!$A:$A,0))</f>
        <v>Other-EPA</v>
      </c>
      <c r="G369" s="39" t="str">
        <f>INDEX('Crosswalk Particulates'!$E:$E,MATCH('2017 EPA Data'!$B369,'Crosswalk Particulates'!$D:$D,0))</f>
        <v>PM25</v>
      </c>
      <c r="H369" s="50">
        <f t="shared" si="5"/>
        <v>719977055075.68054</v>
      </c>
    </row>
    <row r="370" spans="1:8" hidden="1">
      <c r="A370" s="31" t="s">
        <v>2471</v>
      </c>
      <c r="B370" s="31" t="s">
        <v>2413</v>
      </c>
      <c r="C370" s="31" t="s">
        <v>2406</v>
      </c>
      <c r="D370" s="41">
        <v>788488.02727649093</v>
      </c>
      <c r="E370" s="31" t="s">
        <v>2407</v>
      </c>
      <c r="F370" s="35" t="str">
        <f>INDEX('Crosswalk Particulates'!$B:$B,MATCH('2017 EPA Data'!A370,'Crosswalk Particulates'!$A:$A,0))</f>
        <v>Commercial Buildings Sector</v>
      </c>
      <c r="G370" s="39">
        <f>INDEX('Crosswalk Particulates'!$E:$E,MATCH('2017 EPA Data'!$B370,'Crosswalk Particulates'!$D:$D,0))</f>
        <v>0</v>
      </c>
      <c r="H370" s="50">
        <f t="shared" si="5"/>
        <v>0</v>
      </c>
    </row>
    <row r="371" spans="1:8" hidden="1">
      <c r="A371" s="31" t="s">
        <v>2471</v>
      </c>
      <c r="B371" s="31" t="s">
        <v>2428</v>
      </c>
      <c r="C371" s="31" t="s">
        <v>2406</v>
      </c>
      <c r="D371" s="41">
        <v>787474.72559240006</v>
      </c>
      <c r="E371" s="31" t="s">
        <v>2407</v>
      </c>
      <c r="F371" s="35" t="str">
        <f>INDEX('Crosswalk Particulates'!$B:$B,MATCH('2017 EPA Data'!A371,'Crosswalk Particulates'!$A:$A,0))</f>
        <v>Commercial Buildings Sector</v>
      </c>
      <c r="G371" s="39">
        <f>INDEX('Crosswalk Particulates'!$E:$E,MATCH('2017 EPA Data'!$B371,'Crosswalk Particulates'!$D:$D,0))</f>
        <v>0</v>
      </c>
      <c r="H371" s="50">
        <f t="shared" si="5"/>
        <v>0</v>
      </c>
    </row>
    <row r="372" spans="1:8" hidden="1">
      <c r="A372" s="31" t="s">
        <v>2419</v>
      </c>
      <c r="B372" s="31" t="s">
        <v>2522</v>
      </c>
      <c r="C372" s="31" t="s">
        <v>2406</v>
      </c>
      <c r="D372" s="41">
        <v>778508.49904630345</v>
      </c>
      <c r="E372" s="31" t="s">
        <v>2407</v>
      </c>
      <c r="F372" s="35" t="str">
        <f>INDEX('Crosswalk Particulates'!$B:$B,MATCH('2017 EPA Data'!A372,'Crosswalk Particulates'!$A:$A,0))</f>
        <v>process-other-industry</v>
      </c>
      <c r="G372" s="39">
        <f>INDEX('Crosswalk Particulates'!$E:$E,MATCH('2017 EPA Data'!$B372,'Crosswalk Particulates'!$D:$D,0))</f>
        <v>0</v>
      </c>
      <c r="H372" s="50">
        <f t="shared" si="5"/>
        <v>0</v>
      </c>
    </row>
    <row r="373" spans="1:8" hidden="1">
      <c r="A373" s="31" t="s">
        <v>2480</v>
      </c>
      <c r="B373" s="31" t="s">
        <v>2493</v>
      </c>
      <c r="C373" s="31" t="s">
        <v>2406</v>
      </c>
      <c r="D373" s="41">
        <v>778011.20626926364</v>
      </c>
      <c r="E373" s="31" t="s">
        <v>2407</v>
      </c>
      <c r="F373" s="35" t="str">
        <f>INDEX('Crosswalk Particulates'!$B:$B,MATCH('2017 EPA Data'!A373,'Crosswalk Particulates'!$A:$A,0))</f>
        <v>Other-EPA</v>
      </c>
      <c r="G373" s="39">
        <f>INDEX('Crosswalk Particulates'!$E:$E,MATCH('2017 EPA Data'!$B373,'Crosswalk Particulates'!$D:$D,0))</f>
        <v>0</v>
      </c>
      <c r="H373" s="50">
        <f t="shared" si="5"/>
        <v>0</v>
      </c>
    </row>
    <row r="374" spans="1:8" hidden="1">
      <c r="A374" s="31" t="s">
        <v>2415</v>
      </c>
      <c r="B374" s="31" t="s">
        <v>2523</v>
      </c>
      <c r="D374" s="41">
        <v>775962.79408817005</v>
      </c>
      <c r="E374" s="31" t="s">
        <v>2411</v>
      </c>
      <c r="F374" s="35" t="str">
        <f>INDEX('Crosswalk Particulates'!$B:$B,MATCH('2017 EPA Data'!A374,'Crosswalk Particulates'!$A:$A,0))</f>
        <v>Other-EPA</v>
      </c>
      <c r="G374" s="39" t="str">
        <f>INDEX('Crosswalk Particulates'!$E:$E,MATCH('2017 EPA Data'!$B374,'Crosswalk Particulates'!$D:$D,0))</f>
        <v>OC</v>
      </c>
      <c r="H374" s="50">
        <f t="shared" si="5"/>
        <v>703942442768.52258</v>
      </c>
    </row>
    <row r="375" spans="1:8" hidden="1">
      <c r="A375" s="31" t="s">
        <v>2491</v>
      </c>
      <c r="B375" s="31" t="s">
        <v>2464</v>
      </c>
      <c r="C375" s="31" t="s">
        <v>2406</v>
      </c>
      <c r="D375" s="41">
        <v>775572.16007860005</v>
      </c>
      <c r="E375" s="31" t="s">
        <v>2407</v>
      </c>
      <c r="F375" s="35" t="str">
        <f>INDEX('Crosswalk Particulates'!$B:$B,MATCH('2017 EPA Data'!A375,'Crosswalk Particulates'!$A:$A,0))</f>
        <v>process-other-industry</v>
      </c>
      <c r="G375" s="39">
        <f>INDEX('Crosswalk Particulates'!$E:$E,MATCH('2017 EPA Data'!$B375,'Crosswalk Particulates'!$D:$D,0))</f>
        <v>0</v>
      </c>
      <c r="H375" s="50">
        <f t="shared" si="5"/>
        <v>0</v>
      </c>
    </row>
    <row r="376" spans="1:8" hidden="1">
      <c r="A376" s="31" t="s">
        <v>2408</v>
      </c>
      <c r="B376" s="31" t="s">
        <v>2460</v>
      </c>
      <c r="C376" s="31" t="s">
        <v>2406</v>
      </c>
      <c r="D376" s="41">
        <v>775067.08536671998</v>
      </c>
      <c r="E376" s="31" t="s">
        <v>2407</v>
      </c>
      <c r="F376" s="35" t="str">
        <f>INDEX('Crosswalk Particulates'!$B:$B,MATCH('2017 EPA Data'!A376,'Crosswalk Particulates'!$A:$A,0))</f>
        <v>process-other-industry</v>
      </c>
      <c r="G376" s="39">
        <f>INDEX('Crosswalk Particulates'!$E:$E,MATCH('2017 EPA Data'!$B376,'Crosswalk Particulates'!$D:$D,0))</f>
        <v>0</v>
      </c>
      <c r="H376" s="50">
        <f t="shared" si="5"/>
        <v>0</v>
      </c>
    </row>
    <row r="377" spans="1:8" hidden="1">
      <c r="A377" s="31" t="s">
        <v>2521</v>
      </c>
      <c r="B377" s="31" t="s">
        <v>2426</v>
      </c>
      <c r="C377" s="31" t="s">
        <v>2406</v>
      </c>
      <c r="D377" s="41">
        <v>767546.0750866147</v>
      </c>
      <c r="E377" s="31" t="s">
        <v>2407</v>
      </c>
      <c r="F377" s="35" t="str">
        <f>INDEX('Crosswalk Particulates'!$B:$B,MATCH('2017 EPA Data'!A377,'Crosswalk Particulates'!$A:$A,0))</f>
        <v>industry-fuel-other</v>
      </c>
      <c r="G377" s="39">
        <f>INDEX('Crosswalk Particulates'!$E:$E,MATCH('2017 EPA Data'!$B377,'Crosswalk Particulates'!$D:$D,0))</f>
        <v>0</v>
      </c>
      <c r="H377" s="50">
        <f t="shared" si="5"/>
        <v>0</v>
      </c>
    </row>
    <row r="378" spans="1:8" hidden="1">
      <c r="A378" s="31" t="s">
        <v>2467</v>
      </c>
      <c r="B378" s="31" t="s">
        <v>2409</v>
      </c>
      <c r="C378" s="31" t="s">
        <v>2410</v>
      </c>
      <c r="D378" s="41">
        <v>760756.59701032005</v>
      </c>
      <c r="E378" s="31" t="s">
        <v>2411</v>
      </c>
      <c r="F378" s="35" t="str">
        <f>INDEX('Crosswalk Particulates'!$B:$B,MATCH('2017 EPA Data'!A378,'Crosswalk Particulates'!$A:$A,0))</f>
        <v>process-chemicals-industry</v>
      </c>
      <c r="G378" s="39">
        <f>INDEX('Crosswalk Particulates'!$E:$E,MATCH('2017 EPA Data'!$B378,'Crosswalk Particulates'!$D:$D,0))</f>
        <v>0</v>
      </c>
      <c r="H378" s="50">
        <f t="shared" si="5"/>
        <v>690147596420.53516</v>
      </c>
    </row>
    <row r="379" spans="1:8" hidden="1">
      <c r="A379" s="31" t="s">
        <v>2415</v>
      </c>
      <c r="B379" s="31" t="s">
        <v>2524</v>
      </c>
      <c r="C379" s="31" t="s">
        <v>2406</v>
      </c>
      <c r="D379" s="41">
        <v>759073.40811011195</v>
      </c>
      <c r="E379" s="31" t="s">
        <v>2407</v>
      </c>
      <c r="F379" s="35" t="str">
        <f>INDEX('Crosswalk Particulates'!$B:$B,MATCH('2017 EPA Data'!A379,'Crosswalk Particulates'!$A:$A,0))</f>
        <v>Other-EPA</v>
      </c>
      <c r="G379" s="39">
        <f>INDEX('Crosswalk Particulates'!$E:$E,MATCH('2017 EPA Data'!$B379,'Crosswalk Particulates'!$D:$D,0))</f>
        <v>0</v>
      </c>
      <c r="H379" s="50">
        <f t="shared" si="5"/>
        <v>0</v>
      </c>
    </row>
    <row r="380" spans="1:8" hidden="1">
      <c r="A380" s="31" t="s">
        <v>2440</v>
      </c>
      <c r="B380" s="31" t="s">
        <v>2417</v>
      </c>
      <c r="C380" s="31" t="s">
        <v>2406</v>
      </c>
      <c r="D380" s="41">
        <v>752086.0992266814</v>
      </c>
      <c r="E380" s="31" t="s">
        <v>2407</v>
      </c>
      <c r="F380" s="35" t="str">
        <f>INDEX('Crosswalk Particulates'!$B:$B,MATCH('2017 EPA Data'!A380,'Crosswalk Particulates'!$A:$A,0))</f>
        <v>industry-fuel-natural gas</v>
      </c>
      <c r="G380" s="39">
        <f>INDEX('Crosswalk Particulates'!$E:$E,MATCH('2017 EPA Data'!$B380,'Crosswalk Particulates'!$D:$D,0))</f>
        <v>0</v>
      </c>
      <c r="H380" s="50">
        <f t="shared" si="5"/>
        <v>0</v>
      </c>
    </row>
    <row r="381" spans="1:8" hidden="1">
      <c r="A381" s="31" t="s">
        <v>2415</v>
      </c>
      <c r="B381" s="31" t="s">
        <v>2525</v>
      </c>
      <c r="C381" s="31" t="s">
        <v>2406</v>
      </c>
      <c r="D381" s="41">
        <v>750212.62725978636</v>
      </c>
      <c r="E381" s="31" t="s">
        <v>2407</v>
      </c>
      <c r="F381" s="35" t="str">
        <f>INDEX('Crosswalk Particulates'!$B:$B,MATCH('2017 EPA Data'!A381,'Crosswalk Particulates'!$A:$A,0))</f>
        <v>Other-EPA</v>
      </c>
      <c r="G381" s="39">
        <f>INDEX('Crosswalk Particulates'!$E:$E,MATCH('2017 EPA Data'!$B381,'Crosswalk Particulates'!$D:$D,0))</f>
        <v>0</v>
      </c>
      <c r="H381" s="50">
        <f t="shared" si="5"/>
        <v>0</v>
      </c>
    </row>
    <row r="382" spans="1:8" hidden="1">
      <c r="A382" s="31" t="s">
        <v>2418</v>
      </c>
      <c r="B382" s="31" t="s">
        <v>2503</v>
      </c>
      <c r="C382" s="31" t="s">
        <v>2406</v>
      </c>
      <c r="D382" s="41">
        <v>745603.06158807792</v>
      </c>
      <c r="E382" s="31" t="s">
        <v>2407</v>
      </c>
      <c r="F382" s="35" t="str">
        <f>INDEX('Crosswalk Particulates'!$B:$B,MATCH('2017 EPA Data'!A382,'Crosswalk Particulates'!$A:$A,0))</f>
        <v>Other-EPA</v>
      </c>
      <c r="G382" s="39">
        <f>INDEX('Crosswalk Particulates'!$E:$E,MATCH('2017 EPA Data'!$B382,'Crosswalk Particulates'!$D:$D,0))</f>
        <v>0</v>
      </c>
      <c r="H382" s="50">
        <f t="shared" si="5"/>
        <v>0</v>
      </c>
    </row>
    <row r="383" spans="1:8" hidden="1">
      <c r="A383" s="31" t="s">
        <v>2434</v>
      </c>
      <c r="B383" s="31" t="s">
        <v>2426</v>
      </c>
      <c r="C383" s="31" t="s">
        <v>2406</v>
      </c>
      <c r="D383" s="41">
        <v>742174.25604344194</v>
      </c>
      <c r="E383" s="31" t="s">
        <v>2407</v>
      </c>
      <c r="F383" s="35" t="str">
        <f>INDEX('Crosswalk Particulates'!$B:$B,MATCH('2017 EPA Data'!A383,'Crosswalk Particulates'!$A:$A,0))</f>
        <v>Transportation Sector</v>
      </c>
      <c r="G383" s="39">
        <f>INDEX('Crosswalk Particulates'!$E:$E,MATCH('2017 EPA Data'!$B383,'Crosswalk Particulates'!$D:$D,0))</f>
        <v>0</v>
      </c>
      <c r="H383" s="50">
        <f t="shared" si="5"/>
        <v>0</v>
      </c>
    </row>
    <row r="384" spans="1:8" hidden="1">
      <c r="A384" s="31" t="s">
        <v>2443</v>
      </c>
      <c r="B384" s="31" t="s">
        <v>2413</v>
      </c>
      <c r="C384" s="31" t="s">
        <v>2406</v>
      </c>
      <c r="D384" s="41">
        <v>740867.29245303036</v>
      </c>
      <c r="E384" s="31" t="s">
        <v>2407</v>
      </c>
      <c r="F384" s="35" t="str">
        <f>INDEX('Crosswalk Particulates'!$B:$B,MATCH('2017 EPA Data'!A384,'Crosswalk Particulates'!$A:$A,0))</f>
        <v>Transportation Sector</v>
      </c>
      <c r="G384" s="39">
        <f>INDEX('Crosswalk Particulates'!$E:$E,MATCH('2017 EPA Data'!$B384,'Crosswalk Particulates'!$D:$D,0))</f>
        <v>0</v>
      </c>
      <c r="H384" s="50">
        <f t="shared" si="5"/>
        <v>0</v>
      </c>
    </row>
    <row r="385" spans="1:8" hidden="1">
      <c r="A385" s="31" t="s">
        <v>2415</v>
      </c>
      <c r="B385" s="31" t="s">
        <v>2526</v>
      </c>
      <c r="C385" s="31" t="s">
        <v>2406</v>
      </c>
      <c r="D385" s="41">
        <v>738398.25819078519</v>
      </c>
      <c r="E385" s="31" t="s">
        <v>2407</v>
      </c>
      <c r="F385" s="35" t="str">
        <f>INDEX('Crosswalk Particulates'!$B:$B,MATCH('2017 EPA Data'!A385,'Crosswalk Particulates'!$A:$A,0))</f>
        <v>Other-EPA</v>
      </c>
      <c r="G385" s="39">
        <f>INDEX('Crosswalk Particulates'!$E:$E,MATCH('2017 EPA Data'!$B385,'Crosswalk Particulates'!$D:$D,0))</f>
        <v>0</v>
      </c>
      <c r="H385" s="50">
        <f t="shared" si="5"/>
        <v>0</v>
      </c>
    </row>
    <row r="386" spans="1:8" hidden="1">
      <c r="A386" s="31" t="s">
        <v>2415</v>
      </c>
      <c r="B386" s="31" t="s">
        <v>2509</v>
      </c>
      <c r="C386" s="31" t="s">
        <v>2406</v>
      </c>
      <c r="D386" s="41">
        <v>738398.25819078519</v>
      </c>
      <c r="E386" s="31" t="s">
        <v>2407</v>
      </c>
      <c r="F386" s="35" t="str">
        <f>INDEX('Crosswalk Particulates'!$B:$B,MATCH('2017 EPA Data'!A386,'Crosswalk Particulates'!$A:$A,0))</f>
        <v>Other-EPA</v>
      </c>
      <c r="G386" s="39">
        <f>INDEX('Crosswalk Particulates'!$E:$E,MATCH('2017 EPA Data'!$B386,'Crosswalk Particulates'!$D:$D,0))</f>
        <v>0</v>
      </c>
      <c r="H386" s="50">
        <f t="shared" si="5"/>
        <v>0</v>
      </c>
    </row>
    <row r="387" spans="1:8" hidden="1">
      <c r="A387" s="31" t="s">
        <v>2467</v>
      </c>
      <c r="B387" s="31" t="s">
        <v>2502</v>
      </c>
      <c r="C387" s="31" t="s">
        <v>2406</v>
      </c>
      <c r="D387" s="41">
        <v>732772.92548520002</v>
      </c>
      <c r="E387" s="31" t="s">
        <v>2407</v>
      </c>
      <c r="F387" s="35" t="str">
        <f>INDEX('Crosswalk Particulates'!$B:$B,MATCH('2017 EPA Data'!A387,'Crosswalk Particulates'!$A:$A,0))</f>
        <v>process-chemicals-industry</v>
      </c>
      <c r="G387" s="39">
        <f>INDEX('Crosswalk Particulates'!$E:$E,MATCH('2017 EPA Data'!$B387,'Crosswalk Particulates'!$D:$D,0))</f>
        <v>0</v>
      </c>
      <c r="H387" s="50">
        <f t="shared" si="5"/>
        <v>0</v>
      </c>
    </row>
    <row r="388" spans="1:8" hidden="1">
      <c r="A388" s="31" t="s">
        <v>2521</v>
      </c>
      <c r="B388" s="31" t="s">
        <v>2409</v>
      </c>
      <c r="C388" s="31" t="s">
        <v>2410</v>
      </c>
      <c r="D388" s="41">
        <v>727143.21778586996</v>
      </c>
      <c r="E388" s="31" t="s">
        <v>2411</v>
      </c>
      <c r="F388" s="35" t="str">
        <f>INDEX('Crosswalk Particulates'!$B:$B,MATCH('2017 EPA Data'!A388,'Crosswalk Particulates'!$A:$A,0))</f>
        <v>industry-fuel-other</v>
      </c>
      <c r="G388" s="39">
        <f>INDEX('Crosswalk Particulates'!$E:$E,MATCH('2017 EPA Data'!$B388,'Crosswalk Particulates'!$D:$D,0))</f>
        <v>0</v>
      </c>
      <c r="H388" s="50">
        <f t="shared" ref="H388:H451" si="6">IF(E388="TON",D388/metricton_to_shortton,0)*10^6</f>
        <v>659654015463.77148</v>
      </c>
    </row>
    <row r="389" spans="1:8" hidden="1">
      <c r="A389" s="31" t="s">
        <v>2441</v>
      </c>
      <c r="B389" s="31" t="s">
        <v>2429</v>
      </c>
      <c r="C389" s="31" t="s">
        <v>2406</v>
      </c>
      <c r="D389" s="41">
        <v>723606.61961734493</v>
      </c>
      <c r="E389" s="31" t="s">
        <v>2407</v>
      </c>
      <c r="F389" s="35" t="str">
        <f>INDEX('Crosswalk Particulates'!$B:$B,MATCH('2017 EPA Data'!A389,'Crosswalk Particulates'!$A:$A,0))</f>
        <v>process-agriculture-industry</v>
      </c>
      <c r="G389" s="39">
        <f>INDEX('Crosswalk Particulates'!$E:$E,MATCH('2017 EPA Data'!$B389,'Crosswalk Particulates'!$D:$D,0))</f>
        <v>0</v>
      </c>
      <c r="H389" s="50">
        <f t="shared" si="6"/>
        <v>0</v>
      </c>
    </row>
    <row r="390" spans="1:8" hidden="1">
      <c r="A390" s="31" t="s">
        <v>2421</v>
      </c>
      <c r="B390" s="31" t="s">
        <v>2493</v>
      </c>
      <c r="C390" s="31" t="s">
        <v>2406</v>
      </c>
      <c r="D390" s="41">
        <v>717738.15274352918</v>
      </c>
      <c r="E390" s="31" t="s">
        <v>2407</v>
      </c>
      <c r="F390" s="35" t="str">
        <f>INDEX('Crosswalk Particulates'!$B:$B,MATCH('2017 EPA Data'!A390,'Crosswalk Particulates'!$A:$A,0))</f>
        <v>Other-EPA</v>
      </c>
      <c r="G390" s="39">
        <f>INDEX('Crosswalk Particulates'!$E:$E,MATCH('2017 EPA Data'!$B390,'Crosswalk Particulates'!$D:$D,0))</f>
        <v>0</v>
      </c>
      <c r="H390" s="50">
        <f t="shared" si="6"/>
        <v>0</v>
      </c>
    </row>
    <row r="391" spans="1:8" hidden="1">
      <c r="A391" s="31" t="s">
        <v>2408</v>
      </c>
      <c r="B391" s="31" t="s">
        <v>2424</v>
      </c>
      <c r="C391" s="31" t="s">
        <v>2406</v>
      </c>
      <c r="D391" s="41">
        <v>716171.57464216289</v>
      </c>
      <c r="E391" s="31" t="s">
        <v>2407</v>
      </c>
      <c r="F391" s="35" t="str">
        <f>INDEX('Crosswalk Particulates'!$B:$B,MATCH('2017 EPA Data'!A391,'Crosswalk Particulates'!$A:$A,0))</f>
        <v>process-other-industry</v>
      </c>
      <c r="G391" s="39">
        <f>INDEX('Crosswalk Particulates'!$E:$E,MATCH('2017 EPA Data'!$B391,'Crosswalk Particulates'!$D:$D,0))</f>
        <v>0</v>
      </c>
      <c r="H391" s="50">
        <f t="shared" si="6"/>
        <v>0</v>
      </c>
    </row>
    <row r="392" spans="1:8" hidden="1">
      <c r="A392" s="31" t="s">
        <v>2480</v>
      </c>
      <c r="B392" s="31" t="s">
        <v>2433</v>
      </c>
      <c r="C392" s="31" t="s">
        <v>2406</v>
      </c>
      <c r="D392" s="41">
        <v>704357.37794918544</v>
      </c>
      <c r="E392" s="31" t="s">
        <v>2407</v>
      </c>
      <c r="F392" s="35" t="str">
        <f>INDEX('Crosswalk Particulates'!$B:$B,MATCH('2017 EPA Data'!A392,'Crosswalk Particulates'!$A:$A,0))</f>
        <v>Other-EPA</v>
      </c>
      <c r="G392" s="39">
        <f>INDEX('Crosswalk Particulates'!$E:$E,MATCH('2017 EPA Data'!$B392,'Crosswalk Particulates'!$D:$D,0))</f>
        <v>0</v>
      </c>
      <c r="H392" s="50">
        <f t="shared" si="6"/>
        <v>0</v>
      </c>
    </row>
    <row r="393" spans="1:8" hidden="1">
      <c r="A393" s="31" t="s">
        <v>2436</v>
      </c>
      <c r="B393" s="31" t="s">
        <v>2462</v>
      </c>
      <c r="C393" s="31" t="s">
        <v>2406</v>
      </c>
      <c r="D393" s="41">
        <v>695980.67634879996</v>
      </c>
      <c r="E393" s="31" t="s">
        <v>2407</v>
      </c>
      <c r="F393" s="35" t="str">
        <f>INDEX('Crosswalk Particulates'!$B:$B,MATCH('2017 EPA Data'!A393,'Crosswalk Particulates'!$A:$A,0))</f>
        <v>process-other-industry</v>
      </c>
      <c r="G393" s="39">
        <f>INDEX('Crosswalk Particulates'!$E:$E,MATCH('2017 EPA Data'!$B393,'Crosswalk Particulates'!$D:$D,0))</f>
        <v>0</v>
      </c>
      <c r="H393" s="50">
        <f t="shared" si="6"/>
        <v>0</v>
      </c>
    </row>
    <row r="394" spans="1:8" hidden="1">
      <c r="A394" s="31" t="s">
        <v>2481</v>
      </c>
      <c r="B394" s="31" t="s">
        <v>2469</v>
      </c>
      <c r="C394" s="31" t="s">
        <v>2406</v>
      </c>
      <c r="D394" s="41">
        <v>692200.04155800003</v>
      </c>
      <c r="E394" s="31" t="s">
        <v>2407</v>
      </c>
      <c r="F394" s="35" t="str">
        <f>INDEX('Crosswalk Particulates'!$B:$B,MATCH('2017 EPA Data'!A394,'Crosswalk Particulates'!$A:$A,0))</f>
        <v>process-ngps-industry</v>
      </c>
      <c r="G394" s="39">
        <f>INDEX('Crosswalk Particulates'!$E:$E,MATCH('2017 EPA Data'!$B394,'Crosswalk Particulates'!$D:$D,0))</f>
        <v>0</v>
      </c>
      <c r="H394" s="50">
        <f t="shared" si="6"/>
        <v>0</v>
      </c>
    </row>
    <row r="395" spans="1:8" hidden="1">
      <c r="A395" s="31" t="s">
        <v>2436</v>
      </c>
      <c r="B395" s="31" t="s">
        <v>2459</v>
      </c>
      <c r="C395" s="31" t="s">
        <v>2406</v>
      </c>
      <c r="D395" s="41">
        <v>691378.69813078002</v>
      </c>
      <c r="E395" s="31" t="s">
        <v>2407</v>
      </c>
      <c r="F395" s="35" t="str">
        <f>INDEX('Crosswalk Particulates'!$B:$B,MATCH('2017 EPA Data'!A395,'Crosswalk Particulates'!$A:$A,0))</f>
        <v>process-other-industry</v>
      </c>
      <c r="G395" s="39">
        <f>INDEX('Crosswalk Particulates'!$E:$E,MATCH('2017 EPA Data'!$B395,'Crosswalk Particulates'!$D:$D,0))</f>
        <v>0</v>
      </c>
      <c r="H395" s="50">
        <f t="shared" si="6"/>
        <v>0</v>
      </c>
    </row>
    <row r="396" spans="1:8" hidden="1">
      <c r="A396" s="31" t="s">
        <v>2489</v>
      </c>
      <c r="B396" s="31" t="s">
        <v>2425</v>
      </c>
      <c r="C396" s="31" t="s">
        <v>2406</v>
      </c>
      <c r="D396" s="41">
        <v>690264.25798301969</v>
      </c>
      <c r="E396" s="31" t="s">
        <v>2407</v>
      </c>
      <c r="F396" s="35" t="str">
        <f>INDEX('Crosswalk Particulates'!$B:$B,MATCH('2017 EPA Data'!A396,'Crosswalk Particulates'!$A:$A,0))</f>
        <v>industry-fuel-biomass</v>
      </c>
      <c r="G396" s="39">
        <f>INDEX('Crosswalk Particulates'!$E:$E,MATCH('2017 EPA Data'!$B396,'Crosswalk Particulates'!$D:$D,0))</f>
        <v>0</v>
      </c>
      <c r="H396" s="50">
        <f t="shared" si="6"/>
        <v>0</v>
      </c>
    </row>
    <row r="397" spans="1:8" hidden="1">
      <c r="A397" s="31" t="s">
        <v>2416</v>
      </c>
      <c r="B397" s="31" t="s">
        <v>2433</v>
      </c>
      <c r="C397" s="31" t="s">
        <v>2406</v>
      </c>
      <c r="D397" s="41">
        <v>684882.651208553</v>
      </c>
      <c r="E397" s="31" t="s">
        <v>2407</v>
      </c>
      <c r="F397" s="35" t="str">
        <f>INDEX('Crosswalk Particulates'!$B:$B,MATCH('2017 EPA Data'!A397,'Crosswalk Particulates'!$A:$A,0))</f>
        <v>Transportation Sector</v>
      </c>
      <c r="G397" s="39">
        <f>INDEX('Crosswalk Particulates'!$E:$E,MATCH('2017 EPA Data'!$B397,'Crosswalk Particulates'!$D:$D,0))</f>
        <v>0</v>
      </c>
      <c r="H397" s="50">
        <f t="shared" si="6"/>
        <v>0</v>
      </c>
    </row>
    <row r="398" spans="1:8" hidden="1">
      <c r="A398" s="31" t="s">
        <v>2439</v>
      </c>
      <c r="B398" s="31" t="s">
        <v>2447</v>
      </c>
      <c r="C398" s="31" t="s">
        <v>2406</v>
      </c>
      <c r="D398" s="41">
        <v>682673.75314771628</v>
      </c>
      <c r="E398" s="31" t="s">
        <v>2407</v>
      </c>
      <c r="F398" s="35" t="str">
        <f>INDEX('Crosswalk Particulates'!$B:$B,MATCH('2017 EPA Data'!A398,'Crosswalk Particulates'!$A:$A,0))</f>
        <v>process-other-industry</v>
      </c>
      <c r="G398" s="39">
        <f>INDEX('Crosswalk Particulates'!$E:$E,MATCH('2017 EPA Data'!$B398,'Crosswalk Particulates'!$D:$D,0))</f>
        <v>0</v>
      </c>
      <c r="H398" s="50">
        <f t="shared" si="6"/>
        <v>0</v>
      </c>
    </row>
    <row r="399" spans="1:8" hidden="1">
      <c r="A399" s="31" t="s">
        <v>2454</v>
      </c>
      <c r="B399" s="31" t="s">
        <v>2501</v>
      </c>
      <c r="C399" s="31" t="s">
        <v>2406</v>
      </c>
      <c r="D399" s="41">
        <v>678042.97729720001</v>
      </c>
      <c r="E399" s="31" t="s">
        <v>2407</v>
      </c>
      <c r="F399" s="35" t="str">
        <f>INDEX('Crosswalk Particulates'!$B:$B,MATCH('2017 EPA Data'!A399,'Crosswalk Particulates'!$A:$A,0))</f>
        <v>Electricity Sector</v>
      </c>
      <c r="G399" s="39">
        <f>INDEX('Crosswalk Particulates'!$E:$E,MATCH('2017 EPA Data'!$B399,'Crosswalk Particulates'!$D:$D,0))</f>
        <v>0</v>
      </c>
      <c r="H399" s="50">
        <f t="shared" si="6"/>
        <v>0</v>
      </c>
    </row>
    <row r="400" spans="1:8" hidden="1">
      <c r="A400" s="31" t="s">
        <v>2431</v>
      </c>
      <c r="B400" s="31" t="s">
        <v>2437</v>
      </c>
      <c r="C400" s="31" t="s">
        <v>2406</v>
      </c>
      <c r="D400" s="41">
        <v>676119.287719007</v>
      </c>
      <c r="E400" s="31" t="s">
        <v>2407</v>
      </c>
      <c r="F400" s="35" t="str">
        <f>INDEX('Crosswalk Particulates'!$B:$B,MATCH('2017 EPA Data'!A400,'Crosswalk Particulates'!$A:$A,0))</f>
        <v>process-ngps-industry</v>
      </c>
      <c r="G400" s="39">
        <f>INDEX('Crosswalk Particulates'!$E:$E,MATCH('2017 EPA Data'!$B400,'Crosswalk Particulates'!$D:$D,0))</f>
        <v>0</v>
      </c>
      <c r="H400" s="50">
        <f t="shared" si="6"/>
        <v>0</v>
      </c>
    </row>
    <row r="401" spans="1:8" hidden="1">
      <c r="A401" s="31" t="s">
        <v>2488</v>
      </c>
      <c r="B401" s="31" t="s">
        <v>2519</v>
      </c>
      <c r="D401" s="41">
        <v>664863.39994425781</v>
      </c>
      <c r="E401" s="31" t="s">
        <v>2411</v>
      </c>
      <c r="F401" s="35" t="str">
        <f>INDEX('Crosswalk Particulates'!$B:$B,MATCH('2017 EPA Data'!A401,'Crosswalk Particulates'!$A:$A,0))</f>
        <v>Other-EPA</v>
      </c>
      <c r="G401" s="39">
        <f>INDEX('Crosswalk Particulates'!$E:$E,MATCH('2017 EPA Data'!$B401,'Crosswalk Particulates'!$D:$D,0))</f>
        <v>0</v>
      </c>
      <c r="H401" s="50">
        <f t="shared" si="6"/>
        <v>603154647915.97449</v>
      </c>
    </row>
    <row r="402" spans="1:8" hidden="1">
      <c r="A402" s="31" t="s">
        <v>2448</v>
      </c>
      <c r="B402" s="31" t="s">
        <v>2466</v>
      </c>
      <c r="C402" s="31" t="s">
        <v>2406</v>
      </c>
      <c r="D402" s="41">
        <v>662574.66193520639</v>
      </c>
      <c r="E402" s="31" t="s">
        <v>2407</v>
      </c>
      <c r="F402" s="35" t="str">
        <f>INDEX('Crosswalk Particulates'!$B:$B,MATCH('2017 EPA Data'!A402,'Crosswalk Particulates'!$A:$A,0))</f>
        <v>process-waste-industry</v>
      </c>
      <c r="G402" s="39">
        <f>INDEX('Crosswalk Particulates'!$E:$E,MATCH('2017 EPA Data'!$B402,'Crosswalk Particulates'!$D:$D,0))</f>
        <v>0</v>
      </c>
      <c r="H402" s="50">
        <f t="shared" si="6"/>
        <v>0</v>
      </c>
    </row>
    <row r="403" spans="1:8" hidden="1">
      <c r="A403" s="31" t="s">
        <v>2418</v>
      </c>
      <c r="B403" s="31" t="s">
        <v>2505</v>
      </c>
      <c r="C403" s="31" t="s">
        <v>2406</v>
      </c>
      <c r="D403" s="41">
        <v>660528.87475172896</v>
      </c>
      <c r="E403" s="31" t="s">
        <v>2407</v>
      </c>
      <c r="F403" s="35" t="str">
        <f>INDEX('Crosswalk Particulates'!$B:$B,MATCH('2017 EPA Data'!A403,'Crosswalk Particulates'!$A:$A,0))</f>
        <v>Other-EPA</v>
      </c>
      <c r="G403" s="39">
        <f>INDEX('Crosswalk Particulates'!$E:$E,MATCH('2017 EPA Data'!$B403,'Crosswalk Particulates'!$D:$D,0))</f>
        <v>0</v>
      </c>
      <c r="H403" s="50">
        <f t="shared" si="6"/>
        <v>0</v>
      </c>
    </row>
    <row r="404" spans="1:8" hidden="1">
      <c r="A404" s="31" t="s">
        <v>2491</v>
      </c>
      <c r="B404" s="31" t="s">
        <v>2409</v>
      </c>
      <c r="C404" s="31" t="s">
        <v>2410</v>
      </c>
      <c r="D404" s="41">
        <v>660404.41152199998</v>
      </c>
      <c r="E404" s="31" t="s">
        <v>2411</v>
      </c>
      <c r="F404" s="35" t="str">
        <f>INDEX('Crosswalk Particulates'!$B:$B,MATCH('2017 EPA Data'!A404,'Crosswalk Particulates'!$A:$A,0))</f>
        <v>process-other-industry</v>
      </c>
      <c r="G404" s="39">
        <f>INDEX('Crosswalk Particulates'!$E:$E,MATCH('2017 EPA Data'!$B404,'Crosswalk Particulates'!$D:$D,0))</f>
        <v>0</v>
      </c>
      <c r="H404" s="50">
        <f t="shared" si="6"/>
        <v>599109516852.79102</v>
      </c>
    </row>
    <row r="405" spans="1:8" hidden="1">
      <c r="A405" s="31" t="s">
        <v>2489</v>
      </c>
      <c r="B405" s="31" t="s">
        <v>2447</v>
      </c>
      <c r="C405" s="31" t="s">
        <v>2406</v>
      </c>
      <c r="D405" s="41">
        <v>655970.47319808451</v>
      </c>
      <c r="E405" s="31" t="s">
        <v>2407</v>
      </c>
      <c r="F405" s="35" t="str">
        <f>INDEX('Crosswalk Particulates'!$B:$B,MATCH('2017 EPA Data'!A405,'Crosswalk Particulates'!$A:$A,0))</f>
        <v>industry-fuel-biomass</v>
      </c>
      <c r="G405" s="39">
        <f>INDEX('Crosswalk Particulates'!$E:$E,MATCH('2017 EPA Data'!$B405,'Crosswalk Particulates'!$D:$D,0))</f>
        <v>0</v>
      </c>
      <c r="H405" s="50">
        <f t="shared" si="6"/>
        <v>0</v>
      </c>
    </row>
    <row r="406" spans="1:8" hidden="1">
      <c r="A406" s="31" t="s">
        <v>2421</v>
      </c>
      <c r="B406" s="31" t="s">
        <v>2425</v>
      </c>
      <c r="C406" s="31" t="s">
        <v>2406</v>
      </c>
      <c r="D406" s="41">
        <v>655082.47727567097</v>
      </c>
      <c r="E406" s="31" t="s">
        <v>2407</v>
      </c>
      <c r="F406" s="35" t="str">
        <f>INDEX('Crosswalk Particulates'!$B:$B,MATCH('2017 EPA Data'!A406,'Crosswalk Particulates'!$A:$A,0))</f>
        <v>Other-EPA</v>
      </c>
      <c r="G406" s="39">
        <f>INDEX('Crosswalk Particulates'!$E:$E,MATCH('2017 EPA Data'!$B406,'Crosswalk Particulates'!$D:$D,0))</f>
        <v>0</v>
      </c>
      <c r="H406" s="50">
        <f t="shared" si="6"/>
        <v>0</v>
      </c>
    </row>
    <row r="407" spans="1:8" hidden="1">
      <c r="A407" s="31" t="s">
        <v>2481</v>
      </c>
      <c r="B407" s="31" t="s">
        <v>2424</v>
      </c>
      <c r="C407" s="31" t="s">
        <v>2406</v>
      </c>
      <c r="D407" s="41">
        <v>653579.62948567071</v>
      </c>
      <c r="E407" s="31" t="s">
        <v>2407</v>
      </c>
      <c r="F407" s="35" t="str">
        <f>INDEX('Crosswalk Particulates'!$B:$B,MATCH('2017 EPA Data'!A407,'Crosswalk Particulates'!$A:$A,0))</f>
        <v>process-ngps-industry</v>
      </c>
      <c r="G407" s="39">
        <f>INDEX('Crosswalk Particulates'!$E:$E,MATCH('2017 EPA Data'!$B407,'Crosswalk Particulates'!$D:$D,0))</f>
        <v>0</v>
      </c>
      <c r="H407" s="50">
        <f t="shared" si="6"/>
        <v>0</v>
      </c>
    </row>
    <row r="408" spans="1:8" hidden="1">
      <c r="A408" s="31" t="s">
        <v>2485</v>
      </c>
      <c r="B408" s="31" t="s">
        <v>2482</v>
      </c>
      <c r="C408" s="31" t="s">
        <v>2406</v>
      </c>
      <c r="D408" s="41">
        <v>649165.47232399997</v>
      </c>
      <c r="E408" s="31" t="s">
        <v>2407</v>
      </c>
      <c r="F408" s="35" t="str">
        <f>INDEX('Crosswalk Particulates'!$B:$B,MATCH('2017 EPA Data'!A408,'Crosswalk Particulates'!$A:$A,0))</f>
        <v>industry-fuel-coal</v>
      </c>
      <c r="G408" s="39">
        <f>INDEX('Crosswalk Particulates'!$E:$E,MATCH('2017 EPA Data'!$B408,'Crosswalk Particulates'!$D:$D,0))</f>
        <v>0</v>
      </c>
      <c r="H408" s="50">
        <f t="shared" si="6"/>
        <v>0</v>
      </c>
    </row>
    <row r="409" spans="1:8" hidden="1">
      <c r="A409" s="31" t="s">
        <v>2473</v>
      </c>
      <c r="B409" s="31" t="s">
        <v>2469</v>
      </c>
      <c r="C409" s="31" t="s">
        <v>2406</v>
      </c>
      <c r="D409" s="41">
        <v>647353.87562199996</v>
      </c>
      <c r="E409" s="31" t="s">
        <v>2407</v>
      </c>
      <c r="F409" s="35" t="str">
        <f>INDEX('Crosswalk Particulates'!$B:$B,MATCH('2017 EPA Data'!A409,'Crosswalk Particulates'!$A:$A,0))</f>
        <v>Electricity Sector</v>
      </c>
      <c r="G409" s="39">
        <f>INDEX('Crosswalk Particulates'!$E:$E,MATCH('2017 EPA Data'!$B409,'Crosswalk Particulates'!$D:$D,0))</f>
        <v>0</v>
      </c>
      <c r="H409" s="50">
        <f t="shared" si="6"/>
        <v>0</v>
      </c>
    </row>
    <row r="410" spans="1:8" hidden="1">
      <c r="A410" s="31" t="s">
        <v>2430</v>
      </c>
      <c r="B410" s="31" t="s">
        <v>2449</v>
      </c>
      <c r="C410" s="31" t="s">
        <v>2446</v>
      </c>
      <c r="D410" s="41">
        <v>643767.2039747067</v>
      </c>
      <c r="E410" s="31" t="s">
        <v>2411</v>
      </c>
      <c r="F410" s="35" t="str">
        <f>INDEX('Crosswalk Particulates'!$B:$B,MATCH('2017 EPA Data'!A410,'Crosswalk Particulates'!$A:$A,0))</f>
        <v>Transportation Sector</v>
      </c>
      <c r="G410" s="39" t="str">
        <f>INDEX('Crosswalk Particulates'!$E:$E,MATCH('2017 EPA Data'!$B410,'Crosswalk Particulates'!$D:$D,0))</f>
        <v>CO</v>
      </c>
      <c r="H410" s="50">
        <f t="shared" si="6"/>
        <v>584016478100.26831</v>
      </c>
    </row>
    <row r="411" spans="1:8" hidden="1">
      <c r="A411" s="31" t="s">
        <v>2467</v>
      </c>
      <c r="B411" s="31" t="s">
        <v>2460</v>
      </c>
      <c r="C411" s="31" t="s">
        <v>2406</v>
      </c>
      <c r="D411" s="41">
        <v>638684.32708389999</v>
      </c>
      <c r="E411" s="31" t="s">
        <v>2407</v>
      </c>
      <c r="F411" s="35" t="str">
        <f>INDEX('Crosswalk Particulates'!$B:$B,MATCH('2017 EPA Data'!A411,'Crosswalk Particulates'!$A:$A,0))</f>
        <v>process-chemicals-industry</v>
      </c>
      <c r="G411" s="39">
        <f>INDEX('Crosswalk Particulates'!$E:$E,MATCH('2017 EPA Data'!$B411,'Crosswalk Particulates'!$D:$D,0))</f>
        <v>0</v>
      </c>
      <c r="H411" s="50">
        <f t="shared" si="6"/>
        <v>0</v>
      </c>
    </row>
    <row r="412" spans="1:8" hidden="1">
      <c r="A412" s="31" t="s">
        <v>2434</v>
      </c>
      <c r="B412" s="31" t="s">
        <v>2424</v>
      </c>
      <c r="C412" s="31" t="s">
        <v>2406</v>
      </c>
      <c r="D412" s="41">
        <v>636516.98533615516</v>
      </c>
      <c r="E412" s="31" t="s">
        <v>2407</v>
      </c>
      <c r="F412" s="35" t="str">
        <f>INDEX('Crosswalk Particulates'!$B:$B,MATCH('2017 EPA Data'!A412,'Crosswalk Particulates'!$A:$A,0))</f>
        <v>Transportation Sector</v>
      </c>
      <c r="G412" s="39">
        <f>INDEX('Crosswalk Particulates'!$E:$E,MATCH('2017 EPA Data'!$B412,'Crosswalk Particulates'!$D:$D,0))</f>
        <v>0</v>
      </c>
      <c r="H412" s="50">
        <f t="shared" si="6"/>
        <v>0</v>
      </c>
    </row>
    <row r="413" spans="1:8" hidden="1">
      <c r="A413" s="31" t="s">
        <v>2418</v>
      </c>
      <c r="B413" s="31" t="s">
        <v>2506</v>
      </c>
      <c r="C413" s="31" t="s">
        <v>2406</v>
      </c>
      <c r="D413" s="41">
        <v>634043.51555526117</v>
      </c>
      <c r="E413" s="31" t="s">
        <v>2407</v>
      </c>
      <c r="F413" s="35" t="str">
        <f>INDEX('Crosswalk Particulates'!$B:$B,MATCH('2017 EPA Data'!A413,'Crosswalk Particulates'!$A:$A,0))</f>
        <v>Other-EPA</v>
      </c>
      <c r="G413" s="39">
        <f>INDEX('Crosswalk Particulates'!$E:$E,MATCH('2017 EPA Data'!$B413,'Crosswalk Particulates'!$D:$D,0))</f>
        <v>0</v>
      </c>
      <c r="H413" s="50">
        <f t="shared" si="6"/>
        <v>0</v>
      </c>
    </row>
    <row r="414" spans="1:8" hidden="1">
      <c r="A414" s="31" t="s">
        <v>2431</v>
      </c>
      <c r="B414" s="31" t="s">
        <v>2449</v>
      </c>
      <c r="C414" s="31" t="s">
        <v>2446</v>
      </c>
      <c r="D414" s="41">
        <v>632265.71078872785</v>
      </c>
      <c r="E414" s="31" t="s">
        <v>2411</v>
      </c>
      <c r="F414" s="35" t="str">
        <f>INDEX('Crosswalk Particulates'!$B:$B,MATCH('2017 EPA Data'!A414,'Crosswalk Particulates'!$A:$A,0))</f>
        <v>process-ngps-industry</v>
      </c>
      <c r="G414" s="39" t="str">
        <f>INDEX('Crosswalk Particulates'!$E:$E,MATCH('2017 EPA Data'!$B414,'Crosswalk Particulates'!$D:$D,0))</f>
        <v>CO</v>
      </c>
      <c r="H414" s="50">
        <f t="shared" si="6"/>
        <v>573582486586.10364</v>
      </c>
    </row>
    <row r="415" spans="1:8" hidden="1">
      <c r="A415" s="31" t="s">
        <v>2443</v>
      </c>
      <c r="B415" s="31" t="s">
        <v>2449</v>
      </c>
      <c r="C415" s="31" t="s">
        <v>2446</v>
      </c>
      <c r="D415" s="41">
        <v>620771.75627530413</v>
      </c>
      <c r="E415" s="31" t="s">
        <v>2411</v>
      </c>
      <c r="F415" s="35" t="str">
        <f>INDEX('Crosswalk Particulates'!$B:$B,MATCH('2017 EPA Data'!A415,'Crosswalk Particulates'!$A:$A,0))</f>
        <v>Transportation Sector</v>
      </c>
      <c r="G415" s="39" t="str">
        <f>INDEX('Crosswalk Particulates'!$E:$E,MATCH('2017 EPA Data'!$B415,'Crosswalk Particulates'!$D:$D,0))</f>
        <v>CO</v>
      </c>
      <c r="H415" s="50">
        <f t="shared" si="6"/>
        <v>563155334048.77405</v>
      </c>
    </row>
    <row r="416" spans="1:8" hidden="1">
      <c r="A416" s="31" t="s">
        <v>2431</v>
      </c>
      <c r="B416" s="31" t="s">
        <v>2498</v>
      </c>
      <c r="C416" s="31" t="s">
        <v>2446</v>
      </c>
      <c r="D416" s="41">
        <v>617568.18563653808</v>
      </c>
      <c r="E416" s="31" t="s">
        <v>2411</v>
      </c>
      <c r="F416" s="35" t="str">
        <f>INDEX('Crosswalk Particulates'!$B:$B,MATCH('2017 EPA Data'!A416,'Crosswalk Particulates'!$A:$A,0))</f>
        <v>process-ngps-industry</v>
      </c>
      <c r="G416" s="39" t="str">
        <f>INDEX('Crosswalk Particulates'!$E:$E,MATCH('2017 EPA Data'!$B416,'Crosswalk Particulates'!$D:$D,0))</f>
        <v>NOX</v>
      </c>
      <c r="H416" s="50">
        <f t="shared" si="6"/>
        <v>560249100195.53308</v>
      </c>
    </row>
    <row r="417" spans="1:8" hidden="1">
      <c r="A417" s="31" t="s">
        <v>2480</v>
      </c>
      <c r="B417" s="31" t="s">
        <v>2437</v>
      </c>
      <c r="C417" s="31" t="s">
        <v>2406</v>
      </c>
      <c r="D417" s="41">
        <v>617214.28267944301</v>
      </c>
      <c r="E417" s="31" t="s">
        <v>2407</v>
      </c>
      <c r="F417" s="35" t="str">
        <f>INDEX('Crosswalk Particulates'!$B:$B,MATCH('2017 EPA Data'!A417,'Crosswalk Particulates'!$A:$A,0))</f>
        <v>Other-EPA</v>
      </c>
      <c r="G417" s="39">
        <f>INDEX('Crosswalk Particulates'!$E:$E,MATCH('2017 EPA Data'!$B417,'Crosswalk Particulates'!$D:$D,0))</f>
        <v>0</v>
      </c>
      <c r="H417" s="50">
        <f t="shared" si="6"/>
        <v>0</v>
      </c>
    </row>
    <row r="418" spans="1:8" hidden="1">
      <c r="A418" s="31" t="s">
        <v>2441</v>
      </c>
      <c r="B418" s="31" t="s">
        <v>2527</v>
      </c>
      <c r="C418" s="31" t="s">
        <v>2406</v>
      </c>
      <c r="D418" s="41">
        <v>617078.253386989</v>
      </c>
      <c r="E418" s="31" t="s">
        <v>2407</v>
      </c>
      <c r="F418" s="35" t="str">
        <f>INDEX('Crosswalk Particulates'!$B:$B,MATCH('2017 EPA Data'!A418,'Crosswalk Particulates'!$A:$A,0))</f>
        <v>process-agriculture-industry</v>
      </c>
      <c r="G418" s="39">
        <f>INDEX('Crosswalk Particulates'!$E:$E,MATCH('2017 EPA Data'!$B418,'Crosswalk Particulates'!$D:$D,0))</f>
        <v>0</v>
      </c>
      <c r="H418" s="50">
        <f t="shared" si="6"/>
        <v>0</v>
      </c>
    </row>
    <row r="419" spans="1:8" hidden="1">
      <c r="A419" s="31" t="s">
        <v>2416</v>
      </c>
      <c r="B419" s="31" t="s">
        <v>2422</v>
      </c>
      <c r="C419" s="31" t="s">
        <v>2406</v>
      </c>
      <c r="D419" s="41">
        <v>616927.57521182345</v>
      </c>
      <c r="E419" s="31" t="s">
        <v>2407</v>
      </c>
      <c r="F419" s="35" t="str">
        <f>INDEX('Crosswalk Particulates'!$B:$B,MATCH('2017 EPA Data'!A419,'Crosswalk Particulates'!$A:$A,0))</f>
        <v>Transportation Sector</v>
      </c>
      <c r="G419" s="39">
        <f>INDEX('Crosswalk Particulates'!$E:$E,MATCH('2017 EPA Data'!$B419,'Crosswalk Particulates'!$D:$D,0))</f>
        <v>0</v>
      </c>
      <c r="H419" s="50">
        <f t="shared" si="6"/>
        <v>0</v>
      </c>
    </row>
    <row r="420" spans="1:8" hidden="1">
      <c r="A420" s="31" t="s">
        <v>2492</v>
      </c>
      <c r="B420" s="31" t="s">
        <v>2422</v>
      </c>
      <c r="C420" s="31" t="s">
        <v>2406</v>
      </c>
      <c r="D420" s="41">
        <v>615744.45833092241</v>
      </c>
      <c r="E420" s="31" t="s">
        <v>2407</v>
      </c>
      <c r="F420" s="35" t="str">
        <f>INDEX('Crosswalk Particulates'!$B:$B,MATCH('2017 EPA Data'!A420,'Crosswalk Particulates'!$A:$A,0))</f>
        <v>Transportation Sector</v>
      </c>
      <c r="G420" s="39">
        <f>INDEX('Crosswalk Particulates'!$E:$E,MATCH('2017 EPA Data'!$B420,'Crosswalk Particulates'!$D:$D,0))</f>
        <v>0</v>
      </c>
      <c r="H420" s="50">
        <f t="shared" si="6"/>
        <v>0</v>
      </c>
    </row>
    <row r="421" spans="1:8" hidden="1">
      <c r="A421" s="31" t="s">
        <v>2438</v>
      </c>
      <c r="B421" s="31" t="s">
        <v>2509</v>
      </c>
      <c r="C421" s="31" t="s">
        <v>2406</v>
      </c>
      <c r="D421" s="41">
        <v>608864.80746669287</v>
      </c>
      <c r="E421" s="31" t="s">
        <v>2407</v>
      </c>
      <c r="F421" s="35" t="str">
        <f>INDEX('Crosswalk Particulates'!$B:$B,MATCH('2017 EPA Data'!A421,'Crosswalk Particulates'!$A:$A,0))</f>
        <v>Residential Buildings Sector</v>
      </c>
      <c r="G421" s="39">
        <f>INDEX('Crosswalk Particulates'!$E:$E,MATCH('2017 EPA Data'!$B421,'Crosswalk Particulates'!$D:$D,0))</f>
        <v>0</v>
      </c>
      <c r="H421" s="50">
        <f t="shared" si="6"/>
        <v>0</v>
      </c>
    </row>
    <row r="422" spans="1:8" hidden="1">
      <c r="A422" s="31" t="s">
        <v>2427</v>
      </c>
      <c r="B422" s="31" t="s">
        <v>2493</v>
      </c>
      <c r="C422" s="31" t="s">
        <v>2406</v>
      </c>
      <c r="D422" s="41">
        <v>607588.4923486301</v>
      </c>
      <c r="E422" s="31" t="s">
        <v>2407</v>
      </c>
      <c r="F422" s="35" t="str">
        <f>INDEX('Crosswalk Particulates'!$B:$B,MATCH('2017 EPA Data'!A422,'Crosswalk Particulates'!$A:$A,0))</f>
        <v>process-other-industry</v>
      </c>
      <c r="G422" s="39">
        <f>INDEX('Crosswalk Particulates'!$E:$E,MATCH('2017 EPA Data'!$B422,'Crosswalk Particulates'!$D:$D,0))</f>
        <v>0</v>
      </c>
      <c r="H422" s="50">
        <f t="shared" si="6"/>
        <v>0</v>
      </c>
    </row>
    <row r="423" spans="1:8" hidden="1">
      <c r="A423" s="31" t="s">
        <v>2444</v>
      </c>
      <c r="B423" s="31" t="s">
        <v>2455</v>
      </c>
      <c r="C423" s="31" t="s">
        <v>2406</v>
      </c>
      <c r="D423" s="41">
        <v>605130.36650660005</v>
      </c>
      <c r="E423" s="31" t="s">
        <v>2407</v>
      </c>
      <c r="F423" s="35" t="str">
        <f>INDEX('Crosswalk Particulates'!$B:$B,MATCH('2017 EPA Data'!A423,'Crosswalk Particulates'!$A:$A,0))</f>
        <v>process-other-industry</v>
      </c>
      <c r="G423" s="39">
        <f>INDEX('Crosswalk Particulates'!$E:$E,MATCH('2017 EPA Data'!$B423,'Crosswalk Particulates'!$D:$D,0))</f>
        <v>0</v>
      </c>
      <c r="H423" s="50">
        <f t="shared" si="6"/>
        <v>0</v>
      </c>
    </row>
    <row r="424" spans="1:8" hidden="1">
      <c r="A424" s="31" t="s">
        <v>2440</v>
      </c>
      <c r="B424" s="31" t="s">
        <v>2498</v>
      </c>
      <c r="C424" s="31" t="s">
        <v>2446</v>
      </c>
      <c r="D424" s="41">
        <v>602436.65062756615</v>
      </c>
      <c r="E424" s="31" t="s">
        <v>2411</v>
      </c>
      <c r="F424" s="35" t="str">
        <f>INDEX('Crosswalk Particulates'!$B:$B,MATCH('2017 EPA Data'!A424,'Crosswalk Particulates'!$A:$A,0))</f>
        <v>industry-fuel-natural gas</v>
      </c>
      <c r="G424" s="39" t="str">
        <f>INDEX('Crosswalk Particulates'!$E:$E,MATCH('2017 EPA Data'!$B424,'Crosswalk Particulates'!$D:$D,0))</f>
        <v>NOX</v>
      </c>
      <c r="H424" s="50">
        <f t="shared" si="6"/>
        <v>546521986217.63953</v>
      </c>
    </row>
    <row r="425" spans="1:8" hidden="1">
      <c r="A425" s="31" t="s">
        <v>2467</v>
      </c>
      <c r="B425" s="31" t="s">
        <v>2528</v>
      </c>
      <c r="C425" s="31" t="s">
        <v>2406</v>
      </c>
      <c r="D425" s="41">
        <v>600099.62335600005</v>
      </c>
      <c r="E425" s="31" t="s">
        <v>2407</v>
      </c>
      <c r="F425" s="35" t="str">
        <f>INDEX('Crosswalk Particulates'!$B:$B,MATCH('2017 EPA Data'!A425,'Crosswalk Particulates'!$A:$A,0))</f>
        <v>process-chemicals-industry</v>
      </c>
      <c r="G425" s="39">
        <f>INDEX('Crosswalk Particulates'!$E:$E,MATCH('2017 EPA Data'!$B425,'Crosswalk Particulates'!$D:$D,0))</f>
        <v>0</v>
      </c>
      <c r="H425" s="50">
        <f t="shared" si="6"/>
        <v>0</v>
      </c>
    </row>
    <row r="426" spans="1:8">
      <c r="A426" s="31" t="s">
        <v>2458</v>
      </c>
      <c r="B426" s="31" t="s">
        <v>2498</v>
      </c>
      <c r="C426" s="31" t="s">
        <v>2446</v>
      </c>
      <c r="D426" s="41">
        <v>599919.50674603903</v>
      </c>
      <c r="E426" s="31" t="s">
        <v>2411</v>
      </c>
      <c r="F426" s="35" t="str">
        <f>INDEX('Crosswalk Particulates'!$B:$B,MATCH('2017 EPA Data'!A426,'Crosswalk Particulates'!$A:$A,0))</f>
        <v>Transportation Sector</v>
      </c>
      <c r="G426" s="39" t="str">
        <f>INDEX('Crosswalk Particulates'!$E:$E,MATCH('2017 EPA Data'!$B426,'Crosswalk Particulates'!$D:$D,0))</f>
        <v>NOX</v>
      </c>
      <c r="H426" s="50">
        <f t="shared" si="6"/>
        <v>544238468984.25952</v>
      </c>
    </row>
    <row r="427" spans="1:8" hidden="1">
      <c r="A427" s="31" t="s">
        <v>2491</v>
      </c>
      <c r="B427" s="31" t="s">
        <v>2482</v>
      </c>
      <c r="C427" s="31" t="s">
        <v>2406</v>
      </c>
      <c r="D427" s="41">
        <v>597361.72866200004</v>
      </c>
      <c r="E427" s="31" t="s">
        <v>2407</v>
      </c>
      <c r="F427" s="35" t="str">
        <f>INDEX('Crosswalk Particulates'!$B:$B,MATCH('2017 EPA Data'!A427,'Crosswalk Particulates'!$A:$A,0))</f>
        <v>process-other-industry</v>
      </c>
      <c r="G427" s="39">
        <f>INDEX('Crosswalk Particulates'!$E:$E,MATCH('2017 EPA Data'!$B427,'Crosswalk Particulates'!$D:$D,0))</f>
        <v>0</v>
      </c>
      <c r="H427" s="50">
        <f t="shared" si="6"/>
        <v>0</v>
      </c>
    </row>
    <row r="428" spans="1:8" hidden="1">
      <c r="A428" s="31" t="s">
        <v>2431</v>
      </c>
      <c r="B428" s="31" t="s">
        <v>2422</v>
      </c>
      <c r="C428" s="31" t="s">
        <v>2406</v>
      </c>
      <c r="D428" s="41">
        <v>595911.13221554982</v>
      </c>
      <c r="E428" s="31" t="s">
        <v>2407</v>
      </c>
      <c r="F428" s="35" t="str">
        <f>INDEX('Crosswalk Particulates'!$B:$B,MATCH('2017 EPA Data'!A428,'Crosswalk Particulates'!$A:$A,0))</f>
        <v>process-ngps-industry</v>
      </c>
      <c r="G428" s="39">
        <f>INDEX('Crosswalk Particulates'!$E:$E,MATCH('2017 EPA Data'!$B428,'Crosswalk Particulates'!$D:$D,0))</f>
        <v>0</v>
      </c>
      <c r="H428" s="50">
        <f t="shared" si="6"/>
        <v>0</v>
      </c>
    </row>
    <row r="429" spans="1:8" hidden="1">
      <c r="A429" s="31" t="s">
        <v>2475</v>
      </c>
      <c r="B429" s="31" t="s">
        <v>2472</v>
      </c>
      <c r="D429" s="41">
        <v>594322.66700473265</v>
      </c>
      <c r="E429" s="31" t="s">
        <v>2407</v>
      </c>
      <c r="F429" s="35" t="str">
        <f>INDEX('Crosswalk Particulates'!$B:$B,MATCH('2017 EPA Data'!A429,'Crosswalk Particulates'!$A:$A,0))</f>
        <v>process-other-industry</v>
      </c>
      <c r="G429" s="39">
        <f>INDEX('Crosswalk Particulates'!$E:$E,MATCH('2017 EPA Data'!$B429,'Crosswalk Particulates'!$D:$D,0))</f>
        <v>0</v>
      </c>
      <c r="H429" s="50">
        <f t="shared" si="6"/>
        <v>0</v>
      </c>
    </row>
    <row r="430" spans="1:8" hidden="1">
      <c r="A430" s="31" t="s">
        <v>2442</v>
      </c>
      <c r="B430" s="31" t="s">
        <v>2428</v>
      </c>
      <c r="C430" s="31" t="s">
        <v>2406</v>
      </c>
      <c r="D430" s="41">
        <v>589889.63547770958</v>
      </c>
      <c r="E430" s="31" t="s">
        <v>2407</v>
      </c>
      <c r="F430" s="35" t="str">
        <f>INDEX('Crosswalk Particulates'!$B:$B,MATCH('2017 EPA Data'!A430,'Crosswalk Particulates'!$A:$A,0))</f>
        <v>process-other-industry</v>
      </c>
      <c r="G430" s="39">
        <f>INDEX('Crosswalk Particulates'!$E:$E,MATCH('2017 EPA Data'!$B430,'Crosswalk Particulates'!$D:$D,0))</f>
        <v>0</v>
      </c>
      <c r="H430" s="50">
        <f t="shared" si="6"/>
        <v>0</v>
      </c>
    </row>
    <row r="431" spans="1:8" hidden="1">
      <c r="A431" s="31" t="s">
        <v>2415</v>
      </c>
      <c r="B431" s="31" t="s">
        <v>2529</v>
      </c>
      <c r="C431" s="31" t="s">
        <v>2406</v>
      </c>
      <c r="D431" s="41">
        <v>575950.64299153094</v>
      </c>
      <c r="E431" s="31" t="s">
        <v>2407</v>
      </c>
      <c r="F431" s="35" t="str">
        <f>INDEX('Crosswalk Particulates'!$B:$B,MATCH('2017 EPA Data'!A431,'Crosswalk Particulates'!$A:$A,0))</f>
        <v>Other-EPA</v>
      </c>
      <c r="G431" s="39">
        <f>INDEX('Crosswalk Particulates'!$E:$E,MATCH('2017 EPA Data'!$B431,'Crosswalk Particulates'!$D:$D,0))</f>
        <v>0</v>
      </c>
      <c r="H431" s="50">
        <f t="shared" si="6"/>
        <v>0</v>
      </c>
    </row>
    <row r="432" spans="1:8" hidden="1">
      <c r="A432" s="31" t="s">
        <v>2423</v>
      </c>
      <c r="B432" s="31" t="s">
        <v>2426</v>
      </c>
      <c r="C432" s="31" t="s">
        <v>2406</v>
      </c>
      <c r="D432" s="41">
        <v>574528.5921079109</v>
      </c>
      <c r="E432" s="31" t="s">
        <v>2407</v>
      </c>
      <c r="F432" s="35" t="str">
        <f>INDEX('Crosswalk Particulates'!$B:$B,MATCH('2017 EPA Data'!A432,'Crosswalk Particulates'!$A:$A,0))</f>
        <v>Other-EPA</v>
      </c>
      <c r="G432" s="39">
        <f>INDEX('Crosswalk Particulates'!$E:$E,MATCH('2017 EPA Data'!$B432,'Crosswalk Particulates'!$D:$D,0))</f>
        <v>0</v>
      </c>
      <c r="H432" s="50">
        <f t="shared" si="6"/>
        <v>0</v>
      </c>
    </row>
    <row r="433" spans="1:8" hidden="1">
      <c r="A433" s="31" t="s">
        <v>2478</v>
      </c>
      <c r="B433" s="31" t="s">
        <v>2499</v>
      </c>
      <c r="C433" s="31" t="s">
        <v>2446</v>
      </c>
      <c r="D433" s="41">
        <v>573571.82875314006</v>
      </c>
      <c r="E433" s="31" t="s">
        <v>2411</v>
      </c>
      <c r="F433" s="35" t="str">
        <f>INDEX('Crosswalk Particulates'!$B:$B,MATCH('2017 EPA Data'!A433,'Crosswalk Particulates'!$A:$A,0))</f>
        <v>Other-EPA</v>
      </c>
      <c r="G433" s="39" t="str">
        <f>INDEX('Crosswalk Particulates'!$E:$E,MATCH('2017 EPA Data'!$B433,'Crosswalk Particulates'!$D:$D,0))</f>
        <v>PM25</v>
      </c>
      <c r="H433" s="50">
        <f t="shared" si="6"/>
        <v>520336229148.91461</v>
      </c>
    </row>
    <row r="434" spans="1:8" hidden="1">
      <c r="A434" s="31" t="s">
        <v>2481</v>
      </c>
      <c r="B434" s="31" t="s">
        <v>2413</v>
      </c>
      <c r="C434" s="31" t="s">
        <v>2406</v>
      </c>
      <c r="D434" s="41">
        <v>564529.80664144666</v>
      </c>
      <c r="E434" s="31" t="s">
        <v>2407</v>
      </c>
      <c r="F434" s="35" t="str">
        <f>INDEX('Crosswalk Particulates'!$B:$B,MATCH('2017 EPA Data'!A434,'Crosswalk Particulates'!$A:$A,0))</f>
        <v>process-ngps-industry</v>
      </c>
      <c r="G434" s="39">
        <f>INDEX('Crosswalk Particulates'!$E:$E,MATCH('2017 EPA Data'!$B434,'Crosswalk Particulates'!$D:$D,0))</f>
        <v>0</v>
      </c>
      <c r="H434" s="50">
        <f t="shared" si="6"/>
        <v>0</v>
      </c>
    </row>
    <row r="435" spans="1:8" hidden="1">
      <c r="A435" s="31" t="s">
        <v>2521</v>
      </c>
      <c r="B435" s="31" t="s">
        <v>2405</v>
      </c>
      <c r="C435" s="31" t="s">
        <v>2406</v>
      </c>
      <c r="D435" s="41">
        <v>561845.47741261602</v>
      </c>
      <c r="E435" s="31" t="s">
        <v>2407</v>
      </c>
      <c r="F435" s="35" t="str">
        <f>INDEX('Crosswalk Particulates'!$B:$B,MATCH('2017 EPA Data'!A435,'Crosswalk Particulates'!$A:$A,0))</f>
        <v>industry-fuel-other</v>
      </c>
      <c r="G435" s="39">
        <f>INDEX('Crosswalk Particulates'!$E:$E,MATCH('2017 EPA Data'!$B435,'Crosswalk Particulates'!$D:$D,0))</f>
        <v>0</v>
      </c>
      <c r="H435" s="50">
        <f t="shared" si="6"/>
        <v>0</v>
      </c>
    </row>
    <row r="436" spans="1:8" hidden="1">
      <c r="A436" s="31" t="s">
        <v>2491</v>
      </c>
      <c r="B436" s="31" t="s">
        <v>2460</v>
      </c>
      <c r="C436" s="31" t="s">
        <v>2406</v>
      </c>
      <c r="D436" s="41">
        <v>551805.00800000003</v>
      </c>
      <c r="E436" s="31" t="s">
        <v>2407</v>
      </c>
      <c r="F436" s="35" t="str">
        <f>INDEX('Crosswalk Particulates'!$B:$B,MATCH('2017 EPA Data'!A436,'Crosswalk Particulates'!$A:$A,0))</f>
        <v>process-other-industry</v>
      </c>
      <c r="G436" s="39">
        <f>INDEX('Crosswalk Particulates'!$E:$E,MATCH('2017 EPA Data'!$B436,'Crosswalk Particulates'!$D:$D,0))</f>
        <v>0</v>
      </c>
      <c r="H436" s="50">
        <f t="shared" si="6"/>
        <v>0</v>
      </c>
    </row>
    <row r="437" spans="1:8" hidden="1">
      <c r="A437" s="31" t="s">
        <v>2418</v>
      </c>
      <c r="B437" s="31" t="s">
        <v>2510</v>
      </c>
      <c r="C437" s="31" t="s">
        <v>2406</v>
      </c>
      <c r="D437" s="41">
        <v>540140.86061476008</v>
      </c>
      <c r="E437" s="31" t="s">
        <v>2407</v>
      </c>
      <c r="F437" s="35" t="str">
        <f>INDEX('Crosswalk Particulates'!$B:$B,MATCH('2017 EPA Data'!A437,'Crosswalk Particulates'!$A:$A,0))</f>
        <v>Other-EPA</v>
      </c>
      <c r="G437" s="39">
        <f>INDEX('Crosswalk Particulates'!$E:$E,MATCH('2017 EPA Data'!$B437,'Crosswalk Particulates'!$D:$D,0))</f>
        <v>0</v>
      </c>
      <c r="H437" s="50">
        <f t="shared" si="6"/>
        <v>0</v>
      </c>
    </row>
    <row r="438" spans="1:8" hidden="1">
      <c r="A438" s="31" t="s">
        <v>2416</v>
      </c>
      <c r="B438" s="31" t="s">
        <v>2428</v>
      </c>
      <c r="C438" s="31" t="s">
        <v>2406</v>
      </c>
      <c r="D438" s="41">
        <v>539310.52959126688</v>
      </c>
      <c r="E438" s="31" t="s">
        <v>2407</v>
      </c>
      <c r="F438" s="35" t="str">
        <f>INDEX('Crosswalk Particulates'!$B:$B,MATCH('2017 EPA Data'!A438,'Crosswalk Particulates'!$A:$A,0))</f>
        <v>Transportation Sector</v>
      </c>
      <c r="G438" s="39">
        <f>INDEX('Crosswalk Particulates'!$E:$E,MATCH('2017 EPA Data'!$B438,'Crosswalk Particulates'!$D:$D,0))</f>
        <v>0</v>
      </c>
      <c r="H438" s="50">
        <f t="shared" si="6"/>
        <v>0</v>
      </c>
    </row>
    <row r="439" spans="1:8" hidden="1">
      <c r="A439" s="31" t="s">
        <v>2467</v>
      </c>
      <c r="B439" s="31" t="s">
        <v>2432</v>
      </c>
      <c r="C439" s="31" t="s">
        <v>2406</v>
      </c>
      <c r="D439" s="41">
        <v>537447.55746557482</v>
      </c>
      <c r="E439" s="31" t="s">
        <v>2407</v>
      </c>
      <c r="F439" s="35" t="str">
        <f>INDEX('Crosswalk Particulates'!$B:$B,MATCH('2017 EPA Data'!A439,'Crosswalk Particulates'!$A:$A,0))</f>
        <v>process-chemicals-industry</v>
      </c>
      <c r="G439" s="39">
        <f>INDEX('Crosswalk Particulates'!$E:$E,MATCH('2017 EPA Data'!$B439,'Crosswalk Particulates'!$D:$D,0))</f>
        <v>0</v>
      </c>
      <c r="H439" s="50">
        <f t="shared" si="6"/>
        <v>0</v>
      </c>
    </row>
    <row r="440" spans="1:8" hidden="1">
      <c r="A440" s="31" t="s">
        <v>2478</v>
      </c>
      <c r="B440" s="31" t="s">
        <v>2519</v>
      </c>
      <c r="D440" s="41">
        <v>536603.97724634258</v>
      </c>
      <c r="E440" s="31" t="s">
        <v>2411</v>
      </c>
      <c r="F440" s="35" t="str">
        <f>INDEX('Crosswalk Particulates'!$B:$B,MATCH('2017 EPA Data'!A440,'Crosswalk Particulates'!$A:$A,0))</f>
        <v>Other-EPA</v>
      </c>
      <c r="G440" s="39">
        <f>INDEX('Crosswalk Particulates'!$E:$E,MATCH('2017 EPA Data'!$B440,'Crosswalk Particulates'!$D:$D,0))</f>
        <v>0</v>
      </c>
      <c r="H440" s="50">
        <f t="shared" si="6"/>
        <v>486799518507.80872</v>
      </c>
    </row>
    <row r="441" spans="1:8" hidden="1">
      <c r="A441" s="31" t="s">
        <v>2419</v>
      </c>
      <c r="B441" s="31" t="s">
        <v>2424</v>
      </c>
      <c r="C441" s="31" t="s">
        <v>2406</v>
      </c>
      <c r="D441" s="41">
        <v>536135.0359591028</v>
      </c>
      <c r="E441" s="31" t="s">
        <v>2407</v>
      </c>
      <c r="F441" s="35" t="str">
        <f>INDEX('Crosswalk Particulates'!$B:$B,MATCH('2017 EPA Data'!A441,'Crosswalk Particulates'!$A:$A,0))</f>
        <v>process-other-industry</v>
      </c>
      <c r="G441" s="39">
        <f>INDEX('Crosswalk Particulates'!$E:$E,MATCH('2017 EPA Data'!$B441,'Crosswalk Particulates'!$D:$D,0))</f>
        <v>0</v>
      </c>
      <c r="H441" s="50">
        <f t="shared" si="6"/>
        <v>0</v>
      </c>
    </row>
    <row r="442" spans="1:8" hidden="1">
      <c r="A442" s="31" t="s">
        <v>2518</v>
      </c>
      <c r="B442" s="31" t="s">
        <v>2413</v>
      </c>
      <c r="C442" s="31" t="s">
        <v>2406</v>
      </c>
      <c r="D442" s="41">
        <v>535584.36818313482</v>
      </c>
      <c r="E442" s="31" t="s">
        <v>2407</v>
      </c>
      <c r="F442" s="35" t="str">
        <f>INDEX('Crosswalk Particulates'!$B:$B,MATCH('2017 EPA Data'!A442,'Crosswalk Particulates'!$A:$A,0))</f>
        <v>industry-fuel-oil</v>
      </c>
      <c r="G442" s="39">
        <f>INDEX('Crosswalk Particulates'!$E:$E,MATCH('2017 EPA Data'!$B442,'Crosswalk Particulates'!$D:$D,0))</f>
        <v>0</v>
      </c>
      <c r="H442" s="50">
        <f t="shared" si="6"/>
        <v>0</v>
      </c>
    </row>
    <row r="443" spans="1:8" hidden="1">
      <c r="A443" s="31" t="s">
        <v>2436</v>
      </c>
      <c r="B443" s="31" t="s">
        <v>2413</v>
      </c>
      <c r="C443" s="31" t="s">
        <v>2406</v>
      </c>
      <c r="D443" s="41">
        <v>533332.84360203659</v>
      </c>
      <c r="E443" s="31" t="s">
        <v>2407</v>
      </c>
      <c r="F443" s="35" t="str">
        <f>INDEX('Crosswalk Particulates'!$B:$B,MATCH('2017 EPA Data'!A443,'Crosswalk Particulates'!$A:$A,0))</f>
        <v>process-other-industry</v>
      </c>
      <c r="G443" s="39">
        <f>INDEX('Crosswalk Particulates'!$E:$E,MATCH('2017 EPA Data'!$B443,'Crosswalk Particulates'!$D:$D,0))</f>
        <v>0</v>
      </c>
      <c r="H443" s="50">
        <f t="shared" si="6"/>
        <v>0</v>
      </c>
    </row>
    <row r="444" spans="1:8" hidden="1">
      <c r="A444" s="31" t="s">
        <v>2434</v>
      </c>
      <c r="B444" s="31" t="s">
        <v>2425</v>
      </c>
      <c r="C444" s="31" t="s">
        <v>2406</v>
      </c>
      <c r="D444" s="41">
        <v>532975.52357564284</v>
      </c>
      <c r="E444" s="31" t="s">
        <v>2407</v>
      </c>
      <c r="F444" s="35" t="str">
        <f>INDEX('Crosswalk Particulates'!$B:$B,MATCH('2017 EPA Data'!A444,'Crosswalk Particulates'!$A:$A,0))</f>
        <v>Transportation Sector</v>
      </c>
      <c r="G444" s="39">
        <f>INDEX('Crosswalk Particulates'!$E:$E,MATCH('2017 EPA Data'!$B444,'Crosswalk Particulates'!$D:$D,0))</f>
        <v>0</v>
      </c>
      <c r="H444" s="50">
        <f t="shared" si="6"/>
        <v>0</v>
      </c>
    </row>
    <row r="445" spans="1:8" hidden="1">
      <c r="A445" s="31" t="s">
        <v>2440</v>
      </c>
      <c r="B445" s="31" t="s">
        <v>2437</v>
      </c>
      <c r="C445" s="31" t="s">
        <v>2406</v>
      </c>
      <c r="D445" s="41">
        <v>527967.45303699782</v>
      </c>
      <c r="E445" s="31" t="s">
        <v>2407</v>
      </c>
      <c r="F445" s="35" t="str">
        <f>INDEX('Crosswalk Particulates'!$B:$B,MATCH('2017 EPA Data'!A445,'Crosswalk Particulates'!$A:$A,0))</f>
        <v>industry-fuel-natural gas</v>
      </c>
      <c r="G445" s="39">
        <f>INDEX('Crosswalk Particulates'!$E:$E,MATCH('2017 EPA Data'!$B445,'Crosswalk Particulates'!$D:$D,0))</f>
        <v>0</v>
      </c>
      <c r="H445" s="50">
        <f t="shared" si="6"/>
        <v>0</v>
      </c>
    </row>
    <row r="446" spans="1:8" hidden="1">
      <c r="A446" s="31" t="s">
        <v>2436</v>
      </c>
      <c r="B446" s="31" t="s">
        <v>2530</v>
      </c>
      <c r="C446" s="31" t="s">
        <v>2406</v>
      </c>
      <c r="D446" s="41">
        <v>519873.21292333602</v>
      </c>
      <c r="E446" s="31" t="s">
        <v>2407</v>
      </c>
      <c r="F446" s="35" t="str">
        <f>INDEX('Crosswalk Particulates'!$B:$B,MATCH('2017 EPA Data'!A446,'Crosswalk Particulates'!$A:$A,0))</f>
        <v>process-other-industry</v>
      </c>
      <c r="G446" s="39">
        <f>INDEX('Crosswalk Particulates'!$E:$E,MATCH('2017 EPA Data'!$B446,'Crosswalk Particulates'!$D:$D,0))</f>
        <v>0</v>
      </c>
      <c r="H446" s="50">
        <f t="shared" si="6"/>
        <v>0</v>
      </c>
    </row>
    <row r="447" spans="1:8" hidden="1">
      <c r="A447" s="31" t="s">
        <v>2490</v>
      </c>
      <c r="B447" s="31" t="s">
        <v>2503</v>
      </c>
      <c r="C447" s="31" t="s">
        <v>2406</v>
      </c>
      <c r="D447" s="41">
        <v>516597.14128646581</v>
      </c>
      <c r="E447" s="31" t="s">
        <v>2407</v>
      </c>
      <c r="F447" s="35" t="str">
        <f>INDEX('Crosswalk Particulates'!$B:$B,MATCH('2017 EPA Data'!A447,'Crosswalk Particulates'!$A:$A,0))</f>
        <v>Commercial Buildings Sector</v>
      </c>
      <c r="G447" s="39">
        <f>INDEX('Crosswalk Particulates'!$E:$E,MATCH('2017 EPA Data'!$B447,'Crosswalk Particulates'!$D:$D,0))</f>
        <v>0</v>
      </c>
      <c r="H447" s="50">
        <f t="shared" si="6"/>
        <v>0</v>
      </c>
    </row>
    <row r="448" spans="1:8" hidden="1">
      <c r="A448" s="31" t="s">
        <v>2436</v>
      </c>
      <c r="B448" s="31" t="s">
        <v>2465</v>
      </c>
      <c r="C448" s="31" t="s">
        <v>2406</v>
      </c>
      <c r="D448" s="41">
        <v>515344.88735831599</v>
      </c>
      <c r="E448" s="31" t="s">
        <v>2407</v>
      </c>
      <c r="F448" s="35" t="str">
        <f>INDEX('Crosswalk Particulates'!$B:$B,MATCH('2017 EPA Data'!A448,'Crosswalk Particulates'!$A:$A,0))</f>
        <v>process-other-industry</v>
      </c>
      <c r="G448" s="39">
        <f>INDEX('Crosswalk Particulates'!$E:$E,MATCH('2017 EPA Data'!$B448,'Crosswalk Particulates'!$D:$D,0))</f>
        <v>0</v>
      </c>
      <c r="H448" s="50">
        <f t="shared" si="6"/>
        <v>0</v>
      </c>
    </row>
    <row r="449" spans="1:8" hidden="1">
      <c r="A449" s="31" t="s">
        <v>2443</v>
      </c>
      <c r="B449" s="31" t="s">
        <v>2414</v>
      </c>
      <c r="C449" s="31" t="s">
        <v>2406</v>
      </c>
      <c r="D449" s="41">
        <v>512825.77572247095</v>
      </c>
      <c r="E449" s="31" t="s">
        <v>2407</v>
      </c>
      <c r="F449" s="35" t="str">
        <f>INDEX('Crosswalk Particulates'!$B:$B,MATCH('2017 EPA Data'!A449,'Crosswalk Particulates'!$A:$A,0))</f>
        <v>Transportation Sector</v>
      </c>
      <c r="G449" s="39">
        <f>INDEX('Crosswalk Particulates'!$E:$E,MATCH('2017 EPA Data'!$B449,'Crosswalk Particulates'!$D:$D,0))</f>
        <v>0</v>
      </c>
      <c r="H449" s="50">
        <f t="shared" si="6"/>
        <v>0</v>
      </c>
    </row>
    <row r="450" spans="1:8" hidden="1">
      <c r="A450" s="31" t="s">
        <v>2430</v>
      </c>
      <c r="B450" s="31" t="s">
        <v>2447</v>
      </c>
      <c r="C450" s="31" t="s">
        <v>2406</v>
      </c>
      <c r="D450" s="41">
        <v>509605.09533061134</v>
      </c>
      <c r="E450" s="31" t="s">
        <v>2407</v>
      </c>
      <c r="F450" s="35" t="str">
        <f>INDEX('Crosswalk Particulates'!$B:$B,MATCH('2017 EPA Data'!A450,'Crosswalk Particulates'!$A:$A,0))</f>
        <v>Transportation Sector</v>
      </c>
      <c r="G450" s="39">
        <f>INDEX('Crosswalk Particulates'!$E:$E,MATCH('2017 EPA Data'!$B450,'Crosswalk Particulates'!$D:$D,0))</f>
        <v>0</v>
      </c>
      <c r="H450" s="50">
        <f t="shared" si="6"/>
        <v>0</v>
      </c>
    </row>
    <row r="451" spans="1:8" hidden="1">
      <c r="A451" s="31" t="s">
        <v>2442</v>
      </c>
      <c r="B451" s="31" t="s">
        <v>2424</v>
      </c>
      <c r="C451" s="31" t="s">
        <v>2406</v>
      </c>
      <c r="D451" s="41">
        <v>504889.3358351714</v>
      </c>
      <c r="E451" s="31" t="s">
        <v>2407</v>
      </c>
      <c r="F451" s="35" t="str">
        <f>INDEX('Crosswalk Particulates'!$B:$B,MATCH('2017 EPA Data'!A451,'Crosswalk Particulates'!$A:$A,0))</f>
        <v>process-other-industry</v>
      </c>
      <c r="G451" s="39">
        <f>INDEX('Crosswalk Particulates'!$E:$E,MATCH('2017 EPA Data'!$B451,'Crosswalk Particulates'!$D:$D,0))</f>
        <v>0</v>
      </c>
      <c r="H451" s="50">
        <f t="shared" si="6"/>
        <v>0</v>
      </c>
    </row>
    <row r="452" spans="1:8" hidden="1">
      <c r="A452" s="31" t="s">
        <v>2467</v>
      </c>
      <c r="B452" s="31" t="s">
        <v>2531</v>
      </c>
      <c r="C452" s="31" t="s">
        <v>2406</v>
      </c>
      <c r="D452" s="41">
        <v>504693.90054937702</v>
      </c>
      <c r="E452" s="31" t="s">
        <v>2407</v>
      </c>
      <c r="F452" s="35" t="str">
        <f>INDEX('Crosswalk Particulates'!$B:$B,MATCH('2017 EPA Data'!A452,'Crosswalk Particulates'!$A:$A,0))</f>
        <v>process-chemicals-industry</v>
      </c>
      <c r="G452" s="39">
        <f>INDEX('Crosswalk Particulates'!$E:$E,MATCH('2017 EPA Data'!$B452,'Crosswalk Particulates'!$D:$D,0))</f>
        <v>0</v>
      </c>
      <c r="H452" s="50">
        <f t="shared" ref="H452:H515" si="7">IF(E452="TON",D452/metricton_to_shortton,0)*10^6</f>
        <v>0</v>
      </c>
    </row>
    <row r="453" spans="1:8" hidden="1">
      <c r="A453" s="31" t="s">
        <v>2415</v>
      </c>
      <c r="B453" s="31" t="s">
        <v>2532</v>
      </c>
      <c r="C453" s="31" t="s">
        <v>2406</v>
      </c>
      <c r="D453" s="41">
        <v>503587.61416245782</v>
      </c>
      <c r="E453" s="31" t="s">
        <v>2407</v>
      </c>
      <c r="F453" s="35" t="str">
        <f>INDEX('Crosswalk Particulates'!$B:$B,MATCH('2017 EPA Data'!A453,'Crosswalk Particulates'!$A:$A,0))</f>
        <v>Other-EPA</v>
      </c>
      <c r="G453" s="39">
        <f>INDEX('Crosswalk Particulates'!$E:$E,MATCH('2017 EPA Data'!$B453,'Crosswalk Particulates'!$D:$D,0))</f>
        <v>0</v>
      </c>
      <c r="H453" s="50">
        <f t="shared" si="7"/>
        <v>0</v>
      </c>
    </row>
    <row r="454" spans="1:8" hidden="1">
      <c r="A454" s="31" t="s">
        <v>2419</v>
      </c>
      <c r="B454" s="31" t="s">
        <v>2533</v>
      </c>
      <c r="C454" s="31" t="s">
        <v>2406</v>
      </c>
      <c r="D454" s="41">
        <v>500040.13427158369</v>
      </c>
      <c r="E454" s="31" t="s">
        <v>2407</v>
      </c>
      <c r="F454" s="35" t="str">
        <f>INDEX('Crosswalk Particulates'!$B:$B,MATCH('2017 EPA Data'!A454,'Crosswalk Particulates'!$A:$A,0))</f>
        <v>process-other-industry</v>
      </c>
      <c r="G454" s="39">
        <f>INDEX('Crosswalk Particulates'!$E:$E,MATCH('2017 EPA Data'!$B454,'Crosswalk Particulates'!$D:$D,0))</f>
        <v>0</v>
      </c>
      <c r="H454" s="50">
        <f t="shared" si="7"/>
        <v>0</v>
      </c>
    </row>
    <row r="455" spans="1:8" hidden="1">
      <c r="A455" s="31" t="s">
        <v>2508</v>
      </c>
      <c r="B455" s="31" t="s">
        <v>2424</v>
      </c>
      <c r="C455" s="31" t="s">
        <v>2406</v>
      </c>
      <c r="D455" s="41">
        <v>498358.18260084098</v>
      </c>
      <c r="E455" s="31" t="s">
        <v>2407</v>
      </c>
      <c r="F455" s="35" t="str">
        <f>INDEX('Crosswalk Particulates'!$B:$B,MATCH('2017 EPA Data'!A455,'Crosswalk Particulates'!$A:$A,0))</f>
        <v>process-iron and steel-industry</v>
      </c>
      <c r="G455" s="39">
        <f>INDEX('Crosswalk Particulates'!$E:$E,MATCH('2017 EPA Data'!$B455,'Crosswalk Particulates'!$D:$D,0))</f>
        <v>0</v>
      </c>
      <c r="H455" s="50">
        <f t="shared" si="7"/>
        <v>0</v>
      </c>
    </row>
    <row r="456" spans="1:8" hidden="1">
      <c r="A456" s="31" t="s">
        <v>2467</v>
      </c>
      <c r="B456" s="31" t="s">
        <v>2534</v>
      </c>
      <c r="C456" s="31" t="s">
        <v>2406</v>
      </c>
      <c r="D456" s="41">
        <v>498269.76601464523</v>
      </c>
      <c r="E456" s="31" t="s">
        <v>2407</v>
      </c>
      <c r="F456" s="35" t="str">
        <f>INDEX('Crosswalk Particulates'!$B:$B,MATCH('2017 EPA Data'!A456,'Crosswalk Particulates'!$A:$A,0))</f>
        <v>process-chemicals-industry</v>
      </c>
      <c r="G456" s="39">
        <f>INDEX('Crosswalk Particulates'!$E:$E,MATCH('2017 EPA Data'!$B456,'Crosswalk Particulates'!$D:$D,0))</f>
        <v>0</v>
      </c>
      <c r="H456" s="50">
        <f t="shared" si="7"/>
        <v>0</v>
      </c>
    </row>
    <row r="457" spans="1:8" hidden="1">
      <c r="A457" s="31" t="s">
        <v>2418</v>
      </c>
      <c r="B457" s="31" t="s">
        <v>2514</v>
      </c>
      <c r="C457" s="31" t="s">
        <v>2406</v>
      </c>
      <c r="D457" s="41">
        <v>497603.75652797637</v>
      </c>
      <c r="E457" s="31" t="s">
        <v>2407</v>
      </c>
      <c r="F457" s="35" t="str">
        <f>INDEX('Crosswalk Particulates'!$B:$B,MATCH('2017 EPA Data'!A457,'Crosswalk Particulates'!$A:$A,0))</f>
        <v>Other-EPA</v>
      </c>
      <c r="G457" s="39">
        <f>INDEX('Crosswalk Particulates'!$E:$E,MATCH('2017 EPA Data'!$B457,'Crosswalk Particulates'!$D:$D,0))</f>
        <v>0</v>
      </c>
      <c r="H457" s="50">
        <f t="shared" si="7"/>
        <v>0</v>
      </c>
    </row>
    <row r="458" spans="1:8" hidden="1">
      <c r="A458" s="31" t="s">
        <v>2418</v>
      </c>
      <c r="B458" s="31" t="s">
        <v>2515</v>
      </c>
      <c r="C458" s="31" t="s">
        <v>2406</v>
      </c>
      <c r="D458" s="41">
        <v>497603.75652797637</v>
      </c>
      <c r="E458" s="31" t="s">
        <v>2407</v>
      </c>
      <c r="F458" s="35" t="str">
        <f>INDEX('Crosswalk Particulates'!$B:$B,MATCH('2017 EPA Data'!A458,'Crosswalk Particulates'!$A:$A,0))</f>
        <v>Other-EPA</v>
      </c>
      <c r="G458" s="39">
        <f>INDEX('Crosswalk Particulates'!$E:$E,MATCH('2017 EPA Data'!$B458,'Crosswalk Particulates'!$D:$D,0))</f>
        <v>0</v>
      </c>
      <c r="H458" s="50">
        <f t="shared" si="7"/>
        <v>0</v>
      </c>
    </row>
    <row r="459" spans="1:8" hidden="1">
      <c r="A459" s="31" t="s">
        <v>2436</v>
      </c>
      <c r="B459" s="31" t="s">
        <v>2445</v>
      </c>
      <c r="C459" s="31" t="s">
        <v>2446</v>
      </c>
      <c r="D459" s="41">
        <v>492538.64643701632</v>
      </c>
      <c r="E459" s="31" t="s">
        <v>2411</v>
      </c>
      <c r="F459" s="35" t="str">
        <f>INDEX('Crosswalk Particulates'!$B:$B,MATCH('2017 EPA Data'!A459,'Crosswalk Particulates'!$A:$A,0))</f>
        <v>process-other-industry</v>
      </c>
      <c r="G459" s="39" t="str">
        <f>INDEX('Crosswalk Particulates'!$E:$E,MATCH('2017 EPA Data'!$B459,'Crosswalk Particulates'!$D:$D,0))</f>
        <v>VOC</v>
      </c>
      <c r="H459" s="50">
        <f t="shared" si="7"/>
        <v>446824075293.71625</v>
      </c>
    </row>
    <row r="460" spans="1:8" hidden="1">
      <c r="A460" s="31" t="s">
        <v>2474</v>
      </c>
      <c r="B460" s="31" t="s">
        <v>2493</v>
      </c>
      <c r="C460" s="31" t="s">
        <v>2406</v>
      </c>
      <c r="D460" s="41">
        <v>490634.71337998955</v>
      </c>
      <c r="E460" s="31" t="s">
        <v>2407</v>
      </c>
      <c r="F460" s="35" t="str">
        <f>INDEX('Crosswalk Particulates'!$B:$B,MATCH('2017 EPA Data'!A460,'Crosswalk Particulates'!$A:$A,0))</f>
        <v>process-other-industry</v>
      </c>
      <c r="G460" s="39">
        <f>INDEX('Crosswalk Particulates'!$E:$E,MATCH('2017 EPA Data'!$B460,'Crosswalk Particulates'!$D:$D,0))</f>
        <v>0</v>
      </c>
      <c r="H460" s="50">
        <f t="shared" si="7"/>
        <v>0</v>
      </c>
    </row>
    <row r="461" spans="1:8" hidden="1">
      <c r="A461" s="31" t="s">
        <v>2416</v>
      </c>
      <c r="B461" s="31" t="s">
        <v>2437</v>
      </c>
      <c r="C461" s="31" t="s">
        <v>2406</v>
      </c>
      <c r="D461" s="41">
        <v>490092.98641235899</v>
      </c>
      <c r="E461" s="31" t="s">
        <v>2407</v>
      </c>
      <c r="F461" s="35" t="str">
        <f>INDEX('Crosswalk Particulates'!$B:$B,MATCH('2017 EPA Data'!A461,'Crosswalk Particulates'!$A:$A,0))</f>
        <v>Transportation Sector</v>
      </c>
      <c r="G461" s="39">
        <f>INDEX('Crosswalk Particulates'!$E:$E,MATCH('2017 EPA Data'!$B461,'Crosswalk Particulates'!$D:$D,0))</f>
        <v>0</v>
      </c>
      <c r="H461" s="50">
        <f t="shared" si="7"/>
        <v>0</v>
      </c>
    </row>
    <row r="462" spans="1:8" hidden="1">
      <c r="A462" s="31" t="s">
        <v>2496</v>
      </c>
      <c r="B462" s="31" t="s">
        <v>2424</v>
      </c>
      <c r="C462" s="31" t="s">
        <v>2406</v>
      </c>
      <c r="D462" s="41">
        <v>486884.09168000001</v>
      </c>
      <c r="E462" s="31" t="s">
        <v>2407</v>
      </c>
      <c r="F462" s="35" t="str">
        <f>INDEX('Crosswalk Particulates'!$B:$B,MATCH('2017 EPA Data'!A462,'Crosswalk Particulates'!$A:$A,0))</f>
        <v>process-cement-industry</v>
      </c>
      <c r="G462" s="39">
        <f>INDEX('Crosswalk Particulates'!$E:$E,MATCH('2017 EPA Data'!$B462,'Crosswalk Particulates'!$D:$D,0))</f>
        <v>0</v>
      </c>
      <c r="H462" s="50">
        <f t="shared" si="7"/>
        <v>0</v>
      </c>
    </row>
    <row r="463" spans="1:8" hidden="1">
      <c r="A463" s="31" t="s">
        <v>2475</v>
      </c>
      <c r="B463" s="31" t="s">
        <v>2482</v>
      </c>
      <c r="C463" s="31" t="s">
        <v>2406</v>
      </c>
      <c r="D463" s="41">
        <v>484634.08094000001</v>
      </c>
      <c r="E463" s="31" t="s">
        <v>2407</v>
      </c>
      <c r="F463" s="35" t="str">
        <f>INDEX('Crosswalk Particulates'!$B:$B,MATCH('2017 EPA Data'!A463,'Crosswalk Particulates'!$A:$A,0))</f>
        <v>process-other-industry</v>
      </c>
      <c r="G463" s="39">
        <f>INDEX('Crosswalk Particulates'!$E:$E,MATCH('2017 EPA Data'!$B463,'Crosswalk Particulates'!$D:$D,0))</f>
        <v>0</v>
      </c>
      <c r="H463" s="50">
        <f t="shared" si="7"/>
        <v>0</v>
      </c>
    </row>
    <row r="464" spans="1:8" hidden="1">
      <c r="A464" s="31" t="s">
        <v>2467</v>
      </c>
      <c r="B464" s="31" t="s">
        <v>2450</v>
      </c>
      <c r="C464" s="31" t="s">
        <v>2406</v>
      </c>
      <c r="D464" s="41">
        <v>484200.13578960003</v>
      </c>
      <c r="E464" s="31" t="s">
        <v>2407</v>
      </c>
      <c r="F464" s="35" t="str">
        <f>INDEX('Crosswalk Particulates'!$B:$B,MATCH('2017 EPA Data'!A464,'Crosswalk Particulates'!$A:$A,0))</f>
        <v>process-chemicals-industry</v>
      </c>
      <c r="G464" s="39">
        <f>INDEX('Crosswalk Particulates'!$E:$E,MATCH('2017 EPA Data'!$B464,'Crosswalk Particulates'!$D:$D,0))</f>
        <v>0</v>
      </c>
      <c r="H464" s="50">
        <f t="shared" si="7"/>
        <v>0</v>
      </c>
    </row>
    <row r="465" spans="1:8" hidden="1">
      <c r="A465" s="31" t="s">
        <v>2434</v>
      </c>
      <c r="B465" s="31" t="s">
        <v>2420</v>
      </c>
      <c r="C465" s="31" t="s">
        <v>2406</v>
      </c>
      <c r="D465" s="41">
        <v>481436.45681440679</v>
      </c>
      <c r="E465" s="31" t="s">
        <v>2407</v>
      </c>
      <c r="F465" s="35" t="str">
        <f>INDEX('Crosswalk Particulates'!$B:$B,MATCH('2017 EPA Data'!A465,'Crosswalk Particulates'!$A:$A,0))</f>
        <v>Transportation Sector</v>
      </c>
      <c r="G465" s="39">
        <f>INDEX('Crosswalk Particulates'!$E:$E,MATCH('2017 EPA Data'!$B465,'Crosswalk Particulates'!$D:$D,0))</f>
        <v>0</v>
      </c>
      <c r="H465" s="50">
        <f t="shared" si="7"/>
        <v>0</v>
      </c>
    </row>
    <row r="466" spans="1:8" hidden="1">
      <c r="A466" s="31" t="s">
        <v>2485</v>
      </c>
      <c r="B466" s="31" t="s">
        <v>2472</v>
      </c>
      <c r="D466" s="41">
        <v>481245.33</v>
      </c>
      <c r="E466" s="31" t="s">
        <v>2407</v>
      </c>
      <c r="F466" s="35" t="str">
        <f>INDEX('Crosswalk Particulates'!$B:$B,MATCH('2017 EPA Data'!A466,'Crosswalk Particulates'!$A:$A,0))</f>
        <v>industry-fuel-coal</v>
      </c>
      <c r="G466" s="39">
        <f>INDEX('Crosswalk Particulates'!$E:$E,MATCH('2017 EPA Data'!$B466,'Crosswalk Particulates'!$D:$D,0))</f>
        <v>0</v>
      </c>
      <c r="H466" s="50">
        <f t="shared" si="7"/>
        <v>0</v>
      </c>
    </row>
    <row r="467" spans="1:8" hidden="1">
      <c r="A467" s="31" t="s">
        <v>2434</v>
      </c>
      <c r="B467" s="31" t="s">
        <v>2417</v>
      </c>
      <c r="C467" s="31" t="s">
        <v>2406</v>
      </c>
      <c r="D467" s="41">
        <v>477032.53794606059</v>
      </c>
      <c r="E467" s="31" t="s">
        <v>2407</v>
      </c>
      <c r="F467" s="35" t="str">
        <f>INDEX('Crosswalk Particulates'!$B:$B,MATCH('2017 EPA Data'!A467,'Crosswalk Particulates'!$A:$A,0))</f>
        <v>Transportation Sector</v>
      </c>
      <c r="G467" s="39">
        <f>INDEX('Crosswalk Particulates'!$E:$E,MATCH('2017 EPA Data'!$B467,'Crosswalk Particulates'!$D:$D,0))</f>
        <v>0</v>
      </c>
      <c r="H467" s="50">
        <f t="shared" si="7"/>
        <v>0</v>
      </c>
    </row>
    <row r="468" spans="1:8" hidden="1">
      <c r="A468" s="31" t="s">
        <v>2467</v>
      </c>
      <c r="B468" s="31" t="s">
        <v>2413</v>
      </c>
      <c r="C468" s="31" t="s">
        <v>2406</v>
      </c>
      <c r="D468" s="41">
        <v>471418.11727865681</v>
      </c>
      <c r="E468" s="31" t="s">
        <v>2407</v>
      </c>
      <c r="F468" s="35" t="str">
        <f>INDEX('Crosswalk Particulates'!$B:$B,MATCH('2017 EPA Data'!A468,'Crosswalk Particulates'!$A:$A,0))</f>
        <v>process-chemicals-industry</v>
      </c>
      <c r="G468" s="39">
        <f>INDEX('Crosswalk Particulates'!$E:$E,MATCH('2017 EPA Data'!$B468,'Crosswalk Particulates'!$D:$D,0))</f>
        <v>0</v>
      </c>
      <c r="H468" s="50">
        <f t="shared" si="7"/>
        <v>0</v>
      </c>
    </row>
    <row r="469" spans="1:8" hidden="1">
      <c r="A469" s="31" t="s">
        <v>2436</v>
      </c>
      <c r="B469" s="31" t="s">
        <v>2535</v>
      </c>
      <c r="C469" s="31" t="s">
        <v>2406</v>
      </c>
      <c r="D469" s="41">
        <v>461594.73092167731</v>
      </c>
      <c r="E469" s="31" t="s">
        <v>2407</v>
      </c>
      <c r="F469" s="35" t="str">
        <f>INDEX('Crosswalk Particulates'!$B:$B,MATCH('2017 EPA Data'!A469,'Crosswalk Particulates'!$A:$A,0))</f>
        <v>process-other-industry</v>
      </c>
      <c r="G469" s="39">
        <f>INDEX('Crosswalk Particulates'!$E:$E,MATCH('2017 EPA Data'!$B469,'Crosswalk Particulates'!$D:$D,0))</f>
        <v>0</v>
      </c>
      <c r="H469" s="50">
        <f t="shared" si="7"/>
        <v>0</v>
      </c>
    </row>
    <row r="470" spans="1:8" hidden="1">
      <c r="A470" s="31" t="s">
        <v>2536</v>
      </c>
      <c r="B470" s="31" t="s">
        <v>2479</v>
      </c>
      <c r="C470" s="31" t="s">
        <v>2446</v>
      </c>
      <c r="D470" s="41">
        <v>455316.56770593522</v>
      </c>
      <c r="E470" s="31" t="s">
        <v>2411</v>
      </c>
      <c r="F470" s="35" t="str">
        <f>INDEX('Crosswalk Particulates'!$B:$B,MATCH('2017 EPA Data'!A470,'Crosswalk Particulates'!$A:$A,0))</f>
        <v>process-mining-industry</v>
      </c>
      <c r="G470" s="39" t="str">
        <f>INDEX('Crosswalk Particulates'!$E:$E,MATCH('2017 EPA Data'!$B470,'Crosswalk Particulates'!$D:$D,0))</f>
        <v>PM10</v>
      </c>
      <c r="H470" s="50">
        <f t="shared" si="7"/>
        <v>413056733319.96918</v>
      </c>
    </row>
    <row r="471" spans="1:8" hidden="1">
      <c r="A471" s="31" t="s">
        <v>2416</v>
      </c>
      <c r="B471" s="31" t="s">
        <v>2449</v>
      </c>
      <c r="C471" s="31" t="s">
        <v>2446</v>
      </c>
      <c r="D471" s="41">
        <v>454628.61797986861</v>
      </c>
      <c r="E471" s="31" t="s">
        <v>2411</v>
      </c>
      <c r="F471" s="35" t="str">
        <f>INDEX('Crosswalk Particulates'!$B:$B,MATCH('2017 EPA Data'!A471,'Crosswalk Particulates'!$A:$A,0))</f>
        <v>Transportation Sector</v>
      </c>
      <c r="G471" s="39" t="str">
        <f>INDEX('Crosswalk Particulates'!$E:$E,MATCH('2017 EPA Data'!$B471,'Crosswalk Particulates'!$D:$D,0))</f>
        <v>CO</v>
      </c>
      <c r="H471" s="50">
        <f t="shared" si="7"/>
        <v>412432635084.38519</v>
      </c>
    </row>
    <row r="472" spans="1:8" hidden="1">
      <c r="A472" s="31" t="s">
        <v>2454</v>
      </c>
      <c r="B472" s="31" t="s">
        <v>2449</v>
      </c>
      <c r="C472" s="31" t="s">
        <v>2446</v>
      </c>
      <c r="D472" s="41">
        <v>453187.172395</v>
      </c>
      <c r="E472" s="31" t="s">
        <v>2411</v>
      </c>
      <c r="F472" s="35" t="str">
        <f>INDEX('Crosswalk Particulates'!$B:$B,MATCH('2017 EPA Data'!A472,'Crosswalk Particulates'!$A:$A,0))</f>
        <v>Electricity Sector</v>
      </c>
      <c r="G472" s="39" t="str">
        <f>INDEX('Crosswalk Particulates'!$E:$E,MATCH('2017 EPA Data'!$B472,'Crosswalk Particulates'!$D:$D,0))</f>
        <v>CO</v>
      </c>
      <c r="H472" s="50">
        <f t="shared" si="7"/>
        <v>411124976091.1178</v>
      </c>
    </row>
    <row r="473" spans="1:8" hidden="1">
      <c r="A473" s="31" t="s">
        <v>2412</v>
      </c>
      <c r="B473" s="31" t="s">
        <v>2509</v>
      </c>
      <c r="C473" s="31" t="s">
        <v>2406</v>
      </c>
      <c r="D473" s="41">
        <v>445410.08512274764</v>
      </c>
      <c r="E473" s="31" t="s">
        <v>2407</v>
      </c>
      <c r="F473" s="35" t="str">
        <f>INDEX('Crosswalk Particulates'!$B:$B,MATCH('2017 EPA Data'!A473,'Crosswalk Particulates'!$A:$A,0))</f>
        <v>Transportation Sector</v>
      </c>
      <c r="G473" s="39">
        <f>INDEX('Crosswalk Particulates'!$E:$E,MATCH('2017 EPA Data'!$B473,'Crosswalk Particulates'!$D:$D,0))</f>
        <v>0</v>
      </c>
      <c r="H473" s="50">
        <f t="shared" si="7"/>
        <v>0</v>
      </c>
    </row>
    <row r="474" spans="1:8" hidden="1">
      <c r="A474" s="31" t="s">
        <v>2439</v>
      </c>
      <c r="B474" s="31" t="s">
        <v>2530</v>
      </c>
      <c r="C474" s="31" t="s">
        <v>2406</v>
      </c>
      <c r="D474" s="41">
        <v>444171.98593800003</v>
      </c>
      <c r="E474" s="31" t="s">
        <v>2407</v>
      </c>
      <c r="F474" s="35" t="str">
        <f>INDEX('Crosswalk Particulates'!$B:$B,MATCH('2017 EPA Data'!A474,'Crosswalk Particulates'!$A:$A,0))</f>
        <v>process-other-industry</v>
      </c>
      <c r="G474" s="39">
        <f>INDEX('Crosswalk Particulates'!$E:$E,MATCH('2017 EPA Data'!$B474,'Crosswalk Particulates'!$D:$D,0))</f>
        <v>0</v>
      </c>
      <c r="H474" s="50">
        <f t="shared" si="7"/>
        <v>0</v>
      </c>
    </row>
    <row r="475" spans="1:8" hidden="1">
      <c r="A475" s="31" t="s">
        <v>2435</v>
      </c>
      <c r="B475" s="31" t="s">
        <v>2445</v>
      </c>
      <c r="C475" s="31" t="s">
        <v>2446</v>
      </c>
      <c r="D475" s="41">
        <v>443448.04982618178</v>
      </c>
      <c r="E475" s="31" t="s">
        <v>2411</v>
      </c>
      <c r="F475" s="35" t="str">
        <f>INDEX('Crosswalk Particulates'!$B:$B,MATCH('2017 EPA Data'!A475,'Crosswalk Particulates'!$A:$A,0))</f>
        <v>process-other-industry</v>
      </c>
      <c r="G475" s="39" t="str">
        <f>INDEX('Crosswalk Particulates'!$E:$E,MATCH('2017 EPA Data'!$B475,'Crosswalk Particulates'!$D:$D,0))</f>
        <v>VOC</v>
      </c>
      <c r="H475" s="50">
        <f t="shared" si="7"/>
        <v>402289782208.43671</v>
      </c>
    </row>
    <row r="476" spans="1:8" hidden="1">
      <c r="A476" s="31" t="s">
        <v>2408</v>
      </c>
      <c r="B476" s="31" t="s">
        <v>2426</v>
      </c>
      <c r="C476" s="31" t="s">
        <v>2406</v>
      </c>
      <c r="D476" s="41">
        <v>439713.41142060718</v>
      </c>
      <c r="E476" s="31" t="s">
        <v>2407</v>
      </c>
      <c r="F476" s="35" t="str">
        <f>INDEX('Crosswalk Particulates'!$B:$B,MATCH('2017 EPA Data'!A476,'Crosswalk Particulates'!$A:$A,0))</f>
        <v>process-other-industry</v>
      </c>
      <c r="G476" s="39">
        <f>INDEX('Crosswalk Particulates'!$E:$E,MATCH('2017 EPA Data'!$B476,'Crosswalk Particulates'!$D:$D,0))</f>
        <v>0</v>
      </c>
      <c r="H476" s="50">
        <f t="shared" si="7"/>
        <v>0</v>
      </c>
    </row>
    <row r="477" spans="1:8" hidden="1">
      <c r="A477" s="31" t="s">
        <v>2418</v>
      </c>
      <c r="B477" s="31" t="s">
        <v>2486</v>
      </c>
      <c r="C477" s="31" t="s">
        <v>2410</v>
      </c>
      <c r="D477" s="41">
        <v>437280.29292990122</v>
      </c>
      <c r="E477" s="31" t="s">
        <v>2411</v>
      </c>
      <c r="F477" s="35" t="str">
        <f>INDEX('Crosswalk Particulates'!$B:$B,MATCH('2017 EPA Data'!A477,'Crosswalk Particulates'!$A:$A,0))</f>
        <v>Other-EPA</v>
      </c>
      <c r="G477" s="39" t="str">
        <f>INDEX('Crosswalk Particulates'!$E:$E,MATCH('2017 EPA Data'!$B477,'Crosswalk Particulates'!$D:$D,0))</f>
        <v>CH4</v>
      </c>
      <c r="H477" s="50">
        <f t="shared" si="7"/>
        <v>396694480617.88544</v>
      </c>
    </row>
    <row r="478" spans="1:8" hidden="1">
      <c r="A478" s="31" t="s">
        <v>2415</v>
      </c>
      <c r="B478" s="31" t="s">
        <v>2537</v>
      </c>
      <c r="C478" s="31" t="s">
        <v>2406</v>
      </c>
      <c r="D478" s="41">
        <v>437131.7707921415</v>
      </c>
      <c r="E478" s="31" t="s">
        <v>2407</v>
      </c>
      <c r="F478" s="35" t="str">
        <f>INDEX('Crosswalk Particulates'!$B:$B,MATCH('2017 EPA Data'!A478,'Crosswalk Particulates'!$A:$A,0))</f>
        <v>Other-EPA</v>
      </c>
      <c r="G478" s="39">
        <f>INDEX('Crosswalk Particulates'!$E:$E,MATCH('2017 EPA Data'!$B478,'Crosswalk Particulates'!$D:$D,0))</f>
        <v>0</v>
      </c>
      <c r="H478" s="50">
        <f t="shared" si="7"/>
        <v>0</v>
      </c>
    </row>
    <row r="479" spans="1:8" hidden="1">
      <c r="A479" s="31" t="s">
        <v>2436</v>
      </c>
      <c r="B479" s="31" t="s">
        <v>2409</v>
      </c>
      <c r="C479" s="31" t="s">
        <v>2410</v>
      </c>
      <c r="D479" s="41">
        <v>435651.4987161</v>
      </c>
      <c r="E479" s="31" t="s">
        <v>2411</v>
      </c>
      <c r="F479" s="35" t="str">
        <f>INDEX('Crosswalk Particulates'!$B:$B,MATCH('2017 EPA Data'!A479,'Crosswalk Particulates'!$A:$A,0))</f>
        <v>process-other-industry</v>
      </c>
      <c r="G479" s="39">
        <f>INDEX('Crosswalk Particulates'!$E:$E,MATCH('2017 EPA Data'!$B479,'Crosswalk Particulates'!$D:$D,0))</f>
        <v>0</v>
      </c>
      <c r="H479" s="50">
        <f t="shared" si="7"/>
        <v>395216861605.26538</v>
      </c>
    </row>
    <row r="480" spans="1:8" hidden="1">
      <c r="A480" s="31" t="s">
        <v>2538</v>
      </c>
      <c r="B480" s="31" t="s">
        <v>2409</v>
      </c>
      <c r="C480" s="31" t="s">
        <v>2410</v>
      </c>
      <c r="D480" s="41">
        <v>429200.03812396002</v>
      </c>
      <c r="E480" s="31" t="s">
        <v>2411</v>
      </c>
      <c r="F480" s="35" t="str">
        <f>INDEX('Crosswalk Particulates'!$B:$B,MATCH('2017 EPA Data'!A480,'Crosswalk Particulates'!$A:$A,0))</f>
        <v>Electricity Sector</v>
      </c>
      <c r="G480" s="39">
        <f>INDEX('Crosswalk Particulates'!$E:$E,MATCH('2017 EPA Data'!$B480,'Crosswalk Particulates'!$D:$D,0))</f>
        <v>0</v>
      </c>
      <c r="H480" s="50">
        <f t="shared" si="7"/>
        <v>389364188045.06903</v>
      </c>
    </row>
    <row r="481" spans="1:8" hidden="1">
      <c r="A481" s="31" t="s">
        <v>2467</v>
      </c>
      <c r="B481" s="31" t="s">
        <v>2539</v>
      </c>
      <c r="C481" s="31" t="s">
        <v>2406</v>
      </c>
      <c r="D481" s="41">
        <v>427832.65245210403</v>
      </c>
      <c r="E481" s="31" t="s">
        <v>2407</v>
      </c>
      <c r="F481" s="35" t="str">
        <f>INDEX('Crosswalk Particulates'!$B:$B,MATCH('2017 EPA Data'!A481,'Crosswalk Particulates'!$A:$A,0))</f>
        <v>process-chemicals-industry</v>
      </c>
      <c r="G481" s="39">
        <f>INDEX('Crosswalk Particulates'!$E:$E,MATCH('2017 EPA Data'!$B481,'Crosswalk Particulates'!$D:$D,0))</f>
        <v>0</v>
      </c>
      <c r="H481" s="50">
        <f t="shared" si="7"/>
        <v>0</v>
      </c>
    </row>
    <row r="482" spans="1:8" hidden="1">
      <c r="A482" s="31" t="s">
        <v>2427</v>
      </c>
      <c r="B482" s="31" t="s">
        <v>2450</v>
      </c>
      <c r="C482" s="31" t="s">
        <v>2406</v>
      </c>
      <c r="D482" s="41">
        <v>425652.6979569</v>
      </c>
      <c r="E482" s="31" t="s">
        <v>2407</v>
      </c>
      <c r="F482" s="35" t="str">
        <f>INDEX('Crosswalk Particulates'!$B:$B,MATCH('2017 EPA Data'!A482,'Crosswalk Particulates'!$A:$A,0))</f>
        <v>process-other-industry</v>
      </c>
      <c r="G482" s="39">
        <f>INDEX('Crosswalk Particulates'!$E:$E,MATCH('2017 EPA Data'!$B482,'Crosswalk Particulates'!$D:$D,0))</f>
        <v>0</v>
      </c>
      <c r="H482" s="50">
        <f t="shared" si="7"/>
        <v>0</v>
      </c>
    </row>
    <row r="483" spans="1:8" hidden="1">
      <c r="A483" s="31" t="s">
        <v>2489</v>
      </c>
      <c r="B483" s="31" t="s">
        <v>2465</v>
      </c>
      <c r="C483" s="31" t="s">
        <v>2406</v>
      </c>
      <c r="D483" s="41">
        <v>424609.68039700843</v>
      </c>
      <c r="E483" s="31" t="s">
        <v>2407</v>
      </c>
      <c r="F483" s="35" t="str">
        <f>INDEX('Crosswalk Particulates'!$B:$B,MATCH('2017 EPA Data'!A483,'Crosswalk Particulates'!$A:$A,0))</f>
        <v>industry-fuel-biomass</v>
      </c>
      <c r="G483" s="39">
        <f>INDEX('Crosswalk Particulates'!$E:$E,MATCH('2017 EPA Data'!$B483,'Crosswalk Particulates'!$D:$D,0))</f>
        <v>0</v>
      </c>
      <c r="H483" s="50">
        <f t="shared" si="7"/>
        <v>0</v>
      </c>
    </row>
    <row r="484" spans="1:8" hidden="1">
      <c r="A484" s="31" t="s">
        <v>2474</v>
      </c>
      <c r="B484" s="31" t="s">
        <v>2531</v>
      </c>
      <c r="C484" s="31" t="s">
        <v>2406</v>
      </c>
      <c r="D484" s="41">
        <v>416363.1</v>
      </c>
      <c r="E484" s="31" t="s">
        <v>2407</v>
      </c>
      <c r="F484" s="35" t="str">
        <f>INDEX('Crosswalk Particulates'!$B:$B,MATCH('2017 EPA Data'!A484,'Crosswalk Particulates'!$A:$A,0))</f>
        <v>process-other-industry</v>
      </c>
      <c r="G484" s="39">
        <f>INDEX('Crosswalk Particulates'!$E:$E,MATCH('2017 EPA Data'!$B484,'Crosswalk Particulates'!$D:$D,0))</f>
        <v>0</v>
      </c>
      <c r="H484" s="50">
        <f t="shared" si="7"/>
        <v>0</v>
      </c>
    </row>
    <row r="485" spans="1:8" hidden="1">
      <c r="A485" s="31" t="s">
        <v>2508</v>
      </c>
      <c r="B485" s="31" t="s">
        <v>2482</v>
      </c>
      <c r="C485" s="31" t="s">
        <v>2406</v>
      </c>
      <c r="D485" s="41">
        <v>413503.24722640001</v>
      </c>
      <c r="E485" s="31" t="s">
        <v>2407</v>
      </c>
      <c r="F485" s="35" t="str">
        <f>INDEX('Crosswalk Particulates'!$B:$B,MATCH('2017 EPA Data'!A485,'Crosswalk Particulates'!$A:$A,0))</f>
        <v>process-iron and steel-industry</v>
      </c>
      <c r="G485" s="39">
        <f>INDEX('Crosswalk Particulates'!$E:$E,MATCH('2017 EPA Data'!$B485,'Crosswalk Particulates'!$D:$D,0))</f>
        <v>0</v>
      </c>
      <c r="H485" s="50">
        <f t="shared" si="7"/>
        <v>0</v>
      </c>
    </row>
    <row r="486" spans="1:8" hidden="1">
      <c r="A486" s="31" t="s">
        <v>2418</v>
      </c>
      <c r="B486" s="31" t="s">
        <v>2524</v>
      </c>
      <c r="C486" s="31" t="s">
        <v>2406</v>
      </c>
      <c r="D486" s="41">
        <v>412529.57846005203</v>
      </c>
      <c r="E486" s="31" t="s">
        <v>2407</v>
      </c>
      <c r="F486" s="35" t="str">
        <f>INDEX('Crosswalk Particulates'!$B:$B,MATCH('2017 EPA Data'!A486,'Crosswalk Particulates'!$A:$A,0))</f>
        <v>Other-EPA</v>
      </c>
      <c r="G486" s="39">
        <f>INDEX('Crosswalk Particulates'!$E:$E,MATCH('2017 EPA Data'!$B486,'Crosswalk Particulates'!$D:$D,0))</f>
        <v>0</v>
      </c>
      <c r="H486" s="50">
        <f t="shared" si="7"/>
        <v>0</v>
      </c>
    </row>
    <row r="487" spans="1:8" hidden="1">
      <c r="A487" s="31" t="s">
        <v>2427</v>
      </c>
      <c r="B487" s="31" t="s">
        <v>2425</v>
      </c>
      <c r="C487" s="31" t="s">
        <v>2406</v>
      </c>
      <c r="D487" s="41">
        <v>411857.79581913201</v>
      </c>
      <c r="E487" s="31" t="s">
        <v>2407</v>
      </c>
      <c r="F487" s="35" t="str">
        <f>INDEX('Crosswalk Particulates'!$B:$B,MATCH('2017 EPA Data'!A487,'Crosswalk Particulates'!$A:$A,0))</f>
        <v>process-other-industry</v>
      </c>
      <c r="G487" s="39">
        <f>INDEX('Crosswalk Particulates'!$E:$E,MATCH('2017 EPA Data'!$B487,'Crosswalk Particulates'!$D:$D,0))</f>
        <v>0</v>
      </c>
      <c r="H487" s="50">
        <f t="shared" si="7"/>
        <v>0</v>
      </c>
    </row>
    <row r="488" spans="1:8" hidden="1">
      <c r="A488" s="31" t="s">
        <v>2492</v>
      </c>
      <c r="B488" s="31" t="s">
        <v>2424</v>
      </c>
      <c r="C488" s="31" t="s">
        <v>2406</v>
      </c>
      <c r="D488" s="41">
        <v>409844.53453263722</v>
      </c>
      <c r="E488" s="31" t="s">
        <v>2407</v>
      </c>
      <c r="F488" s="35" t="str">
        <f>INDEX('Crosswalk Particulates'!$B:$B,MATCH('2017 EPA Data'!A488,'Crosswalk Particulates'!$A:$A,0))</f>
        <v>Transportation Sector</v>
      </c>
      <c r="G488" s="39">
        <f>INDEX('Crosswalk Particulates'!$E:$E,MATCH('2017 EPA Data'!$B488,'Crosswalk Particulates'!$D:$D,0))</f>
        <v>0</v>
      </c>
      <c r="H488" s="50">
        <f t="shared" si="7"/>
        <v>0</v>
      </c>
    </row>
    <row r="489" spans="1:8" hidden="1">
      <c r="A489" s="31" t="s">
        <v>2418</v>
      </c>
      <c r="B489" s="31" t="s">
        <v>2525</v>
      </c>
      <c r="C489" s="31" t="s">
        <v>2406</v>
      </c>
      <c r="D489" s="41">
        <v>407714.0583667194</v>
      </c>
      <c r="E489" s="31" t="s">
        <v>2407</v>
      </c>
      <c r="F489" s="35" t="str">
        <f>INDEX('Crosswalk Particulates'!$B:$B,MATCH('2017 EPA Data'!A489,'Crosswalk Particulates'!$A:$A,0))</f>
        <v>Other-EPA</v>
      </c>
      <c r="G489" s="39">
        <f>INDEX('Crosswalk Particulates'!$E:$E,MATCH('2017 EPA Data'!$B489,'Crosswalk Particulates'!$D:$D,0))</f>
        <v>0</v>
      </c>
      <c r="H489" s="50">
        <f t="shared" si="7"/>
        <v>0</v>
      </c>
    </row>
    <row r="490" spans="1:8" hidden="1">
      <c r="A490" s="31" t="s">
        <v>2440</v>
      </c>
      <c r="B490" s="31" t="s">
        <v>2469</v>
      </c>
      <c r="C490" s="31" t="s">
        <v>2406</v>
      </c>
      <c r="D490" s="41">
        <v>405831.69220618001</v>
      </c>
      <c r="E490" s="31" t="s">
        <v>2407</v>
      </c>
      <c r="F490" s="35" t="str">
        <f>INDEX('Crosswalk Particulates'!$B:$B,MATCH('2017 EPA Data'!A490,'Crosswalk Particulates'!$A:$A,0))</f>
        <v>industry-fuel-natural gas</v>
      </c>
      <c r="G490" s="39">
        <f>INDEX('Crosswalk Particulates'!$E:$E,MATCH('2017 EPA Data'!$B490,'Crosswalk Particulates'!$D:$D,0))</f>
        <v>0</v>
      </c>
      <c r="H490" s="50">
        <f t="shared" si="7"/>
        <v>0</v>
      </c>
    </row>
    <row r="491" spans="1:8" hidden="1">
      <c r="A491" s="31" t="s">
        <v>2470</v>
      </c>
      <c r="B491" s="31" t="s">
        <v>2420</v>
      </c>
      <c r="C491" s="31" t="s">
        <v>2406</v>
      </c>
      <c r="D491" s="41">
        <v>401615.24466496892</v>
      </c>
      <c r="E491" s="31" t="s">
        <v>2407</v>
      </c>
      <c r="F491" s="35" t="str">
        <f>INDEX('Crosswalk Particulates'!$B:$B,MATCH('2017 EPA Data'!A491,'Crosswalk Particulates'!$A:$A,0))</f>
        <v>Electricity Sector</v>
      </c>
      <c r="G491" s="39">
        <f>INDEX('Crosswalk Particulates'!$E:$E,MATCH('2017 EPA Data'!$B491,'Crosswalk Particulates'!$D:$D,0))</f>
        <v>0</v>
      </c>
      <c r="H491" s="50">
        <f t="shared" si="7"/>
        <v>0</v>
      </c>
    </row>
    <row r="492" spans="1:8" hidden="1">
      <c r="A492" s="31" t="s">
        <v>2418</v>
      </c>
      <c r="B492" s="31" t="s">
        <v>2509</v>
      </c>
      <c r="C492" s="31" t="s">
        <v>2406</v>
      </c>
      <c r="D492" s="41">
        <v>401293.35719953733</v>
      </c>
      <c r="E492" s="31" t="s">
        <v>2407</v>
      </c>
      <c r="F492" s="35" t="str">
        <f>INDEX('Crosswalk Particulates'!$B:$B,MATCH('2017 EPA Data'!A492,'Crosswalk Particulates'!$A:$A,0))</f>
        <v>Other-EPA</v>
      </c>
      <c r="G492" s="39">
        <f>INDEX('Crosswalk Particulates'!$E:$E,MATCH('2017 EPA Data'!$B492,'Crosswalk Particulates'!$D:$D,0))</f>
        <v>0</v>
      </c>
      <c r="H492" s="50">
        <f t="shared" si="7"/>
        <v>0</v>
      </c>
    </row>
    <row r="493" spans="1:8" hidden="1">
      <c r="A493" s="31" t="s">
        <v>2418</v>
      </c>
      <c r="B493" s="31" t="s">
        <v>2526</v>
      </c>
      <c r="C493" s="31" t="s">
        <v>2406</v>
      </c>
      <c r="D493" s="41">
        <v>401293.35719953733</v>
      </c>
      <c r="E493" s="31" t="s">
        <v>2407</v>
      </c>
      <c r="F493" s="35" t="str">
        <f>INDEX('Crosswalk Particulates'!$B:$B,MATCH('2017 EPA Data'!A493,'Crosswalk Particulates'!$A:$A,0))</f>
        <v>Other-EPA</v>
      </c>
      <c r="G493" s="39">
        <f>INDEX('Crosswalk Particulates'!$E:$E,MATCH('2017 EPA Data'!$B493,'Crosswalk Particulates'!$D:$D,0))</f>
        <v>0</v>
      </c>
      <c r="H493" s="50">
        <f t="shared" si="7"/>
        <v>0</v>
      </c>
    </row>
    <row r="494" spans="1:8" hidden="1">
      <c r="A494" s="31" t="s">
        <v>2418</v>
      </c>
      <c r="B494" s="31" t="s">
        <v>2519</v>
      </c>
      <c r="D494" s="41">
        <v>400479.25231959019</v>
      </c>
      <c r="E494" s="31" t="s">
        <v>2411</v>
      </c>
      <c r="F494" s="35" t="str">
        <f>INDEX('Crosswalk Particulates'!$B:$B,MATCH('2017 EPA Data'!A494,'Crosswalk Particulates'!$A:$A,0))</f>
        <v>Other-EPA</v>
      </c>
      <c r="G494" s="39">
        <f>INDEX('Crosswalk Particulates'!$E:$E,MATCH('2017 EPA Data'!$B494,'Crosswalk Particulates'!$D:$D,0))</f>
        <v>0</v>
      </c>
      <c r="H494" s="50">
        <f t="shared" si="7"/>
        <v>363309098456.50519</v>
      </c>
    </row>
    <row r="495" spans="1:8" hidden="1">
      <c r="A495" s="31" t="s">
        <v>2436</v>
      </c>
      <c r="B495" s="31" t="s">
        <v>2495</v>
      </c>
      <c r="C495" s="31" t="s">
        <v>2406</v>
      </c>
      <c r="D495" s="41">
        <v>398538.57177792001</v>
      </c>
      <c r="E495" s="31" t="s">
        <v>2407</v>
      </c>
      <c r="F495" s="35" t="str">
        <f>INDEX('Crosswalk Particulates'!$B:$B,MATCH('2017 EPA Data'!A495,'Crosswalk Particulates'!$A:$A,0))</f>
        <v>process-other-industry</v>
      </c>
      <c r="G495" s="39">
        <f>INDEX('Crosswalk Particulates'!$E:$E,MATCH('2017 EPA Data'!$B495,'Crosswalk Particulates'!$D:$D,0))</f>
        <v>0</v>
      </c>
      <c r="H495" s="50">
        <f t="shared" si="7"/>
        <v>0</v>
      </c>
    </row>
    <row r="496" spans="1:8" hidden="1">
      <c r="A496" s="31" t="s">
        <v>2423</v>
      </c>
      <c r="B496" s="31" t="s">
        <v>2449</v>
      </c>
      <c r="C496" s="31" t="s">
        <v>2446</v>
      </c>
      <c r="D496" s="41">
        <v>397106.86324072623</v>
      </c>
      <c r="E496" s="31" t="s">
        <v>2411</v>
      </c>
      <c r="F496" s="35" t="str">
        <f>INDEX('Crosswalk Particulates'!$B:$B,MATCH('2017 EPA Data'!A496,'Crosswalk Particulates'!$A:$A,0))</f>
        <v>Other-EPA</v>
      </c>
      <c r="G496" s="39" t="str">
        <f>INDEX('Crosswalk Particulates'!$E:$E,MATCH('2017 EPA Data'!$B496,'Crosswalk Particulates'!$D:$D,0))</f>
        <v>CO</v>
      </c>
      <c r="H496" s="50">
        <f t="shared" si="7"/>
        <v>360249714908.44342</v>
      </c>
    </row>
    <row r="497" spans="1:8" hidden="1">
      <c r="A497" s="31" t="s">
        <v>2448</v>
      </c>
      <c r="B497" s="31" t="s">
        <v>2462</v>
      </c>
      <c r="C497" s="31" t="s">
        <v>2406</v>
      </c>
      <c r="D497" s="41">
        <v>395462.03729373758</v>
      </c>
      <c r="E497" s="31" t="s">
        <v>2407</v>
      </c>
      <c r="F497" s="35" t="str">
        <f>INDEX('Crosswalk Particulates'!$B:$B,MATCH('2017 EPA Data'!A497,'Crosswalk Particulates'!$A:$A,0))</f>
        <v>process-waste-industry</v>
      </c>
      <c r="G497" s="39">
        <f>INDEX('Crosswalk Particulates'!$E:$E,MATCH('2017 EPA Data'!$B497,'Crosswalk Particulates'!$D:$D,0))</f>
        <v>0</v>
      </c>
      <c r="H497" s="50">
        <f t="shared" si="7"/>
        <v>0</v>
      </c>
    </row>
    <row r="498" spans="1:8" hidden="1">
      <c r="A498" s="31" t="s">
        <v>2415</v>
      </c>
      <c r="B498" s="31" t="s">
        <v>2540</v>
      </c>
      <c r="C498" s="31" t="s">
        <v>2406</v>
      </c>
      <c r="D498" s="41">
        <v>392827.87395557784</v>
      </c>
      <c r="E498" s="31" t="s">
        <v>2407</v>
      </c>
      <c r="F498" s="35" t="str">
        <f>INDEX('Crosswalk Particulates'!$B:$B,MATCH('2017 EPA Data'!A498,'Crosswalk Particulates'!$A:$A,0))</f>
        <v>Other-EPA</v>
      </c>
      <c r="G498" s="39">
        <f>INDEX('Crosswalk Particulates'!$E:$E,MATCH('2017 EPA Data'!$B498,'Crosswalk Particulates'!$D:$D,0))</f>
        <v>0</v>
      </c>
      <c r="H498" s="50">
        <f t="shared" si="7"/>
        <v>0</v>
      </c>
    </row>
    <row r="499" spans="1:8" hidden="1">
      <c r="A499" s="31" t="s">
        <v>2419</v>
      </c>
      <c r="B499" s="31" t="s">
        <v>2541</v>
      </c>
      <c r="C499" s="31" t="s">
        <v>2406</v>
      </c>
      <c r="D499" s="41">
        <v>392485.14933451999</v>
      </c>
      <c r="E499" s="31" t="s">
        <v>2407</v>
      </c>
      <c r="F499" s="35" t="str">
        <f>INDEX('Crosswalk Particulates'!$B:$B,MATCH('2017 EPA Data'!A499,'Crosswalk Particulates'!$A:$A,0))</f>
        <v>process-other-industry</v>
      </c>
      <c r="G499" s="39">
        <f>INDEX('Crosswalk Particulates'!$E:$E,MATCH('2017 EPA Data'!$B499,'Crosswalk Particulates'!$D:$D,0))</f>
        <v>0</v>
      </c>
      <c r="H499" s="50">
        <f t="shared" si="7"/>
        <v>0</v>
      </c>
    </row>
    <row r="500" spans="1:8" hidden="1">
      <c r="A500" s="31" t="s">
        <v>2475</v>
      </c>
      <c r="B500" s="31" t="s">
        <v>2433</v>
      </c>
      <c r="C500" s="31" t="s">
        <v>2406</v>
      </c>
      <c r="D500" s="41">
        <v>384463.42169120308</v>
      </c>
      <c r="E500" s="31" t="s">
        <v>2407</v>
      </c>
      <c r="F500" s="35" t="str">
        <f>INDEX('Crosswalk Particulates'!$B:$B,MATCH('2017 EPA Data'!A500,'Crosswalk Particulates'!$A:$A,0))</f>
        <v>process-other-industry</v>
      </c>
      <c r="G500" s="39">
        <f>INDEX('Crosswalk Particulates'!$E:$E,MATCH('2017 EPA Data'!$B500,'Crosswalk Particulates'!$D:$D,0))</f>
        <v>0</v>
      </c>
      <c r="H500" s="50">
        <f t="shared" si="7"/>
        <v>0</v>
      </c>
    </row>
    <row r="501" spans="1:8" hidden="1">
      <c r="A501" s="31" t="s">
        <v>2415</v>
      </c>
      <c r="B501" s="31" t="s">
        <v>2542</v>
      </c>
      <c r="C501" s="31" t="s">
        <v>2406</v>
      </c>
      <c r="D501" s="41">
        <v>383967.0941551631</v>
      </c>
      <c r="E501" s="31" t="s">
        <v>2407</v>
      </c>
      <c r="F501" s="35" t="str">
        <f>INDEX('Crosswalk Particulates'!$B:$B,MATCH('2017 EPA Data'!A501,'Crosswalk Particulates'!$A:$A,0))</f>
        <v>Other-EPA</v>
      </c>
      <c r="G501" s="39">
        <f>INDEX('Crosswalk Particulates'!$E:$E,MATCH('2017 EPA Data'!$B501,'Crosswalk Particulates'!$D:$D,0))</f>
        <v>0</v>
      </c>
      <c r="H501" s="50">
        <f t="shared" si="7"/>
        <v>0</v>
      </c>
    </row>
    <row r="502" spans="1:8" hidden="1">
      <c r="A502" s="31" t="s">
        <v>2415</v>
      </c>
      <c r="B502" s="31" t="s">
        <v>2543</v>
      </c>
      <c r="C502" s="31" t="s">
        <v>2406</v>
      </c>
      <c r="D502" s="41">
        <v>383967.0941551631</v>
      </c>
      <c r="E502" s="31" t="s">
        <v>2407</v>
      </c>
      <c r="F502" s="35" t="str">
        <f>INDEX('Crosswalk Particulates'!$B:$B,MATCH('2017 EPA Data'!A502,'Crosswalk Particulates'!$A:$A,0))</f>
        <v>Other-EPA</v>
      </c>
      <c r="G502" s="39">
        <f>INDEX('Crosswalk Particulates'!$E:$E,MATCH('2017 EPA Data'!$B502,'Crosswalk Particulates'!$D:$D,0))</f>
        <v>0</v>
      </c>
      <c r="H502" s="50">
        <f t="shared" si="7"/>
        <v>0</v>
      </c>
    </row>
    <row r="503" spans="1:8" hidden="1">
      <c r="A503" s="31" t="s">
        <v>2458</v>
      </c>
      <c r="B503" s="31" t="s">
        <v>2422</v>
      </c>
      <c r="C503" s="31" t="s">
        <v>2406</v>
      </c>
      <c r="D503" s="41">
        <v>383864.46180598385</v>
      </c>
      <c r="E503" s="31" t="s">
        <v>2407</v>
      </c>
      <c r="F503" s="35" t="str">
        <f>INDEX('Crosswalk Particulates'!$B:$B,MATCH('2017 EPA Data'!A503,'Crosswalk Particulates'!$A:$A,0))</f>
        <v>Transportation Sector</v>
      </c>
      <c r="G503" s="39">
        <f>INDEX('Crosswalk Particulates'!$E:$E,MATCH('2017 EPA Data'!$B503,'Crosswalk Particulates'!$D:$D,0))</f>
        <v>0</v>
      </c>
      <c r="H503" s="50">
        <f t="shared" si="7"/>
        <v>0</v>
      </c>
    </row>
    <row r="504" spans="1:8" hidden="1">
      <c r="A504" s="31" t="s">
        <v>2467</v>
      </c>
      <c r="B504" s="31" t="s">
        <v>2429</v>
      </c>
      <c r="C504" s="31" t="s">
        <v>2406</v>
      </c>
      <c r="D504" s="41">
        <v>383664.24993742001</v>
      </c>
      <c r="E504" s="31" t="s">
        <v>2407</v>
      </c>
      <c r="F504" s="35" t="str">
        <f>INDEX('Crosswalk Particulates'!$B:$B,MATCH('2017 EPA Data'!A504,'Crosswalk Particulates'!$A:$A,0))</f>
        <v>process-chemicals-industry</v>
      </c>
      <c r="G504" s="39">
        <f>INDEX('Crosswalk Particulates'!$E:$E,MATCH('2017 EPA Data'!$B504,'Crosswalk Particulates'!$D:$D,0))</f>
        <v>0</v>
      </c>
      <c r="H504" s="50">
        <f t="shared" si="7"/>
        <v>0</v>
      </c>
    </row>
    <row r="505" spans="1:8" hidden="1">
      <c r="A505" s="31" t="s">
        <v>2441</v>
      </c>
      <c r="B505" s="31" t="s">
        <v>2420</v>
      </c>
      <c r="C505" s="31" t="s">
        <v>2406</v>
      </c>
      <c r="D505" s="41">
        <v>379439.68243105302</v>
      </c>
      <c r="E505" s="31" t="s">
        <v>2407</v>
      </c>
      <c r="F505" s="35" t="str">
        <f>INDEX('Crosswalk Particulates'!$B:$B,MATCH('2017 EPA Data'!A505,'Crosswalk Particulates'!$A:$A,0))</f>
        <v>process-agriculture-industry</v>
      </c>
      <c r="G505" s="39">
        <f>INDEX('Crosswalk Particulates'!$E:$E,MATCH('2017 EPA Data'!$B505,'Crosswalk Particulates'!$D:$D,0))</f>
        <v>0</v>
      </c>
      <c r="H505" s="50">
        <f t="shared" si="7"/>
        <v>0</v>
      </c>
    </row>
    <row r="506" spans="1:8" hidden="1">
      <c r="A506" s="31" t="s">
        <v>2544</v>
      </c>
      <c r="B506" s="31" t="s">
        <v>2469</v>
      </c>
      <c r="C506" s="31" t="s">
        <v>2406</v>
      </c>
      <c r="D506" s="41">
        <v>378268.47908418003</v>
      </c>
      <c r="E506" s="31" t="s">
        <v>2407</v>
      </c>
      <c r="F506" s="35" t="str">
        <f>INDEX('Crosswalk Particulates'!$B:$B,MATCH('2017 EPA Data'!A506,'Crosswalk Particulates'!$A:$A,0))</f>
        <v>Commercial Buildings Sector</v>
      </c>
      <c r="G506" s="39">
        <f>INDEX('Crosswalk Particulates'!$E:$E,MATCH('2017 EPA Data'!$B506,'Crosswalk Particulates'!$D:$D,0))</f>
        <v>0</v>
      </c>
      <c r="H506" s="50">
        <f t="shared" si="7"/>
        <v>0</v>
      </c>
    </row>
    <row r="507" spans="1:8" hidden="1">
      <c r="A507" s="31" t="s">
        <v>2418</v>
      </c>
      <c r="B507" s="31" t="s">
        <v>2523</v>
      </c>
      <c r="D507" s="41">
        <v>377527.99746313901</v>
      </c>
      <c r="E507" s="31" t="s">
        <v>2411</v>
      </c>
      <c r="F507" s="35" t="str">
        <f>INDEX('Crosswalk Particulates'!$B:$B,MATCH('2017 EPA Data'!A507,'Crosswalk Particulates'!$A:$A,0))</f>
        <v>Other-EPA</v>
      </c>
      <c r="G507" s="39" t="str">
        <f>INDEX('Crosswalk Particulates'!$E:$E,MATCH('2017 EPA Data'!$B507,'Crosswalk Particulates'!$D:$D,0))</f>
        <v>OC</v>
      </c>
      <c r="H507" s="50">
        <f t="shared" si="7"/>
        <v>342488045525.43213</v>
      </c>
    </row>
    <row r="508" spans="1:8" hidden="1">
      <c r="A508" s="31" t="s">
        <v>2467</v>
      </c>
      <c r="B508" s="31" t="s">
        <v>2465</v>
      </c>
      <c r="C508" s="31" t="s">
        <v>2406</v>
      </c>
      <c r="D508" s="41">
        <v>376883.87263396481</v>
      </c>
      <c r="E508" s="31" t="s">
        <v>2407</v>
      </c>
      <c r="F508" s="35" t="str">
        <f>INDEX('Crosswalk Particulates'!$B:$B,MATCH('2017 EPA Data'!A508,'Crosswalk Particulates'!$A:$A,0))</f>
        <v>process-chemicals-industry</v>
      </c>
      <c r="G508" s="39">
        <f>INDEX('Crosswalk Particulates'!$E:$E,MATCH('2017 EPA Data'!$B508,'Crosswalk Particulates'!$D:$D,0))</f>
        <v>0</v>
      </c>
      <c r="H508" s="50">
        <f t="shared" si="7"/>
        <v>0</v>
      </c>
    </row>
    <row r="509" spans="1:8" hidden="1">
      <c r="A509" s="31" t="s">
        <v>2490</v>
      </c>
      <c r="B509" s="31" t="s">
        <v>2545</v>
      </c>
      <c r="C509" s="31" t="s">
        <v>2406</v>
      </c>
      <c r="D509" s="41">
        <v>373658.16733619262</v>
      </c>
      <c r="E509" s="31" t="s">
        <v>2407</v>
      </c>
      <c r="F509" s="35" t="str">
        <f>INDEX('Crosswalk Particulates'!$B:$B,MATCH('2017 EPA Data'!A509,'Crosswalk Particulates'!$A:$A,0))</f>
        <v>Commercial Buildings Sector</v>
      </c>
      <c r="G509" s="39">
        <f>INDEX('Crosswalk Particulates'!$E:$E,MATCH('2017 EPA Data'!$B509,'Crosswalk Particulates'!$D:$D,0))</f>
        <v>0</v>
      </c>
      <c r="H509" s="50">
        <f t="shared" si="7"/>
        <v>0</v>
      </c>
    </row>
    <row r="510" spans="1:8" hidden="1">
      <c r="A510" s="31" t="s">
        <v>2408</v>
      </c>
      <c r="B510" s="31" t="s">
        <v>2546</v>
      </c>
      <c r="D510" s="41">
        <v>373242.02</v>
      </c>
      <c r="E510" s="31" t="s">
        <v>2407</v>
      </c>
      <c r="F510" s="35" t="str">
        <f>INDEX('Crosswalk Particulates'!$B:$B,MATCH('2017 EPA Data'!A510,'Crosswalk Particulates'!$A:$A,0))</f>
        <v>process-other-industry</v>
      </c>
      <c r="G510" s="39">
        <f>INDEX('Crosswalk Particulates'!$E:$E,MATCH('2017 EPA Data'!$B510,'Crosswalk Particulates'!$D:$D,0))</f>
        <v>0</v>
      </c>
      <c r="H510" s="50">
        <f t="shared" si="7"/>
        <v>0</v>
      </c>
    </row>
    <row r="511" spans="1:8" hidden="1">
      <c r="A511" s="31" t="s">
        <v>2412</v>
      </c>
      <c r="B511" s="31" t="s">
        <v>2517</v>
      </c>
      <c r="C511" s="31" t="s">
        <v>2406</v>
      </c>
      <c r="D511" s="41">
        <v>372908.76623188733</v>
      </c>
      <c r="E511" s="31" t="s">
        <v>2407</v>
      </c>
      <c r="F511" s="35" t="str">
        <f>INDEX('Crosswalk Particulates'!$B:$B,MATCH('2017 EPA Data'!A511,'Crosswalk Particulates'!$A:$A,0))</f>
        <v>Transportation Sector</v>
      </c>
      <c r="G511" s="39">
        <f>INDEX('Crosswalk Particulates'!$E:$E,MATCH('2017 EPA Data'!$B511,'Crosswalk Particulates'!$D:$D,0))</f>
        <v>0</v>
      </c>
      <c r="H511" s="50">
        <f t="shared" si="7"/>
        <v>0</v>
      </c>
    </row>
    <row r="512" spans="1:8" hidden="1">
      <c r="A512" s="31" t="s">
        <v>2467</v>
      </c>
      <c r="B512" s="31" t="s">
        <v>2433</v>
      </c>
      <c r="C512" s="31" t="s">
        <v>2406</v>
      </c>
      <c r="D512" s="41">
        <v>372450.58278702141</v>
      </c>
      <c r="E512" s="31" t="s">
        <v>2407</v>
      </c>
      <c r="F512" s="35" t="str">
        <f>INDEX('Crosswalk Particulates'!$B:$B,MATCH('2017 EPA Data'!A512,'Crosswalk Particulates'!$A:$A,0))</f>
        <v>process-chemicals-industry</v>
      </c>
      <c r="G512" s="39">
        <f>INDEX('Crosswalk Particulates'!$E:$E,MATCH('2017 EPA Data'!$B512,'Crosswalk Particulates'!$D:$D,0))</f>
        <v>0</v>
      </c>
      <c r="H512" s="50">
        <f t="shared" si="7"/>
        <v>0</v>
      </c>
    </row>
    <row r="513" spans="1:8" hidden="1">
      <c r="A513" s="31" t="s">
        <v>2442</v>
      </c>
      <c r="B513" s="31" t="s">
        <v>2547</v>
      </c>
      <c r="C513" s="31" t="s">
        <v>2406</v>
      </c>
      <c r="D513" s="41">
        <v>371734.27050839254</v>
      </c>
      <c r="E513" s="31" t="s">
        <v>2407</v>
      </c>
      <c r="F513" s="35" t="str">
        <f>INDEX('Crosswalk Particulates'!$B:$B,MATCH('2017 EPA Data'!A513,'Crosswalk Particulates'!$A:$A,0))</f>
        <v>process-other-industry</v>
      </c>
      <c r="G513" s="39">
        <f>INDEX('Crosswalk Particulates'!$E:$E,MATCH('2017 EPA Data'!$B513,'Crosswalk Particulates'!$D:$D,0))</f>
        <v>0</v>
      </c>
      <c r="H513" s="50">
        <f t="shared" si="7"/>
        <v>0</v>
      </c>
    </row>
    <row r="514" spans="1:8" hidden="1">
      <c r="A514" s="31" t="s">
        <v>2408</v>
      </c>
      <c r="B514" s="31" t="s">
        <v>2548</v>
      </c>
      <c r="C514" s="31" t="s">
        <v>2406</v>
      </c>
      <c r="D514" s="41">
        <v>371664.66084249906</v>
      </c>
      <c r="E514" s="31" t="s">
        <v>2407</v>
      </c>
      <c r="F514" s="35" t="str">
        <f>INDEX('Crosswalk Particulates'!$B:$B,MATCH('2017 EPA Data'!A514,'Crosswalk Particulates'!$A:$A,0))</f>
        <v>process-other-industry</v>
      </c>
      <c r="G514" s="39">
        <f>INDEX('Crosswalk Particulates'!$E:$E,MATCH('2017 EPA Data'!$B514,'Crosswalk Particulates'!$D:$D,0))</f>
        <v>0</v>
      </c>
      <c r="H514" s="50">
        <f t="shared" si="7"/>
        <v>0</v>
      </c>
    </row>
    <row r="515" spans="1:8" hidden="1">
      <c r="A515" s="31" t="s">
        <v>2489</v>
      </c>
      <c r="B515" s="31" t="s">
        <v>2466</v>
      </c>
      <c r="C515" s="31" t="s">
        <v>2406</v>
      </c>
      <c r="D515" s="41">
        <v>367182.27920387039</v>
      </c>
      <c r="E515" s="31" t="s">
        <v>2407</v>
      </c>
      <c r="F515" s="35" t="str">
        <f>INDEX('Crosswalk Particulates'!$B:$B,MATCH('2017 EPA Data'!A515,'Crosswalk Particulates'!$A:$A,0))</f>
        <v>industry-fuel-biomass</v>
      </c>
      <c r="G515" s="39">
        <f>INDEX('Crosswalk Particulates'!$E:$E,MATCH('2017 EPA Data'!$B515,'Crosswalk Particulates'!$D:$D,0))</f>
        <v>0</v>
      </c>
      <c r="H515" s="50">
        <f t="shared" si="7"/>
        <v>0</v>
      </c>
    </row>
    <row r="516" spans="1:8" hidden="1">
      <c r="A516" s="31" t="s">
        <v>2436</v>
      </c>
      <c r="B516" s="31" t="s">
        <v>2549</v>
      </c>
      <c r="C516" s="31" t="s">
        <v>2406</v>
      </c>
      <c r="D516" s="41">
        <v>366547.37693025399</v>
      </c>
      <c r="E516" s="31" t="s">
        <v>2407</v>
      </c>
      <c r="F516" s="35" t="str">
        <f>INDEX('Crosswalk Particulates'!$B:$B,MATCH('2017 EPA Data'!A516,'Crosswalk Particulates'!$A:$A,0))</f>
        <v>process-other-industry</v>
      </c>
      <c r="G516" s="39">
        <f>INDEX('Crosswalk Particulates'!$E:$E,MATCH('2017 EPA Data'!$B516,'Crosswalk Particulates'!$D:$D,0))</f>
        <v>0</v>
      </c>
      <c r="H516" s="50">
        <f t="shared" ref="H516:H579" si="8">IF(E516="TON",D516/metricton_to_shortton,0)*10^6</f>
        <v>0</v>
      </c>
    </row>
    <row r="517" spans="1:8" hidden="1">
      <c r="A517" s="31" t="s">
        <v>2489</v>
      </c>
      <c r="B517" s="31" t="s">
        <v>2417</v>
      </c>
      <c r="C517" s="31" t="s">
        <v>2406</v>
      </c>
      <c r="D517" s="41">
        <v>363584.91461531655</v>
      </c>
      <c r="E517" s="31" t="s">
        <v>2407</v>
      </c>
      <c r="F517" s="35" t="str">
        <f>INDEX('Crosswalk Particulates'!$B:$B,MATCH('2017 EPA Data'!A517,'Crosswalk Particulates'!$A:$A,0))</f>
        <v>industry-fuel-biomass</v>
      </c>
      <c r="G517" s="39">
        <f>INDEX('Crosswalk Particulates'!$E:$E,MATCH('2017 EPA Data'!$B517,'Crosswalk Particulates'!$D:$D,0))</f>
        <v>0</v>
      </c>
      <c r="H517" s="50">
        <f t="shared" si="8"/>
        <v>0</v>
      </c>
    </row>
    <row r="518" spans="1:8" hidden="1">
      <c r="A518" s="31" t="s">
        <v>2434</v>
      </c>
      <c r="B518" s="31" t="s">
        <v>2449</v>
      </c>
      <c r="C518" s="31" t="s">
        <v>2446</v>
      </c>
      <c r="D518" s="41">
        <v>359597.10743618716</v>
      </c>
      <c r="E518" s="31" t="s">
        <v>2411</v>
      </c>
      <c r="F518" s="35" t="str">
        <f>INDEX('Crosswalk Particulates'!$B:$B,MATCH('2017 EPA Data'!A518,'Crosswalk Particulates'!$A:$A,0))</f>
        <v>Transportation Sector</v>
      </c>
      <c r="G518" s="39" t="str">
        <f>INDEX('Crosswalk Particulates'!$E:$E,MATCH('2017 EPA Data'!$B518,'Crosswalk Particulates'!$D:$D,0))</f>
        <v>CO</v>
      </c>
      <c r="H518" s="50">
        <f t="shared" si="8"/>
        <v>326221396373.24091</v>
      </c>
    </row>
    <row r="519" spans="1:8" hidden="1">
      <c r="A519" s="31" t="s">
        <v>2430</v>
      </c>
      <c r="B519" s="31" t="s">
        <v>2433</v>
      </c>
      <c r="C519" s="31" t="s">
        <v>2406</v>
      </c>
      <c r="D519" s="41">
        <v>357847.1813788478</v>
      </c>
      <c r="E519" s="31" t="s">
        <v>2407</v>
      </c>
      <c r="F519" s="35" t="str">
        <f>INDEX('Crosswalk Particulates'!$B:$B,MATCH('2017 EPA Data'!A519,'Crosswalk Particulates'!$A:$A,0))</f>
        <v>Transportation Sector</v>
      </c>
      <c r="G519" s="39">
        <f>INDEX('Crosswalk Particulates'!$E:$E,MATCH('2017 EPA Data'!$B519,'Crosswalk Particulates'!$D:$D,0))</f>
        <v>0</v>
      </c>
      <c r="H519" s="50">
        <f t="shared" si="8"/>
        <v>0</v>
      </c>
    </row>
    <row r="520" spans="1:8" hidden="1">
      <c r="A520" s="31" t="s">
        <v>2467</v>
      </c>
      <c r="B520" s="31" t="s">
        <v>2483</v>
      </c>
      <c r="C520" s="31" t="s">
        <v>2406</v>
      </c>
      <c r="D520" s="41">
        <v>357164.21474180999</v>
      </c>
      <c r="E520" s="31" t="s">
        <v>2407</v>
      </c>
      <c r="F520" s="35" t="str">
        <f>INDEX('Crosswalk Particulates'!$B:$B,MATCH('2017 EPA Data'!A520,'Crosswalk Particulates'!$A:$A,0))</f>
        <v>process-chemicals-industry</v>
      </c>
      <c r="G520" s="39">
        <f>INDEX('Crosswalk Particulates'!$E:$E,MATCH('2017 EPA Data'!$B520,'Crosswalk Particulates'!$D:$D,0))</f>
        <v>0</v>
      </c>
      <c r="H520" s="50">
        <f t="shared" si="8"/>
        <v>0</v>
      </c>
    </row>
    <row r="521" spans="1:8" hidden="1">
      <c r="A521" s="31" t="s">
        <v>2430</v>
      </c>
      <c r="B521" s="31" t="s">
        <v>2420</v>
      </c>
      <c r="C521" s="31" t="s">
        <v>2406</v>
      </c>
      <c r="D521" s="41">
        <v>355494.43216850661</v>
      </c>
      <c r="E521" s="31" t="s">
        <v>2407</v>
      </c>
      <c r="F521" s="35" t="str">
        <f>INDEX('Crosswalk Particulates'!$B:$B,MATCH('2017 EPA Data'!A521,'Crosswalk Particulates'!$A:$A,0))</f>
        <v>Transportation Sector</v>
      </c>
      <c r="G521" s="39">
        <f>INDEX('Crosswalk Particulates'!$E:$E,MATCH('2017 EPA Data'!$B521,'Crosswalk Particulates'!$D:$D,0))</f>
        <v>0</v>
      </c>
      <c r="H521" s="50">
        <f t="shared" si="8"/>
        <v>0</v>
      </c>
    </row>
    <row r="522" spans="1:8" hidden="1">
      <c r="A522" s="31" t="s">
        <v>2434</v>
      </c>
      <c r="B522" s="31" t="s">
        <v>2493</v>
      </c>
      <c r="C522" s="31" t="s">
        <v>2406</v>
      </c>
      <c r="D522" s="41">
        <v>354958.05055962258</v>
      </c>
      <c r="E522" s="31" t="s">
        <v>2407</v>
      </c>
      <c r="F522" s="35" t="str">
        <f>INDEX('Crosswalk Particulates'!$B:$B,MATCH('2017 EPA Data'!A522,'Crosswalk Particulates'!$A:$A,0))</f>
        <v>Transportation Sector</v>
      </c>
      <c r="G522" s="39">
        <f>INDEX('Crosswalk Particulates'!$E:$E,MATCH('2017 EPA Data'!$B522,'Crosswalk Particulates'!$D:$D,0))</f>
        <v>0</v>
      </c>
      <c r="H522" s="50">
        <f t="shared" si="8"/>
        <v>0</v>
      </c>
    </row>
    <row r="523" spans="1:8" hidden="1">
      <c r="A523" s="31" t="s">
        <v>2544</v>
      </c>
      <c r="B523" s="31" t="s">
        <v>2405</v>
      </c>
      <c r="C523" s="31" t="s">
        <v>2406</v>
      </c>
      <c r="D523" s="41">
        <v>353015</v>
      </c>
      <c r="E523" s="31" t="s">
        <v>2407</v>
      </c>
      <c r="F523" s="35" t="str">
        <f>INDEX('Crosswalk Particulates'!$B:$B,MATCH('2017 EPA Data'!A523,'Crosswalk Particulates'!$A:$A,0))</f>
        <v>Commercial Buildings Sector</v>
      </c>
      <c r="G523" s="39">
        <f>INDEX('Crosswalk Particulates'!$E:$E,MATCH('2017 EPA Data'!$B523,'Crosswalk Particulates'!$D:$D,0))</f>
        <v>0</v>
      </c>
      <c r="H523" s="50">
        <f t="shared" si="8"/>
        <v>0</v>
      </c>
    </row>
    <row r="524" spans="1:8" hidden="1">
      <c r="A524" s="31" t="s">
        <v>2444</v>
      </c>
      <c r="B524" s="31" t="s">
        <v>2445</v>
      </c>
      <c r="C524" s="31" t="s">
        <v>2446</v>
      </c>
      <c r="D524" s="41">
        <v>345826.30378359166</v>
      </c>
      <c r="E524" s="31" t="s">
        <v>2411</v>
      </c>
      <c r="F524" s="35" t="str">
        <f>INDEX('Crosswalk Particulates'!$B:$B,MATCH('2017 EPA Data'!A524,'Crosswalk Particulates'!$A:$A,0))</f>
        <v>process-other-industry</v>
      </c>
      <c r="G524" s="39" t="str">
        <f>INDEX('Crosswalk Particulates'!$E:$E,MATCH('2017 EPA Data'!$B524,'Crosswalk Particulates'!$D:$D,0))</f>
        <v>VOC</v>
      </c>
      <c r="H524" s="50">
        <f t="shared" si="8"/>
        <v>313728718585.14551</v>
      </c>
    </row>
    <row r="525" spans="1:8" hidden="1">
      <c r="A525" s="31" t="s">
        <v>2490</v>
      </c>
      <c r="B525" s="31" t="s">
        <v>2420</v>
      </c>
      <c r="C525" s="31" t="s">
        <v>2406</v>
      </c>
      <c r="D525" s="41">
        <v>344635.84260115999</v>
      </c>
      <c r="E525" s="31" t="s">
        <v>2407</v>
      </c>
      <c r="F525" s="35" t="str">
        <f>INDEX('Crosswalk Particulates'!$B:$B,MATCH('2017 EPA Data'!A525,'Crosswalk Particulates'!$A:$A,0))</f>
        <v>Commercial Buildings Sector</v>
      </c>
      <c r="G525" s="39">
        <f>INDEX('Crosswalk Particulates'!$E:$E,MATCH('2017 EPA Data'!$B525,'Crosswalk Particulates'!$D:$D,0))</f>
        <v>0</v>
      </c>
      <c r="H525" s="50">
        <f t="shared" si="8"/>
        <v>0</v>
      </c>
    </row>
    <row r="526" spans="1:8" hidden="1">
      <c r="A526" s="31" t="s">
        <v>2440</v>
      </c>
      <c r="B526" s="31" t="s">
        <v>2449</v>
      </c>
      <c r="C526" s="31" t="s">
        <v>2446</v>
      </c>
      <c r="D526" s="41">
        <v>342525.04536975268</v>
      </c>
      <c r="E526" s="31" t="s">
        <v>2411</v>
      </c>
      <c r="F526" s="35" t="str">
        <f>INDEX('Crosswalk Particulates'!$B:$B,MATCH('2017 EPA Data'!A526,'Crosswalk Particulates'!$A:$A,0))</f>
        <v>industry-fuel-natural gas</v>
      </c>
      <c r="G526" s="39" t="str">
        <f>INDEX('Crosswalk Particulates'!$E:$E,MATCH('2017 EPA Data'!$B526,'Crosswalk Particulates'!$D:$D,0))</f>
        <v>CO</v>
      </c>
      <c r="H526" s="50">
        <f t="shared" si="8"/>
        <v>310733863767.68121</v>
      </c>
    </row>
    <row r="527" spans="1:8" hidden="1">
      <c r="A527" s="31" t="s">
        <v>2436</v>
      </c>
      <c r="B527" s="31" t="s">
        <v>2457</v>
      </c>
      <c r="C527" s="31" t="s">
        <v>2406</v>
      </c>
      <c r="D527" s="41">
        <v>342475.75960335002</v>
      </c>
      <c r="E527" s="31" t="s">
        <v>2407</v>
      </c>
      <c r="F527" s="35" t="str">
        <f>INDEX('Crosswalk Particulates'!$B:$B,MATCH('2017 EPA Data'!A527,'Crosswalk Particulates'!$A:$A,0))</f>
        <v>process-other-industry</v>
      </c>
      <c r="G527" s="39">
        <f>INDEX('Crosswalk Particulates'!$E:$E,MATCH('2017 EPA Data'!$B527,'Crosswalk Particulates'!$D:$D,0))</f>
        <v>0</v>
      </c>
      <c r="H527" s="50">
        <f t="shared" si="8"/>
        <v>0</v>
      </c>
    </row>
    <row r="528" spans="1:8" hidden="1">
      <c r="A528" s="31" t="s">
        <v>2438</v>
      </c>
      <c r="B528" s="31" t="s">
        <v>2479</v>
      </c>
      <c r="C528" s="31" t="s">
        <v>2446</v>
      </c>
      <c r="D528" s="41">
        <v>338916.22430689953</v>
      </c>
      <c r="E528" s="31" t="s">
        <v>2411</v>
      </c>
      <c r="F528" s="35" t="str">
        <f>INDEX('Crosswalk Particulates'!$B:$B,MATCH('2017 EPA Data'!A528,'Crosswalk Particulates'!$A:$A,0))</f>
        <v>Residential Buildings Sector</v>
      </c>
      <c r="G528" s="39" t="str">
        <f>INDEX('Crosswalk Particulates'!$E:$E,MATCH('2017 EPA Data'!$B528,'Crosswalk Particulates'!$D:$D,0))</f>
        <v>PM10</v>
      </c>
      <c r="H528" s="50">
        <f t="shared" si="8"/>
        <v>307459992476.61688</v>
      </c>
    </row>
    <row r="529" spans="1:8" hidden="1">
      <c r="A529" s="31" t="s">
        <v>2408</v>
      </c>
      <c r="B529" s="31" t="s">
        <v>2468</v>
      </c>
      <c r="C529" s="31" t="s">
        <v>2406</v>
      </c>
      <c r="D529" s="41">
        <v>338873.57379264</v>
      </c>
      <c r="E529" s="31" t="s">
        <v>2407</v>
      </c>
      <c r="F529" s="35" t="str">
        <f>INDEX('Crosswalk Particulates'!$B:$B,MATCH('2017 EPA Data'!A529,'Crosswalk Particulates'!$A:$A,0))</f>
        <v>process-other-industry</v>
      </c>
      <c r="G529" s="39">
        <f>INDEX('Crosswalk Particulates'!$E:$E,MATCH('2017 EPA Data'!$B529,'Crosswalk Particulates'!$D:$D,0))</f>
        <v>0</v>
      </c>
      <c r="H529" s="50">
        <f t="shared" si="8"/>
        <v>0</v>
      </c>
    </row>
    <row r="530" spans="1:8" hidden="1">
      <c r="A530" s="31" t="s">
        <v>2454</v>
      </c>
      <c r="B530" s="31" t="s">
        <v>2424</v>
      </c>
      <c r="C530" s="31" t="s">
        <v>2406</v>
      </c>
      <c r="D530" s="41">
        <v>338180.34441989998</v>
      </c>
      <c r="E530" s="31" t="s">
        <v>2407</v>
      </c>
      <c r="F530" s="35" t="str">
        <f>INDEX('Crosswalk Particulates'!$B:$B,MATCH('2017 EPA Data'!A530,'Crosswalk Particulates'!$A:$A,0))</f>
        <v>Electricity Sector</v>
      </c>
      <c r="G530" s="39">
        <f>INDEX('Crosswalk Particulates'!$E:$E,MATCH('2017 EPA Data'!$B530,'Crosswalk Particulates'!$D:$D,0))</f>
        <v>0</v>
      </c>
      <c r="H530" s="50">
        <f t="shared" si="8"/>
        <v>0</v>
      </c>
    </row>
    <row r="531" spans="1:8" hidden="1">
      <c r="A531" s="31" t="s">
        <v>2408</v>
      </c>
      <c r="B531" s="31" t="s">
        <v>2429</v>
      </c>
      <c r="C531" s="31" t="s">
        <v>2406</v>
      </c>
      <c r="D531" s="41">
        <v>337950.27921170602</v>
      </c>
      <c r="E531" s="31" t="s">
        <v>2407</v>
      </c>
      <c r="F531" s="35" t="str">
        <f>INDEX('Crosswalk Particulates'!$B:$B,MATCH('2017 EPA Data'!A531,'Crosswalk Particulates'!$A:$A,0))</f>
        <v>process-other-industry</v>
      </c>
      <c r="G531" s="39">
        <f>INDEX('Crosswalk Particulates'!$E:$E,MATCH('2017 EPA Data'!$B531,'Crosswalk Particulates'!$D:$D,0))</f>
        <v>0</v>
      </c>
      <c r="H531" s="50">
        <f t="shared" si="8"/>
        <v>0</v>
      </c>
    </row>
    <row r="532" spans="1:8" hidden="1">
      <c r="A532" s="31" t="s">
        <v>2439</v>
      </c>
      <c r="B532" s="31" t="s">
        <v>2445</v>
      </c>
      <c r="C532" s="31" t="s">
        <v>2446</v>
      </c>
      <c r="D532" s="41">
        <v>337414.75125989999</v>
      </c>
      <c r="E532" s="31" t="s">
        <v>2411</v>
      </c>
      <c r="F532" s="35" t="str">
        <f>INDEX('Crosswalk Particulates'!$B:$B,MATCH('2017 EPA Data'!A532,'Crosswalk Particulates'!$A:$A,0))</f>
        <v>process-other-industry</v>
      </c>
      <c r="G532" s="39" t="str">
        <f>INDEX('Crosswalk Particulates'!$E:$E,MATCH('2017 EPA Data'!$B532,'Crosswalk Particulates'!$D:$D,0))</f>
        <v>VOC</v>
      </c>
      <c r="H532" s="50">
        <f t="shared" si="8"/>
        <v>306097877420.96143</v>
      </c>
    </row>
    <row r="533" spans="1:8" hidden="1">
      <c r="A533" s="31" t="s">
        <v>2438</v>
      </c>
      <c r="B533" s="31" t="s">
        <v>2499</v>
      </c>
      <c r="C533" s="31" t="s">
        <v>2446</v>
      </c>
      <c r="D533" s="41">
        <v>337310.15537774743</v>
      </c>
      <c r="E533" s="31" t="s">
        <v>2411</v>
      </c>
      <c r="F533" s="35" t="str">
        <f>INDEX('Crosswalk Particulates'!$B:$B,MATCH('2017 EPA Data'!A533,'Crosswalk Particulates'!$A:$A,0))</f>
        <v>Residential Buildings Sector</v>
      </c>
      <c r="G533" s="39" t="str">
        <f>INDEX('Crosswalk Particulates'!$E:$E,MATCH('2017 EPA Data'!$B533,'Crosswalk Particulates'!$D:$D,0))</f>
        <v>PM25</v>
      </c>
      <c r="H533" s="50">
        <f t="shared" si="8"/>
        <v>306002989519.96033</v>
      </c>
    </row>
    <row r="534" spans="1:8" hidden="1">
      <c r="A534" s="31" t="s">
        <v>2475</v>
      </c>
      <c r="B534" s="31" t="s">
        <v>2447</v>
      </c>
      <c r="C534" s="31" t="s">
        <v>2406</v>
      </c>
      <c r="D534" s="41">
        <v>337301.43149963109</v>
      </c>
      <c r="E534" s="31" t="s">
        <v>2407</v>
      </c>
      <c r="F534" s="35" t="str">
        <f>INDEX('Crosswalk Particulates'!$B:$B,MATCH('2017 EPA Data'!A534,'Crosswalk Particulates'!$A:$A,0))</f>
        <v>process-other-industry</v>
      </c>
      <c r="G534" s="39">
        <f>INDEX('Crosswalk Particulates'!$E:$E,MATCH('2017 EPA Data'!$B534,'Crosswalk Particulates'!$D:$D,0))</f>
        <v>0</v>
      </c>
      <c r="H534" s="50">
        <f t="shared" si="8"/>
        <v>0</v>
      </c>
    </row>
    <row r="535" spans="1:8" hidden="1">
      <c r="A535" s="31" t="s">
        <v>2467</v>
      </c>
      <c r="B535" s="31" t="s">
        <v>2550</v>
      </c>
      <c r="C535" s="31" t="s">
        <v>2406</v>
      </c>
      <c r="D535" s="41">
        <v>336676.53532364202</v>
      </c>
      <c r="E535" s="31" t="s">
        <v>2407</v>
      </c>
      <c r="F535" s="35" t="str">
        <f>INDEX('Crosswalk Particulates'!$B:$B,MATCH('2017 EPA Data'!A535,'Crosswalk Particulates'!$A:$A,0))</f>
        <v>process-chemicals-industry</v>
      </c>
      <c r="G535" s="39">
        <f>INDEX('Crosswalk Particulates'!$E:$E,MATCH('2017 EPA Data'!$B535,'Crosswalk Particulates'!$D:$D,0))</f>
        <v>0</v>
      </c>
      <c r="H535" s="50">
        <f t="shared" si="8"/>
        <v>0</v>
      </c>
    </row>
    <row r="536" spans="1:8" hidden="1">
      <c r="A536" s="31" t="s">
        <v>2520</v>
      </c>
      <c r="B536" s="31" t="s">
        <v>2413</v>
      </c>
      <c r="C536" s="31" t="s">
        <v>2406</v>
      </c>
      <c r="D536" s="41">
        <v>336045.06262700941</v>
      </c>
      <c r="E536" s="31" t="s">
        <v>2407</v>
      </c>
      <c r="F536" s="35" t="str">
        <f>INDEX('Crosswalk Particulates'!$B:$B,MATCH('2017 EPA Data'!A536,'Crosswalk Particulates'!$A:$A,0))</f>
        <v>Residential Buildings Sector</v>
      </c>
      <c r="G536" s="39">
        <f>INDEX('Crosswalk Particulates'!$E:$E,MATCH('2017 EPA Data'!$B536,'Crosswalk Particulates'!$D:$D,0))</f>
        <v>0</v>
      </c>
      <c r="H536" s="50">
        <f t="shared" si="8"/>
        <v>0</v>
      </c>
    </row>
    <row r="537" spans="1:8" hidden="1">
      <c r="A537" s="31" t="s">
        <v>2440</v>
      </c>
      <c r="B537" s="31" t="s">
        <v>2420</v>
      </c>
      <c r="C537" s="31" t="s">
        <v>2406</v>
      </c>
      <c r="D537" s="41">
        <v>334205.69647128327</v>
      </c>
      <c r="E537" s="31" t="s">
        <v>2407</v>
      </c>
      <c r="F537" s="35" t="str">
        <f>INDEX('Crosswalk Particulates'!$B:$B,MATCH('2017 EPA Data'!A537,'Crosswalk Particulates'!$A:$A,0))</f>
        <v>industry-fuel-natural gas</v>
      </c>
      <c r="G537" s="39">
        <f>INDEX('Crosswalk Particulates'!$E:$E,MATCH('2017 EPA Data'!$B537,'Crosswalk Particulates'!$D:$D,0))</f>
        <v>0</v>
      </c>
      <c r="H537" s="50">
        <f t="shared" si="8"/>
        <v>0</v>
      </c>
    </row>
    <row r="538" spans="1:8" hidden="1">
      <c r="A538" s="31" t="s">
        <v>2438</v>
      </c>
      <c r="B538" s="31" t="s">
        <v>2445</v>
      </c>
      <c r="C538" s="31" t="s">
        <v>2446</v>
      </c>
      <c r="D538" s="41">
        <v>333173.67230427469</v>
      </c>
      <c r="E538" s="31" t="s">
        <v>2411</v>
      </c>
      <c r="F538" s="35" t="str">
        <f>INDEX('Crosswalk Particulates'!$B:$B,MATCH('2017 EPA Data'!A538,'Crosswalk Particulates'!$A:$A,0))</f>
        <v>Residential Buildings Sector</v>
      </c>
      <c r="G538" s="39" t="str">
        <f>INDEX('Crosswalk Particulates'!$E:$E,MATCH('2017 EPA Data'!$B538,'Crosswalk Particulates'!$D:$D,0))</f>
        <v>VOC</v>
      </c>
      <c r="H538" s="50">
        <f t="shared" si="8"/>
        <v>302250430735.70477</v>
      </c>
    </row>
    <row r="539" spans="1:8" hidden="1">
      <c r="A539" s="31" t="s">
        <v>2508</v>
      </c>
      <c r="B539" s="31" t="s">
        <v>2548</v>
      </c>
      <c r="C539" s="31" t="s">
        <v>2406</v>
      </c>
      <c r="D539" s="41">
        <v>329871.80029487098</v>
      </c>
      <c r="E539" s="31" t="s">
        <v>2407</v>
      </c>
      <c r="F539" s="35" t="str">
        <f>INDEX('Crosswalk Particulates'!$B:$B,MATCH('2017 EPA Data'!A539,'Crosswalk Particulates'!$A:$A,0))</f>
        <v>process-iron and steel-industry</v>
      </c>
      <c r="G539" s="39">
        <f>INDEX('Crosswalk Particulates'!$E:$E,MATCH('2017 EPA Data'!$B539,'Crosswalk Particulates'!$D:$D,0))</f>
        <v>0</v>
      </c>
      <c r="H539" s="50">
        <f t="shared" si="8"/>
        <v>0</v>
      </c>
    </row>
    <row r="540" spans="1:8" hidden="1">
      <c r="A540" s="31" t="s">
        <v>2444</v>
      </c>
      <c r="B540" s="31" t="s">
        <v>2460</v>
      </c>
      <c r="C540" s="31" t="s">
        <v>2406</v>
      </c>
      <c r="D540" s="41">
        <v>329707.1955684867</v>
      </c>
      <c r="E540" s="31" t="s">
        <v>2407</v>
      </c>
      <c r="F540" s="35" t="str">
        <f>INDEX('Crosswalk Particulates'!$B:$B,MATCH('2017 EPA Data'!A540,'Crosswalk Particulates'!$A:$A,0))</f>
        <v>process-other-industry</v>
      </c>
      <c r="G540" s="39">
        <f>INDEX('Crosswalk Particulates'!$E:$E,MATCH('2017 EPA Data'!$B540,'Crosswalk Particulates'!$D:$D,0))</f>
        <v>0</v>
      </c>
      <c r="H540" s="50">
        <f t="shared" si="8"/>
        <v>0</v>
      </c>
    </row>
    <row r="541" spans="1:8" hidden="1">
      <c r="A541" s="31" t="s">
        <v>2508</v>
      </c>
      <c r="B541" s="31" t="s">
        <v>2449</v>
      </c>
      <c r="C541" s="31" t="s">
        <v>2446</v>
      </c>
      <c r="D541" s="41">
        <v>328494.8709719</v>
      </c>
      <c r="E541" s="31" t="s">
        <v>2411</v>
      </c>
      <c r="F541" s="35" t="str">
        <f>INDEX('Crosswalk Particulates'!$B:$B,MATCH('2017 EPA Data'!A541,'Crosswalk Particulates'!$A:$A,0))</f>
        <v>process-iron and steel-industry</v>
      </c>
      <c r="G541" s="39" t="str">
        <f>INDEX('Crosswalk Particulates'!$E:$E,MATCH('2017 EPA Data'!$B541,'Crosswalk Particulates'!$D:$D,0))</f>
        <v>CO</v>
      </c>
      <c r="H541" s="50">
        <f t="shared" si="8"/>
        <v>298005888517.65839</v>
      </c>
    </row>
    <row r="542" spans="1:8" hidden="1">
      <c r="A542" s="31" t="s">
        <v>2427</v>
      </c>
      <c r="B542" s="31" t="s">
        <v>2531</v>
      </c>
      <c r="C542" s="31" t="s">
        <v>2406</v>
      </c>
      <c r="D542" s="41">
        <v>328195.53918245976</v>
      </c>
      <c r="E542" s="31" t="s">
        <v>2407</v>
      </c>
      <c r="F542" s="35" t="str">
        <f>INDEX('Crosswalk Particulates'!$B:$B,MATCH('2017 EPA Data'!A542,'Crosswalk Particulates'!$A:$A,0))</f>
        <v>process-other-industry</v>
      </c>
      <c r="G542" s="39">
        <f>INDEX('Crosswalk Particulates'!$E:$E,MATCH('2017 EPA Data'!$B542,'Crosswalk Particulates'!$D:$D,0))</f>
        <v>0</v>
      </c>
      <c r="H542" s="50">
        <f t="shared" si="8"/>
        <v>0</v>
      </c>
    </row>
    <row r="543" spans="1:8" hidden="1">
      <c r="A543" s="31" t="s">
        <v>2430</v>
      </c>
      <c r="B543" s="31" t="s">
        <v>2551</v>
      </c>
      <c r="C543" s="31" t="s">
        <v>2406</v>
      </c>
      <c r="D543" s="41">
        <v>327171.80390483129</v>
      </c>
      <c r="E543" s="31" t="s">
        <v>2407</v>
      </c>
      <c r="F543" s="35" t="str">
        <f>INDEX('Crosswalk Particulates'!$B:$B,MATCH('2017 EPA Data'!A543,'Crosswalk Particulates'!$A:$A,0))</f>
        <v>Transportation Sector</v>
      </c>
      <c r="G543" s="39">
        <f>INDEX('Crosswalk Particulates'!$E:$E,MATCH('2017 EPA Data'!$B543,'Crosswalk Particulates'!$D:$D,0))</f>
        <v>0</v>
      </c>
      <c r="H543" s="50">
        <f t="shared" si="8"/>
        <v>0</v>
      </c>
    </row>
    <row r="544" spans="1:8" hidden="1">
      <c r="A544" s="31" t="s">
        <v>2408</v>
      </c>
      <c r="B544" s="31" t="s">
        <v>2483</v>
      </c>
      <c r="C544" s="31" t="s">
        <v>2406</v>
      </c>
      <c r="D544" s="41">
        <v>322398.89631521999</v>
      </c>
      <c r="E544" s="31" t="s">
        <v>2407</v>
      </c>
      <c r="F544" s="35" t="str">
        <f>INDEX('Crosswalk Particulates'!$B:$B,MATCH('2017 EPA Data'!A544,'Crosswalk Particulates'!$A:$A,0))</f>
        <v>process-other-industry</v>
      </c>
      <c r="G544" s="39">
        <f>INDEX('Crosswalk Particulates'!$E:$E,MATCH('2017 EPA Data'!$B544,'Crosswalk Particulates'!$D:$D,0))</f>
        <v>0</v>
      </c>
      <c r="H544" s="50">
        <f t="shared" si="8"/>
        <v>0</v>
      </c>
    </row>
    <row r="545" spans="1:8" hidden="1">
      <c r="A545" s="31" t="s">
        <v>2421</v>
      </c>
      <c r="B545" s="31" t="s">
        <v>2509</v>
      </c>
      <c r="C545" s="31" t="s">
        <v>2406</v>
      </c>
      <c r="D545" s="41">
        <v>322194.77748402272</v>
      </c>
      <c r="E545" s="31" t="s">
        <v>2407</v>
      </c>
      <c r="F545" s="35" t="str">
        <f>INDEX('Crosswalk Particulates'!$B:$B,MATCH('2017 EPA Data'!A545,'Crosswalk Particulates'!$A:$A,0))</f>
        <v>Other-EPA</v>
      </c>
      <c r="G545" s="39">
        <f>INDEX('Crosswalk Particulates'!$E:$E,MATCH('2017 EPA Data'!$B545,'Crosswalk Particulates'!$D:$D,0))</f>
        <v>0</v>
      </c>
      <c r="H545" s="50">
        <f t="shared" si="8"/>
        <v>0</v>
      </c>
    </row>
    <row r="546" spans="1:8" hidden="1">
      <c r="A546" s="31" t="s">
        <v>2415</v>
      </c>
      <c r="B546" s="31" t="s">
        <v>2494</v>
      </c>
      <c r="C546" s="31" t="s">
        <v>2446</v>
      </c>
      <c r="D546" s="41">
        <v>318657.287943698</v>
      </c>
      <c r="E546" s="31" t="s">
        <v>2411</v>
      </c>
      <c r="F546" s="35" t="str">
        <f>INDEX('Crosswalk Particulates'!$B:$B,MATCH('2017 EPA Data'!A546,'Crosswalk Particulates'!$A:$A,0))</f>
        <v>Other-EPA</v>
      </c>
      <c r="G546" s="39">
        <f>INDEX('Crosswalk Particulates'!$E:$E,MATCH('2017 EPA Data'!$B546,'Crosswalk Particulates'!$D:$D,0))</f>
        <v>0</v>
      </c>
      <c r="H546" s="50">
        <f t="shared" si="8"/>
        <v>289081372702.50476</v>
      </c>
    </row>
    <row r="547" spans="1:8" hidden="1">
      <c r="A547" s="31" t="s">
        <v>2481</v>
      </c>
      <c r="B547" s="31" t="s">
        <v>2422</v>
      </c>
      <c r="C547" s="31" t="s">
        <v>2406</v>
      </c>
      <c r="D547" s="41">
        <v>314206.85955946171</v>
      </c>
      <c r="E547" s="31" t="s">
        <v>2407</v>
      </c>
      <c r="F547" s="35" t="str">
        <f>INDEX('Crosswalk Particulates'!$B:$B,MATCH('2017 EPA Data'!A547,'Crosswalk Particulates'!$A:$A,0))</f>
        <v>process-ngps-industry</v>
      </c>
      <c r="G547" s="39">
        <f>INDEX('Crosswalk Particulates'!$E:$E,MATCH('2017 EPA Data'!$B547,'Crosswalk Particulates'!$D:$D,0))</f>
        <v>0</v>
      </c>
      <c r="H547" s="50">
        <f t="shared" si="8"/>
        <v>0</v>
      </c>
    </row>
    <row r="548" spans="1:8" hidden="1">
      <c r="A548" s="31" t="s">
        <v>2418</v>
      </c>
      <c r="B548" s="31" t="s">
        <v>2529</v>
      </c>
      <c r="C548" s="31" t="s">
        <v>2406</v>
      </c>
      <c r="D548" s="41">
        <v>313008.82426816761</v>
      </c>
      <c r="E548" s="31" t="s">
        <v>2407</v>
      </c>
      <c r="F548" s="35" t="str">
        <f>INDEX('Crosswalk Particulates'!$B:$B,MATCH('2017 EPA Data'!A548,'Crosswalk Particulates'!$A:$A,0))</f>
        <v>Other-EPA</v>
      </c>
      <c r="G548" s="39">
        <f>INDEX('Crosswalk Particulates'!$E:$E,MATCH('2017 EPA Data'!$B548,'Crosswalk Particulates'!$D:$D,0))</f>
        <v>0</v>
      </c>
      <c r="H548" s="50">
        <f t="shared" si="8"/>
        <v>0</v>
      </c>
    </row>
    <row r="549" spans="1:8" hidden="1">
      <c r="A549" s="31" t="s">
        <v>2427</v>
      </c>
      <c r="B549" s="31" t="s">
        <v>2420</v>
      </c>
      <c r="C549" s="31" t="s">
        <v>2406</v>
      </c>
      <c r="D549" s="41">
        <v>312134.73065671779</v>
      </c>
      <c r="E549" s="31" t="s">
        <v>2407</v>
      </c>
      <c r="F549" s="35" t="str">
        <f>INDEX('Crosswalk Particulates'!$B:$B,MATCH('2017 EPA Data'!A549,'Crosswalk Particulates'!$A:$A,0))</f>
        <v>process-other-industry</v>
      </c>
      <c r="G549" s="39">
        <f>INDEX('Crosswalk Particulates'!$E:$E,MATCH('2017 EPA Data'!$B549,'Crosswalk Particulates'!$D:$D,0))</f>
        <v>0</v>
      </c>
      <c r="H549" s="50">
        <f t="shared" si="8"/>
        <v>0</v>
      </c>
    </row>
    <row r="550" spans="1:8" hidden="1">
      <c r="A550" s="31" t="s">
        <v>2448</v>
      </c>
      <c r="B550" s="31" t="s">
        <v>2428</v>
      </c>
      <c r="C550" s="31" t="s">
        <v>2406</v>
      </c>
      <c r="D550" s="41">
        <v>311263.12627309602</v>
      </c>
      <c r="E550" s="31" t="s">
        <v>2407</v>
      </c>
      <c r="F550" s="35" t="str">
        <f>INDEX('Crosswalk Particulates'!$B:$B,MATCH('2017 EPA Data'!A550,'Crosswalk Particulates'!$A:$A,0))</f>
        <v>process-waste-industry</v>
      </c>
      <c r="G550" s="39">
        <f>INDEX('Crosswalk Particulates'!$E:$E,MATCH('2017 EPA Data'!$B550,'Crosswalk Particulates'!$D:$D,0))</f>
        <v>0</v>
      </c>
      <c r="H550" s="50">
        <f t="shared" si="8"/>
        <v>0</v>
      </c>
    </row>
    <row r="551" spans="1:8" hidden="1">
      <c r="A551" s="31" t="s">
        <v>2496</v>
      </c>
      <c r="B551" s="31" t="s">
        <v>2413</v>
      </c>
      <c r="C551" s="31" t="s">
        <v>2406</v>
      </c>
      <c r="D551" s="41">
        <v>308527.69163000002</v>
      </c>
      <c r="E551" s="31" t="s">
        <v>2407</v>
      </c>
      <c r="F551" s="35" t="str">
        <f>INDEX('Crosswalk Particulates'!$B:$B,MATCH('2017 EPA Data'!A551,'Crosswalk Particulates'!$A:$A,0))</f>
        <v>process-cement-industry</v>
      </c>
      <c r="G551" s="39">
        <f>INDEX('Crosswalk Particulates'!$E:$E,MATCH('2017 EPA Data'!$B551,'Crosswalk Particulates'!$D:$D,0))</f>
        <v>0</v>
      </c>
      <c r="H551" s="50">
        <f t="shared" si="8"/>
        <v>0</v>
      </c>
    </row>
    <row r="552" spans="1:8" hidden="1">
      <c r="A552" s="31" t="s">
        <v>2419</v>
      </c>
      <c r="B552" s="31" t="s">
        <v>2531</v>
      </c>
      <c r="C552" s="31" t="s">
        <v>2406</v>
      </c>
      <c r="D552" s="41">
        <v>308321.211060606</v>
      </c>
      <c r="E552" s="31" t="s">
        <v>2407</v>
      </c>
      <c r="F552" s="35" t="str">
        <f>INDEX('Crosswalk Particulates'!$B:$B,MATCH('2017 EPA Data'!A552,'Crosswalk Particulates'!$A:$A,0))</f>
        <v>process-other-industry</v>
      </c>
      <c r="G552" s="39">
        <f>INDEX('Crosswalk Particulates'!$E:$E,MATCH('2017 EPA Data'!$B552,'Crosswalk Particulates'!$D:$D,0))</f>
        <v>0</v>
      </c>
      <c r="H552" s="50">
        <f t="shared" si="8"/>
        <v>0</v>
      </c>
    </row>
    <row r="553" spans="1:8" hidden="1">
      <c r="A553" s="31" t="s">
        <v>2439</v>
      </c>
      <c r="B553" s="31" t="s">
        <v>2426</v>
      </c>
      <c r="C553" s="31" t="s">
        <v>2406</v>
      </c>
      <c r="D553" s="41">
        <v>307872.47562922561</v>
      </c>
      <c r="E553" s="31" t="s">
        <v>2407</v>
      </c>
      <c r="F553" s="35" t="str">
        <f>INDEX('Crosswalk Particulates'!$B:$B,MATCH('2017 EPA Data'!A553,'Crosswalk Particulates'!$A:$A,0))</f>
        <v>process-other-industry</v>
      </c>
      <c r="G553" s="39">
        <f>INDEX('Crosswalk Particulates'!$E:$E,MATCH('2017 EPA Data'!$B553,'Crosswalk Particulates'!$D:$D,0))</f>
        <v>0</v>
      </c>
      <c r="H553" s="50">
        <f t="shared" si="8"/>
        <v>0</v>
      </c>
    </row>
    <row r="554" spans="1:8" hidden="1">
      <c r="A554" s="31" t="s">
        <v>2408</v>
      </c>
      <c r="B554" s="31" t="s">
        <v>2552</v>
      </c>
      <c r="C554" s="31" t="s">
        <v>2406</v>
      </c>
      <c r="D554" s="41">
        <v>304814.37225713051</v>
      </c>
      <c r="E554" s="31" t="s">
        <v>2407</v>
      </c>
      <c r="F554" s="35" t="str">
        <f>INDEX('Crosswalk Particulates'!$B:$B,MATCH('2017 EPA Data'!A554,'Crosswalk Particulates'!$A:$A,0))</f>
        <v>process-other-industry</v>
      </c>
      <c r="G554" s="39">
        <f>INDEX('Crosswalk Particulates'!$E:$E,MATCH('2017 EPA Data'!$B554,'Crosswalk Particulates'!$D:$D,0))</f>
        <v>0</v>
      </c>
      <c r="H554" s="50">
        <f t="shared" si="8"/>
        <v>0</v>
      </c>
    </row>
    <row r="555" spans="1:8" hidden="1">
      <c r="A555" s="31" t="s">
        <v>2553</v>
      </c>
      <c r="B555" s="31" t="s">
        <v>2413</v>
      </c>
      <c r="C555" s="31" t="s">
        <v>2406</v>
      </c>
      <c r="D555" s="41">
        <v>303921.74531235249</v>
      </c>
      <c r="E555" s="31" t="s">
        <v>2407</v>
      </c>
      <c r="F555" s="35" t="str">
        <f>INDEX('Crosswalk Particulates'!$B:$B,MATCH('2017 EPA Data'!A555,'Crosswalk Particulates'!$A:$A,0))</f>
        <v>Commercial Buildings Sector</v>
      </c>
      <c r="G555" s="39">
        <f>INDEX('Crosswalk Particulates'!$E:$E,MATCH('2017 EPA Data'!$B555,'Crosswalk Particulates'!$D:$D,0))</f>
        <v>0</v>
      </c>
      <c r="H555" s="50">
        <f t="shared" si="8"/>
        <v>0</v>
      </c>
    </row>
    <row r="556" spans="1:8" hidden="1">
      <c r="A556" s="31" t="s">
        <v>2480</v>
      </c>
      <c r="B556" s="31" t="s">
        <v>2449</v>
      </c>
      <c r="C556" s="31" t="s">
        <v>2446</v>
      </c>
      <c r="D556" s="41">
        <v>301034.71981515671</v>
      </c>
      <c r="E556" s="31" t="s">
        <v>2411</v>
      </c>
      <c r="F556" s="35" t="str">
        <f>INDEX('Crosswalk Particulates'!$B:$B,MATCH('2017 EPA Data'!A556,'Crosswalk Particulates'!$A:$A,0))</f>
        <v>Other-EPA</v>
      </c>
      <c r="G556" s="39" t="str">
        <f>INDEX('Crosswalk Particulates'!$E:$E,MATCH('2017 EPA Data'!$B556,'Crosswalk Particulates'!$D:$D,0))</f>
        <v>CO</v>
      </c>
      <c r="H556" s="50">
        <f t="shared" si="8"/>
        <v>273094428804.19916</v>
      </c>
    </row>
    <row r="557" spans="1:8" hidden="1">
      <c r="A557" s="31" t="s">
        <v>2554</v>
      </c>
      <c r="B557" s="31" t="s">
        <v>2409</v>
      </c>
      <c r="C557" s="31" t="s">
        <v>2410</v>
      </c>
      <c r="D557" s="41">
        <v>299575.48300000001</v>
      </c>
      <c r="E557" s="31" t="s">
        <v>2411</v>
      </c>
      <c r="F557" s="35" t="str">
        <f>INDEX('Crosswalk Particulates'!$B:$B,MATCH('2017 EPA Data'!A557,'Crosswalk Particulates'!$A:$A,0))</f>
        <v>Commercial Buildings Sector</v>
      </c>
      <c r="G557" s="39">
        <f>INDEX('Crosswalk Particulates'!$E:$E,MATCH('2017 EPA Data'!$B557,'Crosswalk Particulates'!$D:$D,0))</f>
        <v>0</v>
      </c>
      <c r="H557" s="50">
        <f t="shared" si="8"/>
        <v>271770629859.11407</v>
      </c>
    </row>
    <row r="558" spans="1:8" hidden="1">
      <c r="A558" s="31" t="s">
        <v>2419</v>
      </c>
      <c r="B558" s="31" t="s">
        <v>2539</v>
      </c>
      <c r="C558" s="31" t="s">
        <v>2406</v>
      </c>
      <c r="D558" s="41">
        <v>294027.31343290536</v>
      </c>
      <c r="E558" s="31" t="s">
        <v>2407</v>
      </c>
      <c r="F558" s="35" t="str">
        <f>INDEX('Crosswalk Particulates'!$B:$B,MATCH('2017 EPA Data'!A558,'Crosswalk Particulates'!$A:$A,0))</f>
        <v>process-other-industry</v>
      </c>
      <c r="G558" s="39">
        <f>INDEX('Crosswalk Particulates'!$E:$E,MATCH('2017 EPA Data'!$B558,'Crosswalk Particulates'!$D:$D,0))</f>
        <v>0</v>
      </c>
      <c r="H558" s="50">
        <f t="shared" si="8"/>
        <v>0</v>
      </c>
    </row>
    <row r="559" spans="1:8" hidden="1">
      <c r="A559" s="31" t="s">
        <v>2470</v>
      </c>
      <c r="B559" s="31" t="s">
        <v>2414</v>
      </c>
      <c r="C559" s="31" t="s">
        <v>2406</v>
      </c>
      <c r="D559" s="41">
        <v>292887.21939969098</v>
      </c>
      <c r="E559" s="31" t="s">
        <v>2407</v>
      </c>
      <c r="F559" s="35" t="str">
        <f>INDEX('Crosswalk Particulates'!$B:$B,MATCH('2017 EPA Data'!A559,'Crosswalk Particulates'!$A:$A,0))</f>
        <v>Electricity Sector</v>
      </c>
      <c r="G559" s="39">
        <f>INDEX('Crosswalk Particulates'!$E:$E,MATCH('2017 EPA Data'!$B559,'Crosswalk Particulates'!$D:$D,0))</f>
        <v>0</v>
      </c>
      <c r="H559" s="50">
        <f t="shared" si="8"/>
        <v>0</v>
      </c>
    </row>
    <row r="560" spans="1:8" hidden="1">
      <c r="A560" s="31" t="s">
        <v>2442</v>
      </c>
      <c r="B560" s="31" t="s">
        <v>2447</v>
      </c>
      <c r="C560" s="31" t="s">
        <v>2406</v>
      </c>
      <c r="D560" s="41">
        <v>291450.959859</v>
      </c>
      <c r="E560" s="31" t="s">
        <v>2407</v>
      </c>
      <c r="F560" s="35" t="str">
        <f>INDEX('Crosswalk Particulates'!$B:$B,MATCH('2017 EPA Data'!A560,'Crosswalk Particulates'!$A:$A,0))</f>
        <v>process-other-industry</v>
      </c>
      <c r="G560" s="39">
        <f>INDEX('Crosswalk Particulates'!$E:$E,MATCH('2017 EPA Data'!$B560,'Crosswalk Particulates'!$D:$D,0))</f>
        <v>0</v>
      </c>
      <c r="H560" s="50">
        <f t="shared" si="8"/>
        <v>0</v>
      </c>
    </row>
    <row r="561" spans="1:8" hidden="1">
      <c r="A561" s="31" t="s">
        <v>2467</v>
      </c>
      <c r="B561" s="31" t="s">
        <v>2555</v>
      </c>
      <c r="C561" s="31" t="s">
        <v>2406</v>
      </c>
      <c r="D561" s="41">
        <v>291274.66064483201</v>
      </c>
      <c r="E561" s="31" t="s">
        <v>2407</v>
      </c>
      <c r="F561" s="35" t="str">
        <f>INDEX('Crosswalk Particulates'!$B:$B,MATCH('2017 EPA Data'!A561,'Crosswalk Particulates'!$A:$A,0))</f>
        <v>process-chemicals-industry</v>
      </c>
      <c r="G561" s="39">
        <f>INDEX('Crosswalk Particulates'!$E:$E,MATCH('2017 EPA Data'!$B561,'Crosswalk Particulates'!$D:$D,0))</f>
        <v>0</v>
      </c>
      <c r="H561" s="50">
        <f t="shared" si="8"/>
        <v>0</v>
      </c>
    </row>
    <row r="562" spans="1:8" hidden="1">
      <c r="A562" s="31" t="s">
        <v>2485</v>
      </c>
      <c r="B562" s="31" t="s">
        <v>2414</v>
      </c>
      <c r="C562" s="31" t="s">
        <v>2406</v>
      </c>
      <c r="D562" s="41">
        <v>285578.37792479998</v>
      </c>
      <c r="E562" s="31" t="s">
        <v>2407</v>
      </c>
      <c r="F562" s="35" t="str">
        <f>INDEX('Crosswalk Particulates'!$B:$B,MATCH('2017 EPA Data'!A562,'Crosswalk Particulates'!$A:$A,0))</f>
        <v>industry-fuel-coal</v>
      </c>
      <c r="G562" s="39">
        <f>INDEX('Crosswalk Particulates'!$E:$E,MATCH('2017 EPA Data'!$B562,'Crosswalk Particulates'!$D:$D,0))</f>
        <v>0</v>
      </c>
      <c r="H562" s="50">
        <f t="shared" si="8"/>
        <v>0</v>
      </c>
    </row>
    <row r="563" spans="1:8" hidden="1">
      <c r="A563" s="31" t="s">
        <v>2553</v>
      </c>
      <c r="B563" s="31" t="s">
        <v>2409</v>
      </c>
      <c r="C563" s="31" t="s">
        <v>2410</v>
      </c>
      <c r="D563" s="41">
        <v>281239.34717672999</v>
      </c>
      <c r="E563" s="31" t="s">
        <v>2411</v>
      </c>
      <c r="F563" s="35" t="str">
        <f>INDEX('Crosswalk Particulates'!$B:$B,MATCH('2017 EPA Data'!A563,'Crosswalk Particulates'!$A:$A,0))</f>
        <v>Commercial Buildings Sector</v>
      </c>
      <c r="G563" s="39">
        <f>INDEX('Crosswalk Particulates'!$E:$E,MATCH('2017 EPA Data'!$B563,'Crosswalk Particulates'!$D:$D,0))</f>
        <v>0</v>
      </c>
      <c r="H563" s="50">
        <f t="shared" si="8"/>
        <v>255136347467.34586</v>
      </c>
    </row>
    <row r="564" spans="1:8" hidden="1">
      <c r="A564" s="31" t="s">
        <v>2430</v>
      </c>
      <c r="B564" s="31" t="s">
        <v>2556</v>
      </c>
      <c r="C564" s="31" t="s">
        <v>2406</v>
      </c>
      <c r="D564" s="41">
        <v>280156.66188274958</v>
      </c>
      <c r="E564" s="31" t="s">
        <v>2407</v>
      </c>
      <c r="F564" s="35" t="str">
        <f>INDEX('Crosswalk Particulates'!$B:$B,MATCH('2017 EPA Data'!A564,'Crosswalk Particulates'!$A:$A,0))</f>
        <v>Transportation Sector</v>
      </c>
      <c r="G564" s="39">
        <f>INDEX('Crosswalk Particulates'!$E:$E,MATCH('2017 EPA Data'!$B564,'Crosswalk Particulates'!$D:$D,0))</f>
        <v>0</v>
      </c>
      <c r="H564" s="50">
        <f t="shared" si="8"/>
        <v>0</v>
      </c>
    </row>
    <row r="565" spans="1:8" hidden="1">
      <c r="A565" s="31" t="s">
        <v>2423</v>
      </c>
      <c r="B565" s="31" t="s">
        <v>2437</v>
      </c>
      <c r="C565" s="31" t="s">
        <v>2406</v>
      </c>
      <c r="D565" s="41">
        <v>280123.03404914291</v>
      </c>
      <c r="E565" s="31" t="s">
        <v>2407</v>
      </c>
      <c r="F565" s="35" t="str">
        <f>INDEX('Crosswalk Particulates'!$B:$B,MATCH('2017 EPA Data'!A565,'Crosswalk Particulates'!$A:$A,0))</f>
        <v>Other-EPA</v>
      </c>
      <c r="G565" s="39">
        <f>INDEX('Crosswalk Particulates'!$E:$E,MATCH('2017 EPA Data'!$B565,'Crosswalk Particulates'!$D:$D,0))</f>
        <v>0</v>
      </c>
      <c r="H565" s="50">
        <f t="shared" si="8"/>
        <v>0</v>
      </c>
    </row>
    <row r="566" spans="1:8" hidden="1">
      <c r="A566" s="31" t="s">
        <v>2441</v>
      </c>
      <c r="B566" s="31" t="s">
        <v>2487</v>
      </c>
      <c r="C566" s="31" t="s">
        <v>2406</v>
      </c>
      <c r="D566" s="41">
        <v>279680.44727692736</v>
      </c>
      <c r="E566" s="31" t="s">
        <v>2407</v>
      </c>
      <c r="F566" s="35" t="str">
        <f>INDEX('Crosswalk Particulates'!$B:$B,MATCH('2017 EPA Data'!A566,'Crosswalk Particulates'!$A:$A,0))</f>
        <v>process-agriculture-industry</v>
      </c>
      <c r="G566" s="39">
        <f>INDEX('Crosswalk Particulates'!$E:$E,MATCH('2017 EPA Data'!$B566,'Crosswalk Particulates'!$D:$D,0))</f>
        <v>0</v>
      </c>
      <c r="H566" s="50">
        <f t="shared" si="8"/>
        <v>0</v>
      </c>
    </row>
    <row r="567" spans="1:8" hidden="1">
      <c r="A567" s="31" t="s">
        <v>2419</v>
      </c>
      <c r="B567" s="31" t="s">
        <v>2557</v>
      </c>
      <c r="C567" s="31" t="s">
        <v>2406</v>
      </c>
      <c r="D567" s="41">
        <v>278755.26181420003</v>
      </c>
      <c r="E567" s="31" t="s">
        <v>2407</v>
      </c>
      <c r="F567" s="35" t="str">
        <f>INDEX('Crosswalk Particulates'!$B:$B,MATCH('2017 EPA Data'!A567,'Crosswalk Particulates'!$A:$A,0))</f>
        <v>process-other-industry</v>
      </c>
      <c r="G567" s="39">
        <f>INDEX('Crosswalk Particulates'!$E:$E,MATCH('2017 EPA Data'!$B567,'Crosswalk Particulates'!$D:$D,0))</f>
        <v>0</v>
      </c>
      <c r="H567" s="50">
        <f t="shared" si="8"/>
        <v>0</v>
      </c>
    </row>
    <row r="568" spans="1:8" hidden="1">
      <c r="A568" s="31" t="s">
        <v>2467</v>
      </c>
      <c r="B568" s="31" t="s">
        <v>2535</v>
      </c>
      <c r="C568" s="31" t="s">
        <v>2406</v>
      </c>
      <c r="D568" s="41">
        <v>276101.66410596285</v>
      </c>
      <c r="E568" s="31" t="s">
        <v>2407</v>
      </c>
      <c r="F568" s="35" t="str">
        <f>INDEX('Crosswalk Particulates'!$B:$B,MATCH('2017 EPA Data'!A568,'Crosswalk Particulates'!$A:$A,0))</f>
        <v>process-chemicals-industry</v>
      </c>
      <c r="G568" s="39">
        <f>INDEX('Crosswalk Particulates'!$E:$E,MATCH('2017 EPA Data'!$B568,'Crosswalk Particulates'!$D:$D,0))</f>
        <v>0</v>
      </c>
      <c r="H568" s="50">
        <f t="shared" si="8"/>
        <v>0</v>
      </c>
    </row>
    <row r="569" spans="1:8" hidden="1">
      <c r="A569" s="31" t="s">
        <v>2440</v>
      </c>
      <c r="B569" s="31" t="s">
        <v>2483</v>
      </c>
      <c r="C569" s="31" t="s">
        <v>2406</v>
      </c>
      <c r="D569" s="41">
        <v>274451.59999999998</v>
      </c>
      <c r="E569" s="31" t="s">
        <v>2407</v>
      </c>
      <c r="F569" s="35" t="str">
        <f>INDEX('Crosswalk Particulates'!$B:$B,MATCH('2017 EPA Data'!A569,'Crosswalk Particulates'!$A:$A,0))</f>
        <v>industry-fuel-natural gas</v>
      </c>
      <c r="G569" s="39">
        <f>INDEX('Crosswalk Particulates'!$E:$E,MATCH('2017 EPA Data'!$B569,'Crosswalk Particulates'!$D:$D,0))</f>
        <v>0</v>
      </c>
      <c r="H569" s="50">
        <f t="shared" si="8"/>
        <v>0</v>
      </c>
    </row>
    <row r="570" spans="1:8" hidden="1">
      <c r="A570" s="31" t="s">
        <v>2427</v>
      </c>
      <c r="B570" s="31" t="s">
        <v>2460</v>
      </c>
      <c r="C570" s="31" t="s">
        <v>2406</v>
      </c>
      <c r="D570" s="41">
        <v>273959.73155351612</v>
      </c>
      <c r="E570" s="31" t="s">
        <v>2407</v>
      </c>
      <c r="F570" s="35" t="str">
        <f>INDEX('Crosswalk Particulates'!$B:$B,MATCH('2017 EPA Data'!A570,'Crosswalk Particulates'!$A:$A,0))</f>
        <v>process-other-industry</v>
      </c>
      <c r="G570" s="39">
        <f>INDEX('Crosswalk Particulates'!$E:$E,MATCH('2017 EPA Data'!$B570,'Crosswalk Particulates'!$D:$D,0))</f>
        <v>0</v>
      </c>
      <c r="H570" s="50">
        <f t="shared" si="8"/>
        <v>0</v>
      </c>
    </row>
    <row r="571" spans="1:8" hidden="1">
      <c r="A571" s="31" t="s">
        <v>2418</v>
      </c>
      <c r="B571" s="31" t="s">
        <v>2532</v>
      </c>
      <c r="C571" s="31" t="s">
        <v>2406</v>
      </c>
      <c r="D571" s="41">
        <v>273682.07051616919</v>
      </c>
      <c r="E571" s="31" t="s">
        <v>2407</v>
      </c>
      <c r="F571" s="35" t="str">
        <f>INDEX('Crosswalk Particulates'!$B:$B,MATCH('2017 EPA Data'!A571,'Crosswalk Particulates'!$A:$A,0))</f>
        <v>Other-EPA</v>
      </c>
      <c r="G571" s="39">
        <f>INDEX('Crosswalk Particulates'!$E:$E,MATCH('2017 EPA Data'!$B571,'Crosswalk Particulates'!$D:$D,0))</f>
        <v>0</v>
      </c>
      <c r="H571" s="50">
        <f t="shared" si="8"/>
        <v>0</v>
      </c>
    </row>
    <row r="572" spans="1:8" hidden="1">
      <c r="A572" s="31" t="s">
        <v>2427</v>
      </c>
      <c r="B572" s="31" t="s">
        <v>2464</v>
      </c>
      <c r="C572" s="31" t="s">
        <v>2406</v>
      </c>
      <c r="D572" s="41">
        <v>272110.35153320798</v>
      </c>
      <c r="E572" s="31" t="s">
        <v>2407</v>
      </c>
      <c r="F572" s="35" t="str">
        <f>INDEX('Crosswalk Particulates'!$B:$B,MATCH('2017 EPA Data'!A572,'Crosswalk Particulates'!$A:$A,0))</f>
        <v>process-other-industry</v>
      </c>
      <c r="G572" s="39">
        <f>INDEX('Crosswalk Particulates'!$E:$E,MATCH('2017 EPA Data'!$B572,'Crosswalk Particulates'!$D:$D,0))</f>
        <v>0</v>
      </c>
      <c r="H572" s="50">
        <f t="shared" si="8"/>
        <v>0</v>
      </c>
    </row>
    <row r="573" spans="1:8" hidden="1">
      <c r="A573" s="31" t="s">
        <v>2408</v>
      </c>
      <c r="B573" s="31" t="s">
        <v>2500</v>
      </c>
      <c r="C573" s="31" t="s">
        <v>2406</v>
      </c>
      <c r="D573" s="41">
        <v>271214.39125838922</v>
      </c>
      <c r="E573" s="31" t="s">
        <v>2407</v>
      </c>
      <c r="F573" s="35" t="str">
        <f>INDEX('Crosswalk Particulates'!$B:$B,MATCH('2017 EPA Data'!A573,'Crosswalk Particulates'!$A:$A,0))</f>
        <v>process-other-industry</v>
      </c>
      <c r="G573" s="39">
        <f>INDEX('Crosswalk Particulates'!$E:$E,MATCH('2017 EPA Data'!$B573,'Crosswalk Particulates'!$D:$D,0))</f>
        <v>0</v>
      </c>
      <c r="H573" s="50">
        <f t="shared" si="8"/>
        <v>0</v>
      </c>
    </row>
    <row r="574" spans="1:8" hidden="1">
      <c r="A574" s="31" t="s">
        <v>2421</v>
      </c>
      <c r="B574" s="31" t="s">
        <v>2517</v>
      </c>
      <c r="C574" s="31" t="s">
        <v>2406</v>
      </c>
      <c r="D574" s="41">
        <v>269170.05271072546</v>
      </c>
      <c r="E574" s="31" t="s">
        <v>2407</v>
      </c>
      <c r="F574" s="35" t="str">
        <f>INDEX('Crosswalk Particulates'!$B:$B,MATCH('2017 EPA Data'!A574,'Crosswalk Particulates'!$A:$A,0))</f>
        <v>Other-EPA</v>
      </c>
      <c r="G574" s="39">
        <f>INDEX('Crosswalk Particulates'!$E:$E,MATCH('2017 EPA Data'!$B574,'Crosswalk Particulates'!$D:$D,0))</f>
        <v>0</v>
      </c>
      <c r="H574" s="50">
        <f t="shared" si="8"/>
        <v>0</v>
      </c>
    </row>
    <row r="575" spans="1:8" hidden="1">
      <c r="A575" s="31" t="s">
        <v>2467</v>
      </c>
      <c r="B575" s="31" t="s">
        <v>2501</v>
      </c>
      <c r="C575" s="31" t="s">
        <v>2406</v>
      </c>
      <c r="D575" s="41">
        <v>266908.9282808</v>
      </c>
      <c r="E575" s="31" t="s">
        <v>2407</v>
      </c>
      <c r="F575" s="35" t="str">
        <f>INDEX('Crosswalk Particulates'!$B:$B,MATCH('2017 EPA Data'!A575,'Crosswalk Particulates'!$A:$A,0))</f>
        <v>process-chemicals-industry</v>
      </c>
      <c r="G575" s="39">
        <f>INDEX('Crosswalk Particulates'!$E:$E,MATCH('2017 EPA Data'!$B575,'Crosswalk Particulates'!$D:$D,0))</f>
        <v>0</v>
      </c>
      <c r="H575" s="50">
        <f t="shared" si="8"/>
        <v>0</v>
      </c>
    </row>
    <row r="576" spans="1:8" hidden="1">
      <c r="A576" s="31" t="s">
        <v>2558</v>
      </c>
      <c r="B576" s="31" t="s">
        <v>2413</v>
      </c>
      <c r="C576" s="31" t="s">
        <v>2406</v>
      </c>
      <c r="D576" s="41">
        <v>264998.79823159805</v>
      </c>
      <c r="E576" s="31" t="s">
        <v>2407</v>
      </c>
      <c r="F576" s="35" t="str">
        <f>INDEX('Crosswalk Particulates'!$B:$B,MATCH('2017 EPA Data'!A576,'Crosswalk Particulates'!$A:$A,0))</f>
        <v>Commercial Buildings Sector</v>
      </c>
      <c r="G576" s="39">
        <f>INDEX('Crosswalk Particulates'!$E:$E,MATCH('2017 EPA Data'!$B576,'Crosswalk Particulates'!$D:$D,0))</f>
        <v>0</v>
      </c>
      <c r="H576" s="50">
        <f t="shared" si="8"/>
        <v>0</v>
      </c>
    </row>
    <row r="577" spans="1:8" hidden="1">
      <c r="A577" s="31" t="s">
        <v>2473</v>
      </c>
      <c r="B577" s="31" t="s">
        <v>2424</v>
      </c>
      <c r="C577" s="31" t="s">
        <v>2406</v>
      </c>
      <c r="D577" s="41">
        <v>264520.40183040511</v>
      </c>
      <c r="E577" s="31" t="s">
        <v>2407</v>
      </c>
      <c r="F577" s="35" t="str">
        <f>INDEX('Crosswalk Particulates'!$B:$B,MATCH('2017 EPA Data'!A577,'Crosswalk Particulates'!$A:$A,0))</f>
        <v>Electricity Sector</v>
      </c>
      <c r="G577" s="39">
        <f>INDEX('Crosswalk Particulates'!$E:$E,MATCH('2017 EPA Data'!$B577,'Crosswalk Particulates'!$D:$D,0))</f>
        <v>0</v>
      </c>
      <c r="H577" s="50">
        <f t="shared" si="8"/>
        <v>0</v>
      </c>
    </row>
    <row r="578" spans="1:8" hidden="1">
      <c r="A578" s="31" t="s">
        <v>2467</v>
      </c>
      <c r="B578" s="31" t="s">
        <v>2559</v>
      </c>
      <c r="C578" s="31" t="s">
        <v>2406</v>
      </c>
      <c r="D578" s="41">
        <v>262841.58188975701</v>
      </c>
      <c r="E578" s="31" t="s">
        <v>2407</v>
      </c>
      <c r="F578" s="35" t="str">
        <f>INDEX('Crosswalk Particulates'!$B:$B,MATCH('2017 EPA Data'!A578,'Crosswalk Particulates'!$A:$A,0))</f>
        <v>process-chemicals-industry</v>
      </c>
      <c r="G578" s="39">
        <f>INDEX('Crosswalk Particulates'!$E:$E,MATCH('2017 EPA Data'!$B578,'Crosswalk Particulates'!$D:$D,0))</f>
        <v>0</v>
      </c>
      <c r="H578" s="50">
        <f t="shared" si="8"/>
        <v>0</v>
      </c>
    </row>
    <row r="579" spans="1:8" hidden="1">
      <c r="A579" s="31" t="s">
        <v>2448</v>
      </c>
      <c r="B579" s="31" t="s">
        <v>2551</v>
      </c>
      <c r="C579" s="31" t="s">
        <v>2406</v>
      </c>
      <c r="D579" s="41">
        <v>260507.89418066377</v>
      </c>
      <c r="E579" s="31" t="s">
        <v>2407</v>
      </c>
      <c r="F579" s="35" t="str">
        <f>INDEX('Crosswalk Particulates'!$B:$B,MATCH('2017 EPA Data'!A579,'Crosswalk Particulates'!$A:$A,0))</f>
        <v>process-waste-industry</v>
      </c>
      <c r="G579" s="39">
        <f>INDEX('Crosswalk Particulates'!$E:$E,MATCH('2017 EPA Data'!$B579,'Crosswalk Particulates'!$D:$D,0))</f>
        <v>0</v>
      </c>
      <c r="H579" s="50">
        <f t="shared" si="8"/>
        <v>0</v>
      </c>
    </row>
    <row r="580" spans="1:8" hidden="1">
      <c r="A580" s="31" t="s">
        <v>2448</v>
      </c>
      <c r="B580" s="31" t="s">
        <v>2425</v>
      </c>
      <c r="C580" s="31" t="s">
        <v>2406</v>
      </c>
      <c r="D580" s="41">
        <v>257269.31658888588</v>
      </c>
      <c r="E580" s="31" t="s">
        <v>2407</v>
      </c>
      <c r="F580" s="35" t="str">
        <f>INDEX('Crosswalk Particulates'!$B:$B,MATCH('2017 EPA Data'!A580,'Crosswalk Particulates'!$A:$A,0))</f>
        <v>process-waste-industry</v>
      </c>
      <c r="G580" s="39">
        <f>INDEX('Crosswalk Particulates'!$E:$E,MATCH('2017 EPA Data'!$B580,'Crosswalk Particulates'!$D:$D,0))</f>
        <v>0</v>
      </c>
      <c r="H580" s="50">
        <f t="shared" ref="H580:H643" si="9">IF(E580="TON",D580/metricton_to_shortton,0)*10^6</f>
        <v>0</v>
      </c>
    </row>
    <row r="581" spans="1:8" hidden="1">
      <c r="A581" s="31" t="s">
        <v>2485</v>
      </c>
      <c r="B581" s="31" t="s">
        <v>2428</v>
      </c>
      <c r="C581" s="31" t="s">
        <v>2406</v>
      </c>
      <c r="D581" s="41">
        <v>256526.63689610001</v>
      </c>
      <c r="E581" s="31" t="s">
        <v>2407</v>
      </c>
      <c r="F581" s="35" t="str">
        <f>INDEX('Crosswalk Particulates'!$B:$B,MATCH('2017 EPA Data'!A581,'Crosswalk Particulates'!$A:$A,0))</f>
        <v>industry-fuel-coal</v>
      </c>
      <c r="G581" s="39">
        <f>INDEX('Crosswalk Particulates'!$E:$E,MATCH('2017 EPA Data'!$B581,'Crosswalk Particulates'!$D:$D,0))</f>
        <v>0</v>
      </c>
      <c r="H581" s="50">
        <f t="shared" si="9"/>
        <v>0</v>
      </c>
    </row>
    <row r="582" spans="1:8" hidden="1">
      <c r="A582" s="31" t="s">
        <v>2408</v>
      </c>
      <c r="B582" s="31" t="s">
        <v>2560</v>
      </c>
      <c r="C582" s="31" t="s">
        <v>2406</v>
      </c>
      <c r="D582" s="41">
        <v>255353.4948122612</v>
      </c>
      <c r="E582" s="31" t="s">
        <v>2407</v>
      </c>
      <c r="F582" s="35" t="str">
        <f>INDEX('Crosswalk Particulates'!$B:$B,MATCH('2017 EPA Data'!A582,'Crosswalk Particulates'!$A:$A,0))</f>
        <v>process-other-industry</v>
      </c>
      <c r="G582" s="39">
        <f>INDEX('Crosswalk Particulates'!$E:$E,MATCH('2017 EPA Data'!$B582,'Crosswalk Particulates'!$D:$D,0))</f>
        <v>0</v>
      </c>
      <c r="H582" s="50">
        <f t="shared" si="9"/>
        <v>0</v>
      </c>
    </row>
    <row r="583" spans="1:8" hidden="1">
      <c r="A583" s="31" t="s">
        <v>2441</v>
      </c>
      <c r="B583" s="31" t="s">
        <v>2561</v>
      </c>
      <c r="C583" s="31" t="s">
        <v>2406</v>
      </c>
      <c r="D583" s="41">
        <v>254503.75043787665</v>
      </c>
      <c r="E583" s="31" t="s">
        <v>2407</v>
      </c>
      <c r="F583" s="35" t="str">
        <f>INDEX('Crosswalk Particulates'!$B:$B,MATCH('2017 EPA Data'!A583,'Crosswalk Particulates'!$A:$A,0))</f>
        <v>process-agriculture-industry</v>
      </c>
      <c r="G583" s="39">
        <f>INDEX('Crosswalk Particulates'!$E:$E,MATCH('2017 EPA Data'!$B583,'Crosswalk Particulates'!$D:$D,0))</f>
        <v>0</v>
      </c>
      <c r="H583" s="50">
        <f t="shared" si="9"/>
        <v>0</v>
      </c>
    </row>
    <row r="584" spans="1:8" hidden="1">
      <c r="A584" s="31" t="s">
        <v>2439</v>
      </c>
      <c r="B584" s="31" t="s">
        <v>2535</v>
      </c>
      <c r="C584" s="31" t="s">
        <v>2406</v>
      </c>
      <c r="D584" s="41">
        <v>254329.4398965755</v>
      </c>
      <c r="E584" s="31" t="s">
        <v>2407</v>
      </c>
      <c r="F584" s="35" t="str">
        <f>INDEX('Crosswalk Particulates'!$B:$B,MATCH('2017 EPA Data'!A584,'Crosswalk Particulates'!$A:$A,0))</f>
        <v>process-other-industry</v>
      </c>
      <c r="G584" s="39">
        <f>INDEX('Crosswalk Particulates'!$E:$E,MATCH('2017 EPA Data'!$B584,'Crosswalk Particulates'!$D:$D,0))</f>
        <v>0</v>
      </c>
      <c r="H584" s="50">
        <f t="shared" si="9"/>
        <v>0</v>
      </c>
    </row>
    <row r="585" spans="1:8" hidden="1">
      <c r="A585" s="31" t="s">
        <v>2496</v>
      </c>
      <c r="B585" s="31" t="s">
        <v>2414</v>
      </c>
      <c r="C585" s="31" t="s">
        <v>2406</v>
      </c>
      <c r="D585" s="41">
        <v>253927.9479728</v>
      </c>
      <c r="E585" s="31" t="s">
        <v>2407</v>
      </c>
      <c r="F585" s="35" t="str">
        <f>INDEX('Crosswalk Particulates'!$B:$B,MATCH('2017 EPA Data'!A585,'Crosswalk Particulates'!$A:$A,0))</f>
        <v>process-cement-industry</v>
      </c>
      <c r="G585" s="39">
        <f>INDEX('Crosswalk Particulates'!$E:$E,MATCH('2017 EPA Data'!$B585,'Crosswalk Particulates'!$D:$D,0))</f>
        <v>0</v>
      </c>
      <c r="H585" s="50">
        <f t="shared" si="9"/>
        <v>0</v>
      </c>
    </row>
    <row r="586" spans="1:8" hidden="1">
      <c r="A586" s="31" t="s">
        <v>2473</v>
      </c>
      <c r="B586" s="31" t="s">
        <v>2413</v>
      </c>
      <c r="C586" s="31" t="s">
        <v>2406</v>
      </c>
      <c r="D586" s="41">
        <v>253257.11398896179</v>
      </c>
      <c r="E586" s="31" t="s">
        <v>2407</v>
      </c>
      <c r="F586" s="35" t="str">
        <f>INDEX('Crosswalk Particulates'!$B:$B,MATCH('2017 EPA Data'!A586,'Crosswalk Particulates'!$A:$A,0))</f>
        <v>Electricity Sector</v>
      </c>
      <c r="G586" s="39">
        <f>INDEX('Crosswalk Particulates'!$E:$E,MATCH('2017 EPA Data'!$B586,'Crosswalk Particulates'!$D:$D,0))</f>
        <v>0</v>
      </c>
      <c r="H586" s="50">
        <f t="shared" si="9"/>
        <v>0</v>
      </c>
    </row>
    <row r="587" spans="1:8" hidden="1">
      <c r="A587" s="31" t="s">
        <v>2430</v>
      </c>
      <c r="B587" s="31" t="s">
        <v>2457</v>
      </c>
      <c r="C587" s="31" t="s">
        <v>2406</v>
      </c>
      <c r="D587" s="41">
        <v>252295.69108065465</v>
      </c>
      <c r="E587" s="31" t="s">
        <v>2407</v>
      </c>
      <c r="F587" s="35" t="str">
        <f>INDEX('Crosswalk Particulates'!$B:$B,MATCH('2017 EPA Data'!A587,'Crosswalk Particulates'!$A:$A,0))</f>
        <v>Transportation Sector</v>
      </c>
      <c r="G587" s="39">
        <f>INDEX('Crosswalk Particulates'!$E:$E,MATCH('2017 EPA Data'!$B587,'Crosswalk Particulates'!$D:$D,0))</f>
        <v>0</v>
      </c>
      <c r="H587" s="50">
        <f t="shared" si="9"/>
        <v>0</v>
      </c>
    </row>
    <row r="588" spans="1:8" hidden="1">
      <c r="A588" s="31" t="s">
        <v>2489</v>
      </c>
      <c r="B588" s="31" t="s">
        <v>2449</v>
      </c>
      <c r="C588" s="31" t="s">
        <v>2446</v>
      </c>
      <c r="D588" s="41">
        <v>250586.8460009518</v>
      </c>
      <c r="E588" s="31" t="s">
        <v>2411</v>
      </c>
      <c r="F588" s="35" t="str">
        <f>INDEX('Crosswalk Particulates'!$B:$B,MATCH('2017 EPA Data'!A588,'Crosswalk Particulates'!$A:$A,0))</f>
        <v>industry-fuel-biomass</v>
      </c>
      <c r="G588" s="39" t="str">
        <f>INDEX('Crosswalk Particulates'!$E:$E,MATCH('2017 EPA Data'!$B588,'Crosswalk Particulates'!$D:$D,0))</f>
        <v>CO</v>
      </c>
      <c r="H588" s="50">
        <f t="shared" si="9"/>
        <v>227328833087.74466</v>
      </c>
    </row>
    <row r="589" spans="1:8" hidden="1">
      <c r="A589" s="31" t="s">
        <v>2452</v>
      </c>
      <c r="B589" s="31" t="s">
        <v>2449</v>
      </c>
      <c r="C589" s="31" t="s">
        <v>2446</v>
      </c>
      <c r="D589" s="41">
        <v>250072.7412329308</v>
      </c>
      <c r="E589" s="31" t="s">
        <v>2411</v>
      </c>
      <c r="F589" s="35" t="str">
        <f>INDEX('Crosswalk Particulates'!$B:$B,MATCH('2017 EPA Data'!A589,'Crosswalk Particulates'!$A:$A,0))</f>
        <v>Other-EPA</v>
      </c>
      <c r="G589" s="39" t="str">
        <f>INDEX('Crosswalk Particulates'!$E:$E,MATCH('2017 EPA Data'!$B589,'Crosswalk Particulates'!$D:$D,0))</f>
        <v>CO</v>
      </c>
      <c r="H589" s="50">
        <f t="shared" si="9"/>
        <v>226862444532.78189</v>
      </c>
    </row>
    <row r="590" spans="1:8" hidden="1">
      <c r="A590" s="31" t="s">
        <v>2467</v>
      </c>
      <c r="B590" s="31" t="s">
        <v>2482</v>
      </c>
      <c r="C590" s="31" t="s">
        <v>2406</v>
      </c>
      <c r="D590" s="41">
        <v>243133.48472919999</v>
      </c>
      <c r="E590" s="31" t="s">
        <v>2407</v>
      </c>
      <c r="F590" s="35" t="str">
        <f>INDEX('Crosswalk Particulates'!$B:$B,MATCH('2017 EPA Data'!A590,'Crosswalk Particulates'!$A:$A,0))</f>
        <v>process-chemicals-industry</v>
      </c>
      <c r="G590" s="39">
        <f>INDEX('Crosswalk Particulates'!$E:$E,MATCH('2017 EPA Data'!$B590,'Crosswalk Particulates'!$D:$D,0))</f>
        <v>0</v>
      </c>
      <c r="H590" s="50">
        <f t="shared" si="9"/>
        <v>0</v>
      </c>
    </row>
    <row r="591" spans="1:8" hidden="1">
      <c r="A591" s="31" t="s">
        <v>2521</v>
      </c>
      <c r="B591" s="31" t="s">
        <v>2424</v>
      </c>
      <c r="C591" s="31" t="s">
        <v>2406</v>
      </c>
      <c r="D591" s="41">
        <v>242200.69113200909</v>
      </c>
      <c r="E591" s="31" t="s">
        <v>2407</v>
      </c>
      <c r="F591" s="35" t="str">
        <f>INDEX('Crosswalk Particulates'!$B:$B,MATCH('2017 EPA Data'!A591,'Crosswalk Particulates'!$A:$A,0))</f>
        <v>industry-fuel-other</v>
      </c>
      <c r="G591" s="39">
        <f>INDEX('Crosswalk Particulates'!$E:$E,MATCH('2017 EPA Data'!$B591,'Crosswalk Particulates'!$D:$D,0))</f>
        <v>0</v>
      </c>
      <c r="H591" s="50">
        <f t="shared" si="9"/>
        <v>0</v>
      </c>
    </row>
    <row r="592" spans="1:8" hidden="1">
      <c r="A592" s="31" t="s">
        <v>2492</v>
      </c>
      <c r="B592" s="31" t="s">
        <v>2428</v>
      </c>
      <c r="C592" s="31" t="s">
        <v>2406</v>
      </c>
      <c r="D592" s="41">
        <v>241281.89452861901</v>
      </c>
      <c r="E592" s="31" t="s">
        <v>2407</v>
      </c>
      <c r="F592" s="35" t="str">
        <f>INDEX('Crosswalk Particulates'!$B:$B,MATCH('2017 EPA Data'!A592,'Crosswalk Particulates'!$A:$A,0))</f>
        <v>Transportation Sector</v>
      </c>
      <c r="G592" s="39">
        <f>INDEX('Crosswalk Particulates'!$E:$E,MATCH('2017 EPA Data'!$B592,'Crosswalk Particulates'!$D:$D,0))</f>
        <v>0</v>
      </c>
      <c r="H592" s="50">
        <f t="shared" si="9"/>
        <v>0</v>
      </c>
    </row>
    <row r="593" spans="1:8" hidden="1">
      <c r="A593" s="31" t="s">
        <v>2490</v>
      </c>
      <c r="B593" s="31" t="s">
        <v>2433</v>
      </c>
      <c r="C593" s="31" t="s">
        <v>2406</v>
      </c>
      <c r="D593" s="41">
        <v>239817.52737653011</v>
      </c>
      <c r="E593" s="31" t="s">
        <v>2407</v>
      </c>
      <c r="F593" s="35" t="str">
        <f>INDEX('Crosswalk Particulates'!$B:$B,MATCH('2017 EPA Data'!A593,'Crosswalk Particulates'!$A:$A,0))</f>
        <v>Commercial Buildings Sector</v>
      </c>
      <c r="G593" s="39">
        <f>INDEX('Crosswalk Particulates'!$E:$E,MATCH('2017 EPA Data'!$B593,'Crosswalk Particulates'!$D:$D,0))</f>
        <v>0</v>
      </c>
      <c r="H593" s="50">
        <f t="shared" si="9"/>
        <v>0</v>
      </c>
    </row>
    <row r="594" spans="1:8" hidden="1">
      <c r="A594" s="31" t="s">
        <v>2423</v>
      </c>
      <c r="B594" s="31" t="s">
        <v>2509</v>
      </c>
      <c r="C594" s="31" t="s">
        <v>2406</v>
      </c>
      <c r="D594" s="41">
        <v>239597.49052150914</v>
      </c>
      <c r="E594" s="31" t="s">
        <v>2407</v>
      </c>
      <c r="F594" s="35" t="str">
        <f>INDEX('Crosswalk Particulates'!$B:$B,MATCH('2017 EPA Data'!A594,'Crosswalk Particulates'!$A:$A,0))</f>
        <v>Other-EPA</v>
      </c>
      <c r="G594" s="39">
        <f>INDEX('Crosswalk Particulates'!$E:$E,MATCH('2017 EPA Data'!$B594,'Crosswalk Particulates'!$D:$D,0))</f>
        <v>0</v>
      </c>
      <c r="H594" s="50">
        <f t="shared" si="9"/>
        <v>0</v>
      </c>
    </row>
    <row r="595" spans="1:8" hidden="1">
      <c r="A595" s="31" t="s">
        <v>2491</v>
      </c>
      <c r="B595" s="31" t="s">
        <v>2463</v>
      </c>
      <c r="C595" s="31" t="s">
        <v>2406</v>
      </c>
      <c r="D595" s="41">
        <v>239198.50516500001</v>
      </c>
      <c r="E595" s="31" t="s">
        <v>2407</v>
      </c>
      <c r="F595" s="35" t="str">
        <f>INDEX('Crosswalk Particulates'!$B:$B,MATCH('2017 EPA Data'!A595,'Crosswalk Particulates'!$A:$A,0))</f>
        <v>process-other-industry</v>
      </c>
      <c r="G595" s="39">
        <f>INDEX('Crosswalk Particulates'!$E:$E,MATCH('2017 EPA Data'!$B595,'Crosswalk Particulates'!$D:$D,0))</f>
        <v>0</v>
      </c>
      <c r="H595" s="50">
        <f t="shared" si="9"/>
        <v>0</v>
      </c>
    </row>
    <row r="596" spans="1:8" hidden="1">
      <c r="A596" s="31" t="s">
        <v>2418</v>
      </c>
      <c r="B596" s="31" t="s">
        <v>2537</v>
      </c>
      <c r="C596" s="31" t="s">
        <v>2406</v>
      </c>
      <c r="D596" s="41">
        <v>237565.6738017562</v>
      </c>
      <c r="E596" s="31" t="s">
        <v>2407</v>
      </c>
      <c r="F596" s="35" t="str">
        <f>INDEX('Crosswalk Particulates'!$B:$B,MATCH('2017 EPA Data'!A596,'Crosswalk Particulates'!$A:$A,0))</f>
        <v>Other-EPA</v>
      </c>
      <c r="G596" s="39">
        <f>INDEX('Crosswalk Particulates'!$E:$E,MATCH('2017 EPA Data'!$B596,'Crosswalk Particulates'!$D:$D,0))</f>
        <v>0</v>
      </c>
      <c r="H596" s="50">
        <f t="shared" si="9"/>
        <v>0</v>
      </c>
    </row>
    <row r="597" spans="1:8" hidden="1">
      <c r="A597" s="31" t="s">
        <v>2448</v>
      </c>
      <c r="B597" s="31" t="s">
        <v>2562</v>
      </c>
      <c r="C597" s="31" t="s">
        <v>2406</v>
      </c>
      <c r="D597" s="41">
        <v>237289.74029156624</v>
      </c>
      <c r="E597" s="31" t="s">
        <v>2407</v>
      </c>
      <c r="F597" s="35" t="str">
        <f>INDEX('Crosswalk Particulates'!$B:$B,MATCH('2017 EPA Data'!A597,'Crosswalk Particulates'!$A:$A,0))</f>
        <v>process-waste-industry</v>
      </c>
      <c r="G597" s="39">
        <f>INDEX('Crosswalk Particulates'!$E:$E,MATCH('2017 EPA Data'!$B597,'Crosswalk Particulates'!$D:$D,0))</f>
        <v>0</v>
      </c>
      <c r="H597" s="50">
        <f t="shared" si="9"/>
        <v>0</v>
      </c>
    </row>
    <row r="598" spans="1:8" hidden="1">
      <c r="A598" s="31" t="s">
        <v>2475</v>
      </c>
      <c r="B598" s="31" t="s">
        <v>2464</v>
      </c>
      <c r="C598" s="31" t="s">
        <v>2406</v>
      </c>
      <c r="D598" s="41">
        <v>236920.59024300001</v>
      </c>
      <c r="E598" s="31" t="s">
        <v>2407</v>
      </c>
      <c r="F598" s="35" t="str">
        <f>INDEX('Crosswalk Particulates'!$B:$B,MATCH('2017 EPA Data'!A598,'Crosswalk Particulates'!$A:$A,0))</f>
        <v>process-other-industry</v>
      </c>
      <c r="G598" s="39">
        <f>INDEX('Crosswalk Particulates'!$E:$E,MATCH('2017 EPA Data'!$B598,'Crosswalk Particulates'!$D:$D,0))</f>
        <v>0</v>
      </c>
      <c r="H598" s="50">
        <f t="shared" si="9"/>
        <v>0</v>
      </c>
    </row>
    <row r="599" spans="1:8" hidden="1">
      <c r="A599" s="31" t="s">
        <v>2492</v>
      </c>
      <c r="B599" s="31" t="s">
        <v>2426</v>
      </c>
      <c r="C599" s="31" t="s">
        <v>2406</v>
      </c>
      <c r="D599" s="41">
        <v>236093.00492079285</v>
      </c>
      <c r="E599" s="31" t="s">
        <v>2407</v>
      </c>
      <c r="F599" s="35" t="str">
        <f>INDEX('Crosswalk Particulates'!$B:$B,MATCH('2017 EPA Data'!A599,'Crosswalk Particulates'!$A:$A,0))</f>
        <v>Transportation Sector</v>
      </c>
      <c r="G599" s="39">
        <f>INDEX('Crosswalk Particulates'!$E:$E,MATCH('2017 EPA Data'!$B599,'Crosswalk Particulates'!$D:$D,0))</f>
        <v>0</v>
      </c>
      <c r="H599" s="50">
        <f t="shared" si="9"/>
        <v>0</v>
      </c>
    </row>
    <row r="600" spans="1:8" hidden="1">
      <c r="A600" s="31" t="s">
        <v>2481</v>
      </c>
      <c r="B600" s="31" t="s">
        <v>2433</v>
      </c>
      <c r="C600" s="31" t="s">
        <v>2406</v>
      </c>
      <c r="D600" s="41">
        <v>234795.82681576969</v>
      </c>
      <c r="E600" s="31" t="s">
        <v>2407</v>
      </c>
      <c r="F600" s="35" t="str">
        <f>INDEX('Crosswalk Particulates'!$B:$B,MATCH('2017 EPA Data'!A600,'Crosswalk Particulates'!$A:$A,0))</f>
        <v>process-ngps-industry</v>
      </c>
      <c r="G600" s="39">
        <f>INDEX('Crosswalk Particulates'!$E:$E,MATCH('2017 EPA Data'!$B600,'Crosswalk Particulates'!$D:$D,0))</f>
        <v>0</v>
      </c>
      <c r="H600" s="50">
        <f t="shared" si="9"/>
        <v>0</v>
      </c>
    </row>
    <row r="601" spans="1:8" hidden="1">
      <c r="A601" s="31" t="s">
        <v>2454</v>
      </c>
      <c r="B601" s="31" t="s">
        <v>2495</v>
      </c>
      <c r="C601" s="31" t="s">
        <v>2406</v>
      </c>
      <c r="D601" s="41">
        <v>233220.88405349999</v>
      </c>
      <c r="E601" s="31" t="s">
        <v>2407</v>
      </c>
      <c r="F601" s="35" t="str">
        <f>INDEX('Crosswalk Particulates'!$B:$B,MATCH('2017 EPA Data'!A601,'Crosswalk Particulates'!$A:$A,0))</f>
        <v>Electricity Sector</v>
      </c>
      <c r="G601" s="39">
        <f>INDEX('Crosswalk Particulates'!$E:$E,MATCH('2017 EPA Data'!$B601,'Crosswalk Particulates'!$D:$D,0))</f>
        <v>0</v>
      </c>
      <c r="H601" s="50">
        <f t="shared" si="9"/>
        <v>0</v>
      </c>
    </row>
    <row r="602" spans="1:8" hidden="1">
      <c r="A602" s="31" t="s">
        <v>2452</v>
      </c>
      <c r="B602" s="31" t="s">
        <v>2414</v>
      </c>
      <c r="C602" s="31" t="s">
        <v>2406</v>
      </c>
      <c r="D602" s="41">
        <v>232859.00546105811</v>
      </c>
      <c r="E602" s="31" t="s">
        <v>2407</v>
      </c>
      <c r="F602" s="35" t="str">
        <f>INDEX('Crosswalk Particulates'!$B:$B,MATCH('2017 EPA Data'!A602,'Crosswalk Particulates'!$A:$A,0))</f>
        <v>Other-EPA</v>
      </c>
      <c r="G602" s="39">
        <f>INDEX('Crosswalk Particulates'!$E:$E,MATCH('2017 EPA Data'!$B602,'Crosswalk Particulates'!$D:$D,0))</f>
        <v>0</v>
      </c>
      <c r="H602" s="50">
        <f t="shared" si="9"/>
        <v>0</v>
      </c>
    </row>
    <row r="603" spans="1:8" hidden="1">
      <c r="A603" s="31" t="s">
        <v>2508</v>
      </c>
      <c r="B603" s="31" t="s">
        <v>2465</v>
      </c>
      <c r="C603" s="31" t="s">
        <v>2406</v>
      </c>
      <c r="D603" s="41">
        <v>231637.5777006454</v>
      </c>
      <c r="E603" s="31" t="s">
        <v>2407</v>
      </c>
      <c r="F603" s="35" t="str">
        <f>INDEX('Crosswalk Particulates'!$B:$B,MATCH('2017 EPA Data'!A603,'Crosswalk Particulates'!$A:$A,0))</f>
        <v>process-iron and steel-industry</v>
      </c>
      <c r="G603" s="39">
        <f>INDEX('Crosswalk Particulates'!$E:$E,MATCH('2017 EPA Data'!$B603,'Crosswalk Particulates'!$D:$D,0))</f>
        <v>0</v>
      </c>
      <c r="H603" s="50">
        <f t="shared" si="9"/>
        <v>0</v>
      </c>
    </row>
    <row r="604" spans="1:8" hidden="1">
      <c r="A604" s="31" t="s">
        <v>2415</v>
      </c>
      <c r="B604" s="31" t="s">
        <v>2498</v>
      </c>
      <c r="C604" s="31" t="s">
        <v>2446</v>
      </c>
      <c r="D604" s="41">
        <v>230540.99768410739</v>
      </c>
      <c r="E604" s="31" t="s">
        <v>2411</v>
      </c>
      <c r="F604" s="35" t="str">
        <f>INDEX('Crosswalk Particulates'!$B:$B,MATCH('2017 EPA Data'!A604,'Crosswalk Particulates'!$A:$A,0))</f>
        <v>Other-EPA</v>
      </c>
      <c r="G604" s="39" t="str">
        <f>INDEX('Crosswalk Particulates'!$E:$E,MATCH('2017 EPA Data'!$B604,'Crosswalk Particulates'!$D:$D,0))</f>
        <v>NOX</v>
      </c>
      <c r="H604" s="50">
        <f t="shared" si="9"/>
        <v>209143523767.45871</v>
      </c>
    </row>
    <row r="605" spans="1:8" hidden="1">
      <c r="A605" s="31" t="s">
        <v>2436</v>
      </c>
      <c r="B605" s="31" t="s">
        <v>2556</v>
      </c>
      <c r="C605" s="31" t="s">
        <v>2406</v>
      </c>
      <c r="D605" s="41">
        <v>229331.277921286</v>
      </c>
      <c r="E605" s="31" t="s">
        <v>2407</v>
      </c>
      <c r="F605" s="35" t="str">
        <f>INDEX('Crosswalk Particulates'!$B:$B,MATCH('2017 EPA Data'!A605,'Crosswalk Particulates'!$A:$A,0))</f>
        <v>process-other-industry</v>
      </c>
      <c r="G605" s="39">
        <f>INDEX('Crosswalk Particulates'!$E:$E,MATCH('2017 EPA Data'!$B605,'Crosswalk Particulates'!$D:$D,0))</f>
        <v>0</v>
      </c>
      <c r="H605" s="50">
        <f t="shared" si="9"/>
        <v>0</v>
      </c>
    </row>
    <row r="606" spans="1:8" hidden="1">
      <c r="A606" s="31" t="s">
        <v>2448</v>
      </c>
      <c r="B606" s="31" t="s">
        <v>2555</v>
      </c>
      <c r="C606" s="31" t="s">
        <v>2406</v>
      </c>
      <c r="D606" s="41">
        <v>229153.52700949868</v>
      </c>
      <c r="E606" s="31" t="s">
        <v>2407</v>
      </c>
      <c r="F606" s="35" t="str">
        <f>INDEX('Crosswalk Particulates'!$B:$B,MATCH('2017 EPA Data'!A606,'Crosswalk Particulates'!$A:$A,0))</f>
        <v>process-waste-industry</v>
      </c>
      <c r="G606" s="39">
        <f>INDEX('Crosswalk Particulates'!$E:$E,MATCH('2017 EPA Data'!$B606,'Crosswalk Particulates'!$D:$D,0))</f>
        <v>0</v>
      </c>
      <c r="H606" s="50">
        <f t="shared" si="9"/>
        <v>0</v>
      </c>
    </row>
    <row r="607" spans="1:8" hidden="1">
      <c r="A607" s="31" t="s">
        <v>2467</v>
      </c>
      <c r="B607" s="31" t="s">
        <v>2563</v>
      </c>
      <c r="C607" s="31" t="s">
        <v>2406</v>
      </c>
      <c r="D607" s="41">
        <v>228877.79373100001</v>
      </c>
      <c r="E607" s="31" t="s">
        <v>2407</v>
      </c>
      <c r="F607" s="35" t="str">
        <f>INDEX('Crosswalk Particulates'!$B:$B,MATCH('2017 EPA Data'!A607,'Crosswalk Particulates'!$A:$A,0))</f>
        <v>process-chemicals-industry</v>
      </c>
      <c r="G607" s="39">
        <f>INDEX('Crosswalk Particulates'!$E:$E,MATCH('2017 EPA Data'!$B607,'Crosswalk Particulates'!$D:$D,0))</f>
        <v>0</v>
      </c>
      <c r="H607" s="50">
        <f t="shared" si="9"/>
        <v>0</v>
      </c>
    </row>
    <row r="608" spans="1:8" hidden="1">
      <c r="A608" s="31" t="s">
        <v>2441</v>
      </c>
      <c r="B608" s="31" t="s">
        <v>2445</v>
      </c>
      <c r="C608" s="31" t="s">
        <v>2446</v>
      </c>
      <c r="D608" s="41">
        <v>228167.34762052193</v>
      </c>
      <c r="E608" s="31" t="s">
        <v>2411</v>
      </c>
      <c r="F608" s="35" t="str">
        <f>INDEX('Crosswalk Particulates'!$B:$B,MATCH('2017 EPA Data'!A608,'Crosswalk Particulates'!$A:$A,0))</f>
        <v>process-agriculture-industry</v>
      </c>
      <c r="G608" s="39" t="str">
        <f>INDEX('Crosswalk Particulates'!$E:$E,MATCH('2017 EPA Data'!$B608,'Crosswalk Particulates'!$D:$D,0))</f>
        <v>VOC</v>
      </c>
      <c r="H608" s="50">
        <f t="shared" si="9"/>
        <v>206990182090.8111</v>
      </c>
    </row>
    <row r="609" spans="1:8" hidden="1">
      <c r="A609" s="31" t="s">
        <v>2448</v>
      </c>
      <c r="B609" s="31" t="s">
        <v>2479</v>
      </c>
      <c r="C609" s="31" t="s">
        <v>2446</v>
      </c>
      <c r="D609" s="41">
        <v>227459.53541381253</v>
      </c>
      <c r="E609" s="31" t="s">
        <v>2411</v>
      </c>
      <c r="F609" s="35" t="str">
        <f>INDEX('Crosswalk Particulates'!$B:$B,MATCH('2017 EPA Data'!A609,'Crosswalk Particulates'!$A:$A,0))</f>
        <v>process-waste-industry</v>
      </c>
      <c r="G609" s="39" t="str">
        <f>INDEX('Crosswalk Particulates'!$E:$E,MATCH('2017 EPA Data'!$B609,'Crosswalk Particulates'!$D:$D,0))</f>
        <v>PM10</v>
      </c>
      <c r="H609" s="50">
        <f t="shared" si="9"/>
        <v>206348064894.46033</v>
      </c>
    </row>
    <row r="610" spans="1:8" hidden="1">
      <c r="A610" s="31" t="s">
        <v>2436</v>
      </c>
      <c r="B610" s="31" t="s">
        <v>2426</v>
      </c>
      <c r="C610" s="31" t="s">
        <v>2406</v>
      </c>
      <c r="D610" s="41">
        <v>227397.95369175429</v>
      </c>
      <c r="E610" s="31" t="s">
        <v>2407</v>
      </c>
      <c r="F610" s="35" t="str">
        <f>INDEX('Crosswalk Particulates'!$B:$B,MATCH('2017 EPA Data'!A610,'Crosswalk Particulates'!$A:$A,0))</f>
        <v>process-other-industry</v>
      </c>
      <c r="G610" s="39">
        <f>INDEX('Crosswalk Particulates'!$E:$E,MATCH('2017 EPA Data'!$B610,'Crosswalk Particulates'!$D:$D,0))</f>
        <v>0</v>
      </c>
      <c r="H610" s="50">
        <f t="shared" si="9"/>
        <v>0</v>
      </c>
    </row>
    <row r="611" spans="1:8" hidden="1">
      <c r="A611" s="31" t="s">
        <v>2434</v>
      </c>
      <c r="B611" s="31" t="s">
        <v>2433</v>
      </c>
      <c r="C611" s="31" t="s">
        <v>2406</v>
      </c>
      <c r="D611" s="41">
        <v>226238.89451971295</v>
      </c>
      <c r="E611" s="31" t="s">
        <v>2407</v>
      </c>
      <c r="F611" s="35" t="str">
        <f>INDEX('Crosswalk Particulates'!$B:$B,MATCH('2017 EPA Data'!A611,'Crosswalk Particulates'!$A:$A,0))</f>
        <v>Transportation Sector</v>
      </c>
      <c r="G611" s="39">
        <f>INDEX('Crosswalk Particulates'!$E:$E,MATCH('2017 EPA Data'!$B611,'Crosswalk Particulates'!$D:$D,0))</f>
        <v>0</v>
      </c>
      <c r="H611" s="50">
        <f t="shared" si="9"/>
        <v>0</v>
      </c>
    </row>
    <row r="612" spans="1:8" hidden="1">
      <c r="A612" s="31" t="s">
        <v>2408</v>
      </c>
      <c r="B612" s="31" t="s">
        <v>2464</v>
      </c>
      <c r="C612" s="31" t="s">
        <v>2406</v>
      </c>
      <c r="D612" s="41">
        <v>226035.81985515321</v>
      </c>
      <c r="E612" s="31" t="s">
        <v>2407</v>
      </c>
      <c r="F612" s="35" t="str">
        <f>INDEX('Crosswalk Particulates'!$B:$B,MATCH('2017 EPA Data'!A612,'Crosswalk Particulates'!$A:$A,0))</f>
        <v>process-other-industry</v>
      </c>
      <c r="G612" s="39">
        <f>INDEX('Crosswalk Particulates'!$E:$E,MATCH('2017 EPA Data'!$B612,'Crosswalk Particulates'!$D:$D,0))</f>
        <v>0</v>
      </c>
      <c r="H612" s="50">
        <f t="shared" si="9"/>
        <v>0</v>
      </c>
    </row>
    <row r="613" spans="1:8" hidden="1">
      <c r="A613" s="31" t="s">
        <v>2440</v>
      </c>
      <c r="B613" s="31" t="s">
        <v>2472</v>
      </c>
      <c r="D613" s="41">
        <v>224037.94552400001</v>
      </c>
      <c r="E613" s="31" t="s">
        <v>2407</v>
      </c>
      <c r="F613" s="35" t="str">
        <f>INDEX('Crosswalk Particulates'!$B:$B,MATCH('2017 EPA Data'!A613,'Crosswalk Particulates'!$A:$A,0))</f>
        <v>industry-fuel-natural gas</v>
      </c>
      <c r="G613" s="39">
        <f>INDEX('Crosswalk Particulates'!$E:$E,MATCH('2017 EPA Data'!$B613,'Crosswalk Particulates'!$D:$D,0))</f>
        <v>0</v>
      </c>
      <c r="H613" s="50">
        <f t="shared" si="9"/>
        <v>0</v>
      </c>
    </row>
    <row r="614" spans="1:8" hidden="1">
      <c r="A614" s="31" t="s">
        <v>2436</v>
      </c>
      <c r="B614" s="31" t="s">
        <v>2463</v>
      </c>
      <c r="C614" s="31" t="s">
        <v>2406</v>
      </c>
      <c r="D614" s="41">
        <v>223963.53454550699</v>
      </c>
      <c r="E614" s="31" t="s">
        <v>2407</v>
      </c>
      <c r="F614" s="35" t="str">
        <f>INDEX('Crosswalk Particulates'!$B:$B,MATCH('2017 EPA Data'!A614,'Crosswalk Particulates'!$A:$A,0))</f>
        <v>process-other-industry</v>
      </c>
      <c r="G614" s="39">
        <f>INDEX('Crosswalk Particulates'!$E:$E,MATCH('2017 EPA Data'!$B614,'Crosswalk Particulates'!$D:$D,0))</f>
        <v>0</v>
      </c>
      <c r="H614" s="50">
        <f t="shared" si="9"/>
        <v>0</v>
      </c>
    </row>
    <row r="615" spans="1:8" hidden="1">
      <c r="A615" s="31" t="s">
        <v>2508</v>
      </c>
      <c r="B615" s="31" t="s">
        <v>2417</v>
      </c>
      <c r="C615" s="31" t="s">
        <v>2406</v>
      </c>
      <c r="D615" s="41">
        <v>223770.93433274</v>
      </c>
      <c r="E615" s="31" t="s">
        <v>2407</v>
      </c>
      <c r="F615" s="35" t="str">
        <f>INDEX('Crosswalk Particulates'!$B:$B,MATCH('2017 EPA Data'!A615,'Crosswalk Particulates'!$A:$A,0))</f>
        <v>process-iron and steel-industry</v>
      </c>
      <c r="G615" s="39">
        <f>INDEX('Crosswalk Particulates'!$E:$E,MATCH('2017 EPA Data'!$B615,'Crosswalk Particulates'!$D:$D,0))</f>
        <v>0</v>
      </c>
      <c r="H615" s="50">
        <f t="shared" si="9"/>
        <v>0</v>
      </c>
    </row>
    <row r="616" spans="1:8" hidden="1">
      <c r="A616" s="31" t="s">
        <v>2415</v>
      </c>
      <c r="B616" s="31" t="s">
        <v>2564</v>
      </c>
      <c r="C616" s="31" t="s">
        <v>2406</v>
      </c>
      <c r="D616" s="41">
        <v>218565.88605763717</v>
      </c>
      <c r="E616" s="31" t="s">
        <v>2407</v>
      </c>
      <c r="F616" s="35" t="str">
        <f>INDEX('Crosswalk Particulates'!$B:$B,MATCH('2017 EPA Data'!A616,'Crosswalk Particulates'!$A:$A,0))</f>
        <v>Other-EPA</v>
      </c>
      <c r="G616" s="39">
        <f>INDEX('Crosswalk Particulates'!$E:$E,MATCH('2017 EPA Data'!$B616,'Crosswalk Particulates'!$D:$D,0))</f>
        <v>0</v>
      </c>
      <c r="H616" s="50">
        <f t="shared" si="9"/>
        <v>0</v>
      </c>
    </row>
    <row r="617" spans="1:8" hidden="1">
      <c r="A617" s="31" t="s">
        <v>2444</v>
      </c>
      <c r="B617" s="31" t="s">
        <v>2432</v>
      </c>
      <c r="C617" s="31" t="s">
        <v>2406</v>
      </c>
      <c r="D617" s="41">
        <v>216259.97344577601</v>
      </c>
      <c r="E617" s="31" t="s">
        <v>2407</v>
      </c>
      <c r="F617" s="35" t="str">
        <f>INDEX('Crosswalk Particulates'!$B:$B,MATCH('2017 EPA Data'!A617,'Crosswalk Particulates'!$A:$A,0))</f>
        <v>process-other-industry</v>
      </c>
      <c r="G617" s="39">
        <f>INDEX('Crosswalk Particulates'!$E:$E,MATCH('2017 EPA Data'!$B617,'Crosswalk Particulates'!$D:$D,0))</f>
        <v>0</v>
      </c>
      <c r="H617" s="50">
        <f t="shared" si="9"/>
        <v>0</v>
      </c>
    </row>
    <row r="618" spans="1:8" hidden="1">
      <c r="A618" s="31" t="s">
        <v>2408</v>
      </c>
      <c r="B618" s="31" t="s">
        <v>2425</v>
      </c>
      <c r="C618" s="31" t="s">
        <v>2406</v>
      </c>
      <c r="D618" s="41">
        <v>215882.13338660088</v>
      </c>
      <c r="E618" s="31" t="s">
        <v>2407</v>
      </c>
      <c r="F618" s="35" t="str">
        <f>INDEX('Crosswalk Particulates'!$B:$B,MATCH('2017 EPA Data'!A618,'Crosswalk Particulates'!$A:$A,0))</f>
        <v>process-other-industry</v>
      </c>
      <c r="G618" s="39">
        <f>INDEX('Crosswalk Particulates'!$E:$E,MATCH('2017 EPA Data'!$B618,'Crosswalk Particulates'!$D:$D,0))</f>
        <v>0</v>
      </c>
      <c r="H618" s="50">
        <f t="shared" si="9"/>
        <v>0</v>
      </c>
    </row>
    <row r="619" spans="1:8" hidden="1">
      <c r="A619" s="31" t="s">
        <v>2448</v>
      </c>
      <c r="B619" s="31" t="s">
        <v>2534</v>
      </c>
      <c r="C619" s="31" t="s">
        <v>2406</v>
      </c>
      <c r="D619" s="41">
        <v>215767.1528414808</v>
      </c>
      <c r="E619" s="31" t="s">
        <v>2407</v>
      </c>
      <c r="F619" s="35" t="str">
        <f>INDEX('Crosswalk Particulates'!$B:$B,MATCH('2017 EPA Data'!A619,'Crosswalk Particulates'!$A:$A,0))</f>
        <v>process-waste-industry</v>
      </c>
      <c r="G619" s="39">
        <f>INDEX('Crosswalk Particulates'!$E:$E,MATCH('2017 EPA Data'!$B619,'Crosswalk Particulates'!$D:$D,0))</f>
        <v>0</v>
      </c>
      <c r="H619" s="50">
        <f t="shared" si="9"/>
        <v>0</v>
      </c>
    </row>
    <row r="620" spans="1:8" hidden="1">
      <c r="A620" s="31" t="s">
        <v>2448</v>
      </c>
      <c r="B620" s="31" t="s">
        <v>2463</v>
      </c>
      <c r="C620" s="31" t="s">
        <v>2406</v>
      </c>
      <c r="D620" s="41">
        <v>215708.57454675558</v>
      </c>
      <c r="E620" s="31" t="s">
        <v>2407</v>
      </c>
      <c r="F620" s="35" t="str">
        <f>INDEX('Crosswalk Particulates'!$B:$B,MATCH('2017 EPA Data'!A620,'Crosswalk Particulates'!$A:$A,0))</f>
        <v>process-waste-industry</v>
      </c>
      <c r="G620" s="39">
        <f>INDEX('Crosswalk Particulates'!$E:$E,MATCH('2017 EPA Data'!$B620,'Crosswalk Particulates'!$D:$D,0))</f>
        <v>0</v>
      </c>
      <c r="H620" s="50">
        <f t="shared" si="9"/>
        <v>0</v>
      </c>
    </row>
    <row r="621" spans="1:8" hidden="1">
      <c r="A621" s="31" t="s">
        <v>2434</v>
      </c>
      <c r="B621" s="31" t="s">
        <v>2437</v>
      </c>
      <c r="C621" s="31" t="s">
        <v>2406</v>
      </c>
      <c r="D621" s="41">
        <v>215095.10465035032</v>
      </c>
      <c r="E621" s="31" t="s">
        <v>2407</v>
      </c>
      <c r="F621" s="35" t="str">
        <f>INDEX('Crosswalk Particulates'!$B:$B,MATCH('2017 EPA Data'!A621,'Crosswalk Particulates'!$A:$A,0))</f>
        <v>Transportation Sector</v>
      </c>
      <c r="G621" s="39">
        <f>INDEX('Crosswalk Particulates'!$E:$E,MATCH('2017 EPA Data'!$B621,'Crosswalk Particulates'!$D:$D,0))</f>
        <v>0</v>
      </c>
      <c r="H621" s="50">
        <f t="shared" si="9"/>
        <v>0</v>
      </c>
    </row>
    <row r="622" spans="1:8" hidden="1">
      <c r="A622" s="31" t="s">
        <v>2418</v>
      </c>
      <c r="B622" s="31" t="s">
        <v>2540</v>
      </c>
      <c r="C622" s="31" t="s">
        <v>2406</v>
      </c>
      <c r="D622" s="41">
        <v>213488.06749971269</v>
      </c>
      <c r="E622" s="31" t="s">
        <v>2407</v>
      </c>
      <c r="F622" s="35" t="str">
        <f>INDEX('Crosswalk Particulates'!$B:$B,MATCH('2017 EPA Data'!A622,'Crosswalk Particulates'!$A:$A,0))</f>
        <v>Other-EPA</v>
      </c>
      <c r="G622" s="39">
        <f>INDEX('Crosswalk Particulates'!$E:$E,MATCH('2017 EPA Data'!$B622,'Crosswalk Particulates'!$D:$D,0))</f>
        <v>0</v>
      </c>
      <c r="H622" s="50">
        <f t="shared" si="9"/>
        <v>0</v>
      </c>
    </row>
    <row r="623" spans="1:8" hidden="1">
      <c r="A623" s="31" t="s">
        <v>2485</v>
      </c>
      <c r="B623" s="31" t="s">
        <v>2504</v>
      </c>
      <c r="C623" s="31" t="s">
        <v>2446</v>
      </c>
      <c r="D623" s="41">
        <v>212292.40490274699</v>
      </c>
      <c r="E623" s="31" t="s">
        <v>2411</v>
      </c>
      <c r="F623" s="35" t="str">
        <f>INDEX('Crosswalk Particulates'!$B:$B,MATCH('2017 EPA Data'!A623,'Crosswalk Particulates'!$A:$A,0))</f>
        <v>industry-fuel-coal</v>
      </c>
      <c r="G623" s="39" t="str">
        <f>INDEX('Crosswalk Particulates'!$E:$E,MATCH('2017 EPA Data'!$B623,'Crosswalk Particulates'!$D:$D,0))</f>
        <v>SOx</v>
      </c>
      <c r="H623" s="50">
        <f t="shared" si="9"/>
        <v>192588659181.85175</v>
      </c>
    </row>
    <row r="624" spans="1:8" hidden="1">
      <c r="A624" s="31" t="s">
        <v>2458</v>
      </c>
      <c r="B624" s="31" t="s">
        <v>2433</v>
      </c>
      <c r="C624" s="31" t="s">
        <v>2406</v>
      </c>
      <c r="D624" s="41">
        <v>210297.80297381384</v>
      </c>
      <c r="E624" s="31" t="s">
        <v>2407</v>
      </c>
      <c r="F624" s="35" t="str">
        <f>INDEX('Crosswalk Particulates'!$B:$B,MATCH('2017 EPA Data'!A624,'Crosswalk Particulates'!$A:$A,0))</f>
        <v>Transportation Sector</v>
      </c>
      <c r="G624" s="39">
        <f>INDEX('Crosswalk Particulates'!$E:$E,MATCH('2017 EPA Data'!$B624,'Crosswalk Particulates'!$D:$D,0))</f>
        <v>0</v>
      </c>
      <c r="H624" s="50">
        <f t="shared" si="9"/>
        <v>0</v>
      </c>
    </row>
    <row r="625" spans="1:8" hidden="1">
      <c r="A625" s="31" t="s">
        <v>2431</v>
      </c>
      <c r="B625" s="31" t="s">
        <v>2426</v>
      </c>
      <c r="C625" s="31" t="s">
        <v>2406</v>
      </c>
      <c r="D625" s="41">
        <v>210055.57683607272</v>
      </c>
      <c r="E625" s="31" t="s">
        <v>2407</v>
      </c>
      <c r="F625" s="35" t="str">
        <f>INDEX('Crosswalk Particulates'!$B:$B,MATCH('2017 EPA Data'!A625,'Crosswalk Particulates'!$A:$A,0))</f>
        <v>process-ngps-industry</v>
      </c>
      <c r="G625" s="39">
        <f>INDEX('Crosswalk Particulates'!$E:$E,MATCH('2017 EPA Data'!$B625,'Crosswalk Particulates'!$D:$D,0))</f>
        <v>0</v>
      </c>
      <c r="H625" s="50">
        <f t="shared" si="9"/>
        <v>0</v>
      </c>
    </row>
    <row r="626" spans="1:8" hidden="1">
      <c r="A626" s="31" t="s">
        <v>2467</v>
      </c>
      <c r="B626" s="31" t="s">
        <v>2565</v>
      </c>
      <c r="C626" s="31" t="s">
        <v>2406</v>
      </c>
      <c r="D626" s="41">
        <v>209764.68236000001</v>
      </c>
      <c r="E626" s="31" t="s">
        <v>2407</v>
      </c>
      <c r="F626" s="35" t="str">
        <f>INDEX('Crosswalk Particulates'!$B:$B,MATCH('2017 EPA Data'!A626,'Crosswalk Particulates'!$A:$A,0))</f>
        <v>process-chemicals-industry</v>
      </c>
      <c r="G626" s="39">
        <f>INDEX('Crosswalk Particulates'!$E:$E,MATCH('2017 EPA Data'!$B626,'Crosswalk Particulates'!$D:$D,0))</f>
        <v>0</v>
      </c>
      <c r="H626" s="50">
        <f t="shared" si="9"/>
        <v>0</v>
      </c>
    </row>
    <row r="627" spans="1:8" hidden="1">
      <c r="A627" s="31" t="s">
        <v>2516</v>
      </c>
      <c r="B627" s="31" t="s">
        <v>2499</v>
      </c>
      <c r="C627" s="31" t="s">
        <v>2446</v>
      </c>
      <c r="D627" s="41">
        <v>208936.75790952001</v>
      </c>
      <c r="E627" s="31" t="s">
        <v>2411</v>
      </c>
      <c r="F627" s="35" t="str">
        <f>INDEX('Crosswalk Particulates'!$B:$B,MATCH('2017 EPA Data'!A627,'Crosswalk Particulates'!$A:$A,0))</f>
        <v>Other-EPA</v>
      </c>
      <c r="G627" s="39" t="str">
        <f>INDEX('Crosswalk Particulates'!$E:$E,MATCH('2017 EPA Data'!$B627,'Crosswalk Particulates'!$D:$D,0))</f>
        <v>PM25</v>
      </c>
      <c r="H627" s="50">
        <f t="shared" si="9"/>
        <v>189544463816.45819</v>
      </c>
    </row>
    <row r="628" spans="1:8" hidden="1">
      <c r="A628" s="31" t="s">
        <v>2473</v>
      </c>
      <c r="B628" s="31" t="s">
        <v>2425</v>
      </c>
      <c r="C628" s="31" t="s">
        <v>2406</v>
      </c>
      <c r="D628" s="41">
        <v>208808.89073820881</v>
      </c>
      <c r="E628" s="31" t="s">
        <v>2407</v>
      </c>
      <c r="F628" s="35" t="str">
        <f>INDEX('Crosswalk Particulates'!$B:$B,MATCH('2017 EPA Data'!A628,'Crosswalk Particulates'!$A:$A,0))</f>
        <v>Electricity Sector</v>
      </c>
      <c r="G628" s="39">
        <f>INDEX('Crosswalk Particulates'!$E:$E,MATCH('2017 EPA Data'!$B628,'Crosswalk Particulates'!$D:$D,0))</f>
        <v>0</v>
      </c>
      <c r="H628" s="50">
        <f t="shared" si="9"/>
        <v>0</v>
      </c>
    </row>
    <row r="629" spans="1:8" hidden="1">
      <c r="A629" s="31" t="s">
        <v>2418</v>
      </c>
      <c r="B629" s="31" t="s">
        <v>2543</v>
      </c>
      <c r="C629" s="31" t="s">
        <v>2406</v>
      </c>
      <c r="D629" s="41">
        <v>208672.54471592911</v>
      </c>
      <c r="E629" s="31" t="s">
        <v>2407</v>
      </c>
      <c r="F629" s="35" t="str">
        <f>INDEX('Crosswalk Particulates'!$B:$B,MATCH('2017 EPA Data'!A629,'Crosswalk Particulates'!$A:$A,0))</f>
        <v>Other-EPA</v>
      </c>
      <c r="G629" s="39">
        <f>INDEX('Crosswalk Particulates'!$E:$E,MATCH('2017 EPA Data'!$B629,'Crosswalk Particulates'!$D:$D,0))</f>
        <v>0</v>
      </c>
      <c r="H629" s="50">
        <f t="shared" si="9"/>
        <v>0</v>
      </c>
    </row>
    <row r="630" spans="1:8" hidden="1">
      <c r="A630" s="31" t="s">
        <v>2418</v>
      </c>
      <c r="B630" s="31" t="s">
        <v>2542</v>
      </c>
      <c r="C630" s="31" t="s">
        <v>2406</v>
      </c>
      <c r="D630" s="41">
        <v>208672.54471592911</v>
      </c>
      <c r="E630" s="31" t="s">
        <v>2407</v>
      </c>
      <c r="F630" s="35" t="str">
        <f>INDEX('Crosswalk Particulates'!$B:$B,MATCH('2017 EPA Data'!A630,'Crosswalk Particulates'!$A:$A,0))</f>
        <v>Other-EPA</v>
      </c>
      <c r="G630" s="39">
        <f>INDEX('Crosswalk Particulates'!$E:$E,MATCH('2017 EPA Data'!$B630,'Crosswalk Particulates'!$D:$D,0))</f>
        <v>0</v>
      </c>
      <c r="H630" s="50">
        <f t="shared" si="9"/>
        <v>0</v>
      </c>
    </row>
    <row r="631" spans="1:8" hidden="1">
      <c r="A631" s="31" t="s">
        <v>2442</v>
      </c>
      <c r="B631" s="31" t="s">
        <v>2546</v>
      </c>
      <c r="D631" s="41">
        <v>206958</v>
      </c>
      <c r="E631" s="31" t="s">
        <v>2407</v>
      </c>
      <c r="F631" s="35" t="str">
        <f>INDEX('Crosswalk Particulates'!$B:$B,MATCH('2017 EPA Data'!A631,'Crosswalk Particulates'!$A:$A,0))</f>
        <v>process-other-industry</v>
      </c>
      <c r="G631" s="39">
        <f>INDEX('Crosswalk Particulates'!$E:$E,MATCH('2017 EPA Data'!$B631,'Crosswalk Particulates'!$D:$D,0))</f>
        <v>0</v>
      </c>
      <c r="H631" s="50">
        <f t="shared" si="9"/>
        <v>0</v>
      </c>
    </row>
    <row r="632" spans="1:8" hidden="1">
      <c r="A632" s="31" t="s">
        <v>2467</v>
      </c>
      <c r="B632" s="31" t="s">
        <v>2566</v>
      </c>
      <c r="C632" s="31" t="s">
        <v>2406</v>
      </c>
      <c r="D632" s="41">
        <v>206902.97831999999</v>
      </c>
      <c r="E632" s="31" t="s">
        <v>2407</v>
      </c>
      <c r="F632" s="35" t="str">
        <f>INDEX('Crosswalk Particulates'!$B:$B,MATCH('2017 EPA Data'!A632,'Crosswalk Particulates'!$A:$A,0))</f>
        <v>process-chemicals-industry</v>
      </c>
      <c r="G632" s="39">
        <f>INDEX('Crosswalk Particulates'!$E:$E,MATCH('2017 EPA Data'!$B632,'Crosswalk Particulates'!$D:$D,0))</f>
        <v>0</v>
      </c>
      <c r="H632" s="50">
        <f t="shared" si="9"/>
        <v>0</v>
      </c>
    </row>
    <row r="633" spans="1:8" hidden="1">
      <c r="A633" s="31" t="s">
        <v>2427</v>
      </c>
      <c r="B633" s="31" t="s">
        <v>2535</v>
      </c>
      <c r="C633" s="31" t="s">
        <v>2406</v>
      </c>
      <c r="D633" s="41">
        <v>206330.08691542019</v>
      </c>
      <c r="E633" s="31" t="s">
        <v>2407</v>
      </c>
      <c r="F633" s="35" t="str">
        <f>INDEX('Crosswalk Particulates'!$B:$B,MATCH('2017 EPA Data'!A633,'Crosswalk Particulates'!$A:$A,0))</f>
        <v>process-other-industry</v>
      </c>
      <c r="G633" s="39">
        <f>INDEX('Crosswalk Particulates'!$E:$E,MATCH('2017 EPA Data'!$B633,'Crosswalk Particulates'!$D:$D,0))</f>
        <v>0</v>
      </c>
      <c r="H633" s="50">
        <f t="shared" si="9"/>
        <v>0</v>
      </c>
    </row>
    <row r="634" spans="1:8" hidden="1">
      <c r="A634" s="31" t="s">
        <v>2441</v>
      </c>
      <c r="B634" s="31" t="s">
        <v>2531</v>
      </c>
      <c r="C634" s="31" t="s">
        <v>2406</v>
      </c>
      <c r="D634" s="41">
        <v>205692.75008838827</v>
      </c>
      <c r="E634" s="31" t="s">
        <v>2407</v>
      </c>
      <c r="F634" s="35" t="str">
        <f>INDEX('Crosswalk Particulates'!$B:$B,MATCH('2017 EPA Data'!A634,'Crosswalk Particulates'!$A:$A,0))</f>
        <v>process-agriculture-industry</v>
      </c>
      <c r="G634" s="39">
        <f>INDEX('Crosswalk Particulates'!$E:$E,MATCH('2017 EPA Data'!$B634,'Crosswalk Particulates'!$D:$D,0))</f>
        <v>0</v>
      </c>
      <c r="H634" s="50">
        <f t="shared" si="9"/>
        <v>0</v>
      </c>
    </row>
    <row r="635" spans="1:8" hidden="1">
      <c r="A635" s="31" t="s">
        <v>2520</v>
      </c>
      <c r="B635" s="31" t="s">
        <v>2498</v>
      </c>
      <c r="C635" s="31" t="s">
        <v>2446</v>
      </c>
      <c r="D635" s="41">
        <v>205415.46305306401</v>
      </c>
      <c r="E635" s="31" t="s">
        <v>2411</v>
      </c>
      <c r="F635" s="35" t="str">
        <f>INDEX('Crosswalk Particulates'!$B:$B,MATCH('2017 EPA Data'!A635,'Crosswalk Particulates'!$A:$A,0))</f>
        <v>Residential Buildings Sector</v>
      </c>
      <c r="G635" s="39" t="str">
        <f>INDEX('Crosswalk Particulates'!$E:$E,MATCH('2017 EPA Data'!$B635,'Crosswalk Particulates'!$D:$D,0))</f>
        <v>NOX</v>
      </c>
      <c r="H635" s="50">
        <f t="shared" si="9"/>
        <v>186349995058.61694</v>
      </c>
    </row>
    <row r="636" spans="1:8" hidden="1">
      <c r="A636" s="31" t="s">
        <v>2441</v>
      </c>
      <c r="B636" s="31" t="s">
        <v>2557</v>
      </c>
      <c r="C636" s="31" t="s">
        <v>2406</v>
      </c>
      <c r="D636" s="41">
        <v>205138.25038760938</v>
      </c>
      <c r="E636" s="31" t="s">
        <v>2407</v>
      </c>
      <c r="F636" s="35" t="str">
        <f>INDEX('Crosswalk Particulates'!$B:$B,MATCH('2017 EPA Data'!A636,'Crosswalk Particulates'!$A:$A,0))</f>
        <v>process-agriculture-industry</v>
      </c>
      <c r="G636" s="39">
        <f>INDEX('Crosswalk Particulates'!$E:$E,MATCH('2017 EPA Data'!$B636,'Crosswalk Particulates'!$D:$D,0))</f>
        <v>0</v>
      </c>
      <c r="H636" s="50">
        <f t="shared" si="9"/>
        <v>0</v>
      </c>
    </row>
    <row r="637" spans="1:8" hidden="1">
      <c r="A637" s="31" t="s">
        <v>2431</v>
      </c>
      <c r="B637" s="31" t="s">
        <v>2493</v>
      </c>
      <c r="C637" s="31" t="s">
        <v>2406</v>
      </c>
      <c r="D637" s="41">
        <v>204933.56700308915</v>
      </c>
      <c r="E637" s="31" t="s">
        <v>2407</v>
      </c>
      <c r="F637" s="35" t="str">
        <f>INDEX('Crosswalk Particulates'!$B:$B,MATCH('2017 EPA Data'!A637,'Crosswalk Particulates'!$A:$A,0))</f>
        <v>process-ngps-industry</v>
      </c>
      <c r="G637" s="39">
        <f>INDEX('Crosswalk Particulates'!$E:$E,MATCH('2017 EPA Data'!$B637,'Crosswalk Particulates'!$D:$D,0))</f>
        <v>0</v>
      </c>
      <c r="H637" s="50">
        <f t="shared" si="9"/>
        <v>0</v>
      </c>
    </row>
    <row r="638" spans="1:8" hidden="1">
      <c r="A638" s="31" t="s">
        <v>2416</v>
      </c>
      <c r="B638" s="31" t="s">
        <v>2447</v>
      </c>
      <c r="C638" s="31" t="s">
        <v>2406</v>
      </c>
      <c r="D638" s="41">
        <v>204930.69790570854</v>
      </c>
      <c r="E638" s="31" t="s">
        <v>2407</v>
      </c>
      <c r="F638" s="35" t="str">
        <f>INDEX('Crosswalk Particulates'!$B:$B,MATCH('2017 EPA Data'!A638,'Crosswalk Particulates'!$A:$A,0))</f>
        <v>Transportation Sector</v>
      </c>
      <c r="G638" s="39">
        <f>INDEX('Crosswalk Particulates'!$E:$E,MATCH('2017 EPA Data'!$B638,'Crosswalk Particulates'!$D:$D,0))</f>
        <v>0</v>
      </c>
      <c r="H638" s="50">
        <f t="shared" si="9"/>
        <v>0</v>
      </c>
    </row>
    <row r="639" spans="1:8" hidden="1">
      <c r="A639" s="31" t="s">
        <v>2416</v>
      </c>
      <c r="B639" s="31" t="s">
        <v>2509</v>
      </c>
      <c r="C639" s="31" t="s">
        <v>2406</v>
      </c>
      <c r="D639" s="41">
        <v>204125.98887760099</v>
      </c>
      <c r="E639" s="31" t="s">
        <v>2407</v>
      </c>
      <c r="F639" s="35" t="str">
        <f>INDEX('Crosswalk Particulates'!$B:$B,MATCH('2017 EPA Data'!A639,'Crosswalk Particulates'!$A:$A,0))</f>
        <v>Transportation Sector</v>
      </c>
      <c r="G639" s="39">
        <f>INDEX('Crosswalk Particulates'!$E:$E,MATCH('2017 EPA Data'!$B639,'Crosswalk Particulates'!$D:$D,0))</f>
        <v>0</v>
      </c>
      <c r="H639" s="50">
        <f t="shared" si="9"/>
        <v>0</v>
      </c>
    </row>
    <row r="640" spans="1:8" hidden="1">
      <c r="A640" s="31" t="s">
        <v>2448</v>
      </c>
      <c r="B640" s="31" t="s">
        <v>2499</v>
      </c>
      <c r="C640" s="31" t="s">
        <v>2446</v>
      </c>
      <c r="D640" s="41">
        <v>203070.90215494123</v>
      </c>
      <c r="E640" s="31" t="s">
        <v>2411</v>
      </c>
      <c r="F640" s="35" t="str">
        <f>INDEX('Crosswalk Particulates'!$B:$B,MATCH('2017 EPA Data'!A640,'Crosswalk Particulates'!$A:$A,0))</f>
        <v>process-waste-industry</v>
      </c>
      <c r="G640" s="39" t="str">
        <f>INDEX('Crosswalk Particulates'!$E:$E,MATCH('2017 EPA Data'!$B640,'Crosswalk Particulates'!$D:$D,0))</f>
        <v>PM25</v>
      </c>
      <c r="H640" s="50">
        <f t="shared" si="9"/>
        <v>184223042660.35983</v>
      </c>
    </row>
    <row r="641" spans="1:8" hidden="1">
      <c r="A641" s="31" t="s">
        <v>2440</v>
      </c>
      <c r="B641" s="31" t="s">
        <v>2422</v>
      </c>
      <c r="C641" s="31" t="s">
        <v>2406</v>
      </c>
      <c r="D641" s="41">
        <v>202916.3560769636</v>
      </c>
      <c r="E641" s="31" t="s">
        <v>2407</v>
      </c>
      <c r="F641" s="35" t="str">
        <f>INDEX('Crosswalk Particulates'!$B:$B,MATCH('2017 EPA Data'!A641,'Crosswalk Particulates'!$A:$A,0))</f>
        <v>industry-fuel-natural gas</v>
      </c>
      <c r="G641" s="39">
        <f>INDEX('Crosswalk Particulates'!$E:$E,MATCH('2017 EPA Data'!$B641,'Crosswalk Particulates'!$D:$D,0))</f>
        <v>0</v>
      </c>
      <c r="H641" s="50">
        <f t="shared" si="9"/>
        <v>0</v>
      </c>
    </row>
    <row r="642" spans="1:8" hidden="1">
      <c r="A642" s="31" t="s">
        <v>2470</v>
      </c>
      <c r="B642" s="31" t="s">
        <v>2433</v>
      </c>
      <c r="C642" s="31" t="s">
        <v>2406</v>
      </c>
      <c r="D642" s="41">
        <v>202505.43968850435</v>
      </c>
      <c r="E642" s="31" t="s">
        <v>2407</v>
      </c>
      <c r="F642" s="35" t="str">
        <f>INDEX('Crosswalk Particulates'!$B:$B,MATCH('2017 EPA Data'!A642,'Crosswalk Particulates'!$A:$A,0))</f>
        <v>Electricity Sector</v>
      </c>
      <c r="G642" s="39">
        <f>INDEX('Crosswalk Particulates'!$E:$E,MATCH('2017 EPA Data'!$B642,'Crosswalk Particulates'!$D:$D,0))</f>
        <v>0</v>
      </c>
      <c r="H642" s="50">
        <f t="shared" si="9"/>
        <v>0</v>
      </c>
    </row>
    <row r="643" spans="1:8" hidden="1">
      <c r="A643" s="31" t="s">
        <v>2521</v>
      </c>
      <c r="B643" s="31" t="s">
        <v>2472</v>
      </c>
      <c r="D643" s="41">
        <v>201919.26490949999</v>
      </c>
      <c r="E643" s="31" t="s">
        <v>2407</v>
      </c>
      <c r="F643" s="35" t="str">
        <f>INDEX('Crosswalk Particulates'!$B:$B,MATCH('2017 EPA Data'!A643,'Crosswalk Particulates'!$A:$A,0))</f>
        <v>industry-fuel-other</v>
      </c>
      <c r="G643" s="39">
        <f>INDEX('Crosswalk Particulates'!$E:$E,MATCH('2017 EPA Data'!$B643,'Crosswalk Particulates'!$D:$D,0))</f>
        <v>0</v>
      </c>
      <c r="H643" s="50">
        <f t="shared" si="9"/>
        <v>0</v>
      </c>
    </row>
    <row r="644" spans="1:8" hidden="1">
      <c r="A644" s="31" t="s">
        <v>2490</v>
      </c>
      <c r="B644" s="31" t="s">
        <v>2426</v>
      </c>
      <c r="C644" s="31" t="s">
        <v>2406</v>
      </c>
      <c r="D644" s="41">
        <v>201519.72253687898</v>
      </c>
      <c r="E644" s="31" t="s">
        <v>2407</v>
      </c>
      <c r="F644" s="35" t="str">
        <f>INDEX('Crosswalk Particulates'!$B:$B,MATCH('2017 EPA Data'!A644,'Crosswalk Particulates'!$A:$A,0))</f>
        <v>Commercial Buildings Sector</v>
      </c>
      <c r="G644" s="39">
        <f>INDEX('Crosswalk Particulates'!$E:$E,MATCH('2017 EPA Data'!$B644,'Crosswalk Particulates'!$D:$D,0))</f>
        <v>0</v>
      </c>
      <c r="H644" s="50">
        <f t="shared" ref="H644:H707" si="10">IF(E644="TON",D644/metricton_to_shortton,0)*10^6</f>
        <v>0</v>
      </c>
    </row>
    <row r="645" spans="1:8" hidden="1">
      <c r="A645" s="31" t="s">
        <v>2427</v>
      </c>
      <c r="B645" s="31" t="s">
        <v>2495</v>
      </c>
      <c r="C645" s="31" t="s">
        <v>2406</v>
      </c>
      <c r="D645" s="41">
        <v>200238.22416750001</v>
      </c>
      <c r="E645" s="31" t="s">
        <v>2407</v>
      </c>
      <c r="F645" s="35" t="str">
        <f>INDEX('Crosswalk Particulates'!$B:$B,MATCH('2017 EPA Data'!A645,'Crosswalk Particulates'!$A:$A,0))</f>
        <v>process-other-industry</v>
      </c>
      <c r="G645" s="39">
        <f>INDEX('Crosswalk Particulates'!$E:$E,MATCH('2017 EPA Data'!$B645,'Crosswalk Particulates'!$D:$D,0))</f>
        <v>0</v>
      </c>
      <c r="H645" s="50">
        <f t="shared" si="10"/>
        <v>0</v>
      </c>
    </row>
    <row r="646" spans="1:8" hidden="1">
      <c r="A646" s="31" t="s">
        <v>2427</v>
      </c>
      <c r="B646" s="31" t="s">
        <v>2567</v>
      </c>
      <c r="C646" s="31" t="s">
        <v>2406</v>
      </c>
      <c r="D646" s="41">
        <v>199648.37373904401</v>
      </c>
      <c r="E646" s="31" t="s">
        <v>2407</v>
      </c>
      <c r="F646" s="35" t="str">
        <f>INDEX('Crosswalk Particulates'!$B:$B,MATCH('2017 EPA Data'!A646,'Crosswalk Particulates'!$A:$A,0))</f>
        <v>process-other-industry</v>
      </c>
      <c r="G646" s="39">
        <f>INDEX('Crosswalk Particulates'!$E:$E,MATCH('2017 EPA Data'!$B646,'Crosswalk Particulates'!$D:$D,0))</f>
        <v>0</v>
      </c>
      <c r="H646" s="50">
        <f t="shared" si="10"/>
        <v>0</v>
      </c>
    </row>
    <row r="647" spans="1:8" hidden="1">
      <c r="A647" s="31" t="s">
        <v>2423</v>
      </c>
      <c r="B647" s="31" t="s">
        <v>2428</v>
      </c>
      <c r="C647" s="31" t="s">
        <v>2406</v>
      </c>
      <c r="D647" s="41">
        <v>198879.17330746408</v>
      </c>
      <c r="E647" s="31" t="s">
        <v>2407</v>
      </c>
      <c r="F647" s="35" t="str">
        <f>INDEX('Crosswalk Particulates'!$B:$B,MATCH('2017 EPA Data'!A647,'Crosswalk Particulates'!$A:$A,0))</f>
        <v>Other-EPA</v>
      </c>
      <c r="G647" s="39">
        <f>INDEX('Crosswalk Particulates'!$E:$E,MATCH('2017 EPA Data'!$B647,'Crosswalk Particulates'!$D:$D,0))</f>
        <v>0</v>
      </c>
      <c r="H647" s="50">
        <f t="shared" si="10"/>
        <v>0</v>
      </c>
    </row>
    <row r="648" spans="1:8" hidden="1">
      <c r="A648" s="31" t="s">
        <v>2439</v>
      </c>
      <c r="B648" s="31" t="s">
        <v>2556</v>
      </c>
      <c r="C648" s="31" t="s">
        <v>2406</v>
      </c>
      <c r="D648" s="41">
        <v>197975.727896</v>
      </c>
      <c r="E648" s="31" t="s">
        <v>2407</v>
      </c>
      <c r="F648" s="35" t="str">
        <f>INDEX('Crosswalk Particulates'!$B:$B,MATCH('2017 EPA Data'!A648,'Crosswalk Particulates'!$A:$A,0))</f>
        <v>process-other-industry</v>
      </c>
      <c r="G648" s="39">
        <f>INDEX('Crosswalk Particulates'!$E:$E,MATCH('2017 EPA Data'!$B648,'Crosswalk Particulates'!$D:$D,0))</f>
        <v>0</v>
      </c>
      <c r="H648" s="50">
        <f t="shared" si="10"/>
        <v>0</v>
      </c>
    </row>
    <row r="649" spans="1:8" hidden="1">
      <c r="A649" s="31" t="s">
        <v>2419</v>
      </c>
      <c r="B649" s="31" t="s">
        <v>2428</v>
      </c>
      <c r="C649" s="31" t="s">
        <v>2406</v>
      </c>
      <c r="D649" s="41">
        <v>196242.53078641219</v>
      </c>
      <c r="E649" s="31" t="s">
        <v>2407</v>
      </c>
      <c r="F649" s="35" t="str">
        <f>INDEX('Crosswalk Particulates'!$B:$B,MATCH('2017 EPA Data'!A649,'Crosswalk Particulates'!$A:$A,0))</f>
        <v>process-other-industry</v>
      </c>
      <c r="G649" s="39">
        <f>INDEX('Crosswalk Particulates'!$E:$E,MATCH('2017 EPA Data'!$B649,'Crosswalk Particulates'!$D:$D,0))</f>
        <v>0</v>
      </c>
      <c r="H649" s="50">
        <f t="shared" si="10"/>
        <v>0</v>
      </c>
    </row>
    <row r="650" spans="1:8" hidden="1">
      <c r="A650" s="31" t="s">
        <v>2475</v>
      </c>
      <c r="B650" s="31" t="s">
        <v>2445</v>
      </c>
      <c r="C650" s="31" t="s">
        <v>2446</v>
      </c>
      <c r="D650" s="41">
        <v>195953.48137487497</v>
      </c>
      <c r="E650" s="31" t="s">
        <v>2411</v>
      </c>
      <c r="F650" s="35" t="str">
        <f>INDEX('Crosswalk Particulates'!$B:$B,MATCH('2017 EPA Data'!A650,'Crosswalk Particulates'!$A:$A,0))</f>
        <v>process-other-industry</v>
      </c>
      <c r="G650" s="39" t="str">
        <f>INDEX('Crosswalk Particulates'!$E:$E,MATCH('2017 EPA Data'!$B650,'Crosswalk Particulates'!$D:$D,0))</f>
        <v>VOC</v>
      </c>
      <c r="H650" s="50">
        <f t="shared" si="10"/>
        <v>177766219461.74396</v>
      </c>
    </row>
    <row r="651" spans="1:8" hidden="1">
      <c r="A651" s="31" t="s">
        <v>2439</v>
      </c>
      <c r="B651" s="31" t="s">
        <v>2457</v>
      </c>
      <c r="C651" s="31" t="s">
        <v>2406</v>
      </c>
      <c r="D651" s="41">
        <v>195259.07320000001</v>
      </c>
      <c r="E651" s="31" t="s">
        <v>2407</v>
      </c>
      <c r="F651" s="35" t="str">
        <f>INDEX('Crosswalk Particulates'!$B:$B,MATCH('2017 EPA Data'!A651,'Crosswalk Particulates'!$A:$A,0))</f>
        <v>process-other-industry</v>
      </c>
      <c r="G651" s="39">
        <f>INDEX('Crosswalk Particulates'!$E:$E,MATCH('2017 EPA Data'!$B651,'Crosswalk Particulates'!$D:$D,0))</f>
        <v>0</v>
      </c>
      <c r="H651" s="50">
        <f t="shared" si="10"/>
        <v>0</v>
      </c>
    </row>
    <row r="652" spans="1:8" hidden="1">
      <c r="A652" s="31" t="s">
        <v>2454</v>
      </c>
      <c r="B652" s="31" t="s">
        <v>2405</v>
      </c>
      <c r="C652" s="31" t="s">
        <v>2406</v>
      </c>
      <c r="D652" s="41">
        <v>195065.2</v>
      </c>
      <c r="E652" s="31" t="s">
        <v>2407</v>
      </c>
      <c r="F652" s="35" t="str">
        <f>INDEX('Crosswalk Particulates'!$B:$B,MATCH('2017 EPA Data'!A652,'Crosswalk Particulates'!$A:$A,0))</f>
        <v>Electricity Sector</v>
      </c>
      <c r="G652" s="39">
        <f>INDEX('Crosswalk Particulates'!$E:$E,MATCH('2017 EPA Data'!$B652,'Crosswalk Particulates'!$D:$D,0))</f>
        <v>0</v>
      </c>
      <c r="H652" s="50">
        <f t="shared" si="10"/>
        <v>0</v>
      </c>
    </row>
    <row r="653" spans="1:8" hidden="1">
      <c r="A653" s="31" t="s">
        <v>2475</v>
      </c>
      <c r="B653" s="31" t="s">
        <v>2568</v>
      </c>
      <c r="C653" s="31" t="s">
        <v>2406</v>
      </c>
      <c r="D653" s="41">
        <v>193497.39040571082</v>
      </c>
      <c r="E653" s="31" t="s">
        <v>2407</v>
      </c>
      <c r="F653" s="35" t="str">
        <f>INDEX('Crosswalk Particulates'!$B:$B,MATCH('2017 EPA Data'!A653,'Crosswalk Particulates'!$A:$A,0))</f>
        <v>process-other-industry</v>
      </c>
      <c r="G653" s="39">
        <f>INDEX('Crosswalk Particulates'!$E:$E,MATCH('2017 EPA Data'!$B653,'Crosswalk Particulates'!$D:$D,0))</f>
        <v>0</v>
      </c>
      <c r="H653" s="50">
        <f t="shared" si="10"/>
        <v>0</v>
      </c>
    </row>
    <row r="654" spans="1:8" hidden="1">
      <c r="A654" s="31" t="s">
        <v>2421</v>
      </c>
      <c r="B654" s="31" t="s">
        <v>2498</v>
      </c>
      <c r="C654" s="31" t="s">
        <v>2446</v>
      </c>
      <c r="D654" s="41">
        <v>193398.96830977342</v>
      </c>
      <c r="E654" s="31" t="s">
        <v>2411</v>
      </c>
      <c r="F654" s="35" t="str">
        <f>INDEX('Crosswalk Particulates'!$B:$B,MATCH('2017 EPA Data'!A654,'Crosswalk Particulates'!$A:$A,0))</f>
        <v>Other-EPA</v>
      </c>
      <c r="G654" s="39" t="str">
        <f>INDEX('Crosswalk Particulates'!$E:$E,MATCH('2017 EPA Data'!$B654,'Crosswalk Particulates'!$D:$D,0))</f>
        <v>NOX</v>
      </c>
      <c r="H654" s="50">
        <f t="shared" si="10"/>
        <v>175448801434.96243</v>
      </c>
    </row>
    <row r="655" spans="1:8" hidden="1">
      <c r="A655" s="31" t="s">
        <v>2475</v>
      </c>
      <c r="B655" s="31" t="s">
        <v>2469</v>
      </c>
      <c r="C655" s="31" t="s">
        <v>2406</v>
      </c>
      <c r="D655" s="41">
        <v>192786.063635</v>
      </c>
      <c r="E655" s="31" t="s">
        <v>2407</v>
      </c>
      <c r="F655" s="35" t="str">
        <f>INDEX('Crosswalk Particulates'!$B:$B,MATCH('2017 EPA Data'!A655,'Crosswalk Particulates'!$A:$A,0))</f>
        <v>process-other-industry</v>
      </c>
      <c r="G655" s="39">
        <f>INDEX('Crosswalk Particulates'!$E:$E,MATCH('2017 EPA Data'!$B655,'Crosswalk Particulates'!$D:$D,0))</f>
        <v>0</v>
      </c>
      <c r="H655" s="50">
        <f t="shared" si="10"/>
        <v>0</v>
      </c>
    </row>
    <row r="656" spans="1:8" hidden="1">
      <c r="A656" s="31" t="s">
        <v>2508</v>
      </c>
      <c r="B656" s="31" t="s">
        <v>2409</v>
      </c>
      <c r="C656" s="31" t="s">
        <v>2410</v>
      </c>
      <c r="D656" s="41">
        <v>192376.71280000001</v>
      </c>
      <c r="E656" s="31" t="s">
        <v>2411</v>
      </c>
      <c r="F656" s="35" t="str">
        <f>INDEX('Crosswalk Particulates'!$B:$B,MATCH('2017 EPA Data'!A656,'Crosswalk Particulates'!$A:$A,0))</f>
        <v>process-iron and steel-industry</v>
      </c>
      <c r="G656" s="39">
        <f>INDEX('Crosswalk Particulates'!$E:$E,MATCH('2017 EPA Data'!$B656,'Crosswalk Particulates'!$D:$D,0))</f>
        <v>0</v>
      </c>
      <c r="H656" s="50">
        <f t="shared" si="10"/>
        <v>174521425733.23297</v>
      </c>
    </row>
    <row r="657" spans="1:8" hidden="1">
      <c r="A657" s="31" t="s">
        <v>2521</v>
      </c>
      <c r="B657" s="31" t="s">
        <v>2465</v>
      </c>
      <c r="C657" s="31" t="s">
        <v>2406</v>
      </c>
      <c r="D657" s="41">
        <v>192329.582817382</v>
      </c>
      <c r="E657" s="31" t="s">
        <v>2407</v>
      </c>
      <c r="F657" s="35" t="str">
        <f>INDEX('Crosswalk Particulates'!$B:$B,MATCH('2017 EPA Data'!A657,'Crosswalk Particulates'!$A:$A,0))</f>
        <v>industry-fuel-other</v>
      </c>
      <c r="G657" s="39">
        <f>INDEX('Crosswalk Particulates'!$E:$E,MATCH('2017 EPA Data'!$B657,'Crosswalk Particulates'!$D:$D,0))</f>
        <v>0</v>
      </c>
      <c r="H657" s="50">
        <f t="shared" si="10"/>
        <v>0</v>
      </c>
    </row>
    <row r="658" spans="1:8">
      <c r="A658" s="31" t="s">
        <v>2430</v>
      </c>
      <c r="B658" s="31" t="s">
        <v>2498</v>
      </c>
      <c r="C658" s="31" t="s">
        <v>2446</v>
      </c>
      <c r="D658" s="41">
        <v>191547.0135162329</v>
      </c>
      <c r="E658" s="31" t="s">
        <v>2411</v>
      </c>
      <c r="F658" s="35" t="str">
        <f>INDEX('Crosswalk Particulates'!$B:$B,MATCH('2017 EPA Data'!A658,'Crosswalk Particulates'!$A:$A,0))</f>
        <v>Transportation Sector</v>
      </c>
      <c r="G658" s="39" t="str">
        <f>INDEX('Crosswalk Particulates'!$E:$E,MATCH('2017 EPA Data'!$B658,'Crosswalk Particulates'!$D:$D,0))</f>
        <v>NOX</v>
      </c>
      <c r="H658" s="50">
        <f t="shared" si="10"/>
        <v>173768734309.07178</v>
      </c>
    </row>
    <row r="659" spans="1:8" hidden="1">
      <c r="A659" s="31" t="s">
        <v>2475</v>
      </c>
      <c r="B659" s="31" t="s">
        <v>2528</v>
      </c>
      <c r="C659" s="31" t="s">
        <v>2406</v>
      </c>
      <c r="D659" s="41">
        <v>190501.94038871999</v>
      </c>
      <c r="E659" s="31" t="s">
        <v>2407</v>
      </c>
      <c r="F659" s="35" t="str">
        <f>INDEX('Crosswalk Particulates'!$B:$B,MATCH('2017 EPA Data'!A659,'Crosswalk Particulates'!$A:$A,0))</f>
        <v>process-other-industry</v>
      </c>
      <c r="G659" s="39">
        <f>INDEX('Crosswalk Particulates'!$E:$E,MATCH('2017 EPA Data'!$B659,'Crosswalk Particulates'!$D:$D,0))</f>
        <v>0</v>
      </c>
      <c r="H659" s="50">
        <f t="shared" si="10"/>
        <v>0</v>
      </c>
    </row>
    <row r="660" spans="1:8" hidden="1">
      <c r="A660" s="31" t="s">
        <v>2480</v>
      </c>
      <c r="B660" s="31" t="s">
        <v>2420</v>
      </c>
      <c r="C660" s="31" t="s">
        <v>2406</v>
      </c>
      <c r="D660" s="41">
        <v>190435.62735373047</v>
      </c>
      <c r="E660" s="31" t="s">
        <v>2407</v>
      </c>
      <c r="F660" s="35" t="str">
        <f>INDEX('Crosswalk Particulates'!$B:$B,MATCH('2017 EPA Data'!A660,'Crosswalk Particulates'!$A:$A,0))</f>
        <v>Other-EPA</v>
      </c>
      <c r="G660" s="39">
        <f>INDEX('Crosswalk Particulates'!$E:$E,MATCH('2017 EPA Data'!$B660,'Crosswalk Particulates'!$D:$D,0))</f>
        <v>0</v>
      </c>
      <c r="H660" s="50">
        <f t="shared" si="10"/>
        <v>0</v>
      </c>
    </row>
    <row r="661" spans="1:8" hidden="1">
      <c r="A661" s="31" t="s">
        <v>2419</v>
      </c>
      <c r="B661" s="31" t="s">
        <v>2495</v>
      </c>
      <c r="C661" s="31" t="s">
        <v>2406</v>
      </c>
      <c r="D661" s="41">
        <v>188490.02145285855</v>
      </c>
      <c r="E661" s="31" t="s">
        <v>2407</v>
      </c>
      <c r="F661" s="35" t="str">
        <f>INDEX('Crosswalk Particulates'!$B:$B,MATCH('2017 EPA Data'!A661,'Crosswalk Particulates'!$A:$A,0))</f>
        <v>process-other-industry</v>
      </c>
      <c r="G661" s="39">
        <f>INDEX('Crosswalk Particulates'!$E:$E,MATCH('2017 EPA Data'!$B661,'Crosswalk Particulates'!$D:$D,0))</f>
        <v>0</v>
      </c>
      <c r="H661" s="50">
        <f t="shared" si="10"/>
        <v>0</v>
      </c>
    </row>
    <row r="662" spans="1:8" hidden="1">
      <c r="A662" s="31" t="s">
        <v>2427</v>
      </c>
      <c r="B662" s="31" t="s">
        <v>2417</v>
      </c>
      <c r="C662" s="31" t="s">
        <v>2406</v>
      </c>
      <c r="D662" s="41">
        <v>188280.6444645038</v>
      </c>
      <c r="E662" s="31" t="s">
        <v>2407</v>
      </c>
      <c r="F662" s="35" t="str">
        <f>INDEX('Crosswalk Particulates'!$B:$B,MATCH('2017 EPA Data'!A662,'Crosswalk Particulates'!$A:$A,0))</f>
        <v>process-other-industry</v>
      </c>
      <c r="G662" s="39">
        <f>INDEX('Crosswalk Particulates'!$E:$E,MATCH('2017 EPA Data'!$B662,'Crosswalk Particulates'!$D:$D,0))</f>
        <v>0</v>
      </c>
      <c r="H662" s="50">
        <f t="shared" si="10"/>
        <v>0</v>
      </c>
    </row>
    <row r="663" spans="1:8" hidden="1">
      <c r="A663" s="31" t="s">
        <v>2467</v>
      </c>
      <c r="B663" s="31" t="s">
        <v>2425</v>
      </c>
      <c r="C663" s="31" t="s">
        <v>2406</v>
      </c>
      <c r="D663" s="41">
        <v>187817.81087379399</v>
      </c>
      <c r="E663" s="31" t="s">
        <v>2407</v>
      </c>
      <c r="F663" s="35" t="str">
        <f>INDEX('Crosswalk Particulates'!$B:$B,MATCH('2017 EPA Data'!A663,'Crosswalk Particulates'!$A:$A,0))</f>
        <v>process-chemicals-industry</v>
      </c>
      <c r="G663" s="39">
        <f>INDEX('Crosswalk Particulates'!$E:$E,MATCH('2017 EPA Data'!$B663,'Crosswalk Particulates'!$D:$D,0))</f>
        <v>0</v>
      </c>
      <c r="H663" s="50">
        <f t="shared" si="10"/>
        <v>0</v>
      </c>
    </row>
    <row r="664" spans="1:8" hidden="1">
      <c r="A664" s="31" t="s">
        <v>2431</v>
      </c>
      <c r="B664" s="31" t="s">
        <v>2486</v>
      </c>
      <c r="C664" s="31" t="s">
        <v>2410</v>
      </c>
      <c r="D664" s="41">
        <v>186384.2187842796</v>
      </c>
      <c r="E664" s="31" t="s">
        <v>2411</v>
      </c>
      <c r="F664" s="35" t="str">
        <f>INDEX('Crosswalk Particulates'!$B:$B,MATCH('2017 EPA Data'!A664,'Crosswalk Particulates'!$A:$A,0))</f>
        <v>process-ngps-industry</v>
      </c>
      <c r="G664" s="39" t="str">
        <f>INDEX('Crosswalk Particulates'!$E:$E,MATCH('2017 EPA Data'!$B664,'Crosswalk Particulates'!$D:$D,0))</f>
        <v>CH4</v>
      </c>
      <c r="H664" s="50">
        <f t="shared" si="10"/>
        <v>169085120142.5004</v>
      </c>
    </row>
    <row r="665" spans="1:8" hidden="1">
      <c r="A665" s="31" t="s">
        <v>2467</v>
      </c>
      <c r="B665" s="31" t="s">
        <v>2426</v>
      </c>
      <c r="C665" s="31" t="s">
        <v>2406</v>
      </c>
      <c r="D665" s="41">
        <v>185757.68476863208</v>
      </c>
      <c r="E665" s="31" t="s">
        <v>2407</v>
      </c>
      <c r="F665" s="35" t="str">
        <f>INDEX('Crosswalk Particulates'!$B:$B,MATCH('2017 EPA Data'!A665,'Crosswalk Particulates'!$A:$A,0))</f>
        <v>process-chemicals-industry</v>
      </c>
      <c r="G665" s="39">
        <f>INDEX('Crosswalk Particulates'!$E:$E,MATCH('2017 EPA Data'!$B665,'Crosswalk Particulates'!$D:$D,0))</f>
        <v>0</v>
      </c>
      <c r="H665" s="50">
        <f t="shared" si="10"/>
        <v>0</v>
      </c>
    </row>
    <row r="666" spans="1:8" hidden="1">
      <c r="A666" s="31" t="s">
        <v>2467</v>
      </c>
      <c r="B666" s="31" t="s">
        <v>2500</v>
      </c>
      <c r="C666" s="31" t="s">
        <v>2406</v>
      </c>
      <c r="D666" s="41">
        <v>185115.97313890999</v>
      </c>
      <c r="E666" s="31" t="s">
        <v>2407</v>
      </c>
      <c r="F666" s="35" t="str">
        <f>INDEX('Crosswalk Particulates'!$B:$B,MATCH('2017 EPA Data'!A666,'Crosswalk Particulates'!$A:$A,0))</f>
        <v>process-chemicals-industry</v>
      </c>
      <c r="G666" s="39">
        <f>INDEX('Crosswalk Particulates'!$E:$E,MATCH('2017 EPA Data'!$B666,'Crosswalk Particulates'!$D:$D,0))</f>
        <v>0</v>
      </c>
      <c r="H666" s="50">
        <f t="shared" si="10"/>
        <v>0</v>
      </c>
    </row>
    <row r="667" spans="1:8" hidden="1">
      <c r="A667" s="31" t="s">
        <v>2516</v>
      </c>
      <c r="B667" s="31" t="s">
        <v>2519</v>
      </c>
      <c r="D667" s="41">
        <v>184977.35306976162</v>
      </c>
      <c r="E667" s="31" t="s">
        <v>2411</v>
      </c>
      <c r="F667" s="35" t="str">
        <f>INDEX('Crosswalk Particulates'!$B:$B,MATCH('2017 EPA Data'!A667,'Crosswalk Particulates'!$A:$A,0))</f>
        <v>Other-EPA</v>
      </c>
      <c r="G667" s="39">
        <f>INDEX('Crosswalk Particulates'!$E:$E,MATCH('2017 EPA Data'!$B667,'Crosswalk Particulates'!$D:$D,0))</f>
        <v>0</v>
      </c>
      <c r="H667" s="50">
        <f t="shared" si="10"/>
        <v>167808831517.23349</v>
      </c>
    </row>
    <row r="668" spans="1:8" hidden="1">
      <c r="A668" s="31" t="s">
        <v>2473</v>
      </c>
      <c r="B668" s="31" t="s">
        <v>2447</v>
      </c>
      <c r="C668" s="31" t="s">
        <v>2406</v>
      </c>
      <c r="D668" s="41">
        <v>184492.52287512639</v>
      </c>
      <c r="E668" s="31" t="s">
        <v>2407</v>
      </c>
      <c r="F668" s="35" t="str">
        <f>INDEX('Crosswalk Particulates'!$B:$B,MATCH('2017 EPA Data'!A668,'Crosswalk Particulates'!$A:$A,0))</f>
        <v>Electricity Sector</v>
      </c>
      <c r="G668" s="39">
        <f>INDEX('Crosswalk Particulates'!$E:$E,MATCH('2017 EPA Data'!$B668,'Crosswalk Particulates'!$D:$D,0))</f>
        <v>0</v>
      </c>
      <c r="H668" s="50">
        <f t="shared" si="10"/>
        <v>0</v>
      </c>
    </row>
    <row r="669" spans="1:8" hidden="1">
      <c r="A669" s="31" t="s">
        <v>2408</v>
      </c>
      <c r="B669" s="31" t="s">
        <v>2445</v>
      </c>
      <c r="C669" s="31" t="s">
        <v>2446</v>
      </c>
      <c r="D669" s="41">
        <v>183494.13862555724</v>
      </c>
      <c r="E669" s="31" t="s">
        <v>2411</v>
      </c>
      <c r="F669" s="35" t="str">
        <f>INDEX('Crosswalk Particulates'!$B:$B,MATCH('2017 EPA Data'!A669,'Crosswalk Particulates'!$A:$A,0))</f>
        <v>process-other-industry</v>
      </c>
      <c r="G669" s="39" t="str">
        <f>INDEX('Crosswalk Particulates'!$E:$E,MATCH('2017 EPA Data'!$B669,'Crosswalk Particulates'!$D:$D,0))</f>
        <v>VOC</v>
      </c>
      <c r="H669" s="50">
        <f t="shared" si="10"/>
        <v>166463280407.1062</v>
      </c>
    </row>
    <row r="670" spans="1:8" hidden="1">
      <c r="A670" s="31" t="s">
        <v>2415</v>
      </c>
      <c r="B670" s="31" t="s">
        <v>2569</v>
      </c>
      <c r="C670" s="31" t="s">
        <v>2406</v>
      </c>
      <c r="D670" s="41">
        <v>182845.45430355635</v>
      </c>
      <c r="E670" s="31" t="s">
        <v>2407</v>
      </c>
      <c r="F670" s="35" t="str">
        <f>INDEX('Crosswalk Particulates'!$B:$B,MATCH('2017 EPA Data'!A670,'Crosswalk Particulates'!$A:$A,0))</f>
        <v>Other-EPA</v>
      </c>
      <c r="G670" s="39">
        <f>INDEX('Crosswalk Particulates'!$E:$E,MATCH('2017 EPA Data'!$B670,'Crosswalk Particulates'!$D:$D,0))</f>
        <v>0</v>
      </c>
      <c r="H670" s="50">
        <f t="shared" si="10"/>
        <v>0</v>
      </c>
    </row>
    <row r="671" spans="1:8" hidden="1">
      <c r="A671" s="31" t="s">
        <v>2442</v>
      </c>
      <c r="B671" s="31" t="s">
        <v>2445</v>
      </c>
      <c r="C671" s="31" t="s">
        <v>2446</v>
      </c>
      <c r="D671" s="41">
        <v>182808.52177916796</v>
      </c>
      <c r="E671" s="31" t="s">
        <v>2411</v>
      </c>
      <c r="F671" s="35" t="str">
        <f>INDEX('Crosswalk Particulates'!$B:$B,MATCH('2017 EPA Data'!A671,'Crosswalk Particulates'!$A:$A,0))</f>
        <v>process-other-industry</v>
      </c>
      <c r="G671" s="39" t="str">
        <f>INDEX('Crosswalk Particulates'!$E:$E,MATCH('2017 EPA Data'!$B671,'Crosswalk Particulates'!$D:$D,0))</f>
        <v>VOC</v>
      </c>
      <c r="H671" s="50">
        <f t="shared" si="10"/>
        <v>165841298526.88263</v>
      </c>
    </row>
    <row r="672" spans="1:8" hidden="1">
      <c r="A672" s="31" t="s">
        <v>2489</v>
      </c>
      <c r="B672" s="31" t="s">
        <v>2570</v>
      </c>
      <c r="C672" s="31" t="s">
        <v>2406</v>
      </c>
      <c r="D672" s="41">
        <v>182689.59707278229</v>
      </c>
      <c r="E672" s="31" t="s">
        <v>2407</v>
      </c>
      <c r="F672" s="35" t="str">
        <f>INDEX('Crosswalk Particulates'!$B:$B,MATCH('2017 EPA Data'!A672,'Crosswalk Particulates'!$A:$A,0))</f>
        <v>industry-fuel-biomass</v>
      </c>
      <c r="G672" s="39">
        <f>INDEX('Crosswalk Particulates'!$E:$E,MATCH('2017 EPA Data'!$B672,'Crosswalk Particulates'!$D:$D,0))</f>
        <v>0</v>
      </c>
      <c r="H672" s="50">
        <f t="shared" si="10"/>
        <v>0</v>
      </c>
    </row>
    <row r="673" spans="1:8" hidden="1">
      <c r="A673" s="31" t="s">
        <v>2492</v>
      </c>
      <c r="B673" s="31" t="s">
        <v>2504</v>
      </c>
      <c r="C673" s="31" t="s">
        <v>2446</v>
      </c>
      <c r="D673" s="41">
        <v>182651.27464639922</v>
      </c>
      <c r="E673" s="31" t="s">
        <v>2411</v>
      </c>
      <c r="F673" s="35" t="str">
        <f>INDEX('Crosswalk Particulates'!$B:$B,MATCH('2017 EPA Data'!A673,'Crosswalk Particulates'!$A:$A,0))</f>
        <v>Transportation Sector</v>
      </c>
      <c r="G673" s="39" t="str">
        <f>INDEX('Crosswalk Particulates'!$E:$E,MATCH('2017 EPA Data'!$B673,'Crosswalk Particulates'!$D:$D,0))</f>
        <v>SOx</v>
      </c>
      <c r="H673" s="50">
        <f t="shared" si="10"/>
        <v>165698646157.97665</v>
      </c>
    </row>
    <row r="674" spans="1:8" hidden="1">
      <c r="A674" s="31" t="s">
        <v>2474</v>
      </c>
      <c r="B674" s="31" t="s">
        <v>2501</v>
      </c>
      <c r="C674" s="31" t="s">
        <v>2406</v>
      </c>
      <c r="D674" s="41">
        <v>181868.2</v>
      </c>
      <c r="E674" s="31" t="s">
        <v>2407</v>
      </c>
      <c r="F674" s="35" t="str">
        <f>INDEX('Crosswalk Particulates'!$B:$B,MATCH('2017 EPA Data'!A674,'Crosswalk Particulates'!$A:$A,0))</f>
        <v>process-other-industry</v>
      </c>
      <c r="G674" s="39">
        <f>INDEX('Crosswalk Particulates'!$E:$E,MATCH('2017 EPA Data'!$B674,'Crosswalk Particulates'!$D:$D,0))</f>
        <v>0</v>
      </c>
      <c r="H674" s="50">
        <f t="shared" si="10"/>
        <v>0</v>
      </c>
    </row>
    <row r="675" spans="1:8" hidden="1">
      <c r="A675" s="31" t="s">
        <v>2419</v>
      </c>
      <c r="B675" s="31" t="s">
        <v>2455</v>
      </c>
      <c r="C675" s="31" t="s">
        <v>2406</v>
      </c>
      <c r="D675" s="41">
        <v>181839.80757643169</v>
      </c>
      <c r="E675" s="31" t="s">
        <v>2407</v>
      </c>
      <c r="F675" s="35" t="str">
        <f>INDEX('Crosswalk Particulates'!$B:$B,MATCH('2017 EPA Data'!A675,'Crosswalk Particulates'!$A:$A,0))</f>
        <v>process-other-industry</v>
      </c>
      <c r="G675" s="39">
        <f>INDEX('Crosswalk Particulates'!$E:$E,MATCH('2017 EPA Data'!$B675,'Crosswalk Particulates'!$D:$D,0))</f>
        <v>0</v>
      </c>
      <c r="H675" s="50">
        <f t="shared" si="10"/>
        <v>0</v>
      </c>
    </row>
    <row r="676" spans="1:8" hidden="1">
      <c r="A676" s="31" t="s">
        <v>2440</v>
      </c>
      <c r="B676" s="31" t="s">
        <v>2486</v>
      </c>
      <c r="C676" s="31" t="s">
        <v>2410</v>
      </c>
      <c r="D676" s="41">
        <v>179646.77794822803</v>
      </c>
      <c r="E676" s="31" t="s">
        <v>2411</v>
      </c>
      <c r="F676" s="35" t="str">
        <f>INDEX('Crosswalk Particulates'!$B:$B,MATCH('2017 EPA Data'!A676,'Crosswalk Particulates'!$A:$A,0))</f>
        <v>industry-fuel-natural gas</v>
      </c>
      <c r="G676" s="39" t="str">
        <f>INDEX('Crosswalk Particulates'!$E:$E,MATCH('2017 EPA Data'!$B676,'Crosswalk Particulates'!$D:$D,0))</f>
        <v>CH4</v>
      </c>
      <c r="H676" s="50">
        <f t="shared" si="10"/>
        <v>162973009360.55014</v>
      </c>
    </row>
    <row r="677" spans="1:8" hidden="1">
      <c r="A677" s="31" t="s">
        <v>2467</v>
      </c>
      <c r="B677" s="31" t="s">
        <v>2456</v>
      </c>
      <c r="C677" s="31" t="s">
        <v>2406</v>
      </c>
      <c r="D677" s="41">
        <v>178543.26130839999</v>
      </c>
      <c r="E677" s="31" t="s">
        <v>2407</v>
      </c>
      <c r="F677" s="35" t="str">
        <f>INDEX('Crosswalk Particulates'!$B:$B,MATCH('2017 EPA Data'!A677,'Crosswalk Particulates'!$A:$A,0))</f>
        <v>process-chemicals-industry</v>
      </c>
      <c r="G677" s="39">
        <f>INDEX('Crosswalk Particulates'!$E:$E,MATCH('2017 EPA Data'!$B677,'Crosswalk Particulates'!$D:$D,0))</f>
        <v>0</v>
      </c>
      <c r="H677" s="50">
        <f t="shared" si="10"/>
        <v>0</v>
      </c>
    </row>
    <row r="678" spans="1:8" hidden="1">
      <c r="A678" s="31" t="s">
        <v>2438</v>
      </c>
      <c r="B678" s="31" t="s">
        <v>2523</v>
      </c>
      <c r="D678" s="41">
        <v>178167.22407052616</v>
      </c>
      <c r="E678" s="31" t="s">
        <v>2411</v>
      </c>
      <c r="F678" s="35" t="str">
        <f>INDEX('Crosswalk Particulates'!$B:$B,MATCH('2017 EPA Data'!A678,'Crosswalk Particulates'!$A:$A,0))</f>
        <v>Residential Buildings Sector</v>
      </c>
      <c r="G678" s="39" t="str">
        <f>INDEX('Crosswalk Particulates'!$E:$E,MATCH('2017 EPA Data'!$B678,'Crosswalk Particulates'!$D:$D,0))</f>
        <v>OC</v>
      </c>
      <c r="H678" s="50">
        <f t="shared" si="10"/>
        <v>161630779064.44302</v>
      </c>
    </row>
    <row r="679" spans="1:8" hidden="1">
      <c r="A679" s="31" t="s">
        <v>2484</v>
      </c>
      <c r="B679" s="31" t="s">
        <v>2433</v>
      </c>
      <c r="C679" s="31" t="s">
        <v>2406</v>
      </c>
      <c r="D679" s="41">
        <v>178072.4479733599</v>
      </c>
      <c r="E679" s="31" t="s">
        <v>2407</v>
      </c>
      <c r="F679" s="35" t="str">
        <f>INDEX('Crosswalk Particulates'!$B:$B,MATCH('2017 EPA Data'!A679,'Crosswalk Particulates'!$A:$A,0))</f>
        <v>process-other-industry</v>
      </c>
      <c r="G679" s="39">
        <f>INDEX('Crosswalk Particulates'!$E:$E,MATCH('2017 EPA Data'!$B679,'Crosswalk Particulates'!$D:$D,0))</f>
        <v>0</v>
      </c>
      <c r="H679" s="50">
        <f t="shared" si="10"/>
        <v>0</v>
      </c>
    </row>
    <row r="680" spans="1:8" hidden="1">
      <c r="A680" s="31" t="s">
        <v>2427</v>
      </c>
      <c r="B680" s="31" t="s">
        <v>2447</v>
      </c>
      <c r="C680" s="31" t="s">
        <v>2406</v>
      </c>
      <c r="D680" s="41">
        <v>177528.77943074799</v>
      </c>
      <c r="E680" s="31" t="s">
        <v>2407</v>
      </c>
      <c r="F680" s="35" t="str">
        <f>INDEX('Crosswalk Particulates'!$B:$B,MATCH('2017 EPA Data'!A680,'Crosswalk Particulates'!$A:$A,0))</f>
        <v>process-other-industry</v>
      </c>
      <c r="G680" s="39">
        <f>INDEX('Crosswalk Particulates'!$E:$E,MATCH('2017 EPA Data'!$B680,'Crosswalk Particulates'!$D:$D,0))</f>
        <v>0</v>
      </c>
      <c r="H680" s="50">
        <f t="shared" si="10"/>
        <v>0</v>
      </c>
    </row>
    <row r="681" spans="1:8" hidden="1">
      <c r="A681" s="31" t="s">
        <v>2489</v>
      </c>
      <c r="B681" s="31" t="s">
        <v>2493</v>
      </c>
      <c r="C681" s="31" t="s">
        <v>2406</v>
      </c>
      <c r="D681" s="41">
        <v>176982.46224784743</v>
      </c>
      <c r="E681" s="31" t="s">
        <v>2407</v>
      </c>
      <c r="F681" s="35" t="str">
        <f>INDEX('Crosswalk Particulates'!$B:$B,MATCH('2017 EPA Data'!A681,'Crosswalk Particulates'!$A:$A,0))</f>
        <v>industry-fuel-biomass</v>
      </c>
      <c r="G681" s="39">
        <f>INDEX('Crosswalk Particulates'!$E:$E,MATCH('2017 EPA Data'!$B681,'Crosswalk Particulates'!$D:$D,0))</f>
        <v>0</v>
      </c>
      <c r="H681" s="50">
        <f t="shared" si="10"/>
        <v>0</v>
      </c>
    </row>
    <row r="682" spans="1:8" hidden="1">
      <c r="A682" s="31" t="s">
        <v>2443</v>
      </c>
      <c r="B682" s="31" t="s">
        <v>2437</v>
      </c>
      <c r="C682" s="31" t="s">
        <v>2406</v>
      </c>
      <c r="D682" s="41">
        <v>176514.24267089533</v>
      </c>
      <c r="E682" s="31" t="s">
        <v>2407</v>
      </c>
      <c r="F682" s="35" t="str">
        <f>INDEX('Crosswalk Particulates'!$B:$B,MATCH('2017 EPA Data'!A682,'Crosswalk Particulates'!$A:$A,0))</f>
        <v>Transportation Sector</v>
      </c>
      <c r="G682" s="39">
        <f>INDEX('Crosswalk Particulates'!$E:$E,MATCH('2017 EPA Data'!$B682,'Crosswalk Particulates'!$D:$D,0))</f>
        <v>0</v>
      </c>
      <c r="H682" s="50">
        <f t="shared" si="10"/>
        <v>0</v>
      </c>
    </row>
    <row r="683" spans="1:8" hidden="1">
      <c r="A683" s="31" t="s">
        <v>2492</v>
      </c>
      <c r="B683" s="31" t="s">
        <v>2417</v>
      </c>
      <c r="C683" s="31" t="s">
        <v>2406</v>
      </c>
      <c r="D683" s="41">
        <v>175969.95579866495</v>
      </c>
      <c r="E683" s="31" t="s">
        <v>2407</v>
      </c>
      <c r="F683" s="35" t="str">
        <f>INDEX('Crosswalk Particulates'!$B:$B,MATCH('2017 EPA Data'!A683,'Crosswalk Particulates'!$A:$A,0))</f>
        <v>Transportation Sector</v>
      </c>
      <c r="G683" s="39">
        <f>INDEX('Crosswalk Particulates'!$E:$E,MATCH('2017 EPA Data'!$B683,'Crosswalk Particulates'!$D:$D,0))</f>
        <v>0</v>
      </c>
      <c r="H683" s="50">
        <f t="shared" si="10"/>
        <v>0</v>
      </c>
    </row>
    <row r="684" spans="1:8" hidden="1">
      <c r="A684" s="31" t="s">
        <v>2467</v>
      </c>
      <c r="B684" s="31" t="s">
        <v>2571</v>
      </c>
      <c r="C684" s="31" t="s">
        <v>2406</v>
      </c>
      <c r="D684" s="41">
        <v>175389.43217750199</v>
      </c>
      <c r="E684" s="31" t="s">
        <v>2407</v>
      </c>
      <c r="F684" s="35" t="str">
        <f>INDEX('Crosswalk Particulates'!$B:$B,MATCH('2017 EPA Data'!A684,'Crosswalk Particulates'!$A:$A,0))</f>
        <v>process-chemicals-industry</v>
      </c>
      <c r="G684" s="39">
        <f>INDEX('Crosswalk Particulates'!$E:$E,MATCH('2017 EPA Data'!$B684,'Crosswalk Particulates'!$D:$D,0))</f>
        <v>0</v>
      </c>
      <c r="H684" s="50">
        <f t="shared" si="10"/>
        <v>0</v>
      </c>
    </row>
    <row r="685" spans="1:8" hidden="1">
      <c r="A685" s="31" t="s">
        <v>2470</v>
      </c>
      <c r="B685" s="31" t="s">
        <v>2469</v>
      </c>
      <c r="C685" s="31" t="s">
        <v>2406</v>
      </c>
      <c r="D685" s="41">
        <v>175218.82279999999</v>
      </c>
      <c r="E685" s="31" t="s">
        <v>2407</v>
      </c>
      <c r="F685" s="35" t="str">
        <f>INDEX('Crosswalk Particulates'!$B:$B,MATCH('2017 EPA Data'!A685,'Crosswalk Particulates'!$A:$A,0))</f>
        <v>Electricity Sector</v>
      </c>
      <c r="G685" s="39">
        <f>INDEX('Crosswalk Particulates'!$E:$E,MATCH('2017 EPA Data'!$B685,'Crosswalk Particulates'!$D:$D,0))</f>
        <v>0</v>
      </c>
      <c r="H685" s="50">
        <f t="shared" si="10"/>
        <v>0</v>
      </c>
    </row>
    <row r="686" spans="1:8" hidden="1">
      <c r="A686" s="31" t="s">
        <v>2489</v>
      </c>
      <c r="B686" s="31" t="s">
        <v>2426</v>
      </c>
      <c r="C686" s="31" t="s">
        <v>2406</v>
      </c>
      <c r="D686" s="41">
        <v>174401.45949961719</v>
      </c>
      <c r="E686" s="31" t="s">
        <v>2407</v>
      </c>
      <c r="F686" s="35" t="str">
        <f>INDEX('Crosswalk Particulates'!$B:$B,MATCH('2017 EPA Data'!A686,'Crosswalk Particulates'!$A:$A,0))</f>
        <v>industry-fuel-biomass</v>
      </c>
      <c r="G686" s="39">
        <f>INDEX('Crosswalk Particulates'!$E:$E,MATCH('2017 EPA Data'!$B686,'Crosswalk Particulates'!$D:$D,0))</f>
        <v>0</v>
      </c>
      <c r="H686" s="50">
        <f t="shared" si="10"/>
        <v>0</v>
      </c>
    </row>
    <row r="687" spans="1:8" hidden="1">
      <c r="A687" s="31" t="s">
        <v>2408</v>
      </c>
      <c r="B687" s="31" t="s">
        <v>2455</v>
      </c>
      <c r="C687" s="31" t="s">
        <v>2406</v>
      </c>
      <c r="D687" s="41">
        <v>173700.16941999999</v>
      </c>
      <c r="E687" s="31" t="s">
        <v>2407</v>
      </c>
      <c r="F687" s="35" t="str">
        <f>INDEX('Crosswalk Particulates'!$B:$B,MATCH('2017 EPA Data'!A687,'Crosswalk Particulates'!$A:$A,0))</f>
        <v>process-other-industry</v>
      </c>
      <c r="G687" s="39">
        <f>INDEX('Crosswalk Particulates'!$E:$E,MATCH('2017 EPA Data'!$B687,'Crosswalk Particulates'!$D:$D,0))</f>
        <v>0</v>
      </c>
      <c r="H687" s="50">
        <f t="shared" si="10"/>
        <v>0</v>
      </c>
    </row>
    <row r="688" spans="1:8" hidden="1">
      <c r="A688" s="31" t="s">
        <v>2434</v>
      </c>
      <c r="B688" s="31" t="s">
        <v>2422</v>
      </c>
      <c r="C688" s="31" t="s">
        <v>2406</v>
      </c>
      <c r="D688" s="41">
        <v>173295.08115218431</v>
      </c>
      <c r="E688" s="31" t="s">
        <v>2407</v>
      </c>
      <c r="F688" s="35" t="str">
        <f>INDEX('Crosswalk Particulates'!$B:$B,MATCH('2017 EPA Data'!A688,'Crosswalk Particulates'!$A:$A,0))</f>
        <v>Transportation Sector</v>
      </c>
      <c r="G688" s="39">
        <f>INDEX('Crosswalk Particulates'!$E:$E,MATCH('2017 EPA Data'!$B688,'Crosswalk Particulates'!$D:$D,0))</f>
        <v>0</v>
      </c>
      <c r="H688" s="50">
        <f t="shared" si="10"/>
        <v>0</v>
      </c>
    </row>
    <row r="689" spans="1:8" hidden="1">
      <c r="A689" s="31" t="s">
        <v>2442</v>
      </c>
      <c r="B689" s="31" t="s">
        <v>2502</v>
      </c>
      <c r="C689" s="31" t="s">
        <v>2406</v>
      </c>
      <c r="D689" s="41">
        <v>173239.57800000001</v>
      </c>
      <c r="E689" s="31" t="s">
        <v>2407</v>
      </c>
      <c r="F689" s="35" t="str">
        <f>INDEX('Crosswalk Particulates'!$B:$B,MATCH('2017 EPA Data'!A689,'Crosswalk Particulates'!$A:$A,0))</f>
        <v>process-other-industry</v>
      </c>
      <c r="G689" s="39">
        <f>INDEX('Crosswalk Particulates'!$E:$E,MATCH('2017 EPA Data'!$B689,'Crosswalk Particulates'!$D:$D,0))</f>
        <v>0</v>
      </c>
      <c r="H689" s="50">
        <f t="shared" si="10"/>
        <v>0</v>
      </c>
    </row>
    <row r="690" spans="1:8" hidden="1">
      <c r="A690" s="31" t="s">
        <v>2448</v>
      </c>
      <c r="B690" s="31" t="s">
        <v>2445</v>
      </c>
      <c r="C690" s="31" t="s">
        <v>2446</v>
      </c>
      <c r="D690" s="41">
        <v>172480.74268582565</v>
      </c>
      <c r="E690" s="31" t="s">
        <v>2411</v>
      </c>
      <c r="F690" s="35" t="str">
        <f>INDEX('Crosswalk Particulates'!$B:$B,MATCH('2017 EPA Data'!A690,'Crosswalk Particulates'!$A:$A,0))</f>
        <v>process-waste-industry</v>
      </c>
      <c r="G690" s="39" t="str">
        <f>INDEX('Crosswalk Particulates'!$E:$E,MATCH('2017 EPA Data'!$B690,'Crosswalk Particulates'!$D:$D,0))</f>
        <v>VOC</v>
      </c>
      <c r="H690" s="50">
        <f t="shared" si="10"/>
        <v>156472083792.96719</v>
      </c>
    </row>
    <row r="691" spans="1:8" hidden="1">
      <c r="A691" s="31" t="s">
        <v>2489</v>
      </c>
      <c r="B691" s="31" t="s">
        <v>2548</v>
      </c>
      <c r="C691" s="31" t="s">
        <v>2406</v>
      </c>
      <c r="D691" s="41">
        <v>172088.2206481637</v>
      </c>
      <c r="E691" s="31" t="s">
        <v>2407</v>
      </c>
      <c r="F691" s="35" t="str">
        <f>INDEX('Crosswalk Particulates'!$B:$B,MATCH('2017 EPA Data'!A691,'Crosswalk Particulates'!$A:$A,0))</f>
        <v>industry-fuel-biomass</v>
      </c>
      <c r="G691" s="39">
        <f>INDEX('Crosswalk Particulates'!$E:$E,MATCH('2017 EPA Data'!$B691,'Crosswalk Particulates'!$D:$D,0))</f>
        <v>0</v>
      </c>
      <c r="H691" s="50">
        <f t="shared" si="10"/>
        <v>0</v>
      </c>
    </row>
    <row r="692" spans="1:8" hidden="1">
      <c r="A692" s="31" t="s">
        <v>2434</v>
      </c>
      <c r="B692" s="31" t="s">
        <v>2428</v>
      </c>
      <c r="C692" s="31" t="s">
        <v>2406</v>
      </c>
      <c r="D692" s="41">
        <v>171847.68397573821</v>
      </c>
      <c r="E692" s="31" t="s">
        <v>2407</v>
      </c>
      <c r="F692" s="35" t="str">
        <f>INDEX('Crosswalk Particulates'!$B:$B,MATCH('2017 EPA Data'!A692,'Crosswalk Particulates'!$A:$A,0))</f>
        <v>Transportation Sector</v>
      </c>
      <c r="G692" s="39">
        <f>INDEX('Crosswalk Particulates'!$E:$E,MATCH('2017 EPA Data'!$B692,'Crosswalk Particulates'!$D:$D,0))</f>
        <v>0</v>
      </c>
      <c r="H692" s="50">
        <f t="shared" si="10"/>
        <v>0</v>
      </c>
    </row>
    <row r="693" spans="1:8" hidden="1">
      <c r="A693" s="31" t="s">
        <v>2458</v>
      </c>
      <c r="B693" s="31" t="s">
        <v>2428</v>
      </c>
      <c r="C693" s="31" t="s">
        <v>2406</v>
      </c>
      <c r="D693" s="41">
        <v>171542.82512354027</v>
      </c>
      <c r="E693" s="31" t="s">
        <v>2407</v>
      </c>
      <c r="F693" s="35" t="str">
        <f>INDEX('Crosswalk Particulates'!$B:$B,MATCH('2017 EPA Data'!A693,'Crosswalk Particulates'!$A:$A,0))</f>
        <v>Transportation Sector</v>
      </c>
      <c r="G693" s="39">
        <f>INDEX('Crosswalk Particulates'!$E:$E,MATCH('2017 EPA Data'!$B693,'Crosswalk Particulates'!$D:$D,0))</f>
        <v>0</v>
      </c>
      <c r="H693" s="50">
        <f t="shared" si="10"/>
        <v>0</v>
      </c>
    </row>
    <row r="694" spans="1:8" hidden="1">
      <c r="A694" s="31" t="s">
        <v>2408</v>
      </c>
      <c r="B694" s="31" t="s">
        <v>2572</v>
      </c>
      <c r="C694" s="31" t="s">
        <v>2406</v>
      </c>
      <c r="D694" s="41">
        <v>168526.23101477459</v>
      </c>
      <c r="E694" s="31" t="s">
        <v>2407</v>
      </c>
      <c r="F694" s="35" t="str">
        <f>INDEX('Crosswalk Particulates'!$B:$B,MATCH('2017 EPA Data'!A694,'Crosswalk Particulates'!$A:$A,0))</f>
        <v>process-other-industry</v>
      </c>
      <c r="G694" s="39">
        <f>INDEX('Crosswalk Particulates'!$E:$E,MATCH('2017 EPA Data'!$B694,'Crosswalk Particulates'!$D:$D,0))</f>
        <v>0</v>
      </c>
      <c r="H694" s="50">
        <f t="shared" si="10"/>
        <v>0</v>
      </c>
    </row>
    <row r="695" spans="1:8" hidden="1">
      <c r="A695" s="31" t="s">
        <v>2481</v>
      </c>
      <c r="B695" s="31" t="s">
        <v>2426</v>
      </c>
      <c r="C695" s="31" t="s">
        <v>2406</v>
      </c>
      <c r="D695" s="41">
        <v>168195.29413267178</v>
      </c>
      <c r="E695" s="31" t="s">
        <v>2407</v>
      </c>
      <c r="F695" s="35" t="str">
        <f>INDEX('Crosswalk Particulates'!$B:$B,MATCH('2017 EPA Data'!A695,'Crosswalk Particulates'!$A:$A,0))</f>
        <v>process-ngps-industry</v>
      </c>
      <c r="G695" s="39">
        <f>INDEX('Crosswalk Particulates'!$E:$E,MATCH('2017 EPA Data'!$B695,'Crosswalk Particulates'!$D:$D,0))</f>
        <v>0</v>
      </c>
      <c r="H695" s="50">
        <f t="shared" si="10"/>
        <v>0</v>
      </c>
    </row>
    <row r="696" spans="1:8" hidden="1">
      <c r="A696" s="31" t="s">
        <v>2427</v>
      </c>
      <c r="B696" s="31" t="s">
        <v>2573</v>
      </c>
      <c r="C696" s="31" t="s">
        <v>2406</v>
      </c>
      <c r="D696" s="41">
        <v>166515.3649049316</v>
      </c>
      <c r="E696" s="31" t="s">
        <v>2407</v>
      </c>
      <c r="F696" s="35" t="str">
        <f>INDEX('Crosswalk Particulates'!$B:$B,MATCH('2017 EPA Data'!A696,'Crosswalk Particulates'!$A:$A,0))</f>
        <v>process-other-industry</v>
      </c>
      <c r="G696" s="39">
        <f>INDEX('Crosswalk Particulates'!$E:$E,MATCH('2017 EPA Data'!$B696,'Crosswalk Particulates'!$D:$D,0))</f>
        <v>0</v>
      </c>
      <c r="H696" s="50">
        <f t="shared" si="10"/>
        <v>0</v>
      </c>
    </row>
    <row r="697" spans="1:8" hidden="1">
      <c r="A697" s="31" t="s">
        <v>2412</v>
      </c>
      <c r="B697" s="31" t="s">
        <v>2545</v>
      </c>
      <c r="C697" s="31" t="s">
        <v>2406</v>
      </c>
      <c r="D697" s="41">
        <v>165730.80681648717</v>
      </c>
      <c r="E697" s="31" t="s">
        <v>2407</v>
      </c>
      <c r="F697" s="35" t="str">
        <f>INDEX('Crosswalk Particulates'!$B:$B,MATCH('2017 EPA Data'!A697,'Crosswalk Particulates'!$A:$A,0))</f>
        <v>Transportation Sector</v>
      </c>
      <c r="G697" s="39">
        <f>INDEX('Crosswalk Particulates'!$E:$E,MATCH('2017 EPA Data'!$B697,'Crosswalk Particulates'!$D:$D,0))</f>
        <v>0</v>
      </c>
      <c r="H697" s="50">
        <f t="shared" si="10"/>
        <v>0</v>
      </c>
    </row>
    <row r="698" spans="1:8" hidden="1">
      <c r="A698" s="31" t="s">
        <v>2418</v>
      </c>
      <c r="B698" s="31" t="s">
        <v>2498</v>
      </c>
      <c r="C698" s="31" t="s">
        <v>2446</v>
      </c>
      <c r="D698" s="41">
        <v>164697.23289670155</v>
      </c>
      <c r="E698" s="31" t="s">
        <v>2411</v>
      </c>
      <c r="F698" s="35" t="str">
        <f>INDEX('Crosswalk Particulates'!$B:$B,MATCH('2017 EPA Data'!A698,'Crosswalk Particulates'!$A:$A,0))</f>
        <v>Other-EPA</v>
      </c>
      <c r="G698" s="39" t="str">
        <f>INDEX('Crosswalk Particulates'!$E:$E,MATCH('2017 EPA Data'!$B698,'Crosswalk Particulates'!$D:$D,0))</f>
        <v>NOX</v>
      </c>
      <c r="H698" s="50">
        <f t="shared" si="10"/>
        <v>149410994091.22803</v>
      </c>
    </row>
    <row r="699" spans="1:8" hidden="1">
      <c r="A699" s="31" t="s">
        <v>2427</v>
      </c>
      <c r="B699" s="31" t="s">
        <v>2424</v>
      </c>
      <c r="C699" s="31" t="s">
        <v>2406</v>
      </c>
      <c r="D699" s="41">
        <v>163000.6330617831</v>
      </c>
      <c r="E699" s="31" t="s">
        <v>2407</v>
      </c>
      <c r="F699" s="35" t="str">
        <f>INDEX('Crosswalk Particulates'!$B:$B,MATCH('2017 EPA Data'!A699,'Crosswalk Particulates'!$A:$A,0))</f>
        <v>process-other-industry</v>
      </c>
      <c r="G699" s="39">
        <f>INDEX('Crosswalk Particulates'!$E:$E,MATCH('2017 EPA Data'!$B699,'Crosswalk Particulates'!$D:$D,0))</f>
        <v>0</v>
      </c>
      <c r="H699" s="50">
        <f t="shared" si="10"/>
        <v>0</v>
      </c>
    </row>
    <row r="700" spans="1:8" hidden="1">
      <c r="A700" s="31" t="s">
        <v>2408</v>
      </c>
      <c r="B700" s="31" t="s">
        <v>2449</v>
      </c>
      <c r="C700" s="31" t="s">
        <v>2446</v>
      </c>
      <c r="D700" s="41">
        <v>162932.37244951937</v>
      </c>
      <c r="E700" s="31" t="s">
        <v>2411</v>
      </c>
      <c r="F700" s="35" t="str">
        <f>INDEX('Crosswalk Particulates'!$B:$B,MATCH('2017 EPA Data'!A700,'Crosswalk Particulates'!$A:$A,0))</f>
        <v>process-other-industry</v>
      </c>
      <c r="G700" s="39" t="str">
        <f>INDEX('Crosswalk Particulates'!$E:$E,MATCH('2017 EPA Data'!$B700,'Crosswalk Particulates'!$D:$D,0))</f>
        <v>CO</v>
      </c>
      <c r="H700" s="50">
        <f t="shared" si="10"/>
        <v>147809937721.25754</v>
      </c>
    </row>
    <row r="701" spans="1:8" hidden="1">
      <c r="A701" s="31" t="s">
        <v>2558</v>
      </c>
      <c r="B701" s="31" t="s">
        <v>2409</v>
      </c>
      <c r="C701" s="31" t="s">
        <v>2410</v>
      </c>
      <c r="D701" s="41">
        <v>161681.95795272</v>
      </c>
      <c r="E701" s="31" t="s">
        <v>2411</v>
      </c>
      <c r="F701" s="35" t="str">
        <f>INDEX('Crosswalk Particulates'!$B:$B,MATCH('2017 EPA Data'!A701,'Crosswalk Particulates'!$A:$A,0))</f>
        <v>Commercial Buildings Sector</v>
      </c>
      <c r="G701" s="39">
        <f>INDEX('Crosswalk Particulates'!$E:$E,MATCH('2017 EPA Data'!$B701,'Crosswalk Particulates'!$D:$D,0))</f>
        <v>0</v>
      </c>
      <c r="H701" s="50">
        <f t="shared" si="10"/>
        <v>146675579422.05008</v>
      </c>
    </row>
    <row r="702" spans="1:8" hidden="1">
      <c r="A702" s="31" t="s">
        <v>2408</v>
      </c>
      <c r="B702" s="31" t="s">
        <v>2574</v>
      </c>
      <c r="C702" s="31" t="s">
        <v>2406</v>
      </c>
      <c r="D702" s="41">
        <v>161032.79646244177</v>
      </c>
      <c r="E702" s="31" t="s">
        <v>2407</v>
      </c>
      <c r="F702" s="35" t="str">
        <f>INDEX('Crosswalk Particulates'!$B:$B,MATCH('2017 EPA Data'!A702,'Crosswalk Particulates'!$A:$A,0))</f>
        <v>process-other-industry</v>
      </c>
      <c r="G702" s="39">
        <f>INDEX('Crosswalk Particulates'!$E:$E,MATCH('2017 EPA Data'!$B702,'Crosswalk Particulates'!$D:$D,0))</f>
        <v>0</v>
      </c>
      <c r="H702" s="50">
        <f t="shared" si="10"/>
        <v>0</v>
      </c>
    </row>
    <row r="703" spans="1:8" hidden="1">
      <c r="A703" s="31" t="s">
        <v>2448</v>
      </c>
      <c r="B703" s="31" t="s">
        <v>2535</v>
      </c>
      <c r="C703" s="31" t="s">
        <v>2406</v>
      </c>
      <c r="D703" s="41">
        <v>160190.49979255878</v>
      </c>
      <c r="E703" s="31" t="s">
        <v>2407</v>
      </c>
      <c r="F703" s="35" t="str">
        <f>INDEX('Crosswalk Particulates'!$B:$B,MATCH('2017 EPA Data'!A703,'Crosswalk Particulates'!$A:$A,0))</f>
        <v>process-waste-industry</v>
      </c>
      <c r="G703" s="39">
        <f>INDEX('Crosswalk Particulates'!$E:$E,MATCH('2017 EPA Data'!$B703,'Crosswalk Particulates'!$D:$D,0))</f>
        <v>0</v>
      </c>
      <c r="H703" s="50">
        <f t="shared" si="10"/>
        <v>0</v>
      </c>
    </row>
    <row r="704" spans="1:8" hidden="1">
      <c r="A704" s="31" t="s">
        <v>2521</v>
      </c>
      <c r="B704" s="31" t="s">
        <v>2428</v>
      </c>
      <c r="C704" s="31" t="s">
        <v>2406</v>
      </c>
      <c r="D704" s="41">
        <v>160099.50974750804</v>
      </c>
      <c r="E704" s="31" t="s">
        <v>2407</v>
      </c>
      <c r="F704" s="35" t="str">
        <f>INDEX('Crosswalk Particulates'!$B:$B,MATCH('2017 EPA Data'!A704,'Crosswalk Particulates'!$A:$A,0))</f>
        <v>industry-fuel-other</v>
      </c>
      <c r="G704" s="39">
        <f>INDEX('Crosswalk Particulates'!$E:$E,MATCH('2017 EPA Data'!$B704,'Crosswalk Particulates'!$D:$D,0))</f>
        <v>0</v>
      </c>
      <c r="H704" s="50">
        <f t="shared" si="10"/>
        <v>0</v>
      </c>
    </row>
    <row r="705" spans="1:8" hidden="1">
      <c r="A705" s="31" t="s">
        <v>2492</v>
      </c>
      <c r="B705" s="31" t="s">
        <v>2425</v>
      </c>
      <c r="C705" s="31" t="s">
        <v>2406</v>
      </c>
      <c r="D705" s="41">
        <v>159801.7765191831</v>
      </c>
      <c r="E705" s="31" t="s">
        <v>2407</v>
      </c>
      <c r="F705" s="35" t="str">
        <f>INDEX('Crosswalk Particulates'!$B:$B,MATCH('2017 EPA Data'!A705,'Crosswalk Particulates'!$A:$A,0))</f>
        <v>Transportation Sector</v>
      </c>
      <c r="G705" s="39">
        <f>INDEX('Crosswalk Particulates'!$E:$E,MATCH('2017 EPA Data'!$B705,'Crosswalk Particulates'!$D:$D,0))</f>
        <v>0</v>
      </c>
      <c r="H705" s="50">
        <f t="shared" si="10"/>
        <v>0</v>
      </c>
    </row>
    <row r="706" spans="1:8" hidden="1">
      <c r="A706" s="31" t="s">
        <v>2467</v>
      </c>
      <c r="B706" s="31" t="s">
        <v>2556</v>
      </c>
      <c r="C706" s="31" t="s">
        <v>2406</v>
      </c>
      <c r="D706" s="41">
        <v>159183.62992400001</v>
      </c>
      <c r="E706" s="31" t="s">
        <v>2407</v>
      </c>
      <c r="F706" s="35" t="str">
        <f>INDEX('Crosswalk Particulates'!$B:$B,MATCH('2017 EPA Data'!A706,'Crosswalk Particulates'!$A:$A,0))</f>
        <v>process-chemicals-industry</v>
      </c>
      <c r="G706" s="39">
        <f>INDEX('Crosswalk Particulates'!$E:$E,MATCH('2017 EPA Data'!$B706,'Crosswalk Particulates'!$D:$D,0))</f>
        <v>0</v>
      </c>
      <c r="H706" s="50">
        <f t="shared" si="10"/>
        <v>0</v>
      </c>
    </row>
    <row r="707" spans="1:8" hidden="1">
      <c r="A707" s="31" t="s">
        <v>2408</v>
      </c>
      <c r="B707" s="31" t="s">
        <v>2498</v>
      </c>
      <c r="C707" s="31" t="s">
        <v>2446</v>
      </c>
      <c r="D707" s="41">
        <v>158205.71900260274</v>
      </c>
      <c r="E707" s="31" t="s">
        <v>2411</v>
      </c>
      <c r="F707" s="35" t="str">
        <f>INDEX('Crosswalk Particulates'!$B:$B,MATCH('2017 EPA Data'!A707,'Crosswalk Particulates'!$A:$A,0))</f>
        <v>process-other-industry</v>
      </c>
      <c r="G707" s="39" t="str">
        <f>INDEX('Crosswalk Particulates'!$E:$E,MATCH('2017 EPA Data'!$B707,'Crosswalk Particulates'!$D:$D,0))</f>
        <v>NOX</v>
      </c>
      <c r="H707" s="50">
        <f t="shared" si="10"/>
        <v>143521984743.4957</v>
      </c>
    </row>
    <row r="708" spans="1:8" hidden="1">
      <c r="A708" s="31" t="s">
        <v>2485</v>
      </c>
      <c r="B708" s="31" t="s">
        <v>2535</v>
      </c>
      <c r="C708" s="31" t="s">
        <v>2406</v>
      </c>
      <c r="D708" s="41">
        <v>157183.0618945942</v>
      </c>
      <c r="E708" s="31" t="s">
        <v>2407</v>
      </c>
      <c r="F708" s="35" t="str">
        <f>INDEX('Crosswalk Particulates'!$B:$B,MATCH('2017 EPA Data'!A708,'Crosswalk Particulates'!$A:$A,0))</f>
        <v>industry-fuel-coal</v>
      </c>
      <c r="G708" s="39">
        <f>INDEX('Crosswalk Particulates'!$E:$E,MATCH('2017 EPA Data'!$B708,'Crosswalk Particulates'!$D:$D,0))</f>
        <v>0</v>
      </c>
      <c r="H708" s="50">
        <f t="shared" ref="H708:H771" si="11">IF(E708="TON",D708/metricton_to_shortton,0)*10^6</f>
        <v>0</v>
      </c>
    </row>
    <row r="709" spans="1:8" hidden="1">
      <c r="A709" s="31" t="s">
        <v>2489</v>
      </c>
      <c r="B709" s="31" t="s">
        <v>2495</v>
      </c>
      <c r="C709" s="31" t="s">
        <v>2406</v>
      </c>
      <c r="D709" s="41">
        <v>156005.90789632429</v>
      </c>
      <c r="E709" s="31" t="s">
        <v>2407</v>
      </c>
      <c r="F709" s="35" t="str">
        <f>INDEX('Crosswalk Particulates'!$B:$B,MATCH('2017 EPA Data'!A709,'Crosswalk Particulates'!$A:$A,0))</f>
        <v>industry-fuel-biomass</v>
      </c>
      <c r="G709" s="39">
        <f>INDEX('Crosswalk Particulates'!$E:$E,MATCH('2017 EPA Data'!$B709,'Crosswalk Particulates'!$D:$D,0))</f>
        <v>0</v>
      </c>
      <c r="H709" s="50">
        <f t="shared" si="11"/>
        <v>0</v>
      </c>
    </row>
    <row r="710" spans="1:8" hidden="1">
      <c r="A710" s="31" t="s">
        <v>2490</v>
      </c>
      <c r="B710" s="31" t="s">
        <v>2510</v>
      </c>
      <c r="C710" s="31" t="s">
        <v>2406</v>
      </c>
      <c r="D710" s="41">
        <v>153289.48009973174</v>
      </c>
      <c r="E710" s="31" t="s">
        <v>2407</v>
      </c>
      <c r="F710" s="35" t="str">
        <f>INDEX('Crosswalk Particulates'!$B:$B,MATCH('2017 EPA Data'!A710,'Crosswalk Particulates'!$A:$A,0))</f>
        <v>Commercial Buildings Sector</v>
      </c>
      <c r="G710" s="39">
        <f>INDEX('Crosswalk Particulates'!$E:$E,MATCH('2017 EPA Data'!$B710,'Crosswalk Particulates'!$D:$D,0))</f>
        <v>0</v>
      </c>
      <c r="H710" s="50">
        <f t="shared" si="11"/>
        <v>0</v>
      </c>
    </row>
    <row r="711" spans="1:8" hidden="1">
      <c r="A711" s="31" t="s">
        <v>2454</v>
      </c>
      <c r="B711" s="31" t="s">
        <v>2575</v>
      </c>
      <c r="C711" s="31" t="s">
        <v>2406</v>
      </c>
      <c r="D711" s="41">
        <v>151416.85430058121</v>
      </c>
      <c r="E711" s="31" t="s">
        <v>2407</v>
      </c>
      <c r="F711" s="35" t="str">
        <f>INDEX('Crosswalk Particulates'!$B:$B,MATCH('2017 EPA Data'!A711,'Crosswalk Particulates'!$A:$A,0))</f>
        <v>Electricity Sector</v>
      </c>
      <c r="G711" s="39">
        <f>INDEX('Crosswalk Particulates'!$E:$E,MATCH('2017 EPA Data'!$B711,'Crosswalk Particulates'!$D:$D,0))</f>
        <v>0</v>
      </c>
      <c r="H711" s="50">
        <f t="shared" si="11"/>
        <v>0</v>
      </c>
    </row>
    <row r="712" spans="1:8" hidden="1">
      <c r="A712" s="31" t="s">
        <v>2485</v>
      </c>
      <c r="B712" s="31" t="s">
        <v>2495</v>
      </c>
      <c r="C712" s="31" t="s">
        <v>2406</v>
      </c>
      <c r="D712" s="41">
        <v>150792.3623022</v>
      </c>
      <c r="E712" s="31" t="s">
        <v>2407</v>
      </c>
      <c r="F712" s="35" t="str">
        <f>INDEX('Crosswalk Particulates'!$B:$B,MATCH('2017 EPA Data'!A712,'Crosswalk Particulates'!$A:$A,0))</f>
        <v>industry-fuel-coal</v>
      </c>
      <c r="G712" s="39">
        <f>INDEX('Crosswalk Particulates'!$E:$E,MATCH('2017 EPA Data'!$B712,'Crosswalk Particulates'!$D:$D,0))</f>
        <v>0</v>
      </c>
      <c r="H712" s="50">
        <f t="shared" si="11"/>
        <v>0</v>
      </c>
    </row>
    <row r="713" spans="1:8" hidden="1">
      <c r="A713" s="31" t="s">
        <v>2436</v>
      </c>
      <c r="B713" s="31" t="s">
        <v>2528</v>
      </c>
      <c r="C713" s="31" t="s">
        <v>2406</v>
      </c>
      <c r="D713" s="41">
        <v>150111.08830995401</v>
      </c>
      <c r="E713" s="31" t="s">
        <v>2407</v>
      </c>
      <c r="F713" s="35" t="str">
        <f>INDEX('Crosswalk Particulates'!$B:$B,MATCH('2017 EPA Data'!A713,'Crosswalk Particulates'!$A:$A,0))</f>
        <v>process-other-industry</v>
      </c>
      <c r="G713" s="39">
        <f>INDEX('Crosswalk Particulates'!$E:$E,MATCH('2017 EPA Data'!$B713,'Crosswalk Particulates'!$D:$D,0))</f>
        <v>0</v>
      </c>
      <c r="H713" s="50">
        <f t="shared" si="11"/>
        <v>0</v>
      </c>
    </row>
    <row r="714" spans="1:8" hidden="1">
      <c r="A714" s="31" t="s">
        <v>2427</v>
      </c>
      <c r="B714" s="31" t="s">
        <v>2487</v>
      </c>
      <c r="C714" s="31" t="s">
        <v>2406</v>
      </c>
      <c r="D714" s="41">
        <v>148783.37703457201</v>
      </c>
      <c r="E714" s="31" t="s">
        <v>2407</v>
      </c>
      <c r="F714" s="35" t="str">
        <f>INDEX('Crosswalk Particulates'!$B:$B,MATCH('2017 EPA Data'!A714,'Crosswalk Particulates'!$A:$A,0))</f>
        <v>process-other-industry</v>
      </c>
      <c r="G714" s="39">
        <f>INDEX('Crosswalk Particulates'!$E:$E,MATCH('2017 EPA Data'!$B714,'Crosswalk Particulates'!$D:$D,0))</f>
        <v>0</v>
      </c>
      <c r="H714" s="50">
        <f t="shared" si="11"/>
        <v>0</v>
      </c>
    </row>
    <row r="715" spans="1:8" hidden="1">
      <c r="A715" s="31" t="s">
        <v>2430</v>
      </c>
      <c r="B715" s="31" t="s">
        <v>2530</v>
      </c>
      <c r="C715" s="31" t="s">
        <v>2406</v>
      </c>
      <c r="D715" s="41">
        <v>148467.344979343</v>
      </c>
      <c r="E715" s="31" t="s">
        <v>2407</v>
      </c>
      <c r="F715" s="35" t="str">
        <f>INDEX('Crosswalk Particulates'!$B:$B,MATCH('2017 EPA Data'!A715,'Crosswalk Particulates'!$A:$A,0))</f>
        <v>Transportation Sector</v>
      </c>
      <c r="G715" s="39">
        <f>INDEX('Crosswalk Particulates'!$E:$E,MATCH('2017 EPA Data'!$B715,'Crosswalk Particulates'!$D:$D,0))</f>
        <v>0</v>
      </c>
      <c r="H715" s="50">
        <f t="shared" si="11"/>
        <v>0</v>
      </c>
    </row>
    <row r="716" spans="1:8" hidden="1">
      <c r="A716" s="31" t="s">
        <v>2458</v>
      </c>
      <c r="B716" s="31" t="s">
        <v>2426</v>
      </c>
      <c r="C716" s="31" t="s">
        <v>2406</v>
      </c>
      <c r="D716" s="41">
        <v>147939.00092665144</v>
      </c>
      <c r="E716" s="31" t="s">
        <v>2407</v>
      </c>
      <c r="F716" s="35" t="str">
        <f>INDEX('Crosswalk Particulates'!$B:$B,MATCH('2017 EPA Data'!A716,'Crosswalk Particulates'!$A:$A,0))</f>
        <v>Transportation Sector</v>
      </c>
      <c r="G716" s="39">
        <f>INDEX('Crosswalk Particulates'!$E:$E,MATCH('2017 EPA Data'!$B716,'Crosswalk Particulates'!$D:$D,0))</f>
        <v>0</v>
      </c>
      <c r="H716" s="50">
        <f t="shared" si="11"/>
        <v>0</v>
      </c>
    </row>
    <row r="717" spans="1:8" hidden="1">
      <c r="A717" s="31" t="s">
        <v>2491</v>
      </c>
      <c r="B717" s="31" t="s">
        <v>2449</v>
      </c>
      <c r="C717" s="31" t="s">
        <v>2446</v>
      </c>
      <c r="D717" s="41">
        <v>147619.54042413351</v>
      </c>
      <c r="E717" s="31" t="s">
        <v>2411</v>
      </c>
      <c r="F717" s="35" t="str">
        <f>INDEX('Crosswalk Particulates'!$B:$B,MATCH('2017 EPA Data'!A717,'Crosswalk Particulates'!$A:$A,0))</f>
        <v>process-other-industry</v>
      </c>
      <c r="G717" s="39" t="str">
        <f>INDEX('Crosswalk Particulates'!$E:$E,MATCH('2017 EPA Data'!$B717,'Crosswalk Particulates'!$D:$D,0))</f>
        <v>CO</v>
      </c>
      <c r="H717" s="50">
        <f t="shared" si="11"/>
        <v>133918353661.0695</v>
      </c>
    </row>
    <row r="718" spans="1:8" hidden="1">
      <c r="A718" s="31" t="s">
        <v>2408</v>
      </c>
      <c r="B718" s="31" t="s">
        <v>2528</v>
      </c>
      <c r="C718" s="31" t="s">
        <v>2406</v>
      </c>
      <c r="D718" s="41">
        <v>147287.5561517709</v>
      </c>
      <c r="E718" s="31" t="s">
        <v>2407</v>
      </c>
      <c r="F718" s="35" t="str">
        <f>INDEX('Crosswalk Particulates'!$B:$B,MATCH('2017 EPA Data'!A718,'Crosswalk Particulates'!$A:$A,0))</f>
        <v>process-other-industry</v>
      </c>
      <c r="G718" s="39">
        <f>INDEX('Crosswalk Particulates'!$E:$E,MATCH('2017 EPA Data'!$B718,'Crosswalk Particulates'!$D:$D,0))</f>
        <v>0</v>
      </c>
      <c r="H718" s="50">
        <f t="shared" si="11"/>
        <v>0</v>
      </c>
    </row>
    <row r="719" spans="1:8" hidden="1">
      <c r="A719" s="31" t="s">
        <v>2474</v>
      </c>
      <c r="B719" s="31" t="s">
        <v>2425</v>
      </c>
      <c r="C719" s="31" t="s">
        <v>2406</v>
      </c>
      <c r="D719" s="41">
        <v>147235.72998060001</v>
      </c>
      <c r="E719" s="31" t="s">
        <v>2407</v>
      </c>
      <c r="F719" s="35" t="str">
        <f>INDEX('Crosswalk Particulates'!$B:$B,MATCH('2017 EPA Data'!A719,'Crosswalk Particulates'!$A:$A,0))</f>
        <v>process-other-industry</v>
      </c>
      <c r="G719" s="39">
        <f>INDEX('Crosswalk Particulates'!$E:$E,MATCH('2017 EPA Data'!$B719,'Crosswalk Particulates'!$D:$D,0))</f>
        <v>0</v>
      </c>
      <c r="H719" s="50">
        <f t="shared" si="11"/>
        <v>0</v>
      </c>
    </row>
    <row r="720" spans="1:8">
      <c r="A720" s="31" t="s">
        <v>2434</v>
      </c>
      <c r="B720" s="31" t="s">
        <v>2498</v>
      </c>
      <c r="C720" s="31" t="s">
        <v>2446</v>
      </c>
      <c r="D720" s="41">
        <v>146997.26524064489</v>
      </c>
      <c r="E720" s="31" t="s">
        <v>2411</v>
      </c>
      <c r="F720" s="35" t="str">
        <f>INDEX('Crosswalk Particulates'!$B:$B,MATCH('2017 EPA Data'!A720,'Crosswalk Particulates'!$A:$A,0))</f>
        <v>Transportation Sector</v>
      </c>
      <c r="G720" s="39" t="str">
        <f>INDEX('Crosswalk Particulates'!$E:$E,MATCH('2017 EPA Data'!$B720,'Crosswalk Particulates'!$D:$D,0))</f>
        <v>NOX</v>
      </c>
      <c r="H720" s="50">
        <f t="shared" si="11"/>
        <v>133353834439.17311</v>
      </c>
    </row>
    <row r="721" spans="1:8" hidden="1">
      <c r="A721" s="31" t="s">
        <v>2408</v>
      </c>
      <c r="B721" s="31" t="s">
        <v>2531</v>
      </c>
      <c r="C721" s="31" t="s">
        <v>2406</v>
      </c>
      <c r="D721" s="41">
        <v>146638.29034869661</v>
      </c>
      <c r="E721" s="31" t="s">
        <v>2407</v>
      </c>
      <c r="F721" s="35" t="str">
        <f>INDEX('Crosswalk Particulates'!$B:$B,MATCH('2017 EPA Data'!A721,'Crosswalk Particulates'!$A:$A,0))</f>
        <v>process-other-industry</v>
      </c>
      <c r="G721" s="39">
        <f>INDEX('Crosswalk Particulates'!$E:$E,MATCH('2017 EPA Data'!$B721,'Crosswalk Particulates'!$D:$D,0))</f>
        <v>0</v>
      </c>
      <c r="H721" s="50">
        <f t="shared" si="11"/>
        <v>0</v>
      </c>
    </row>
    <row r="722" spans="1:8" hidden="1">
      <c r="A722" s="31" t="s">
        <v>2470</v>
      </c>
      <c r="B722" s="31" t="s">
        <v>2498</v>
      </c>
      <c r="C722" s="31" t="s">
        <v>2446</v>
      </c>
      <c r="D722" s="41">
        <v>144996.96401554745</v>
      </c>
      <c r="E722" s="31" t="s">
        <v>2411</v>
      </c>
      <c r="F722" s="35" t="str">
        <f>INDEX('Crosswalk Particulates'!$B:$B,MATCH('2017 EPA Data'!A722,'Crosswalk Particulates'!$A:$A,0))</f>
        <v>Electricity Sector</v>
      </c>
      <c r="G722" s="39" t="str">
        <f>INDEX('Crosswalk Particulates'!$E:$E,MATCH('2017 EPA Data'!$B722,'Crosswalk Particulates'!$D:$D,0))</f>
        <v>NOX</v>
      </c>
      <c r="H722" s="50">
        <f t="shared" si="11"/>
        <v>131539189534.29387</v>
      </c>
    </row>
    <row r="723" spans="1:8" hidden="1">
      <c r="A723" s="31" t="s">
        <v>2418</v>
      </c>
      <c r="B723" s="31" t="s">
        <v>2494</v>
      </c>
      <c r="C723" s="31" t="s">
        <v>2446</v>
      </c>
      <c r="D723" s="41">
        <v>144912.69213721971</v>
      </c>
      <c r="E723" s="31" t="s">
        <v>2411</v>
      </c>
      <c r="F723" s="35" t="str">
        <f>INDEX('Crosswalk Particulates'!$B:$B,MATCH('2017 EPA Data'!A723,'Crosswalk Particulates'!$A:$A,0))</f>
        <v>Other-EPA</v>
      </c>
      <c r="G723" s="39">
        <f>INDEX('Crosswalk Particulates'!$E:$E,MATCH('2017 EPA Data'!$B723,'Crosswalk Particulates'!$D:$D,0))</f>
        <v>0</v>
      </c>
      <c r="H723" s="50">
        <f t="shared" si="11"/>
        <v>131462739281.34528</v>
      </c>
    </row>
    <row r="724" spans="1:8" hidden="1">
      <c r="A724" s="31" t="s">
        <v>2554</v>
      </c>
      <c r="B724" s="31" t="s">
        <v>2469</v>
      </c>
      <c r="C724" s="31" t="s">
        <v>2406</v>
      </c>
      <c r="D724" s="41">
        <v>144830.52512919999</v>
      </c>
      <c r="E724" s="31" t="s">
        <v>2407</v>
      </c>
      <c r="F724" s="35" t="str">
        <f>INDEX('Crosswalk Particulates'!$B:$B,MATCH('2017 EPA Data'!A724,'Crosswalk Particulates'!$A:$A,0))</f>
        <v>Commercial Buildings Sector</v>
      </c>
      <c r="G724" s="39">
        <f>INDEX('Crosswalk Particulates'!$E:$E,MATCH('2017 EPA Data'!$B724,'Crosswalk Particulates'!$D:$D,0))</f>
        <v>0</v>
      </c>
      <c r="H724" s="50">
        <f t="shared" si="11"/>
        <v>0</v>
      </c>
    </row>
    <row r="725" spans="1:8" hidden="1">
      <c r="A725" s="31" t="s">
        <v>2471</v>
      </c>
      <c r="B725" s="31" t="s">
        <v>2498</v>
      </c>
      <c r="C725" s="31" t="s">
        <v>2446</v>
      </c>
      <c r="D725" s="41">
        <v>143901.49923698511</v>
      </c>
      <c r="E725" s="31" t="s">
        <v>2411</v>
      </c>
      <c r="F725" s="35" t="str">
        <f>INDEX('Crosswalk Particulates'!$B:$B,MATCH('2017 EPA Data'!A725,'Crosswalk Particulates'!$A:$A,0))</f>
        <v>Commercial Buildings Sector</v>
      </c>
      <c r="G725" s="39" t="str">
        <f>INDEX('Crosswalk Particulates'!$E:$E,MATCH('2017 EPA Data'!$B725,'Crosswalk Particulates'!$D:$D,0))</f>
        <v>NOX</v>
      </c>
      <c r="H725" s="50">
        <f t="shared" si="11"/>
        <v>130545399422.10915</v>
      </c>
    </row>
    <row r="726" spans="1:8" hidden="1">
      <c r="A726" s="31" t="s">
        <v>2416</v>
      </c>
      <c r="B726" s="31" t="s">
        <v>2503</v>
      </c>
      <c r="C726" s="31" t="s">
        <v>2406</v>
      </c>
      <c r="D726" s="41">
        <v>142511.13094704328</v>
      </c>
      <c r="E726" s="31" t="s">
        <v>2407</v>
      </c>
      <c r="F726" s="35" t="str">
        <f>INDEX('Crosswalk Particulates'!$B:$B,MATCH('2017 EPA Data'!A726,'Crosswalk Particulates'!$A:$A,0))</f>
        <v>Transportation Sector</v>
      </c>
      <c r="G726" s="39">
        <f>INDEX('Crosswalk Particulates'!$E:$E,MATCH('2017 EPA Data'!$B726,'Crosswalk Particulates'!$D:$D,0))</f>
        <v>0</v>
      </c>
      <c r="H726" s="50">
        <f t="shared" si="11"/>
        <v>0</v>
      </c>
    </row>
    <row r="727" spans="1:8" hidden="1">
      <c r="A727" s="31" t="s">
        <v>2490</v>
      </c>
      <c r="B727" s="31" t="s">
        <v>2465</v>
      </c>
      <c r="C727" s="31" t="s">
        <v>2406</v>
      </c>
      <c r="D727" s="41">
        <v>141948.60034123401</v>
      </c>
      <c r="E727" s="31" t="s">
        <v>2407</v>
      </c>
      <c r="F727" s="35" t="str">
        <f>INDEX('Crosswalk Particulates'!$B:$B,MATCH('2017 EPA Data'!A727,'Crosswalk Particulates'!$A:$A,0))</f>
        <v>Commercial Buildings Sector</v>
      </c>
      <c r="G727" s="39">
        <f>INDEX('Crosswalk Particulates'!$E:$E,MATCH('2017 EPA Data'!$B727,'Crosswalk Particulates'!$D:$D,0))</f>
        <v>0</v>
      </c>
      <c r="H727" s="50">
        <f t="shared" si="11"/>
        <v>0</v>
      </c>
    </row>
    <row r="728" spans="1:8" hidden="1">
      <c r="A728" s="31" t="s">
        <v>2427</v>
      </c>
      <c r="B728" s="31" t="s">
        <v>2426</v>
      </c>
      <c r="C728" s="31" t="s">
        <v>2406</v>
      </c>
      <c r="D728" s="41">
        <v>141694.11498237899</v>
      </c>
      <c r="E728" s="31" t="s">
        <v>2407</v>
      </c>
      <c r="F728" s="35" t="str">
        <f>INDEX('Crosswalk Particulates'!$B:$B,MATCH('2017 EPA Data'!A728,'Crosswalk Particulates'!$A:$A,0))</f>
        <v>process-other-industry</v>
      </c>
      <c r="G728" s="39">
        <f>INDEX('Crosswalk Particulates'!$E:$E,MATCH('2017 EPA Data'!$B728,'Crosswalk Particulates'!$D:$D,0))</f>
        <v>0</v>
      </c>
      <c r="H728" s="50">
        <f t="shared" si="11"/>
        <v>0</v>
      </c>
    </row>
    <row r="729" spans="1:8" hidden="1">
      <c r="A729" s="31" t="s">
        <v>2454</v>
      </c>
      <c r="B729" s="31" t="s">
        <v>2576</v>
      </c>
      <c r="C729" s="31" t="s">
        <v>2406</v>
      </c>
      <c r="D729" s="41">
        <v>140442.85495589999</v>
      </c>
      <c r="E729" s="31" t="s">
        <v>2407</v>
      </c>
      <c r="F729" s="35" t="str">
        <f>INDEX('Crosswalk Particulates'!$B:$B,MATCH('2017 EPA Data'!A729,'Crosswalk Particulates'!$A:$A,0))</f>
        <v>Electricity Sector</v>
      </c>
      <c r="G729" s="39">
        <f>INDEX('Crosswalk Particulates'!$E:$E,MATCH('2017 EPA Data'!$B729,'Crosswalk Particulates'!$D:$D,0))</f>
        <v>0</v>
      </c>
      <c r="H729" s="50">
        <f t="shared" si="11"/>
        <v>0</v>
      </c>
    </row>
    <row r="730" spans="1:8" hidden="1">
      <c r="A730" s="31" t="s">
        <v>2448</v>
      </c>
      <c r="B730" s="31" t="s">
        <v>2531</v>
      </c>
      <c r="C730" s="31" t="s">
        <v>2406</v>
      </c>
      <c r="D730" s="41">
        <v>139951.29003183483</v>
      </c>
      <c r="E730" s="31" t="s">
        <v>2407</v>
      </c>
      <c r="F730" s="35" t="str">
        <f>INDEX('Crosswalk Particulates'!$B:$B,MATCH('2017 EPA Data'!A730,'Crosswalk Particulates'!$A:$A,0))</f>
        <v>process-waste-industry</v>
      </c>
      <c r="G730" s="39">
        <f>INDEX('Crosswalk Particulates'!$E:$E,MATCH('2017 EPA Data'!$B730,'Crosswalk Particulates'!$D:$D,0))</f>
        <v>0</v>
      </c>
      <c r="H730" s="50">
        <f t="shared" si="11"/>
        <v>0</v>
      </c>
    </row>
    <row r="731" spans="1:8" hidden="1">
      <c r="A731" s="31" t="s">
        <v>2521</v>
      </c>
      <c r="B731" s="31" t="s">
        <v>2413</v>
      </c>
      <c r="C731" s="31" t="s">
        <v>2406</v>
      </c>
      <c r="D731" s="41">
        <v>139926.92439012471</v>
      </c>
      <c r="E731" s="31" t="s">
        <v>2407</v>
      </c>
      <c r="F731" s="35" t="str">
        <f>INDEX('Crosswalk Particulates'!$B:$B,MATCH('2017 EPA Data'!A731,'Crosswalk Particulates'!$A:$A,0))</f>
        <v>industry-fuel-other</v>
      </c>
      <c r="G731" s="39">
        <f>INDEX('Crosswalk Particulates'!$E:$E,MATCH('2017 EPA Data'!$B731,'Crosswalk Particulates'!$D:$D,0))</f>
        <v>0</v>
      </c>
      <c r="H731" s="50">
        <f t="shared" si="11"/>
        <v>0</v>
      </c>
    </row>
    <row r="732" spans="1:8" hidden="1">
      <c r="A732" s="31" t="s">
        <v>2467</v>
      </c>
      <c r="B732" s="31" t="s">
        <v>2449</v>
      </c>
      <c r="C732" s="31" t="s">
        <v>2446</v>
      </c>
      <c r="D732" s="41">
        <v>139415.57659005761</v>
      </c>
      <c r="E732" s="31" t="s">
        <v>2411</v>
      </c>
      <c r="F732" s="35" t="str">
        <f>INDEX('Crosswalk Particulates'!$B:$B,MATCH('2017 EPA Data'!A732,'Crosswalk Particulates'!$A:$A,0))</f>
        <v>process-chemicals-industry</v>
      </c>
      <c r="G732" s="39" t="str">
        <f>INDEX('Crosswalk Particulates'!$E:$E,MATCH('2017 EPA Data'!$B732,'Crosswalk Particulates'!$D:$D,0))</f>
        <v>CO</v>
      </c>
      <c r="H732" s="50">
        <f t="shared" si="11"/>
        <v>126475834012.26299</v>
      </c>
    </row>
    <row r="733" spans="1:8" hidden="1">
      <c r="A733" s="31" t="s">
        <v>2423</v>
      </c>
      <c r="B733" s="31" t="s">
        <v>2545</v>
      </c>
      <c r="C733" s="31" t="s">
        <v>2406</v>
      </c>
      <c r="D733" s="41">
        <v>139156.986349393</v>
      </c>
      <c r="E733" s="31" t="s">
        <v>2407</v>
      </c>
      <c r="F733" s="35" t="str">
        <f>INDEX('Crosswalk Particulates'!$B:$B,MATCH('2017 EPA Data'!A733,'Crosswalk Particulates'!$A:$A,0))</f>
        <v>Other-EPA</v>
      </c>
      <c r="G733" s="39">
        <f>INDEX('Crosswalk Particulates'!$E:$E,MATCH('2017 EPA Data'!$B733,'Crosswalk Particulates'!$D:$D,0))</f>
        <v>0</v>
      </c>
      <c r="H733" s="50">
        <f t="shared" si="11"/>
        <v>0</v>
      </c>
    </row>
    <row r="734" spans="1:8" hidden="1">
      <c r="A734" s="31" t="s">
        <v>2408</v>
      </c>
      <c r="B734" s="31" t="s">
        <v>2504</v>
      </c>
      <c r="C734" s="31" t="s">
        <v>2446</v>
      </c>
      <c r="D734" s="41">
        <v>138374.84828210025</v>
      </c>
      <c r="E734" s="31" t="s">
        <v>2411</v>
      </c>
      <c r="F734" s="35" t="str">
        <f>INDEX('Crosswalk Particulates'!$B:$B,MATCH('2017 EPA Data'!A734,'Crosswalk Particulates'!$A:$A,0))</f>
        <v>process-other-industry</v>
      </c>
      <c r="G734" s="39" t="str">
        <f>INDEX('Crosswalk Particulates'!$E:$E,MATCH('2017 EPA Data'!$B734,'Crosswalk Particulates'!$D:$D,0))</f>
        <v>SOx</v>
      </c>
      <c r="H734" s="50">
        <f t="shared" si="11"/>
        <v>125531700049.98618</v>
      </c>
    </row>
    <row r="735" spans="1:8" hidden="1">
      <c r="A735" s="31" t="s">
        <v>2438</v>
      </c>
      <c r="B735" s="31" t="s">
        <v>2519</v>
      </c>
      <c r="D735" s="41">
        <v>138306.60838922701</v>
      </c>
      <c r="E735" s="31" t="s">
        <v>2411</v>
      </c>
      <c r="F735" s="35" t="str">
        <f>INDEX('Crosswalk Particulates'!$B:$B,MATCH('2017 EPA Data'!A735,'Crosswalk Particulates'!$A:$A,0))</f>
        <v>Residential Buildings Sector</v>
      </c>
      <c r="G735" s="39">
        <f>INDEX('Crosswalk Particulates'!$E:$E,MATCH('2017 EPA Data'!$B735,'Crosswalk Particulates'!$D:$D,0))</f>
        <v>0</v>
      </c>
      <c r="H735" s="50">
        <f t="shared" si="11"/>
        <v>125469793786.89027</v>
      </c>
    </row>
    <row r="736" spans="1:8" hidden="1">
      <c r="A736" s="31" t="s">
        <v>2412</v>
      </c>
      <c r="B736" s="31" t="s">
        <v>2479</v>
      </c>
      <c r="C736" s="31" t="s">
        <v>2446</v>
      </c>
      <c r="D736" s="41">
        <v>137570.03079940248</v>
      </c>
      <c r="E736" s="31" t="s">
        <v>2411</v>
      </c>
      <c r="F736" s="35" t="str">
        <f>INDEX('Crosswalk Particulates'!$B:$B,MATCH('2017 EPA Data'!A736,'Crosswalk Particulates'!$A:$A,0))</f>
        <v>Transportation Sector</v>
      </c>
      <c r="G736" s="39" t="str">
        <f>INDEX('Crosswalk Particulates'!$E:$E,MATCH('2017 EPA Data'!$B736,'Crosswalk Particulates'!$D:$D,0))</f>
        <v>PM10</v>
      </c>
      <c r="H736" s="50">
        <f t="shared" si="11"/>
        <v>124801581042.90308</v>
      </c>
    </row>
    <row r="737" spans="1:8" hidden="1">
      <c r="A737" s="31" t="s">
        <v>2489</v>
      </c>
      <c r="B737" s="31" t="s">
        <v>2479</v>
      </c>
      <c r="C737" s="31" t="s">
        <v>2446</v>
      </c>
      <c r="D737" s="41">
        <v>137452.8130010259</v>
      </c>
      <c r="E737" s="31" t="s">
        <v>2411</v>
      </c>
      <c r="F737" s="35" t="str">
        <f>INDEX('Crosswalk Particulates'!$B:$B,MATCH('2017 EPA Data'!A737,'Crosswalk Particulates'!$A:$A,0))</f>
        <v>industry-fuel-biomass</v>
      </c>
      <c r="G737" s="39" t="str">
        <f>INDEX('Crosswalk Particulates'!$E:$E,MATCH('2017 EPA Data'!$B737,'Crosswalk Particulates'!$D:$D,0))</f>
        <v>PM10</v>
      </c>
      <c r="H737" s="50">
        <f t="shared" si="11"/>
        <v>124695242718.49654</v>
      </c>
    </row>
    <row r="738" spans="1:8" hidden="1">
      <c r="A738" s="31" t="s">
        <v>2412</v>
      </c>
      <c r="B738" s="31" t="s">
        <v>2503</v>
      </c>
      <c r="C738" s="31" t="s">
        <v>2406</v>
      </c>
      <c r="D738" s="41">
        <v>137405.19002912217</v>
      </c>
      <c r="E738" s="31" t="s">
        <v>2407</v>
      </c>
      <c r="F738" s="35" t="str">
        <f>INDEX('Crosswalk Particulates'!$B:$B,MATCH('2017 EPA Data'!A738,'Crosswalk Particulates'!$A:$A,0))</f>
        <v>Transportation Sector</v>
      </c>
      <c r="G738" s="39">
        <f>INDEX('Crosswalk Particulates'!$E:$E,MATCH('2017 EPA Data'!$B738,'Crosswalk Particulates'!$D:$D,0))</f>
        <v>0</v>
      </c>
      <c r="H738" s="50">
        <f t="shared" si="11"/>
        <v>0</v>
      </c>
    </row>
    <row r="739" spans="1:8" hidden="1">
      <c r="A739" s="31" t="s">
        <v>2454</v>
      </c>
      <c r="B739" s="31" t="s">
        <v>2414</v>
      </c>
      <c r="C739" s="31" t="s">
        <v>2406</v>
      </c>
      <c r="D739" s="41">
        <v>137316.6388165</v>
      </c>
      <c r="E739" s="31" t="s">
        <v>2407</v>
      </c>
      <c r="F739" s="35" t="str">
        <f>INDEX('Crosswalk Particulates'!$B:$B,MATCH('2017 EPA Data'!A739,'Crosswalk Particulates'!$A:$A,0))</f>
        <v>Electricity Sector</v>
      </c>
      <c r="G739" s="39">
        <f>INDEX('Crosswalk Particulates'!$E:$E,MATCH('2017 EPA Data'!$B739,'Crosswalk Particulates'!$D:$D,0))</f>
        <v>0</v>
      </c>
      <c r="H739" s="50">
        <f t="shared" si="11"/>
        <v>0</v>
      </c>
    </row>
    <row r="740" spans="1:8" hidden="1">
      <c r="A740" s="31" t="s">
        <v>2448</v>
      </c>
      <c r="B740" s="31" t="s">
        <v>2460</v>
      </c>
      <c r="C740" s="31" t="s">
        <v>2406</v>
      </c>
      <c r="D740" s="41">
        <v>136640.6962839569</v>
      </c>
      <c r="E740" s="31" t="s">
        <v>2407</v>
      </c>
      <c r="F740" s="35" t="str">
        <f>INDEX('Crosswalk Particulates'!$B:$B,MATCH('2017 EPA Data'!A740,'Crosswalk Particulates'!$A:$A,0))</f>
        <v>process-waste-industry</v>
      </c>
      <c r="G740" s="39">
        <f>INDEX('Crosswalk Particulates'!$E:$E,MATCH('2017 EPA Data'!$B740,'Crosswalk Particulates'!$D:$D,0))</f>
        <v>0</v>
      </c>
      <c r="H740" s="50">
        <f t="shared" si="11"/>
        <v>0</v>
      </c>
    </row>
    <row r="741" spans="1:8" hidden="1">
      <c r="A741" s="31" t="s">
        <v>2475</v>
      </c>
      <c r="B741" s="31" t="s">
        <v>2535</v>
      </c>
      <c r="C741" s="31" t="s">
        <v>2406</v>
      </c>
      <c r="D741" s="41">
        <v>136566.7020210597</v>
      </c>
      <c r="E741" s="31" t="s">
        <v>2407</v>
      </c>
      <c r="F741" s="35" t="str">
        <f>INDEX('Crosswalk Particulates'!$B:$B,MATCH('2017 EPA Data'!A741,'Crosswalk Particulates'!$A:$A,0))</f>
        <v>process-other-industry</v>
      </c>
      <c r="G741" s="39">
        <f>INDEX('Crosswalk Particulates'!$E:$E,MATCH('2017 EPA Data'!$B741,'Crosswalk Particulates'!$D:$D,0))</f>
        <v>0</v>
      </c>
      <c r="H741" s="50">
        <f t="shared" si="11"/>
        <v>0</v>
      </c>
    </row>
    <row r="742" spans="1:8" hidden="1">
      <c r="A742" s="31" t="s">
        <v>2431</v>
      </c>
      <c r="B742" s="31" t="s">
        <v>2552</v>
      </c>
      <c r="C742" s="31" t="s">
        <v>2406</v>
      </c>
      <c r="D742" s="41">
        <v>135720.55536557862</v>
      </c>
      <c r="E742" s="31" t="s">
        <v>2407</v>
      </c>
      <c r="F742" s="35" t="str">
        <f>INDEX('Crosswalk Particulates'!$B:$B,MATCH('2017 EPA Data'!A742,'Crosswalk Particulates'!$A:$A,0))</f>
        <v>process-ngps-industry</v>
      </c>
      <c r="G742" s="39">
        <f>INDEX('Crosswalk Particulates'!$E:$E,MATCH('2017 EPA Data'!$B742,'Crosswalk Particulates'!$D:$D,0))</f>
        <v>0</v>
      </c>
      <c r="H742" s="50">
        <f t="shared" si="11"/>
        <v>0</v>
      </c>
    </row>
    <row r="743" spans="1:8" hidden="1">
      <c r="A743" s="31" t="s">
        <v>2415</v>
      </c>
      <c r="B743" s="31" t="s">
        <v>2504</v>
      </c>
      <c r="C743" s="31" t="s">
        <v>2446</v>
      </c>
      <c r="D743" s="41">
        <v>135352.57327418728</v>
      </c>
      <c r="E743" s="31" t="s">
        <v>2411</v>
      </c>
      <c r="F743" s="35" t="str">
        <f>INDEX('Crosswalk Particulates'!$B:$B,MATCH('2017 EPA Data'!A743,'Crosswalk Particulates'!$A:$A,0))</f>
        <v>Other-EPA</v>
      </c>
      <c r="G743" s="39" t="str">
        <f>INDEX('Crosswalk Particulates'!$E:$E,MATCH('2017 EPA Data'!$B743,'Crosswalk Particulates'!$D:$D,0))</f>
        <v>SOx</v>
      </c>
      <c r="H743" s="50">
        <f t="shared" si="11"/>
        <v>122789935022.07845</v>
      </c>
    </row>
    <row r="744" spans="1:8" hidden="1">
      <c r="A744" s="31" t="s">
        <v>2438</v>
      </c>
      <c r="B744" s="31" t="s">
        <v>2545</v>
      </c>
      <c r="C744" s="31" t="s">
        <v>2406</v>
      </c>
      <c r="D744" s="41">
        <v>134727.74543347975</v>
      </c>
      <c r="E744" s="31" t="s">
        <v>2407</v>
      </c>
      <c r="F744" s="35" t="str">
        <f>INDEX('Crosswalk Particulates'!$B:$B,MATCH('2017 EPA Data'!A744,'Crosswalk Particulates'!$A:$A,0))</f>
        <v>Residential Buildings Sector</v>
      </c>
      <c r="G744" s="39">
        <f>INDEX('Crosswalk Particulates'!$E:$E,MATCH('2017 EPA Data'!$B744,'Crosswalk Particulates'!$D:$D,0))</f>
        <v>0</v>
      </c>
      <c r="H744" s="50">
        <f t="shared" si="11"/>
        <v>0</v>
      </c>
    </row>
    <row r="745" spans="1:8" hidden="1">
      <c r="A745" s="31" t="s">
        <v>2554</v>
      </c>
      <c r="B745" s="31" t="s">
        <v>2413</v>
      </c>
      <c r="C745" s="31" t="s">
        <v>2406</v>
      </c>
      <c r="D745" s="41">
        <v>134457.54523211639</v>
      </c>
      <c r="E745" s="31" t="s">
        <v>2407</v>
      </c>
      <c r="F745" s="35" t="str">
        <f>INDEX('Crosswalk Particulates'!$B:$B,MATCH('2017 EPA Data'!A745,'Crosswalk Particulates'!$A:$A,0))</f>
        <v>Commercial Buildings Sector</v>
      </c>
      <c r="G745" s="39">
        <f>INDEX('Crosswalk Particulates'!$E:$E,MATCH('2017 EPA Data'!$B745,'Crosswalk Particulates'!$D:$D,0))</f>
        <v>0</v>
      </c>
      <c r="H745" s="50">
        <f t="shared" si="11"/>
        <v>0</v>
      </c>
    </row>
    <row r="746" spans="1:8" hidden="1">
      <c r="A746" s="31" t="s">
        <v>2408</v>
      </c>
      <c r="B746" s="31" t="s">
        <v>2437</v>
      </c>
      <c r="C746" s="31" t="s">
        <v>2406</v>
      </c>
      <c r="D746" s="41">
        <v>133128.26471699399</v>
      </c>
      <c r="E746" s="31" t="s">
        <v>2407</v>
      </c>
      <c r="F746" s="35" t="str">
        <f>INDEX('Crosswalk Particulates'!$B:$B,MATCH('2017 EPA Data'!A746,'Crosswalk Particulates'!$A:$A,0))</f>
        <v>process-other-industry</v>
      </c>
      <c r="G746" s="39">
        <f>INDEX('Crosswalk Particulates'!$E:$E,MATCH('2017 EPA Data'!$B746,'Crosswalk Particulates'!$D:$D,0))</f>
        <v>0</v>
      </c>
      <c r="H746" s="50">
        <f t="shared" si="11"/>
        <v>0</v>
      </c>
    </row>
    <row r="747" spans="1:8" hidden="1">
      <c r="A747" s="31" t="s">
        <v>2408</v>
      </c>
      <c r="B747" s="31" t="s">
        <v>2462</v>
      </c>
      <c r="C747" s="31" t="s">
        <v>2406</v>
      </c>
      <c r="D747" s="41">
        <v>132937.96226379386</v>
      </c>
      <c r="E747" s="31" t="s">
        <v>2407</v>
      </c>
      <c r="F747" s="35" t="str">
        <f>INDEX('Crosswalk Particulates'!$B:$B,MATCH('2017 EPA Data'!A747,'Crosswalk Particulates'!$A:$A,0))</f>
        <v>process-other-industry</v>
      </c>
      <c r="G747" s="39">
        <f>INDEX('Crosswalk Particulates'!$E:$E,MATCH('2017 EPA Data'!$B747,'Crosswalk Particulates'!$D:$D,0))</f>
        <v>0</v>
      </c>
      <c r="H747" s="50">
        <f t="shared" si="11"/>
        <v>0</v>
      </c>
    </row>
    <row r="748" spans="1:8" hidden="1">
      <c r="A748" s="31" t="s">
        <v>2408</v>
      </c>
      <c r="B748" s="31" t="s">
        <v>2479</v>
      </c>
      <c r="C748" s="31" t="s">
        <v>2446</v>
      </c>
      <c r="D748" s="41">
        <v>132661.27417659396</v>
      </c>
      <c r="E748" s="31" t="s">
        <v>2411</v>
      </c>
      <c r="F748" s="35" t="str">
        <f>INDEX('Crosswalk Particulates'!$B:$B,MATCH('2017 EPA Data'!A748,'Crosswalk Particulates'!$A:$A,0))</f>
        <v>process-other-industry</v>
      </c>
      <c r="G748" s="39" t="str">
        <f>INDEX('Crosswalk Particulates'!$E:$E,MATCH('2017 EPA Data'!$B748,'Crosswalk Particulates'!$D:$D,0))</f>
        <v>PM10</v>
      </c>
      <c r="H748" s="50">
        <f t="shared" si="11"/>
        <v>120348426646.40071</v>
      </c>
    </row>
    <row r="749" spans="1:8" hidden="1">
      <c r="A749" s="31" t="s">
        <v>2485</v>
      </c>
      <c r="B749" s="31" t="s">
        <v>2420</v>
      </c>
      <c r="C749" s="31" t="s">
        <v>2406</v>
      </c>
      <c r="D749" s="41">
        <v>131799.23914150419</v>
      </c>
      <c r="E749" s="31" t="s">
        <v>2407</v>
      </c>
      <c r="F749" s="35" t="str">
        <f>INDEX('Crosswalk Particulates'!$B:$B,MATCH('2017 EPA Data'!A749,'Crosswalk Particulates'!$A:$A,0))</f>
        <v>industry-fuel-coal</v>
      </c>
      <c r="G749" s="39">
        <f>INDEX('Crosswalk Particulates'!$E:$E,MATCH('2017 EPA Data'!$B749,'Crosswalk Particulates'!$D:$D,0))</f>
        <v>0</v>
      </c>
      <c r="H749" s="50">
        <f t="shared" si="11"/>
        <v>0</v>
      </c>
    </row>
    <row r="750" spans="1:8" hidden="1">
      <c r="A750" s="31" t="s">
        <v>2467</v>
      </c>
      <c r="B750" s="31" t="s">
        <v>2455</v>
      </c>
      <c r="C750" s="31" t="s">
        <v>2406</v>
      </c>
      <c r="D750" s="41">
        <v>131501.90759166199</v>
      </c>
      <c r="E750" s="31" t="s">
        <v>2407</v>
      </c>
      <c r="F750" s="35" t="str">
        <f>INDEX('Crosswalk Particulates'!$B:$B,MATCH('2017 EPA Data'!A750,'Crosswalk Particulates'!$A:$A,0))</f>
        <v>process-chemicals-industry</v>
      </c>
      <c r="G750" s="39">
        <f>INDEX('Crosswalk Particulates'!$E:$E,MATCH('2017 EPA Data'!$B750,'Crosswalk Particulates'!$D:$D,0))</f>
        <v>0</v>
      </c>
      <c r="H750" s="50">
        <f t="shared" si="11"/>
        <v>0</v>
      </c>
    </row>
    <row r="751" spans="1:8" hidden="1">
      <c r="A751" s="31" t="s">
        <v>2484</v>
      </c>
      <c r="B751" s="31" t="s">
        <v>2445</v>
      </c>
      <c r="C751" s="31" t="s">
        <v>2446</v>
      </c>
      <c r="D751" s="41">
        <v>131390.01136115764</v>
      </c>
      <c r="E751" s="31" t="s">
        <v>2411</v>
      </c>
      <c r="F751" s="35" t="str">
        <f>INDEX('Crosswalk Particulates'!$B:$B,MATCH('2017 EPA Data'!A751,'Crosswalk Particulates'!$A:$A,0))</f>
        <v>process-other-industry</v>
      </c>
      <c r="G751" s="39" t="str">
        <f>INDEX('Crosswalk Particulates'!$E:$E,MATCH('2017 EPA Data'!$B751,'Crosswalk Particulates'!$D:$D,0))</f>
        <v>VOC</v>
      </c>
      <c r="H751" s="50">
        <f t="shared" si="11"/>
        <v>119195155048.17851</v>
      </c>
    </row>
    <row r="752" spans="1:8" hidden="1">
      <c r="A752" s="31" t="s">
        <v>2492</v>
      </c>
      <c r="B752" s="31" t="s">
        <v>2493</v>
      </c>
      <c r="C752" s="31" t="s">
        <v>2406</v>
      </c>
      <c r="D752" s="41">
        <v>131225.45655015146</v>
      </c>
      <c r="E752" s="31" t="s">
        <v>2407</v>
      </c>
      <c r="F752" s="35" t="str">
        <f>INDEX('Crosswalk Particulates'!$B:$B,MATCH('2017 EPA Data'!A752,'Crosswalk Particulates'!$A:$A,0))</f>
        <v>Transportation Sector</v>
      </c>
      <c r="G752" s="39">
        <f>INDEX('Crosswalk Particulates'!$E:$E,MATCH('2017 EPA Data'!$B752,'Crosswalk Particulates'!$D:$D,0))</f>
        <v>0</v>
      </c>
      <c r="H752" s="50">
        <f t="shared" si="11"/>
        <v>0</v>
      </c>
    </row>
    <row r="753" spans="1:8" hidden="1">
      <c r="A753" s="31" t="s">
        <v>2442</v>
      </c>
      <c r="B753" s="31" t="s">
        <v>2472</v>
      </c>
      <c r="D753" s="41">
        <v>131154.22</v>
      </c>
      <c r="E753" s="31" t="s">
        <v>2407</v>
      </c>
      <c r="F753" s="35" t="str">
        <f>INDEX('Crosswalk Particulates'!$B:$B,MATCH('2017 EPA Data'!A753,'Crosswalk Particulates'!$A:$A,0))</f>
        <v>process-other-industry</v>
      </c>
      <c r="G753" s="39">
        <f>INDEX('Crosswalk Particulates'!$E:$E,MATCH('2017 EPA Data'!$B753,'Crosswalk Particulates'!$D:$D,0))</f>
        <v>0</v>
      </c>
      <c r="H753" s="50">
        <f t="shared" si="11"/>
        <v>0</v>
      </c>
    </row>
    <row r="754" spans="1:8" hidden="1">
      <c r="A754" s="31" t="s">
        <v>2470</v>
      </c>
      <c r="B754" s="31" t="s">
        <v>2571</v>
      </c>
      <c r="C754" s="31" t="s">
        <v>2406</v>
      </c>
      <c r="D754" s="41">
        <v>130511.90672880461</v>
      </c>
      <c r="E754" s="31" t="s">
        <v>2407</v>
      </c>
      <c r="F754" s="35" t="str">
        <f>INDEX('Crosswalk Particulates'!$B:$B,MATCH('2017 EPA Data'!A754,'Crosswalk Particulates'!$A:$A,0))</f>
        <v>Electricity Sector</v>
      </c>
      <c r="G754" s="39">
        <f>INDEX('Crosswalk Particulates'!$E:$E,MATCH('2017 EPA Data'!$B754,'Crosswalk Particulates'!$D:$D,0))</f>
        <v>0</v>
      </c>
      <c r="H754" s="50">
        <f t="shared" si="11"/>
        <v>0</v>
      </c>
    </row>
    <row r="755" spans="1:8" hidden="1">
      <c r="A755" s="31" t="s">
        <v>2475</v>
      </c>
      <c r="B755" s="31" t="s">
        <v>2426</v>
      </c>
      <c r="C755" s="31" t="s">
        <v>2406</v>
      </c>
      <c r="D755" s="41">
        <v>128484.18801343795</v>
      </c>
      <c r="E755" s="31" t="s">
        <v>2407</v>
      </c>
      <c r="F755" s="35" t="str">
        <f>INDEX('Crosswalk Particulates'!$B:$B,MATCH('2017 EPA Data'!A755,'Crosswalk Particulates'!$A:$A,0))</f>
        <v>process-other-industry</v>
      </c>
      <c r="G755" s="39">
        <f>INDEX('Crosswalk Particulates'!$E:$E,MATCH('2017 EPA Data'!$B755,'Crosswalk Particulates'!$D:$D,0))</f>
        <v>0</v>
      </c>
      <c r="H755" s="50">
        <f t="shared" si="11"/>
        <v>0</v>
      </c>
    </row>
    <row r="756" spans="1:8" hidden="1">
      <c r="A756" s="31" t="s">
        <v>2544</v>
      </c>
      <c r="B756" s="31" t="s">
        <v>2409</v>
      </c>
      <c r="C756" s="31" t="s">
        <v>2410</v>
      </c>
      <c r="D756" s="41">
        <v>128464.69465</v>
      </c>
      <c r="E756" s="31" t="s">
        <v>2411</v>
      </c>
      <c r="F756" s="35" t="str">
        <f>INDEX('Crosswalk Particulates'!$B:$B,MATCH('2017 EPA Data'!A756,'Crosswalk Particulates'!$A:$A,0))</f>
        <v>Commercial Buildings Sector</v>
      </c>
      <c r="G756" s="39">
        <f>INDEX('Crosswalk Particulates'!$E:$E,MATCH('2017 EPA Data'!$B756,'Crosswalk Particulates'!$D:$D,0))</f>
        <v>0</v>
      </c>
      <c r="H756" s="50">
        <f t="shared" si="11"/>
        <v>116541349212.10913</v>
      </c>
    </row>
    <row r="757" spans="1:8" hidden="1">
      <c r="A757" s="31" t="s">
        <v>2481</v>
      </c>
      <c r="B757" s="31" t="s">
        <v>2409</v>
      </c>
      <c r="C757" s="31" t="s">
        <v>2410</v>
      </c>
      <c r="D757" s="41">
        <v>127726.9060893</v>
      </c>
      <c r="E757" s="31" t="s">
        <v>2411</v>
      </c>
      <c r="F757" s="35" t="str">
        <f>INDEX('Crosswalk Particulates'!$B:$B,MATCH('2017 EPA Data'!A757,'Crosswalk Particulates'!$A:$A,0))</f>
        <v>process-ngps-industry</v>
      </c>
      <c r="G757" s="39">
        <f>INDEX('Crosswalk Particulates'!$E:$E,MATCH('2017 EPA Data'!$B757,'Crosswalk Particulates'!$D:$D,0))</f>
        <v>0</v>
      </c>
      <c r="H757" s="50">
        <f t="shared" si="11"/>
        <v>115872037892.51663</v>
      </c>
    </row>
    <row r="758" spans="1:8" hidden="1">
      <c r="A758" s="31" t="s">
        <v>2419</v>
      </c>
      <c r="B758" s="31" t="s">
        <v>2462</v>
      </c>
      <c r="C758" s="31" t="s">
        <v>2406</v>
      </c>
      <c r="D758" s="41">
        <v>127704.54351034175</v>
      </c>
      <c r="E758" s="31" t="s">
        <v>2407</v>
      </c>
      <c r="F758" s="35" t="str">
        <f>INDEX('Crosswalk Particulates'!$B:$B,MATCH('2017 EPA Data'!A758,'Crosswalk Particulates'!$A:$A,0))</f>
        <v>process-other-industry</v>
      </c>
      <c r="G758" s="39">
        <f>INDEX('Crosswalk Particulates'!$E:$E,MATCH('2017 EPA Data'!$B758,'Crosswalk Particulates'!$D:$D,0))</f>
        <v>0</v>
      </c>
      <c r="H758" s="50">
        <f t="shared" si="11"/>
        <v>0</v>
      </c>
    </row>
    <row r="759" spans="1:8" hidden="1">
      <c r="A759" s="31" t="s">
        <v>2485</v>
      </c>
      <c r="B759" s="31" t="s">
        <v>2417</v>
      </c>
      <c r="C759" s="31" t="s">
        <v>2406</v>
      </c>
      <c r="D759" s="41">
        <v>127674.147912</v>
      </c>
      <c r="E759" s="31" t="s">
        <v>2407</v>
      </c>
      <c r="F759" s="35" t="str">
        <f>INDEX('Crosswalk Particulates'!$B:$B,MATCH('2017 EPA Data'!A759,'Crosswalk Particulates'!$A:$A,0))</f>
        <v>industry-fuel-coal</v>
      </c>
      <c r="G759" s="39">
        <f>INDEX('Crosswalk Particulates'!$E:$E,MATCH('2017 EPA Data'!$B759,'Crosswalk Particulates'!$D:$D,0))</f>
        <v>0</v>
      </c>
      <c r="H759" s="50">
        <f t="shared" si="11"/>
        <v>0</v>
      </c>
    </row>
    <row r="760" spans="1:8" hidden="1">
      <c r="A760" s="31" t="s">
        <v>2423</v>
      </c>
      <c r="B760" s="31" t="s">
        <v>2517</v>
      </c>
      <c r="C760" s="31" t="s">
        <v>2406</v>
      </c>
      <c r="D760" s="41">
        <v>127402.79554635628</v>
      </c>
      <c r="E760" s="31" t="s">
        <v>2407</v>
      </c>
      <c r="F760" s="35" t="str">
        <f>INDEX('Crosswalk Particulates'!$B:$B,MATCH('2017 EPA Data'!A760,'Crosswalk Particulates'!$A:$A,0))</f>
        <v>Other-EPA</v>
      </c>
      <c r="G760" s="39">
        <f>INDEX('Crosswalk Particulates'!$E:$E,MATCH('2017 EPA Data'!$B760,'Crosswalk Particulates'!$D:$D,0))</f>
        <v>0</v>
      </c>
      <c r="H760" s="50">
        <f t="shared" si="11"/>
        <v>0</v>
      </c>
    </row>
    <row r="761" spans="1:8" hidden="1">
      <c r="A761" s="31" t="s">
        <v>2497</v>
      </c>
      <c r="B761" s="31" t="s">
        <v>2472</v>
      </c>
      <c r="D761" s="41">
        <v>127169.773904</v>
      </c>
      <c r="E761" s="31" t="s">
        <v>2407</v>
      </c>
      <c r="F761" s="35" t="str">
        <f>INDEX('Crosswalk Particulates'!$B:$B,MATCH('2017 EPA Data'!A761,'Crosswalk Particulates'!$A:$A,0))</f>
        <v>Electricity Sector</v>
      </c>
      <c r="G761" s="39">
        <f>INDEX('Crosswalk Particulates'!$E:$E,MATCH('2017 EPA Data'!$B761,'Crosswalk Particulates'!$D:$D,0))</f>
        <v>0</v>
      </c>
      <c r="H761" s="50">
        <f t="shared" si="11"/>
        <v>0</v>
      </c>
    </row>
    <row r="762" spans="1:8" hidden="1">
      <c r="A762" s="31" t="s">
        <v>2454</v>
      </c>
      <c r="B762" s="31" t="s">
        <v>2450</v>
      </c>
      <c r="C762" s="31" t="s">
        <v>2406</v>
      </c>
      <c r="D762" s="41">
        <v>127064.9064321</v>
      </c>
      <c r="E762" s="31" t="s">
        <v>2407</v>
      </c>
      <c r="F762" s="35" t="str">
        <f>INDEX('Crosswalk Particulates'!$B:$B,MATCH('2017 EPA Data'!A762,'Crosswalk Particulates'!$A:$A,0))</f>
        <v>Electricity Sector</v>
      </c>
      <c r="G762" s="39">
        <f>INDEX('Crosswalk Particulates'!$E:$E,MATCH('2017 EPA Data'!$B762,'Crosswalk Particulates'!$D:$D,0))</f>
        <v>0</v>
      </c>
      <c r="H762" s="50">
        <f t="shared" si="11"/>
        <v>0</v>
      </c>
    </row>
    <row r="763" spans="1:8" hidden="1">
      <c r="A763" s="31" t="s">
        <v>2440</v>
      </c>
      <c r="B763" s="31" t="s">
        <v>2433</v>
      </c>
      <c r="C763" s="31" t="s">
        <v>2406</v>
      </c>
      <c r="D763" s="41">
        <v>126657.16068497623</v>
      </c>
      <c r="E763" s="31" t="s">
        <v>2407</v>
      </c>
      <c r="F763" s="35" t="str">
        <f>INDEX('Crosswalk Particulates'!$B:$B,MATCH('2017 EPA Data'!A763,'Crosswalk Particulates'!$A:$A,0))</f>
        <v>industry-fuel-natural gas</v>
      </c>
      <c r="G763" s="39">
        <f>INDEX('Crosswalk Particulates'!$E:$E,MATCH('2017 EPA Data'!$B763,'Crosswalk Particulates'!$D:$D,0))</f>
        <v>0</v>
      </c>
      <c r="H763" s="50">
        <f t="shared" si="11"/>
        <v>0</v>
      </c>
    </row>
    <row r="764" spans="1:8" hidden="1">
      <c r="A764" s="31" t="s">
        <v>2480</v>
      </c>
      <c r="B764" s="31" t="s">
        <v>2422</v>
      </c>
      <c r="C764" s="31" t="s">
        <v>2406</v>
      </c>
      <c r="D764" s="41">
        <v>126603.73383575428</v>
      </c>
      <c r="E764" s="31" t="s">
        <v>2407</v>
      </c>
      <c r="F764" s="35" t="str">
        <f>INDEX('Crosswalk Particulates'!$B:$B,MATCH('2017 EPA Data'!A764,'Crosswalk Particulates'!$A:$A,0))</f>
        <v>Other-EPA</v>
      </c>
      <c r="G764" s="39">
        <f>INDEX('Crosswalk Particulates'!$E:$E,MATCH('2017 EPA Data'!$B764,'Crosswalk Particulates'!$D:$D,0))</f>
        <v>0</v>
      </c>
      <c r="H764" s="50">
        <f t="shared" si="11"/>
        <v>0</v>
      </c>
    </row>
    <row r="765" spans="1:8" hidden="1">
      <c r="A765" s="31" t="s">
        <v>2490</v>
      </c>
      <c r="B765" s="31" t="s">
        <v>2479</v>
      </c>
      <c r="C765" s="31" t="s">
        <v>2446</v>
      </c>
      <c r="D765" s="41">
        <v>126341.2052339041</v>
      </c>
      <c r="E765" s="31" t="s">
        <v>2411</v>
      </c>
      <c r="F765" s="35" t="str">
        <f>INDEX('Crosswalk Particulates'!$B:$B,MATCH('2017 EPA Data'!A765,'Crosswalk Particulates'!$A:$A,0))</f>
        <v>Commercial Buildings Sector</v>
      </c>
      <c r="G765" s="39" t="str">
        <f>INDEX('Crosswalk Particulates'!$E:$E,MATCH('2017 EPA Data'!$B765,'Crosswalk Particulates'!$D:$D,0))</f>
        <v>PM10</v>
      </c>
      <c r="H765" s="50">
        <f t="shared" si="11"/>
        <v>114614949727.30367</v>
      </c>
    </row>
    <row r="766" spans="1:8" hidden="1">
      <c r="A766" s="31" t="s">
        <v>2508</v>
      </c>
      <c r="B766" s="31" t="s">
        <v>2405</v>
      </c>
      <c r="C766" s="31" t="s">
        <v>2406</v>
      </c>
      <c r="D766" s="41">
        <v>126081.5</v>
      </c>
      <c r="E766" s="31" t="s">
        <v>2407</v>
      </c>
      <c r="F766" s="35" t="str">
        <f>INDEX('Crosswalk Particulates'!$B:$B,MATCH('2017 EPA Data'!A766,'Crosswalk Particulates'!$A:$A,0))</f>
        <v>process-iron and steel-industry</v>
      </c>
      <c r="G766" s="39">
        <f>INDEX('Crosswalk Particulates'!$E:$E,MATCH('2017 EPA Data'!$B766,'Crosswalk Particulates'!$D:$D,0))</f>
        <v>0</v>
      </c>
      <c r="H766" s="50">
        <f t="shared" si="11"/>
        <v>0</v>
      </c>
    </row>
    <row r="767" spans="1:8" hidden="1">
      <c r="A767" s="31" t="s">
        <v>2419</v>
      </c>
      <c r="B767" s="31" t="s">
        <v>2472</v>
      </c>
      <c r="D767" s="41">
        <v>125639.65074919999</v>
      </c>
      <c r="E767" s="31" t="s">
        <v>2407</v>
      </c>
      <c r="F767" s="35" t="str">
        <f>INDEX('Crosswalk Particulates'!$B:$B,MATCH('2017 EPA Data'!A767,'Crosswalk Particulates'!$A:$A,0))</f>
        <v>process-other-industry</v>
      </c>
      <c r="G767" s="39">
        <f>INDEX('Crosswalk Particulates'!$E:$E,MATCH('2017 EPA Data'!$B767,'Crosswalk Particulates'!$D:$D,0))</f>
        <v>0</v>
      </c>
      <c r="H767" s="50">
        <f t="shared" si="11"/>
        <v>0</v>
      </c>
    </row>
    <row r="768" spans="1:8" hidden="1">
      <c r="A768" s="31" t="s">
        <v>2484</v>
      </c>
      <c r="B768" s="31" t="s">
        <v>2568</v>
      </c>
      <c r="C768" s="31" t="s">
        <v>2406</v>
      </c>
      <c r="D768" s="41">
        <v>125481.781804</v>
      </c>
      <c r="E768" s="31" t="s">
        <v>2407</v>
      </c>
      <c r="F768" s="35" t="str">
        <f>INDEX('Crosswalk Particulates'!$B:$B,MATCH('2017 EPA Data'!A768,'Crosswalk Particulates'!$A:$A,0))</f>
        <v>process-other-industry</v>
      </c>
      <c r="G768" s="39">
        <f>INDEX('Crosswalk Particulates'!$E:$E,MATCH('2017 EPA Data'!$B768,'Crosswalk Particulates'!$D:$D,0))</f>
        <v>0</v>
      </c>
      <c r="H768" s="50">
        <f t="shared" si="11"/>
        <v>0</v>
      </c>
    </row>
    <row r="769" spans="1:8" hidden="1">
      <c r="A769" s="31" t="s">
        <v>2508</v>
      </c>
      <c r="B769" s="31" t="s">
        <v>2472</v>
      </c>
      <c r="D769" s="41">
        <v>123680.62</v>
      </c>
      <c r="E769" s="31" t="s">
        <v>2407</v>
      </c>
      <c r="F769" s="35" t="str">
        <f>INDEX('Crosswalk Particulates'!$B:$B,MATCH('2017 EPA Data'!A769,'Crosswalk Particulates'!$A:$A,0))</f>
        <v>process-iron and steel-industry</v>
      </c>
      <c r="G769" s="39">
        <f>INDEX('Crosswalk Particulates'!$E:$E,MATCH('2017 EPA Data'!$B769,'Crosswalk Particulates'!$D:$D,0))</f>
        <v>0</v>
      </c>
      <c r="H769" s="50">
        <f t="shared" si="11"/>
        <v>0</v>
      </c>
    </row>
    <row r="770" spans="1:8" hidden="1">
      <c r="A770" s="31" t="s">
        <v>2554</v>
      </c>
      <c r="B770" s="31" t="s">
        <v>2414</v>
      </c>
      <c r="C770" s="31" t="s">
        <v>2406</v>
      </c>
      <c r="D770" s="41">
        <v>123664.84732989587</v>
      </c>
      <c r="E770" s="31" t="s">
        <v>2407</v>
      </c>
      <c r="F770" s="35" t="str">
        <f>INDEX('Crosswalk Particulates'!$B:$B,MATCH('2017 EPA Data'!A770,'Crosswalk Particulates'!$A:$A,0))</f>
        <v>Commercial Buildings Sector</v>
      </c>
      <c r="G770" s="39">
        <f>INDEX('Crosswalk Particulates'!$E:$E,MATCH('2017 EPA Data'!$B770,'Crosswalk Particulates'!$D:$D,0))</f>
        <v>0</v>
      </c>
      <c r="H770" s="50">
        <f t="shared" si="11"/>
        <v>0</v>
      </c>
    </row>
    <row r="771" spans="1:8" hidden="1">
      <c r="A771" s="31" t="s">
        <v>2427</v>
      </c>
      <c r="B771" s="31" t="s">
        <v>2445</v>
      </c>
      <c r="C771" s="31" t="s">
        <v>2446</v>
      </c>
      <c r="D771" s="41">
        <v>123522.8386553962</v>
      </c>
      <c r="E771" s="31" t="s">
        <v>2411</v>
      </c>
      <c r="F771" s="35" t="str">
        <f>INDEX('Crosswalk Particulates'!$B:$B,MATCH('2017 EPA Data'!A771,'Crosswalk Particulates'!$A:$A,0))</f>
        <v>process-other-industry</v>
      </c>
      <c r="G771" s="39" t="str">
        <f>INDEX('Crosswalk Particulates'!$E:$E,MATCH('2017 EPA Data'!$B771,'Crosswalk Particulates'!$D:$D,0))</f>
        <v>VOC</v>
      </c>
      <c r="H771" s="50">
        <f t="shared" si="11"/>
        <v>112058167534.90054</v>
      </c>
    </row>
    <row r="772" spans="1:8" hidden="1">
      <c r="A772" s="31" t="s">
        <v>2467</v>
      </c>
      <c r="B772" s="31" t="s">
        <v>2577</v>
      </c>
      <c r="C772" s="31" t="s">
        <v>2406</v>
      </c>
      <c r="D772" s="41">
        <v>123519.8296240262</v>
      </c>
      <c r="E772" s="31" t="s">
        <v>2407</v>
      </c>
      <c r="F772" s="35" t="str">
        <f>INDEX('Crosswalk Particulates'!$B:$B,MATCH('2017 EPA Data'!A772,'Crosswalk Particulates'!$A:$A,0))</f>
        <v>process-chemicals-industry</v>
      </c>
      <c r="G772" s="39">
        <f>INDEX('Crosswalk Particulates'!$E:$E,MATCH('2017 EPA Data'!$B772,'Crosswalk Particulates'!$D:$D,0))</f>
        <v>0</v>
      </c>
      <c r="H772" s="50">
        <f t="shared" ref="H772:H835" si="12">IF(E772="TON",D772/metricton_to_shortton,0)*10^6</f>
        <v>0</v>
      </c>
    </row>
    <row r="773" spans="1:8" hidden="1">
      <c r="A773" s="31" t="s">
        <v>2492</v>
      </c>
      <c r="B773" s="31" t="s">
        <v>2420</v>
      </c>
      <c r="C773" s="31" t="s">
        <v>2406</v>
      </c>
      <c r="D773" s="41">
        <v>122953.36279914901</v>
      </c>
      <c r="E773" s="31" t="s">
        <v>2407</v>
      </c>
      <c r="F773" s="35" t="str">
        <f>INDEX('Crosswalk Particulates'!$B:$B,MATCH('2017 EPA Data'!A773,'Crosswalk Particulates'!$A:$A,0))</f>
        <v>Transportation Sector</v>
      </c>
      <c r="G773" s="39">
        <f>INDEX('Crosswalk Particulates'!$E:$E,MATCH('2017 EPA Data'!$B773,'Crosswalk Particulates'!$D:$D,0))</f>
        <v>0</v>
      </c>
      <c r="H773" s="50">
        <f t="shared" si="12"/>
        <v>0</v>
      </c>
    </row>
    <row r="774" spans="1:8" hidden="1">
      <c r="A774" s="31" t="s">
        <v>2467</v>
      </c>
      <c r="B774" s="31" t="s">
        <v>2504</v>
      </c>
      <c r="C774" s="31" t="s">
        <v>2446</v>
      </c>
      <c r="D774" s="41">
        <v>122893.3228911027</v>
      </c>
      <c r="E774" s="31" t="s">
        <v>2411</v>
      </c>
      <c r="F774" s="35" t="str">
        <f>INDEX('Crosswalk Particulates'!$B:$B,MATCH('2017 EPA Data'!A774,'Crosswalk Particulates'!$A:$A,0))</f>
        <v>process-chemicals-industry</v>
      </c>
      <c r="G774" s="39" t="str">
        <f>INDEX('Crosswalk Particulates'!$E:$E,MATCH('2017 EPA Data'!$B774,'Crosswalk Particulates'!$D:$D,0))</f>
        <v>SOx</v>
      </c>
      <c r="H774" s="50">
        <f t="shared" si="12"/>
        <v>111487079760.77756</v>
      </c>
    </row>
    <row r="775" spans="1:8" hidden="1">
      <c r="A775" s="31" t="s">
        <v>2408</v>
      </c>
      <c r="B775" s="31" t="s">
        <v>2571</v>
      </c>
      <c r="C775" s="31" t="s">
        <v>2406</v>
      </c>
      <c r="D775" s="41">
        <v>121255.2692712</v>
      </c>
      <c r="E775" s="31" t="s">
        <v>2407</v>
      </c>
      <c r="F775" s="35" t="str">
        <f>INDEX('Crosswalk Particulates'!$B:$B,MATCH('2017 EPA Data'!A775,'Crosswalk Particulates'!$A:$A,0))</f>
        <v>process-other-industry</v>
      </c>
      <c r="G775" s="39">
        <f>INDEX('Crosswalk Particulates'!$E:$E,MATCH('2017 EPA Data'!$B775,'Crosswalk Particulates'!$D:$D,0))</f>
        <v>0</v>
      </c>
      <c r="H775" s="50">
        <f t="shared" si="12"/>
        <v>0</v>
      </c>
    </row>
    <row r="776" spans="1:8" hidden="1">
      <c r="A776" s="31" t="s">
        <v>2489</v>
      </c>
      <c r="B776" s="31" t="s">
        <v>2464</v>
      </c>
      <c r="C776" s="31" t="s">
        <v>2406</v>
      </c>
      <c r="D776" s="41">
        <v>121061.72856272</v>
      </c>
      <c r="E776" s="31" t="s">
        <v>2407</v>
      </c>
      <c r="F776" s="35" t="str">
        <f>INDEX('Crosswalk Particulates'!$B:$B,MATCH('2017 EPA Data'!A776,'Crosswalk Particulates'!$A:$A,0))</f>
        <v>industry-fuel-biomass</v>
      </c>
      <c r="G776" s="39">
        <f>INDEX('Crosswalk Particulates'!$E:$E,MATCH('2017 EPA Data'!$B776,'Crosswalk Particulates'!$D:$D,0))</f>
        <v>0</v>
      </c>
      <c r="H776" s="50">
        <f t="shared" si="12"/>
        <v>0</v>
      </c>
    </row>
    <row r="777" spans="1:8" hidden="1">
      <c r="A777" s="31" t="s">
        <v>2475</v>
      </c>
      <c r="B777" s="31" t="s">
        <v>2465</v>
      </c>
      <c r="C777" s="31" t="s">
        <v>2406</v>
      </c>
      <c r="D777" s="41">
        <v>120557.85067618724</v>
      </c>
      <c r="E777" s="31" t="s">
        <v>2407</v>
      </c>
      <c r="F777" s="35" t="str">
        <f>INDEX('Crosswalk Particulates'!$B:$B,MATCH('2017 EPA Data'!A777,'Crosswalk Particulates'!$A:$A,0))</f>
        <v>process-other-industry</v>
      </c>
      <c r="G777" s="39">
        <f>INDEX('Crosswalk Particulates'!$E:$E,MATCH('2017 EPA Data'!$B777,'Crosswalk Particulates'!$D:$D,0))</f>
        <v>0</v>
      </c>
      <c r="H777" s="50">
        <f t="shared" si="12"/>
        <v>0</v>
      </c>
    </row>
    <row r="778" spans="1:8" hidden="1">
      <c r="A778" s="31" t="s">
        <v>2412</v>
      </c>
      <c r="B778" s="31" t="s">
        <v>2510</v>
      </c>
      <c r="C778" s="31" t="s">
        <v>2406</v>
      </c>
      <c r="D778" s="41">
        <v>120482.01025846611</v>
      </c>
      <c r="E778" s="31" t="s">
        <v>2407</v>
      </c>
      <c r="F778" s="35" t="str">
        <f>INDEX('Crosswalk Particulates'!$B:$B,MATCH('2017 EPA Data'!A778,'Crosswalk Particulates'!$A:$A,0))</f>
        <v>Transportation Sector</v>
      </c>
      <c r="G778" s="39">
        <f>INDEX('Crosswalk Particulates'!$E:$E,MATCH('2017 EPA Data'!$B778,'Crosswalk Particulates'!$D:$D,0))</f>
        <v>0</v>
      </c>
      <c r="H778" s="50">
        <f t="shared" si="12"/>
        <v>0</v>
      </c>
    </row>
    <row r="779" spans="1:8" hidden="1">
      <c r="A779" s="31" t="s">
        <v>2421</v>
      </c>
      <c r="B779" s="31" t="s">
        <v>2545</v>
      </c>
      <c r="C779" s="31" t="s">
        <v>2406</v>
      </c>
      <c r="D779" s="41">
        <v>119468.4055848344</v>
      </c>
      <c r="E779" s="31" t="s">
        <v>2407</v>
      </c>
      <c r="F779" s="35" t="str">
        <f>INDEX('Crosswalk Particulates'!$B:$B,MATCH('2017 EPA Data'!A779,'Crosswalk Particulates'!$A:$A,0))</f>
        <v>Other-EPA</v>
      </c>
      <c r="G779" s="39">
        <f>INDEX('Crosswalk Particulates'!$E:$E,MATCH('2017 EPA Data'!$B779,'Crosswalk Particulates'!$D:$D,0))</f>
        <v>0</v>
      </c>
      <c r="H779" s="50">
        <f t="shared" si="12"/>
        <v>0</v>
      </c>
    </row>
    <row r="780" spans="1:8" hidden="1">
      <c r="A780" s="31" t="s">
        <v>2507</v>
      </c>
      <c r="B780" s="31" t="s">
        <v>2499</v>
      </c>
      <c r="C780" s="31" t="s">
        <v>2446</v>
      </c>
      <c r="D780" s="41">
        <v>119344.85150873667</v>
      </c>
      <c r="E780" s="31" t="s">
        <v>2411</v>
      </c>
      <c r="F780" s="35" t="str">
        <f>INDEX('Crosswalk Particulates'!$B:$B,MATCH('2017 EPA Data'!A780,'Crosswalk Particulates'!$A:$A,0))</f>
        <v>Other-EPA</v>
      </c>
      <c r="G780" s="39" t="str">
        <f>INDEX('Crosswalk Particulates'!$E:$E,MATCH('2017 EPA Data'!$B780,'Crosswalk Particulates'!$D:$D,0))</f>
        <v>PM25</v>
      </c>
      <c r="H780" s="50">
        <f t="shared" si="12"/>
        <v>108267956844.02454</v>
      </c>
    </row>
    <row r="781" spans="1:8" hidden="1">
      <c r="A781" s="31" t="s">
        <v>2458</v>
      </c>
      <c r="B781" s="31" t="s">
        <v>2574</v>
      </c>
      <c r="C781" s="31" t="s">
        <v>2406</v>
      </c>
      <c r="D781" s="41">
        <v>118876.99603690243</v>
      </c>
      <c r="E781" s="31" t="s">
        <v>2407</v>
      </c>
      <c r="F781" s="35" t="str">
        <f>INDEX('Crosswalk Particulates'!$B:$B,MATCH('2017 EPA Data'!A781,'Crosswalk Particulates'!$A:$A,0))</f>
        <v>Transportation Sector</v>
      </c>
      <c r="G781" s="39">
        <f>INDEX('Crosswalk Particulates'!$E:$E,MATCH('2017 EPA Data'!$B781,'Crosswalk Particulates'!$D:$D,0))</f>
        <v>0</v>
      </c>
      <c r="H781" s="50">
        <f t="shared" si="12"/>
        <v>0</v>
      </c>
    </row>
    <row r="782" spans="1:8" hidden="1">
      <c r="A782" s="31" t="s">
        <v>2418</v>
      </c>
      <c r="B782" s="31" t="s">
        <v>2564</v>
      </c>
      <c r="C782" s="31" t="s">
        <v>2406</v>
      </c>
      <c r="D782" s="41">
        <v>118782.83409589212</v>
      </c>
      <c r="E782" s="31" t="s">
        <v>2407</v>
      </c>
      <c r="F782" s="35" t="str">
        <f>INDEX('Crosswalk Particulates'!$B:$B,MATCH('2017 EPA Data'!A782,'Crosswalk Particulates'!$A:$A,0))</f>
        <v>Other-EPA</v>
      </c>
      <c r="G782" s="39">
        <f>INDEX('Crosswalk Particulates'!$E:$E,MATCH('2017 EPA Data'!$B782,'Crosswalk Particulates'!$D:$D,0))</f>
        <v>0</v>
      </c>
      <c r="H782" s="50">
        <f t="shared" si="12"/>
        <v>0</v>
      </c>
    </row>
    <row r="783" spans="1:8" hidden="1">
      <c r="A783" s="31" t="s">
        <v>2471</v>
      </c>
      <c r="B783" s="31" t="s">
        <v>2449</v>
      </c>
      <c r="C783" s="31" t="s">
        <v>2446</v>
      </c>
      <c r="D783" s="41">
        <v>118675.61402507004</v>
      </c>
      <c r="E783" s="31" t="s">
        <v>2411</v>
      </c>
      <c r="F783" s="35" t="str">
        <f>INDEX('Crosswalk Particulates'!$B:$B,MATCH('2017 EPA Data'!A783,'Crosswalk Particulates'!$A:$A,0))</f>
        <v>Commercial Buildings Sector</v>
      </c>
      <c r="G783" s="39" t="str">
        <f>INDEX('Crosswalk Particulates'!$E:$E,MATCH('2017 EPA Data'!$B783,'Crosswalk Particulates'!$D:$D,0))</f>
        <v>CO</v>
      </c>
      <c r="H783" s="50">
        <f t="shared" si="12"/>
        <v>107660834089.38507</v>
      </c>
    </row>
    <row r="784" spans="1:8" hidden="1">
      <c r="A784" s="31" t="s">
        <v>2489</v>
      </c>
      <c r="B784" s="31" t="s">
        <v>2499</v>
      </c>
      <c r="C784" s="31" t="s">
        <v>2446</v>
      </c>
      <c r="D784" s="41">
        <v>118303.13152521022</v>
      </c>
      <c r="E784" s="31" t="s">
        <v>2411</v>
      </c>
      <c r="F784" s="35" t="str">
        <f>INDEX('Crosswalk Particulates'!$B:$B,MATCH('2017 EPA Data'!A784,'Crosswalk Particulates'!$A:$A,0))</f>
        <v>industry-fuel-biomass</v>
      </c>
      <c r="G784" s="39" t="str">
        <f>INDEX('Crosswalk Particulates'!$E:$E,MATCH('2017 EPA Data'!$B784,'Crosswalk Particulates'!$D:$D,0))</f>
        <v>PM25</v>
      </c>
      <c r="H784" s="50">
        <f t="shared" si="12"/>
        <v>107322923247.73451</v>
      </c>
    </row>
    <row r="785" spans="1:8" hidden="1">
      <c r="A785" s="31" t="s">
        <v>2490</v>
      </c>
      <c r="B785" s="31" t="s">
        <v>2499</v>
      </c>
      <c r="C785" s="31" t="s">
        <v>2446</v>
      </c>
      <c r="D785" s="41">
        <v>118169.06461208851</v>
      </c>
      <c r="E785" s="31" t="s">
        <v>2411</v>
      </c>
      <c r="F785" s="35" t="str">
        <f>INDEX('Crosswalk Particulates'!$B:$B,MATCH('2017 EPA Data'!A785,'Crosswalk Particulates'!$A:$A,0))</f>
        <v>Commercial Buildings Sector</v>
      </c>
      <c r="G785" s="39" t="str">
        <f>INDEX('Crosswalk Particulates'!$E:$E,MATCH('2017 EPA Data'!$B785,'Crosswalk Particulates'!$D:$D,0))</f>
        <v>PM25</v>
      </c>
      <c r="H785" s="50">
        <f t="shared" si="12"/>
        <v>107201299645.37065</v>
      </c>
    </row>
    <row r="786" spans="1:8" hidden="1">
      <c r="A786" s="31" t="s">
        <v>2454</v>
      </c>
      <c r="B786" s="31" t="s">
        <v>2578</v>
      </c>
      <c r="C786" s="31" t="s">
        <v>2406</v>
      </c>
      <c r="D786" s="41">
        <v>117801.960777</v>
      </c>
      <c r="E786" s="31" t="s">
        <v>2407</v>
      </c>
      <c r="F786" s="35" t="str">
        <f>INDEX('Crosswalk Particulates'!$B:$B,MATCH('2017 EPA Data'!A786,'Crosswalk Particulates'!$A:$A,0))</f>
        <v>Electricity Sector</v>
      </c>
      <c r="G786" s="39">
        <f>INDEX('Crosswalk Particulates'!$E:$E,MATCH('2017 EPA Data'!$B786,'Crosswalk Particulates'!$D:$D,0))</f>
        <v>0</v>
      </c>
      <c r="H786" s="50">
        <f t="shared" si="12"/>
        <v>0</v>
      </c>
    </row>
    <row r="787" spans="1:8" hidden="1">
      <c r="A787" s="31" t="s">
        <v>2492</v>
      </c>
      <c r="B787" s="31" t="s">
        <v>2509</v>
      </c>
      <c r="C787" s="31" t="s">
        <v>2406</v>
      </c>
      <c r="D787" s="41">
        <v>117270.06323943984</v>
      </c>
      <c r="E787" s="31" t="s">
        <v>2407</v>
      </c>
      <c r="F787" s="35" t="str">
        <f>INDEX('Crosswalk Particulates'!$B:$B,MATCH('2017 EPA Data'!A787,'Crosswalk Particulates'!$A:$A,0))</f>
        <v>Transportation Sector</v>
      </c>
      <c r="G787" s="39">
        <f>INDEX('Crosswalk Particulates'!$E:$E,MATCH('2017 EPA Data'!$B787,'Crosswalk Particulates'!$D:$D,0))</f>
        <v>0</v>
      </c>
      <c r="H787" s="50">
        <f t="shared" si="12"/>
        <v>0</v>
      </c>
    </row>
    <row r="788" spans="1:8" hidden="1">
      <c r="A788" s="31" t="s">
        <v>2521</v>
      </c>
      <c r="B788" s="31" t="s">
        <v>2501</v>
      </c>
      <c r="C788" s="31" t="s">
        <v>2406</v>
      </c>
      <c r="D788" s="41">
        <v>116425.35267199999</v>
      </c>
      <c r="E788" s="31" t="s">
        <v>2407</v>
      </c>
      <c r="F788" s="35" t="str">
        <f>INDEX('Crosswalk Particulates'!$B:$B,MATCH('2017 EPA Data'!A788,'Crosswalk Particulates'!$A:$A,0))</f>
        <v>industry-fuel-other</v>
      </c>
      <c r="G788" s="39">
        <f>INDEX('Crosswalk Particulates'!$E:$E,MATCH('2017 EPA Data'!$B788,'Crosswalk Particulates'!$D:$D,0))</f>
        <v>0</v>
      </c>
      <c r="H788" s="50">
        <f t="shared" si="12"/>
        <v>0</v>
      </c>
    </row>
    <row r="789" spans="1:8" hidden="1">
      <c r="A789" s="31" t="s">
        <v>2458</v>
      </c>
      <c r="B789" s="31" t="s">
        <v>2449</v>
      </c>
      <c r="C789" s="31" t="s">
        <v>2446</v>
      </c>
      <c r="D789" s="41">
        <v>116344.44094281357</v>
      </c>
      <c r="E789" s="31" t="s">
        <v>2411</v>
      </c>
      <c r="F789" s="35" t="str">
        <f>INDEX('Crosswalk Particulates'!$B:$B,MATCH('2017 EPA Data'!A789,'Crosswalk Particulates'!$A:$A,0))</f>
        <v>Transportation Sector</v>
      </c>
      <c r="G789" s="39" t="str">
        <f>INDEX('Crosswalk Particulates'!$E:$E,MATCH('2017 EPA Data'!$B789,'Crosswalk Particulates'!$D:$D,0))</f>
        <v>CO</v>
      </c>
      <c r="H789" s="50">
        <f t="shared" si="12"/>
        <v>105546026927.82753</v>
      </c>
    </row>
    <row r="790" spans="1:8" hidden="1">
      <c r="A790" s="31" t="s">
        <v>2454</v>
      </c>
      <c r="B790" s="31" t="s">
        <v>2548</v>
      </c>
      <c r="C790" s="31" t="s">
        <v>2406</v>
      </c>
      <c r="D790" s="41">
        <v>115874.01292454109</v>
      </c>
      <c r="E790" s="31" t="s">
        <v>2407</v>
      </c>
      <c r="F790" s="35" t="str">
        <f>INDEX('Crosswalk Particulates'!$B:$B,MATCH('2017 EPA Data'!A790,'Crosswalk Particulates'!$A:$A,0))</f>
        <v>Electricity Sector</v>
      </c>
      <c r="G790" s="39">
        <f>INDEX('Crosswalk Particulates'!$E:$E,MATCH('2017 EPA Data'!$B790,'Crosswalk Particulates'!$D:$D,0))</f>
        <v>0</v>
      </c>
      <c r="H790" s="50">
        <f t="shared" si="12"/>
        <v>0</v>
      </c>
    </row>
    <row r="791" spans="1:8" hidden="1">
      <c r="A791" s="31" t="s">
        <v>2427</v>
      </c>
      <c r="B791" s="31" t="s">
        <v>2548</v>
      </c>
      <c r="C791" s="31" t="s">
        <v>2406</v>
      </c>
      <c r="D791" s="41">
        <v>114463.52274493</v>
      </c>
      <c r="E791" s="31" t="s">
        <v>2407</v>
      </c>
      <c r="F791" s="35" t="str">
        <f>INDEX('Crosswalk Particulates'!$B:$B,MATCH('2017 EPA Data'!A791,'Crosswalk Particulates'!$A:$A,0))</f>
        <v>process-other-industry</v>
      </c>
      <c r="G791" s="39">
        <f>INDEX('Crosswalk Particulates'!$E:$E,MATCH('2017 EPA Data'!$B791,'Crosswalk Particulates'!$D:$D,0))</f>
        <v>0</v>
      </c>
      <c r="H791" s="50">
        <f t="shared" si="12"/>
        <v>0</v>
      </c>
    </row>
    <row r="792" spans="1:8" hidden="1">
      <c r="A792" s="31" t="s">
        <v>2507</v>
      </c>
      <c r="B792" s="31" t="s">
        <v>2519</v>
      </c>
      <c r="D792" s="41">
        <v>112545.61080836802</v>
      </c>
      <c r="E792" s="31" t="s">
        <v>2411</v>
      </c>
      <c r="F792" s="35" t="str">
        <f>INDEX('Crosswalk Particulates'!$B:$B,MATCH('2017 EPA Data'!A792,'Crosswalk Particulates'!$A:$A,0))</f>
        <v>Other-EPA</v>
      </c>
      <c r="G792" s="39">
        <f>INDEX('Crosswalk Particulates'!$E:$E,MATCH('2017 EPA Data'!$B792,'Crosswalk Particulates'!$D:$D,0))</f>
        <v>0</v>
      </c>
      <c r="H792" s="50">
        <f t="shared" si="12"/>
        <v>102099782101.55766</v>
      </c>
    </row>
    <row r="793" spans="1:8" hidden="1">
      <c r="A793" s="31" t="s">
        <v>2427</v>
      </c>
      <c r="B793" s="31" t="s">
        <v>2462</v>
      </c>
      <c r="C793" s="31" t="s">
        <v>2406</v>
      </c>
      <c r="D793" s="41">
        <v>112446.44483872</v>
      </c>
      <c r="E793" s="31" t="s">
        <v>2407</v>
      </c>
      <c r="F793" s="35" t="str">
        <f>INDEX('Crosswalk Particulates'!$B:$B,MATCH('2017 EPA Data'!A793,'Crosswalk Particulates'!$A:$A,0))</f>
        <v>process-other-industry</v>
      </c>
      <c r="G793" s="39">
        <f>INDEX('Crosswalk Particulates'!$E:$E,MATCH('2017 EPA Data'!$B793,'Crosswalk Particulates'!$D:$D,0))</f>
        <v>0</v>
      </c>
      <c r="H793" s="50">
        <f t="shared" si="12"/>
        <v>0</v>
      </c>
    </row>
    <row r="794" spans="1:8" hidden="1">
      <c r="A794" s="31" t="s">
        <v>2491</v>
      </c>
      <c r="B794" s="31" t="s">
        <v>2579</v>
      </c>
      <c r="C794" s="31" t="s">
        <v>2406</v>
      </c>
      <c r="D794" s="41">
        <v>111811.56522401</v>
      </c>
      <c r="E794" s="31" t="s">
        <v>2407</v>
      </c>
      <c r="F794" s="35" t="str">
        <f>INDEX('Crosswalk Particulates'!$B:$B,MATCH('2017 EPA Data'!A794,'Crosswalk Particulates'!$A:$A,0))</f>
        <v>process-other-industry</v>
      </c>
      <c r="G794" s="39">
        <f>INDEX('Crosswalk Particulates'!$E:$E,MATCH('2017 EPA Data'!$B794,'Crosswalk Particulates'!$D:$D,0))</f>
        <v>0</v>
      </c>
      <c r="H794" s="50">
        <f t="shared" si="12"/>
        <v>0</v>
      </c>
    </row>
    <row r="795" spans="1:8" hidden="1">
      <c r="A795" s="31" t="s">
        <v>2436</v>
      </c>
      <c r="B795" s="31" t="s">
        <v>2580</v>
      </c>
      <c r="C795" s="31" t="s">
        <v>2406</v>
      </c>
      <c r="D795" s="41">
        <v>111761.55942000001</v>
      </c>
      <c r="E795" s="31" t="s">
        <v>2407</v>
      </c>
      <c r="F795" s="35" t="str">
        <f>INDEX('Crosswalk Particulates'!$B:$B,MATCH('2017 EPA Data'!A795,'Crosswalk Particulates'!$A:$A,0))</f>
        <v>process-other-industry</v>
      </c>
      <c r="G795" s="39">
        <f>INDEX('Crosswalk Particulates'!$E:$E,MATCH('2017 EPA Data'!$B795,'Crosswalk Particulates'!$D:$D,0))</f>
        <v>0</v>
      </c>
      <c r="H795" s="50">
        <f t="shared" si="12"/>
        <v>0</v>
      </c>
    </row>
    <row r="796" spans="1:8" hidden="1">
      <c r="A796" s="31" t="s">
        <v>2408</v>
      </c>
      <c r="B796" s="31" t="s">
        <v>2535</v>
      </c>
      <c r="C796" s="31" t="s">
        <v>2406</v>
      </c>
      <c r="D796" s="41">
        <v>111500.3685214884</v>
      </c>
      <c r="E796" s="31" t="s">
        <v>2407</v>
      </c>
      <c r="F796" s="35" t="str">
        <f>INDEX('Crosswalk Particulates'!$B:$B,MATCH('2017 EPA Data'!A796,'Crosswalk Particulates'!$A:$A,0))</f>
        <v>process-other-industry</v>
      </c>
      <c r="G796" s="39">
        <f>INDEX('Crosswalk Particulates'!$E:$E,MATCH('2017 EPA Data'!$B796,'Crosswalk Particulates'!$D:$D,0))</f>
        <v>0</v>
      </c>
      <c r="H796" s="50">
        <f t="shared" si="12"/>
        <v>0</v>
      </c>
    </row>
    <row r="797" spans="1:8" hidden="1">
      <c r="A797" s="31" t="s">
        <v>2436</v>
      </c>
      <c r="B797" s="31" t="s">
        <v>2572</v>
      </c>
      <c r="C797" s="31" t="s">
        <v>2406</v>
      </c>
      <c r="D797" s="41">
        <v>111009.5406919266</v>
      </c>
      <c r="E797" s="31" t="s">
        <v>2407</v>
      </c>
      <c r="F797" s="35" t="str">
        <f>INDEX('Crosswalk Particulates'!$B:$B,MATCH('2017 EPA Data'!A797,'Crosswalk Particulates'!$A:$A,0))</f>
        <v>process-other-industry</v>
      </c>
      <c r="G797" s="39">
        <f>INDEX('Crosswalk Particulates'!$E:$E,MATCH('2017 EPA Data'!$B797,'Crosswalk Particulates'!$D:$D,0))</f>
        <v>0</v>
      </c>
      <c r="H797" s="50">
        <f t="shared" si="12"/>
        <v>0</v>
      </c>
    </row>
    <row r="798" spans="1:8" hidden="1">
      <c r="A798" s="31" t="s">
        <v>2521</v>
      </c>
      <c r="B798" s="31" t="s">
        <v>2464</v>
      </c>
      <c r="C798" s="31" t="s">
        <v>2406</v>
      </c>
      <c r="D798" s="41">
        <v>110749.07829618</v>
      </c>
      <c r="E798" s="31" t="s">
        <v>2407</v>
      </c>
      <c r="F798" s="35" t="str">
        <f>INDEX('Crosswalk Particulates'!$B:$B,MATCH('2017 EPA Data'!A798,'Crosswalk Particulates'!$A:$A,0))</f>
        <v>industry-fuel-other</v>
      </c>
      <c r="G798" s="39">
        <f>INDEX('Crosswalk Particulates'!$E:$E,MATCH('2017 EPA Data'!$B798,'Crosswalk Particulates'!$D:$D,0))</f>
        <v>0</v>
      </c>
      <c r="H798" s="50">
        <f t="shared" si="12"/>
        <v>0</v>
      </c>
    </row>
    <row r="799" spans="1:8" hidden="1">
      <c r="A799" s="31" t="s">
        <v>2581</v>
      </c>
      <c r="B799" s="31" t="s">
        <v>2413</v>
      </c>
      <c r="C799" s="31" t="s">
        <v>2406</v>
      </c>
      <c r="D799" s="41">
        <v>110094.37784115525</v>
      </c>
      <c r="E799" s="31" t="s">
        <v>2407</v>
      </c>
      <c r="F799" s="35" t="str">
        <f>INDEX('Crosswalk Particulates'!$B:$B,MATCH('2017 EPA Data'!A799,'Crosswalk Particulates'!$A:$A,0))</f>
        <v>Residential Buildings Sector</v>
      </c>
      <c r="G799" s="39">
        <f>INDEX('Crosswalk Particulates'!$E:$E,MATCH('2017 EPA Data'!$B799,'Crosswalk Particulates'!$D:$D,0))</f>
        <v>0</v>
      </c>
      <c r="H799" s="50">
        <f t="shared" si="12"/>
        <v>0</v>
      </c>
    </row>
    <row r="800" spans="1:8" hidden="1">
      <c r="A800" s="31" t="s">
        <v>2436</v>
      </c>
      <c r="B800" s="31" t="s">
        <v>2582</v>
      </c>
      <c r="C800" s="31" t="s">
        <v>2406</v>
      </c>
      <c r="D800" s="41">
        <v>109209.207528896</v>
      </c>
      <c r="E800" s="31" t="s">
        <v>2407</v>
      </c>
      <c r="F800" s="35" t="str">
        <f>INDEX('Crosswalk Particulates'!$B:$B,MATCH('2017 EPA Data'!A800,'Crosswalk Particulates'!$A:$A,0))</f>
        <v>process-other-industry</v>
      </c>
      <c r="G800" s="39">
        <f>INDEX('Crosswalk Particulates'!$E:$E,MATCH('2017 EPA Data'!$B800,'Crosswalk Particulates'!$D:$D,0))</f>
        <v>0</v>
      </c>
      <c r="H800" s="50">
        <f t="shared" si="12"/>
        <v>0</v>
      </c>
    </row>
    <row r="801" spans="1:8" hidden="1">
      <c r="A801" s="31" t="s">
        <v>2416</v>
      </c>
      <c r="B801" s="31" t="s">
        <v>2510</v>
      </c>
      <c r="C801" s="31" t="s">
        <v>2406</v>
      </c>
      <c r="D801" s="41">
        <v>108771.38925540008</v>
      </c>
      <c r="E801" s="31" t="s">
        <v>2407</v>
      </c>
      <c r="F801" s="35" t="str">
        <f>INDEX('Crosswalk Particulates'!$B:$B,MATCH('2017 EPA Data'!A801,'Crosswalk Particulates'!$A:$A,0))</f>
        <v>Transportation Sector</v>
      </c>
      <c r="G801" s="39">
        <f>INDEX('Crosswalk Particulates'!$E:$E,MATCH('2017 EPA Data'!$B801,'Crosswalk Particulates'!$D:$D,0))</f>
        <v>0</v>
      </c>
      <c r="H801" s="50">
        <f t="shared" si="12"/>
        <v>0</v>
      </c>
    </row>
    <row r="802" spans="1:8" hidden="1">
      <c r="A802" s="31" t="s">
        <v>2408</v>
      </c>
      <c r="B802" s="31" t="s">
        <v>2583</v>
      </c>
      <c r="C802" s="31" t="s">
        <v>2406</v>
      </c>
      <c r="D802" s="41">
        <v>108714.98525838554</v>
      </c>
      <c r="E802" s="31" t="s">
        <v>2407</v>
      </c>
      <c r="F802" s="35" t="str">
        <f>INDEX('Crosswalk Particulates'!$B:$B,MATCH('2017 EPA Data'!A802,'Crosswalk Particulates'!$A:$A,0))</f>
        <v>process-other-industry</v>
      </c>
      <c r="G802" s="39">
        <f>INDEX('Crosswalk Particulates'!$E:$E,MATCH('2017 EPA Data'!$B802,'Crosswalk Particulates'!$D:$D,0))</f>
        <v>0</v>
      </c>
      <c r="H802" s="50">
        <f t="shared" si="12"/>
        <v>0</v>
      </c>
    </row>
    <row r="803" spans="1:8" hidden="1">
      <c r="A803" s="31" t="s">
        <v>2474</v>
      </c>
      <c r="B803" s="31" t="s">
        <v>2449</v>
      </c>
      <c r="C803" s="31" t="s">
        <v>2446</v>
      </c>
      <c r="D803" s="41">
        <v>107963.89741509715</v>
      </c>
      <c r="E803" s="31" t="s">
        <v>2411</v>
      </c>
      <c r="F803" s="35" t="str">
        <f>INDEX('Crosswalk Particulates'!$B:$B,MATCH('2017 EPA Data'!A803,'Crosswalk Particulates'!$A:$A,0))</f>
        <v>process-other-industry</v>
      </c>
      <c r="G803" s="39" t="str">
        <f>INDEX('Crosswalk Particulates'!$E:$E,MATCH('2017 EPA Data'!$B803,'Crosswalk Particulates'!$D:$D,0))</f>
        <v>CO</v>
      </c>
      <c r="H803" s="50">
        <f t="shared" si="12"/>
        <v>97943316685.049728</v>
      </c>
    </row>
    <row r="804" spans="1:8" hidden="1">
      <c r="A804" s="31" t="s">
        <v>2416</v>
      </c>
      <c r="B804" s="31" t="s">
        <v>2545</v>
      </c>
      <c r="C804" s="31" t="s">
        <v>2406</v>
      </c>
      <c r="D804" s="41">
        <v>107952.52618357098</v>
      </c>
      <c r="E804" s="31" t="s">
        <v>2407</v>
      </c>
      <c r="F804" s="35" t="str">
        <f>INDEX('Crosswalk Particulates'!$B:$B,MATCH('2017 EPA Data'!A804,'Crosswalk Particulates'!$A:$A,0))</f>
        <v>Transportation Sector</v>
      </c>
      <c r="G804" s="39">
        <f>INDEX('Crosswalk Particulates'!$E:$E,MATCH('2017 EPA Data'!$B804,'Crosswalk Particulates'!$D:$D,0))</f>
        <v>0</v>
      </c>
      <c r="H804" s="50">
        <f t="shared" si="12"/>
        <v>0</v>
      </c>
    </row>
    <row r="805" spans="1:8" hidden="1">
      <c r="A805" s="31" t="s">
        <v>2521</v>
      </c>
      <c r="B805" s="31" t="s">
        <v>2417</v>
      </c>
      <c r="C805" s="31" t="s">
        <v>2406</v>
      </c>
      <c r="D805" s="41">
        <v>106948.98828445694</v>
      </c>
      <c r="E805" s="31" t="s">
        <v>2407</v>
      </c>
      <c r="F805" s="35" t="str">
        <f>INDEX('Crosswalk Particulates'!$B:$B,MATCH('2017 EPA Data'!A805,'Crosswalk Particulates'!$A:$A,0))</f>
        <v>industry-fuel-other</v>
      </c>
      <c r="G805" s="39">
        <f>INDEX('Crosswalk Particulates'!$E:$E,MATCH('2017 EPA Data'!$B805,'Crosswalk Particulates'!$D:$D,0))</f>
        <v>0</v>
      </c>
      <c r="H805" s="50">
        <f t="shared" si="12"/>
        <v>0</v>
      </c>
    </row>
    <row r="806" spans="1:8" hidden="1">
      <c r="A806" s="31" t="s">
        <v>2448</v>
      </c>
      <c r="B806" s="31" t="s">
        <v>2455</v>
      </c>
      <c r="C806" s="31" t="s">
        <v>2406</v>
      </c>
      <c r="D806" s="41">
        <v>105766.24542803378</v>
      </c>
      <c r="E806" s="31" t="s">
        <v>2407</v>
      </c>
      <c r="F806" s="35" t="str">
        <f>INDEX('Crosswalk Particulates'!$B:$B,MATCH('2017 EPA Data'!A806,'Crosswalk Particulates'!$A:$A,0))</f>
        <v>process-waste-industry</v>
      </c>
      <c r="G806" s="39">
        <f>INDEX('Crosswalk Particulates'!$E:$E,MATCH('2017 EPA Data'!$B806,'Crosswalk Particulates'!$D:$D,0))</f>
        <v>0</v>
      </c>
      <c r="H806" s="50">
        <f t="shared" si="12"/>
        <v>0</v>
      </c>
    </row>
    <row r="807" spans="1:8" hidden="1">
      <c r="A807" s="31" t="s">
        <v>2496</v>
      </c>
      <c r="B807" s="31" t="s">
        <v>2498</v>
      </c>
      <c r="C807" s="31" t="s">
        <v>2446</v>
      </c>
      <c r="D807" s="41">
        <v>105143.71402150999</v>
      </c>
      <c r="E807" s="31" t="s">
        <v>2411</v>
      </c>
      <c r="F807" s="35" t="str">
        <f>INDEX('Crosswalk Particulates'!$B:$B,MATCH('2017 EPA Data'!A807,'Crosswalk Particulates'!$A:$A,0))</f>
        <v>process-cement-industry</v>
      </c>
      <c r="G807" s="39" t="str">
        <f>INDEX('Crosswalk Particulates'!$E:$E,MATCH('2017 EPA Data'!$B807,'Crosswalk Particulates'!$D:$D,0))</f>
        <v>NOX</v>
      </c>
      <c r="H807" s="50">
        <f t="shared" si="12"/>
        <v>95384886303.771164</v>
      </c>
    </row>
    <row r="808" spans="1:8" hidden="1">
      <c r="A808" s="31" t="s">
        <v>2475</v>
      </c>
      <c r="B808" s="31" t="s">
        <v>2495</v>
      </c>
      <c r="C808" s="31" t="s">
        <v>2406</v>
      </c>
      <c r="D808" s="41">
        <v>103898.72345120696</v>
      </c>
      <c r="E808" s="31" t="s">
        <v>2407</v>
      </c>
      <c r="F808" s="35" t="str">
        <f>INDEX('Crosswalk Particulates'!$B:$B,MATCH('2017 EPA Data'!A808,'Crosswalk Particulates'!$A:$A,0))</f>
        <v>process-other-industry</v>
      </c>
      <c r="G808" s="39">
        <f>INDEX('Crosswalk Particulates'!$E:$E,MATCH('2017 EPA Data'!$B808,'Crosswalk Particulates'!$D:$D,0))</f>
        <v>0</v>
      </c>
      <c r="H808" s="50">
        <f t="shared" si="12"/>
        <v>0</v>
      </c>
    </row>
    <row r="809" spans="1:8" hidden="1">
      <c r="A809" s="31" t="s">
        <v>2454</v>
      </c>
      <c r="B809" s="31" t="s">
        <v>2425</v>
      </c>
      <c r="C809" s="31" t="s">
        <v>2406</v>
      </c>
      <c r="D809" s="41">
        <v>103361.2775124</v>
      </c>
      <c r="E809" s="31" t="s">
        <v>2407</v>
      </c>
      <c r="F809" s="35" t="str">
        <f>INDEX('Crosswalk Particulates'!$B:$B,MATCH('2017 EPA Data'!A809,'Crosswalk Particulates'!$A:$A,0))</f>
        <v>Electricity Sector</v>
      </c>
      <c r="G809" s="39">
        <f>INDEX('Crosswalk Particulates'!$E:$E,MATCH('2017 EPA Data'!$B809,'Crosswalk Particulates'!$D:$D,0))</f>
        <v>0</v>
      </c>
      <c r="H809" s="50">
        <f t="shared" si="12"/>
        <v>0</v>
      </c>
    </row>
    <row r="810" spans="1:8" hidden="1">
      <c r="A810" s="31" t="s">
        <v>2508</v>
      </c>
      <c r="B810" s="31" t="s">
        <v>2428</v>
      </c>
      <c r="C810" s="31" t="s">
        <v>2406</v>
      </c>
      <c r="D810" s="41">
        <v>103248.79824819999</v>
      </c>
      <c r="E810" s="31" t="s">
        <v>2407</v>
      </c>
      <c r="F810" s="35" t="str">
        <f>INDEX('Crosswalk Particulates'!$B:$B,MATCH('2017 EPA Data'!A810,'Crosswalk Particulates'!$A:$A,0))</f>
        <v>process-iron and steel-industry</v>
      </c>
      <c r="G810" s="39">
        <f>INDEX('Crosswalk Particulates'!$E:$E,MATCH('2017 EPA Data'!$B810,'Crosswalk Particulates'!$D:$D,0))</f>
        <v>0</v>
      </c>
      <c r="H810" s="50">
        <f t="shared" si="12"/>
        <v>0</v>
      </c>
    </row>
    <row r="811" spans="1:8" hidden="1">
      <c r="A811" s="31" t="s">
        <v>2475</v>
      </c>
      <c r="B811" s="31" t="s">
        <v>2548</v>
      </c>
      <c r="C811" s="31" t="s">
        <v>2406</v>
      </c>
      <c r="D811" s="41">
        <v>103056.93705791487</v>
      </c>
      <c r="E811" s="31" t="s">
        <v>2407</v>
      </c>
      <c r="F811" s="35" t="str">
        <f>INDEX('Crosswalk Particulates'!$B:$B,MATCH('2017 EPA Data'!A811,'Crosswalk Particulates'!$A:$A,0))</f>
        <v>process-other-industry</v>
      </c>
      <c r="G811" s="39">
        <f>INDEX('Crosswalk Particulates'!$E:$E,MATCH('2017 EPA Data'!$B811,'Crosswalk Particulates'!$D:$D,0))</f>
        <v>0</v>
      </c>
      <c r="H811" s="50">
        <f t="shared" si="12"/>
        <v>0</v>
      </c>
    </row>
    <row r="812" spans="1:8" hidden="1">
      <c r="A812" s="31" t="s">
        <v>2485</v>
      </c>
      <c r="B812" s="31" t="s">
        <v>2465</v>
      </c>
      <c r="C812" s="31" t="s">
        <v>2406</v>
      </c>
      <c r="D812" s="41">
        <v>102686.66081630001</v>
      </c>
      <c r="E812" s="31" t="s">
        <v>2407</v>
      </c>
      <c r="F812" s="35" t="str">
        <f>INDEX('Crosswalk Particulates'!$B:$B,MATCH('2017 EPA Data'!A812,'Crosswalk Particulates'!$A:$A,0))</f>
        <v>industry-fuel-coal</v>
      </c>
      <c r="G812" s="39">
        <f>INDEX('Crosswalk Particulates'!$E:$E,MATCH('2017 EPA Data'!$B812,'Crosswalk Particulates'!$D:$D,0))</f>
        <v>0</v>
      </c>
      <c r="H812" s="50">
        <f t="shared" si="12"/>
        <v>0</v>
      </c>
    </row>
    <row r="813" spans="1:8" hidden="1">
      <c r="A813" s="31" t="s">
        <v>2490</v>
      </c>
      <c r="B813" s="31" t="s">
        <v>2584</v>
      </c>
      <c r="C813" s="31" t="s">
        <v>2406</v>
      </c>
      <c r="D813" s="41">
        <v>102661.67459059562</v>
      </c>
      <c r="E813" s="31" t="s">
        <v>2407</v>
      </c>
      <c r="F813" s="35" t="str">
        <f>INDEX('Crosswalk Particulates'!$B:$B,MATCH('2017 EPA Data'!A813,'Crosswalk Particulates'!$A:$A,0))</f>
        <v>Commercial Buildings Sector</v>
      </c>
      <c r="G813" s="39">
        <f>INDEX('Crosswalk Particulates'!$E:$E,MATCH('2017 EPA Data'!$B813,'Crosswalk Particulates'!$D:$D,0))</f>
        <v>0</v>
      </c>
      <c r="H813" s="50">
        <f t="shared" si="12"/>
        <v>0</v>
      </c>
    </row>
    <row r="814" spans="1:8" hidden="1">
      <c r="A814" s="31" t="s">
        <v>2421</v>
      </c>
      <c r="B814" s="31" t="s">
        <v>2525</v>
      </c>
      <c r="C814" s="31" t="s">
        <v>2406</v>
      </c>
      <c r="D814" s="41">
        <v>102278.12209640608</v>
      </c>
      <c r="E814" s="31" t="s">
        <v>2407</v>
      </c>
      <c r="F814" s="35" t="str">
        <f>INDEX('Crosswalk Particulates'!$B:$B,MATCH('2017 EPA Data'!A814,'Crosswalk Particulates'!$A:$A,0))</f>
        <v>Other-EPA</v>
      </c>
      <c r="G814" s="39">
        <f>INDEX('Crosswalk Particulates'!$E:$E,MATCH('2017 EPA Data'!$B814,'Crosswalk Particulates'!$D:$D,0))</f>
        <v>0</v>
      </c>
      <c r="H814" s="50">
        <f t="shared" si="12"/>
        <v>0</v>
      </c>
    </row>
    <row r="815" spans="1:8" hidden="1">
      <c r="A815" s="31" t="s">
        <v>2489</v>
      </c>
      <c r="B815" s="31" t="s">
        <v>2498</v>
      </c>
      <c r="C815" s="31" t="s">
        <v>2446</v>
      </c>
      <c r="D815" s="41">
        <v>102153.4715883621</v>
      </c>
      <c r="E815" s="31" t="s">
        <v>2411</v>
      </c>
      <c r="F815" s="35" t="str">
        <f>INDEX('Crosswalk Particulates'!$B:$B,MATCH('2017 EPA Data'!A815,'Crosswalk Particulates'!$A:$A,0))</f>
        <v>industry-fuel-biomass</v>
      </c>
      <c r="G815" s="39" t="str">
        <f>INDEX('Crosswalk Particulates'!$E:$E,MATCH('2017 EPA Data'!$B815,'Crosswalk Particulates'!$D:$D,0))</f>
        <v>NOX</v>
      </c>
      <c r="H815" s="50">
        <f t="shared" si="12"/>
        <v>92672180773.432251</v>
      </c>
    </row>
    <row r="816" spans="1:8" hidden="1">
      <c r="A816" s="31" t="s">
        <v>2474</v>
      </c>
      <c r="B816" s="31" t="s">
        <v>2437</v>
      </c>
      <c r="C816" s="31" t="s">
        <v>2406</v>
      </c>
      <c r="D816" s="41">
        <v>101967.97610062458</v>
      </c>
      <c r="E816" s="31" t="s">
        <v>2407</v>
      </c>
      <c r="F816" s="35" t="str">
        <f>INDEX('Crosswalk Particulates'!$B:$B,MATCH('2017 EPA Data'!A816,'Crosswalk Particulates'!$A:$A,0))</f>
        <v>process-other-industry</v>
      </c>
      <c r="G816" s="39">
        <f>INDEX('Crosswalk Particulates'!$E:$E,MATCH('2017 EPA Data'!$B816,'Crosswalk Particulates'!$D:$D,0))</f>
        <v>0</v>
      </c>
      <c r="H816" s="50">
        <f t="shared" si="12"/>
        <v>0</v>
      </c>
    </row>
    <row r="817" spans="1:8" hidden="1">
      <c r="A817" s="31" t="s">
        <v>2496</v>
      </c>
      <c r="B817" s="31" t="s">
        <v>2449</v>
      </c>
      <c r="C817" s="31" t="s">
        <v>2446</v>
      </c>
      <c r="D817" s="41">
        <v>101751.74160115</v>
      </c>
      <c r="E817" s="31" t="s">
        <v>2411</v>
      </c>
      <c r="F817" s="35" t="str">
        <f>INDEX('Crosswalk Particulates'!$B:$B,MATCH('2017 EPA Data'!A817,'Crosswalk Particulates'!$A:$A,0))</f>
        <v>process-cement-industry</v>
      </c>
      <c r="G817" s="39" t="str">
        <f>INDEX('Crosswalk Particulates'!$E:$E,MATCH('2017 EPA Data'!$B817,'Crosswalk Particulates'!$D:$D,0))</f>
        <v>CO</v>
      </c>
      <c r="H817" s="50">
        <f t="shared" si="12"/>
        <v>92307737026.018112</v>
      </c>
    </row>
    <row r="818" spans="1:8" hidden="1">
      <c r="A818" s="31" t="s">
        <v>2421</v>
      </c>
      <c r="B818" s="31" t="s">
        <v>2503</v>
      </c>
      <c r="C818" s="31" t="s">
        <v>2406</v>
      </c>
      <c r="D818" s="41">
        <v>100905.94168927577</v>
      </c>
      <c r="E818" s="31" t="s">
        <v>2407</v>
      </c>
      <c r="F818" s="35" t="str">
        <f>INDEX('Crosswalk Particulates'!$B:$B,MATCH('2017 EPA Data'!A818,'Crosswalk Particulates'!$A:$A,0))</f>
        <v>Other-EPA</v>
      </c>
      <c r="G818" s="39">
        <f>INDEX('Crosswalk Particulates'!$E:$E,MATCH('2017 EPA Data'!$B818,'Crosswalk Particulates'!$D:$D,0))</f>
        <v>0</v>
      </c>
      <c r="H818" s="50">
        <f t="shared" si="12"/>
        <v>0</v>
      </c>
    </row>
    <row r="819" spans="1:8" hidden="1">
      <c r="A819" s="31" t="s">
        <v>2490</v>
      </c>
      <c r="B819" s="31" t="s">
        <v>2550</v>
      </c>
      <c r="C819" s="31" t="s">
        <v>2406</v>
      </c>
      <c r="D819" s="41">
        <v>100625.40834537199</v>
      </c>
      <c r="E819" s="31" t="s">
        <v>2407</v>
      </c>
      <c r="F819" s="35" t="str">
        <f>INDEX('Crosswalk Particulates'!$B:$B,MATCH('2017 EPA Data'!A819,'Crosswalk Particulates'!$A:$A,0))</f>
        <v>Commercial Buildings Sector</v>
      </c>
      <c r="G819" s="39">
        <f>INDEX('Crosswalk Particulates'!$E:$E,MATCH('2017 EPA Data'!$B819,'Crosswalk Particulates'!$D:$D,0))</f>
        <v>0</v>
      </c>
      <c r="H819" s="50">
        <f t="shared" si="12"/>
        <v>0</v>
      </c>
    </row>
    <row r="820" spans="1:8" hidden="1">
      <c r="A820" s="31" t="s">
        <v>2448</v>
      </c>
      <c r="B820" s="31" t="s">
        <v>2519</v>
      </c>
      <c r="D820" s="41">
        <v>100437.33825131794</v>
      </c>
      <c r="E820" s="31" t="s">
        <v>2411</v>
      </c>
      <c r="F820" s="35" t="str">
        <f>INDEX('Crosswalk Particulates'!$B:$B,MATCH('2017 EPA Data'!A820,'Crosswalk Particulates'!$A:$A,0))</f>
        <v>process-waste-industry</v>
      </c>
      <c r="G820" s="39">
        <f>INDEX('Crosswalk Particulates'!$E:$E,MATCH('2017 EPA Data'!$B820,'Crosswalk Particulates'!$D:$D,0))</f>
        <v>0</v>
      </c>
      <c r="H820" s="50">
        <f t="shared" si="12"/>
        <v>91115328946.773544</v>
      </c>
    </row>
    <row r="821" spans="1:8" hidden="1">
      <c r="A821" s="31" t="s">
        <v>2416</v>
      </c>
      <c r="B821" s="31" t="s">
        <v>2445</v>
      </c>
      <c r="C821" s="31" t="s">
        <v>2446</v>
      </c>
      <c r="D821" s="41">
        <v>99553.998633855867</v>
      </c>
      <c r="E821" s="31" t="s">
        <v>2411</v>
      </c>
      <c r="F821" s="35" t="str">
        <f>INDEX('Crosswalk Particulates'!$B:$B,MATCH('2017 EPA Data'!A821,'Crosswalk Particulates'!$A:$A,0))</f>
        <v>Transportation Sector</v>
      </c>
      <c r="G821" s="39" t="str">
        <f>INDEX('Crosswalk Particulates'!$E:$E,MATCH('2017 EPA Data'!$B821,'Crosswalk Particulates'!$D:$D,0))</f>
        <v>VOC</v>
      </c>
      <c r="H821" s="50">
        <f t="shared" si="12"/>
        <v>90313975772.564774</v>
      </c>
    </row>
    <row r="822" spans="1:8" hidden="1">
      <c r="A822" s="31" t="s">
        <v>2538</v>
      </c>
      <c r="B822" s="31" t="s">
        <v>2413</v>
      </c>
      <c r="C822" s="31" t="s">
        <v>2406</v>
      </c>
      <c r="D822" s="41">
        <v>99299.519333410659</v>
      </c>
      <c r="E822" s="31" t="s">
        <v>2407</v>
      </c>
      <c r="F822" s="35" t="str">
        <f>INDEX('Crosswalk Particulates'!$B:$B,MATCH('2017 EPA Data'!A822,'Crosswalk Particulates'!$A:$A,0))</f>
        <v>Electricity Sector</v>
      </c>
      <c r="G822" s="39">
        <f>INDEX('Crosswalk Particulates'!$E:$E,MATCH('2017 EPA Data'!$B822,'Crosswalk Particulates'!$D:$D,0))</f>
        <v>0</v>
      </c>
      <c r="H822" s="50">
        <f t="shared" si="12"/>
        <v>0</v>
      </c>
    </row>
    <row r="823" spans="1:8" hidden="1">
      <c r="A823" s="31" t="s">
        <v>2481</v>
      </c>
      <c r="B823" s="31" t="s">
        <v>2585</v>
      </c>
      <c r="C823" s="31" t="s">
        <v>2406</v>
      </c>
      <c r="D823" s="41">
        <v>98864.903663000005</v>
      </c>
      <c r="E823" s="31" t="s">
        <v>2407</v>
      </c>
      <c r="F823" s="35" t="str">
        <f>INDEX('Crosswalk Particulates'!$B:$B,MATCH('2017 EPA Data'!A823,'Crosswalk Particulates'!$A:$A,0))</f>
        <v>process-ngps-industry</v>
      </c>
      <c r="G823" s="39">
        <f>INDEX('Crosswalk Particulates'!$E:$E,MATCH('2017 EPA Data'!$B823,'Crosswalk Particulates'!$D:$D,0))</f>
        <v>0</v>
      </c>
      <c r="H823" s="50">
        <f t="shared" si="12"/>
        <v>0</v>
      </c>
    </row>
    <row r="824" spans="1:8" hidden="1">
      <c r="A824" s="31" t="s">
        <v>2536</v>
      </c>
      <c r="B824" s="31" t="s">
        <v>2501</v>
      </c>
      <c r="C824" s="31" t="s">
        <v>2406</v>
      </c>
      <c r="D824" s="41">
        <v>98804.68</v>
      </c>
      <c r="E824" s="31" t="s">
        <v>2407</v>
      </c>
      <c r="F824" s="35" t="str">
        <f>INDEX('Crosswalk Particulates'!$B:$B,MATCH('2017 EPA Data'!A824,'Crosswalk Particulates'!$A:$A,0))</f>
        <v>process-mining-industry</v>
      </c>
      <c r="G824" s="39">
        <f>INDEX('Crosswalk Particulates'!$E:$E,MATCH('2017 EPA Data'!$B824,'Crosswalk Particulates'!$D:$D,0))</f>
        <v>0</v>
      </c>
      <c r="H824" s="50">
        <f t="shared" si="12"/>
        <v>0</v>
      </c>
    </row>
    <row r="825" spans="1:8" hidden="1">
      <c r="A825" s="31" t="s">
        <v>2436</v>
      </c>
      <c r="B825" s="31" t="s">
        <v>2502</v>
      </c>
      <c r="C825" s="31" t="s">
        <v>2406</v>
      </c>
      <c r="D825" s="41">
        <v>98039.810582698614</v>
      </c>
      <c r="E825" s="31" t="s">
        <v>2407</v>
      </c>
      <c r="F825" s="35" t="str">
        <f>INDEX('Crosswalk Particulates'!$B:$B,MATCH('2017 EPA Data'!A825,'Crosswalk Particulates'!$A:$A,0))</f>
        <v>process-other-industry</v>
      </c>
      <c r="G825" s="39">
        <f>INDEX('Crosswalk Particulates'!$E:$E,MATCH('2017 EPA Data'!$B825,'Crosswalk Particulates'!$D:$D,0))</f>
        <v>0</v>
      </c>
      <c r="H825" s="50">
        <f t="shared" si="12"/>
        <v>0</v>
      </c>
    </row>
    <row r="826" spans="1:8" hidden="1">
      <c r="A826" s="31" t="s">
        <v>2458</v>
      </c>
      <c r="B826" s="31" t="s">
        <v>2437</v>
      </c>
      <c r="C826" s="31" t="s">
        <v>2406</v>
      </c>
      <c r="D826" s="41">
        <v>97832.665594015183</v>
      </c>
      <c r="E826" s="31" t="s">
        <v>2407</v>
      </c>
      <c r="F826" s="35" t="str">
        <f>INDEX('Crosswalk Particulates'!$B:$B,MATCH('2017 EPA Data'!A826,'Crosswalk Particulates'!$A:$A,0))</f>
        <v>Transportation Sector</v>
      </c>
      <c r="G826" s="39">
        <f>INDEX('Crosswalk Particulates'!$E:$E,MATCH('2017 EPA Data'!$B826,'Crosswalk Particulates'!$D:$D,0))</f>
        <v>0</v>
      </c>
      <c r="H826" s="50">
        <f t="shared" si="12"/>
        <v>0</v>
      </c>
    </row>
    <row r="827" spans="1:8" hidden="1">
      <c r="A827" s="31" t="s">
        <v>2423</v>
      </c>
      <c r="B827" s="31" t="s">
        <v>2584</v>
      </c>
      <c r="C827" s="31" t="s">
        <v>2406</v>
      </c>
      <c r="D827" s="41">
        <v>97454.997901262657</v>
      </c>
      <c r="E827" s="31" t="s">
        <v>2407</v>
      </c>
      <c r="F827" s="35" t="str">
        <f>INDEX('Crosswalk Particulates'!$B:$B,MATCH('2017 EPA Data'!A827,'Crosswalk Particulates'!$A:$A,0))</f>
        <v>Other-EPA</v>
      </c>
      <c r="G827" s="39">
        <f>INDEX('Crosswalk Particulates'!$E:$E,MATCH('2017 EPA Data'!$B827,'Crosswalk Particulates'!$D:$D,0))</f>
        <v>0</v>
      </c>
      <c r="H827" s="50">
        <f t="shared" si="12"/>
        <v>0</v>
      </c>
    </row>
    <row r="828" spans="1:8" hidden="1">
      <c r="A828" s="31" t="s">
        <v>2492</v>
      </c>
      <c r="B828" s="31" t="s">
        <v>2449</v>
      </c>
      <c r="C828" s="31" t="s">
        <v>2446</v>
      </c>
      <c r="D828" s="41">
        <v>97394.487413683499</v>
      </c>
      <c r="E828" s="31" t="s">
        <v>2411</v>
      </c>
      <c r="F828" s="35" t="str">
        <f>INDEX('Crosswalk Particulates'!$B:$B,MATCH('2017 EPA Data'!A828,'Crosswalk Particulates'!$A:$A,0))</f>
        <v>Transportation Sector</v>
      </c>
      <c r="G828" s="39" t="str">
        <f>INDEX('Crosswalk Particulates'!$E:$E,MATCH('2017 EPA Data'!$B828,'Crosswalk Particulates'!$D:$D,0))</f>
        <v>CO</v>
      </c>
      <c r="H828" s="50">
        <f t="shared" si="12"/>
        <v>88354897817.931</v>
      </c>
    </row>
    <row r="829" spans="1:8" hidden="1">
      <c r="A829" s="31" t="s">
        <v>2427</v>
      </c>
      <c r="B829" s="31" t="s">
        <v>2428</v>
      </c>
      <c r="C829" s="31" t="s">
        <v>2406</v>
      </c>
      <c r="D829" s="41">
        <v>96945.217216692006</v>
      </c>
      <c r="E829" s="31" t="s">
        <v>2407</v>
      </c>
      <c r="F829" s="35" t="str">
        <f>INDEX('Crosswalk Particulates'!$B:$B,MATCH('2017 EPA Data'!A829,'Crosswalk Particulates'!$A:$A,0))</f>
        <v>process-other-industry</v>
      </c>
      <c r="G829" s="39">
        <f>INDEX('Crosswalk Particulates'!$E:$E,MATCH('2017 EPA Data'!$B829,'Crosswalk Particulates'!$D:$D,0))</f>
        <v>0</v>
      </c>
      <c r="H829" s="50">
        <f t="shared" si="12"/>
        <v>0</v>
      </c>
    </row>
    <row r="830" spans="1:8" hidden="1">
      <c r="A830" s="31" t="s">
        <v>2454</v>
      </c>
      <c r="B830" s="31" t="s">
        <v>2479</v>
      </c>
      <c r="C830" s="31" t="s">
        <v>2446</v>
      </c>
      <c r="D830" s="41">
        <v>96838.946738144994</v>
      </c>
      <c r="E830" s="31" t="s">
        <v>2411</v>
      </c>
      <c r="F830" s="35" t="str">
        <f>INDEX('Crosswalk Particulates'!$B:$B,MATCH('2017 EPA Data'!A830,'Crosswalk Particulates'!$A:$A,0))</f>
        <v>Electricity Sector</v>
      </c>
      <c r="G830" s="39" t="str">
        <f>INDEX('Crosswalk Particulates'!$E:$E,MATCH('2017 EPA Data'!$B830,'Crosswalk Particulates'!$D:$D,0))</f>
        <v>PM10</v>
      </c>
      <c r="H830" s="50">
        <f t="shared" si="12"/>
        <v>87850919195.276291</v>
      </c>
    </row>
    <row r="831" spans="1:8" hidden="1">
      <c r="A831" s="31" t="s">
        <v>2454</v>
      </c>
      <c r="B831" s="31" t="s">
        <v>2464</v>
      </c>
      <c r="C831" s="31" t="s">
        <v>2406</v>
      </c>
      <c r="D831" s="41">
        <v>96635.153640000004</v>
      </c>
      <c r="E831" s="31" t="s">
        <v>2407</v>
      </c>
      <c r="F831" s="35" t="str">
        <f>INDEX('Crosswalk Particulates'!$B:$B,MATCH('2017 EPA Data'!A831,'Crosswalk Particulates'!$A:$A,0))</f>
        <v>Electricity Sector</v>
      </c>
      <c r="G831" s="39">
        <f>INDEX('Crosswalk Particulates'!$E:$E,MATCH('2017 EPA Data'!$B831,'Crosswalk Particulates'!$D:$D,0))</f>
        <v>0</v>
      </c>
      <c r="H831" s="50">
        <f t="shared" si="12"/>
        <v>0</v>
      </c>
    </row>
    <row r="832" spans="1:8" hidden="1">
      <c r="A832" s="31" t="s">
        <v>2408</v>
      </c>
      <c r="B832" s="31" t="s">
        <v>2456</v>
      </c>
      <c r="C832" s="31" t="s">
        <v>2406</v>
      </c>
      <c r="D832" s="41">
        <v>96379.318046222004</v>
      </c>
      <c r="E832" s="31" t="s">
        <v>2407</v>
      </c>
      <c r="F832" s="35" t="str">
        <f>INDEX('Crosswalk Particulates'!$B:$B,MATCH('2017 EPA Data'!A832,'Crosswalk Particulates'!$A:$A,0))</f>
        <v>process-other-industry</v>
      </c>
      <c r="G832" s="39">
        <f>INDEX('Crosswalk Particulates'!$E:$E,MATCH('2017 EPA Data'!$B832,'Crosswalk Particulates'!$D:$D,0))</f>
        <v>0</v>
      </c>
      <c r="H832" s="50">
        <f t="shared" si="12"/>
        <v>0</v>
      </c>
    </row>
    <row r="833" spans="1:8" hidden="1">
      <c r="A833" s="31" t="s">
        <v>2436</v>
      </c>
      <c r="B833" s="31" t="s">
        <v>2469</v>
      </c>
      <c r="C833" s="31" t="s">
        <v>2406</v>
      </c>
      <c r="D833" s="41">
        <v>96169.8486137</v>
      </c>
      <c r="E833" s="31" t="s">
        <v>2407</v>
      </c>
      <c r="F833" s="35" t="str">
        <f>INDEX('Crosswalk Particulates'!$B:$B,MATCH('2017 EPA Data'!A833,'Crosswalk Particulates'!$A:$A,0))</f>
        <v>process-other-industry</v>
      </c>
      <c r="G833" s="39">
        <f>INDEX('Crosswalk Particulates'!$E:$E,MATCH('2017 EPA Data'!$B833,'Crosswalk Particulates'!$D:$D,0))</f>
        <v>0</v>
      </c>
      <c r="H833" s="50">
        <f t="shared" si="12"/>
        <v>0</v>
      </c>
    </row>
    <row r="834" spans="1:8" hidden="1">
      <c r="A834" s="31" t="s">
        <v>2448</v>
      </c>
      <c r="B834" s="31" t="s">
        <v>2586</v>
      </c>
      <c r="C834" s="31" t="s">
        <v>2406</v>
      </c>
      <c r="D834" s="41">
        <v>95441.849520794</v>
      </c>
      <c r="E834" s="31" t="s">
        <v>2407</v>
      </c>
      <c r="F834" s="35" t="str">
        <f>INDEX('Crosswalk Particulates'!$B:$B,MATCH('2017 EPA Data'!A834,'Crosswalk Particulates'!$A:$A,0))</f>
        <v>process-waste-industry</v>
      </c>
      <c r="G834" s="39">
        <f>INDEX('Crosswalk Particulates'!$E:$E,MATCH('2017 EPA Data'!$B834,'Crosswalk Particulates'!$D:$D,0))</f>
        <v>0</v>
      </c>
      <c r="H834" s="50">
        <f t="shared" si="12"/>
        <v>0</v>
      </c>
    </row>
    <row r="835" spans="1:8" hidden="1">
      <c r="A835" s="31" t="s">
        <v>2439</v>
      </c>
      <c r="B835" s="31" t="s">
        <v>2451</v>
      </c>
      <c r="C835" s="31" t="s">
        <v>2406</v>
      </c>
      <c r="D835" s="41">
        <v>95396.435800000007</v>
      </c>
      <c r="E835" s="31" t="s">
        <v>2407</v>
      </c>
      <c r="F835" s="35" t="str">
        <f>INDEX('Crosswalk Particulates'!$B:$B,MATCH('2017 EPA Data'!A835,'Crosswalk Particulates'!$A:$A,0))</f>
        <v>process-other-industry</v>
      </c>
      <c r="G835" s="39">
        <f>INDEX('Crosswalk Particulates'!$E:$E,MATCH('2017 EPA Data'!$B835,'Crosswalk Particulates'!$D:$D,0))</f>
        <v>0</v>
      </c>
      <c r="H835" s="50">
        <f t="shared" si="12"/>
        <v>0</v>
      </c>
    </row>
    <row r="836" spans="1:8" hidden="1">
      <c r="A836" s="31" t="s">
        <v>2467</v>
      </c>
      <c r="B836" s="31" t="s">
        <v>2462</v>
      </c>
      <c r="C836" s="31" t="s">
        <v>2406</v>
      </c>
      <c r="D836" s="41">
        <v>95077.110313234007</v>
      </c>
      <c r="E836" s="31" t="s">
        <v>2407</v>
      </c>
      <c r="F836" s="35" t="str">
        <f>INDEX('Crosswalk Particulates'!$B:$B,MATCH('2017 EPA Data'!A836,'Crosswalk Particulates'!$A:$A,0))</f>
        <v>process-chemicals-industry</v>
      </c>
      <c r="G836" s="39">
        <f>INDEX('Crosswalk Particulates'!$E:$E,MATCH('2017 EPA Data'!$B836,'Crosswalk Particulates'!$D:$D,0))</f>
        <v>0</v>
      </c>
      <c r="H836" s="50">
        <f t="shared" ref="H836:H899" si="13">IF(E836="TON",D836/metricton_to_shortton,0)*10^6</f>
        <v>0</v>
      </c>
    </row>
    <row r="837" spans="1:8" hidden="1">
      <c r="A837" s="31" t="s">
        <v>2408</v>
      </c>
      <c r="B837" s="31" t="s">
        <v>2587</v>
      </c>
      <c r="C837" s="31" t="s">
        <v>2410</v>
      </c>
      <c r="D837" s="41">
        <v>94765.121363717801</v>
      </c>
      <c r="E837" s="31" t="s">
        <v>2411</v>
      </c>
      <c r="F837" s="35" t="str">
        <f>INDEX('Crosswalk Particulates'!$B:$B,MATCH('2017 EPA Data'!A837,'Crosswalk Particulates'!$A:$A,0))</f>
        <v>process-other-industry</v>
      </c>
      <c r="G837" s="39" t="str">
        <f>INDEX('Crosswalk Particulates'!$E:$E,MATCH('2017 EPA Data'!$B837,'Crosswalk Particulates'!$D:$D,0))</f>
        <v>N2O</v>
      </c>
      <c r="H837" s="50">
        <f t="shared" si="13"/>
        <v>85969574224.780518</v>
      </c>
    </row>
    <row r="838" spans="1:8" hidden="1">
      <c r="A838" s="31" t="s">
        <v>2434</v>
      </c>
      <c r="B838" s="31" t="s">
        <v>2447</v>
      </c>
      <c r="C838" s="31" t="s">
        <v>2406</v>
      </c>
      <c r="D838" s="41">
        <v>94744.26847048926</v>
      </c>
      <c r="E838" s="31" t="s">
        <v>2407</v>
      </c>
      <c r="F838" s="35" t="str">
        <f>INDEX('Crosswalk Particulates'!$B:$B,MATCH('2017 EPA Data'!A838,'Crosswalk Particulates'!$A:$A,0))</f>
        <v>Transportation Sector</v>
      </c>
      <c r="G838" s="39">
        <f>INDEX('Crosswalk Particulates'!$E:$E,MATCH('2017 EPA Data'!$B838,'Crosswalk Particulates'!$D:$D,0))</f>
        <v>0</v>
      </c>
      <c r="H838" s="50">
        <f t="shared" si="13"/>
        <v>0</v>
      </c>
    </row>
    <row r="839" spans="1:8" hidden="1">
      <c r="A839" s="31" t="s">
        <v>2485</v>
      </c>
      <c r="B839" s="31" t="s">
        <v>2500</v>
      </c>
      <c r="C839" s="31" t="s">
        <v>2406</v>
      </c>
      <c r="D839" s="41">
        <v>94515.916108999998</v>
      </c>
      <c r="E839" s="31" t="s">
        <v>2407</v>
      </c>
      <c r="F839" s="35" t="str">
        <f>INDEX('Crosswalk Particulates'!$B:$B,MATCH('2017 EPA Data'!A839,'Crosswalk Particulates'!$A:$A,0))</f>
        <v>industry-fuel-coal</v>
      </c>
      <c r="G839" s="39">
        <f>INDEX('Crosswalk Particulates'!$E:$E,MATCH('2017 EPA Data'!$B839,'Crosswalk Particulates'!$D:$D,0))</f>
        <v>0</v>
      </c>
      <c r="H839" s="50">
        <f t="shared" si="13"/>
        <v>0</v>
      </c>
    </row>
    <row r="840" spans="1:8" hidden="1">
      <c r="A840" s="31" t="s">
        <v>2408</v>
      </c>
      <c r="B840" s="31" t="s">
        <v>2588</v>
      </c>
      <c r="C840" s="31" t="s">
        <v>2406</v>
      </c>
      <c r="D840" s="41">
        <v>94111.256291600002</v>
      </c>
      <c r="E840" s="31" t="s">
        <v>2407</v>
      </c>
      <c r="F840" s="35" t="str">
        <f>INDEX('Crosswalk Particulates'!$B:$B,MATCH('2017 EPA Data'!A840,'Crosswalk Particulates'!$A:$A,0))</f>
        <v>process-other-industry</v>
      </c>
      <c r="G840" s="39">
        <f>INDEX('Crosswalk Particulates'!$E:$E,MATCH('2017 EPA Data'!$B840,'Crosswalk Particulates'!$D:$D,0))</f>
        <v>0</v>
      </c>
      <c r="H840" s="50">
        <f t="shared" si="13"/>
        <v>0</v>
      </c>
    </row>
    <row r="841" spans="1:8" hidden="1">
      <c r="A841" s="31" t="s">
        <v>2439</v>
      </c>
      <c r="B841" s="31" t="s">
        <v>2589</v>
      </c>
      <c r="C841" s="31" t="s">
        <v>2406</v>
      </c>
      <c r="D841" s="41">
        <v>94010.251308021994</v>
      </c>
      <c r="E841" s="31" t="s">
        <v>2407</v>
      </c>
      <c r="F841" s="35" t="str">
        <f>INDEX('Crosswalk Particulates'!$B:$B,MATCH('2017 EPA Data'!A841,'Crosswalk Particulates'!$A:$A,0))</f>
        <v>process-other-industry</v>
      </c>
      <c r="G841" s="39">
        <f>INDEX('Crosswalk Particulates'!$E:$E,MATCH('2017 EPA Data'!$B841,'Crosswalk Particulates'!$D:$D,0))</f>
        <v>0</v>
      </c>
      <c r="H841" s="50">
        <f t="shared" si="13"/>
        <v>0</v>
      </c>
    </row>
    <row r="842" spans="1:8" hidden="1">
      <c r="A842" s="31" t="s">
        <v>2467</v>
      </c>
      <c r="B842" s="31" t="s">
        <v>2445</v>
      </c>
      <c r="C842" s="31" t="s">
        <v>2446</v>
      </c>
      <c r="D842" s="41">
        <v>93595.999835317445</v>
      </c>
      <c r="E842" s="31" t="s">
        <v>2411</v>
      </c>
      <c r="F842" s="35" t="str">
        <f>INDEX('Crosswalk Particulates'!$B:$B,MATCH('2017 EPA Data'!A842,'Crosswalk Particulates'!$A:$A,0))</f>
        <v>process-chemicals-industry</v>
      </c>
      <c r="G842" s="39" t="str">
        <f>INDEX('Crosswalk Particulates'!$E:$E,MATCH('2017 EPA Data'!$B842,'Crosswalk Particulates'!$D:$D,0))</f>
        <v>VOC</v>
      </c>
      <c r="H842" s="50">
        <f t="shared" si="13"/>
        <v>84908963753.678604</v>
      </c>
    </row>
    <row r="843" spans="1:8" hidden="1">
      <c r="A843" s="31" t="s">
        <v>2440</v>
      </c>
      <c r="B843" s="31" t="s">
        <v>2590</v>
      </c>
      <c r="C843" s="31" t="s">
        <v>2406</v>
      </c>
      <c r="D843" s="41">
        <v>92799.04164935631</v>
      </c>
      <c r="E843" s="31" t="s">
        <v>2407</v>
      </c>
      <c r="F843" s="35" t="str">
        <f>INDEX('Crosswalk Particulates'!$B:$B,MATCH('2017 EPA Data'!A843,'Crosswalk Particulates'!$A:$A,0))</f>
        <v>industry-fuel-natural gas</v>
      </c>
      <c r="G843" s="39">
        <f>INDEX('Crosswalk Particulates'!$E:$E,MATCH('2017 EPA Data'!$B843,'Crosswalk Particulates'!$D:$D,0))</f>
        <v>0</v>
      </c>
      <c r="H843" s="50">
        <f t="shared" si="13"/>
        <v>0</v>
      </c>
    </row>
    <row r="844" spans="1:8" hidden="1">
      <c r="A844" s="31" t="s">
        <v>2485</v>
      </c>
      <c r="B844" s="31" t="s">
        <v>2413</v>
      </c>
      <c r="C844" s="31" t="s">
        <v>2406</v>
      </c>
      <c r="D844" s="41">
        <v>92614.420243513494</v>
      </c>
      <c r="E844" s="31" t="s">
        <v>2407</v>
      </c>
      <c r="F844" s="35" t="str">
        <f>INDEX('Crosswalk Particulates'!$B:$B,MATCH('2017 EPA Data'!A844,'Crosswalk Particulates'!$A:$A,0))</f>
        <v>industry-fuel-coal</v>
      </c>
      <c r="G844" s="39">
        <f>INDEX('Crosswalk Particulates'!$E:$E,MATCH('2017 EPA Data'!$B844,'Crosswalk Particulates'!$D:$D,0))</f>
        <v>0</v>
      </c>
      <c r="H844" s="50">
        <f t="shared" si="13"/>
        <v>0</v>
      </c>
    </row>
    <row r="845" spans="1:8" hidden="1">
      <c r="A845" s="31" t="s">
        <v>2470</v>
      </c>
      <c r="B845" s="31" t="s">
        <v>2424</v>
      </c>
      <c r="C845" s="31" t="s">
        <v>2406</v>
      </c>
      <c r="D845" s="41">
        <v>92341.019739377545</v>
      </c>
      <c r="E845" s="31" t="s">
        <v>2407</v>
      </c>
      <c r="F845" s="35" t="str">
        <f>INDEX('Crosswalk Particulates'!$B:$B,MATCH('2017 EPA Data'!A845,'Crosswalk Particulates'!$A:$A,0))</f>
        <v>Electricity Sector</v>
      </c>
      <c r="G845" s="39">
        <f>INDEX('Crosswalk Particulates'!$E:$E,MATCH('2017 EPA Data'!$B845,'Crosswalk Particulates'!$D:$D,0))</f>
        <v>0</v>
      </c>
      <c r="H845" s="50">
        <f t="shared" si="13"/>
        <v>0</v>
      </c>
    </row>
    <row r="846" spans="1:8" hidden="1">
      <c r="A846" s="31" t="s">
        <v>2467</v>
      </c>
      <c r="B846" s="31" t="s">
        <v>2493</v>
      </c>
      <c r="C846" s="31" t="s">
        <v>2406</v>
      </c>
      <c r="D846" s="41">
        <v>92096.105456000005</v>
      </c>
      <c r="E846" s="31" t="s">
        <v>2407</v>
      </c>
      <c r="F846" s="35" t="str">
        <f>INDEX('Crosswalk Particulates'!$B:$B,MATCH('2017 EPA Data'!A846,'Crosswalk Particulates'!$A:$A,0))</f>
        <v>process-chemicals-industry</v>
      </c>
      <c r="G846" s="39">
        <f>INDEX('Crosswalk Particulates'!$E:$E,MATCH('2017 EPA Data'!$B846,'Crosswalk Particulates'!$D:$D,0))</f>
        <v>0</v>
      </c>
      <c r="H846" s="50">
        <f t="shared" si="13"/>
        <v>0</v>
      </c>
    </row>
    <row r="847" spans="1:8" hidden="1">
      <c r="A847" s="31" t="s">
        <v>2427</v>
      </c>
      <c r="B847" s="31" t="s">
        <v>2528</v>
      </c>
      <c r="C847" s="31" t="s">
        <v>2406</v>
      </c>
      <c r="D847" s="41">
        <v>92017.696844279999</v>
      </c>
      <c r="E847" s="31" t="s">
        <v>2407</v>
      </c>
      <c r="F847" s="35" t="str">
        <f>INDEX('Crosswalk Particulates'!$B:$B,MATCH('2017 EPA Data'!A847,'Crosswalk Particulates'!$A:$A,0))</f>
        <v>process-other-industry</v>
      </c>
      <c r="G847" s="39">
        <f>INDEX('Crosswalk Particulates'!$E:$E,MATCH('2017 EPA Data'!$B847,'Crosswalk Particulates'!$D:$D,0))</f>
        <v>0</v>
      </c>
      <c r="H847" s="50">
        <f t="shared" si="13"/>
        <v>0</v>
      </c>
    </row>
    <row r="848" spans="1:8" hidden="1">
      <c r="A848" s="31" t="s">
        <v>2412</v>
      </c>
      <c r="B848" s="31" t="s">
        <v>2525</v>
      </c>
      <c r="C848" s="31" t="s">
        <v>2406</v>
      </c>
      <c r="D848" s="41">
        <v>91516.789601222554</v>
      </c>
      <c r="E848" s="31" t="s">
        <v>2407</v>
      </c>
      <c r="F848" s="35" t="str">
        <f>INDEX('Crosswalk Particulates'!$B:$B,MATCH('2017 EPA Data'!A848,'Crosswalk Particulates'!$A:$A,0))</f>
        <v>Transportation Sector</v>
      </c>
      <c r="G848" s="39">
        <f>INDEX('Crosswalk Particulates'!$E:$E,MATCH('2017 EPA Data'!$B848,'Crosswalk Particulates'!$D:$D,0))</f>
        <v>0</v>
      </c>
      <c r="H848" s="50">
        <f t="shared" si="13"/>
        <v>0</v>
      </c>
    </row>
    <row r="849" spans="1:8" hidden="1">
      <c r="A849" s="31" t="s">
        <v>2408</v>
      </c>
      <c r="B849" s="31" t="s">
        <v>2539</v>
      </c>
      <c r="C849" s="31" t="s">
        <v>2406</v>
      </c>
      <c r="D849" s="41">
        <v>91253.276032637601</v>
      </c>
      <c r="E849" s="31" t="s">
        <v>2407</v>
      </c>
      <c r="F849" s="35" t="str">
        <f>INDEX('Crosswalk Particulates'!$B:$B,MATCH('2017 EPA Data'!A849,'Crosswalk Particulates'!$A:$A,0))</f>
        <v>process-other-industry</v>
      </c>
      <c r="G849" s="39">
        <f>INDEX('Crosswalk Particulates'!$E:$E,MATCH('2017 EPA Data'!$B849,'Crosswalk Particulates'!$D:$D,0))</f>
        <v>0</v>
      </c>
      <c r="H849" s="50">
        <f t="shared" si="13"/>
        <v>0</v>
      </c>
    </row>
    <row r="850" spans="1:8" hidden="1">
      <c r="A850" s="31" t="s">
        <v>2473</v>
      </c>
      <c r="B850" s="31" t="s">
        <v>2464</v>
      </c>
      <c r="C850" s="31" t="s">
        <v>2406</v>
      </c>
      <c r="D850" s="41">
        <v>90947.540112000002</v>
      </c>
      <c r="E850" s="31" t="s">
        <v>2407</v>
      </c>
      <c r="F850" s="35" t="str">
        <f>INDEX('Crosswalk Particulates'!$B:$B,MATCH('2017 EPA Data'!A850,'Crosswalk Particulates'!$A:$A,0))</f>
        <v>Electricity Sector</v>
      </c>
      <c r="G850" s="39">
        <f>INDEX('Crosswalk Particulates'!$E:$E,MATCH('2017 EPA Data'!$B850,'Crosswalk Particulates'!$D:$D,0))</f>
        <v>0</v>
      </c>
      <c r="H850" s="50">
        <f t="shared" si="13"/>
        <v>0</v>
      </c>
    </row>
    <row r="851" spans="1:8" hidden="1">
      <c r="A851" s="31" t="s">
        <v>2518</v>
      </c>
      <c r="B851" s="31" t="s">
        <v>2498</v>
      </c>
      <c r="C851" s="31" t="s">
        <v>2446</v>
      </c>
      <c r="D851" s="41">
        <v>90719.69229385037</v>
      </c>
      <c r="E851" s="31" t="s">
        <v>2411</v>
      </c>
      <c r="F851" s="35" t="str">
        <f>INDEX('Crosswalk Particulates'!$B:$B,MATCH('2017 EPA Data'!A851,'Crosswalk Particulates'!$A:$A,0))</f>
        <v>industry-fuel-oil</v>
      </c>
      <c r="G851" s="39" t="str">
        <f>INDEX('Crosswalk Particulates'!$E:$E,MATCH('2017 EPA Data'!$B851,'Crosswalk Particulates'!$D:$D,0))</f>
        <v>NOX</v>
      </c>
      <c r="H851" s="50">
        <f t="shared" si="13"/>
        <v>82299618341.347137</v>
      </c>
    </row>
    <row r="852" spans="1:8" hidden="1">
      <c r="A852" s="31" t="s">
        <v>2518</v>
      </c>
      <c r="B852" s="31" t="s">
        <v>2414</v>
      </c>
      <c r="C852" s="31" t="s">
        <v>2406</v>
      </c>
      <c r="D852" s="41">
        <v>90659.810305468229</v>
      </c>
      <c r="E852" s="31" t="s">
        <v>2407</v>
      </c>
      <c r="F852" s="35" t="str">
        <f>INDEX('Crosswalk Particulates'!$B:$B,MATCH('2017 EPA Data'!A852,'Crosswalk Particulates'!$A:$A,0))</f>
        <v>industry-fuel-oil</v>
      </c>
      <c r="G852" s="39">
        <f>INDEX('Crosswalk Particulates'!$E:$E,MATCH('2017 EPA Data'!$B852,'Crosswalk Particulates'!$D:$D,0))</f>
        <v>0</v>
      </c>
      <c r="H852" s="50">
        <f t="shared" si="13"/>
        <v>0</v>
      </c>
    </row>
    <row r="853" spans="1:8" hidden="1">
      <c r="A853" s="31" t="s">
        <v>2481</v>
      </c>
      <c r="B853" s="31" t="s">
        <v>2465</v>
      </c>
      <c r="C853" s="31" t="s">
        <v>2406</v>
      </c>
      <c r="D853" s="41">
        <v>90444.295275601879</v>
      </c>
      <c r="E853" s="31" t="s">
        <v>2407</v>
      </c>
      <c r="F853" s="35" t="str">
        <f>INDEX('Crosswalk Particulates'!$B:$B,MATCH('2017 EPA Data'!A853,'Crosswalk Particulates'!$A:$A,0))</f>
        <v>process-ngps-industry</v>
      </c>
      <c r="G853" s="39">
        <f>INDEX('Crosswalk Particulates'!$E:$E,MATCH('2017 EPA Data'!$B853,'Crosswalk Particulates'!$D:$D,0))</f>
        <v>0</v>
      </c>
      <c r="H853" s="50">
        <f t="shared" si="13"/>
        <v>0</v>
      </c>
    </row>
    <row r="854" spans="1:8" hidden="1">
      <c r="A854" s="31" t="s">
        <v>2412</v>
      </c>
      <c r="B854" s="31" t="s">
        <v>2494</v>
      </c>
      <c r="C854" s="31" t="s">
        <v>2446</v>
      </c>
      <c r="D854" s="41">
        <v>90385.128718980341</v>
      </c>
      <c r="E854" s="31" t="s">
        <v>2411</v>
      </c>
      <c r="F854" s="35" t="str">
        <f>INDEX('Crosswalk Particulates'!$B:$B,MATCH('2017 EPA Data'!A854,'Crosswalk Particulates'!$A:$A,0))</f>
        <v>Transportation Sector</v>
      </c>
      <c r="G854" s="39">
        <f>INDEX('Crosswalk Particulates'!$E:$E,MATCH('2017 EPA Data'!$B854,'Crosswalk Particulates'!$D:$D,0))</f>
        <v>0</v>
      </c>
      <c r="H854" s="50">
        <f t="shared" si="13"/>
        <v>81996107010.714188</v>
      </c>
    </row>
    <row r="855" spans="1:8" hidden="1">
      <c r="A855" s="31" t="s">
        <v>2454</v>
      </c>
      <c r="B855" s="31" t="s">
        <v>2417</v>
      </c>
      <c r="C855" s="31" t="s">
        <v>2406</v>
      </c>
      <c r="D855" s="41">
        <v>90279.043092299995</v>
      </c>
      <c r="E855" s="31" t="s">
        <v>2407</v>
      </c>
      <c r="F855" s="35" t="str">
        <f>INDEX('Crosswalk Particulates'!$B:$B,MATCH('2017 EPA Data'!A855,'Crosswalk Particulates'!$A:$A,0))</f>
        <v>Electricity Sector</v>
      </c>
      <c r="G855" s="39">
        <f>INDEX('Crosswalk Particulates'!$E:$E,MATCH('2017 EPA Data'!$B855,'Crosswalk Particulates'!$D:$D,0))</f>
        <v>0</v>
      </c>
      <c r="H855" s="50">
        <f t="shared" si="13"/>
        <v>0</v>
      </c>
    </row>
    <row r="856" spans="1:8" hidden="1">
      <c r="A856" s="31" t="s">
        <v>2416</v>
      </c>
      <c r="B856" s="31" t="s">
        <v>2479</v>
      </c>
      <c r="C856" s="31" t="s">
        <v>2446</v>
      </c>
      <c r="D856" s="41">
        <v>89980.274950284409</v>
      </c>
      <c r="E856" s="31" t="s">
        <v>2411</v>
      </c>
      <c r="F856" s="35" t="str">
        <f>INDEX('Crosswalk Particulates'!$B:$B,MATCH('2017 EPA Data'!A856,'Crosswalk Particulates'!$A:$A,0))</f>
        <v>Transportation Sector</v>
      </c>
      <c r="G856" s="39" t="str">
        <f>INDEX('Crosswalk Particulates'!$E:$E,MATCH('2017 EPA Data'!$B856,'Crosswalk Particulates'!$D:$D,0))</f>
        <v>PM10</v>
      </c>
      <c r="H856" s="50">
        <f t="shared" si="13"/>
        <v>81628829413.036636</v>
      </c>
    </row>
    <row r="857" spans="1:8" hidden="1">
      <c r="A857" s="31" t="s">
        <v>2427</v>
      </c>
      <c r="B857" s="31" t="s">
        <v>2449</v>
      </c>
      <c r="C857" s="31" t="s">
        <v>2446</v>
      </c>
      <c r="D857" s="41">
        <v>89512.014953655002</v>
      </c>
      <c r="E857" s="31" t="s">
        <v>2411</v>
      </c>
      <c r="F857" s="35" t="str">
        <f>INDEX('Crosswalk Particulates'!$B:$B,MATCH('2017 EPA Data'!A857,'Crosswalk Particulates'!$A:$A,0))</f>
        <v>process-other-industry</v>
      </c>
      <c r="G857" s="39" t="str">
        <f>INDEX('Crosswalk Particulates'!$E:$E,MATCH('2017 EPA Data'!$B857,'Crosswalk Particulates'!$D:$D,0))</f>
        <v>CO</v>
      </c>
      <c r="H857" s="50">
        <f t="shared" si="13"/>
        <v>81204030584.549713</v>
      </c>
    </row>
    <row r="858" spans="1:8" hidden="1">
      <c r="A858" s="31" t="s">
        <v>2520</v>
      </c>
      <c r="B858" s="31" t="s">
        <v>2449</v>
      </c>
      <c r="C858" s="31" t="s">
        <v>2446</v>
      </c>
      <c r="D858" s="41">
        <v>89251.109569124004</v>
      </c>
      <c r="E858" s="31" t="s">
        <v>2411</v>
      </c>
      <c r="F858" s="35" t="str">
        <f>INDEX('Crosswalk Particulates'!$B:$B,MATCH('2017 EPA Data'!A858,'Crosswalk Particulates'!$A:$A,0))</f>
        <v>Residential Buildings Sector</v>
      </c>
      <c r="G858" s="39" t="str">
        <f>INDEX('Crosswalk Particulates'!$E:$E,MATCH('2017 EPA Data'!$B858,'Crosswalk Particulates'!$D:$D,0))</f>
        <v>CO</v>
      </c>
      <c r="H858" s="50">
        <f t="shared" si="13"/>
        <v>80967340919.636047</v>
      </c>
    </row>
    <row r="859" spans="1:8" hidden="1">
      <c r="A859" s="31" t="s">
        <v>2448</v>
      </c>
      <c r="B859" s="31" t="s">
        <v>2578</v>
      </c>
      <c r="C859" s="31" t="s">
        <v>2406</v>
      </c>
      <c r="D859" s="41">
        <v>89208.187997892921</v>
      </c>
      <c r="E859" s="31" t="s">
        <v>2407</v>
      </c>
      <c r="F859" s="35" t="str">
        <f>INDEX('Crosswalk Particulates'!$B:$B,MATCH('2017 EPA Data'!A859,'Crosswalk Particulates'!$A:$A,0))</f>
        <v>process-waste-industry</v>
      </c>
      <c r="G859" s="39">
        <f>INDEX('Crosswalk Particulates'!$E:$E,MATCH('2017 EPA Data'!$B859,'Crosswalk Particulates'!$D:$D,0))</f>
        <v>0</v>
      </c>
      <c r="H859" s="50">
        <f t="shared" si="13"/>
        <v>0</v>
      </c>
    </row>
    <row r="860" spans="1:8" hidden="1">
      <c r="A860" s="31" t="s">
        <v>2452</v>
      </c>
      <c r="B860" s="31" t="s">
        <v>2425</v>
      </c>
      <c r="C860" s="31" t="s">
        <v>2406</v>
      </c>
      <c r="D860" s="41">
        <v>88890.570233803694</v>
      </c>
      <c r="E860" s="31" t="s">
        <v>2407</v>
      </c>
      <c r="F860" s="35" t="str">
        <f>INDEX('Crosswalk Particulates'!$B:$B,MATCH('2017 EPA Data'!A860,'Crosswalk Particulates'!$A:$A,0))</f>
        <v>Other-EPA</v>
      </c>
      <c r="G860" s="39">
        <f>INDEX('Crosswalk Particulates'!$E:$E,MATCH('2017 EPA Data'!$B860,'Crosswalk Particulates'!$D:$D,0))</f>
        <v>0</v>
      </c>
      <c r="H860" s="50">
        <f t="shared" si="13"/>
        <v>0</v>
      </c>
    </row>
    <row r="861" spans="1:8" hidden="1">
      <c r="A861" s="31" t="s">
        <v>2421</v>
      </c>
      <c r="B861" s="31" t="s">
        <v>2510</v>
      </c>
      <c r="C861" s="31" t="s">
        <v>2406</v>
      </c>
      <c r="D861" s="41">
        <v>88588.232831976784</v>
      </c>
      <c r="E861" s="31" t="s">
        <v>2407</v>
      </c>
      <c r="F861" s="35" t="str">
        <f>INDEX('Crosswalk Particulates'!$B:$B,MATCH('2017 EPA Data'!A861,'Crosswalk Particulates'!$A:$A,0))</f>
        <v>Other-EPA</v>
      </c>
      <c r="G861" s="39">
        <f>INDEX('Crosswalk Particulates'!$E:$E,MATCH('2017 EPA Data'!$B861,'Crosswalk Particulates'!$D:$D,0))</f>
        <v>0</v>
      </c>
      <c r="H861" s="50">
        <f t="shared" si="13"/>
        <v>0</v>
      </c>
    </row>
    <row r="862" spans="1:8" hidden="1">
      <c r="A862" s="31" t="s">
        <v>2485</v>
      </c>
      <c r="B862" s="31" t="s">
        <v>2498</v>
      </c>
      <c r="C862" s="31" t="s">
        <v>2446</v>
      </c>
      <c r="D862" s="41">
        <v>88189.275428961701</v>
      </c>
      <c r="E862" s="31" t="s">
        <v>2411</v>
      </c>
      <c r="F862" s="35" t="str">
        <f>INDEX('Crosswalk Particulates'!$B:$B,MATCH('2017 EPA Data'!A862,'Crosswalk Particulates'!$A:$A,0))</f>
        <v>industry-fuel-coal</v>
      </c>
      <c r="G862" s="39" t="str">
        <f>INDEX('Crosswalk Particulates'!$E:$E,MATCH('2017 EPA Data'!$B862,'Crosswalk Particulates'!$D:$D,0))</f>
        <v>NOX</v>
      </c>
      <c r="H862" s="50">
        <f t="shared" si="13"/>
        <v>80004060045.687424</v>
      </c>
    </row>
    <row r="863" spans="1:8" hidden="1">
      <c r="A863" s="31" t="s">
        <v>2492</v>
      </c>
      <c r="B863" s="31" t="s">
        <v>2437</v>
      </c>
      <c r="C863" s="31" t="s">
        <v>2406</v>
      </c>
      <c r="D863" s="41">
        <v>87608.971366351427</v>
      </c>
      <c r="E863" s="31" t="s">
        <v>2407</v>
      </c>
      <c r="F863" s="35" t="str">
        <f>INDEX('Crosswalk Particulates'!$B:$B,MATCH('2017 EPA Data'!A863,'Crosswalk Particulates'!$A:$A,0))</f>
        <v>Transportation Sector</v>
      </c>
      <c r="G863" s="39">
        <f>INDEX('Crosswalk Particulates'!$E:$E,MATCH('2017 EPA Data'!$B863,'Crosswalk Particulates'!$D:$D,0))</f>
        <v>0</v>
      </c>
      <c r="H863" s="50">
        <f t="shared" si="13"/>
        <v>0</v>
      </c>
    </row>
    <row r="864" spans="1:8" hidden="1">
      <c r="A864" s="31" t="s">
        <v>2544</v>
      </c>
      <c r="B864" s="31" t="s">
        <v>2472</v>
      </c>
      <c r="D864" s="41">
        <v>87590</v>
      </c>
      <c r="E864" s="31" t="s">
        <v>2407</v>
      </c>
      <c r="F864" s="35" t="str">
        <f>INDEX('Crosswalk Particulates'!$B:$B,MATCH('2017 EPA Data'!A864,'Crosswalk Particulates'!$A:$A,0))</f>
        <v>Commercial Buildings Sector</v>
      </c>
      <c r="G864" s="39">
        <f>INDEX('Crosswalk Particulates'!$E:$E,MATCH('2017 EPA Data'!$B864,'Crosswalk Particulates'!$D:$D,0))</f>
        <v>0</v>
      </c>
      <c r="H864" s="50">
        <f t="shared" si="13"/>
        <v>0</v>
      </c>
    </row>
    <row r="865" spans="1:8" hidden="1">
      <c r="A865" s="31" t="s">
        <v>2408</v>
      </c>
      <c r="B865" s="31" t="s">
        <v>2511</v>
      </c>
      <c r="C865" s="31" t="s">
        <v>2512</v>
      </c>
      <c r="D865" s="41">
        <v>87589.457218523981</v>
      </c>
      <c r="E865" s="31" t="s">
        <v>2407</v>
      </c>
      <c r="F865" s="35" t="str">
        <f>INDEX('Crosswalk Particulates'!$B:$B,MATCH('2017 EPA Data'!A865,'Crosswalk Particulates'!$A:$A,0))</f>
        <v>process-other-industry</v>
      </c>
      <c r="G865" s="39">
        <f>INDEX('Crosswalk Particulates'!$E:$E,MATCH('2017 EPA Data'!$B865,'Crosswalk Particulates'!$D:$D,0))</f>
        <v>0</v>
      </c>
      <c r="H865" s="50">
        <f t="shared" si="13"/>
        <v>0</v>
      </c>
    </row>
    <row r="866" spans="1:8" hidden="1">
      <c r="A866" s="31" t="s">
        <v>2430</v>
      </c>
      <c r="B866" s="31" t="s">
        <v>2445</v>
      </c>
      <c r="C866" s="31" t="s">
        <v>2446</v>
      </c>
      <c r="D866" s="41">
        <v>87205.960671389592</v>
      </c>
      <c r="E866" s="31" t="s">
        <v>2411</v>
      </c>
      <c r="F866" s="35" t="str">
        <f>INDEX('Crosswalk Particulates'!$B:$B,MATCH('2017 EPA Data'!A866,'Crosswalk Particulates'!$A:$A,0))</f>
        <v>Transportation Sector</v>
      </c>
      <c r="G866" s="39" t="str">
        <f>INDEX('Crosswalk Particulates'!$E:$E,MATCH('2017 EPA Data'!$B866,'Crosswalk Particulates'!$D:$D,0))</f>
        <v>VOC</v>
      </c>
      <c r="H866" s="50">
        <f t="shared" si="13"/>
        <v>79112010842.131165</v>
      </c>
    </row>
    <row r="867" spans="1:8" hidden="1">
      <c r="A867" s="31" t="s">
        <v>2427</v>
      </c>
      <c r="B867" s="31" t="s">
        <v>2590</v>
      </c>
      <c r="C867" s="31" t="s">
        <v>2406</v>
      </c>
      <c r="D867" s="41">
        <v>87035.317991428994</v>
      </c>
      <c r="E867" s="31" t="s">
        <v>2407</v>
      </c>
      <c r="F867" s="35" t="str">
        <f>INDEX('Crosswalk Particulates'!$B:$B,MATCH('2017 EPA Data'!A867,'Crosswalk Particulates'!$A:$A,0))</f>
        <v>process-other-industry</v>
      </c>
      <c r="G867" s="39">
        <f>INDEX('Crosswalk Particulates'!$E:$E,MATCH('2017 EPA Data'!$B867,'Crosswalk Particulates'!$D:$D,0))</f>
        <v>0</v>
      </c>
      <c r="H867" s="50">
        <f t="shared" si="13"/>
        <v>0</v>
      </c>
    </row>
    <row r="868" spans="1:8" hidden="1">
      <c r="A868" s="31" t="s">
        <v>2488</v>
      </c>
      <c r="B868" s="31" t="s">
        <v>2523</v>
      </c>
      <c r="D868" s="41">
        <v>86709.273211949519</v>
      </c>
      <c r="E868" s="31" t="s">
        <v>2411</v>
      </c>
      <c r="F868" s="35" t="str">
        <f>INDEX('Crosswalk Particulates'!$B:$B,MATCH('2017 EPA Data'!A868,'Crosswalk Particulates'!$A:$A,0))</f>
        <v>Other-EPA</v>
      </c>
      <c r="G868" s="39" t="str">
        <f>INDEX('Crosswalk Particulates'!$E:$E,MATCH('2017 EPA Data'!$B868,'Crosswalk Particulates'!$D:$D,0))</f>
        <v>OC</v>
      </c>
      <c r="H868" s="50">
        <f t="shared" si="13"/>
        <v>78661423022.51593</v>
      </c>
    </row>
    <row r="869" spans="1:8" hidden="1">
      <c r="A869" s="31" t="s">
        <v>2408</v>
      </c>
      <c r="B869" s="31" t="s">
        <v>2577</v>
      </c>
      <c r="C869" s="31" t="s">
        <v>2406</v>
      </c>
      <c r="D869" s="41">
        <v>86367.042919266998</v>
      </c>
      <c r="E869" s="31" t="s">
        <v>2407</v>
      </c>
      <c r="F869" s="35" t="str">
        <f>INDEX('Crosswalk Particulates'!$B:$B,MATCH('2017 EPA Data'!A869,'Crosswalk Particulates'!$A:$A,0))</f>
        <v>process-other-industry</v>
      </c>
      <c r="G869" s="39">
        <f>INDEX('Crosswalk Particulates'!$E:$E,MATCH('2017 EPA Data'!$B869,'Crosswalk Particulates'!$D:$D,0))</f>
        <v>0</v>
      </c>
      <c r="H869" s="50">
        <f t="shared" si="13"/>
        <v>0</v>
      </c>
    </row>
    <row r="870" spans="1:8" hidden="1">
      <c r="A870" s="31" t="s">
        <v>2467</v>
      </c>
      <c r="B870" s="31" t="s">
        <v>2590</v>
      </c>
      <c r="C870" s="31" t="s">
        <v>2406</v>
      </c>
      <c r="D870" s="41">
        <v>86197.366801123993</v>
      </c>
      <c r="E870" s="31" t="s">
        <v>2407</v>
      </c>
      <c r="F870" s="35" t="str">
        <f>INDEX('Crosswalk Particulates'!$B:$B,MATCH('2017 EPA Data'!A870,'Crosswalk Particulates'!$A:$A,0))</f>
        <v>process-chemicals-industry</v>
      </c>
      <c r="G870" s="39">
        <f>INDEX('Crosswalk Particulates'!$E:$E,MATCH('2017 EPA Data'!$B870,'Crosswalk Particulates'!$D:$D,0))</f>
        <v>0</v>
      </c>
      <c r="H870" s="50">
        <f t="shared" si="13"/>
        <v>0</v>
      </c>
    </row>
    <row r="871" spans="1:8" hidden="1">
      <c r="A871" s="31" t="s">
        <v>2475</v>
      </c>
      <c r="B871" s="31" t="s">
        <v>2413</v>
      </c>
      <c r="C871" s="31" t="s">
        <v>2406</v>
      </c>
      <c r="D871" s="41">
        <v>85932.418225194953</v>
      </c>
      <c r="E871" s="31" t="s">
        <v>2407</v>
      </c>
      <c r="F871" s="35" t="str">
        <f>INDEX('Crosswalk Particulates'!$B:$B,MATCH('2017 EPA Data'!A871,'Crosswalk Particulates'!$A:$A,0))</f>
        <v>process-other-industry</v>
      </c>
      <c r="G871" s="39">
        <f>INDEX('Crosswalk Particulates'!$E:$E,MATCH('2017 EPA Data'!$B871,'Crosswalk Particulates'!$D:$D,0))</f>
        <v>0</v>
      </c>
      <c r="H871" s="50">
        <f t="shared" si="13"/>
        <v>0</v>
      </c>
    </row>
    <row r="872" spans="1:8" hidden="1">
      <c r="A872" s="31" t="s">
        <v>2467</v>
      </c>
      <c r="B872" s="31" t="s">
        <v>2561</v>
      </c>
      <c r="C872" s="31" t="s">
        <v>2406</v>
      </c>
      <c r="D872" s="41">
        <v>85708.799326713997</v>
      </c>
      <c r="E872" s="31" t="s">
        <v>2407</v>
      </c>
      <c r="F872" s="35" t="str">
        <f>INDEX('Crosswalk Particulates'!$B:$B,MATCH('2017 EPA Data'!A872,'Crosswalk Particulates'!$A:$A,0))</f>
        <v>process-chemicals-industry</v>
      </c>
      <c r="G872" s="39">
        <f>INDEX('Crosswalk Particulates'!$E:$E,MATCH('2017 EPA Data'!$B872,'Crosswalk Particulates'!$D:$D,0))</f>
        <v>0</v>
      </c>
      <c r="H872" s="50">
        <f t="shared" si="13"/>
        <v>0</v>
      </c>
    </row>
    <row r="873" spans="1:8" hidden="1">
      <c r="A873" s="31" t="s">
        <v>2467</v>
      </c>
      <c r="B873" s="31" t="s">
        <v>2463</v>
      </c>
      <c r="C873" s="31" t="s">
        <v>2406</v>
      </c>
      <c r="D873" s="41">
        <v>85563.878867766995</v>
      </c>
      <c r="E873" s="31" t="s">
        <v>2407</v>
      </c>
      <c r="F873" s="35" t="str">
        <f>INDEX('Crosswalk Particulates'!$B:$B,MATCH('2017 EPA Data'!A873,'Crosswalk Particulates'!$A:$A,0))</f>
        <v>process-chemicals-industry</v>
      </c>
      <c r="G873" s="39">
        <f>INDEX('Crosswalk Particulates'!$E:$E,MATCH('2017 EPA Data'!$B873,'Crosswalk Particulates'!$D:$D,0))</f>
        <v>0</v>
      </c>
      <c r="H873" s="50">
        <f t="shared" si="13"/>
        <v>0</v>
      </c>
    </row>
    <row r="874" spans="1:8" hidden="1">
      <c r="A874" s="31" t="s">
        <v>2408</v>
      </c>
      <c r="B874" s="31" t="s">
        <v>2534</v>
      </c>
      <c r="C874" s="31" t="s">
        <v>2406</v>
      </c>
      <c r="D874" s="41">
        <v>85410.800076920001</v>
      </c>
      <c r="E874" s="31" t="s">
        <v>2407</v>
      </c>
      <c r="F874" s="35" t="str">
        <f>INDEX('Crosswalk Particulates'!$B:$B,MATCH('2017 EPA Data'!A874,'Crosswalk Particulates'!$A:$A,0))</f>
        <v>process-other-industry</v>
      </c>
      <c r="G874" s="39">
        <f>INDEX('Crosswalk Particulates'!$E:$E,MATCH('2017 EPA Data'!$B874,'Crosswalk Particulates'!$D:$D,0))</f>
        <v>0</v>
      </c>
      <c r="H874" s="50">
        <f t="shared" si="13"/>
        <v>0</v>
      </c>
    </row>
    <row r="875" spans="1:8" hidden="1">
      <c r="A875" s="31" t="s">
        <v>2480</v>
      </c>
      <c r="B875" s="31" t="s">
        <v>2447</v>
      </c>
      <c r="C875" s="31" t="s">
        <v>2406</v>
      </c>
      <c r="D875" s="41">
        <v>85020.287307332779</v>
      </c>
      <c r="E875" s="31" t="s">
        <v>2407</v>
      </c>
      <c r="F875" s="35" t="str">
        <f>INDEX('Crosswalk Particulates'!$B:$B,MATCH('2017 EPA Data'!A875,'Crosswalk Particulates'!$A:$A,0))</f>
        <v>Other-EPA</v>
      </c>
      <c r="G875" s="39">
        <f>INDEX('Crosswalk Particulates'!$E:$E,MATCH('2017 EPA Data'!$B875,'Crosswalk Particulates'!$D:$D,0))</f>
        <v>0</v>
      </c>
      <c r="H875" s="50">
        <f t="shared" si="13"/>
        <v>0</v>
      </c>
    </row>
    <row r="876" spans="1:8" hidden="1">
      <c r="A876" s="31" t="s">
        <v>2442</v>
      </c>
      <c r="B876" s="31" t="s">
        <v>2433</v>
      </c>
      <c r="C876" s="31" t="s">
        <v>2406</v>
      </c>
      <c r="D876" s="41">
        <v>84983.621633200004</v>
      </c>
      <c r="E876" s="31" t="s">
        <v>2407</v>
      </c>
      <c r="F876" s="35" t="str">
        <f>INDEX('Crosswalk Particulates'!$B:$B,MATCH('2017 EPA Data'!A876,'Crosswalk Particulates'!$A:$A,0))</f>
        <v>process-other-industry</v>
      </c>
      <c r="G876" s="39">
        <f>INDEX('Crosswalk Particulates'!$E:$E,MATCH('2017 EPA Data'!$B876,'Crosswalk Particulates'!$D:$D,0))</f>
        <v>0</v>
      </c>
      <c r="H876" s="50">
        <f t="shared" si="13"/>
        <v>0</v>
      </c>
    </row>
    <row r="877" spans="1:8" hidden="1">
      <c r="A877" s="31" t="s">
        <v>2481</v>
      </c>
      <c r="B877" s="31" t="s">
        <v>2437</v>
      </c>
      <c r="C877" s="31" t="s">
        <v>2406</v>
      </c>
      <c r="D877" s="41">
        <v>83726.62639726304</v>
      </c>
      <c r="E877" s="31" t="s">
        <v>2407</v>
      </c>
      <c r="F877" s="35" t="str">
        <f>INDEX('Crosswalk Particulates'!$B:$B,MATCH('2017 EPA Data'!A877,'Crosswalk Particulates'!$A:$A,0))</f>
        <v>process-ngps-industry</v>
      </c>
      <c r="G877" s="39">
        <f>INDEX('Crosswalk Particulates'!$E:$E,MATCH('2017 EPA Data'!$B877,'Crosswalk Particulates'!$D:$D,0))</f>
        <v>0</v>
      </c>
      <c r="H877" s="50">
        <f t="shared" si="13"/>
        <v>0</v>
      </c>
    </row>
    <row r="878" spans="1:8" hidden="1">
      <c r="A878" s="31" t="s">
        <v>2489</v>
      </c>
      <c r="B878" s="31" t="s">
        <v>2472</v>
      </c>
      <c r="D878" s="41">
        <v>83380.179999999993</v>
      </c>
      <c r="E878" s="31" t="s">
        <v>2407</v>
      </c>
      <c r="F878" s="35" t="str">
        <f>INDEX('Crosswalk Particulates'!$B:$B,MATCH('2017 EPA Data'!A878,'Crosswalk Particulates'!$A:$A,0))</f>
        <v>industry-fuel-biomass</v>
      </c>
      <c r="G878" s="39">
        <f>INDEX('Crosswalk Particulates'!$E:$E,MATCH('2017 EPA Data'!$B878,'Crosswalk Particulates'!$D:$D,0))</f>
        <v>0</v>
      </c>
      <c r="H878" s="50">
        <f t="shared" si="13"/>
        <v>0</v>
      </c>
    </row>
    <row r="879" spans="1:8" hidden="1">
      <c r="A879" s="31" t="s">
        <v>2408</v>
      </c>
      <c r="B879" s="31" t="s">
        <v>2466</v>
      </c>
      <c r="C879" s="31" t="s">
        <v>2406</v>
      </c>
      <c r="D879" s="41">
        <v>83268.66991173038</v>
      </c>
      <c r="E879" s="31" t="s">
        <v>2407</v>
      </c>
      <c r="F879" s="35" t="str">
        <f>INDEX('Crosswalk Particulates'!$B:$B,MATCH('2017 EPA Data'!A879,'Crosswalk Particulates'!$A:$A,0))</f>
        <v>process-other-industry</v>
      </c>
      <c r="G879" s="39">
        <f>INDEX('Crosswalk Particulates'!$E:$E,MATCH('2017 EPA Data'!$B879,'Crosswalk Particulates'!$D:$D,0))</f>
        <v>0</v>
      </c>
      <c r="H879" s="50">
        <f t="shared" si="13"/>
        <v>0</v>
      </c>
    </row>
    <row r="880" spans="1:8" hidden="1">
      <c r="A880" s="31" t="s">
        <v>2454</v>
      </c>
      <c r="B880" s="31" t="s">
        <v>2493</v>
      </c>
      <c r="C880" s="31" t="s">
        <v>2406</v>
      </c>
      <c r="D880" s="41">
        <v>82471.520216300007</v>
      </c>
      <c r="E880" s="31" t="s">
        <v>2407</v>
      </c>
      <c r="F880" s="35" t="str">
        <f>INDEX('Crosswalk Particulates'!$B:$B,MATCH('2017 EPA Data'!A880,'Crosswalk Particulates'!$A:$A,0))</f>
        <v>Electricity Sector</v>
      </c>
      <c r="G880" s="39">
        <f>INDEX('Crosswalk Particulates'!$E:$E,MATCH('2017 EPA Data'!$B880,'Crosswalk Particulates'!$D:$D,0))</f>
        <v>0</v>
      </c>
      <c r="H880" s="50">
        <f t="shared" si="13"/>
        <v>0</v>
      </c>
    </row>
    <row r="881" spans="1:8" hidden="1">
      <c r="A881" s="31" t="s">
        <v>2408</v>
      </c>
      <c r="B881" s="31" t="s">
        <v>2501</v>
      </c>
      <c r="C881" s="31" t="s">
        <v>2406</v>
      </c>
      <c r="D881" s="41">
        <v>82091.655978505587</v>
      </c>
      <c r="E881" s="31" t="s">
        <v>2407</v>
      </c>
      <c r="F881" s="35" t="str">
        <f>INDEX('Crosswalk Particulates'!$B:$B,MATCH('2017 EPA Data'!A881,'Crosswalk Particulates'!$A:$A,0))</f>
        <v>process-other-industry</v>
      </c>
      <c r="G881" s="39">
        <f>INDEX('Crosswalk Particulates'!$E:$E,MATCH('2017 EPA Data'!$B881,'Crosswalk Particulates'!$D:$D,0))</f>
        <v>0</v>
      </c>
      <c r="H881" s="50">
        <f t="shared" si="13"/>
        <v>0</v>
      </c>
    </row>
    <row r="882" spans="1:8" hidden="1">
      <c r="A882" s="31" t="s">
        <v>2473</v>
      </c>
      <c r="B882" s="31" t="s">
        <v>2417</v>
      </c>
      <c r="C882" s="31" t="s">
        <v>2406</v>
      </c>
      <c r="D882" s="41">
        <v>81951.680798507194</v>
      </c>
      <c r="E882" s="31" t="s">
        <v>2407</v>
      </c>
      <c r="F882" s="35" t="str">
        <f>INDEX('Crosswalk Particulates'!$B:$B,MATCH('2017 EPA Data'!A882,'Crosswalk Particulates'!$A:$A,0))</f>
        <v>Electricity Sector</v>
      </c>
      <c r="G882" s="39">
        <f>INDEX('Crosswalk Particulates'!$E:$E,MATCH('2017 EPA Data'!$B882,'Crosswalk Particulates'!$D:$D,0))</f>
        <v>0</v>
      </c>
      <c r="H882" s="50">
        <f t="shared" si="13"/>
        <v>0</v>
      </c>
    </row>
    <row r="883" spans="1:8" hidden="1">
      <c r="A883" s="31" t="s">
        <v>2416</v>
      </c>
      <c r="B883" s="31" t="s">
        <v>2517</v>
      </c>
      <c r="C883" s="31" t="s">
        <v>2406</v>
      </c>
      <c r="D883" s="41">
        <v>81878.178981417703</v>
      </c>
      <c r="E883" s="31" t="s">
        <v>2407</v>
      </c>
      <c r="F883" s="35" t="str">
        <f>INDEX('Crosswalk Particulates'!$B:$B,MATCH('2017 EPA Data'!A883,'Crosswalk Particulates'!$A:$A,0))</f>
        <v>Transportation Sector</v>
      </c>
      <c r="G883" s="39">
        <f>INDEX('Crosswalk Particulates'!$E:$E,MATCH('2017 EPA Data'!$B883,'Crosswalk Particulates'!$D:$D,0))</f>
        <v>0</v>
      </c>
      <c r="H883" s="50">
        <f t="shared" si="13"/>
        <v>0</v>
      </c>
    </row>
    <row r="884" spans="1:8" hidden="1">
      <c r="A884" s="31" t="s">
        <v>2412</v>
      </c>
      <c r="B884" s="31" t="s">
        <v>2584</v>
      </c>
      <c r="C884" s="31" t="s">
        <v>2406</v>
      </c>
      <c r="D884" s="41">
        <v>81818.304762003929</v>
      </c>
      <c r="E884" s="31" t="s">
        <v>2407</v>
      </c>
      <c r="F884" s="35" t="str">
        <f>INDEX('Crosswalk Particulates'!$B:$B,MATCH('2017 EPA Data'!A884,'Crosswalk Particulates'!$A:$A,0))</f>
        <v>Transportation Sector</v>
      </c>
      <c r="G884" s="39">
        <f>INDEX('Crosswalk Particulates'!$E:$E,MATCH('2017 EPA Data'!$B884,'Crosswalk Particulates'!$D:$D,0))</f>
        <v>0</v>
      </c>
      <c r="H884" s="50">
        <f t="shared" si="13"/>
        <v>0</v>
      </c>
    </row>
    <row r="885" spans="1:8" hidden="1">
      <c r="A885" s="31" t="s">
        <v>2558</v>
      </c>
      <c r="B885" s="31" t="s">
        <v>2469</v>
      </c>
      <c r="C885" s="31" t="s">
        <v>2406</v>
      </c>
      <c r="D885" s="41">
        <v>81261.469660000002</v>
      </c>
      <c r="E885" s="31" t="s">
        <v>2407</v>
      </c>
      <c r="F885" s="35" t="str">
        <f>INDEX('Crosswalk Particulates'!$B:$B,MATCH('2017 EPA Data'!A885,'Crosswalk Particulates'!$A:$A,0))</f>
        <v>Commercial Buildings Sector</v>
      </c>
      <c r="G885" s="39">
        <f>INDEX('Crosswalk Particulates'!$E:$E,MATCH('2017 EPA Data'!$B885,'Crosswalk Particulates'!$D:$D,0))</f>
        <v>0</v>
      </c>
      <c r="H885" s="50">
        <f t="shared" si="13"/>
        <v>0</v>
      </c>
    </row>
    <row r="886" spans="1:8" hidden="1">
      <c r="A886" s="31" t="s">
        <v>2448</v>
      </c>
      <c r="B886" s="31" t="s">
        <v>2498</v>
      </c>
      <c r="C886" s="31" t="s">
        <v>2446</v>
      </c>
      <c r="D886" s="41">
        <v>81232.712699840224</v>
      </c>
      <c r="E886" s="31" t="s">
        <v>2411</v>
      </c>
      <c r="F886" s="35" t="str">
        <f>INDEX('Crosswalk Particulates'!$B:$B,MATCH('2017 EPA Data'!A886,'Crosswalk Particulates'!$A:$A,0))</f>
        <v>process-waste-industry</v>
      </c>
      <c r="G886" s="39" t="str">
        <f>INDEX('Crosswalk Particulates'!$E:$E,MATCH('2017 EPA Data'!$B886,'Crosswalk Particulates'!$D:$D,0))</f>
        <v>NOX</v>
      </c>
      <c r="H886" s="50">
        <f t="shared" si="13"/>
        <v>73693164989.739929</v>
      </c>
    </row>
    <row r="887" spans="1:8" hidden="1">
      <c r="A887" s="31" t="s">
        <v>2508</v>
      </c>
      <c r="B887" s="31" t="s">
        <v>2583</v>
      </c>
      <c r="C887" s="31" t="s">
        <v>2406</v>
      </c>
      <c r="D887" s="41">
        <v>80633.610919929604</v>
      </c>
      <c r="E887" s="31" t="s">
        <v>2407</v>
      </c>
      <c r="F887" s="35" t="str">
        <f>INDEX('Crosswalk Particulates'!$B:$B,MATCH('2017 EPA Data'!A887,'Crosswalk Particulates'!$A:$A,0))</f>
        <v>process-iron and steel-industry</v>
      </c>
      <c r="G887" s="39">
        <f>INDEX('Crosswalk Particulates'!$E:$E,MATCH('2017 EPA Data'!$B887,'Crosswalk Particulates'!$D:$D,0))</f>
        <v>0</v>
      </c>
      <c r="H887" s="50">
        <f t="shared" si="13"/>
        <v>0</v>
      </c>
    </row>
    <row r="888" spans="1:8" hidden="1">
      <c r="A888" s="31" t="s">
        <v>2481</v>
      </c>
      <c r="B888" s="31" t="s">
        <v>2447</v>
      </c>
      <c r="C888" s="31" t="s">
        <v>2406</v>
      </c>
      <c r="D888" s="41">
        <v>80599.109417287997</v>
      </c>
      <c r="E888" s="31" t="s">
        <v>2407</v>
      </c>
      <c r="F888" s="35" t="str">
        <f>INDEX('Crosswalk Particulates'!$B:$B,MATCH('2017 EPA Data'!A888,'Crosswalk Particulates'!$A:$A,0))</f>
        <v>process-ngps-industry</v>
      </c>
      <c r="G888" s="39">
        <f>INDEX('Crosswalk Particulates'!$E:$E,MATCH('2017 EPA Data'!$B888,'Crosswalk Particulates'!$D:$D,0))</f>
        <v>0</v>
      </c>
      <c r="H888" s="50">
        <f t="shared" si="13"/>
        <v>0</v>
      </c>
    </row>
    <row r="889" spans="1:8" hidden="1">
      <c r="A889" s="31" t="s">
        <v>2439</v>
      </c>
      <c r="B889" s="31" t="s">
        <v>2528</v>
      </c>
      <c r="C889" s="31" t="s">
        <v>2406</v>
      </c>
      <c r="D889" s="41">
        <v>80314.55836789016</v>
      </c>
      <c r="E889" s="31" t="s">
        <v>2407</v>
      </c>
      <c r="F889" s="35" t="str">
        <f>INDEX('Crosswalk Particulates'!$B:$B,MATCH('2017 EPA Data'!A889,'Crosswalk Particulates'!$A:$A,0))</f>
        <v>process-other-industry</v>
      </c>
      <c r="G889" s="39">
        <f>INDEX('Crosswalk Particulates'!$E:$E,MATCH('2017 EPA Data'!$B889,'Crosswalk Particulates'!$D:$D,0))</f>
        <v>0</v>
      </c>
      <c r="H889" s="50">
        <f t="shared" si="13"/>
        <v>0</v>
      </c>
    </row>
    <row r="890" spans="1:8" hidden="1">
      <c r="A890" s="31" t="s">
        <v>2439</v>
      </c>
      <c r="B890" s="31" t="s">
        <v>2502</v>
      </c>
      <c r="C890" s="31" t="s">
        <v>2406</v>
      </c>
      <c r="D890" s="41">
        <v>80314.55836789016</v>
      </c>
      <c r="E890" s="31" t="s">
        <v>2407</v>
      </c>
      <c r="F890" s="35" t="str">
        <f>INDEX('Crosswalk Particulates'!$B:$B,MATCH('2017 EPA Data'!A890,'Crosswalk Particulates'!$A:$A,0))</f>
        <v>process-other-industry</v>
      </c>
      <c r="G890" s="39">
        <f>INDEX('Crosswalk Particulates'!$E:$E,MATCH('2017 EPA Data'!$B890,'Crosswalk Particulates'!$D:$D,0))</f>
        <v>0</v>
      </c>
      <c r="H890" s="50">
        <f t="shared" si="13"/>
        <v>0</v>
      </c>
    </row>
    <row r="891" spans="1:8" hidden="1">
      <c r="A891" s="31" t="s">
        <v>2474</v>
      </c>
      <c r="B891" s="31" t="s">
        <v>2445</v>
      </c>
      <c r="C891" s="31" t="s">
        <v>2446</v>
      </c>
      <c r="D891" s="41">
        <v>80286.091848242533</v>
      </c>
      <c r="E891" s="31" t="s">
        <v>2411</v>
      </c>
      <c r="F891" s="35" t="str">
        <f>INDEX('Crosswalk Particulates'!$B:$B,MATCH('2017 EPA Data'!A891,'Crosswalk Particulates'!$A:$A,0))</f>
        <v>process-other-industry</v>
      </c>
      <c r="G891" s="39" t="str">
        <f>INDEX('Crosswalk Particulates'!$E:$E,MATCH('2017 EPA Data'!$B891,'Crosswalk Particulates'!$D:$D,0))</f>
        <v>VOC</v>
      </c>
      <c r="H891" s="50">
        <f t="shared" si="13"/>
        <v>72834403977.322647</v>
      </c>
    </row>
    <row r="892" spans="1:8" hidden="1">
      <c r="A892" s="31" t="s">
        <v>2491</v>
      </c>
      <c r="B892" s="31" t="s">
        <v>2428</v>
      </c>
      <c r="C892" s="31" t="s">
        <v>2406</v>
      </c>
      <c r="D892" s="41">
        <v>80215.664109200006</v>
      </c>
      <c r="E892" s="31" t="s">
        <v>2407</v>
      </c>
      <c r="F892" s="35" t="str">
        <f>INDEX('Crosswalk Particulates'!$B:$B,MATCH('2017 EPA Data'!A892,'Crosswalk Particulates'!$A:$A,0))</f>
        <v>process-other-industry</v>
      </c>
      <c r="G892" s="39">
        <f>INDEX('Crosswalk Particulates'!$E:$E,MATCH('2017 EPA Data'!$B892,'Crosswalk Particulates'!$D:$D,0))</f>
        <v>0</v>
      </c>
      <c r="H892" s="50">
        <f t="shared" si="13"/>
        <v>0</v>
      </c>
    </row>
    <row r="893" spans="1:8" hidden="1">
      <c r="A893" s="31" t="s">
        <v>2443</v>
      </c>
      <c r="B893" s="31" t="s">
        <v>2426</v>
      </c>
      <c r="C893" s="31" t="s">
        <v>2406</v>
      </c>
      <c r="D893" s="41">
        <v>79914.04732778357</v>
      </c>
      <c r="E893" s="31" t="s">
        <v>2407</v>
      </c>
      <c r="F893" s="35" t="str">
        <f>INDEX('Crosswalk Particulates'!$B:$B,MATCH('2017 EPA Data'!A893,'Crosswalk Particulates'!$A:$A,0))</f>
        <v>Transportation Sector</v>
      </c>
      <c r="G893" s="39">
        <f>INDEX('Crosswalk Particulates'!$E:$E,MATCH('2017 EPA Data'!$B893,'Crosswalk Particulates'!$D:$D,0))</f>
        <v>0</v>
      </c>
      <c r="H893" s="50">
        <f t="shared" si="13"/>
        <v>0</v>
      </c>
    </row>
    <row r="894" spans="1:8" hidden="1">
      <c r="A894" s="31" t="s">
        <v>2438</v>
      </c>
      <c r="B894" s="31" t="s">
        <v>2526</v>
      </c>
      <c r="C894" s="31" t="s">
        <v>2406</v>
      </c>
      <c r="D894" s="41">
        <v>79744.21911429998</v>
      </c>
      <c r="E894" s="31" t="s">
        <v>2407</v>
      </c>
      <c r="F894" s="35" t="str">
        <f>INDEX('Crosswalk Particulates'!$B:$B,MATCH('2017 EPA Data'!A894,'Crosswalk Particulates'!$A:$A,0))</f>
        <v>Residential Buildings Sector</v>
      </c>
      <c r="G894" s="39">
        <f>INDEX('Crosswalk Particulates'!$E:$E,MATCH('2017 EPA Data'!$B894,'Crosswalk Particulates'!$D:$D,0))</f>
        <v>0</v>
      </c>
      <c r="H894" s="50">
        <f t="shared" si="13"/>
        <v>0</v>
      </c>
    </row>
    <row r="895" spans="1:8" hidden="1">
      <c r="A895" s="31" t="s">
        <v>2454</v>
      </c>
      <c r="B895" s="31" t="s">
        <v>2583</v>
      </c>
      <c r="C895" s="31" t="s">
        <v>2406</v>
      </c>
      <c r="D895" s="41">
        <v>79733.847235862529</v>
      </c>
      <c r="E895" s="31" t="s">
        <v>2407</v>
      </c>
      <c r="F895" s="35" t="str">
        <f>INDEX('Crosswalk Particulates'!$B:$B,MATCH('2017 EPA Data'!A895,'Crosswalk Particulates'!$A:$A,0))</f>
        <v>Electricity Sector</v>
      </c>
      <c r="G895" s="39">
        <f>INDEX('Crosswalk Particulates'!$E:$E,MATCH('2017 EPA Data'!$B895,'Crosswalk Particulates'!$D:$D,0))</f>
        <v>0</v>
      </c>
      <c r="H895" s="50">
        <f t="shared" si="13"/>
        <v>0</v>
      </c>
    </row>
    <row r="896" spans="1:8" hidden="1">
      <c r="A896" s="31" t="s">
        <v>2436</v>
      </c>
      <c r="B896" s="31" t="s">
        <v>2591</v>
      </c>
      <c r="C896" s="31" t="s">
        <v>2406</v>
      </c>
      <c r="D896" s="41">
        <v>79721.621945174949</v>
      </c>
      <c r="E896" s="31" t="s">
        <v>2407</v>
      </c>
      <c r="F896" s="35" t="str">
        <f>INDEX('Crosswalk Particulates'!$B:$B,MATCH('2017 EPA Data'!A896,'Crosswalk Particulates'!$A:$A,0))</f>
        <v>process-other-industry</v>
      </c>
      <c r="G896" s="39">
        <f>INDEX('Crosswalk Particulates'!$E:$E,MATCH('2017 EPA Data'!$B896,'Crosswalk Particulates'!$D:$D,0))</f>
        <v>0</v>
      </c>
      <c r="H896" s="50">
        <f t="shared" si="13"/>
        <v>0</v>
      </c>
    </row>
    <row r="897" spans="1:8" hidden="1">
      <c r="A897" s="31" t="s">
        <v>2508</v>
      </c>
      <c r="B897" s="31" t="s">
        <v>2511</v>
      </c>
      <c r="C897" s="31" t="s">
        <v>2512</v>
      </c>
      <c r="D897" s="41">
        <v>79264.759893941999</v>
      </c>
      <c r="E897" s="31" t="s">
        <v>2407</v>
      </c>
      <c r="F897" s="35" t="str">
        <f>INDEX('Crosswalk Particulates'!$B:$B,MATCH('2017 EPA Data'!A897,'Crosswalk Particulates'!$A:$A,0))</f>
        <v>process-iron and steel-industry</v>
      </c>
      <c r="G897" s="39">
        <f>INDEX('Crosswalk Particulates'!$E:$E,MATCH('2017 EPA Data'!$B897,'Crosswalk Particulates'!$D:$D,0))</f>
        <v>0</v>
      </c>
      <c r="H897" s="50">
        <f t="shared" si="13"/>
        <v>0</v>
      </c>
    </row>
    <row r="898" spans="1:8" hidden="1">
      <c r="A898" s="31" t="s">
        <v>2508</v>
      </c>
      <c r="B898" s="31" t="s">
        <v>2420</v>
      </c>
      <c r="C898" s="31" t="s">
        <v>2406</v>
      </c>
      <c r="D898" s="41">
        <v>79176.878972799997</v>
      </c>
      <c r="E898" s="31" t="s">
        <v>2407</v>
      </c>
      <c r="F898" s="35" t="str">
        <f>INDEX('Crosswalk Particulates'!$B:$B,MATCH('2017 EPA Data'!A898,'Crosswalk Particulates'!$A:$A,0))</f>
        <v>process-iron and steel-industry</v>
      </c>
      <c r="G898" s="39">
        <f>INDEX('Crosswalk Particulates'!$E:$E,MATCH('2017 EPA Data'!$B898,'Crosswalk Particulates'!$D:$D,0))</f>
        <v>0</v>
      </c>
      <c r="H898" s="50">
        <f t="shared" si="13"/>
        <v>0</v>
      </c>
    </row>
    <row r="899" spans="1:8" hidden="1">
      <c r="A899" s="31" t="s">
        <v>2475</v>
      </c>
      <c r="B899" s="31" t="s">
        <v>2487</v>
      </c>
      <c r="C899" s="31" t="s">
        <v>2406</v>
      </c>
      <c r="D899" s="41">
        <v>79155.953406526183</v>
      </c>
      <c r="E899" s="31" t="s">
        <v>2407</v>
      </c>
      <c r="F899" s="35" t="str">
        <f>INDEX('Crosswalk Particulates'!$B:$B,MATCH('2017 EPA Data'!A899,'Crosswalk Particulates'!$A:$A,0))</f>
        <v>process-other-industry</v>
      </c>
      <c r="G899" s="39">
        <f>INDEX('Crosswalk Particulates'!$E:$E,MATCH('2017 EPA Data'!$B899,'Crosswalk Particulates'!$D:$D,0))</f>
        <v>0</v>
      </c>
      <c r="H899" s="50">
        <f t="shared" si="13"/>
        <v>0</v>
      </c>
    </row>
    <row r="900" spans="1:8" hidden="1">
      <c r="A900" s="31" t="s">
        <v>2436</v>
      </c>
      <c r="B900" s="31" t="s">
        <v>2592</v>
      </c>
      <c r="C900" s="31" t="s">
        <v>2406</v>
      </c>
      <c r="D900" s="41">
        <v>78898.460967940686</v>
      </c>
      <c r="E900" s="31" t="s">
        <v>2407</v>
      </c>
      <c r="F900" s="35" t="str">
        <f>INDEX('Crosswalk Particulates'!$B:$B,MATCH('2017 EPA Data'!A900,'Crosswalk Particulates'!$A:$A,0))</f>
        <v>process-other-industry</v>
      </c>
      <c r="G900" s="39">
        <f>INDEX('Crosswalk Particulates'!$E:$E,MATCH('2017 EPA Data'!$B900,'Crosswalk Particulates'!$D:$D,0))</f>
        <v>0</v>
      </c>
      <c r="H900" s="50">
        <f t="shared" ref="H900:H963" si="14">IF(E900="TON",D900/metricton_to_shortton,0)*10^6</f>
        <v>0</v>
      </c>
    </row>
    <row r="901" spans="1:8" hidden="1">
      <c r="A901" s="31" t="s">
        <v>2415</v>
      </c>
      <c r="B901" s="31" t="s">
        <v>2468</v>
      </c>
      <c r="C901" s="31" t="s">
        <v>2406</v>
      </c>
      <c r="D901" s="41">
        <v>78860.934289001161</v>
      </c>
      <c r="E901" s="31" t="s">
        <v>2407</v>
      </c>
      <c r="F901" s="35" t="str">
        <f>INDEX('Crosswalk Particulates'!$B:$B,MATCH('2017 EPA Data'!A901,'Crosswalk Particulates'!$A:$A,0))</f>
        <v>Other-EPA</v>
      </c>
      <c r="G901" s="39">
        <f>INDEX('Crosswalk Particulates'!$E:$E,MATCH('2017 EPA Data'!$B901,'Crosswalk Particulates'!$D:$D,0))</f>
        <v>0</v>
      </c>
      <c r="H901" s="50">
        <f t="shared" si="14"/>
        <v>0</v>
      </c>
    </row>
    <row r="902" spans="1:8" hidden="1">
      <c r="A902" s="31" t="s">
        <v>2521</v>
      </c>
      <c r="B902" s="31" t="s">
        <v>2449</v>
      </c>
      <c r="C902" s="31" t="s">
        <v>2446</v>
      </c>
      <c r="D902" s="41">
        <v>78302.704950609812</v>
      </c>
      <c r="E902" s="31" t="s">
        <v>2411</v>
      </c>
      <c r="F902" s="35" t="str">
        <f>INDEX('Crosswalk Particulates'!$B:$B,MATCH('2017 EPA Data'!A902,'Crosswalk Particulates'!$A:$A,0))</f>
        <v>industry-fuel-other</v>
      </c>
      <c r="G902" s="39" t="str">
        <f>INDEX('Crosswalk Particulates'!$E:$E,MATCH('2017 EPA Data'!$B902,'Crosswalk Particulates'!$D:$D,0))</f>
        <v>CO</v>
      </c>
      <c r="H902" s="50">
        <f t="shared" si="14"/>
        <v>71035103510.455154</v>
      </c>
    </row>
    <row r="903" spans="1:8" hidden="1">
      <c r="A903" s="31" t="s">
        <v>2418</v>
      </c>
      <c r="B903" s="31" t="s">
        <v>2504</v>
      </c>
      <c r="C903" s="31" t="s">
        <v>2446</v>
      </c>
      <c r="D903" s="41">
        <v>78190.633465641527</v>
      </c>
      <c r="E903" s="31" t="s">
        <v>2411</v>
      </c>
      <c r="F903" s="35" t="str">
        <f>INDEX('Crosswalk Particulates'!$B:$B,MATCH('2017 EPA Data'!A903,'Crosswalk Particulates'!$A:$A,0))</f>
        <v>Other-EPA</v>
      </c>
      <c r="G903" s="39" t="str">
        <f>INDEX('Crosswalk Particulates'!$E:$E,MATCH('2017 EPA Data'!$B903,'Crosswalk Particulates'!$D:$D,0))</f>
        <v>SOx</v>
      </c>
      <c r="H903" s="50">
        <f t="shared" si="14"/>
        <v>70933433848.592072</v>
      </c>
    </row>
    <row r="904" spans="1:8" hidden="1">
      <c r="A904" s="31" t="s">
        <v>2470</v>
      </c>
      <c r="B904" s="31" t="s">
        <v>2449</v>
      </c>
      <c r="C904" s="31" t="s">
        <v>2446</v>
      </c>
      <c r="D904" s="41">
        <v>78141.05880476255</v>
      </c>
      <c r="E904" s="31" t="s">
        <v>2411</v>
      </c>
      <c r="F904" s="35" t="str">
        <f>INDEX('Crosswalk Particulates'!$B:$B,MATCH('2017 EPA Data'!A904,'Crosswalk Particulates'!$A:$A,0))</f>
        <v>Electricity Sector</v>
      </c>
      <c r="G904" s="39" t="str">
        <f>INDEX('Crosswalk Particulates'!$E:$E,MATCH('2017 EPA Data'!$B904,'Crosswalk Particulates'!$D:$D,0))</f>
        <v>CO</v>
      </c>
      <c r="H904" s="50">
        <f t="shared" si="14"/>
        <v>70888460419.267319</v>
      </c>
    </row>
    <row r="905" spans="1:8" hidden="1">
      <c r="A905" s="31" t="s">
        <v>2452</v>
      </c>
      <c r="B905" s="31" t="s">
        <v>2493</v>
      </c>
      <c r="C905" s="31" t="s">
        <v>2406</v>
      </c>
      <c r="D905" s="41">
        <v>78093.771790714367</v>
      </c>
      <c r="E905" s="31" t="s">
        <v>2407</v>
      </c>
      <c r="F905" s="35" t="str">
        <f>INDEX('Crosswalk Particulates'!$B:$B,MATCH('2017 EPA Data'!A905,'Crosswalk Particulates'!$A:$A,0))</f>
        <v>Other-EPA</v>
      </c>
      <c r="G905" s="39">
        <f>INDEX('Crosswalk Particulates'!$E:$E,MATCH('2017 EPA Data'!$B905,'Crosswalk Particulates'!$D:$D,0))</f>
        <v>0</v>
      </c>
      <c r="H905" s="50">
        <f t="shared" si="14"/>
        <v>0</v>
      </c>
    </row>
    <row r="906" spans="1:8" hidden="1">
      <c r="A906" s="31" t="s">
        <v>2467</v>
      </c>
      <c r="B906" s="31" t="s">
        <v>2593</v>
      </c>
      <c r="C906" s="31" t="s">
        <v>2406</v>
      </c>
      <c r="D906" s="41">
        <v>77824.101816372</v>
      </c>
      <c r="E906" s="31" t="s">
        <v>2407</v>
      </c>
      <c r="F906" s="35" t="str">
        <f>INDEX('Crosswalk Particulates'!$B:$B,MATCH('2017 EPA Data'!A906,'Crosswalk Particulates'!$A:$A,0))</f>
        <v>process-chemicals-industry</v>
      </c>
      <c r="G906" s="39">
        <f>INDEX('Crosswalk Particulates'!$E:$E,MATCH('2017 EPA Data'!$B906,'Crosswalk Particulates'!$D:$D,0))</f>
        <v>0</v>
      </c>
      <c r="H906" s="50">
        <f t="shared" si="14"/>
        <v>0</v>
      </c>
    </row>
    <row r="907" spans="1:8" hidden="1">
      <c r="A907" s="31" t="s">
        <v>2408</v>
      </c>
      <c r="B907" s="31" t="s">
        <v>2499</v>
      </c>
      <c r="C907" s="31" t="s">
        <v>2446</v>
      </c>
      <c r="D907" s="41">
        <v>77805.743477207187</v>
      </c>
      <c r="E907" s="31" t="s">
        <v>2411</v>
      </c>
      <c r="F907" s="35" t="str">
        <f>INDEX('Crosswalk Particulates'!$B:$B,MATCH('2017 EPA Data'!A907,'Crosswalk Particulates'!$A:$A,0))</f>
        <v>process-other-industry</v>
      </c>
      <c r="G907" s="39" t="str">
        <f>INDEX('Crosswalk Particulates'!$E:$E,MATCH('2017 EPA Data'!$B907,'Crosswalk Particulates'!$D:$D,0))</f>
        <v>PM25</v>
      </c>
      <c r="H907" s="50">
        <f t="shared" si="14"/>
        <v>70584267109.258911</v>
      </c>
    </row>
    <row r="908" spans="1:8" hidden="1">
      <c r="A908" s="31" t="s">
        <v>2408</v>
      </c>
      <c r="B908" s="31" t="s">
        <v>2451</v>
      </c>
      <c r="C908" s="31" t="s">
        <v>2406</v>
      </c>
      <c r="D908" s="41">
        <v>77638.648868322198</v>
      </c>
      <c r="E908" s="31" t="s">
        <v>2407</v>
      </c>
      <c r="F908" s="35" t="str">
        <f>INDEX('Crosswalk Particulates'!$B:$B,MATCH('2017 EPA Data'!A908,'Crosswalk Particulates'!$A:$A,0))</f>
        <v>process-other-industry</v>
      </c>
      <c r="G908" s="39">
        <f>INDEX('Crosswalk Particulates'!$E:$E,MATCH('2017 EPA Data'!$B908,'Crosswalk Particulates'!$D:$D,0))</f>
        <v>0</v>
      </c>
      <c r="H908" s="50">
        <f t="shared" si="14"/>
        <v>0</v>
      </c>
    </row>
    <row r="909" spans="1:8" hidden="1">
      <c r="A909" s="31" t="s">
        <v>2490</v>
      </c>
      <c r="B909" s="31" t="s">
        <v>2523</v>
      </c>
      <c r="D909" s="41">
        <v>77433.747518000717</v>
      </c>
      <c r="E909" s="31" t="s">
        <v>2411</v>
      </c>
      <c r="F909" s="35" t="str">
        <f>INDEX('Crosswalk Particulates'!$B:$B,MATCH('2017 EPA Data'!A909,'Crosswalk Particulates'!$A:$A,0))</f>
        <v>Commercial Buildings Sector</v>
      </c>
      <c r="G909" s="39" t="str">
        <f>INDEX('Crosswalk Particulates'!$E:$E,MATCH('2017 EPA Data'!$B909,'Crosswalk Particulates'!$D:$D,0))</f>
        <v>OC</v>
      </c>
      <c r="H909" s="50">
        <f t="shared" si="14"/>
        <v>70246797650.389389</v>
      </c>
    </row>
    <row r="910" spans="1:8" hidden="1">
      <c r="A910" s="31" t="s">
        <v>2536</v>
      </c>
      <c r="B910" s="31" t="s">
        <v>2420</v>
      </c>
      <c r="C910" s="31" t="s">
        <v>2406</v>
      </c>
      <c r="D910" s="41">
        <v>77105.019528163</v>
      </c>
      <c r="E910" s="31" t="s">
        <v>2407</v>
      </c>
      <c r="F910" s="35" t="str">
        <f>INDEX('Crosswalk Particulates'!$B:$B,MATCH('2017 EPA Data'!A910,'Crosswalk Particulates'!$A:$A,0))</f>
        <v>process-mining-industry</v>
      </c>
      <c r="G910" s="39">
        <f>INDEX('Crosswalk Particulates'!$E:$E,MATCH('2017 EPA Data'!$B910,'Crosswalk Particulates'!$D:$D,0))</f>
        <v>0</v>
      </c>
      <c r="H910" s="50">
        <f t="shared" si="14"/>
        <v>0</v>
      </c>
    </row>
    <row r="911" spans="1:8" hidden="1">
      <c r="A911" s="31" t="s">
        <v>2448</v>
      </c>
      <c r="B911" s="31" t="s">
        <v>2523</v>
      </c>
      <c r="D911" s="41">
        <v>76692.847667374954</v>
      </c>
      <c r="E911" s="31" t="s">
        <v>2411</v>
      </c>
      <c r="F911" s="35" t="str">
        <f>INDEX('Crosswalk Particulates'!$B:$B,MATCH('2017 EPA Data'!A911,'Crosswalk Particulates'!$A:$A,0))</f>
        <v>process-waste-industry</v>
      </c>
      <c r="G911" s="39" t="str">
        <f>INDEX('Crosswalk Particulates'!$E:$E,MATCH('2017 EPA Data'!$B911,'Crosswalk Particulates'!$D:$D,0))</f>
        <v>OC</v>
      </c>
      <c r="H911" s="50">
        <f t="shared" si="14"/>
        <v>69574663812.697845</v>
      </c>
    </row>
    <row r="912" spans="1:8" hidden="1">
      <c r="A912" s="31" t="s">
        <v>2454</v>
      </c>
      <c r="B912" s="31" t="s">
        <v>2420</v>
      </c>
      <c r="C912" s="31" t="s">
        <v>2406</v>
      </c>
      <c r="D912" s="41">
        <v>76110.000567969997</v>
      </c>
      <c r="E912" s="31" t="s">
        <v>2407</v>
      </c>
      <c r="F912" s="35" t="str">
        <f>INDEX('Crosswalk Particulates'!$B:$B,MATCH('2017 EPA Data'!A912,'Crosswalk Particulates'!$A:$A,0))</f>
        <v>Electricity Sector</v>
      </c>
      <c r="G912" s="39">
        <f>INDEX('Crosswalk Particulates'!$E:$E,MATCH('2017 EPA Data'!$B912,'Crosswalk Particulates'!$D:$D,0))</f>
        <v>0</v>
      </c>
      <c r="H912" s="50">
        <f t="shared" si="14"/>
        <v>0</v>
      </c>
    </row>
    <row r="913" spans="1:8" hidden="1">
      <c r="A913" s="31" t="s">
        <v>2423</v>
      </c>
      <c r="B913" s="31" t="s">
        <v>2445</v>
      </c>
      <c r="C913" s="31" t="s">
        <v>2446</v>
      </c>
      <c r="D913" s="41">
        <v>76095.324751692315</v>
      </c>
      <c r="E913" s="31" t="s">
        <v>2411</v>
      </c>
      <c r="F913" s="35" t="str">
        <f>INDEX('Crosswalk Particulates'!$B:$B,MATCH('2017 EPA Data'!A913,'Crosswalk Particulates'!$A:$A,0))</f>
        <v>Other-EPA</v>
      </c>
      <c r="G913" s="39" t="str">
        <f>INDEX('Crosswalk Particulates'!$E:$E,MATCH('2017 EPA Data'!$B913,'Crosswalk Particulates'!$D:$D,0))</f>
        <v>VOC</v>
      </c>
      <c r="H913" s="50">
        <f t="shared" si="14"/>
        <v>69032599497.139938</v>
      </c>
    </row>
    <row r="914" spans="1:8" hidden="1">
      <c r="A914" s="31" t="s">
        <v>2436</v>
      </c>
      <c r="B914" s="31" t="s">
        <v>2561</v>
      </c>
      <c r="C914" s="31" t="s">
        <v>2406</v>
      </c>
      <c r="D914" s="41">
        <v>75374.935159999994</v>
      </c>
      <c r="E914" s="31" t="s">
        <v>2407</v>
      </c>
      <c r="F914" s="35" t="str">
        <f>INDEX('Crosswalk Particulates'!$B:$B,MATCH('2017 EPA Data'!A914,'Crosswalk Particulates'!$A:$A,0))</f>
        <v>process-other-industry</v>
      </c>
      <c r="G914" s="39">
        <f>INDEX('Crosswalk Particulates'!$E:$E,MATCH('2017 EPA Data'!$B914,'Crosswalk Particulates'!$D:$D,0))</f>
        <v>0</v>
      </c>
      <c r="H914" s="50">
        <f t="shared" si="14"/>
        <v>0</v>
      </c>
    </row>
    <row r="915" spans="1:8" hidden="1">
      <c r="A915" s="31" t="s">
        <v>2485</v>
      </c>
      <c r="B915" s="31" t="s">
        <v>2592</v>
      </c>
      <c r="C915" s="31" t="s">
        <v>2406</v>
      </c>
      <c r="D915" s="41">
        <v>74967</v>
      </c>
      <c r="E915" s="31" t="s">
        <v>2407</v>
      </c>
      <c r="F915" s="35" t="str">
        <f>INDEX('Crosswalk Particulates'!$B:$B,MATCH('2017 EPA Data'!A915,'Crosswalk Particulates'!$A:$A,0))</f>
        <v>industry-fuel-coal</v>
      </c>
      <c r="G915" s="39">
        <f>INDEX('Crosswalk Particulates'!$E:$E,MATCH('2017 EPA Data'!$B915,'Crosswalk Particulates'!$D:$D,0))</f>
        <v>0</v>
      </c>
      <c r="H915" s="50">
        <f t="shared" si="14"/>
        <v>0</v>
      </c>
    </row>
    <row r="916" spans="1:8" hidden="1">
      <c r="A916" s="31" t="s">
        <v>2485</v>
      </c>
      <c r="B916" s="31" t="s">
        <v>2460</v>
      </c>
      <c r="C916" s="31" t="s">
        <v>2406</v>
      </c>
      <c r="D916" s="41">
        <v>74965.720100000006</v>
      </c>
      <c r="E916" s="31" t="s">
        <v>2407</v>
      </c>
      <c r="F916" s="35" t="str">
        <f>INDEX('Crosswalk Particulates'!$B:$B,MATCH('2017 EPA Data'!A916,'Crosswalk Particulates'!$A:$A,0))</f>
        <v>industry-fuel-coal</v>
      </c>
      <c r="G916" s="39">
        <f>INDEX('Crosswalk Particulates'!$E:$E,MATCH('2017 EPA Data'!$B916,'Crosswalk Particulates'!$D:$D,0))</f>
        <v>0</v>
      </c>
      <c r="H916" s="50">
        <f t="shared" si="14"/>
        <v>0</v>
      </c>
    </row>
    <row r="917" spans="1:8" hidden="1">
      <c r="A917" s="31" t="s">
        <v>2448</v>
      </c>
      <c r="B917" s="31" t="s">
        <v>2594</v>
      </c>
      <c r="C917" s="31" t="s">
        <v>2406</v>
      </c>
      <c r="D917" s="41">
        <v>74953.697625813758</v>
      </c>
      <c r="E917" s="31" t="s">
        <v>2407</v>
      </c>
      <c r="F917" s="35" t="str">
        <f>INDEX('Crosswalk Particulates'!$B:$B,MATCH('2017 EPA Data'!A917,'Crosswalk Particulates'!$A:$A,0))</f>
        <v>process-waste-industry</v>
      </c>
      <c r="G917" s="39">
        <f>INDEX('Crosswalk Particulates'!$E:$E,MATCH('2017 EPA Data'!$B917,'Crosswalk Particulates'!$D:$D,0))</f>
        <v>0</v>
      </c>
      <c r="H917" s="50">
        <f t="shared" si="14"/>
        <v>0</v>
      </c>
    </row>
    <row r="918" spans="1:8" hidden="1">
      <c r="A918" s="31" t="s">
        <v>2427</v>
      </c>
      <c r="B918" s="31" t="s">
        <v>2498</v>
      </c>
      <c r="C918" s="31" t="s">
        <v>2446</v>
      </c>
      <c r="D918" s="41">
        <v>74241.782134449997</v>
      </c>
      <c r="E918" s="31" t="s">
        <v>2411</v>
      </c>
      <c r="F918" s="35" t="str">
        <f>INDEX('Crosswalk Particulates'!$B:$B,MATCH('2017 EPA Data'!A918,'Crosswalk Particulates'!$A:$A,0))</f>
        <v>process-other-industry</v>
      </c>
      <c r="G918" s="39" t="str">
        <f>INDEX('Crosswalk Particulates'!$E:$E,MATCH('2017 EPA Data'!$B918,'Crosswalk Particulates'!$D:$D,0))</f>
        <v>NOX</v>
      </c>
      <c r="H918" s="50">
        <f t="shared" si="14"/>
        <v>67351091920.104156</v>
      </c>
    </row>
    <row r="919" spans="1:8" hidden="1">
      <c r="A919" s="31" t="s">
        <v>2454</v>
      </c>
      <c r="B919" s="31" t="s">
        <v>2499</v>
      </c>
      <c r="C919" s="31" t="s">
        <v>2446</v>
      </c>
      <c r="D919" s="41">
        <v>74165.239059061641</v>
      </c>
      <c r="E919" s="31" t="s">
        <v>2411</v>
      </c>
      <c r="F919" s="35" t="str">
        <f>INDEX('Crosswalk Particulates'!$B:$B,MATCH('2017 EPA Data'!A919,'Crosswalk Particulates'!$A:$A,0))</f>
        <v>Electricity Sector</v>
      </c>
      <c r="G919" s="39" t="str">
        <f>INDEX('Crosswalk Particulates'!$E:$E,MATCH('2017 EPA Data'!$B919,'Crosswalk Particulates'!$D:$D,0))</f>
        <v>PM25</v>
      </c>
      <c r="H919" s="50">
        <f t="shared" si="14"/>
        <v>67281653127.579033</v>
      </c>
    </row>
    <row r="920" spans="1:8" hidden="1">
      <c r="A920" s="31" t="s">
        <v>2508</v>
      </c>
      <c r="B920" s="31" t="s">
        <v>2413</v>
      </c>
      <c r="C920" s="31" t="s">
        <v>2406</v>
      </c>
      <c r="D920" s="41">
        <v>73576.840228479996</v>
      </c>
      <c r="E920" s="31" t="s">
        <v>2407</v>
      </c>
      <c r="F920" s="35" t="str">
        <f>INDEX('Crosswalk Particulates'!$B:$B,MATCH('2017 EPA Data'!A920,'Crosswalk Particulates'!$A:$A,0))</f>
        <v>process-iron and steel-industry</v>
      </c>
      <c r="G920" s="39">
        <f>INDEX('Crosswalk Particulates'!$E:$E,MATCH('2017 EPA Data'!$B920,'Crosswalk Particulates'!$D:$D,0))</f>
        <v>0</v>
      </c>
      <c r="H920" s="50">
        <f t="shared" si="14"/>
        <v>0</v>
      </c>
    </row>
    <row r="921" spans="1:8" hidden="1">
      <c r="A921" s="31" t="s">
        <v>2408</v>
      </c>
      <c r="B921" s="31" t="s">
        <v>2575</v>
      </c>
      <c r="C921" s="31" t="s">
        <v>2406</v>
      </c>
      <c r="D921" s="41">
        <v>73498.499782996834</v>
      </c>
      <c r="E921" s="31" t="s">
        <v>2407</v>
      </c>
      <c r="F921" s="35" t="str">
        <f>INDEX('Crosswalk Particulates'!$B:$B,MATCH('2017 EPA Data'!A921,'Crosswalk Particulates'!$A:$A,0))</f>
        <v>process-other-industry</v>
      </c>
      <c r="G921" s="39">
        <f>INDEX('Crosswalk Particulates'!$E:$E,MATCH('2017 EPA Data'!$B921,'Crosswalk Particulates'!$D:$D,0))</f>
        <v>0</v>
      </c>
      <c r="H921" s="50">
        <f t="shared" si="14"/>
        <v>0</v>
      </c>
    </row>
    <row r="922" spans="1:8" hidden="1">
      <c r="A922" s="31" t="s">
        <v>2436</v>
      </c>
      <c r="B922" s="31" t="s">
        <v>2589</v>
      </c>
      <c r="C922" s="31" t="s">
        <v>2406</v>
      </c>
      <c r="D922" s="41">
        <v>73432.686960482883</v>
      </c>
      <c r="E922" s="31" t="s">
        <v>2407</v>
      </c>
      <c r="F922" s="35" t="str">
        <f>INDEX('Crosswalk Particulates'!$B:$B,MATCH('2017 EPA Data'!A922,'Crosswalk Particulates'!$A:$A,0))</f>
        <v>process-other-industry</v>
      </c>
      <c r="G922" s="39">
        <f>INDEX('Crosswalk Particulates'!$E:$E,MATCH('2017 EPA Data'!$B922,'Crosswalk Particulates'!$D:$D,0))</f>
        <v>0</v>
      </c>
      <c r="H922" s="50">
        <f t="shared" si="14"/>
        <v>0</v>
      </c>
    </row>
    <row r="923" spans="1:8" hidden="1">
      <c r="A923" s="31" t="s">
        <v>2436</v>
      </c>
      <c r="B923" s="31" t="s">
        <v>2414</v>
      </c>
      <c r="C923" s="31" t="s">
        <v>2406</v>
      </c>
      <c r="D923" s="41">
        <v>72596.587594589044</v>
      </c>
      <c r="E923" s="31" t="s">
        <v>2407</v>
      </c>
      <c r="F923" s="35" t="str">
        <f>INDEX('Crosswalk Particulates'!$B:$B,MATCH('2017 EPA Data'!A923,'Crosswalk Particulates'!$A:$A,0))</f>
        <v>process-other-industry</v>
      </c>
      <c r="G923" s="39">
        <f>INDEX('Crosswalk Particulates'!$E:$E,MATCH('2017 EPA Data'!$B923,'Crosswalk Particulates'!$D:$D,0))</f>
        <v>0</v>
      </c>
      <c r="H923" s="50">
        <f t="shared" si="14"/>
        <v>0</v>
      </c>
    </row>
    <row r="924" spans="1:8" hidden="1">
      <c r="A924" s="31" t="s">
        <v>2408</v>
      </c>
      <c r="B924" s="31" t="s">
        <v>2595</v>
      </c>
      <c r="C924" s="31" t="s">
        <v>2406</v>
      </c>
      <c r="D924" s="41">
        <v>72034.829292379902</v>
      </c>
      <c r="E924" s="31" t="s">
        <v>2407</v>
      </c>
      <c r="F924" s="35" t="str">
        <f>INDEX('Crosswalk Particulates'!$B:$B,MATCH('2017 EPA Data'!A924,'Crosswalk Particulates'!$A:$A,0))</f>
        <v>process-other-industry</v>
      </c>
      <c r="G924" s="39">
        <f>INDEX('Crosswalk Particulates'!$E:$E,MATCH('2017 EPA Data'!$B924,'Crosswalk Particulates'!$D:$D,0))</f>
        <v>0</v>
      </c>
      <c r="H924" s="50">
        <f t="shared" si="14"/>
        <v>0</v>
      </c>
    </row>
    <row r="925" spans="1:8" hidden="1">
      <c r="A925" s="31" t="s">
        <v>2427</v>
      </c>
      <c r="B925" s="31" t="s">
        <v>2596</v>
      </c>
      <c r="C925" s="31" t="s">
        <v>2406</v>
      </c>
      <c r="D925" s="41">
        <v>71878.383941620006</v>
      </c>
      <c r="E925" s="31" t="s">
        <v>2407</v>
      </c>
      <c r="F925" s="35" t="str">
        <f>INDEX('Crosswalk Particulates'!$B:$B,MATCH('2017 EPA Data'!A925,'Crosswalk Particulates'!$A:$A,0))</f>
        <v>process-other-industry</v>
      </c>
      <c r="G925" s="39">
        <f>INDEX('Crosswalk Particulates'!$E:$E,MATCH('2017 EPA Data'!$B925,'Crosswalk Particulates'!$D:$D,0))</f>
        <v>0</v>
      </c>
      <c r="H925" s="50">
        <f t="shared" si="14"/>
        <v>0</v>
      </c>
    </row>
    <row r="926" spans="1:8" hidden="1">
      <c r="A926" s="31" t="s">
        <v>2427</v>
      </c>
      <c r="B926" s="31" t="s">
        <v>2597</v>
      </c>
      <c r="C926" s="31" t="s">
        <v>2406</v>
      </c>
      <c r="D926" s="41">
        <v>71069.400776299997</v>
      </c>
      <c r="E926" s="31" t="s">
        <v>2407</v>
      </c>
      <c r="F926" s="35" t="str">
        <f>INDEX('Crosswalk Particulates'!$B:$B,MATCH('2017 EPA Data'!A926,'Crosswalk Particulates'!$A:$A,0))</f>
        <v>process-other-industry</v>
      </c>
      <c r="G926" s="39">
        <f>INDEX('Crosswalk Particulates'!$E:$E,MATCH('2017 EPA Data'!$B926,'Crosswalk Particulates'!$D:$D,0))</f>
        <v>0</v>
      </c>
      <c r="H926" s="50">
        <f t="shared" si="14"/>
        <v>0</v>
      </c>
    </row>
    <row r="927" spans="1:8" hidden="1">
      <c r="A927" s="31" t="s">
        <v>2467</v>
      </c>
      <c r="B927" s="31" t="s">
        <v>2573</v>
      </c>
      <c r="C927" s="31" t="s">
        <v>2406</v>
      </c>
      <c r="D927" s="41">
        <v>71005.926066</v>
      </c>
      <c r="E927" s="31" t="s">
        <v>2407</v>
      </c>
      <c r="F927" s="35" t="str">
        <f>INDEX('Crosswalk Particulates'!$B:$B,MATCH('2017 EPA Data'!A927,'Crosswalk Particulates'!$A:$A,0))</f>
        <v>process-chemicals-industry</v>
      </c>
      <c r="G927" s="39">
        <f>INDEX('Crosswalk Particulates'!$E:$E,MATCH('2017 EPA Data'!$B927,'Crosswalk Particulates'!$D:$D,0))</f>
        <v>0</v>
      </c>
      <c r="H927" s="50">
        <f t="shared" si="14"/>
        <v>0</v>
      </c>
    </row>
    <row r="928" spans="1:8" hidden="1">
      <c r="A928" s="31" t="s">
        <v>2490</v>
      </c>
      <c r="B928" s="31" t="s">
        <v>2437</v>
      </c>
      <c r="C928" s="31" t="s">
        <v>2406</v>
      </c>
      <c r="D928" s="41">
        <v>71004.319754396318</v>
      </c>
      <c r="E928" s="31" t="s">
        <v>2407</v>
      </c>
      <c r="F928" s="35" t="str">
        <f>INDEX('Crosswalk Particulates'!$B:$B,MATCH('2017 EPA Data'!A928,'Crosswalk Particulates'!$A:$A,0))</f>
        <v>Commercial Buildings Sector</v>
      </c>
      <c r="G928" s="39">
        <f>INDEX('Crosswalk Particulates'!$E:$E,MATCH('2017 EPA Data'!$B928,'Crosswalk Particulates'!$D:$D,0))</f>
        <v>0</v>
      </c>
      <c r="H928" s="50">
        <f t="shared" si="14"/>
        <v>0</v>
      </c>
    </row>
    <row r="929" spans="1:8" hidden="1">
      <c r="A929" s="31" t="s">
        <v>2408</v>
      </c>
      <c r="B929" s="31" t="s">
        <v>2450</v>
      </c>
      <c r="C929" s="31" t="s">
        <v>2406</v>
      </c>
      <c r="D929" s="41">
        <v>70708.915287783806</v>
      </c>
      <c r="E929" s="31" t="s">
        <v>2407</v>
      </c>
      <c r="F929" s="35" t="str">
        <f>INDEX('Crosswalk Particulates'!$B:$B,MATCH('2017 EPA Data'!A929,'Crosswalk Particulates'!$A:$A,0))</f>
        <v>process-other-industry</v>
      </c>
      <c r="G929" s="39">
        <f>INDEX('Crosswalk Particulates'!$E:$E,MATCH('2017 EPA Data'!$B929,'Crosswalk Particulates'!$D:$D,0))</f>
        <v>0</v>
      </c>
      <c r="H929" s="50">
        <f t="shared" si="14"/>
        <v>0</v>
      </c>
    </row>
    <row r="930" spans="1:8" hidden="1">
      <c r="A930" s="31" t="s">
        <v>2448</v>
      </c>
      <c r="B930" s="31" t="s">
        <v>2517</v>
      </c>
      <c r="C930" s="31" t="s">
        <v>2406</v>
      </c>
      <c r="D930" s="41">
        <v>70412.908000937605</v>
      </c>
      <c r="E930" s="31" t="s">
        <v>2407</v>
      </c>
      <c r="F930" s="35" t="str">
        <f>INDEX('Crosswalk Particulates'!$B:$B,MATCH('2017 EPA Data'!A930,'Crosswalk Particulates'!$A:$A,0))</f>
        <v>process-waste-industry</v>
      </c>
      <c r="G930" s="39">
        <f>INDEX('Crosswalk Particulates'!$E:$E,MATCH('2017 EPA Data'!$B930,'Crosswalk Particulates'!$D:$D,0))</f>
        <v>0</v>
      </c>
      <c r="H930" s="50">
        <f t="shared" si="14"/>
        <v>0</v>
      </c>
    </row>
    <row r="931" spans="1:8" hidden="1">
      <c r="A931" s="31" t="s">
        <v>2408</v>
      </c>
      <c r="B931" s="31" t="s">
        <v>2579</v>
      </c>
      <c r="C931" s="31" t="s">
        <v>2406</v>
      </c>
      <c r="D931" s="41">
        <v>70389.013302132851</v>
      </c>
      <c r="E931" s="31" t="s">
        <v>2407</v>
      </c>
      <c r="F931" s="35" t="str">
        <f>INDEX('Crosswalk Particulates'!$B:$B,MATCH('2017 EPA Data'!A931,'Crosswalk Particulates'!$A:$A,0))</f>
        <v>process-other-industry</v>
      </c>
      <c r="G931" s="39">
        <f>INDEX('Crosswalk Particulates'!$E:$E,MATCH('2017 EPA Data'!$B931,'Crosswalk Particulates'!$D:$D,0))</f>
        <v>0</v>
      </c>
      <c r="H931" s="50">
        <f t="shared" si="14"/>
        <v>0</v>
      </c>
    </row>
    <row r="932" spans="1:8" hidden="1">
      <c r="A932" s="31" t="s">
        <v>2412</v>
      </c>
      <c r="B932" s="31" t="s">
        <v>2526</v>
      </c>
      <c r="C932" s="31" t="s">
        <v>2406</v>
      </c>
      <c r="D932" s="41">
        <v>70255.792905612747</v>
      </c>
      <c r="E932" s="31" t="s">
        <v>2407</v>
      </c>
      <c r="F932" s="35" t="str">
        <f>INDEX('Crosswalk Particulates'!$B:$B,MATCH('2017 EPA Data'!A932,'Crosswalk Particulates'!$A:$A,0))</f>
        <v>Transportation Sector</v>
      </c>
      <c r="G932" s="39">
        <f>INDEX('Crosswalk Particulates'!$E:$E,MATCH('2017 EPA Data'!$B932,'Crosswalk Particulates'!$D:$D,0))</f>
        <v>0</v>
      </c>
      <c r="H932" s="50">
        <f t="shared" si="14"/>
        <v>0</v>
      </c>
    </row>
    <row r="933" spans="1:8" hidden="1">
      <c r="A933" s="31" t="s">
        <v>2408</v>
      </c>
      <c r="B933" s="31" t="s">
        <v>2585</v>
      </c>
      <c r="C933" s="31" t="s">
        <v>2406</v>
      </c>
      <c r="D933" s="41">
        <v>69938.040942202002</v>
      </c>
      <c r="E933" s="31" t="s">
        <v>2407</v>
      </c>
      <c r="F933" s="35" t="str">
        <f>INDEX('Crosswalk Particulates'!$B:$B,MATCH('2017 EPA Data'!A933,'Crosswalk Particulates'!$A:$A,0))</f>
        <v>process-other-industry</v>
      </c>
      <c r="G933" s="39">
        <f>INDEX('Crosswalk Particulates'!$E:$E,MATCH('2017 EPA Data'!$B933,'Crosswalk Particulates'!$D:$D,0))</f>
        <v>0</v>
      </c>
      <c r="H933" s="50">
        <f t="shared" si="14"/>
        <v>0</v>
      </c>
    </row>
    <row r="934" spans="1:8" hidden="1">
      <c r="A934" s="31" t="s">
        <v>2436</v>
      </c>
      <c r="B934" s="31" t="s">
        <v>2598</v>
      </c>
      <c r="C934" s="31" t="s">
        <v>2406</v>
      </c>
      <c r="D934" s="41">
        <v>69613.073998193198</v>
      </c>
      <c r="E934" s="31" t="s">
        <v>2407</v>
      </c>
      <c r="F934" s="35" t="str">
        <f>INDEX('Crosswalk Particulates'!$B:$B,MATCH('2017 EPA Data'!A934,'Crosswalk Particulates'!$A:$A,0))</f>
        <v>process-other-industry</v>
      </c>
      <c r="G934" s="39">
        <f>INDEX('Crosswalk Particulates'!$E:$E,MATCH('2017 EPA Data'!$B934,'Crosswalk Particulates'!$D:$D,0))</f>
        <v>0</v>
      </c>
      <c r="H934" s="50">
        <f t="shared" si="14"/>
        <v>0</v>
      </c>
    </row>
    <row r="935" spans="1:8" hidden="1">
      <c r="A935" s="31" t="s">
        <v>2496</v>
      </c>
      <c r="B935" s="31" t="s">
        <v>2420</v>
      </c>
      <c r="C935" s="31" t="s">
        <v>2406</v>
      </c>
      <c r="D935" s="41">
        <v>68932.092300000004</v>
      </c>
      <c r="E935" s="31" t="s">
        <v>2407</v>
      </c>
      <c r="F935" s="35" t="str">
        <f>INDEX('Crosswalk Particulates'!$B:$B,MATCH('2017 EPA Data'!A935,'Crosswalk Particulates'!$A:$A,0))</f>
        <v>process-cement-industry</v>
      </c>
      <c r="G935" s="39">
        <f>INDEX('Crosswalk Particulates'!$E:$E,MATCH('2017 EPA Data'!$B935,'Crosswalk Particulates'!$D:$D,0))</f>
        <v>0</v>
      </c>
      <c r="H935" s="50">
        <f t="shared" si="14"/>
        <v>0</v>
      </c>
    </row>
    <row r="936" spans="1:8" hidden="1">
      <c r="A936" s="31" t="s">
        <v>2427</v>
      </c>
      <c r="B936" s="31" t="s">
        <v>2482</v>
      </c>
      <c r="C936" s="31" t="s">
        <v>2406</v>
      </c>
      <c r="D936" s="41">
        <v>68731.132124399999</v>
      </c>
      <c r="E936" s="31" t="s">
        <v>2407</v>
      </c>
      <c r="F936" s="35" t="str">
        <f>INDEX('Crosswalk Particulates'!$B:$B,MATCH('2017 EPA Data'!A936,'Crosswalk Particulates'!$A:$A,0))</f>
        <v>process-other-industry</v>
      </c>
      <c r="G936" s="39">
        <f>INDEX('Crosswalk Particulates'!$E:$E,MATCH('2017 EPA Data'!$B936,'Crosswalk Particulates'!$D:$D,0))</f>
        <v>0</v>
      </c>
      <c r="H936" s="50">
        <f t="shared" si="14"/>
        <v>0</v>
      </c>
    </row>
    <row r="937" spans="1:8" hidden="1">
      <c r="A937" s="31" t="s">
        <v>2489</v>
      </c>
      <c r="B937" s="31" t="s">
        <v>2437</v>
      </c>
      <c r="C937" s="31" t="s">
        <v>2406</v>
      </c>
      <c r="D937" s="41">
        <v>68508.48387452653</v>
      </c>
      <c r="E937" s="31" t="s">
        <v>2407</v>
      </c>
      <c r="F937" s="35" t="str">
        <f>INDEX('Crosswalk Particulates'!$B:$B,MATCH('2017 EPA Data'!A937,'Crosswalk Particulates'!$A:$A,0))</f>
        <v>industry-fuel-biomass</v>
      </c>
      <c r="G937" s="39">
        <f>INDEX('Crosswalk Particulates'!$E:$E,MATCH('2017 EPA Data'!$B937,'Crosswalk Particulates'!$D:$D,0))</f>
        <v>0</v>
      </c>
      <c r="H937" s="50">
        <f t="shared" si="14"/>
        <v>0</v>
      </c>
    </row>
    <row r="938" spans="1:8" hidden="1">
      <c r="A938" s="31" t="s">
        <v>2454</v>
      </c>
      <c r="B938" s="31" t="s">
        <v>2413</v>
      </c>
      <c r="C938" s="31" t="s">
        <v>2406</v>
      </c>
      <c r="D938" s="41">
        <v>68473.442635464002</v>
      </c>
      <c r="E938" s="31" t="s">
        <v>2407</v>
      </c>
      <c r="F938" s="35" t="str">
        <f>INDEX('Crosswalk Particulates'!$B:$B,MATCH('2017 EPA Data'!A938,'Crosswalk Particulates'!$A:$A,0))</f>
        <v>Electricity Sector</v>
      </c>
      <c r="G938" s="39">
        <f>INDEX('Crosswalk Particulates'!$E:$E,MATCH('2017 EPA Data'!$B938,'Crosswalk Particulates'!$D:$D,0))</f>
        <v>0</v>
      </c>
      <c r="H938" s="50">
        <f t="shared" si="14"/>
        <v>0</v>
      </c>
    </row>
    <row r="939" spans="1:8" hidden="1">
      <c r="A939" s="31" t="s">
        <v>2554</v>
      </c>
      <c r="B939" s="31" t="s">
        <v>2424</v>
      </c>
      <c r="C939" s="31" t="s">
        <v>2406</v>
      </c>
      <c r="D939" s="41">
        <v>68274.305170783482</v>
      </c>
      <c r="E939" s="31" t="s">
        <v>2407</v>
      </c>
      <c r="F939" s="35" t="str">
        <f>INDEX('Crosswalk Particulates'!$B:$B,MATCH('2017 EPA Data'!A939,'Crosswalk Particulates'!$A:$A,0))</f>
        <v>Commercial Buildings Sector</v>
      </c>
      <c r="G939" s="39">
        <f>INDEX('Crosswalk Particulates'!$E:$E,MATCH('2017 EPA Data'!$B939,'Crosswalk Particulates'!$D:$D,0))</f>
        <v>0</v>
      </c>
      <c r="H939" s="50">
        <f t="shared" si="14"/>
        <v>0</v>
      </c>
    </row>
    <row r="940" spans="1:8" hidden="1">
      <c r="A940" s="31" t="s">
        <v>2467</v>
      </c>
      <c r="B940" s="31" t="s">
        <v>2580</v>
      </c>
      <c r="C940" s="31" t="s">
        <v>2406</v>
      </c>
      <c r="D940" s="41">
        <v>68078.976859999995</v>
      </c>
      <c r="E940" s="31" t="s">
        <v>2407</v>
      </c>
      <c r="F940" s="35" t="str">
        <f>INDEX('Crosswalk Particulates'!$B:$B,MATCH('2017 EPA Data'!A940,'Crosswalk Particulates'!$A:$A,0))</f>
        <v>process-chemicals-industry</v>
      </c>
      <c r="G940" s="39">
        <f>INDEX('Crosswalk Particulates'!$E:$E,MATCH('2017 EPA Data'!$B940,'Crosswalk Particulates'!$D:$D,0))</f>
        <v>0</v>
      </c>
      <c r="H940" s="50">
        <f t="shared" si="14"/>
        <v>0</v>
      </c>
    </row>
    <row r="941" spans="1:8" hidden="1">
      <c r="A941" s="31" t="s">
        <v>2435</v>
      </c>
      <c r="B941" s="31" t="s">
        <v>2535</v>
      </c>
      <c r="C941" s="31" t="s">
        <v>2406</v>
      </c>
      <c r="D941" s="41">
        <v>68077.016659599671</v>
      </c>
      <c r="E941" s="31" t="s">
        <v>2407</v>
      </c>
      <c r="F941" s="35" t="str">
        <f>INDEX('Crosswalk Particulates'!$B:$B,MATCH('2017 EPA Data'!A941,'Crosswalk Particulates'!$A:$A,0))</f>
        <v>process-other-industry</v>
      </c>
      <c r="G941" s="39">
        <f>INDEX('Crosswalk Particulates'!$E:$E,MATCH('2017 EPA Data'!$B941,'Crosswalk Particulates'!$D:$D,0))</f>
        <v>0</v>
      </c>
      <c r="H941" s="50">
        <f t="shared" si="14"/>
        <v>0</v>
      </c>
    </row>
    <row r="942" spans="1:8" hidden="1">
      <c r="A942" s="31" t="s">
        <v>2491</v>
      </c>
      <c r="B942" s="31" t="s">
        <v>2405</v>
      </c>
      <c r="C942" s="31" t="s">
        <v>2406</v>
      </c>
      <c r="D942" s="41">
        <v>68020.771599999993</v>
      </c>
      <c r="E942" s="31" t="s">
        <v>2407</v>
      </c>
      <c r="F942" s="35" t="str">
        <f>INDEX('Crosswalk Particulates'!$B:$B,MATCH('2017 EPA Data'!A942,'Crosswalk Particulates'!$A:$A,0))</f>
        <v>process-other-industry</v>
      </c>
      <c r="G942" s="39">
        <f>INDEX('Crosswalk Particulates'!$E:$E,MATCH('2017 EPA Data'!$B942,'Crosswalk Particulates'!$D:$D,0))</f>
        <v>0</v>
      </c>
      <c r="H942" s="50">
        <f t="shared" si="14"/>
        <v>0</v>
      </c>
    </row>
    <row r="943" spans="1:8" hidden="1">
      <c r="A943" s="31" t="s">
        <v>2458</v>
      </c>
      <c r="B943" s="31" t="s">
        <v>2548</v>
      </c>
      <c r="C943" s="31" t="s">
        <v>2406</v>
      </c>
      <c r="D943" s="41">
        <v>67998.498096744966</v>
      </c>
      <c r="E943" s="31" t="s">
        <v>2407</v>
      </c>
      <c r="F943" s="35" t="str">
        <f>INDEX('Crosswalk Particulates'!$B:$B,MATCH('2017 EPA Data'!A943,'Crosswalk Particulates'!$A:$A,0))</f>
        <v>Transportation Sector</v>
      </c>
      <c r="G943" s="39">
        <f>INDEX('Crosswalk Particulates'!$E:$E,MATCH('2017 EPA Data'!$B943,'Crosswalk Particulates'!$D:$D,0))</f>
        <v>0</v>
      </c>
      <c r="H943" s="50">
        <f t="shared" si="14"/>
        <v>0</v>
      </c>
    </row>
    <row r="944" spans="1:8" hidden="1">
      <c r="A944" s="31" t="s">
        <v>2481</v>
      </c>
      <c r="B944" s="31" t="s">
        <v>2498</v>
      </c>
      <c r="C944" s="31" t="s">
        <v>2446</v>
      </c>
      <c r="D944" s="41">
        <v>67942.544132693321</v>
      </c>
      <c r="E944" s="31" t="s">
        <v>2411</v>
      </c>
      <c r="F944" s="35" t="str">
        <f>INDEX('Crosswalk Particulates'!$B:$B,MATCH('2017 EPA Data'!A944,'Crosswalk Particulates'!$A:$A,0))</f>
        <v>process-ngps-industry</v>
      </c>
      <c r="G944" s="39" t="str">
        <f>INDEX('Crosswalk Particulates'!$E:$E,MATCH('2017 EPA Data'!$B944,'Crosswalk Particulates'!$D:$D,0))</f>
        <v>NOX</v>
      </c>
      <c r="H944" s="50">
        <f t="shared" si="14"/>
        <v>61636512535.215439</v>
      </c>
    </row>
    <row r="945" spans="1:8" hidden="1">
      <c r="A945" s="31" t="s">
        <v>2489</v>
      </c>
      <c r="B945" s="31" t="s">
        <v>2428</v>
      </c>
      <c r="C945" s="31" t="s">
        <v>2406</v>
      </c>
      <c r="D945" s="41">
        <v>67690.932312000004</v>
      </c>
      <c r="E945" s="31" t="s">
        <v>2407</v>
      </c>
      <c r="F945" s="35" t="str">
        <f>INDEX('Crosswalk Particulates'!$B:$B,MATCH('2017 EPA Data'!A945,'Crosswalk Particulates'!$A:$A,0))</f>
        <v>industry-fuel-biomass</v>
      </c>
      <c r="G945" s="39">
        <f>INDEX('Crosswalk Particulates'!$E:$E,MATCH('2017 EPA Data'!$B945,'Crosswalk Particulates'!$D:$D,0))</f>
        <v>0</v>
      </c>
      <c r="H945" s="50">
        <f t="shared" si="14"/>
        <v>0</v>
      </c>
    </row>
    <row r="946" spans="1:8" hidden="1">
      <c r="A946" s="31" t="s">
        <v>2467</v>
      </c>
      <c r="B946" s="31" t="s">
        <v>2599</v>
      </c>
      <c r="C946" s="31" t="s">
        <v>2406</v>
      </c>
      <c r="D946" s="41">
        <v>67448.842003384794</v>
      </c>
      <c r="E946" s="31" t="s">
        <v>2407</v>
      </c>
      <c r="F946" s="35" t="str">
        <f>INDEX('Crosswalk Particulates'!$B:$B,MATCH('2017 EPA Data'!A946,'Crosswalk Particulates'!$A:$A,0))</f>
        <v>process-chemicals-industry</v>
      </c>
      <c r="G946" s="39">
        <f>INDEX('Crosswalk Particulates'!$E:$E,MATCH('2017 EPA Data'!$B946,'Crosswalk Particulates'!$D:$D,0))</f>
        <v>0</v>
      </c>
      <c r="H946" s="50">
        <f t="shared" si="14"/>
        <v>0</v>
      </c>
    </row>
    <row r="947" spans="1:8" hidden="1">
      <c r="A947" s="31" t="s">
        <v>2538</v>
      </c>
      <c r="B947" s="31" t="s">
        <v>2428</v>
      </c>
      <c r="C947" s="31" t="s">
        <v>2406</v>
      </c>
      <c r="D947" s="41">
        <v>67416.874611110004</v>
      </c>
      <c r="E947" s="31" t="s">
        <v>2407</v>
      </c>
      <c r="F947" s="35" t="str">
        <f>INDEX('Crosswalk Particulates'!$B:$B,MATCH('2017 EPA Data'!A947,'Crosswalk Particulates'!$A:$A,0))</f>
        <v>Electricity Sector</v>
      </c>
      <c r="G947" s="39">
        <f>INDEX('Crosswalk Particulates'!$E:$E,MATCH('2017 EPA Data'!$B947,'Crosswalk Particulates'!$D:$D,0))</f>
        <v>0</v>
      </c>
      <c r="H947" s="50">
        <f t="shared" si="14"/>
        <v>0</v>
      </c>
    </row>
    <row r="948" spans="1:8" hidden="1">
      <c r="A948" s="31" t="s">
        <v>2439</v>
      </c>
      <c r="B948" s="31" t="s">
        <v>2414</v>
      </c>
      <c r="C948" s="31" t="s">
        <v>2406</v>
      </c>
      <c r="D948" s="41">
        <v>66928.799477865134</v>
      </c>
      <c r="E948" s="31" t="s">
        <v>2407</v>
      </c>
      <c r="F948" s="35" t="str">
        <f>INDEX('Crosswalk Particulates'!$B:$B,MATCH('2017 EPA Data'!A948,'Crosswalk Particulates'!$A:$A,0))</f>
        <v>process-other-industry</v>
      </c>
      <c r="G948" s="39">
        <f>INDEX('Crosswalk Particulates'!$E:$E,MATCH('2017 EPA Data'!$B948,'Crosswalk Particulates'!$D:$D,0))</f>
        <v>0</v>
      </c>
      <c r="H948" s="50">
        <f t="shared" si="14"/>
        <v>0</v>
      </c>
    </row>
    <row r="949" spans="1:8" hidden="1">
      <c r="A949" s="31" t="s">
        <v>2467</v>
      </c>
      <c r="B949" s="31" t="s">
        <v>2498</v>
      </c>
      <c r="C949" s="31" t="s">
        <v>2446</v>
      </c>
      <c r="D949" s="41">
        <v>66221.767708452899</v>
      </c>
      <c r="E949" s="31" t="s">
        <v>2411</v>
      </c>
      <c r="F949" s="35" t="str">
        <f>INDEX('Crosswalk Particulates'!$B:$B,MATCH('2017 EPA Data'!A949,'Crosswalk Particulates'!$A:$A,0))</f>
        <v>process-chemicals-industry</v>
      </c>
      <c r="G949" s="39" t="str">
        <f>INDEX('Crosswalk Particulates'!$E:$E,MATCH('2017 EPA Data'!$B949,'Crosswalk Particulates'!$D:$D,0))</f>
        <v>NOX</v>
      </c>
      <c r="H949" s="50">
        <f t="shared" si="14"/>
        <v>60075448565.696495</v>
      </c>
    </row>
    <row r="950" spans="1:8" hidden="1">
      <c r="A950" s="31" t="s">
        <v>2496</v>
      </c>
      <c r="B950" s="31" t="s">
        <v>2464</v>
      </c>
      <c r="C950" s="31" t="s">
        <v>2406</v>
      </c>
      <c r="D950" s="41">
        <v>66097.2</v>
      </c>
      <c r="E950" s="31" t="s">
        <v>2407</v>
      </c>
      <c r="F950" s="35" t="str">
        <f>INDEX('Crosswalk Particulates'!$B:$B,MATCH('2017 EPA Data'!A950,'Crosswalk Particulates'!$A:$A,0))</f>
        <v>process-cement-industry</v>
      </c>
      <c r="G950" s="39">
        <f>INDEX('Crosswalk Particulates'!$E:$E,MATCH('2017 EPA Data'!$B950,'Crosswalk Particulates'!$D:$D,0))</f>
        <v>0</v>
      </c>
      <c r="H950" s="50">
        <f t="shared" si="14"/>
        <v>0</v>
      </c>
    </row>
    <row r="951" spans="1:8" hidden="1">
      <c r="A951" s="31" t="s">
        <v>2438</v>
      </c>
      <c r="B951" s="31" t="s">
        <v>2584</v>
      </c>
      <c r="C951" s="31" t="s">
        <v>2406</v>
      </c>
      <c r="D951" s="41">
        <v>65706.356632668816</v>
      </c>
      <c r="E951" s="31" t="s">
        <v>2407</v>
      </c>
      <c r="F951" s="35" t="str">
        <f>INDEX('Crosswalk Particulates'!$B:$B,MATCH('2017 EPA Data'!A951,'Crosswalk Particulates'!$A:$A,0))</f>
        <v>Residential Buildings Sector</v>
      </c>
      <c r="G951" s="39">
        <f>INDEX('Crosswalk Particulates'!$E:$E,MATCH('2017 EPA Data'!$B951,'Crosswalk Particulates'!$D:$D,0))</f>
        <v>0</v>
      </c>
      <c r="H951" s="50">
        <f t="shared" si="14"/>
        <v>0</v>
      </c>
    </row>
    <row r="952" spans="1:8" hidden="1">
      <c r="A952" s="31" t="s">
        <v>2496</v>
      </c>
      <c r="B952" s="31" t="s">
        <v>2417</v>
      </c>
      <c r="C952" s="31" t="s">
        <v>2406</v>
      </c>
      <c r="D952" s="41">
        <v>65539.009206000002</v>
      </c>
      <c r="E952" s="31" t="s">
        <v>2407</v>
      </c>
      <c r="F952" s="35" t="str">
        <f>INDEX('Crosswalk Particulates'!$B:$B,MATCH('2017 EPA Data'!A952,'Crosswalk Particulates'!$A:$A,0))</f>
        <v>process-cement-industry</v>
      </c>
      <c r="G952" s="39">
        <f>INDEX('Crosswalk Particulates'!$E:$E,MATCH('2017 EPA Data'!$B952,'Crosswalk Particulates'!$D:$D,0))</f>
        <v>0</v>
      </c>
      <c r="H952" s="50">
        <f t="shared" si="14"/>
        <v>0</v>
      </c>
    </row>
    <row r="953" spans="1:8" hidden="1">
      <c r="A953" s="31" t="s">
        <v>2481</v>
      </c>
      <c r="B953" s="31" t="s">
        <v>2414</v>
      </c>
      <c r="C953" s="31" t="s">
        <v>2406</v>
      </c>
      <c r="D953" s="41">
        <v>65053.079251119998</v>
      </c>
      <c r="E953" s="31" t="s">
        <v>2407</v>
      </c>
      <c r="F953" s="35" t="str">
        <f>INDEX('Crosswalk Particulates'!$B:$B,MATCH('2017 EPA Data'!A953,'Crosswalk Particulates'!$A:$A,0))</f>
        <v>process-ngps-industry</v>
      </c>
      <c r="G953" s="39">
        <f>INDEX('Crosswalk Particulates'!$E:$E,MATCH('2017 EPA Data'!$B953,'Crosswalk Particulates'!$D:$D,0))</f>
        <v>0</v>
      </c>
      <c r="H953" s="50">
        <f t="shared" si="14"/>
        <v>0</v>
      </c>
    </row>
    <row r="954" spans="1:8" hidden="1">
      <c r="A954" s="31" t="s">
        <v>2470</v>
      </c>
      <c r="B954" s="31" t="s">
        <v>2574</v>
      </c>
      <c r="C954" s="31" t="s">
        <v>2406</v>
      </c>
      <c r="D954" s="41">
        <v>65001.485428276726</v>
      </c>
      <c r="E954" s="31" t="s">
        <v>2407</v>
      </c>
      <c r="F954" s="35" t="str">
        <f>INDEX('Crosswalk Particulates'!$B:$B,MATCH('2017 EPA Data'!A954,'Crosswalk Particulates'!$A:$A,0))</f>
        <v>Electricity Sector</v>
      </c>
      <c r="G954" s="39">
        <f>INDEX('Crosswalk Particulates'!$E:$E,MATCH('2017 EPA Data'!$B954,'Crosswalk Particulates'!$D:$D,0))</f>
        <v>0</v>
      </c>
      <c r="H954" s="50">
        <f t="shared" si="14"/>
        <v>0</v>
      </c>
    </row>
    <row r="955" spans="1:8" hidden="1">
      <c r="A955" s="31" t="s">
        <v>2408</v>
      </c>
      <c r="B955" s="31" t="s">
        <v>2530</v>
      </c>
      <c r="C955" s="31" t="s">
        <v>2406</v>
      </c>
      <c r="D955" s="41">
        <v>64838.171774128001</v>
      </c>
      <c r="E955" s="31" t="s">
        <v>2407</v>
      </c>
      <c r="F955" s="35" t="str">
        <f>INDEX('Crosswalk Particulates'!$B:$B,MATCH('2017 EPA Data'!A955,'Crosswalk Particulates'!$A:$A,0))</f>
        <v>process-other-industry</v>
      </c>
      <c r="G955" s="39">
        <f>INDEX('Crosswalk Particulates'!$E:$E,MATCH('2017 EPA Data'!$B955,'Crosswalk Particulates'!$D:$D,0))</f>
        <v>0</v>
      </c>
      <c r="H955" s="50">
        <f t="shared" si="14"/>
        <v>0</v>
      </c>
    </row>
    <row r="956" spans="1:8" hidden="1">
      <c r="A956" s="31" t="s">
        <v>2489</v>
      </c>
      <c r="B956" s="31" t="s">
        <v>2519</v>
      </c>
      <c r="D956" s="41">
        <v>64658.7335882845</v>
      </c>
      <c r="E956" s="31" t="s">
        <v>2411</v>
      </c>
      <c r="F956" s="35" t="str">
        <f>INDEX('Crosswalk Particulates'!$B:$B,MATCH('2017 EPA Data'!A956,'Crosswalk Particulates'!$A:$A,0))</f>
        <v>industry-fuel-biomass</v>
      </c>
      <c r="G956" s="39">
        <f>INDEX('Crosswalk Particulates'!$E:$E,MATCH('2017 EPA Data'!$B956,'Crosswalk Particulates'!$D:$D,0))</f>
        <v>0</v>
      </c>
      <c r="H956" s="50">
        <f t="shared" si="14"/>
        <v>58657486177.467781</v>
      </c>
    </row>
    <row r="957" spans="1:8" hidden="1">
      <c r="A957" s="31" t="s">
        <v>2440</v>
      </c>
      <c r="B957" s="31" t="s">
        <v>2445</v>
      </c>
      <c r="C957" s="31" t="s">
        <v>2446</v>
      </c>
      <c r="D957" s="41">
        <v>64166.414868654414</v>
      </c>
      <c r="E957" s="31" t="s">
        <v>2411</v>
      </c>
      <c r="F957" s="35" t="str">
        <f>INDEX('Crosswalk Particulates'!$B:$B,MATCH('2017 EPA Data'!A957,'Crosswalk Particulates'!$A:$A,0))</f>
        <v>industry-fuel-natural gas</v>
      </c>
      <c r="G957" s="39" t="str">
        <f>INDEX('Crosswalk Particulates'!$E:$E,MATCH('2017 EPA Data'!$B957,'Crosswalk Particulates'!$D:$D,0))</f>
        <v>VOC</v>
      </c>
      <c r="H957" s="50">
        <f t="shared" si="14"/>
        <v>58210861616.654495</v>
      </c>
    </row>
    <row r="958" spans="1:8" hidden="1">
      <c r="A958" s="31" t="s">
        <v>2431</v>
      </c>
      <c r="B958" s="31" t="s">
        <v>2504</v>
      </c>
      <c r="C958" s="31" t="s">
        <v>2446</v>
      </c>
      <c r="D958" s="41">
        <v>63830.301165566438</v>
      </c>
      <c r="E958" s="31" t="s">
        <v>2411</v>
      </c>
      <c r="F958" s="35" t="str">
        <f>INDEX('Crosswalk Particulates'!$B:$B,MATCH('2017 EPA Data'!A958,'Crosswalk Particulates'!$A:$A,0))</f>
        <v>process-ngps-industry</v>
      </c>
      <c r="G958" s="39" t="str">
        <f>INDEX('Crosswalk Particulates'!$E:$E,MATCH('2017 EPA Data'!$B958,'Crosswalk Particulates'!$D:$D,0))</f>
        <v>SOx</v>
      </c>
      <c r="H958" s="50">
        <f t="shared" si="14"/>
        <v>57905944031.684776</v>
      </c>
    </row>
    <row r="959" spans="1:8" hidden="1">
      <c r="A959" s="31" t="s">
        <v>2480</v>
      </c>
      <c r="B959" s="31" t="s">
        <v>2494</v>
      </c>
      <c r="C959" s="31" t="s">
        <v>2446</v>
      </c>
      <c r="D959" s="41">
        <v>63460.216928868329</v>
      </c>
      <c r="E959" s="31" t="s">
        <v>2411</v>
      </c>
      <c r="F959" s="35" t="str">
        <f>INDEX('Crosswalk Particulates'!$B:$B,MATCH('2017 EPA Data'!A959,'Crosswalk Particulates'!$A:$A,0))</f>
        <v>Other-EPA</v>
      </c>
      <c r="G959" s="39">
        <f>INDEX('Crosswalk Particulates'!$E:$E,MATCH('2017 EPA Data'!$B959,'Crosswalk Particulates'!$D:$D,0))</f>
        <v>0</v>
      </c>
      <c r="H959" s="50">
        <f t="shared" si="14"/>
        <v>57570208860.364449</v>
      </c>
    </row>
    <row r="960" spans="1:8" hidden="1">
      <c r="A960" s="31" t="s">
        <v>2408</v>
      </c>
      <c r="B960" s="31" t="s">
        <v>2592</v>
      </c>
      <c r="C960" s="31" t="s">
        <v>2406</v>
      </c>
      <c r="D960" s="41">
        <v>63394.737009999997</v>
      </c>
      <c r="E960" s="31" t="s">
        <v>2407</v>
      </c>
      <c r="F960" s="35" t="str">
        <f>INDEX('Crosswalk Particulates'!$B:$B,MATCH('2017 EPA Data'!A960,'Crosswalk Particulates'!$A:$A,0))</f>
        <v>process-other-industry</v>
      </c>
      <c r="G960" s="39">
        <f>INDEX('Crosswalk Particulates'!$E:$E,MATCH('2017 EPA Data'!$B960,'Crosswalk Particulates'!$D:$D,0))</f>
        <v>0</v>
      </c>
      <c r="H960" s="50">
        <f t="shared" si="14"/>
        <v>0</v>
      </c>
    </row>
    <row r="961" spans="1:8" hidden="1">
      <c r="A961" s="31" t="s">
        <v>2470</v>
      </c>
      <c r="B961" s="31" t="s">
        <v>2548</v>
      </c>
      <c r="C961" s="31" t="s">
        <v>2406</v>
      </c>
      <c r="D961" s="41">
        <v>63162.655428651356</v>
      </c>
      <c r="E961" s="31" t="s">
        <v>2407</v>
      </c>
      <c r="F961" s="35" t="str">
        <f>INDEX('Crosswalk Particulates'!$B:$B,MATCH('2017 EPA Data'!A961,'Crosswalk Particulates'!$A:$A,0))</f>
        <v>Electricity Sector</v>
      </c>
      <c r="G961" s="39">
        <f>INDEX('Crosswalk Particulates'!$E:$E,MATCH('2017 EPA Data'!$B961,'Crosswalk Particulates'!$D:$D,0))</f>
        <v>0</v>
      </c>
      <c r="H961" s="50">
        <f t="shared" si="14"/>
        <v>0</v>
      </c>
    </row>
    <row r="962" spans="1:8" hidden="1">
      <c r="A962" s="31" t="s">
        <v>2442</v>
      </c>
      <c r="B962" s="31" t="s">
        <v>2460</v>
      </c>
      <c r="C962" s="31" t="s">
        <v>2406</v>
      </c>
      <c r="D962" s="41">
        <v>63155.110260000001</v>
      </c>
      <c r="E962" s="31" t="s">
        <v>2407</v>
      </c>
      <c r="F962" s="35" t="str">
        <f>INDEX('Crosswalk Particulates'!$B:$B,MATCH('2017 EPA Data'!A962,'Crosswalk Particulates'!$A:$A,0))</f>
        <v>process-other-industry</v>
      </c>
      <c r="G962" s="39">
        <f>INDEX('Crosswalk Particulates'!$E:$E,MATCH('2017 EPA Data'!$B962,'Crosswalk Particulates'!$D:$D,0))</f>
        <v>0</v>
      </c>
      <c r="H962" s="50">
        <f t="shared" si="14"/>
        <v>0</v>
      </c>
    </row>
    <row r="963" spans="1:8" hidden="1">
      <c r="A963" s="31" t="s">
        <v>2408</v>
      </c>
      <c r="B963" s="31" t="s">
        <v>2600</v>
      </c>
      <c r="C963" s="31" t="s">
        <v>2406</v>
      </c>
      <c r="D963" s="41">
        <v>62702.04986698</v>
      </c>
      <c r="E963" s="31" t="s">
        <v>2407</v>
      </c>
      <c r="F963" s="35" t="str">
        <f>INDEX('Crosswalk Particulates'!$B:$B,MATCH('2017 EPA Data'!A963,'Crosswalk Particulates'!$A:$A,0))</f>
        <v>process-other-industry</v>
      </c>
      <c r="G963" s="39">
        <f>INDEX('Crosswalk Particulates'!$E:$E,MATCH('2017 EPA Data'!$B963,'Crosswalk Particulates'!$D:$D,0))</f>
        <v>0</v>
      </c>
      <c r="H963" s="50">
        <f t="shared" si="14"/>
        <v>0</v>
      </c>
    </row>
    <row r="964" spans="1:8" hidden="1">
      <c r="A964" s="31" t="s">
        <v>2423</v>
      </c>
      <c r="B964" s="31" t="s">
        <v>2479</v>
      </c>
      <c r="C964" s="31" t="s">
        <v>2446</v>
      </c>
      <c r="D964" s="41">
        <v>62484.757027900283</v>
      </c>
      <c r="E964" s="31" t="s">
        <v>2411</v>
      </c>
      <c r="F964" s="35" t="str">
        <f>INDEX('Crosswalk Particulates'!$B:$B,MATCH('2017 EPA Data'!A964,'Crosswalk Particulates'!$A:$A,0))</f>
        <v>Other-EPA</v>
      </c>
      <c r="G964" s="39" t="str">
        <f>INDEX('Crosswalk Particulates'!$E:$E,MATCH('2017 EPA Data'!$B964,'Crosswalk Particulates'!$D:$D,0))</f>
        <v>PM10</v>
      </c>
      <c r="H964" s="50">
        <f t="shared" ref="H964:H1027" si="15">IF(E964="TON",D964/metricton_to_shortton,0)*10^6</f>
        <v>56685285471.328651</v>
      </c>
    </row>
    <row r="965" spans="1:8" hidden="1">
      <c r="A965" s="31" t="s">
        <v>2423</v>
      </c>
      <c r="B965" s="31" t="s">
        <v>2601</v>
      </c>
      <c r="D965" s="41">
        <v>62458.213200888698</v>
      </c>
      <c r="E965" s="31" t="s">
        <v>2411</v>
      </c>
      <c r="F965" s="35" t="str">
        <f>INDEX('Crosswalk Particulates'!$B:$B,MATCH('2017 EPA Data'!A965,'Crosswalk Particulates'!$A:$A,0))</f>
        <v>Other-EPA</v>
      </c>
      <c r="G965" s="39">
        <f>INDEX('Crosswalk Particulates'!$E:$E,MATCH('2017 EPA Data'!$B965,'Crosswalk Particulates'!$D:$D,0))</f>
        <v>0</v>
      </c>
      <c r="H965" s="50">
        <f t="shared" si="15"/>
        <v>56661205287.885178</v>
      </c>
    </row>
    <row r="966" spans="1:8">
      <c r="A966" s="31" t="s">
        <v>2443</v>
      </c>
      <c r="B966" s="31" t="s">
        <v>2498</v>
      </c>
      <c r="C966" s="31" t="s">
        <v>2446</v>
      </c>
      <c r="D966" s="41">
        <v>62054.372004364748</v>
      </c>
      <c r="E966" s="31" t="s">
        <v>2411</v>
      </c>
      <c r="F966" s="35" t="str">
        <f>INDEX('Crosswalk Particulates'!$B:$B,MATCH('2017 EPA Data'!A966,'Crosswalk Particulates'!$A:$A,0))</f>
        <v>Transportation Sector</v>
      </c>
      <c r="G966" s="39" t="str">
        <f>INDEX('Crosswalk Particulates'!$E:$E,MATCH('2017 EPA Data'!$B966,'Crosswalk Particulates'!$D:$D,0))</f>
        <v>NOX</v>
      </c>
      <c r="H966" s="50">
        <f t="shared" si="15"/>
        <v>56294846281.322639</v>
      </c>
    </row>
    <row r="967" spans="1:8" hidden="1">
      <c r="A967" s="31" t="s">
        <v>2481</v>
      </c>
      <c r="B967" s="31" t="s">
        <v>2487</v>
      </c>
      <c r="C967" s="31" t="s">
        <v>2406</v>
      </c>
      <c r="D967" s="41">
        <v>61268.951891290999</v>
      </c>
      <c r="E967" s="31" t="s">
        <v>2407</v>
      </c>
      <c r="F967" s="35" t="str">
        <f>INDEX('Crosswalk Particulates'!$B:$B,MATCH('2017 EPA Data'!A967,'Crosswalk Particulates'!$A:$A,0))</f>
        <v>process-ngps-industry</v>
      </c>
      <c r="G967" s="39">
        <f>INDEX('Crosswalk Particulates'!$E:$E,MATCH('2017 EPA Data'!$B967,'Crosswalk Particulates'!$D:$D,0))</f>
        <v>0</v>
      </c>
      <c r="H967" s="50">
        <f t="shared" si="15"/>
        <v>0</v>
      </c>
    </row>
    <row r="968" spans="1:8" hidden="1">
      <c r="A968" s="31" t="s">
        <v>2470</v>
      </c>
      <c r="B968" s="31" t="s">
        <v>2425</v>
      </c>
      <c r="C968" s="31" t="s">
        <v>2406</v>
      </c>
      <c r="D968" s="41">
        <v>61145.378523082261</v>
      </c>
      <c r="E968" s="31" t="s">
        <v>2407</v>
      </c>
      <c r="F968" s="35" t="str">
        <f>INDEX('Crosswalk Particulates'!$B:$B,MATCH('2017 EPA Data'!A968,'Crosswalk Particulates'!$A:$A,0))</f>
        <v>Electricity Sector</v>
      </c>
      <c r="G968" s="39">
        <f>INDEX('Crosswalk Particulates'!$E:$E,MATCH('2017 EPA Data'!$B968,'Crosswalk Particulates'!$D:$D,0))</f>
        <v>0</v>
      </c>
      <c r="H968" s="50">
        <f t="shared" si="15"/>
        <v>0</v>
      </c>
    </row>
    <row r="969" spans="1:8" hidden="1">
      <c r="A969" s="31" t="s">
        <v>2439</v>
      </c>
      <c r="B969" s="31" t="s">
        <v>2495</v>
      </c>
      <c r="C969" s="31" t="s">
        <v>2406</v>
      </c>
      <c r="D969" s="41">
        <v>61041.4522</v>
      </c>
      <c r="E969" s="31" t="s">
        <v>2407</v>
      </c>
      <c r="F969" s="35" t="str">
        <f>INDEX('Crosswalk Particulates'!$B:$B,MATCH('2017 EPA Data'!A969,'Crosswalk Particulates'!$A:$A,0))</f>
        <v>process-other-industry</v>
      </c>
      <c r="G969" s="39">
        <f>INDEX('Crosswalk Particulates'!$E:$E,MATCH('2017 EPA Data'!$B969,'Crosswalk Particulates'!$D:$D,0))</f>
        <v>0</v>
      </c>
      <c r="H969" s="50">
        <f t="shared" si="15"/>
        <v>0</v>
      </c>
    </row>
    <row r="970" spans="1:8" hidden="1">
      <c r="A970" s="31" t="s">
        <v>2408</v>
      </c>
      <c r="B970" s="31" t="s">
        <v>2589</v>
      </c>
      <c r="C970" s="31" t="s">
        <v>2406</v>
      </c>
      <c r="D970" s="41">
        <v>60995.90540104</v>
      </c>
      <c r="E970" s="31" t="s">
        <v>2407</v>
      </c>
      <c r="F970" s="35" t="str">
        <f>INDEX('Crosswalk Particulates'!$B:$B,MATCH('2017 EPA Data'!A970,'Crosswalk Particulates'!$A:$A,0))</f>
        <v>process-other-industry</v>
      </c>
      <c r="G970" s="39">
        <f>INDEX('Crosswalk Particulates'!$E:$E,MATCH('2017 EPA Data'!$B970,'Crosswalk Particulates'!$D:$D,0))</f>
        <v>0</v>
      </c>
      <c r="H970" s="50">
        <f t="shared" si="15"/>
        <v>0</v>
      </c>
    </row>
    <row r="971" spans="1:8" hidden="1">
      <c r="A971" s="31" t="s">
        <v>2473</v>
      </c>
      <c r="B971" s="31" t="s">
        <v>2414</v>
      </c>
      <c r="C971" s="31" t="s">
        <v>2406</v>
      </c>
      <c r="D971" s="41">
        <v>60562.435976874563</v>
      </c>
      <c r="E971" s="31" t="s">
        <v>2407</v>
      </c>
      <c r="F971" s="35" t="str">
        <f>INDEX('Crosswalk Particulates'!$B:$B,MATCH('2017 EPA Data'!A971,'Crosswalk Particulates'!$A:$A,0))</f>
        <v>Electricity Sector</v>
      </c>
      <c r="G971" s="39">
        <f>INDEX('Crosswalk Particulates'!$E:$E,MATCH('2017 EPA Data'!$B971,'Crosswalk Particulates'!$D:$D,0))</f>
        <v>0</v>
      </c>
      <c r="H971" s="50">
        <f t="shared" si="15"/>
        <v>0</v>
      </c>
    </row>
    <row r="972" spans="1:8" hidden="1">
      <c r="A972" s="31" t="s">
        <v>2536</v>
      </c>
      <c r="B972" s="31" t="s">
        <v>2499</v>
      </c>
      <c r="C972" s="31" t="s">
        <v>2446</v>
      </c>
      <c r="D972" s="41">
        <v>60545.55030189376</v>
      </c>
      <c r="E972" s="31" t="s">
        <v>2411</v>
      </c>
      <c r="F972" s="35" t="str">
        <f>INDEX('Crosswalk Particulates'!$B:$B,MATCH('2017 EPA Data'!A972,'Crosswalk Particulates'!$A:$A,0))</f>
        <v>process-mining-industry</v>
      </c>
      <c r="G972" s="39" t="str">
        <f>INDEX('Crosswalk Particulates'!$E:$E,MATCH('2017 EPA Data'!$B972,'Crosswalk Particulates'!$D:$D,0))</f>
        <v>PM25</v>
      </c>
      <c r="H972" s="50">
        <f t="shared" si="15"/>
        <v>54926064629.635727</v>
      </c>
    </row>
    <row r="973" spans="1:8" hidden="1">
      <c r="A973" s="31" t="s">
        <v>2423</v>
      </c>
      <c r="B973" s="31" t="s">
        <v>2499</v>
      </c>
      <c r="C973" s="31" t="s">
        <v>2446</v>
      </c>
      <c r="D973" s="41">
        <v>60406.109158962696</v>
      </c>
      <c r="E973" s="31" t="s">
        <v>2411</v>
      </c>
      <c r="F973" s="35" t="str">
        <f>INDEX('Crosswalk Particulates'!$B:$B,MATCH('2017 EPA Data'!A973,'Crosswalk Particulates'!$A:$A,0))</f>
        <v>Other-EPA</v>
      </c>
      <c r="G973" s="39" t="str">
        <f>INDEX('Crosswalk Particulates'!$E:$E,MATCH('2017 EPA Data'!$B973,'Crosswalk Particulates'!$D:$D,0))</f>
        <v>PM25</v>
      </c>
      <c r="H973" s="50">
        <f t="shared" si="15"/>
        <v>54799565602.201469</v>
      </c>
    </row>
    <row r="974" spans="1:8" hidden="1">
      <c r="A974" s="31" t="s">
        <v>2458</v>
      </c>
      <c r="B974" s="31" t="s">
        <v>2509</v>
      </c>
      <c r="C974" s="31" t="s">
        <v>2406</v>
      </c>
      <c r="D974" s="41">
        <v>60297.666277614328</v>
      </c>
      <c r="E974" s="31" t="s">
        <v>2407</v>
      </c>
      <c r="F974" s="35" t="str">
        <f>INDEX('Crosswalk Particulates'!$B:$B,MATCH('2017 EPA Data'!A974,'Crosswalk Particulates'!$A:$A,0))</f>
        <v>Transportation Sector</v>
      </c>
      <c r="G974" s="39">
        <f>INDEX('Crosswalk Particulates'!$E:$E,MATCH('2017 EPA Data'!$B974,'Crosswalk Particulates'!$D:$D,0))</f>
        <v>0</v>
      </c>
      <c r="H974" s="50">
        <f t="shared" si="15"/>
        <v>0</v>
      </c>
    </row>
    <row r="975" spans="1:8" hidden="1">
      <c r="A975" s="31" t="s">
        <v>2481</v>
      </c>
      <c r="B975" s="31" t="s">
        <v>2504</v>
      </c>
      <c r="C975" s="31" t="s">
        <v>2446</v>
      </c>
      <c r="D975" s="41">
        <v>60138.944557971387</v>
      </c>
      <c r="E975" s="31" t="s">
        <v>2411</v>
      </c>
      <c r="F975" s="35" t="str">
        <f>INDEX('Crosswalk Particulates'!$B:$B,MATCH('2017 EPA Data'!A975,'Crosswalk Particulates'!$A:$A,0))</f>
        <v>process-ngps-industry</v>
      </c>
      <c r="G975" s="39" t="str">
        <f>INDEX('Crosswalk Particulates'!$E:$E,MATCH('2017 EPA Data'!$B975,'Crosswalk Particulates'!$D:$D,0))</f>
        <v>SOx</v>
      </c>
      <c r="H975" s="50">
        <f t="shared" si="15"/>
        <v>54557197664.877747</v>
      </c>
    </row>
    <row r="976" spans="1:8" hidden="1">
      <c r="A976" s="31" t="s">
        <v>2436</v>
      </c>
      <c r="B976" s="31" t="s">
        <v>2578</v>
      </c>
      <c r="C976" s="31" t="s">
        <v>2406</v>
      </c>
      <c r="D976" s="41">
        <v>60097.159740000003</v>
      </c>
      <c r="E976" s="31" t="s">
        <v>2407</v>
      </c>
      <c r="F976" s="35" t="str">
        <f>INDEX('Crosswalk Particulates'!$B:$B,MATCH('2017 EPA Data'!A976,'Crosswalk Particulates'!$A:$A,0))</f>
        <v>process-other-industry</v>
      </c>
      <c r="G976" s="39">
        <f>INDEX('Crosswalk Particulates'!$E:$E,MATCH('2017 EPA Data'!$B976,'Crosswalk Particulates'!$D:$D,0))</f>
        <v>0</v>
      </c>
      <c r="H976" s="50">
        <f t="shared" si="15"/>
        <v>0</v>
      </c>
    </row>
    <row r="977" spans="1:8" hidden="1">
      <c r="A977" s="31" t="s">
        <v>2408</v>
      </c>
      <c r="B977" s="31" t="s">
        <v>2519</v>
      </c>
      <c r="D977" s="41">
        <v>59622.107328883991</v>
      </c>
      <c r="E977" s="31" t="s">
        <v>2411</v>
      </c>
      <c r="F977" s="35" t="str">
        <f>INDEX('Crosswalk Particulates'!$B:$B,MATCH('2017 EPA Data'!A977,'Crosswalk Particulates'!$A:$A,0))</f>
        <v>process-other-industry</v>
      </c>
      <c r="G977" s="39">
        <f>INDEX('Crosswalk Particulates'!$E:$E,MATCH('2017 EPA Data'!$B977,'Crosswalk Particulates'!$D:$D,0))</f>
        <v>0</v>
      </c>
      <c r="H977" s="50">
        <f t="shared" si="15"/>
        <v>54088330259.984932</v>
      </c>
    </row>
    <row r="978" spans="1:8" hidden="1">
      <c r="A978" s="31" t="s">
        <v>2471</v>
      </c>
      <c r="B978" s="31" t="s">
        <v>2414</v>
      </c>
      <c r="C978" s="31" t="s">
        <v>2406</v>
      </c>
      <c r="D978" s="41">
        <v>59526.551284327157</v>
      </c>
      <c r="E978" s="31" t="s">
        <v>2407</v>
      </c>
      <c r="F978" s="35" t="str">
        <f>INDEX('Crosswalk Particulates'!$B:$B,MATCH('2017 EPA Data'!A978,'Crosswalk Particulates'!$A:$A,0))</f>
        <v>Commercial Buildings Sector</v>
      </c>
      <c r="G978" s="39">
        <f>INDEX('Crosswalk Particulates'!$E:$E,MATCH('2017 EPA Data'!$B978,'Crosswalk Particulates'!$D:$D,0))</f>
        <v>0</v>
      </c>
      <c r="H978" s="50">
        <f t="shared" si="15"/>
        <v>0</v>
      </c>
    </row>
    <row r="979" spans="1:8" hidden="1">
      <c r="A979" s="31" t="s">
        <v>2536</v>
      </c>
      <c r="B979" s="31" t="s">
        <v>2519</v>
      </c>
      <c r="D979" s="41">
        <v>59429.199278031141</v>
      </c>
      <c r="E979" s="31" t="s">
        <v>2411</v>
      </c>
      <c r="F979" s="35" t="str">
        <f>INDEX('Crosswalk Particulates'!$B:$B,MATCH('2017 EPA Data'!A979,'Crosswalk Particulates'!$A:$A,0))</f>
        <v>process-mining-industry</v>
      </c>
      <c r="G979" s="39">
        <f>INDEX('Crosswalk Particulates'!$E:$E,MATCH('2017 EPA Data'!$B979,'Crosswalk Particulates'!$D:$D,0))</f>
        <v>0</v>
      </c>
      <c r="H979" s="50">
        <f t="shared" si="15"/>
        <v>53913326811.905136</v>
      </c>
    </row>
    <row r="980" spans="1:8" hidden="1">
      <c r="A980" s="31" t="s">
        <v>2521</v>
      </c>
      <c r="B980" s="31" t="s">
        <v>2602</v>
      </c>
      <c r="C980" s="31" t="s">
        <v>2406</v>
      </c>
      <c r="D980" s="41">
        <v>59374.158719999999</v>
      </c>
      <c r="E980" s="31" t="s">
        <v>2407</v>
      </c>
      <c r="F980" s="35" t="str">
        <f>INDEX('Crosswalk Particulates'!$B:$B,MATCH('2017 EPA Data'!A980,'Crosswalk Particulates'!$A:$A,0))</f>
        <v>industry-fuel-other</v>
      </c>
      <c r="G980" s="39">
        <f>INDEX('Crosswalk Particulates'!$E:$E,MATCH('2017 EPA Data'!$B980,'Crosswalk Particulates'!$D:$D,0))</f>
        <v>0</v>
      </c>
      <c r="H980" s="50">
        <f t="shared" si="15"/>
        <v>0</v>
      </c>
    </row>
    <row r="981" spans="1:8" hidden="1">
      <c r="A981" s="31" t="s">
        <v>2434</v>
      </c>
      <c r="B981" s="31" t="s">
        <v>2509</v>
      </c>
      <c r="C981" s="31" t="s">
        <v>2406</v>
      </c>
      <c r="D981" s="41">
        <v>59358.100475090177</v>
      </c>
      <c r="E981" s="31" t="s">
        <v>2407</v>
      </c>
      <c r="F981" s="35" t="str">
        <f>INDEX('Crosswalk Particulates'!$B:$B,MATCH('2017 EPA Data'!A981,'Crosswalk Particulates'!$A:$A,0))</f>
        <v>Transportation Sector</v>
      </c>
      <c r="G981" s="39">
        <f>INDEX('Crosswalk Particulates'!$E:$E,MATCH('2017 EPA Data'!$B981,'Crosswalk Particulates'!$D:$D,0))</f>
        <v>0</v>
      </c>
      <c r="H981" s="50">
        <f t="shared" si="15"/>
        <v>0</v>
      </c>
    </row>
    <row r="982" spans="1:8" hidden="1">
      <c r="A982" s="31" t="s">
        <v>2454</v>
      </c>
      <c r="B982" s="31" t="s">
        <v>2519</v>
      </c>
      <c r="D982" s="41">
        <v>59264.446745647649</v>
      </c>
      <c r="E982" s="31" t="s">
        <v>2411</v>
      </c>
      <c r="F982" s="35" t="str">
        <f>INDEX('Crosswalk Particulates'!$B:$B,MATCH('2017 EPA Data'!A982,'Crosswalk Particulates'!$A:$A,0))</f>
        <v>Electricity Sector</v>
      </c>
      <c r="G982" s="39">
        <f>INDEX('Crosswalk Particulates'!$E:$E,MATCH('2017 EPA Data'!$B982,'Crosswalk Particulates'!$D:$D,0))</f>
        <v>0</v>
      </c>
      <c r="H982" s="50">
        <f t="shared" si="15"/>
        <v>53763865650.903694</v>
      </c>
    </row>
    <row r="983" spans="1:8" hidden="1">
      <c r="A983" s="31" t="s">
        <v>2421</v>
      </c>
      <c r="B983" s="31" t="s">
        <v>2584</v>
      </c>
      <c r="C983" s="31" t="s">
        <v>2406</v>
      </c>
      <c r="D983" s="41">
        <v>58994.917387130547</v>
      </c>
      <c r="E983" s="31" t="s">
        <v>2407</v>
      </c>
      <c r="F983" s="35" t="str">
        <f>INDEX('Crosswalk Particulates'!$B:$B,MATCH('2017 EPA Data'!A983,'Crosswalk Particulates'!$A:$A,0))</f>
        <v>Other-EPA</v>
      </c>
      <c r="G983" s="39">
        <f>INDEX('Crosswalk Particulates'!$E:$E,MATCH('2017 EPA Data'!$B983,'Crosswalk Particulates'!$D:$D,0))</f>
        <v>0</v>
      </c>
      <c r="H983" s="50">
        <f t="shared" si="15"/>
        <v>0</v>
      </c>
    </row>
    <row r="984" spans="1:8" hidden="1">
      <c r="A984" s="31" t="s">
        <v>2508</v>
      </c>
      <c r="B984" s="31" t="s">
        <v>2498</v>
      </c>
      <c r="C984" s="31" t="s">
        <v>2446</v>
      </c>
      <c r="D984" s="41">
        <v>58971.827107944999</v>
      </c>
      <c r="E984" s="31" t="s">
        <v>2411</v>
      </c>
      <c r="F984" s="35" t="str">
        <f>INDEX('Crosswalk Particulates'!$B:$B,MATCH('2017 EPA Data'!A984,'Crosswalk Particulates'!$A:$A,0))</f>
        <v>process-iron and steel-industry</v>
      </c>
      <c r="G984" s="39" t="str">
        <f>INDEX('Crosswalk Particulates'!$E:$E,MATCH('2017 EPA Data'!$B984,'Crosswalk Particulates'!$D:$D,0))</f>
        <v>NOX</v>
      </c>
      <c r="H984" s="50">
        <f t="shared" si="15"/>
        <v>53498405265.256599</v>
      </c>
    </row>
    <row r="985" spans="1:8" hidden="1">
      <c r="A985" s="31" t="s">
        <v>2489</v>
      </c>
      <c r="B985" s="31" t="s">
        <v>2420</v>
      </c>
      <c r="C985" s="31" t="s">
        <v>2406</v>
      </c>
      <c r="D985" s="41">
        <v>58837.964987522428</v>
      </c>
      <c r="E985" s="31" t="s">
        <v>2407</v>
      </c>
      <c r="F985" s="35" t="str">
        <f>INDEX('Crosswalk Particulates'!$B:$B,MATCH('2017 EPA Data'!A985,'Crosswalk Particulates'!$A:$A,0))</f>
        <v>industry-fuel-biomass</v>
      </c>
      <c r="G985" s="39">
        <f>INDEX('Crosswalk Particulates'!$E:$E,MATCH('2017 EPA Data'!$B985,'Crosswalk Particulates'!$D:$D,0))</f>
        <v>0</v>
      </c>
      <c r="H985" s="50">
        <f t="shared" si="15"/>
        <v>0</v>
      </c>
    </row>
    <row r="986" spans="1:8" hidden="1">
      <c r="A986" s="31" t="s">
        <v>2481</v>
      </c>
      <c r="B986" s="31" t="s">
        <v>2531</v>
      </c>
      <c r="C986" s="31" t="s">
        <v>2406</v>
      </c>
      <c r="D986" s="41">
        <v>58470.459270799998</v>
      </c>
      <c r="E986" s="31" t="s">
        <v>2407</v>
      </c>
      <c r="F986" s="35" t="str">
        <f>INDEX('Crosswalk Particulates'!$B:$B,MATCH('2017 EPA Data'!A986,'Crosswalk Particulates'!$A:$A,0))</f>
        <v>process-ngps-industry</v>
      </c>
      <c r="G986" s="39">
        <f>INDEX('Crosswalk Particulates'!$E:$E,MATCH('2017 EPA Data'!$B986,'Crosswalk Particulates'!$D:$D,0))</f>
        <v>0</v>
      </c>
      <c r="H986" s="50">
        <f t="shared" si="15"/>
        <v>0</v>
      </c>
    </row>
    <row r="987" spans="1:8" hidden="1">
      <c r="A987" s="31" t="s">
        <v>2448</v>
      </c>
      <c r="B987" s="31" t="s">
        <v>2487</v>
      </c>
      <c r="C987" s="31" t="s">
        <v>2406</v>
      </c>
      <c r="D987" s="41">
        <v>58156.982664551273</v>
      </c>
      <c r="E987" s="31" t="s">
        <v>2407</v>
      </c>
      <c r="F987" s="35" t="str">
        <f>INDEX('Crosswalk Particulates'!$B:$B,MATCH('2017 EPA Data'!A987,'Crosswalk Particulates'!$A:$A,0))</f>
        <v>process-waste-industry</v>
      </c>
      <c r="G987" s="39">
        <f>INDEX('Crosswalk Particulates'!$E:$E,MATCH('2017 EPA Data'!$B987,'Crosswalk Particulates'!$D:$D,0))</f>
        <v>0</v>
      </c>
      <c r="H987" s="50">
        <f t="shared" si="15"/>
        <v>0</v>
      </c>
    </row>
    <row r="988" spans="1:8" hidden="1">
      <c r="A988" s="31" t="s">
        <v>2427</v>
      </c>
      <c r="B988" s="31" t="s">
        <v>2433</v>
      </c>
      <c r="C988" s="31" t="s">
        <v>2406</v>
      </c>
      <c r="D988" s="41">
        <v>57563.605236465999</v>
      </c>
      <c r="E988" s="31" t="s">
        <v>2407</v>
      </c>
      <c r="F988" s="35" t="str">
        <f>INDEX('Crosswalk Particulates'!$B:$B,MATCH('2017 EPA Data'!A988,'Crosswalk Particulates'!$A:$A,0))</f>
        <v>process-other-industry</v>
      </c>
      <c r="G988" s="39">
        <f>INDEX('Crosswalk Particulates'!$E:$E,MATCH('2017 EPA Data'!$B988,'Crosswalk Particulates'!$D:$D,0))</f>
        <v>0</v>
      </c>
      <c r="H988" s="50">
        <f t="shared" si="15"/>
        <v>0</v>
      </c>
    </row>
    <row r="989" spans="1:8" hidden="1">
      <c r="A989" s="31" t="s">
        <v>2481</v>
      </c>
      <c r="B989" s="31" t="s">
        <v>2449</v>
      </c>
      <c r="C989" s="31" t="s">
        <v>2446</v>
      </c>
      <c r="D989" s="41">
        <v>57401.086403015703</v>
      </c>
      <c r="E989" s="31" t="s">
        <v>2411</v>
      </c>
      <c r="F989" s="35" t="str">
        <f>INDEX('Crosswalk Particulates'!$B:$B,MATCH('2017 EPA Data'!A989,'Crosswalk Particulates'!$A:$A,0))</f>
        <v>process-ngps-industry</v>
      </c>
      <c r="G989" s="39" t="str">
        <f>INDEX('Crosswalk Particulates'!$E:$E,MATCH('2017 EPA Data'!$B989,'Crosswalk Particulates'!$D:$D,0))</f>
        <v>CO</v>
      </c>
      <c r="H989" s="50">
        <f t="shared" si="15"/>
        <v>52073451572.620872</v>
      </c>
    </row>
    <row r="990" spans="1:8" hidden="1">
      <c r="A990" s="31" t="s">
        <v>2481</v>
      </c>
      <c r="B990" s="31" t="s">
        <v>2535</v>
      </c>
      <c r="C990" s="31" t="s">
        <v>2406</v>
      </c>
      <c r="D990" s="41">
        <v>57399.846562120001</v>
      </c>
      <c r="E990" s="31" t="s">
        <v>2407</v>
      </c>
      <c r="F990" s="35" t="str">
        <f>INDEX('Crosswalk Particulates'!$B:$B,MATCH('2017 EPA Data'!A990,'Crosswalk Particulates'!$A:$A,0))</f>
        <v>process-ngps-industry</v>
      </c>
      <c r="G990" s="39">
        <f>INDEX('Crosswalk Particulates'!$E:$E,MATCH('2017 EPA Data'!$B990,'Crosswalk Particulates'!$D:$D,0))</f>
        <v>0</v>
      </c>
      <c r="H990" s="50">
        <f t="shared" si="15"/>
        <v>0</v>
      </c>
    </row>
    <row r="991" spans="1:8" hidden="1">
      <c r="A991" s="31" t="s">
        <v>2448</v>
      </c>
      <c r="B991" s="31" t="s">
        <v>2451</v>
      </c>
      <c r="C991" s="31" t="s">
        <v>2406</v>
      </c>
      <c r="D991" s="41">
        <v>57273.617688417777</v>
      </c>
      <c r="E991" s="31" t="s">
        <v>2407</v>
      </c>
      <c r="F991" s="35" t="str">
        <f>INDEX('Crosswalk Particulates'!$B:$B,MATCH('2017 EPA Data'!A991,'Crosswalk Particulates'!$A:$A,0))</f>
        <v>process-waste-industry</v>
      </c>
      <c r="G991" s="39">
        <f>INDEX('Crosswalk Particulates'!$E:$E,MATCH('2017 EPA Data'!$B991,'Crosswalk Particulates'!$D:$D,0))</f>
        <v>0</v>
      </c>
      <c r="H991" s="50">
        <f t="shared" si="15"/>
        <v>0</v>
      </c>
    </row>
    <row r="992" spans="1:8" hidden="1">
      <c r="A992" s="31" t="s">
        <v>2416</v>
      </c>
      <c r="B992" s="31" t="s">
        <v>2499</v>
      </c>
      <c r="C992" s="31" t="s">
        <v>2446</v>
      </c>
      <c r="D992" s="41">
        <v>57257.784560708926</v>
      </c>
      <c r="E992" s="31" t="s">
        <v>2411</v>
      </c>
      <c r="F992" s="35" t="str">
        <f>INDEX('Crosswalk Particulates'!$B:$B,MATCH('2017 EPA Data'!A992,'Crosswalk Particulates'!$A:$A,0))</f>
        <v>Transportation Sector</v>
      </c>
      <c r="G992" s="39" t="str">
        <f>INDEX('Crosswalk Particulates'!$E:$E,MATCH('2017 EPA Data'!$B992,'Crosswalk Particulates'!$D:$D,0))</f>
        <v>PM25</v>
      </c>
      <c r="H992" s="50">
        <f t="shared" si="15"/>
        <v>51943450173.462029</v>
      </c>
    </row>
    <row r="993" spans="1:8" hidden="1">
      <c r="A993" s="31" t="s">
        <v>2467</v>
      </c>
      <c r="B993" s="31" t="s">
        <v>2592</v>
      </c>
      <c r="C993" s="31" t="s">
        <v>2406</v>
      </c>
      <c r="D993" s="41">
        <v>57131.334746034045</v>
      </c>
      <c r="E993" s="31" t="s">
        <v>2407</v>
      </c>
      <c r="F993" s="35" t="str">
        <f>INDEX('Crosswalk Particulates'!$B:$B,MATCH('2017 EPA Data'!A993,'Crosswalk Particulates'!$A:$A,0))</f>
        <v>process-chemicals-industry</v>
      </c>
      <c r="G993" s="39">
        <f>INDEX('Crosswalk Particulates'!$E:$E,MATCH('2017 EPA Data'!$B993,'Crosswalk Particulates'!$D:$D,0))</f>
        <v>0</v>
      </c>
      <c r="H993" s="50">
        <f t="shared" si="15"/>
        <v>0</v>
      </c>
    </row>
    <row r="994" spans="1:8" hidden="1">
      <c r="A994" s="31" t="s">
        <v>2416</v>
      </c>
      <c r="B994" s="31" t="s">
        <v>2601</v>
      </c>
      <c r="D994" s="41">
        <v>56833.85440062952</v>
      </c>
      <c r="E994" s="31" t="s">
        <v>2411</v>
      </c>
      <c r="F994" s="35" t="str">
        <f>INDEX('Crosswalk Particulates'!$B:$B,MATCH('2017 EPA Data'!A994,'Crosswalk Particulates'!$A:$A,0))</f>
        <v>Transportation Sector</v>
      </c>
      <c r="G994" s="39">
        <f>INDEX('Crosswalk Particulates'!$E:$E,MATCH('2017 EPA Data'!$B994,'Crosswalk Particulates'!$D:$D,0))</f>
        <v>0</v>
      </c>
      <c r="H994" s="50">
        <f t="shared" si="15"/>
        <v>51558866744.046165</v>
      </c>
    </row>
    <row r="995" spans="1:8" hidden="1">
      <c r="A995" s="31" t="s">
        <v>2489</v>
      </c>
      <c r="B995" s="31" t="s">
        <v>2460</v>
      </c>
      <c r="C995" s="31" t="s">
        <v>2406</v>
      </c>
      <c r="D995" s="41">
        <v>56447.996347699998</v>
      </c>
      <c r="E995" s="31" t="s">
        <v>2407</v>
      </c>
      <c r="F995" s="35" t="str">
        <f>INDEX('Crosswalk Particulates'!$B:$B,MATCH('2017 EPA Data'!A995,'Crosswalk Particulates'!$A:$A,0))</f>
        <v>industry-fuel-biomass</v>
      </c>
      <c r="G995" s="39">
        <f>INDEX('Crosswalk Particulates'!$E:$E,MATCH('2017 EPA Data'!$B995,'Crosswalk Particulates'!$D:$D,0))</f>
        <v>0</v>
      </c>
      <c r="H995" s="50">
        <f t="shared" si="15"/>
        <v>0</v>
      </c>
    </row>
    <row r="996" spans="1:8" hidden="1">
      <c r="A996" s="31" t="s">
        <v>2408</v>
      </c>
      <c r="B996" s="31" t="s">
        <v>2603</v>
      </c>
      <c r="C996" s="31" t="s">
        <v>2406</v>
      </c>
      <c r="D996" s="41">
        <v>55865.584911948012</v>
      </c>
      <c r="E996" s="31" t="s">
        <v>2407</v>
      </c>
      <c r="F996" s="35" t="str">
        <f>INDEX('Crosswalk Particulates'!$B:$B,MATCH('2017 EPA Data'!A996,'Crosswalk Particulates'!$A:$A,0))</f>
        <v>process-other-industry</v>
      </c>
      <c r="G996" s="39">
        <f>INDEX('Crosswalk Particulates'!$E:$E,MATCH('2017 EPA Data'!$B996,'Crosswalk Particulates'!$D:$D,0))</f>
        <v>0</v>
      </c>
      <c r="H996" s="50">
        <f t="shared" si="15"/>
        <v>0</v>
      </c>
    </row>
    <row r="997" spans="1:8" hidden="1">
      <c r="A997" s="31" t="s">
        <v>2518</v>
      </c>
      <c r="B997" s="31" t="s">
        <v>2424</v>
      </c>
      <c r="C997" s="31" t="s">
        <v>2406</v>
      </c>
      <c r="D997" s="41">
        <v>55742.533313280212</v>
      </c>
      <c r="E997" s="31" t="s">
        <v>2407</v>
      </c>
      <c r="F997" s="35" t="str">
        <f>INDEX('Crosswalk Particulates'!$B:$B,MATCH('2017 EPA Data'!A997,'Crosswalk Particulates'!$A:$A,0))</f>
        <v>industry-fuel-oil</v>
      </c>
      <c r="G997" s="39">
        <f>INDEX('Crosswalk Particulates'!$E:$E,MATCH('2017 EPA Data'!$B997,'Crosswalk Particulates'!$D:$D,0))</f>
        <v>0</v>
      </c>
      <c r="H997" s="50">
        <f t="shared" si="15"/>
        <v>0</v>
      </c>
    </row>
    <row r="998" spans="1:8" hidden="1">
      <c r="A998" s="31" t="s">
        <v>2427</v>
      </c>
      <c r="B998" s="31" t="s">
        <v>2463</v>
      </c>
      <c r="C998" s="31" t="s">
        <v>2406</v>
      </c>
      <c r="D998" s="41">
        <v>55554.969053350003</v>
      </c>
      <c r="E998" s="31" t="s">
        <v>2407</v>
      </c>
      <c r="F998" s="35" t="str">
        <f>INDEX('Crosswalk Particulates'!$B:$B,MATCH('2017 EPA Data'!A998,'Crosswalk Particulates'!$A:$A,0))</f>
        <v>process-other-industry</v>
      </c>
      <c r="G998" s="39">
        <f>INDEX('Crosswalk Particulates'!$E:$E,MATCH('2017 EPA Data'!$B998,'Crosswalk Particulates'!$D:$D,0))</f>
        <v>0</v>
      </c>
      <c r="H998" s="50">
        <f t="shared" si="15"/>
        <v>0</v>
      </c>
    </row>
    <row r="999" spans="1:8" hidden="1">
      <c r="A999" s="31" t="s">
        <v>2440</v>
      </c>
      <c r="B999" s="31" t="s">
        <v>2426</v>
      </c>
      <c r="C999" s="31" t="s">
        <v>2406</v>
      </c>
      <c r="D999" s="41">
        <v>54963.142249390476</v>
      </c>
      <c r="E999" s="31" t="s">
        <v>2407</v>
      </c>
      <c r="F999" s="35" t="str">
        <f>INDEX('Crosswalk Particulates'!$B:$B,MATCH('2017 EPA Data'!A999,'Crosswalk Particulates'!$A:$A,0))</f>
        <v>industry-fuel-natural gas</v>
      </c>
      <c r="G999" s="39">
        <f>INDEX('Crosswalk Particulates'!$E:$E,MATCH('2017 EPA Data'!$B999,'Crosswalk Particulates'!$D:$D,0))</f>
        <v>0</v>
      </c>
      <c r="H999" s="50">
        <f t="shared" si="15"/>
        <v>0</v>
      </c>
    </row>
    <row r="1000" spans="1:8" hidden="1">
      <c r="A1000" s="31" t="s">
        <v>2454</v>
      </c>
      <c r="B1000" s="31" t="s">
        <v>2604</v>
      </c>
      <c r="C1000" s="31" t="s">
        <v>2406</v>
      </c>
      <c r="D1000" s="41">
        <v>54930.134991999999</v>
      </c>
      <c r="E1000" s="31" t="s">
        <v>2407</v>
      </c>
      <c r="F1000" s="35" t="str">
        <f>INDEX('Crosswalk Particulates'!$B:$B,MATCH('2017 EPA Data'!A1000,'Crosswalk Particulates'!$A:$A,0))</f>
        <v>Electricity Sector</v>
      </c>
      <c r="G1000" s="39">
        <f>INDEX('Crosswalk Particulates'!$E:$E,MATCH('2017 EPA Data'!$B1000,'Crosswalk Particulates'!$D:$D,0))</f>
        <v>0</v>
      </c>
      <c r="H1000" s="50">
        <f t="shared" si="15"/>
        <v>0</v>
      </c>
    </row>
    <row r="1001" spans="1:8" hidden="1">
      <c r="A1001" s="31" t="s">
        <v>2538</v>
      </c>
      <c r="B1001" s="31" t="s">
        <v>2498</v>
      </c>
      <c r="C1001" s="31" t="s">
        <v>2446</v>
      </c>
      <c r="D1001" s="41">
        <v>54609.667205633647</v>
      </c>
      <c r="E1001" s="31" t="s">
        <v>2411</v>
      </c>
      <c r="F1001" s="35" t="str">
        <f>INDEX('Crosswalk Particulates'!$B:$B,MATCH('2017 EPA Data'!A1001,'Crosswalk Particulates'!$A:$A,0))</f>
        <v>Electricity Sector</v>
      </c>
      <c r="G1001" s="39" t="str">
        <f>INDEX('Crosswalk Particulates'!$E:$E,MATCH('2017 EPA Data'!$B1001,'Crosswalk Particulates'!$D:$D,0))</f>
        <v>NOX</v>
      </c>
      <c r="H1001" s="50">
        <f t="shared" si="15"/>
        <v>49541115662.23082</v>
      </c>
    </row>
    <row r="1002" spans="1:8" hidden="1">
      <c r="A1002" s="31" t="s">
        <v>2438</v>
      </c>
      <c r="B1002" s="31" t="s">
        <v>2564</v>
      </c>
      <c r="C1002" s="31" t="s">
        <v>2406</v>
      </c>
      <c r="D1002" s="41">
        <v>54438.662871441389</v>
      </c>
      <c r="E1002" s="31" t="s">
        <v>2407</v>
      </c>
      <c r="F1002" s="35" t="str">
        <f>INDEX('Crosswalk Particulates'!$B:$B,MATCH('2017 EPA Data'!A1002,'Crosswalk Particulates'!$A:$A,0))</f>
        <v>Residential Buildings Sector</v>
      </c>
      <c r="G1002" s="39">
        <f>INDEX('Crosswalk Particulates'!$E:$E,MATCH('2017 EPA Data'!$B1002,'Crosswalk Particulates'!$D:$D,0))</f>
        <v>0</v>
      </c>
      <c r="H1002" s="50">
        <f t="shared" si="15"/>
        <v>0</v>
      </c>
    </row>
    <row r="1003" spans="1:8" hidden="1">
      <c r="A1003" s="31" t="s">
        <v>2507</v>
      </c>
      <c r="B1003" s="31" t="s">
        <v>2405</v>
      </c>
      <c r="C1003" s="31" t="s">
        <v>2406</v>
      </c>
      <c r="D1003" s="41">
        <v>54360</v>
      </c>
      <c r="E1003" s="31" t="s">
        <v>2407</v>
      </c>
      <c r="F1003" s="35" t="str">
        <f>INDEX('Crosswalk Particulates'!$B:$B,MATCH('2017 EPA Data'!A1003,'Crosswalk Particulates'!$A:$A,0))</f>
        <v>Other-EPA</v>
      </c>
      <c r="G1003" s="39">
        <f>INDEX('Crosswalk Particulates'!$E:$E,MATCH('2017 EPA Data'!$B1003,'Crosswalk Particulates'!$D:$D,0))</f>
        <v>0</v>
      </c>
      <c r="H1003" s="50">
        <f t="shared" si="15"/>
        <v>0</v>
      </c>
    </row>
    <row r="1004" spans="1:8" hidden="1">
      <c r="A1004" s="31" t="s">
        <v>2481</v>
      </c>
      <c r="B1004" s="31" t="s">
        <v>2464</v>
      </c>
      <c r="C1004" s="31" t="s">
        <v>2406</v>
      </c>
      <c r="D1004" s="41">
        <v>54286.600897999997</v>
      </c>
      <c r="E1004" s="31" t="s">
        <v>2407</v>
      </c>
      <c r="F1004" s="35" t="str">
        <f>INDEX('Crosswalk Particulates'!$B:$B,MATCH('2017 EPA Data'!A1004,'Crosswalk Particulates'!$A:$A,0))</f>
        <v>process-ngps-industry</v>
      </c>
      <c r="G1004" s="39">
        <f>INDEX('Crosswalk Particulates'!$E:$E,MATCH('2017 EPA Data'!$B1004,'Crosswalk Particulates'!$D:$D,0))</f>
        <v>0</v>
      </c>
      <c r="H1004" s="50">
        <f t="shared" si="15"/>
        <v>0</v>
      </c>
    </row>
    <row r="1005" spans="1:8" hidden="1">
      <c r="A1005" s="31" t="s">
        <v>2439</v>
      </c>
      <c r="B1005" s="31" t="s">
        <v>2592</v>
      </c>
      <c r="C1005" s="31" t="s">
        <v>2406</v>
      </c>
      <c r="D1005" s="41">
        <v>54212.929565817998</v>
      </c>
      <c r="E1005" s="31" t="s">
        <v>2407</v>
      </c>
      <c r="F1005" s="35" t="str">
        <f>INDEX('Crosswalk Particulates'!$B:$B,MATCH('2017 EPA Data'!A1005,'Crosswalk Particulates'!$A:$A,0))</f>
        <v>process-other-industry</v>
      </c>
      <c r="G1005" s="39">
        <f>INDEX('Crosswalk Particulates'!$E:$E,MATCH('2017 EPA Data'!$B1005,'Crosswalk Particulates'!$D:$D,0))</f>
        <v>0</v>
      </c>
      <c r="H1005" s="50">
        <f t="shared" si="15"/>
        <v>0</v>
      </c>
    </row>
    <row r="1006" spans="1:8" hidden="1">
      <c r="A1006" s="31" t="s">
        <v>2508</v>
      </c>
      <c r="B1006" s="31" t="s">
        <v>2426</v>
      </c>
      <c r="C1006" s="31" t="s">
        <v>2406</v>
      </c>
      <c r="D1006" s="41">
        <v>54204.346319383003</v>
      </c>
      <c r="E1006" s="31" t="s">
        <v>2407</v>
      </c>
      <c r="F1006" s="35" t="str">
        <f>INDEX('Crosswalk Particulates'!$B:$B,MATCH('2017 EPA Data'!A1006,'Crosswalk Particulates'!$A:$A,0))</f>
        <v>process-iron and steel-industry</v>
      </c>
      <c r="G1006" s="39">
        <f>INDEX('Crosswalk Particulates'!$E:$E,MATCH('2017 EPA Data'!$B1006,'Crosswalk Particulates'!$D:$D,0))</f>
        <v>0</v>
      </c>
      <c r="H1006" s="50">
        <f t="shared" si="15"/>
        <v>0</v>
      </c>
    </row>
    <row r="1007" spans="1:8" hidden="1">
      <c r="A1007" s="31" t="s">
        <v>2408</v>
      </c>
      <c r="B1007" s="31" t="s">
        <v>2590</v>
      </c>
      <c r="C1007" s="31" t="s">
        <v>2406</v>
      </c>
      <c r="D1007" s="41">
        <v>53937.206412113577</v>
      </c>
      <c r="E1007" s="31" t="s">
        <v>2407</v>
      </c>
      <c r="F1007" s="35" t="str">
        <f>INDEX('Crosswalk Particulates'!$B:$B,MATCH('2017 EPA Data'!A1007,'Crosswalk Particulates'!$A:$A,0))</f>
        <v>process-other-industry</v>
      </c>
      <c r="G1007" s="39">
        <f>INDEX('Crosswalk Particulates'!$E:$E,MATCH('2017 EPA Data'!$B1007,'Crosswalk Particulates'!$D:$D,0))</f>
        <v>0</v>
      </c>
      <c r="H1007" s="50">
        <f t="shared" si="15"/>
        <v>0</v>
      </c>
    </row>
    <row r="1008" spans="1:8" hidden="1">
      <c r="A1008" s="31" t="s">
        <v>2408</v>
      </c>
      <c r="B1008" s="31" t="s">
        <v>2573</v>
      </c>
      <c r="C1008" s="31" t="s">
        <v>2406</v>
      </c>
      <c r="D1008" s="41">
        <v>53912.367901780599</v>
      </c>
      <c r="E1008" s="31" t="s">
        <v>2407</v>
      </c>
      <c r="F1008" s="35" t="str">
        <f>INDEX('Crosswalk Particulates'!$B:$B,MATCH('2017 EPA Data'!A1008,'Crosswalk Particulates'!$A:$A,0))</f>
        <v>process-other-industry</v>
      </c>
      <c r="G1008" s="39">
        <f>INDEX('Crosswalk Particulates'!$E:$E,MATCH('2017 EPA Data'!$B1008,'Crosswalk Particulates'!$D:$D,0))</f>
        <v>0</v>
      </c>
      <c r="H1008" s="50">
        <f t="shared" si="15"/>
        <v>0</v>
      </c>
    </row>
    <row r="1009" spans="1:8" hidden="1">
      <c r="A1009" s="31" t="s">
        <v>2415</v>
      </c>
      <c r="B1009" s="31" t="s">
        <v>2605</v>
      </c>
      <c r="D1009" s="41">
        <v>53463.307214947701</v>
      </c>
      <c r="E1009" s="31" t="s">
        <v>2411</v>
      </c>
      <c r="F1009" s="35" t="str">
        <f>INDEX('Crosswalk Particulates'!$B:$B,MATCH('2017 EPA Data'!A1009,'Crosswalk Particulates'!$A:$A,0))</f>
        <v>Other-EPA</v>
      </c>
      <c r="G1009" s="39" t="str">
        <f>INDEX('Crosswalk Particulates'!$E:$E,MATCH('2017 EPA Data'!$B1009,'Crosswalk Particulates'!$D:$D,0))</f>
        <v>BC</v>
      </c>
      <c r="H1009" s="50">
        <f t="shared" si="15"/>
        <v>48501154135.359116</v>
      </c>
    </row>
    <row r="1010" spans="1:8" hidden="1">
      <c r="A1010" s="31" t="s">
        <v>2491</v>
      </c>
      <c r="B1010" s="31" t="s">
        <v>2552</v>
      </c>
      <c r="C1010" s="31" t="s">
        <v>2406</v>
      </c>
      <c r="D1010" s="41">
        <v>53433.358035244841</v>
      </c>
      <c r="E1010" s="31" t="s">
        <v>2407</v>
      </c>
      <c r="F1010" s="35" t="str">
        <f>INDEX('Crosswalk Particulates'!$B:$B,MATCH('2017 EPA Data'!A1010,'Crosswalk Particulates'!$A:$A,0))</f>
        <v>process-other-industry</v>
      </c>
      <c r="G1010" s="39">
        <f>INDEX('Crosswalk Particulates'!$E:$E,MATCH('2017 EPA Data'!$B1010,'Crosswalk Particulates'!$D:$D,0))</f>
        <v>0</v>
      </c>
      <c r="H1010" s="50">
        <f t="shared" si="15"/>
        <v>0</v>
      </c>
    </row>
    <row r="1011" spans="1:8" hidden="1">
      <c r="A1011" s="31" t="s">
        <v>2518</v>
      </c>
      <c r="B1011" s="31" t="s">
        <v>2469</v>
      </c>
      <c r="C1011" s="31" t="s">
        <v>2406</v>
      </c>
      <c r="D1011" s="41">
        <v>53426.318408794134</v>
      </c>
      <c r="E1011" s="31" t="s">
        <v>2407</v>
      </c>
      <c r="F1011" s="35" t="str">
        <f>INDEX('Crosswalk Particulates'!$B:$B,MATCH('2017 EPA Data'!A1011,'Crosswalk Particulates'!$A:$A,0))</f>
        <v>industry-fuel-oil</v>
      </c>
      <c r="G1011" s="39">
        <f>INDEX('Crosswalk Particulates'!$E:$E,MATCH('2017 EPA Data'!$B1011,'Crosswalk Particulates'!$D:$D,0))</f>
        <v>0</v>
      </c>
      <c r="H1011" s="50">
        <f t="shared" si="15"/>
        <v>0</v>
      </c>
    </row>
    <row r="1012" spans="1:8" hidden="1">
      <c r="A1012" s="31" t="s">
        <v>2491</v>
      </c>
      <c r="B1012" s="31" t="s">
        <v>2504</v>
      </c>
      <c r="C1012" s="31" t="s">
        <v>2446</v>
      </c>
      <c r="D1012" s="41">
        <v>53397.472587771401</v>
      </c>
      <c r="E1012" s="31" t="s">
        <v>2411</v>
      </c>
      <c r="F1012" s="35" t="str">
        <f>INDEX('Crosswalk Particulates'!$B:$B,MATCH('2017 EPA Data'!A1012,'Crosswalk Particulates'!$A:$A,0))</f>
        <v>process-other-industry</v>
      </c>
      <c r="G1012" s="39" t="str">
        <f>INDEX('Crosswalk Particulates'!$E:$E,MATCH('2017 EPA Data'!$B1012,'Crosswalk Particulates'!$D:$D,0))</f>
        <v>SOx</v>
      </c>
      <c r="H1012" s="50">
        <f t="shared" si="15"/>
        <v>48441429895.194092</v>
      </c>
    </row>
    <row r="1013" spans="1:8" hidden="1">
      <c r="A1013" s="31" t="s">
        <v>2491</v>
      </c>
      <c r="B1013" s="31" t="s">
        <v>2447</v>
      </c>
      <c r="C1013" s="31" t="s">
        <v>2406</v>
      </c>
      <c r="D1013" s="41">
        <v>53314.162118660002</v>
      </c>
      <c r="E1013" s="31" t="s">
        <v>2407</v>
      </c>
      <c r="F1013" s="35" t="str">
        <f>INDEX('Crosswalk Particulates'!$B:$B,MATCH('2017 EPA Data'!A1013,'Crosswalk Particulates'!$A:$A,0))</f>
        <v>process-other-industry</v>
      </c>
      <c r="G1013" s="39">
        <f>INDEX('Crosswalk Particulates'!$E:$E,MATCH('2017 EPA Data'!$B1013,'Crosswalk Particulates'!$D:$D,0))</f>
        <v>0</v>
      </c>
      <c r="H1013" s="50">
        <f t="shared" si="15"/>
        <v>0</v>
      </c>
    </row>
    <row r="1014" spans="1:8" hidden="1">
      <c r="A1014" s="31" t="s">
        <v>2471</v>
      </c>
      <c r="B1014" s="31" t="s">
        <v>2417</v>
      </c>
      <c r="C1014" s="31" t="s">
        <v>2406</v>
      </c>
      <c r="D1014" s="41">
        <v>53168.325327819504</v>
      </c>
      <c r="E1014" s="31" t="s">
        <v>2407</v>
      </c>
      <c r="F1014" s="35" t="str">
        <f>INDEX('Crosswalk Particulates'!$B:$B,MATCH('2017 EPA Data'!A1014,'Crosswalk Particulates'!$A:$A,0))</f>
        <v>Commercial Buildings Sector</v>
      </c>
      <c r="G1014" s="39">
        <f>INDEX('Crosswalk Particulates'!$E:$E,MATCH('2017 EPA Data'!$B1014,'Crosswalk Particulates'!$D:$D,0))</f>
        <v>0</v>
      </c>
      <c r="H1014" s="50">
        <f t="shared" si="15"/>
        <v>0</v>
      </c>
    </row>
    <row r="1015" spans="1:8" hidden="1">
      <c r="A1015" s="31" t="s">
        <v>2496</v>
      </c>
      <c r="B1015" s="31" t="s">
        <v>2432</v>
      </c>
      <c r="C1015" s="31" t="s">
        <v>2406</v>
      </c>
      <c r="D1015" s="41">
        <v>53112.111748000003</v>
      </c>
      <c r="E1015" s="31" t="s">
        <v>2407</v>
      </c>
      <c r="F1015" s="35" t="str">
        <f>INDEX('Crosswalk Particulates'!$B:$B,MATCH('2017 EPA Data'!A1015,'Crosswalk Particulates'!$A:$A,0))</f>
        <v>process-cement-industry</v>
      </c>
      <c r="G1015" s="39">
        <f>INDEX('Crosswalk Particulates'!$E:$E,MATCH('2017 EPA Data'!$B1015,'Crosswalk Particulates'!$D:$D,0))</f>
        <v>0</v>
      </c>
      <c r="H1015" s="50">
        <f t="shared" si="15"/>
        <v>0</v>
      </c>
    </row>
    <row r="1016" spans="1:8" hidden="1">
      <c r="A1016" s="31" t="s">
        <v>2481</v>
      </c>
      <c r="B1016" s="31" t="s">
        <v>2460</v>
      </c>
      <c r="C1016" s="31" t="s">
        <v>2406</v>
      </c>
      <c r="D1016" s="41">
        <v>52958.508829999999</v>
      </c>
      <c r="E1016" s="31" t="s">
        <v>2407</v>
      </c>
      <c r="F1016" s="35" t="str">
        <f>INDEX('Crosswalk Particulates'!$B:$B,MATCH('2017 EPA Data'!A1016,'Crosswalk Particulates'!$A:$A,0))</f>
        <v>process-ngps-industry</v>
      </c>
      <c r="G1016" s="39">
        <f>INDEX('Crosswalk Particulates'!$E:$E,MATCH('2017 EPA Data'!$B1016,'Crosswalk Particulates'!$D:$D,0))</f>
        <v>0</v>
      </c>
      <c r="H1016" s="50">
        <f t="shared" si="15"/>
        <v>0</v>
      </c>
    </row>
    <row r="1017" spans="1:8" hidden="1">
      <c r="A1017" s="31" t="s">
        <v>2467</v>
      </c>
      <c r="B1017" s="31" t="s">
        <v>2562</v>
      </c>
      <c r="C1017" s="31" t="s">
        <v>2406</v>
      </c>
      <c r="D1017" s="41">
        <v>52691.473899999997</v>
      </c>
      <c r="E1017" s="31" t="s">
        <v>2407</v>
      </c>
      <c r="F1017" s="35" t="str">
        <f>INDEX('Crosswalk Particulates'!$B:$B,MATCH('2017 EPA Data'!A1017,'Crosswalk Particulates'!$A:$A,0))</f>
        <v>process-chemicals-industry</v>
      </c>
      <c r="G1017" s="39">
        <f>INDEX('Crosswalk Particulates'!$E:$E,MATCH('2017 EPA Data'!$B1017,'Crosswalk Particulates'!$D:$D,0))</f>
        <v>0</v>
      </c>
      <c r="H1017" s="50">
        <f t="shared" si="15"/>
        <v>0</v>
      </c>
    </row>
    <row r="1018" spans="1:8" hidden="1">
      <c r="A1018" s="31" t="s">
        <v>2440</v>
      </c>
      <c r="B1018" s="31" t="s">
        <v>2487</v>
      </c>
      <c r="C1018" s="31" t="s">
        <v>2406</v>
      </c>
      <c r="D1018" s="41">
        <v>52388.94844</v>
      </c>
      <c r="E1018" s="31" t="s">
        <v>2407</v>
      </c>
      <c r="F1018" s="35" t="str">
        <f>INDEX('Crosswalk Particulates'!$B:$B,MATCH('2017 EPA Data'!A1018,'Crosswalk Particulates'!$A:$A,0))</f>
        <v>industry-fuel-natural gas</v>
      </c>
      <c r="G1018" s="39">
        <f>INDEX('Crosswalk Particulates'!$E:$E,MATCH('2017 EPA Data'!$B1018,'Crosswalk Particulates'!$D:$D,0))</f>
        <v>0</v>
      </c>
      <c r="H1018" s="50">
        <f t="shared" si="15"/>
        <v>0</v>
      </c>
    </row>
    <row r="1019" spans="1:8" hidden="1">
      <c r="A1019" s="31" t="s">
        <v>2408</v>
      </c>
      <c r="B1019" s="31" t="s">
        <v>2562</v>
      </c>
      <c r="C1019" s="31" t="s">
        <v>2406</v>
      </c>
      <c r="D1019" s="41">
        <v>52153.3289726574</v>
      </c>
      <c r="E1019" s="31" t="s">
        <v>2407</v>
      </c>
      <c r="F1019" s="35" t="str">
        <f>INDEX('Crosswalk Particulates'!$B:$B,MATCH('2017 EPA Data'!A1019,'Crosswalk Particulates'!$A:$A,0))</f>
        <v>process-other-industry</v>
      </c>
      <c r="G1019" s="39">
        <f>INDEX('Crosswalk Particulates'!$E:$E,MATCH('2017 EPA Data'!$B1019,'Crosswalk Particulates'!$D:$D,0))</f>
        <v>0</v>
      </c>
      <c r="H1019" s="50">
        <f t="shared" si="15"/>
        <v>0</v>
      </c>
    </row>
    <row r="1020" spans="1:8" hidden="1">
      <c r="A1020" s="31" t="s">
        <v>2416</v>
      </c>
      <c r="B1020" s="31" t="s">
        <v>2526</v>
      </c>
      <c r="C1020" s="31" t="s">
        <v>2406</v>
      </c>
      <c r="D1020" s="41">
        <v>51822.876700894994</v>
      </c>
      <c r="E1020" s="31" t="s">
        <v>2407</v>
      </c>
      <c r="F1020" s="35" t="str">
        <f>INDEX('Crosswalk Particulates'!$B:$B,MATCH('2017 EPA Data'!A1020,'Crosswalk Particulates'!$A:$A,0))</f>
        <v>Transportation Sector</v>
      </c>
      <c r="G1020" s="39">
        <f>INDEX('Crosswalk Particulates'!$E:$E,MATCH('2017 EPA Data'!$B1020,'Crosswalk Particulates'!$D:$D,0))</f>
        <v>0</v>
      </c>
      <c r="H1020" s="50">
        <f t="shared" si="15"/>
        <v>0</v>
      </c>
    </row>
    <row r="1021" spans="1:8" hidden="1">
      <c r="A1021" s="31" t="s">
        <v>2481</v>
      </c>
      <c r="B1021" s="31" t="s">
        <v>2445</v>
      </c>
      <c r="C1021" s="31" t="s">
        <v>2446</v>
      </c>
      <c r="D1021" s="41">
        <v>51718.553765772594</v>
      </c>
      <c r="E1021" s="31" t="s">
        <v>2411</v>
      </c>
      <c r="F1021" s="35" t="str">
        <f>INDEX('Crosswalk Particulates'!$B:$B,MATCH('2017 EPA Data'!A1021,'Crosswalk Particulates'!$A:$A,0))</f>
        <v>process-ngps-industry</v>
      </c>
      <c r="G1021" s="39" t="str">
        <f>INDEX('Crosswalk Particulates'!$E:$E,MATCH('2017 EPA Data'!$B1021,'Crosswalk Particulates'!$D:$D,0))</f>
        <v>VOC</v>
      </c>
      <c r="H1021" s="50">
        <f t="shared" si="15"/>
        <v>46918338548.840706</v>
      </c>
    </row>
    <row r="1022" spans="1:8" hidden="1">
      <c r="A1022" s="31" t="s">
        <v>2481</v>
      </c>
      <c r="B1022" s="31" t="s">
        <v>2590</v>
      </c>
      <c r="C1022" s="31" t="s">
        <v>2406</v>
      </c>
      <c r="D1022" s="41">
        <v>51665.147699130022</v>
      </c>
      <c r="E1022" s="31" t="s">
        <v>2407</v>
      </c>
      <c r="F1022" s="35" t="str">
        <f>INDEX('Crosswalk Particulates'!$B:$B,MATCH('2017 EPA Data'!A1022,'Crosswalk Particulates'!$A:$A,0))</f>
        <v>process-ngps-industry</v>
      </c>
      <c r="G1022" s="39">
        <f>INDEX('Crosswalk Particulates'!$E:$E,MATCH('2017 EPA Data'!$B1022,'Crosswalk Particulates'!$D:$D,0))</f>
        <v>0</v>
      </c>
      <c r="H1022" s="50">
        <f t="shared" si="15"/>
        <v>0</v>
      </c>
    </row>
    <row r="1023" spans="1:8" hidden="1">
      <c r="A1023" s="31" t="s">
        <v>2448</v>
      </c>
      <c r="B1023" s="31" t="s">
        <v>2602</v>
      </c>
      <c r="C1023" s="31" t="s">
        <v>2406</v>
      </c>
      <c r="D1023" s="41">
        <v>51538.674910593611</v>
      </c>
      <c r="E1023" s="31" t="s">
        <v>2407</v>
      </c>
      <c r="F1023" s="35" t="str">
        <f>INDEX('Crosswalk Particulates'!$B:$B,MATCH('2017 EPA Data'!A1023,'Crosswalk Particulates'!$A:$A,0))</f>
        <v>process-waste-industry</v>
      </c>
      <c r="G1023" s="39">
        <f>INDEX('Crosswalk Particulates'!$E:$E,MATCH('2017 EPA Data'!$B1023,'Crosswalk Particulates'!$D:$D,0))</f>
        <v>0</v>
      </c>
      <c r="H1023" s="50">
        <f t="shared" si="15"/>
        <v>0</v>
      </c>
    </row>
    <row r="1024" spans="1:8" hidden="1">
      <c r="A1024" s="31" t="s">
        <v>2496</v>
      </c>
      <c r="B1024" s="31" t="s">
        <v>2426</v>
      </c>
      <c r="C1024" s="31" t="s">
        <v>2406</v>
      </c>
      <c r="D1024" s="41">
        <v>51356.069342100003</v>
      </c>
      <c r="E1024" s="31" t="s">
        <v>2407</v>
      </c>
      <c r="F1024" s="35" t="str">
        <f>INDEX('Crosswalk Particulates'!$B:$B,MATCH('2017 EPA Data'!A1024,'Crosswalk Particulates'!$A:$A,0))</f>
        <v>process-cement-industry</v>
      </c>
      <c r="G1024" s="39">
        <f>INDEX('Crosswalk Particulates'!$E:$E,MATCH('2017 EPA Data'!$B1024,'Crosswalk Particulates'!$D:$D,0))</f>
        <v>0</v>
      </c>
      <c r="H1024" s="50">
        <f t="shared" si="15"/>
        <v>0</v>
      </c>
    </row>
    <row r="1025" spans="1:8" hidden="1">
      <c r="A1025" s="31" t="s">
        <v>2508</v>
      </c>
      <c r="B1025" s="31" t="s">
        <v>2447</v>
      </c>
      <c r="C1025" s="31" t="s">
        <v>2406</v>
      </c>
      <c r="D1025" s="41">
        <v>51323.924279999999</v>
      </c>
      <c r="E1025" s="31" t="s">
        <v>2407</v>
      </c>
      <c r="F1025" s="35" t="str">
        <f>INDEX('Crosswalk Particulates'!$B:$B,MATCH('2017 EPA Data'!A1025,'Crosswalk Particulates'!$A:$A,0))</f>
        <v>process-iron and steel-industry</v>
      </c>
      <c r="G1025" s="39">
        <f>INDEX('Crosswalk Particulates'!$E:$E,MATCH('2017 EPA Data'!$B1025,'Crosswalk Particulates'!$D:$D,0))</f>
        <v>0</v>
      </c>
      <c r="H1025" s="50">
        <f t="shared" si="15"/>
        <v>0</v>
      </c>
    </row>
    <row r="1026" spans="1:8" hidden="1">
      <c r="A1026" s="31" t="s">
        <v>2427</v>
      </c>
      <c r="B1026" s="31" t="s">
        <v>2468</v>
      </c>
      <c r="C1026" s="31" t="s">
        <v>2406</v>
      </c>
      <c r="D1026" s="41">
        <v>51253.657942999998</v>
      </c>
      <c r="E1026" s="31" t="s">
        <v>2407</v>
      </c>
      <c r="F1026" s="35" t="str">
        <f>INDEX('Crosswalk Particulates'!$B:$B,MATCH('2017 EPA Data'!A1026,'Crosswalk Particulates'!$A:$A,0))</f>
        <v>process-other-industry</v>
      </c>
      <c r="G1026" s="39">
        <f>INDEX('Crosswalk Particulates'!$E:$E,MATCH('2017 EPA Data'!$B1026,'Crosswalk Particulates'!$D:$D,0))</f>
        <v>0</v>
      </c>
      <c r="H1026" s="50">
        <f t="shared" si="15"/>
        <v>0</v>
      </c>
    </row>
    <row r="1027" spans="1:8" hidden="1">
      <c r="A1027" s="31" t="s">
        <v>2421</v>
      </c>
      <c r="B1027" s="31" t="s">
        <v>2526</v>
      </c>
      <c r="C1027" s="31" t="s">
        <v>2406</v>
      </c>
      <c r="D1027" s="41">
        <v>51170.005568728979</v>
      </c>
      <c r="E1027" s="31" t="s">
        <v>2407</v>
      </c>
      <c r="F1027" s="35" t="str">
        <f>INDEX('Crosswalk Particulates'!$B:$B,MATCH('2017 EPA Data'!A1027,'Crosswalk Particulates'!$A:$A,0))</f>
        <v>Other-EPA</v>
      </c>
      <c r="G1027" s="39">
        <f>INDEX('Crosswalk Particulates'!$E:$E,MATCH('2017 EPA Data'!$B1027,'Crosswalk Particulates'!$D:$D,0))</f>
        <v>0</v>
      </c>
      <c r="H1027" s="50">
        <f t="shared" si="15"/>
        <v>0</v>
      </c>
    </row>
    <row r="1028" spans="1:8" hidden="1">
      <c r="A1028" s="31" t="s">
        <v>2408</v>
      </c>
      <c r="B1028" s="31" t="s">
        <v>2556</v>
      </c>
      <c r="C1028" s="31" t="s">
        <v>2406</v>
      </c>
      <c r="D1028" s="41">
        <v>51028.913335183403</v>
      </c>
      <c r="E1028" s="31" t="s">
        <v>2407</v>
      </c>
      <c r="F1028" s="35" t="str">
        <f>INDEX('Crosswalk Particulates'!$B:$B,MATCH('2017 EPA Data'!A1028,'Crosswalk Particulates'!$A:$A,0))</f>
        <v>process-other-industry</v>
      </c>
      <c r="G1028" s="39">
        <f>INDEX('Crosswalk Particulates'!$E:$E,MATCH('2017 EPA Data'!$B1028,'Crosswalk Particulates'!$D:$D,0))</f>
        <v>0</v>
      </c>
      <c r="H1028" s="50">
        <f t="shared" ref="H1028:H1091" si="16">IF(E1028="TON",D1028/metricton_to_shortton,0)*10^6</f>
        <v>0</v>
      </c>
    </row>
    <row r="1029" spans="1:8" hidden="1">
      <c r="A1029" s="31" t="s">
        <v>2440</v>
      </c>
      <c r="B1029" s="31" t="s">
        <v>2495</v>
      </c>
      <c r="C1029" s="31" t="s">
        <v>2406</v>
      </c>
      <c r="D1029" s="41">
        <v>50814.837823102716</v>
      </c>
      <c r="E1029" s="31" t="s">
        <v>2407</v>
      </c>
      <c r="F1029" s="35" t="str">
        <f>INDEX('Crosswalk Particulates'!$B:$B,MATCH('2017 EPA Data'!A1029,'Crosswalk Particulates'!$A:$A,0))</f>
        <v>industry-fuel-natural gas</v>
      </c>
      <c r="G1029" s="39">
        <f>INDEX('Crosswalk Particulates'!$E:$E,MATCH('2017 EPA Data'!$B1029,'Crosswalk Particulates'!$D:$D,0))</f>
        <v>0</v>
      </c>
      <c r="H1029" s="50">
        <f t="shared" si="16"/>
        <v>0</v>
      </c>
    </row>
    <row r="1030" spans="1:8" hidden="1">
      <c r="A1030" s="31" t="s">
        <v>2448</v>
      </c>
      <c r="B1030" s="31" t="s">
        <v>2509</v>
      </c>
      <c r="C1030" s="31" t="s">
        <v>2406</v>
      </c>
      <c r="D1030" s="41">
        <v>50627.20216357155</v>
      </c>
      <c r="E1030" s="31" t="s">
        <v>2407</v>
      </c>
      <c r="F1030" s="35" t="str">
        <f>INDEX('Crosswalk Particulates'!$B:$B,MATCH('2017 EPA Data'!A1030,'Crosswalk Particulates'!$A:$A,0))</f>
        <v>process-waste-industry</v>
      </c>
      <c r="G1030" s="39">
        <f>INDEX('Crosswalk Particulates'!$E:$E,MATCH('2017 EPA Data'!$B1030,'Crosswalk Particulates'!$D:$D,0))</f>
        <v>0</v>
      </c>
      <c r="H1030" s="50">
        <f t="shared" si="16"/>
        <v>0</v>
      </c>
    </row>
    <row r="1031" spans="1:8" hidden="1">
      <c r="A1031" s="31" t="s">
        <v>2475</v>
      </c>
      <c r="B1031" s="31" t="s">
        <v>2414</v>
      </c>
      <c r="C1031" s="31" t="s">
        <v>2406</v>
      </c>
      <c r="D1031" s="41">
        <v>50153.277594712003</v>
      </c>
      <c r="E1031" s="31" t="s">
        <v>2407</v>
      </c>
      <c r="F1031" s="35" t="str">
        <f>INDEX('Crosswalk Particulates'!$B:$B,MATCH('2017 EPA Data'!A1031,'Crosswalk Particulates'!$A:$A,0))</f>
        <v>process-other-industry</v>
      </c>
      <c r="G1031" s="39">
        <f>INDEX('Crosswalk Particulates'!$E:$E,MATCH('2017 EPA Data'!$B1031,'Crosswalk Particulates'!$D:$D,0))</f>
        <v>0</v>
      </c>
      <c r="H1031" s="50">
        <f t="shared" si="16"/>
        <v>0</v>
      </c>
    </row>
    <row r="1032" spans="1:8" hidden="1">
      <c r="A1032" s="31" t="s">
        <v>2412</v>
      </c>
      <c r="B1032" s="31" t="s">
        <v>2499</v>
      </c>
      <c r="C1032" s="31" t="s">
        <v>2446</v>
      </c>
      <c r="D1032" s="41">
        <v>49714.11612230038</v>
      </c>
      <c r="E1032" s="31" t="s">
        <v>2411</v>
      </c>
      <c r="F1032" s="35" t="str">
        <f>INDEX('Crosswalk Particulates'!$B:$B,MATCH('2017 EPA Data'!A1032,'Crosswalk Particulates'!$A:$A,0))</f>
        <v>Transportation Sector</v>
      </c>
      <c r="G1032" s="39" t="str">
        <f>INDEX('Crosswalk Particulates'!$E:$E,MATCH('2017 EPA Data'!$B1032,'Crosswalk Particulates'!$D:$D,0))</f>
        <v>PM25</v>
      </c>
      <c r="H1032" s="50">
        <f t="shared" si="16"/>
        <v>45099941143.870949</v>
      </c>
    </row>
    <row r="1033" spans="1:8" hidden="1">
      <c r="A1033" s="31" t="s">
        <v>2491</v>
      </c>
      <c r="B1033" s="31" t="s">
        <v>2511</v>
      </c>
      <c r="C1033" s="31" t="s">
        <v>2512</v>
      </c>
      <c r="D1033" s="41">
        <v>49613.093753383298</v>
      </c>
      <c r="E1033" s="31" t="s">
        <v>2407</v>
      </c>
      <c r="F1033" s="35" t="str">
        <f>INDEX('Crosswalk Particulates'!$B:$B,MATCH('2017 EPA Data'!A1033,'Crosswalk Particulates'!$A:$A,0))</f>
        <v>process-other-industry</v>
      </c>
      <c r="G1033" s="39">
        <f>INDEX('Crosswalk Particulates'!$E:$E,MATCH('2017 EPA Data'!$B1033,'Crosswalk Particulates'!$D:$D,0))</f>
        <v>0</v>
      </c>
      <c r="H1033" s="50">
        <f t="shared" si="16"/>
        <v>0</v>
      </c>
    </row>
    <row r="1034" spans="1:8" hidden="1">
      <c r="A1034" s="31" t="s">
        <v>2441</v>
      </c>
      <c r="B1034" s="31" t="s">
        <v>2551</v>
      </c>
      <c r="C1034" s="31" t="s">
        <v>2406</v>
      </c>
      <c r="D1034" s="41">
        <v>49582.194339264715</v>
      </c>
      <c r="E1034" s="31" t="s">
        <v>2407</v>
      </c>
      <c r="F1034" s="35" t="str">
        <f>INDEX('Crosswalk Particulates'!$B:$B,MATCH('2017 EPA Data'!A1034,'Crosswalk Particulates'!$A:$A,0))</f>
        <v>process-agriculture-industry</v>
      </c>
      <c r="G1034" s="39">
        <f>INDEX('Crosswalk Particulates'!$E:$E,MATCH('2017 EPA Data'!$B1034,'Crosswalk Particulates'!$D:$D,0))</f>
        <v>0</v>
      </c>
      <c r="H1034" s="50">
        <f t="shared" si="16"/>
        <v>0</v>
      </c>
    </row>
    <row r="1035" spans="1:8" hidden="1">
      <c r="A1035" s="31" t="s">
        <v>2421</v>
      </c>
      <c r="B1035" s="31" t="s">
        <v>2486</v>
      </c>
      <c r="C1035" s="31" t="s">
        <v>2410</v>
      </c>
      <c r="D1035" s="41">
        <v>49379.306722943897</v>
      </c>
      <c r="E1035" s="31" t="s">
        <v>2411</v>
      </c>
      <c r="F1035" s="35" t="str">
        <f>INDEX('Crosswalk Particulates'!$B:$B,MATCH('2017 EPA Data'!A1035,'Crosswalk Particulates'!$A:$A,0))</f>
        <v>Other-EPA</v>
      </c>
      <c r="G1035" s="39" t="str">
        <f>INDEX('Crosswalk Particulates'!$E:$E,MATCH('2017 EPA Data'!$B1035,'Crosswalk Particulates'!$D:$D,0))</f>
        <v>CH4</v>
      </c>
      <c r="H1035" s="50">
        <f t="shared" si="16"/>
        <v>44796206804.749931</v>
      </c>
    </row>
    <row r="1036" spans="1:8" hidden="1">
      <c r="A1036" s="31" t="s">
        <v>2412</v>
      </c>
      <c r="B1036" s="31" t="s">
        <v>2486</v>
      </c>
      <c r="C1036" s="31" t="s">
        <v>2410</v>
      </c>
      <c r="D1036" s="41">
        <v>49211.137729572176</v>
      </c>
      <c r="E1036" s="31" t="s">
        <v>2411</v>
      </c>
      <c r="F1036" s="35" t="str">
        <f>INDEX('Crosswalk Particulates'!$B:$B,MATCH('2017 EPA Data'!A1036,'Crosswalk Particulates'!$A:$A,0))</f>
        <v>Transportation Sector</v>
      </c>
      <c r="G1036" s="39" t="str">
        <f>INDEX('Crosswalk Particulates'!$E:$E,MATCH('2017 EPA Data'!$B1036,'Crosswalk Particulates'!$D:$D,0))</f>
        <v>CH4</v>
      </c>
      <c r="H1036" s="50">
        <f t="shared" si="16"/>
        <v>44643646278.789253</v>
      </c>
    </row>
    <row r="1037" spans="1:8" hidden="1">
      <c r="A1037" s="31" t="s">
        <v>2431</v>
      </c>
      <c r="B1037" s="31" t="s">
        <v>2606</v>
      </c>
      <c r="C1037" s="31" t="s">
        <v>2406</v>
      </c>
      <c r="D1037" s="41">
        <v>49131.364742383274</v>
      </c>
      <c r="E1037" s="31" t="s">
        <v>2407</v>
      </c>
      <c r="F1037" s="35" t="str">
        <f>INDEX('Crosswalk Particulates'!$B:$B,MATCH('2017 EPA Data'!A1037,'Crosswalk Particulates'!$A:$A,0))</f>
        <v>process-ngps-industry</v>
      </c>
      <c r="G1037" s="39">
        <f>INDEX('Crosswalk Particulates'!$E:$E,MATCH('2017 EPA Data'!$B1037,'Crosswalk Particulates'!$D:$D,0))</f>
        <v>0</v>
      </c>
      <c r="H1037" s="50">
        <f t="shared" si="16"/>
        <v>0</v>
      </c>
    </row>
    <row r="1038" spans="1:8" hidden="1">
      <c r="A1038" s="31" t="s">
        <v>2440</v>
      </c>
      <c r="B1038" s="31" t="s">
        <v>2465</v>
      </c>
      <c r="C1038" s="31" t="s">
        <v>2406</v>
      </c>
      <c r="D1038" s="41">
        <v>48995.058456872808</v>
      </c>
      <c r="E1038" s="31" t="s">
        <v>2407</v>
      </c>
      <c r="F1038" s="35" t="str">
        <f>INDEX('Crosswalk Particulates'!$B:$B,MATCH('2017 EPA Data'!A1038,'Crosswalk Particulates'!$A:$A,0))</f>
        <v>industry-fuel-natural gas</v>
      </c>
      <c r="G1038" s="39">
        <f>INDEX('Crosswalk Particulates'!$E:$E,MATCH('2017 EPA Data'!$B1038,'Crosswalk Particulates'!$D:$D,0))</f>
        <v>0</v>
      </c>
      <c r="H1038" s="50">
        <f t="shared" si="16"/>
        <v>0</v>
      </c>
    </row>
    <row r="1039" spans="1:8" hidden="1">
      <c r="A1039" s="31" t="s">
        <v>2467</v>
      </c>
      <c r="B1039" s="31" t="s">
        <v>2607</v>
      </c>
      <c r="C1039" s="31" t="s">
        <v>2406</v>
      </c>
      <c r="D1039" s="41">
        <v>48994.571843500002</v>
      </c>
      <c r="E1039" s="31" t="s">
        <v>2407</v>
      </c>
      <c r="F1039" s="35" t="str">
        <f>INDEX('Crosswalk Particulates'!$B:$B,MATCH('2017 EPA Data'!A1039,'Crosswalk Particulates'!$A:$A,0))</f>
        <v>process-chemicals-industry</v>
      </c>
      <c r="G1039" s="39">
        <f>INDEX('Crosswalk Particulates'!$E:$E,MATCH('2017 EPA Data'!$B1039,'Crosswalk Particulates'!$D:$D,0))</f>
        <v>0</v>
      </c>
      <c r="H1039" s="50">
        <f t="shared" si="16"/>
        <v>0</v>
      </c>
    </row>
    <row r="1040" spans="1:8" hidden="1">
      <c r="A1040" s="31" t="s">
        <v>2416</v>
      </c>
      <c r="B1040" s="31" t="s">
        <v>2584</v>
      </c>
      <c r="C1040" s="31" t="s">
        <v>2406</v>
      </c>
      <c r="D1040" s="41">
        <v>48764.244058373821</v>
      </c>
      <c r="E1040" s="31" t="s">
        <v>2407</v>
      </c>
      <c r="F1040" s="35" t="str">
        <f>INDEX('Crosswalk Particulates'!$B:$B,MATCH('2017 EPA Data'!A1040,'Crosswalk Particulates'!$A:$A,0))</f>
        <v>Transportation Sector</v>
      </c>
      <c r="G1040" s="39">
        <f>INDEX('Crosswalk Particulates'!$E:$E,MATCH('2017 EPA Data'!$B1040,'Crosswalk Particulates'!$D:$D,0))</f>
        <v>0</v>
      </c>
      <c r="H1040" s="50">
        <f t="shared" si="16"/>
        <v>0</v>
      </c>
    </row>
    <row r="1041" spans="1:8" hidden="1">
      <c r="A1041" s="31" t="s">
        <v>2538</v>
      </c>
      <c r="B1041" s="31" t="s">
        <v>2574</v>
      </c>
      <c r="C1041" s="31" t="s">
        <v>2406</v>
      </c>
      <c r="D1041" s="41">
        <v>48756.240507416776</v>
      </c>
      <c r="E1041" s="31" t="s">
        <v>2407</v>
      </c>
      <c r="F1041" s="35" t="str">
        <f>INDEX('Crosswalk Particulates'!$B:$B,MATCH('2017 EPA Data'!A1041,'Crosswalk Particulates'!$A:$A,0))</f>
        <v>Electricity Sector</v>
      </c>
      <c r="G1041" s="39">
        <f>INDEX('Crosswalk Particulates'!$E:$E,MATCH('2017 EPA Data'!$B1041,'Crosswalk Particulates'!$D:$D,0))</f>
        <v>0</v>
      </c>
      <c r="H1041" s="50">
        <f t="shared" si="16"/>
        <v>0</v>
      </c>
    </row>
    <row r="1042" spans="1:8" hidden="1">
      <c r="A1042" s="31" t="s">
        <v>2489</v>
      </c>
      <c r="B1042" s="31" t="s">
        <v>2433</v>
      </c>
      <c r="C1042" s="31" t="s">
        <v>2406</v>
      </c>
      <c r="D1042" s="41">
        <v>48738.918346970808</v>
      </c>
      <c r="E1042" s="31" t="s">
        <v>2407</v>
      </c>
      <c r="F1042" s="35" t="str">
        <f>INDEX('Crosswalk Particulates'!$B:$B,MATCH('2017 EPA Data'!A1042,'Crosswalk Particulates'!$A:$A,0))</f>
        <v>industry-fuel-biomass</v>
      </c>
      <c r="G1042" s="39">
        <f>INDEX('Crosswalk Particulates'!$E:$E,MATCH('2017 EPA Data'!$B1042,'Crosswalk Particulates'!$D:$D,0))</f>
        <v>0</v>
      </c>
      <c r="H1042" s="50">
        <f t="shared" si="16"/>
        <v>0</v>
      </c>
    </row>
    <row r="1043" spans="1:8" hidden="1">
      <c r="A1043" s="31" t="s">
        <v>2448</v>
      </c>
      <c r="B1043" s="31" t="s">
        <v>2501</v>
      </c>
      <c r="C1043" s="31" t="s">
        <v>2406</v>
      </c>
      <c r="D1043" s="41">
        <v>48428.933784000001</v>
      </c>
      <c r="E1043" s="31" t="s">
        <v>2407</v>
      </c>
      <c r="F1043" s="35" t="str">
        <f>INDEX('Crosswalk Particulates'!$B:$B,MATCH('2017 EPA Data'!A1043,'Crosswalk Particulates'!$A:$A,0))</f>
        <v>process-waste-industry</v>
      </c>
      <c r="G1043" s="39">
        <f>INDEX('Crosswalk Particulates'!$E:$E,MATCH('2017 EPA Data'!$B1043,'Crosswalk Particulates'!$D:$D,0))</f>
        <v>0</v>
      </c>
      <c r="H1043" s="50">
        <f t="shared" si="16"/>
        <v>0</v>
      </c>
    </row>
    <row r="1044" spans="1:8" hidden="1">
      <c r="A1044" s="31" t="s">
        <v>2491</v>
      </c>
      <c r="B1044" s="31" t="s">
        <v>2548</v>
      </c>
      <c r="C1044" s="31" t="s">
        <v>2406</v>
      </c>
      <c r="D1044" s="41">
        <v>48419.284335912598</v>
      </c>
      <c r="E1044" s="31" t="s">
        <v>2407</v>
      </c>
      <c r="F1044" s="35" t="str">
        <f>INDEX('Crosswalk Particulates'!$B:$B,MATCH('2017 EPA Data'!A1044,'Crosswalk Particulates'!$A:$A,0))</f>
        <v>process-other-industry</v>
      </c>
      <c r="G1044" s="39">
        <f>INDEX('Crosswalk Particulates'!$E:$E,MATCH('2017 EPA Data'!$B1044,'Crosswalk Particulates'!$D:$D,0))</f>
        <v>0</v>
      </c>
      <c r="H1044" s="50">
        <f t="shared" si="16"/>
        <v>0</v>
      </c>
    </row>
    <row r="1045" spans="1:8" hidden="1">
      <c r="A1045" s="31" t="s">
        <v>2442</v>
      </c>
      <c r="B1045" s="31" t="s">
        <v>2455</v>
      </c>
      <c r="C1045" s="31" t="s">
        <v>2406</v>
      </c>
      <c r="D1045" s="41">
        <v>48414.393900000003</v>
      </c>
      <c r="E1045" s="31" t="s">
        <v>2407</v>
      </c>
      <c r="F1045" s="35" t="str">
        <f>INDEX('Crosswalk Particulates'!$B:$B,MATCH('2017 EPA Data'!A1045,'Crosswalk Particulates'!$A:$A,0))</f>
        <v>process-other-industry</v>
      </c>
      <c r="G1045" s="39">
        <f>INDEX('Crosswalk Particulates'!$E:$E,MATCH('2017 EPA Data'!$B1045,'Crosswalk Particulates'!$D:$D,0))</f>
        <v>0</v>
      </c>
      <c r="H1045" s="50">
        <f t="shared" si="16"/>
        <v>0</v>
      </c>
    </row>
    <row r="1046" spans="1:8" hidden="1">
      <c r="A1046" s="31" t="s">
        <v>2521</v>
      </c>
      <c r="B1046" s="31" t="s">
        <v>2414</v>
      </c>
      <c r="C1046" s="31" t="s">
        <v>2406</v>
      </c>
      <c r="D1046" s="41">
        <v>48335.222865051001</v>
      </c>
      <c r="E1046" s="31" t="s">
        <v>2407</v>
      </c>
      <c r="F1046" s="35" t="str">
        <f>INDEX('Crosswalk Particulates'!$B:$B,MATCH('2017 EPA Data'!A1046,'Crosswalk Particulates'!$A:$A,0))</f>
        <v>industry-fuel-other</v>
      </c>
      <c r="G1046" s="39">
        <f>INDEX('Crosswalk Particulates'!$E:$E,MATCH('2017 EPA Data'!$B1046,'Crosswalk Particulates'!$D:$D,0))</f>
        <v>0</v>
      </c>
      <c r="H1046" s="50">
        <f t="shared" si="16"/>
        <v>0</v>
      </c>
    </row>
    <row r="1047" spans="1:8" hidden="1">
      <c r="A1047" s="31" t="s">
        <v>2508</v>
      </c>
      <c r="B1047" s="31" t="s">
        <v>2588</v>
      </c>
      <c r="C1047" s="31" t="s">
        <v>2406</v>
      </c>
      <c r="D1047" s="41">
        <v>48261.36</v>
      </c>
      <c r="E1047" s="31" t="s">
        <v>2407</v>
      </c>
      <c r="F1047" s="35" t="str">
        <f>INDEX('Crosswalk Particulates'!$B:$B,MATCH('2017 EPA Data'!A1047,'Crosswalk Particulates'!$A:$A,0))</f>
        <v>process-iron and steel-industry</v>
      </c>
      <c r="G1047" s="39">
        <f>INDEX('Crosswalk Particulates'!$E:$E,MATCH('2017 EPA Data'!$B1047,'Crosswalk Particulates'!$D:$D,0))</f>
        <v>0</v>
      </c>
      <c r="H1047" s="50">
        <f t="shared" si="16"/>
        <v>0</v>
      </c>
    </row>
    <row r="1048" spans="1:8" hidden="1">
      <c r="A1048" s="31" t="s">
        <v>2553</v>
      </c>
      <c r="B1048" s="31" t="s">
        <v>2414</v>
      </c>
      <c r="C1048" s="31" t="s">
        <v>2406</v>
      </c>
      <c r="D1048" s="41">
        <v>48247.675696783641</v>
      </c>
      <c r="E1048" s="31" t="s">
        <v>2407</v>
      </c>
      <c r="F1048" s="35" t="str">
        <f>INDEX('Crosswalk Particulates'!$B:$B,MATCH('2017 EPA Data'!A1048,'Crosswalk Particulates'!$A:$A,0))</f>
        <v>Commercial Buildings Sector</v>
      </c>
      <c r="G1048" s="39">
        <f>INDEX('Crosswalk Particulates'!$E:$E,MATCH('2017 EPA Data'!$B1048,'Crosswalk Particulates'!$D:$D,0))</f>
        <v>0</v>
      </c>
      <c r="H1048" s="50">
        <f t="shared" si="16"/>
        <v>0</v>
      </c>
    </row>
    <row r="1049" spans="1:8" hidden="1">
      <c r="A1049" s="31" t="s">
        <v>2485</v>
      </c>
      <c r="B1049" s="31" t="s">
        <v>2479</v>
      </c>
      <c r="C1049" s="31" t="s">
        <v>2446</v>
      </c>
      <c r="D1049" s="41">
        <v>47978.401148174999</v>
      </c>
      <c r="E1049" s="31" t="s">
        <v>2411</v>
      </c>
      <c r="F1049" s="35" t="str">
        <f>INDEX('Crosswalk Particulates'!$B:$B,MATCH('2017 EPA Data'!A1049,'Crosswalk Particulates'!$A:$A,0))</f>
        <v>industry-fuel-coal</v>
      </c>
      <c r="G1049" s="39" t="str">
        <f>INDEX('Crosswalk Particulates'!$E:$E,MATCH('2017 EPA Data'!$B1049,'Crosswalk Particulates'!$D:$D,0))</f>
        <v>PM10</v>
      </c>
      <c r="H1049" s="50">
        <f t="shared" si="16"/>
        <v>43525325133.741867</v>
      </c>
    </row>
    <row r="1050" spans="1:8" hidden="1">
      <c r="A1050" s="31" t="s">
        <v>2475</v>
      </c>
      <c r="B1050" s="31" t="s">
        <v>2437</v>
      </c>
      <c r="C1050" s="31" t="s">
        <v>2406</v>
      </c>
      <c r="D1050" s="41">
        <v>47918.75014707449</v>
      </c>
      <c r="E1050" s="31" t="s">
        <v>2407</v>
      </c>
      <c r="F1050" s="35" t="str">
        <f>INDEX('Crosswalk Particulates'!$B:$B,MATCH('2017 EPA Data'!A1050,'Crosswalk Particulates'!$A:$A,0))</f>
        <v>process-other-industry</v>
      </c>
      <c r="G1050" s="39">
        <f>INDEX('Crosswalk Particulates'!$E:$E,MATCH('2017 EPA Data'!$B1050,'Crosswalk Particulates'!$D:$D,0))</f>
        <v>0</v>
      </c>
      <c r="H1050" s="50">
        <f t="shared" si="16"/>
        <v>0</v>
      </c>
    </row>
    <row r="1051" spans="1:8" hidden="1">
      <c r="A1051" s="31" t="s">
        <v>2454</v>
      </c>
      <c r="B1051" s="31" t="s">
        <v>2574</v>
      </c>
      <c r="C1051" s="31" t="s">
        <v>2406</v>
      </c>
      <c r="D1051" s="41">
        <v>47636.581112993837</v>
      </c>
      <c r="E1051" s="31" t="s">
        <v>2407</v>
      </c>
      <c r="F1051" s="35" t="str">
        <f>INDEX('Crosswalk Particulates'!$B:$B,MATCH('2017 EPA Data'!A1051,'Crosswalk Particulates'!$A:$A,0))</f>
        <v>Electricity Sector</v>
      </c>
      <c r="G1051" s="39">
        <f>INDEX('Crosswalk Particulates'!$E:$E,MATCH('2017 EPA Data'!$B1051,'Crosswalk Particulates'!$D:$D,0))</f>
        <v>0</v>
      </c>
      <c r="H1051" s="50">
        <f t="shared" si="16"/>
        <v>0</v>
      </c>
    </row>
    <row r="1052" spans="1:8" hidden="1">
      <c r="A1052" s="31" t="s">
        <v>2475</v>
      </c>
      <c r="B1052" s="31" t="s">
        <v>2429</v>
      </c>
      <c r="C1052" s="31" t="s">
        <v>2406</v>
      </c>
      <c r="D1052" s="41">
        <v>47438.837160000003</v>
      </c>
      <c r="E1052" s="31" t="s">
        <v>2407</v>
      </c>
      <c r="F1052" s="35" t="str">
        <f>INDEX('Crosswalk Particulates'!$B:$B,MATCH('2017 EPA Data'!A1052,'Crosswalk Particulates'!$A:$A,0))</f>
        <v>process-other-industry</v>
      </c>
      <c r="G1052" s="39">
        <f>INDEX('Crosswalk Particulates'!$E:$E,MATCH('2017 EPA Data'!$B1052,'Crosswalk Particulates'!$D:$D,0))</f>
        <v>0</v>
      </c>
      <c r="H1052" s="50">
        <f t="shared" si="16"/>
        <v>0</v>
      </c>
    </row>
    <row r="1053" spans="1:8" hidden="1">
      <c r="A1053" s="31" t="s">
        <v>2427</v>
      </c>
      <c r="B1053" s="31" t="s">
        <v>2457</v>
      </c>
      <c r="C1053" s="31" t="s">
        <v>2406</v>
      </c>
      <c r="D1053" s="41">
        <v>46919.100756694002</v>
      </c>
      <c r="E1053" s="31" t="s">
        <v>2407</v>
      </c>
      <c r="F1053" s="35" t="str">
        <f>INDEX('Crosswalk Particulates'!$B:$B,MATCH('2017 EPA Data'!A1053,'Crosswalk Particulates'!$A:$A,0))</f>
        <v>process-other-industry</v>
      </c>
      <c r="G1053" s="39">
        <f>INDEX('Crosswalk Particulates'!$E:$E,MATCH('2017 EPA Data'!$B1053,'Crosswalk Particulates'!$D:$D,0))</f>
        <v>0</v>
      </c>
      <c r="H1053" s="50">
        <f t="shared" si="16"/>
        <v>0</v>
      </c>
    </row>
    <row r="1054" spans="1:8" hidden="1">
      <c r="A1054" s="31" t="s">
        <v>2521</v>
      </c>
      <c r="B1054" s="31" t="s">
        <v>2498</v>
      </c>
      <c r="C1054" s="31" t="s">
        <v>2446</v>
      </c>
      <c r="D1054" s="41">
        <v>46687.858995415401</v>
      </c>
      <c r="E1054" s="31" t="s">
        <v>2411</v>
      </c>
      <c r="F1054" s="35" t="str">
        <f>INDEX('Crosswalk Particulates'!$B:$B,MATCH('2017 EPA Data'!A1054,'Crosswalk Particulates'!$A:$A,0))</f>
        <v>industry-fuel-other</v>
      </c>
      <c r="G1054" s="39" t="str">
        <f>INDEX('Crosswalk Particulates'!$E:$E,MATCH('2017 EPA Data'!$B1054,'Crosswalk Particulates'!$D:$D,0))</f>
        <v>NOX</v>
      </c>
      <c r="H1054" s="50">
        <f t="shared" si="16"/>
        <v>42354563594.102753</v>
      </c>
    </row>
    <row r="1055" spans="1:8" hidden="1">
      <c r="A1055" s="31" t="s">
        <v>2423</v>
      </c>
      <c r="B1055" s="31" t="s">
        <v>2605</v>
      </c>
      <c r="D1055" s="41">
        <v>46470.885697148449</v>
      </c>
      <c r="E1055" s="31" t="s">
        <v>2411</v>
      </c>
      <c r="F1055" s="35" t="str">
        <f>INDEX('Crosswalk Particulates'!$B:$B,MATCH('2017 EPA Data'!A1055,'Crosswalk Particulates'!$A:$A,0))</f>
        <v>Other-EPA</v>
      </c>
      <c r="G1055" s="39" t="str">
        <f>INDEX('Crosswalk Particulates'!$E:$E,MATCH('2017 EPA Data'!$B1055,'Crosswalk Particulates'!$D:$D,0))</f>
        <v>BC</v>
      </c>
      <c r="H1055" s="50">
        <f t="shared" si="16"/>
        <v>42157728494.841248</v>
      </c>
    </row>
    <row r="1056" spans="1:8" hidden="1">
      <c r="A1056" s="31" t="s">
        <v>2452</v>
      </c>
      <c r="B1056" s="31" t="s">
        <v>2498</v>
      </c>
      <c r="C1056" s="31" t="s">
        <v>2446</v>
      </c>
      <c r="D1056" s="41">
        <v>46340.227859754232</v>
      </c>
      <c r="E1056" s="31" t="s">
        <v>2411</v>
      </c>
      <c r="F1056" s="35" t="str">
        <f>INDEX('Crosswalk Particulates'!$B:$B,MATCH('2017 EPA Data'!A1056,'Crosswalk Particulates'!$A:$A,0))</f>
        <v>Other-EPA</v>
      </c>
      <c r="G1056" s="39" t="str">
        <f>INDEX('Crosswalk Particulates'!$E:$E,MATCH('2017 EPA Data'!$B1056,'Crosswalk Particulates'!$D:$D,0))</f>
        <v>NOX</v>
      </c>
      <c r="H1056" s="50">
        <f t="shared" si="16"/>
        <v>42039197557.63282</v>
      </c>
    </row>
    <row r="1057" spans="1:8" hidden="1">
      <c r="A1057" s="31" t="s">
        <v>2490</v>
      </c>
      <c r="B1057" s="31" t="s">
        <v>2449</v>
      </c>
      <c r="C1057" s="31" t="s">
        <v>2446</v>
      </c>
      <c r="D1057" s="41">
        <v>46027.945613297001</v>
      </c>
      <c r="E1057" s="31" t="s">
        <v>2411</v>
      </c>
      <c r="F1057" s="35" t="str">
        <f>INDEX('Crosswalk Particulates'!$B:$B,MATCH('2017 EPA Data'!A1057,'Crosswalk Particulates'!$A:$A,0))</f>
        <v>Commercial Buildings Sector</v>
      </c>
      <c r="G1057" s="39" t="str">
        <f>INDEX('Crosswalk Particulates'!$E:$E,MATCH('2017 EPA Data'!$B1057,'Crosswalk Particulates'!$D:$D,0))</f>
        <v>CO</v>
      </c>
      <c r="H1057" s="50">
        <f t="shared" si="16"/>
        <v>41755899532.16156</v>
      </c>
    </row>
    <row r="1058" spans="1:8" hidden="1">
      <c r="A1058" s="31" t="s">
        <v>2408</v>
      </c>
      <c r="B1058" s="31" t="s">
        <v>2550</v>
      </c>
      <c r="C1058" s="31" t="s">
        <v>2406</v>
      </c>
      <c r="D1058" s="41">
        <v>45737.021554285056</v>
      </c>
      <c r="E1058" s="31" t="s">
        <v>2407</v>
      </c>
      <c r="F1058" s="35" t="str">
        <f>INDEX('Crosswalk Particulates'!$B:$B,MATCH('2017 EPA Data'!A1058,'Crosswalk Particulates'!$A:$A,0))</f>
        <v>process-other-industry</v>
      </c>
      <c r="G1058" s="39">
        <f>INDEX('Crosswalk Particulates'!$E:$E,MATCH('2017 EPA Data'!$B1058,'Crosswalk Particulates'!$D:$D,0))</f>
        <v>0</v>
      </c>
      <c r="H1058" s="50">
        <f t="shared" si="16"/>
        <v>0</v>
      </c>
    </row>
    <row r="1059" spans="1:8" hidden="1">
      <c r="A1059" s="31" t="s">
        <v>2496</v>
      </c>
      <c r="B1059" s="31" t="s">
        <v>2472</v>
      </c>
      <c r="D1059" s="41">
        <v>45082</v>
      </c>
      <c r="E1059" s="31" t="s">
        <v>2407</v>
      </c>
      <c r="F1059" s="35" t="str">
        <f>INDEX('Crosswalk Particulates'!$B:$B,MATCH('2017 EPA Data'!A1059,'Crosswalk Particulates'!$A:$A,0))</f>
        <v>process-cement-industry</v>
      </c>
      <c r="G1059" s="39">
        <f>INDEX('Crosswalk Particulates'!$E:$E,MATCH('2017 EPA Data'!$B1059,'Crosswalk Particulates'!$D:$D,0))</f>
        <v>0</v>
      </c>
      <c r="H1059" s="50">
        <f t="shared" si="16"/>
        <v>0</v>
      </c>
    </row>
    <row r="1060" spans="1:8" hidden="1">
      <c r="A1060" s="31" t="s">
        <v>2485</v>
      </c>
      <c r="B1060" s="31" t="s">
        <v>2493</v>
      </c>
      <c r="C1060" s="31" t="s">
        <v>2406</v>
      </c>
      <c r="D1060" s="41">
        <v>45064.701215599998</v>
      </c>
      <c r="E1060" s="31" t="s">
        <v>2407</v>
      </c>
      <c r="F1060" s="35" t="str">
        <f>INDEX('Crosswalk Particulates'!$B:$B,MATCH('2017 EPA Data'!A1060,'Crosswalk Particulates'!$A:$A,0))</f>
        <v>industry-fuel-coal</v>
      </c>
      <c r="G1060" s="39">
        <f>INDEX('Crosswalk Particulates'!$E:$E,MATCH('2017 EPA Data'!$B1060,'Crosswalk Particulates'!$D:$D,0))</f>
        <v>0</v>
      </c>
      <c r="H1060" s="50">
        <f t="shared" si="16"/>
        <v>0</v>
      </c>
    </row>
    <row r="1061" spans="1:8" hidden="1">
      <c r="A1061" s="31" t="s">
        <v>2431</v>
      </c>
      <c r="B1061" s="31" t="s">
        <v>2495</v>
      </c>
      <c r="C1061" s="31" t="s">
        <v>2406</v>
      </c>
      <c r="D1061" s="41">
        <v>44944.111715123581</v>
      </c>
      <c r="E1061" s="31" t="s">
        <v>2407</v>
      </c>
      <c r="F1061" s="35" t="str">
        <f>INDEX('Crosswalk Particulates'!$B:$B,MATCH('2017 EPA Data'!A1061,'Crosswalk Particulates'!$A:$A,0))</f>
        <v>process-ngps-industry</v>
      </c>
      <c r="G1061" s="39">
        <f>INDEX('Crosswalk Particulates'!$E:$E,MATCH('2017 EPA Data'!$B1061,'Crosswalk Particulates'!$D:$D,0))</f>
        <v>0</v>
      </c>
      <c r="H1061" s="50">
        <f t="shared" si="16"/>
        <v>0</v>
      </c>
    </row>
    <row r="1062" spans="1:8" hidden="1">
      <c r="A1062" s="31" t="s">
        <v>2492</v>
      </c>
      <c r="B1062" s="31" t="s">
        <v>2574</v>
      </c>
      <c r="C1062" s="31" t="s">
        <v>2406</v>
      </c>
      <c r="D1062" s="41">
        <v>44639.403456918313</v>
      </c>
      <c r="E1062" s="31" t="s">
        <v>2407</v>
      </c>
      <c r="F1062" s="35" t="str">
        <f>INDEX('Crosswalk Particulates'!$B:$B,MATCH('2017 EPA Data'!A1062,'Crosswalk Particulates'!$A:$A,0))</f>
        <v>Transportation Sector</v>
      </c>
      <c r="G1062" s="39">
        <f>INDEX('Crosswalk Particulates'!$E:$E,MATCH('2017 EPA Data'!$B1062,'Crosswalk Particulates'!$D:$D,0))</f>
        <v>0</v>
      </c>
      <c r="H1062" s="50">
        <f t="shared" si="16"/>
        <v>0</v>
      </c>
    </row>
    <row r="1063" spans="1:8" hidden="1">
      <c r="A1063" s="31" t="s">
        <v>2448</v>
      </c>
      <c r="B1063" s="31" t="s">
        <v>2573</v>
      </c>
      <c r="C1063" s="31" t="s">
        <v>2406</v>
      </c>
      <c r="D1063" s="41">
        <v>44527.219482322893</v>
      </c>
      <c r="E1063" s="31" t="s">
        <v>2407</v>
      </c>
      <c r="F1063" s="35" t="str">
        <f>INDEX('Crosswalk Particulates'!$B:$B,MATCH('2017 EPA Data'!A1063,'Crosswalk Particulates'!$A:$A,0))</f>
        <v>process-waste-industry</v>
      </c>
      <c r="G1063" s="39">
        <f>INDEX('Crosswalk Particulates'!$E:$E,MATCH('2017 EPA Data'!$B1063,'Crosswalk Particulates'!$D:$D,0))</f>
        <v>0</v>
      </c>
      <c r="H1063" s="50">
        <f t="shared" si="16"/>
        <v>0</v>
      </c>
    </row>
    <row r="1064" spans="1:8" hidden="1">
      <c r="A1064" s="31" t="s">
        <v>2492</v>
      </c>
      <c r="B1064" s="31" t="s">
        <v>2457</v>
      </c>
      <c r="C1064" s="31" t="s">
        <v>2406</v>
      </c>
      <c r="D1064" s="41">
        <v>44368.491744980252</v>
      </c>
      <c r="E1064" s="31" t="s">
        <v>2407</v>
      </c>
      <c r="F1064" s="35" t="str">
        <f>INDEX('Crosswalk Particulates'!$B:$B,MATCH('2017 EPA Data'!A1064,'Crosswalk Particulates'!$A:$A,0))</f>
        <v>Transportation Sector</v>
      </c>
      <c r="G1064" s="39">
        <f>INDEX('Crosswalk Particulates'!$E:$E,MATCH('2017 EPA Data'!$B1064,'Crosswalk Particulates'!$D:$D,0))</f>
        <v>0</v>
      </c>
      <c r="H1064" s="50">
        <f t="shared" si="16"/>
        <v>0</v>
      </c>
    </row>
    <row r="1065" spans="1:8" hidden="1">
      <c r="A1065" s="31" t="s">
        <v>2490</v>
      </c>
      <c r="B1065" s="31" t="s">
        <v>2517</v>
      </c>
      <c r="C1065" s="31" t="s">
        <v>2406</v>
      </c>
      <c r="D1065" s="41">
        <v>44103.003645249097</v>
      </c>
      <c r="E1065" s="31" t="s">
        <v>2407</v>
      </c>
      <c r="F1065" s="35" t="str">
        <f>INDEX('Crosswalk Particulates'!$B:$B,MATCH('2017 EPA Data'!A1065,'Crosswalk Particulates'!$A:$A,0))</f>
        <v>Commercial Buildings Sector</v>
      </c>
      <c r="G1065" s="39">
        <f>INDEX('Crosswalk Particulates'!$E:$E,MATCH('2017 EPA Data'!$B1065,'Crosswalk Particulates'!$D:$D,0))</f>
        <v>0</v>
      </c>
      <c r="H1065" s="50">
        <f t="shared" si="16"/>
        <v>0</v>
      </c>
    </row>
    <row r="1066" spans="1:8" hidden="1">
      <c r="A1066" s="31" t="s">
        <v>2427</v>
      </c>
      <c r="B1066" s="31" t="s">
        <v>2606</v>
      </c>
      <c r="C1066" s="31" t="s">
        <v>2406</v>
      </c>
      <c r="D1066" s="41">
        <v>43642.284938634999</v>
      </c>
      <c r="E1066" s="31" t="s">
        <v>2407</v>
      </c>
      <c r="F1066" s="35" t="str">
        <f>INDEX('Crosswalk Particulates'!$B:$B,MATCH('2017 EPA Data'!A1066,'Crosswalk Particulates'!$A:$A,0))</f>
        <v>process-other-industry</v>
      </c>
      <c r="G1066" s="39">
        <f>INDEX('Crosswalk Particulates'!$E:$E,MATCH('2017 EPA Data'!$B1066,'Crosswalk Particulates'!$D:$D,0))</f>
        <v>0</v>
      </c>
      <c r="H1066" s="50">
        <f t="shared" si="16"/>
        <v>0</v>
      </c>
    </row>
    <row r="1067" spans="1:8" hidden="1">
      <c r="A1067" s="31" t="s">
        <v>2475</v>
      </c>
      <c r="B1067" s="31" t="s">
        <v>2462</v>
      </c>
      <c r="C1067" s="31" t="s">
        <v>2406</v>
      </c>
      <c r="D1067" s="41">
        <v>43577.907058893252</v>
      </c>
      <c r="E1067" s="31" t="s">
        <v>2407</v>
      </c>
      <c r="F1067" s="35" t="str">
        <f>INDEX('Crosswalk Particulates'!$B:$B,MATCH('2017 EPA Data'!A1067,'Crosswalk Particulates'!$A:$A,0))</f>
        <v>process-other-industry</v>
      </c>
      <c r="G1067" s="39">
        <f>INDEX('Crosswalk Particulates'!$E:$E,MATCH('2017 EPA Data'!$B1067,'Crosswalk Particulates'!$D:$D,0))</f>
        <v>0</v>
      </c>
      <c r="H1067" s="50">
        <f t="shared" si="16"/>
        <v>0</v>
      </c>
    </row>
    <row r="1068" spans="1:8" hidden="1">
      <c r="A1068" s="31" t="s">
        <v>2492</v>
      </c>
      <c r="B1068" s="31" t="s">
        <v>2445</v>
      </c>
      <c r="C1068" s="31" t="s">
        <v>2446</v>
      </c>
      <c r="D1068" s="41">
        <v>43240.481935167903</v>
      </c>
      <c r="E1068" s="31" t="s">
        <v>2411</v>
      </c>
      <c r="F1068" s="35" t="str">
        <f>INDEX('Crosswalk Particulates'!$B:$B,MATCH('2017 EPA Data'!A1068,'Crosswalk Particulates'!$A:$A,0))</f>
        <v>Transportation Sector</v>
      </c>
      <c r="G1068" s="39" t="str">
        <f>INDEX('Crosswalk Particulates'!$E:$E,MATCH('2017 EPA Data'!$B1068,'Crosswalk Particulates'!$D:$D,0))</f>
        <v>VOC</v>
      </c>
      <c r="H1068" s="50">
        <f t="shared" si="16"/>
        <v>39227152012.744057</v>
      </c>
    </row>
    <row r="1069" spans="1:8" hidden="1">
      <c r="A1069" s="31" t="s">
        <v>2427</v>
      </c>
      <c r="B1069" s="31" t="s">
        <v>2451</v>
      </c>
      <c r="C1069" s="31" t="s">
        <v>2406</v>
      </c>
      <c r="D1069" s="41">
        <v>43145.537876310002</v>
      </c>
      <c r="E1069" s="31" t="s">
        <v>2407</v>
      </c>
      <c r="F1069" s="35" t="str">
        <f>INDEX('Crosswalk Particulates'!$B:$B,MATCH('2017 EPA Data'!A1069,'Crosswalk Particulates'!$A:$A,0))</f>
        <v>process-other-industry</v>
      </c>
      <c r="G1069" s="39">
        <f>INDEX('Crosswalk Particulates'!$E:$E,MATCH('2017 EPA Data'!$B1069,'Crosswalk Particulates'!$D:$D,0))</f>
        <v>0</v>
      </c>
      <c r="H1069" s="50">
        <f t="shared" si="16"/>
        <v>0</v>
      </c>
    </row>
    <row r="1070" spans="1:8" hidden="1">
      <c r="A1070" s="31" t="s">
        <v>2480</v>
      </c>
      <c r="B1070" s="31" t="s">
        <v>2479</v>
      </c>
      <c r="C1070" s="31" t="s">
        <v>2446</v>
      </c>
      <c r="D1070" s="41">
        <v>42932.753228454421</v>
      </c>
      <c r="E1070" s="31" t="s">
        <v>2411</v>
      </c>
      <c r="F1070" s="35" t="str">
        <f>INDEX('Crosswalk Particulates'!$B:$B,MATCH('2017 EPA Data'!A1070,'Crosswalk Particulates'!$A:$A,0))</f>
        <v>Other-EPA</v>
      </c>
      <c r="G1070" s="39" t="str">
        <f>INDEX('Crosswalk Particulates'!$E:$E,MATCH('2017 EPA Data'!$B1070,'Crosswalk Particulates'!$D:$D,0))</f>
        <v>PM10</v>
      </c>
      <c r="H1070" s="50">
        <f t="shared" si="16"/>
        <v>38947984893.953995</v>
      </c>
    </row>
    <row r="1071" spans="1:8" hidden="1">
      <c r="A1071" s="31" t="s">
        <v>2418</v>
      </c>
      <c r="B1071" s="31" t="s">
        <v>2468</v>
      </c>
      <c r="C1071" s="31" t="s">
        <v>2406</v>
      </c>
      <c r="D1071" s="41">
        <v>42858.131738422322</v>
      </c>
      <c r="E1071" s="31" t="s">
        <v>2407</v>
      </c>
      <c r="F1071" s="35" t="str">
        <f>INDEX('Crosswalk Particulates'!$B:$B,MATCH('2017 EPA Data'!A1071,'Crosswalk Particulates'!$A:$A,0))</f>
        <v>Other-EPA</v>
      </c>
      <c r="G1071" s="39">
        <f>INDEX('Crosswalk Particulates'!$E:$E,MATCH('2017 EPA Data'!$B1071,'Crosswalk Particulates'!$D:$D,0))</f>
        <v>0</v>
      </c>
      <c r="H1071" s="50">
        <f t="shared" si="16"/>
        <v>0</v>
      </c>
    </row>
    <row r="1072" spans="1:8" hidden="1">
      <c r="A1072" s="31" t="s">
        <v>2491</v>
      </c>
      <c r="B1072" s="31" t="s">
        <v>2501</v>
      </c>
      <c r="C1072" s="31" t="s">
        <v>2406</v>
      </c>
      <c r="D1072" s="41">
        <v>42673.018734389603</v>
      </c>
      <c r="E1072" s="31" t="s">
        <v>2407</v>
      </c>
      <c r="F1072" s="35" t="str">
        <f>INDEX('Crosswalk Particulates'!$B:$B,MATCH('2017 EPA Data'!A1072,'Crosswalk Particulates'!$A:$A,0))</f>
        <v>process-other-industry</v>
      </c>
      <c r="G1072" s="39">
        <f>INDEX('Crosswalk Particulates'!$E:$E,MATCH('2017 EPA Data'!$B1072,'Crosswalk Particulates'!$D:$D,0))</f>
        <v>0</v>
      </c>
      <c r="H1072" s="50">
        <f t="shared" si="16"/>
        <v>0</v>
      </c>
    </row>
    <row r="1073" spans="1:8" hidden="1">
      <c r="A1073" s="31" t="s">
        <v>2454</v>
      </c>
      <c r="B1073" s="31" t="s">
        <v>2433</v>
      </c>
      <c r="C1073" s="31" t="s">
        <v>2406</v>
      </c>
      <c r="D1073" s="41">
        <v>42058.253854720002</v>
      </c>
      <c r="E1073" s="31" t="s">
        <v>2407</v>
      </c>
      <c r="F1073" s="35" t="str">
        <f>INDEX('Crosswalk Particulates'!$B:$B,MATCH('2017 EPA Data'!A1073,'Crosswalk Particulates'!$A:$A,0))</f>
        <v>Electricity Sector</v>
      </c>
      <c r="G1073" s="39">
        <f>INDEX('Crosswalk Particulates'!$E:$E,MATCH('2017 EPA Data'!$B1073,'Crosswalk Particulates'!$D:$D,0))</f>
        <v>0</v>
      </c>
      <c r="H1073" s="50">
        <f t="shared" si="16"/>
        <v>0</v>
      </c>
    </row>
    <row r="1074" spans="1:8" hidden="1">
      <c r="A1074" s="31" t="s">
        <v>2490</v>
      </c>
      <c r="B1074" s="31" t="s">
        <v>2590</v>
      </c>
      <c r="C1074" s="31" t="s">
        <v>2406</v>
      </c>
      <c r="D1074" s="41">
        <v>42057.1746822196</v>
      </c>
      <c r="E1074" s="31" t="s">
        <v>2407</v>
      </c>
      <c r="F1074" s="35" t="str">
        <f>INDEX('Crosswalk Particulates'!$B:$B,MATCH('2017 EPA Data'!A1074,'Crosswalk Particulates'!$A:$A,0))</f>
        <v>Commercial Buildings Sector</v>
      </c>
      <c r="G1074" s="39">
        <f>INDEX('Crosswalk Particulates'!$E:$E,MATCH('2017 EPA Data'!$B1074,'Crosswalk Particulates'!$D:$D,0))</f>
        <v>0</v>
      </c>
      <c r="H1074" s="50">
        <f t="shared" si="16"/>
        <v>0</v>
      </c>
    </row>
    <row r="1075" spans="1:8" hidden="1">
      <c r="A1075" s="31" t="s">
        <v>2536</v>
      </c>
      <c r="B1075" s="31" t="s">
        <v>2409</v>
      </c>
      <c r="C1075" s="31" t="s">
        <v>2410</v>
      </c>
      <c r="D1075" s="41">
        <v>41983</v>
      </c>
      <c r="E1075" s="31" t="s">
        <v>2411</v>
      </c>
      <c r="F1075" s="35" t="str">
        <f>INDEX('Crosswalk Particulates'!$B:$B,MATCH('2017 EPA Data'!A1075,'Crosswalk Particulates'!$A:$A,0))</f>
        <v>process-mining-industry</v>
      </c>
      <c r="G1075" s="39">
        <f>INDEX('Crosswalk Particulates'!$E:$E,MATCH('2017 EPA Data'!$B1075,'Crosswalk Particulates'!$D:$D,0))</f>
        <v>0</v>
      </c>
      <c r="H1075" s="50">
        <f t="shared" si="16"/>
        <v>38086382233.672928</v>
      </c>
    </row>
    <row r="1076" spans="1:8" hidden="1">
      <c r="A1076" s="31" t="s">
        <v>2412</v>
      </c>
      <c r="B1076" s="31" t="s">
        <v>2587</v>
      </c>
      <c r="C1076" s="31" t="s">
        <v>2410</v>
      </c>
      <c r="D1076" s="41">
        <v>41787.565864419361</v>
      </c>
      <c r="E1076" s="31" t="s">
        <v>2411</v>
      </c>
      <c r="F1076" s="35" t="str">
        <f>INDEX('Crosswalk Particulates'!$B:$B,MATCH('2017 EPA Data'!A1076,'Crosswalk Particulates'!$A:$A,0))</f>
        <v>Transportation Sector</v>
      </c>
      <c r="G1076" s="39" t="str">
        <f>INDEX('Crosswalk Particulates'!$E:$E,MATCH('2017 EPA Data'!$B1076,'Crosswalk Particulates'!$D:$D,0))</f>
        <v>N2O</v>
      </c>
      <c r="H1076" s="50">
        <f t="shared" si="16"/>
        <v>37909087157.350807</v>
      </c>
    </row>
    <row r="1077" spans="1:8" hidden="1">
      <c r="A1077" s="31" t="s">
        <v>2485</v>
      </c>
      <c r="B1077" s="31" t="s">
        <v>2501</v>
      </c>
      <c r="C1077" s="31" t="s">
        <v>2406</v>
      </c>
      <c r="D1077" s="41">
        <v>41721.067308969628</v>
      </c>
      <c r="E1077" s="31" t="s">
        <v>2407</v>
      </c>
      <c r="F1077" s="35" t="str">
        <f>INDEX('Crosswalk Particulates'!$B:$B,MATCH('2017 EPA Data'!A1077,'Crosswalk Particulates'!$A:$A,0))</f>
        <v>industry-fuel-coal</v>
      </c>
      <c r="G1077" s="39">
        <f>INDEX('Crosswalk Particulates'!$E:$E,MATCH('2017 EPA Data'!$B1077,'Crosswalk Particulates'!$D:$D,0))</f>
        <v>0</v>
      </c>
      <c r="H1077" s="50">
        <f t="shared" si="16"/>
        <v>0</v>
      </c>
    </row>
    <row r="1078" spans="1:8" hidden="1">
      <c r="A1078" s="31" t="s">
        <v>2489</v>
      </c>
      <c r="B1078" s="31" t="s">
        <v>2523</v>
      </c>
      <c r="D1078" s="41">
        <v>41521.169750151304</v>
      </c>
      <c r="E1078" s="31" t="s">
        <v>2411</v>
      </c>
      <c r="F1078" s="35" t="str">
        <f>INDEX('Crosswalk Particulates'!$B:$B,MATCH('2017 EPA Data'!A1078,'Crosswalk Particulates'!$A:$A,0))</f>
        <v>industry-fuel-biomass</v>
      </c>
      <c r="G1078" s="39" t="str">
        <f>INDEX('Crosswalk Particulates'!$E:$E,MATCH('2017 EPA Data'!$B1078,'Crosswalk Particulates'!$D:$D,0))</f>
        <v>OC</v>
      </c>
      <c r="H1078" s="50">
        <f t="shared" si="16"/>
        <v>37667416380.284409</v>
      </c>
    </row>
    <row r="1079" spans="1:8" hidden="1">
      <c r="A1079" s="31" t="s">
        <v>2475</v>
      </c>
      <c r="B1079" s="31" t="s">
        <v>2571</v>
      </c>
      <c r="C1079" s="31" t="s">
        <v>2406</v>
      </c>
      <c r="D1079" s="41">
        <v>41138.5933943208</v>
      </c>
      <c r="E1079" s="31" t="s">
        <v>2407</v>
      </c>
      <c r="F1079" s="35" t="str">
        <f>INDEX('Crosswalk Particulates'!$B:$B,MATCH('2017 EPA Data'!A1079,'Crosswalk Particulates'!$A:$A,0))</f>
        <v>process-other-industry</v>
      </c>
      <c r="G1079" s="39">
        <f>INDEX('Crosswalk Particulates'!$E:$E,MATCH('2017 EPA Data'!$B1079,'Crosswalk Particulates'!$D:$D,0))</f>
        <v>0</v>
      </c>
      <c r="H1079" s="50">
        <f t="shared" si="16"/>
        <v>0</v>
      </c>
    </row>
    <row r="1080" spans="1:8" hidden="1">
      <c r="A1080" s="31" t="s">
        <v>2467</v>
      </c>
      <c r="B1080" s="31" t="s">
        <v>2600</v>
      </c>
      <c r="C1080" s="31" t="s">
        <v>2406</v>
      </c>
      <c r="D1080" s="41">
        <v>41106.161188999999</v>
      </c>
      <c r="E1080" s="31" t="s">
        <v>2407</v>
      </c>
      <c r="F1080" s="35" t="str">
        <f>INDEX('Crosswalk Particulates'!$B:$B,MATCH('2017 EPA Data'!A1080,'Crosswalk Particulates'!$A:$A,0))</f>
        <v>process-chemicals-industry</v>
      </c>
      <c r="G1080" s="39">
        <f>INDEX('Crosswalk Particulates'!$E:$E,MATCH('2017 EPA Data'!$B1080,'Crosswalk Particulates'!$D:$D,0))</f>
        <v>0</v>
      </c>
      <c r="H1080" s="50">
        <f t="shared" si="16"/>
        <v>0</v>
      </c>
    </row>
    <row r="1081" spans="1:8" hidden="1">
      <c r="A1081" s="31" t="s">
        <v>2554</v>
      </c>
      <c r="B1081" s="31" t="s">
        <v>2425</v>
      </c>
      <c r="C1081" s="31" t="s">
        <v>2406</v>
      </c>
      <c r="D1081" s="41">
        <v>40943.32454389675</v>
      </c>
      <c r="E1081" s="31" t="s">
        <v>2407</v>
      </c>
      <c r="F1081" s="35" t="str">
        <f>INDEX('Crosswalk Particulates'!$B:$B,MATCH('2017 EPA Data'!A1081,'Crosswalk Particulates'!$A:$A,0))</f>
        <v>Commercial Buildings Sector</v>
      </c>
      <c r="G1081" s="39">
        <f>INDEX('Crosswalk Particulates'!$E:$E,MATCH('2017 EPA Data'!$B1081,'Crosswalk Particulates'!$D:$D,0))</f>
        <v>0</v>
      </c>
      <c r="H1081" s="50">
        <f t="shared" si="16"/>
        <v>0</v>
      </c>
    </row>
    <row r="1082" spans="1:8" hidden="1">
      <c r="A1082" s="31" t="s">
        <v>2442</v>
      </c>
      <c r="B1082" s="31" t="s">
        <v>2535</v>
      </c>
      <c r="C1082" s="31" t="s">
        <v>2406</v>
      </c>
      <c r="D1082" s="41">
        <v>40794.55085745969</v>
      </c>
      <c r="E1082" s="31" t="s">
        <v>2407</v>
      </c>
      <c r="F1082" s="35" t="str">
        <f>INDEX('Crosswalk Particulates'!$B:$B,MATCH('2017 EPA Data'!A1082,'Crosswalk Particulates'!$A:$A,0))</f>
        <v>process-other-industry</v>
      </c>
      <c r="G1082" s="39">
        <f>INDEX('Crosswalk Particulates'!$E:$E,MATCH('2017 EPA Data'!$B1082,'Crosswalk Particulates'!$D:$D,0))</f>
        <v>0</v>
      </c>
      <c r="H1082" s="50">
        <f t="shared" si="16"/>
        <v>0</v>
      </c>
    </row>
    <row r="1083" spans="1:8" hidden="1">
      <c r="A1083" s="31" t="s">
        <v>2421</v>
      </c>
      <c r="B1083" s="31" t="s">
        <v>2479</v>
      </c>
      <c r="C1083" s="31" t="s">
        <v>2446</v>
      </c>
      <c r="D1083" s="41">
        <v>40494.227428253733</v>
      </c>
      <c r="E1083" s="31" t="s">
        <v>2411</v>
      </c>
      <c r="F1083" s="35" t="str">
        <f>INDEX('Crosswalk Particulates'!$B:$B,MATCH('2017 EPA Data'!A1083,'Crosswalk Particulates'!$A:$A,0))</f>
        <v>Other-EPA</v>
      </c>
      <c r="G1083" s="39" t="str">
        <f>INDEX('Crosswalk Particulates'!$E:$E,MATCH('2017 EPA Data'!$B1083,'Crosswalk Particulates'!$D:$D,0))</f>
        <v>PM10</v>
      </c>
      <c r="H1083" s="50">
        <f t="shared" si="16"/>
        <v>36735788869.060188</v>
      </c>
    </row>
    <row r="1084" spans="1:8" hidden="1">
      <c r="A1084" s="31" t="s">
        <v>2454</v>
      </c>
      <c r="B1084" s="31" t="s">
        <v>2608</v>
      </c>
      <c r="C1084" s="31" t="s">
        <v>2406</v>
      </c>
      <c r="D1084" s="41">
        <v>40438.1025888</v>
      </c>
      <c r="E1084" s="31" t="s">
        <v>2407</v>
      </c>
      <c r="F1084" s="35" t="str">
        <f>INDEX('Crosswalk Particulates'!$B:$B,MATCH('2017 EPA Data'!A1084,'Crosswalk Particulates'!$A:$A,0))</f>
        <v>Electricity Sector</v>
      </c>
      <c r="G1084" s="39">
        <f>INDEX('Crosswalk Particulates'!$E:$E,MATCH('2017 EPA Data'!$B1084,'Crosswalk Particulates'!$D:$D,0))</f>
        <v>0</v>
      </c>
      <c r="H1084" s="50">
        <f t="shared" si="16"/>
        <v>0</v>
      </c>
    </row>
    <row r="1085" spans="1:8" hidden="1">
      <c r="A1085" s="31" t="s">
        <v>2471</v>
      </c>
      <c r="B1085" s="31" t="s">
        <v>2425</v>
      </c>
      <c r="C1085" s="31" t="s">
        <v>2406</v>
      </c>
      <c r="D1085" s="41">
        <v>40415.400506425554</v>
      </c>
      <c r="E1085" s="31" t="s">
        <v>2407</v>
      </c>
      <c r="F1085" s="35" t="str">
        <f>INDEX('Crosswalk Particulates'!$B:$B,MATCH('2017 EPA Data'!A1085,'Crosswalk Particulates'!$A:$A,0))</f>
        <v>Commercial Buildings Sector</v>
      </c>
      <c r="G1085" s="39">
        <f>INDEX('Crosswalk Particulates'!$E:$E,MATCH('2017 EPA Data'!$B1085,'Crosswalk Particulates'!$D:$D,0))</f>
        <v>0</v>
      </c>
      <c r="H1085" s="50">
        <f t="shared" si="16"/>
        <v>0</v>
      </c>
    </row>
    <row r="1086" spans="1:8" hidden="1">
      <c r="A1086" s="31" t="s">
        <v>2544</v>
      </c>
      <c r="B1086" s="31" t="s">
        <v>2482</v>
      </c>
      <c r="C1086" s="31" t="s">
        <v>2406</v>
      </c>
      <c r="D1086" s="41">
        <v>40061.282096080002</v>
      </c>
      <c r="E1086" s="31" t="s">
        <v>2407</v>
      </c>
      <c r="F1086" s="35" t="str">
        <f>INDEX('Crosswalk Particulates'!$B:$B,MATCH('2017 EPA Data'!A1086,'Crosswalk Particulates'!$A:$A,0))</f>
        <v>Commercial Buildings Sector</v>
      </c>
      <c r="G1086" s="39">
        <f>INDEX('Crosswalk Particulates'!$E:$E,MATCH('2017 EPA Data'!$B1086,'Crosswalk Particulates'!$D:$D,0))</f>
        <v>0</v>
      </c>
      <c r="H1086" s="50">
        <f t="shared" si="16"/>
        <v>0</v>
      </c>
    </row>
    <row r="1087" spans="1:8" hidden="1">
      <c r="A1087" s="31" t="s">
        <v>2492</v>
      </c>
      <c r="B1087" s="31" t="s">
        <v>2609</v>
      </c>
      <c r="C1087" s="31" t="s">
        <v>2406</v>
      </c>
      <c r="D1087" s="41">
        <v>39967.853658781059</v>
      </c>
      <c r="E1087" s="31" t="s">
        <v>2407</v>
      </c>
      <c r="F1087" s="35" t="str">
        <f>INDEX('Crosswalk Particulates'!$B:$B,MATCH('2017 EPA Data'!A1087,'Crosswalk Particulates'!$A:$A,0))</f>
        <v>Transportation Sector</v>
      </c>
      <c r="G1087" s="39">
        <f>INDEX('Crosswalk Particulates'!$E:$E,MATCH('2017 EPA Data'!$B1087,'Crosswalk Particulates'!$D:$D,0))</f>
        <v>0</v>
      </c>
      <c r="H1087" s="50">
        <f t="shared" si="16"/>
        <v>0</v>
      </c>
    </row>
    <row r="1088" spans="1:8" hidden="1">
      <c r="A1088" s="31" t="s">
        <v>2521</v>
      </c>
      <c r="B1088" s="31" t="s">
        <v>2450</v>
      </c>
      <c r="C1088" s="31" t="s">
        <v>2406</v>
      </c>
      <c r="D1088" s="41">
        <v>39733.338524979998</v>
      </c>
      <c r="E1088" s="31" t="s">
        <v>2407</v>
      </c>
      <c r="F1088" s="35" t="str">
        <f>INDEX('Crosswalk Particulates'!$B:$B,MATCH('2017 EPA Data'!A1088,'Crosswalk Particulates'!$A:$A,0))</f>
        <v>industry-fuel-other</v>
      </c>
      <c r="G1088" s="39">
        <f>INDEX('Crosswalk Particulates'!$E:$E,MATCH('2017 EPA Data'!$B1088,'Crosswalk Particulates'!$D:$D,0))</f>
        <v>0</v>
      </c>
      <c r="H1088" s="50">
        <f t="shared" si="16"/>
        <v>0</v>
      </c>
    </row>
    <row r="1089" spans="1:8" hidden="1">
      <c r="A1089" s="31" t="s">
        <v>2408</v>
      </c>
      <c r="B1089" s="31" t="s">
        <v>2457</v>
      </c>
      <c r="C1089" s="31" t="s">
        <v>2406</v>
      </c>
      <c r="D1089" s="41">
        <v>39605.784847563002</v>
      </c>
      <c r="E1089" s="31" t="s">
        <v>2407</v>
      </c>
      <c r="F1089" s="35" t="str">
        <f>INDEX('Crosswalk Particulates'!$B:$B,MATCH('2017 EPA Data'!A1089,'Crosswalk Particulates'!$A:$A,0))</f>
        <v>process-other-industry</v>
      </c>
      <c r="G1089" s="39">
        <f>INDEX('Crosswalk Particulates'!$E:$E,MATCH('2017 EPA Data'!$B1089,'Crosswalk Particulates'!$D:$D,0))</f>
        <v>0</v>
      </c>
      <c r="H1089" s="50">
        <f t="shared" si="16"/>
        <v>0</v>
      </c>
    </row>
    <row r="1090" spans="1:8" hidden="1">
      <c r="A1090" s="31" t="s">
        <v>2538</v>
      </c>
      <c r="B1090" s="31" t="s">
        <v>2504</v>
      </c>
      <c r="C1090" s="31" t="s">
        <v>2446</v>
      </c>
      <c r="D1090" s="41">
        <v>39588.996749072721</v>
      </c>
      <c r="E1090" s="31" t="s">
        <v>2411</v>
      </c>
      <c r="F1090" s="35" t="str">
        <f>INDEX('Crosswalk Particulates'!$B:$B,MATCH('2017 EPA Data'!A1090,'Crosswalk Particulates'!$A:$A,0))</f>
        <v>Electricity Sector</v>
      </c>
      <c r="G1090" s="39" t="str">
        <f>INDEX('Crosswalk Particulates'!$E:$E,MATCH('2017 EPA Data'!$B1090,'Crosswalk Particulates'!$D:$D,0))</f>
        <v>SOx</v>
      </c>
      <c r="H1090" s="50">
        <f t="shared" si="16"/>
        <v>35914576434.09996</v>
      </c>
    </row>
    <row r="1091" spans="1:8" hidden="1">
      <c r="A1091" s="31" t="s">
        <v>2427</v>
      </c>
      <c r="B1091" s="31" t="s">
        <v>2479</v>
      </c>
      <c r="C1091" s="31" t="s">
        <v>2446</v>
      </c>
      <c r="D1091" s="41">
        <v>39529.653047259933</v>
      </c>
      <c r="E1091" s="31" t="s">
        <v>2411</v>
      </c>
      <c r="F1091" s="35" t="str">
        <f>INDEX('Crosswalk Particulates'!$B:$B,MATCH('2017 EPA Data'!A1091,'Crosswalk Particulates'!$A:$A,0))</f>
        <v>process-other-industry</v>
      </c>
      <c r="G1091" s="39" t="str">
        <f>INDEX('Crosswalk Particulates'!$E:$E,MATCH('2017 EPA Data'!$B1091,'Crosswalk Particulates'!$D:$D,0))</f>
        <v>PM10</v>
      </c>
      <c r="H1091" s="50">
        <f t="shared" si="16"/>
        <v>35860740669.376068</v>
      </c>
    </row>
    <row r="1092" spans="1:8" hidden="1">
      <c r="A1092" s="31" t="s">
        <v>2436</v>
      </c>
      <c r="B1092" s="31" t="s">
        <v>2424</v>
      </c>
      <c r="C1092" s="31" t="s">
        <v>2406</v>
      </c>
      <c r="D1092" s="41">
        <v>39425.861704644667</v>
      </c>
      <c r="E1092" s="31" t="s">
        <v>2407</v>
      </c>
      <c r="F1092" s="35" t="str">
        <f>INDEX('Crosswalk Particulates'!$B:$B,MATCH('2017 EPA Data'!A1092,'Crosswalk Particulates'!$A:$A,0))</f>
        <v>process-other-industry</v>
      </c>
      <c r="G1092" s="39">
        <f>INDEX('Crosswalk Particulates'!$E:$E,MATCH('2017 EPA Data'!$B1092,'Crosswalk Particulates'!$D:$D,0))</f>
        <v>0</v>
      </c>
      <c r="H1092" s="50">
        <f t="shared" ref="H1092:H1155" si="17">IF(E1092="TON",D1092/metricton_to_shortton,0)*10^6</f>
        <v>0</v>
      </c>
    </row>
    <row r="1093" spans="1:8" hidden="1">
      <c r="A1093" s="31" t="s">
        <v>2448</v>
      </c>
      <c r="B1093" s="31" t="s">
        <v>2557</v>
      </c>
      <c r="C1093" s="31" t="s">
        <v>2406</v>
      </c>
      <c r="D1093" s="41">
        <v>39405.117483365706</v>
      </c>
      <c r="E1093" s="31" t="s">
        <v>2407</v>
      </c>
      <c r="F1093" s="35" t="str">
        <f>INDEX('Crosswalk Particulates'!$B:$B,MATCH('2017 EPA Data'!A1093,'Crosswalk Particulates'!$A:$A,0))</f>
        <v>process-waste-industry</v>
      </c>
      <c r="G1093" s="39">
        <f>INDEX('Crosswalk Particulates'!$E:$E,MATCH('2017 EPA Data'!$B1093,'Crosswalk Particulates'!$D:$D,0))</f>
        <v>0</v>
      </c>
      <c r="H1093" s="50">
        <f t="shared" si="17"/>
        <v>0</v>
      </c>
    </row>
    <row r="1094" spans="1:8" hidden="1">
      <c r="A1094" s="31" t="s">
        <v>2438</v>
      </c>
      <c r="B1094" s="31" t="s">
        <v>2498</v>
      </c>
      <c r="C1094" s="31" t="s">
        <v>2446</v>
      </c>
      <c r="D1094" s="41">
        <v>39272.234651004488</v>
      </c>
      <c r="E1094" s="31" t="s">
        <v>2411</v>
      </c>
      <c r="F1094" s="35" t="str">
        <f>INDEX('Crosswalk Particulates'!$B:$B,MATCH('2017 EPA Data'!A1094,'Crosswalk Particulates'!$A:$A,0))</f>
        <v>Residential Buildings Sector</v>
      </c>
      <c r="G1094" s="39" t="str">
        <f>INDEX('Crosswalk Particulates'!$E:$E,MATCH('2017 EPA Data'!$B1094,'Crosswalk Particulates'!$D:$D,0))</f>
        <v>NOX</v>
      </c>
      <c r="H1094" s="50">
        <f t="shared" si="17"/>
        <v>35627214350.776543</v>
      </c>
    </row>
    <row r="1095" spans="1:8" hidden="1">
      <c r="A1095" s="31" t="s">
        <v>2408</v>
      </c>
      <c r="B1095" s="31" t="s">
        <v>2561</v>
      </c>
      <c r="C1095" s="31" t="s">
        <v>2406</v>
      </c>
      <c r="D1095" s="41">
        <v>39238.076556303</v>
      </c>
      <c r="E1095" s="31" t="s">
        <v>2407</v>
      </c>
      <c r="F1095" s="35" t="str">
        <f>INDEX('Crosswalk Particulates'!$B:$B,MATCH('2017 EPA Data'!A1095,'Crosswalk Particulates'!$A:$A,0))</f>
        <v>process-other-industry</v>
      </c>
      <c r="G1095" s="39">
        <f>INDEX('Crosswalk Particulates'!$E:$E,MATCH('2017 EPA Data'!$B1095,'Crosswalk Particulates'!$D:$D,0))</f>
        <v>0</v>
      </c>
      <c r="H1095" s="50">
        <f t="shared" si="17"/>
        <v>0</v>
      </c>
    </row>
    <row r="1096" spans="1:8" hidden="1">
      <c r="A1096" s="31" t="s">
        <v>2491</v>
      </c>
      <c r="B1096" s="31" t="s">
        <v>2588</v>
      </c>
      <c r="C1096" s="31" t="s">
        <v>2406</v>
      </c>
      <c r="D1096" s="41">
        <v>39182.03</v>
      </c>
      <c r="E1096" s="31" t="s">
        <v>2407</v>
      </c>
      <c r="F1096" s="35" t="str">
        <f>INDEX('Crosswalk Particulates'!$B:$B,MATCH('2017 EPA Data'!A1096,'Crosswalk Particulates'!$A:$A,0))</f>
        <v>process-other-industry</v>
      </c>
      <c r="G1096" s="39">
        <f>INDEX('Crosswalk Particulates'!$E:$E,MATCH('2017 EPA Data'!$B1096,'Crosswalk Particulates'!$D:$D,0))</f>
        <v>0</v>
      </c>
      <c r="H1096" s="50">
        <f t="shared" si="17"/>
        <v>0</v>
      </c>
    </row>
    <row r="1097" spans="1:8" hidden="1">
      <c r="A1097" s="31" t="s">
        <v>2471</v>
      </c>
      <c r="B1097" s="31" t="s">
        <v>2405</v>
      </c>
      <c r="C1097" s="31" t="s">
        <v>2406</v>
      </c>
      <c r="D1097" s="41">
        <v>39003.711207127002</v>
      </c>
      <c r="E1097" s="31" t="s">
        <v>2407</v>
      </c>
      <c r="F1097" s="35" t="str">
        <f>INDEX('Crosswalk Particulates'!$B:$B,MATCH('2017 EPA Data'!A1097,'Crosswalk Particulates'!$A:$A,0))</f>
        <v>Commercial Buildings Sector</v>
      </c>
      <c r="G1097" s="39">
        <f>INDEX('Crosswalk Particulates'!$E:$E,MATCH('2017 EPA Data'!$B1097,'Crosswalk Particulates'!$D:$D,0))</f>
        <v>0</v>
      </c>
      <c r="H1097" s="50">
        <f t="shared" si="17"/>
        <v>0</v>
      </c>
    </row>
    <row r="1098" spans="1:8" hidden="1">
      <c r="A1098" s="31" t="s">
        <v>2490</v>
      </c>
      <c r="B1098" s="31" t="s">
        <v>2526</v>
      </c>
      <c r="C1098" s="31" t="s">
        <v>2406</v>
      </c>
      <c r="D1098" s="41">
        <v>38910.010413892662</v>
      </c>
      <c r="E1098" s="31" t="s">
        <v>2407</v>
      </c>
      <c r="F1098" s="35" t="str">
        <f>INDEX('Crosswalk Particulates'!$B:$B,MATCH('2017 EPA Data'!A1098,'Crosswalk Particulates'!$A:$A,0))</f>
        <v>Commercial Buildings Sector</v>
      </c>
      <c r="G1098" s="39">
        <f>INDEX('Crosswalk Particulates'!$E:$E,MATCH('2017 EPA Data'!$B1098,'Crosswalk Particulates'!$D:$D,0))</f>
        <v>0</v>
      </c>
      <c r="H1098" s="50">
        <f t="shared" si="17"/>
        <v>0</v>
      </c>
    </row>
    <row r="1099" spans="1:8" hidden="1">
      <c r="A1099" s="31" t="s">
        <v>2434</v>
      </c>
      <c r="B1099" s="31" t="s">
        <v>2445</v>
      </c>
      <c r="C1099" s="31" t="s">
        <v>2446</v>
      </c>
      <c r="D1099" s="41">
        <v>38847.608814783402</v>
      </c>
      <c r="E1099" s="31" t="s">
        <v>2411</v>
      </c>
      <c r="F1099" s="35" t="str">
        <f>INDEX('Crosswalk Particulates'!$B:$B,MATCH('2017 EPA Data'!A1099,'Crosswalk Particulates'!$A:$A,0))</f>
        <v>Transportation Sector</v>
      </c>
      <c r="G1099" s="39" t="str">
        <f>INDEX('Crosswalk Particulates'!$E:$E,MATCH('2017 EPA Data'!$B1099,'Crosswalk Particulates'!$D:$D,0))</f>
        <v>VOC</v>
      </c>
      <c r="H1099" s="50">
        <f t="shared" si="17"/>
        <v>35241999813.830414</v>
      </c>
    </row>
    <row r="1100" spans="1:8" hidden="1">
      <c r="A1100" s="31" t="s">
        <v>2427</v>
      </c>
      <c r="B1100" s="31" t="s">
        <v>2559</v>
      </c>
      <c r="C1100" s="31" t="s">
        <v>2406</v>
      </c>
      <c r="D1100" s="41">
        <v>38826.438743589999</v>
      </c>
      <c r="E1100" s="31" t="s">
        <v>2407</v>
      </c>
      <c r="F1100" s="35" t="str">
        <f>INDEX('Crosswalk Particulates'!$B:$B,MATCH('2017 EPA Data'!A1100,'Crosswalk Particulates'!$A:$A,0))</f>
        <v>process-other-industry</v>
      </c>
      <c r="G1100" s="39">
        <f>INDEX('Crosswalk Particulates'!$E:$E,MATCH('2017 EPA Data'!$B1100,'Crosswalk Particulates'!$D:$D,0))</f>
        <v>0</v>
      </c>
      <c r="H1100" s="50">
        <f t="shared" si="17"/>
        <v>0</v>
      </c>
    </row>
    <row r="1101" spans="1:8" hidden="1">
      <c r="A1101" s="31" t="s">
        <v>2430</v>
      </c>
      <c r="B1101" s="31" t="s">
        <v>2428</v>
      </c>
      <c r="C1101" s="31" t="s">
        <v>2406</v>
      </c>
      <c r="D1101" s="41">
        <v>38813.175838437637</v>
      </c>
      <c r="E1101" s="31" t="s">
        <v>2407</v>
      </c>
      <c r="F1101" s="35" t="str">
        <f>INDEX('Crosswalk Particulates'!$B:$B,MATCH('2017 EPA Data'!A1101,'Crosswalk Particulates'!$A:$A,0))</f>
        <v>Transportation Sector</v>
      </c>
      <c r="G1101" s="39">
        <f>INDEX('Crosswalk Particulates'!$E:$E,MATCH('2017 EPA Data'!$B1101,'Crosswalk Particulates'!$D:$D,0))</f>
        <v>0</v>
      </c>
      <c r="H1101" s="50">
        <f t="shared" si="17"/>
        <v>0</v>
      </c>
    </row>
    <row r="1102" spans="1:8" hidden="1">
      <c r="A1102" s="31" t="s">
        <v>2436</v>
      </c>
      <c r="B1102" s="31" t="s">
        <v>2610</v>
      </c>
      <c r="C1102" s="31" t="s">
        <v>2406</v>
      </c>
      <c r="D1102" s="41">
        <v>38580.101094470003</v>
      </c>
      <c r="E1102" s="31" t="s">
        <v>2407</v>
      </c>
      <c r="F1102" s="35" t="str">
        <f>INDEX('Crosswalk Particulates'!$B:$B,MATCH('2017 EPA Data'!A1102,'Crosswalk Particulates'!$A:$A,0))</f>
        <v>process-other-industry</v>
      </c>
      <c r="G1102" s="39">
        <f>INDEX('Crosswalk Particulates'!$E:$E,MATCH('2017 EPA Data'!$B1102,'Crosswalk Particulates'!$D:$D,0))</f>
        <v>0</v>
      </c>
      <c r="H1102" s="50">
        <f t="shared" si="17"/>
        <v>0</v>
      </c>
    </row>
    <row r="1103" spans="1:8" hidden="1">
      <c r="A1103" s="31" t="s">
        <v>2444</v>
      </c>
      <c r="B1103" s="31" t="s">
        <v>2428</v>
      </c>
      <c r="C1103" s="31" t="s">
        <v>2406</v>
      </c>
      <c r="D1103" s="41">
        <v>38383.445601624</v>
      </c>
      <c r="E1103" s="31" t="s">
        <v>2407</v>
      </c>
      <c r="F1103" s="35" t="str">
        <f>INDEX('Crosswalk Particulates'!$B:$B,MATCH('2017 EPA Data'!A1103,'Crosswalk Particulates'!$A:$A,0))</f>
        <v>process-other-industry</v>
      </c>
      <c r="G1103" s="39">
        <f>INDEX('Crosswalk Particulates'!$E:$E,MATCH('2017 EPA Data'!$B1103,'Crosswalk Particulates'!$D:$D,0))</f>
        <v>0</v>
      </c>
      <c r="H1103" s="50">
        <f t="shared" si="17"/>
        <v>0</v>
      </c>
    </row>
    <row r="1104" spans="1:8" hidden="1">
      <c r="A1104" s="31" t="s">
        <v>2421</v>
      </c>
      <c r="B1104" s="31" t="s">
        <v>2532</v>
      </c>
      <c r="C1104" s="31" t="s">
        <v>2406</v>
      </c>
      <c r="D1104" s="41">
        <v>38317.238350733372</v>
      </c>
      <c r="E1104" s="31" t="s">
        <v>2407</v>
      </c>
      <c r="F1104" s="35" t="str">
        <f>INDEX('Crosswalk Particulates'!$B:$B,MATCH('2017 EPA Data'!A1104,'Crosswalk Particulates'!$A:$A,0))</f>
        <v>Other-EPA</v>
      </c>
      <c r="G1104" s="39">
        <f>INDEX('Crosswalk Particulates'!$E:$E,MATCH('2017 EPA Data'!$B1104,'Crosswalk Particulates'!$D:$D,0))</f>
        <v>0</v>
      </c>
      <c r="H1104" s="50">
        <f t="shared" si="17"/>
        <v>0</v>
      </c>
    </row>
    <row r="1105" spans="1:8" hidden="1">
      <c r="A1105" s="31" t="s">
        <v>2421</v>
      </c>
      <c r="B1105" s="31" t="s">
        <v>2564</v>
      </c>
      <c r="C1105" s="31" t="s">
        <v>2406</v>
      </c>
      <c r="D1105" s="41">
        <v>38159.021275986524</v>
      </c>
      <c r="E1105" s="31" t="s">
        <v>2407</v>
      </c>
      <c r="F1105" s="35" t="str">
        <f>INDEX('Crosswalk Particulates'!$B:$B,MATCH('2017 EPA Data'!A1105,'Crosswalk Particulates'!$A:$A,0))</f>
        <v>Other-EPA</v>
      </c>
      <c r="G1105" s="39">
        <f>INDEX('Crosswalk Particulates'!$E:$E,MATCH('2017 EPA Data'!$B1105,'Crosswalk Particulates'!$D:$D,0))</f>
        <v>0</v>
      </c>
      <c r="H1105" s="50">
        <f t="shared" si="17"/>
        <v>0</v>
      </c>
    </row>
    <row r="1106" spans="1:8" hidden="1">
      <c r="A1106" s="31" t="s">
        <v>2480</v>
      </c>
      <c r="B1106" s="31" t="s">
        <v>2445</v>
      </c>
      <c r="C1106" s="31" t="s">
        <v>2446</v>
      </c>
      <c r="D1106" s="41">
        <v>38061.104166037097</v>
      </c>
      <c r="E1106" s="31" t="s">
        <v>2411</v>
      </c>
      <c r="F1106" s="35" t="str">
        <f>INDEX('Crosswalk Particulates'!$B:$B,MATCH('2017 EPA Data'!A1106,'Crosswalk Particulates'!$A:$A,0))</f>
        <v>Other-EPA</v>
      </c>
      <c r="G1106" s="39" t="str">
        <f>INDEX('Crosswalk Particulates'!$E:$E,MATCH('2017 EPA Data'!$B1106,'Crosswalk Particulates'!$D:$D,0))</f>
        <v>VOC</v>
      </c>
      <c r="H1106" s="50">
        <f t="shared" si="17"/>
        <v>34528493950.011436</v>
      </c>
    </row>
    <row r="1107" spans="1:8" hidden="1">
      <c r="A1107" s="31" t="s">
        <v>2491</v>
      </c>
      <c r="B1107" s="31" t="s">
        <v>2574</v>
      </c>
      <c r="C1107" s="31" t="s">
        <v>2406</v>
      </c>
      <c r="D1107" s="41">
        <v>38036.665811677522</v>
      </c>
      <c r="E1107" s="31" t="s">
        <v>2407</v>
      </c>
      <c r="F1107" s="35" t="str">
        <f>INDEX('Crosswalk Particulates'!$B:$B,MATCH('2017 EPA Data'!A1107,'Crosswalk Particulates'!$A:$A,0))</f>
        <v>process-other-industry</v>
      </c>
      <c r="G1107" s="39">
        <f>INDEX('Crosswalk Particulates'!$E:$E,MATCH('2017 EPA Data'!$B1107,'Crosswalk Particulates'!$D:$D,0))</f>
        <v>0</v>
      </c>
      <c r="H1107" s="50">
        <f t="shared" si="17"/>
        <v>0</v>
      </c>
    </row>
    <row r="1108" spans="1:8" hidden="1">
      <c r="A1108" s="31" t="s">
        <v>2481</v>
      </c>
      <c r="B1108" s="31" t="s">
        <v>2574</v>
      </c>
      <c r="C1108" s="31" t="s">
        <v>2406</v>
      </c>
      <c r="D1108" s="41">
        <v>37997.005155427876</v>
      </c>
      <c r="E1108" s="31" t="s">
        <v>2407</v>
      </c>
      <c r="F1108" s="35" t="str">
        <f>INDEX('Crosswalk Particulates'!$B:$B,MATCH('2017 EPA Data'!A1108,'Crosswalk Particulates'!$A:$A,0))</f>
        <v>process-ngps-industry</v>
      </c>
      <c r="G1108" s="39">
        <f>INDEX('Crosswalk Particulates'!$E:$E,MATCH('2017 EPA Data'!$B1108,'Crosswalk Particulates'!$D:$D,0))</f>
        <v>0</v>
      </c>
      <c r="H1108" s="50">
        <f t="shared" si="17"/>
        <v>0</v>
      </c>
    </row>
    <row r="1109" spans="1:8" hidden="1">
      <c r="A1109" s="31" t="s">
        <v>2492</v>
      </c>
      <c r="B1109" s="31" t="s">
        <v>2433</v>
      </c>
      <c r="C1109" s="31" t="s">
        <v>2406</v>
      </c>
      <c r="D1109" s="41">
        <v>37976.420951497996</v>
      </c>
      <c r="E1109" s="31" t="s">
        <v>2407</v>
      </c>
      <c r="F1109" s="35" t="str">
        <f>INDEX('Crosswalk Particulates'!$B:$B,MATCH('2017 EPA Data'!A1109,'Crosswalk Particulates'!$A:$A,0))</f>
        <v>Transportation Sector</v>
      </c>
      <c r="G1109" s="39">
        <f>INDEX('Crosswalk Particulates'!$E:$E,MATCH('2017 EPA Data'!$B1109,'Crosswalk Particulates'!$D:$D,0))</f>
        <v>0</v>
      </c>
      <c r="H1109" s="50">
        <f t="shared" si="17"/>
        <v>0</v>
      </c>
    </row>
    <row r="1110" spans="1:8" hidden="1">
      <c r="A1110" s="31" t="s">
        <v>2475</v>
      </c>
      <c r="B1110" s="31" t="s">
        <v>2579</v>
      </c>
      <c r="C1110" s="31" t="s">
        <v>2406</v>
      </c>
      <c r="D1110" s="41">
        <v>37826.505018695003</v>
      </c>
      <c r="E1110" s="31" t="s">
        <v>2407</v>
      </c>
      <c r="F1110" s="35" t="str">
        <f>INDEX('Crosswalk Particulates'!$B:$B,MATCH('2017 EPA Data'!A1110,'Crosswalk Particulates'!$A:$A,0))</f>
        <v>process-other-industry</v>
      </c>
      <c r="G1110" s="39">
        <f>INDEX('Crosswalk Particulates'!$E:$E,MATCH('2017 EPA Data'!$B1110,'Crosswalk Particulates'!$D:$D,0))</f>
        <v>0</v>
      </c>
      <c r="H1110" s="50">
        <f t="shared" si="17"/>
        <v>0</v>
      </c>
    </row>
    <row r="1111" spans="1:8" hidden="1">
      <c r="A1111" s="31" t="s">
        <v>2538</v>
      </c>
      <c r="B1111" s="31" t="s">
        <v>2469</v>
      </c>
      <c r="C1111" s="31" t="s">
        <v>2406</v>
      </c>
      <c r="D1111" s="41">
        <v>37694.80461621</v>
      </c>
      <c r="E1111" s="31" t="s">
        <v>2407</v>
      </c>
      <c r="F1111" s="35" t="str">
        <f>INDEX('Crosswalk Particulates'!$B:$B,MATCH('2017 EPA Data'!A1111,'Crosswalk Particulates'!$A:$A,0))</f>
        <v>Electricity Sector</v>
      </c>
      <c r="G1111" s="39">
        <f>INDEX('Crosswalk Particulates'!$E:$E,MATCH('2017 EPA Data'!$B1111,'Crosswalk Particulates'!$D:$D,0))</f>
        <v>0</v>
      </c>
      <c r="H1111" s="50">
        <f t="shared" si="17"/>
        <v>0</v>
      </c>
    </row>
    <row r="1112" spans="1:8" hidden="1">
      <c r="A1112" s="31" t="s">
        <v>2434</v>
      </c>
      <c r="B1112" s="31" t="s">
        <v>2545</v>
      </c>
      <c r="C1112" s="31" t="s">
        <v>2406</v>
      </c>
      <c r="D1112" s="41">
        <v>37565.062134477557</v>
      </c>
      <c r="E1112" s="31" t="s">
        <v>2407</v>
      </c>
      <c r="F1112" s="35" t="str">
        <f>INDEX('Crosswalk Particulates'!$B:$B,MATCH('2017 EPA Data'!A1112,'Crosswalk Particulates'!$A:$A,0))</f>
        <v>Transportation Sector</v>
      </c>
      <c r="G1112" s="39">
        <f>INDEX('Crosswalk Particulates'!$E:$E,MATCH('2017 EPA Data'!$B1112,'Crosswalk Particulates'!$D:$D,0))</f>
        <v>0</v>
      </c>
      <c r="H1112" s="50">
        <f t="shared" si="17"/>
        <v>0</v>
      </c>
    </row>
    <row r="1113" spans="1:8" hidden="1">
      <c r="A1113" s="31" t="s">
        <v>2473</v>
      </c>
      <c r="B1113" s="31" t="s">
        <v>2548</v>
      </c>
      <c r="C1113" s="31" t="s">
        <v>2406</v>
      </c>
      <c r="D1113" s="41">
        <v>37416.279915940671</v>
      </c>
      <c r="E1113" s="31" t="s">
        <v>2407</v>
      </c>
      <c r="F1113" s="35" t="str">
        <f>INDEX('Crosswalk Particulates'!$B:$B,MATCH('2017 EPA Data'!A1113,'Crosswalk Particulates'!$A:$A,0))</f>
        <v>Electricity Sector</v>
      </c>
      <c r="G1113" s="39">
        <f>INDEX('Crosswalk Particulates'!$E:$E,MATCH('2017 EPA Data'!$B1113,'Crosswalk Particulates'!$D:$D,0))</f>
        <v>0</v>
      </c>
      <c r="H1113" s="50">
        <f t="shared" si="17"/>
        <v>0</v>
      </c>
    </row>
    <row r="1114" spans="1:8" hidden="1">
      <c r="A1114" s="31" t="s">
        <v>2508</v>
      </c>
      <c r="B1114" s="31" t="s">
        <v>2574</v>
      </c>
      <c r="C1114" s="31" t="s">
        <v>2406</v>
      </c>
      <c r="D1114" s="41">
        <v>37357.290294647602</v>
      </c>
      <c r="E1114" s="31" t="s">
        <v>2407</v>
      </c>
      <c r="F1114" s="35" t="str">
        <f>INDEX('Crosswalk Particulates'!$B:$B,MATCH('2017 EPA Data'!A1114,'Crosswalk Particulates'!$A:$A,0))</f>
        <v>process-iron and steel-industry</v>
      </c>
      <c r="G1114" s="39">
        <f>INDEX('Crosswalk Particulates'!$E:$E,MATCH('2017 EPA Data'!$B1114,'Crosswalk Particulates'!$D:$D,0))</f>
        <v>0</v>
      </c>
      <c r="H1114" s="50">
        <f t="shared" si="17"/>
        <v>0</v>
      </c>
    </row>
    <row r="1115" spans="1:8" hidden="1">
      <c r="A1115" s="31" t="s">
        <v>2436</v>
      </c>
      <c r="B1115" s="31" t="s">
        <v>2456</v>
      </c>
      <c r="C1115" s="31" t="s">
        <v>2406</v>
      </c>
      <c r="D1115" s="41">
        <v>37247.322264395603</v>
      </c>
      <c r="E1115" s="31" t="s">
        <v>2407</v>
      </c>
      <c r="F1115" s="35" t="str">
        <f>INDEX('Crosswalk Particulates'!$B:$B,MATCH('2017 EPA Data'!A1115,'Crosswalk Particulates'!$A:$A,0))</f>
        <v>process-other-industry</v>
      </c>
      <c r="G1115" s="39">
        <f>INDEX('Crosswalk Particulates'!$E:$E,MATCH('2017 EPA Data'!$B1115,'Crosswalk Particulates'!$D:$D,0))</f>
        <v>0</v>
      </c>
      <c r="H1115" s="50">
        <f t="shared" si="17"/>
        <v>0</v>
      </c>
    </row>
    <row r="1116" spans="1:8" hidden="1">
      <c r="A1116" s="31" t="s">
        <v>2475</v>
      </c>
      <c r="B1116" s="31" t="s">
        <v>2409</v>
      </c>
      <c r="C1116" s="31" t="s">
        <v>2410</v>
      </c>
      <c r="D1116" s="41">
        <v>36935.468091340001</v>
      </c>
      <c r="E1116" s="31" t="s">
        <v>2411</v>
      </c>
      <c r="F1116" s="35" t="str">
        <f>INDEX('Crosswalk Particulates'!$B:$B,MATCH('2017 EPA Data'!A1116,'Crosswalk Particulates'!$A:$A,0))</f>
        <v>process-other-industry</v>
      </c>
      <c r="G1116" s="39">
        <f>INDEX('Crosswalk Particulates'!$E:$E,MATCH('2017 EPA Data'!$B1116,'Crosswalk Particulates'!$D:$D,0))</f>
        <v>0</v>
      </c>
      <c r="H1116" s="50">
        <f t="shared" si="17"/>
        <v>33507332865.836296</v>
      </c>
    </row>
    <row r="1117" spans="1:8" hidden="1">
      <c r="A1117" s="31" t="s">
        <v>2467</v>
      </c>
      <c r="B1117" s="31" t="s">
        <v>2568</v>
      </c>
      <c r="C1117" s="31" t="s">
        <v>2406</v>
      </c>
      <c r="D1117" s="41">
        <v>36732.559700999998</v>
      </c>
      <c r="E1117" s="31" t="s">
        <v>2407</v>
      </c>
      <c r="F1117" s="35" t="str">
        <f>INDEX('Crosswalk Particulates'!$B:$B,MATCH('2017 EPA Data'!A1117,'Crosswalk Particulates'!$A:$A,0))</f>
        <v>process-chemicals-industry</v>
      </c>
      <c r="G1117" s="39">
        <f>INDEX('Crosswalk Particulates'!$E:$E,MATCH('2017 EPA Data'!$B1117,'Crosswalk Particulates'!$D:$D,0))</f>
        <v>0</v>
      </c>
      <c r="H1117" s="50">
        <f t="shared" si="17"/>
        <v>0</v>
      </c>
    </row>
    <row r="1118" spans="1:8" hidden="1">
      <c r="A1118" s="31" t="s">
        <v>2421</v>
      </c>
      <c r="B1118" s="31" t="s">
        <v>2499</v>
      </c>
      <c r="C1118" s="31" t="s">
        <v>2446</v>
      </c>
      <c r="D1118" s="41">
        <v>36724.583287514048</v>
      </c>
      <c r="E1118" s="31" t="s">
        <v>2411</v>
      </c>
      <c r="F1118" s="35" t="str">
        <f>INDEX('Crosswalk Particulates'!$B:$B,MATCH('2017 EPA Data'!A1118,'Crosswalk Particulates'!$A:$A,0))</f>
        <v>Other-EPA</v>
      </c>
      <c r="G1118" s="39" t="str">
        <f>INDEX('Crosswalk Particulates'!$E:$E,MATCH('2017 EPA Data'!$B1118,'Crosswalk Particulates'!$D:$D,0))</f>
        <v>PM25</v>
      </c>
      <c r="H1118" s="50">
        <f t="shared" si="17"/>
        <v>33316021162.389938</v>
      </c>
    </row>
    <row r="1119" spans="1:8" hidden="1">
      <c r="A1119" s="31" t="s">
        <v>2438</v>
      </c>
      <c r="B1119" s="31" t="s">
        <v>2503</v>
      </c>
      <c r="C1119" s="31" t="s">
        <v>2406</v>
      </c>
      <c r="D1119" s="41">
        <v>36638.447557061627</v>
      </c>
      <c r="E1119" s="31" t="s">
        <v>2407</v>
      </c>
      <c r="F1119" s="35" t="str">
        <f>INDEX('Crosswalk Particulates'!$B:$B,MATCH('2017 EPA Data'!A1119,'Crosswalk Particulates'!$A:$A,0))</f>
        <v>Residential Buildings Sector</v>
      </c>
      <c r="G1119" s="39">
        <f>INDEX('Crosswalk Particulates'!$E:$E,MATCH('2017 EPA Data'!$B1119,'Crosswalk Particulates'!$D:$D,0))</f>
        <v>0</v>
      </c>
      <c r="H1119" s="50">
        <f t="shared" si="17"/>
        <v>0</v>
      </c>
    </row>
    <row r="1120" spans="1:8" hidden="1">
      <c r="A1120" s="31" t="s">
        <v>2434</v>
      </c>
      <c r="B1120" s="31" t="s">
        <v>2517</v>
      </c>
      <c r="C1120" s="31" t="s">
        <v>2406</v>
      </c>
      <c r="D1120" s="41">
        <v>36609.720283889081</v>
      </c>
      <c r="E1120" s="31" t="s">
        <v>2407</v>
      </c>
      <c r="F1120" s="35" t="str">
        <f>INDEX('Crosswalk Particulates'!$B:$B,MATCH('2017 EPA Data'!A1120,'Crosswalk Particulates'!$A:$A,0))</f>
        <v>Transportation Sector</v>
      </c>
      <c r="G1120" s="39">
        <f>INDEX('Crosswalk Particulates'!$E:$E,MATCH('2017 EPA Data'!$B1120,'Crosswalk Particulates'!$D:$D,0))</f>
        <v>0</v>
      </c>
      <c r="H1120" s="50">
        <f t="shared" si="17"/>
        <v>0</v>
      </c>
    </row>
    <row r="1121" spans="1:8" hidden="1">
      <c r="A1121" s="31" t="s">
        <v>2454</v>
      </c>
      <c r="B1121" s="31" t="s">
        <v>2483</v>
      </c>
      <c r="C1121" s="31" t="s">
        <v>2406</v>
      </c>
      <c r="D1121" s="41">
        <v>36537.299859999999</v>
      </c>
      <c r="E1121" s="31" t="s">
        <v>2407</v>
      </c>
      <c r="F1121" s="35" t="str">
        <f>INDEX('Crosswalk Particulates'!$B:$B,MATCH('2017 EPA Data'!A1121,'Crosswalk Particulates'!$A:$A,0))</f>
        <v>Electricity Sector</v>
      </c>
      <c r="G1121" s="39">
        <f>INDEX('Crosswalk Particulates'!$E:$E,MATCH('2017 EPA Data'!$B1121,'Crosswalk Particulates'!$D:$D,0))</f>
        <v>0</v>
      </c>
      <c r="H1121" s="50">
        <f t="shared" si="17"/>
        <v>0</v>
      </c>
    </row>
    <row r="1122" spans="1:8" hidden="1">
      <c r="A1122" s="31" t="s">
        <v>2448</v>
      </c>
      <c r="B1122" s="31" t="s">
        <v>2550</v>
      </c>
      <c r="C1122" s="31" t="s">
        <v>2406</v>
      </c>
      <c r="D1122" s="41">
        <v>36399.512765470092</v>
      </c>
      <c r="E1122" s="31" t="s">
        <v>2407</v>
      </c>
      <c r="F1122" s="35" t="str">
        <f>INDEX('Crosswalk Particulates'!$B:$B,MATCH('2017 EPA Data'!A1122,'Crosswalk Particulates'!$A:$A,0))</f>
        <v>process-waste-industry</v>
      </c>
      <c r="G1122" s="39">
        <f>INDEX('Crosswalk Particulates'!$E:$E,MATCH('2017 EPA Data'!$B1122,'Crosswalk Particulates'!$D:$D,0))</f>
        <v>0</v>
      </c>
      <c r="H1122" s="50">
        <f t="shared" si="17"/>
        <v>0</v>
      </c>
    </row>
    <row r="1123" spans="1:8" hidden="1">
      <c r="A1123" s="31" t="s">
        <v>2536</v>
      </c>
      <c r="B1123" s="31" t="s">
        <v>2469</v>
      </c>
      <c r="C1123" s="31" t="s">
        <v>2406</v>
      </c>
      <c r="D1123" s="41">
        <v>36347.440277759997</v>
      </c>
      <c r="E1123" s="31" t="s">
        <v>2407</v>
      </c>
      <c r="F1123" s="35" t="str">
        <f>INDEX('Crosswalk Particulates'!$B:$B,MATCH('2017 EPA Data'!A1123,'Crosswalk Particulates'!$A:$A,0))</f>
        <v>process-mining-industry</v>
      </c>
      <c r="G1123" s="39">
        <f>INDEX('Crosswalk Particulates'!$E:$E,MATCH('2017 EPA Data'!$B1123,'Crosswalk Particulates'!$D:$D,0))</f>
        <v>0</v>
      </c>
      <c r="H1123" s="50">
        <f t="shared" si="17"/>
        <v>0</v>
      </c>
    </row>
    <row r="1124" spans="1:8" hidden="1">
      <c r="A1124" s="31" t="s">
        <v>2475</v>
      </c>
      <c r="B1124" s="31" t="s">
        <v>2460</v>
      </c>
      <c r="C1124" s="31" t="s">
        <v>2406</v>
      </c>
      <c r="D1124" s="41">
        <v>36127.954703000003</v>
      </c>
      <c r="E1124" s="31" t="s">
        <v>2407</v>
      </c>
      <c r="F1124" s="35" t="str">
        <f>INDEX('Crosswalk Particulates'!$B:$B,MATCH('2017 EPA Data'!A1124,'Crosswalk Particulates'!$A:$A,0))</f>
        <v>process-other-industry</v>
      </c>
      <c r="G1124" s="39">
        <f>INDEX('Crosswalk Particulates'!$E:$E,MATCH('2017 EPA Data'!$B1124,'Crosswalk Particulates'!$D:$D,0))</f>
        <v>0</v>
      </c>
      <c r="H1124" s="50">
        <f t="shared" si="17"/>
        <v>0</v>
      </c>
    </row>
    <row r="1125" spans="1:8" hidden="1">
      <c r="A1125" s="31" t="s">
        <v>2554</v>
      </c>
      <c r="B1125" s="31" t="s">
        <v>2465</v>
      </c>
      <c r="C1125" s="31" t="s">
        <v>2406</v>
      </c>
      <c r="D1125" s="41">
        <v>36068.766934410967</v>
      </c>
      <c r="E1125" s="31" t="s">
        <v>2407</v>
      </c>
      <c r="F1125" s="35" t="str">
        <f>INDEX('Crosswalk Particulates'!$B:$B,MATCH('2017 EPA Data'!A1125,'Crosswalk Particulates'!$A:$A,0))</f>
        <v>Commercial Buildings Sector</v>
      </c>
      <c r="G1125" s="39">
        <f>INDEX('Crosswalk Particulates'!$E:$E,MATCH('2017 EPA Data'!$B1125,'Crosswalk Particulates'!$D:$D,0))</f>
        <v>0</v>
      </c>
      <c r="H1125" s="50">
        <f t="shared" si="17"/>
        <v>0</v>
      </c>
    </row>
    <row r="1126" spans="1:8" hidden="1">
      <c r="A1126" s="31" t="s">
        <v>2434</v>
      </c>
      <c r="B1126" s="31" t="s">
        <v>2503</v>
      </c>
      <c r="C1126" s="31" t="s">
        <v>2406</v>
      </c>
      <c r="D1126" s="41">
        <v>35980.009487626681</v>
      </c>
      <c r="E1126" s="31" t="s">
        <v>2407</v>
      </c>
      <c r="F1126" s="35" t="str">
        <f>INDEX('Crosswalk Particulates'!$B:$B,MATCH('2017 EPA Data'!A1126,'Crosswalk Particulates'!$A:$A,0))</f>
        <v>Transportation Sector</v>
      </c>
      <c r="G1126" s="39">
        <f>INDEX('Crosswalk Particulates'!$E:$E,MATCH('2017 EPA Data'!$B1126,'Crosswalk Particulates'!$D:$D,0))</f>
        <v>0</v>
      </c>
      <c r="H1126" s="50">
        <f t="shared" si="17"/>
        <v>0</v>
      </c>
    </row>
    <row r="1127" spans="1:8" hidden="1">
      <c r="A1127" s="31" t="s">
        <v>2443</v>
      </c>
      <c r="B1127" s="31" t="s">
        <v>2447</v>
      </c>
      <c r="C1127" s="31" t="s">
        <v>2406</v>
      </c>
      <c r="D1127" s="41">
        <v>35920.175484067375</v>
      </c>
      <c r="E1127" s="31" t="s">
        <v>2407</v>
      </c>
      <c r="F1127" s="35" t="str">
        <f>INDEX('Crosswalk Particulates'!$B:$B,MATCH('2017 EPA Data'!A1127,'Crosswalk Particulates'!$A:$A,0))</f>
        <v>Transportation Sector</v>
      </c>
      <c r="G1127" s="39">
        <f>INDEX('Crosswalk Particulates'!$E:$E,MATCH('2017 EPA Data'!$B1127,'Crosswalk Particulates'!$D:$D,0))</f>
        <v>0</v>
      </c>
      <c r="H1127" s="50">
        <f t="shared" si="17"/>
        <v>0</v>
      </c>
    </row>
    <row r="1128" spans="1:8" hidden="1">
      <c r="A1128" s="31" t="s">
        <v>2475</v>
      </c>
      <c r="B1128" s="31" t="s">
        <v>2502</v>
      </c>
      <c r="C1128" s="31" t="s">
        <v>2406</v>
      </c>
      <c r="D1128" s="41">
        <v>35866.165807099998</v>
      </c>
      <c r="E1128" s="31" t="s">
        <v>2407</v>
      </c>
      <c r="F1128" s="35" t="str">
        <f>INDEX('Crosswalk Particulates'!$B:$B,MATCH('2017 EPA Data'!A1128,'Crosswalk Particulates'!$A:$A,0))</f>
        <v>process-other-industry</v>
      </c>
      <c r="G1128" s="39">
        <f>INDEX('Crosswalk Particulates'!$E:$E,MATCH('2017 EPA Data'!$B1128,'Crosswalk Particulates'!$D:$D,0))</f>
        <v>0</v>
      </c>
      <c r="H1128" s="50">
        <f t="shared" si="17"/>
        <v>0</v>
      </c>
    </row>
    <row r="1129" spans="1:8" hidden="1">
      <c r="A1129" s="31" t="s">
        <v>2490</v>
      </c>
      <c r="B1129" s="31" t="s">
        <v>2519</v>
      </c>
      <c r="D1129" s="41">
        <v>35864.076387671666</v>
      </c>
      <c r="E1129" s="31" t="s">
        <v>2411</v>
      </c>
      <c r="F1129" s="35" t="str">
        <f>INDEX('Crosswalk Particulates'!$B:$B,MATCH('2017 EPA Data'!A1129,'Crosswalk Particulates'!$A:$A,0))</f>
        <v>Commercial Buildings Sector</v>
      </c>
      <c r="G1129" s="39">
        <f>INDEX('Crosswalk Particulates'!$E:$E,MATCH('2017 EPA Data'!$B1129,'Crosswalk Particulates'!$D:$D,0))</f>
        <v>0</v>
      </c>
      <c r="H1129" s="50">
        <f t="shared" si="17"/>
        <v>32535381505.812038</v>
      </c>
    </row>
    <row r="1130" spans="1:8" hidden="1">
      <c r="A1130" s="31" t="s">
        <v>2553</v>
      </c>
      <c r="B1130" s="31" t="s">
        <v>2498</v>
      </c>
      <c r="C1130" s="31" t="s">
        <v>2446</v>
      </c>
      <c r="D1130" s="41">
        <v>35827.070151078195</v>
      </c>
      <c r="E1130" s="31" t="s">
        <v>2411</v>
      </c>
      <c r="F1130" s="35" t="str">
        <f>INDEX('Crosswalk Particulates'!$B:$B,MATCH('2017 EPA Data'!A1130,'Crosswalk Particulates'!$A:$A,0))</f>
        <v>Commercial Buildings Sector</v>
      </c>
      <c r="G1130" s="39" t="str">
        <f>INDEX('Crosswalk Particulates'!$E:$E,MATCH('2017 EPA Data'!$B1130,'Crosswalk Particulates'!$D:$D,0))</f>
        <v>NOX</v>
      </c>
      <c r="H1130" s="50">
        <f t="shared" si="17"/>
        <v>32501809972.764648</v>
      </c>
    </row>
    <row r="1131" spans="1:8" hidden="1">
      <c r="A1131" s="31" t="s">
        <v>2467</v>
      </c>
      <c r="B1131" s="31" t="s">
        <v>2451</v>
      </c>
      <c r="C1131" s="31" t="s">
        <v>2406</v>
      </c>
      <c r="D1131" s="41">
        <v>35758.000654616</v>
      </c>
      <c r="E1131" s="31" t="s">
        <v>2407</v>
      </c>
      <c r="F1131" s="35" t="str">
        <f>INDEX('Crosswalk Particulates'!$B:$B,MATCH('2017 EPA Data'!A1131,'Crosswalk Particulates'!$A:$A,0))</f>
        <v>process-chemicals-industry</v>
      </c>
      <c r="G1131" s="39">
        <f>INDEX('Crosswalk Particulates'!$E:$E,MATCH('2017 EPA Data'!$B1131,'Crosswalk Particulates'!$D:$D,0))</f>
        <v>0</v>
      </c>
      <c r="H1131" s="50">
        <f t="shared" si="17"/>
        <v>0</v>
      </c>
    </row>
    <row r="1132" spans="1:8" hidden="1">
      <c r="A1132" s="31" t="s">
        <v>2443</v>
      </c>
      <c r="B1132" s="31" t="s">
        <v>2493</v>
      </c>
      <c r="C1132" s="31" t="s">
        <v>2406</v>
      </c>
      <c r="D1132" s="41">
        <v>35541.592612020439</v>
      </c>
      <c r="E1132" s="31" t="s">
        <v>2407</v>
      </c>
      <c r="F1132" s="35" t="str">
        <f>INDEX('Crosswalk Particulates'!$B:$B,MATCH('2017 EPA Data'!A1132,'Crosswalk Particulates'!$A:$A,0))</f>
        <v>Transportation Sector</v>
      </c>
      <c r="G1132" s="39">
        <f>INDEX('Crosswalk Particulates'!$E:$E,MATCH('2017 EPA Data'!$B1132,'Crosswalk Particulates'!$D:$D,0))</f>
        <v>0</v>
      </c>
      <c r="H1132" s="50">
        <f t="shared" si="17"/>
        <v>0</v>
      </c>
    </row>
    <row r="1133" spans="1:8" hidden="1">
      <c r="A1133" s="31" t="s">
        <v>2418</v>
      </c>
      <c r="B1133" s="31" t="s">
        <v>2569</v>
      </c>
      <c r="C1133" s="31" t="s">
        <v>2406</v>
      </c>
      <c r="D1133" s="41">
        <v>35465.859127099837</v>
      </c>
      <c r="E1133" s="31" t="s">
        <v>2407</v>
      </c>
      <c r="F1133" s="35" t="str">
        <f>INDEX('Crosswalk Particulates'!$B:$B,MATCH('2017 EPA Data'!A1133,'Crosswalk Particulates'!$A:$A,0))</f>
        <v>Other-EPA</v>
      </c>
      <c r="G1133" s="39">
        <f>INDEX('Crosswalk Particulates'!$E:$E,MATCH('2017 EPA Data'!$B1133,'Crosswalk Particulates'!$D:$D,0))</f>
        <v>0</v>
      </c>
      <c r="H1133" s="50">
        <f t="shared" si="17"/>
        <v>0</v>
      </c>
    </row>
    <row r="1134" spans="1:8" hidden="1">
      <c r="A1134" s="31" t="s">
        <v>2475</v>
      </c>
      <c r="B1134" s="31" t="s">
        <v>2479</v>
      </c>
      <c r="C1134" s="31" t="s">
        <v>2446</v>
      </c>
      <c r="D1134" s="41">
        <v>35340.077613046262</v>
      </c>
      <c r="E1134" s="31" t="s">
        <v>2411</v>
      </c>
      <c r="F1134" s="35" t="str">
        <f>INDEX('Crosswalk Particulates'!$B:$B,MATCH('2017 EPA Data'!A1134,'Crosswalk Particulates'!$A:$A,0))</f>
        <v>process-other-industry</v>
      </c>
      <c r="G1134" s="39" t="str">
        <f>INDEX('Crosswalk Particulates'!$E:$E,MATCH('2017 EPA Data'!$B1134,'Crosswalk Particulates'!$D:$D,0))</f>
        <v>PM10</v>
      </c>
      <c r="H1134" s="50">
        <f t="shared" si="17"/>
        <v>32060017248.365944</v>
      </c>
    </row>
    <row r="1135" spans="1:8" hidden="1">
      <c r="A1135" s="31" t="s">
        <v>2491</v>
      </c>
      <c r="B1135" s="31" t="s">
        <v>2424</v>
      </c>
      <c r="C1135" s="31" t="s">
        <v>2406</v>
      </c>
      <c r="D1135" s="41">
        <v>35157.434925399</v>
      </c>
      <c r="E1135" s="31" t="s">
        <v>2407</v>
      </c>
      <c r="F1135" s="35" t="str">
        <f>INDEX('Crosswalk Particulates'!$B:$B,MATCH('2017 EPA Data'!A1135,'Crosswalk Particulates'!$A:$A,0))</f>
        <v>process-other-industry</v>
      </c>
      <c r="G1135" s="39">
        <f>INDEX('Crosswalk Particulates'!$E:$E,MATCH('2017 EPA Data'!$B1135,'Crosswalk Particulates'!$D:$D,0))</f>
        <v>0</v>
      </c>
      <c r="H1135" s="50">
        <f t="shared" si="17"/>
        <v>0</v>
      </c>
    </row>
    <row r="1136" spans="1:8" hidden="1">
      <c r="A1136" s="31" t="s">
        <v>2492</v>
      </c>
      <c r="B1136" s="31" t="s">
        <v>2601</v>
      </c>
      <c r="D1136" s="41">
        <v>35029.085806488132</v>
      </c>
      <c r="E1136" s="31" t="s">
        <v>2411</v>
      </c>
      <c r="F1136" s="35" t="str">
        <f>INDEX('Crosswalk Particulates'!$B:$B,MATCH('2017 EPA Data'!A1136,'Crosswalk Particulates'!$A:$A,0))</f>
        <v>Transportation Sector</v>
      </c>
      <c r="G1136" s="39">
        <f>INDEX('Crosswalk Particulates'!$E:$E,MATCH('2017 EPA Data'!$B1136,'Crosswalk Particulates'!$D:$D,0))</f>
        <v>0</v>
      </c>
      <c r="H1136" s="50">
        <f t="shared" si="17"/>
        <v>31777889891.671249</v>
      </c>
    </row>
    <row r="1137" spans="1:8" hidden="1">
      <c r="A1137" s="31" t="s">
        <v>2492</v>
      </c>
      <c r="B1137" s="31" t="s">
        <v>2479</v>
      </c>
      <c r="C1137" s="31" t="s">
        <v>2446</v>
      </c>
      <c r="D1137" s="41">
        <v>35029.085806488132</v>
      </c>
      <c r="E1137" s="31" t="s">
        <v>2411</v>
      </c>
      <c r="F1137" s="35" t="str">
        <f>INDEX('Crosswalk Particulates'!$B:$B,MATCH('2017 EPA Data'!A1137,'Crosswalk Particulates'!$A:$A,0))</f>
        <v>Transportation Sector</v>
      </c>
      <c r="G1137" s="39" t="str">
        <f>INDEX('Crosswalk Particulates'!$E:$E,MATCH('2017 EPA Data'!$B1137,'Crosswalk Particulates'!$D:$D,0))</f>
        <v>PM10</v>
      </c>
      <c r="H1137" s="50">
        <f t="shared" si="17"/>
        <v>31777889891.671249</v>
      </c>
    </row>
    <row r="1138" spans="1:8" hidden="1">
      <c r="A1138" s="31" t="s">
        <v>2521</v>
      </c>
      <c r="B1138" s="31" t="s">
        <v>2504</v>
      </c>
      <c r="C1138" s="31" t="s">
        <v>2446</v>
      </c>
      <c r="D1138" s="41">
        <v>34771.767302476735</v>
      </c>
      <c r="E1138" s="31" t="s">
        <v>2411</v>
      </c>
      <c r="F1138" s="35" t="str">
        <f>INDEX('Crosswalk Particulates'!$B:$B,MATCH('2017 EPA Data'!A1138,'Crosswalk Particulates'!$A:$A,0))</f>
        <v>industry-fuel-other</v>
      </c>
      <c r="G1138" s="39" t="str">
        <f>INDEX('Crosswalk Particulates'!$E:$E,MATCH('2017 EPA Data'!$B1138,'Crosswalk Particulates'!$D:$D,0))</f>
        <v>SOx</v>
      </c>
      <c r="H1138" s="50">
        <f t="shared" si="17"/>
        <v>31544454193.898937</v>
      </c>
    </row>
    <row r="1139" spans="1:8" hidden="1">
      <c r="A1139" s="31" t="s">
        <v>2436</v>
      </c>
      <c r="B1139" s="31" t="s">
        <v>2546</v>
      </c>
      <c r="D1139" s="41">
        <v>34537</v>
      </c>
      <c r="E1139" s="31" t="s">
        <v>2407</v>
      </c>
      <c r="F1139" s="35" t="str">
        <f>INDEX('Crosswalk Particulates'!$B:$B,MATCH('2017 EPA Data'!A1139,'Crosswalk Particulates'!$A:$A,0))</f>
        <v>process-other-industry</v>
      </c>
      <c r="G1139" s="39">
        <f>INDEX('Crosswalk Particulates'!$E:$E,MATCH('2017 EPA Data'!$B1139,'Crosswalk Particulates'!$D:$D,0))</f>
        <v>0</v>
      </c>
      <c r="H1139" s="50">
        <f t="shared" si="17"/>
        <v>0</v>
      </c>
    </row>
    <row r="1140" spans="1:8" hidden="1">
      <c r="A1140" s="31" t="s">
        <v>2431</v>
      </c>
      <c r="B1140" s="31" t="s">
        <v>2568</v>
      </c>
      <c r="C1140" s="31" t="s">
        <v>2406</v>
      </c>
      <c r="D1140" s="41">
        <v>34527.199999999997</v>
      </c>
      <c r="E1140" s="31" t="s">
        <v>2407</v>
      </c>
      <c r="F1140" s="35" t="str">
        <f>INDEX('Crosswalk Particulates'!$B:$B,MATCH('2017 EPA Data'!A1140,'Crosswalk Particulates'!$A:$A,0))</f>
        <v>process-ngps-industry</v>
      </c>
      <c r="G1140" s="39">
        <f>INDEX('Crosswalk Particulates'!$E:$E,MATCH('2017 EPA Data'!$B1140,'Crosswalk Particulates'!$D:$D,0))</f>
        <v>0</v>
      </c>
      <c r="H1140" s="50">
        <f t="shared" si="17"/>
        <v>0</v>
      </c>
    </row>
    <row r="1141" spans="1:8" hidden="1">
      <c r="A1141" s="31" t="s">
        <v>2412</v>
      </c>
      <c r="B1141" s="31" t="s">
        <v>2564</v>
      </c>
      <c r="C1141" s="31" t="s">
        <v>2406</v>
      </c>
      <c r="D1141" s="41">
        <v>34402.950321177137</v>
      </c>
      <c r="E1141" s="31" t="s">
        <v>2407</v>
      </c>
      <c r="F1141" s="35" t="str">
        <f>INDEX('Crosswalk Particulates'!$B:$B,MATCH('2017 EPA Data'!A1141,'Crosswalk Particulates'!$A:$A,0))</f>
        <v>Transportation Sector</v>
      </c>
      <c r="G1141" s="39">
        <f>INDEX('Crosswalk Particulates'!$E:$E,MATCH('2017 EPA Data'!$B1141,'Crosswalk Particulates'!$D:$D,0))</f>
        <v>0</v>
      </c>
      <c r="H1141" s="50">
        <f t="shared" si="17"/>
        <v>0</v>
      </c>
    </row>
    <row r="1142" spans="1:8" hidden="1">
      <c r="A1142" s="31" t="s">
        <v>2473</v>
      </c>
      <c r="B1142" s="31" t="s">
        <v>2495</v>
      </c>
      <c r="C1142" s="31" t="s">
        <v>2406</v>
      </c>
      <c r="D1142" s="41">
        <v>34400.872135550497</v>
      </c>
      <c r="E1142" s="31" t="s">
        <v>2407</v>
      </c>
      <c r="F1142" s="35" t="str">
        <f>INDEX('Crosswalk Particulates'!$B:$B,MATCH('2017 EPA Data'!A1142,'Crosswalk Particulates'!$A:$A,0))</f>
        <v>Electricity Sector</v>
      </c>
      <c r="G1142" s="39">
        <f>INDEX('Crosswalk Particulates'!$E:$E,MATCH('2017 EPA Data'!$B1142,'Crosswalk Particulates'!$D:$D,0))</f>
        <v>0</v>
      </c>
      <c r="H1142" s="50">
        <f t="shared" si="17"/>
        <v>0</v>
      </c>
    </row>
    <row r="1143" spans="1:8" hidden="1">
      <c r="A1143" s="31" t="s">
        <v>2412</v>
      </c>
      <c r="B1143" s="31" t="s">
        <v>2532</v>
      </c>
      <c r="C1143" s="31" t="s">
        <v>2406</v>
      </c>
      <c r="D1143" s="41">
        <v>34384.013793714534</v>
      </c>
      <c r="E1143" s="31" t="s">
        <v>2407</v>
      </c>
      <c r="F1143" s="35" t="str">
        <f>INDEX('Crosswalk Particulates'!$B:$B,MATCH('2017 EPA Data'!A1143,'Crosswalk Particulates'!$A:$A,0))</f>
        <v>Transportation Sector</v>
      </c>
      <c r="G1143" s="39">
        <f>INDEX('Crosswalk Particulates'!$E:$E,MATCH('2017 EPA Data'!$B1143,'Crosswalk Particulates'!$D:$D,0))</f>
        <v>0</v>
      </c>
      <c r="H1143" s="50">
        <f t="shared" si="17"/>
        <v>0</v>
      </c>
    </row>
    <row r="1144" spans="1:8" hidden="1">
      <c r="A1144" s="31" t="s">
        <v>2518</v>
      </c>
      <c r="B1144" s="31" t="s">
        <v>2420</v>
      </c>
      <c r="C1144" s="31" t="s">
        <v>2406</v>
      </c>
      <c r="D1144" s="41">
        <v>34324.330983578795</v>
      </c>
      <c r="E1144" s="31" t="s">
        <v>2407</v>
      </c>
      <c r="F1144" s="35" t="str">
        <f>INDEX('Crosswalk Particulates'!$B:$B,MATCH('2017 EPA Data'!A1144,'Crosswalk Particulates'!$A:$A,0))</f>
        <v>industry-fuel-oil</v>
      </c>
      <c r="G1144" s="39">
        <f>INDEX('Crosswalk Particulates'!$E:$E,MATCH('2017 EPA Data'!$B1144,'Crosswalk Particulates'!$D:$D,0))</f>
        <v>0</v>
      </c>
      <c r="H1144" s="50">
        <f t="shared" si="17"/>
        <v>0</v>
      </c>
    </row>
    <row r="1145" spans="1:8" hidden="1">
      <c r="A1145" s="31" t="s">
        <v>2484</v>
      </c>
      <c r="B1145" s="31" t="s">
        <v>2535</v>
      </c>
      <c r="C1145" s="31" t="s">
        <v>2406</v>
      </c>
      <c r="D1145" s="41">
        <v>34223.74935622028</v>
      </c>
      <c r="E1145" s="31" t="s">
        <v>2407</v>
      </c>
      <c r="F1145" s="35" t="str">
        <f>INDEX('Crosswalk Particulates'!$B:$B,MATCH('2017 EPA Data'!A1145,'Crosswalk Particulates'!$A:$A,0))</f>
        <v>process-other-industry</v>
      </c>
      <c r="G1145" s="39">
        <f>INDEX('Crosswalk Particulates'!$E:$E,MATCH('2017 EPA Data'!$B1145,'Crosswalk Particulates'!$D:$D,0))</f>
        <v>0</v>
      </c>
      <c r="H1145" s="50">
        <f t="shared" si="17"/>
        <v>0</v>
      </c>
    </row>
    <row r="1146" spans="1:8" hidden="1">
      <c r="A1146" s="31" t="s">
        <v>2484</v>
      </c>
      <c r="B1146" s="31" t="s">
        <v>2405</v>
      </c>
      <c r="C1146" s="31" t="s">
        <v>2406</v>
      </c>
      <c r="D1146" s="41">
        <v>34015.795988480801</v>
      </c>
      <c r="E1146" s="31" t="s">
        <v>2407</v>
      </c>
      <c r="F1146" s="35" t="str">
        <f>INDEX('Crosswalk Particulates'!$B:$B,MATCH('2017 EPA Data'!A1146,'Crosswalk Particulates'!$A:$A,0))</f>
        <v>process-other-industry</v>
      </c>
      <c r="G1146" s="39">
        <f>INDEX('Crosswalk Particulates'!$E:$E,MATCH('2017 EPA Data'!$B1146,'Crosswalk Particulates'!$D:$D,0))</f>
        <v>0</v>
      </c>
      <c r="H1146" s="50">
        <f t="shared" si="17"/>
        <v>0</v>
      </c>
    </row>
    <row r="1147" spans="1:8" hidden="1">
      <c r="A1147" s="31" t="s">
        <v>2427</v>
      </c>
      <c r="B1147" s="31" t="s">
        <v>2455</v>
      </c>
      <c r="C1147" s="31" t="s">
        <v>2406</v>
      </c>
      <c r="D1147" s="41">
        <v>33970.616150000002</v>
      </c>
      <c r="E1147" s="31" t="s">
        <v>2407</v>
      </c>
      <c r="F1147" s="35" t="str">
        <f>INDEX('Crosswalk Particulates'!$B:$B,MATCH('2017 EPA Data'!A1147,'Crosswalk Particulates'!$A:$A,0))</f>
        <v>process-other-industry</v>
      </c>
      <c r="G1147" s="39">
        <f>INDEX('Crosswalk Particulates'!$E:$E,MATCH('2017 EPA Data'!$B1147,'Crosswalk Particulates'!$D:$D,0))</f>
        <v>0</v>
      </c>
      <c r="H1147" s="50">
        <f t="shared" si="17"/>
        <v>0</v>
      </c>
    </row>
    <row r="1148" spans="1:8" hidden="1">
      <c r="A1148" s="31" t="s">
        <v>2448</v>
      </c>
      <c r="B1148" s="31" t="s">
        <v>2561</v>
      </c>
      <c r="C1148" s="31" t="s">
        <v>2406</v>
      </c>
      <c r="D1148" s="41">
        <v>33919.061747352003</v>
      </c>
      <c r="E1148" s="31" t="s">
        <v>2407</v>
      </c>
      <c r="F1148" s="35" t="str">
        <f>INDEX('Crosswalk Particulates'!$B:$B,MATCH('2017 EPA Data'!A1148,'Crosswalk Particulates'!$A:$A,0))</f>
        <v>process-waste-industry</v>
      </c>
      <c r="G1148" s="39">
        <f>INDEX('Crosswalk Particulates'!$E:$E,MATCH('2017 EPA Data'!$B1148,'Crosswalk Particulates'!$D:$D,0))</f>
        <v>0</v>
      </c>
      <c r="H1148" s="50">
        <f t="shared" si="17"/>
        <v>0</v>
      </c>
    </row>
    <row r="1149" spans="1:8" hidden="1">
      <c r="A1149" s="31" t="s">
        <v>2448</v>
      </c>
      <c r="B1149" s="31" t="s">
        <v>2611</v>
      </c>
      <c r="C1149" s="31" t="s">
        <v>2406</v>
      </c>
      <c r="D1149" s="41">
        <v>33852.901331954992</v>
      </c>
      <c r="E1149" s="31" t="s">
        <v>2407</v>
      </c>
      <c r="F1149" s="35" t="str">
        <f>INDEX('Crosswalk Particulates'!$B:$B,MATCH('2017 EPA Data'!A1149,'Crosswalk Particulates'!$A:$A,0))</f>
        <v>process-waste-industry</v>
      </c>
      <c r="G1149" s="39">
        <f>INDEX('Crosswalk Particulates'!$E:$E,MATCH('2017 EPA Data'!$B1149,'Crosswalk Particulates'!$D:$D,0))</f>
        <v>0</v>
      </c>
      <c r="H1149" s="50">
        <f t="shared" si="17"/>
        <v>0</v>
      </c>
    </row>
    <row r="1150" spans="1:8" hidden="1">
      <c r="A1150" s="31" t="s">
        <v>2481</v>
      </c>
      <c r="B1150" s="31" t="s">
        <v>2482</v>
      </c>
      <c r="C1150" s="31" t="s">
        <v>2406</v>
      </c>
      <c r="D1150" s="41">
        <v>33782.139260000004</v>
      </c>
      <c r="E1150" s="31" t="s">
        <v>2407</v>
      </c>
      <c r="F1150" s="35" t="str">
        <f>INDEX('Crosswalk Particulates'!$B:$B,MATCH('2017 EPA Data'!A1150,'Crosswalk Particulates'!$A:$A,0))</f>
        <v>process-ngps-industry</v>
      </c>
      <c r="G1150" s="39">
        <f>INDEX('Crosswalk Particulates'!$E:$E,MATCH('2017 EPA Data'!$B1150,'Crosswalk Particulates'!$D:$D,0))</f>
        <v>0</v>
      </c>
      <c r="H1150" s="50">
        <f t="shared" si="17"/>
        <v>0</v>
      </c>
    </row>
    <row r="1151" spans="1:8" hidden="1">
      <c r="A1151" s="31" t="s">
        <v>2520</v>
      </c>
      <c r="B1151" s="31" t="s">
        <v>2494</v>
      </c>
      <c r="C1151" s="31" t="s">
        <v>2446</v>
      </c>
      <c r="D1151" s="41">
        <v>33772.208318941601</v>
      </c>
      <c r="E1151" s="31" t="s">
        <v>2411</v>
      </c>
      <c r="F1151" s="35" t="str">
        <f>INDEX('Crosswalk Particulates'!$B:$B,MATCH('2017 EPA Data'!A1151,'Crosswalk Particulates'!$A:$A,0))</f>
        <v>Residential Buildings Sector</v>
      </c>
      <c r="G1151" s="39">
        <f>INDEX('Crosswalk Particulates'!$E:$E,MATCH('2017 EPA Data'!$B1151,'Crosswalk Particulates'!$D:$D,0))</f>
        <v>0</v>
      </c>
      <c r="H1151" s="50">
        <f t="shared" si="17"/>
        <v>30637668458.910473</v>
      </c>
    </row>
    <row r="1152" spans="1:8" hidden="1">
      <c r="A1152" s="31" t="s">
        <v>2612</v>
      </c>
      <c r="B1152" s="31" t="s">
        <v>2413</v>
      </c>
      <c r="C1152" s="31" t="s">
        <v>2406</v>
      </c>
      <c r="D1152" s="41">
        <v>33667.048787932858</v>
      </c>
      <c r="E1152" s="31" t="s">
        <v>2407</v>
      </c>
      <c r="F1152" s="35" t="str">
        <f>INDEX('Crosswalk Particulates'!$B:$B,MATCH('2017 EPA Data'!A1152,'Crosswalk Particulates'!$A:$A,0))</f>
        <v>Residential Buildings Sector</v>
      </c>
      <c r="G1152" s="39">
        <f>INDEX('Crosswalk Particulates'!$E:$E,MATCH('2017 EPA Data'!$B1152,'Crosswalk Particulates'!$D:$D,0))</f>
        <v>0</v>
      </c>
      <c r="H1152" s="50">
        <f t="shared" si="17"/>
        <v>0</v>
      </c>
    </row>
    <row r="1153" spans="1:8" hidden="1">
      <c r="A1153" s="31" t="s">
        <v>2416</v>
      </c>
      <c r="B1153" s="31" t="s">
        <v>2515</v>
      </c>
      <c r="C1153" s="31" t="s">
        <v>2406</v>
      </c>
      <c r="D1153" s="41">
        <v>33453.613821134146</v>
      </c>
      <c r="E1153" s="31" t="s">
        <v>2407</v>
      </c>
      <c r="F1153" s="35" t="str">
        <f>INDEX('Crosswalk Particulates'!$B:$B,MATCH('2017 EPA Data'!A1153,'Crosswalk Particulates'!$A:$A,0))</f>
        <v>Transportation Sector</v>
      </c>
      <c r="G1153" s="39">
        <f>INDEX('Crosswalk Particulates'!$E:$E,MATCH('2017 EPA Data'!$B1153,'Crosswalk Particulates'!$D:$D,0))</f>
        <v>0</v>
      </c>
      <c r="H1153" s="50">
        <f t="shared" si="17"/>
        <v>0</v>
      </c>
    </row>
    <row r="1154" spans="1:8" hidden="1">
      <c r="A1154" s="31" t="s">
        <v>2508</v>
      </c>
      <c r="B1154" s="31" t="s">
        <v>2479</v>
      </c>
      <c r="C1154" s="31" t="s">
        <v>2446</v>
      </c>
      <c r="D1154" s="41">
        <v>33355.064824327666</v>
      </c>
      <c r="E1154" s="31" t="s">
        <v>2411</v>
      </c>
      <c r="F1154" s="35" t="str">
        <f>INDEX('Crosswalk Particulates'!$B:$B,MATCH('2017 EPA Data'!A1154,'Crosswalk Particulates'!$A:$A,0))</f>
        <v>process-iron and steel-industry</v>
      </c>
      <c r="G1154" s="39" t="str">
        <f>INDEX('Crosswalk Particulates'!$E:$E,MATCH('2017 EPA Data'!$B1154,'Crosswalk Particulates'!$D:$D,0))</f>
        <v>PM10</v>
      </c>
      <c r="H1154" s="50">
        <f t="shared" si="17"/>
        <v>30259241796.162304</v>
      </c>
    </row>
    <row r="1155" spans="1:8" hidden="1">
      <c r="A1155" s="31" t="s">
        <v>2581</v>
      </c>
      <c r="B1155" s="31" t="s">
        <v>2498</v>
      </c>
      <c r="C1155" s="31" t="s">
        <v>2446</v>
      </c>
      <c r="D1155" s="41">
        <v>33249.581374722271</v>
      </c>
      <c r="E1155" s="31" t="s">
        <v>2411</v>
      </c>
      <c r="F1155" s="35" t="str">
        <f>INDEX('Crosswalk Particulates'!$B:$B,MATCH('2017 EPA Data'!A1155,'Crosswalk Particulates'!$A:$A,0))</f>
        <v>Residential Buildings Sector</v>
      </c>
      <c r="G1155" s="39" t="str">
        <f>INDEX('Crosswalk Particulates'!$E:$E,MATCH('2017 EPA Data'!$B1155,'Crosswalk Particulates'!$D:$D,0))</f>
        <v>NOX</v>
      </c>
      <c r="H1155" s="50">
        <f t="shared" si="17"/>
        <v>30163548706.554665</v>
      </c>
    </row>
    <row r="1156" spans="1:8" hidden="1">
      <c r="A1156" s="31" t="s">
        <v>2467</v>
      </c>
      <c r="B1156" s="31" t="s">
        <v>2613</v>
      </c>
      <c r="C1156" s="31" t="s">
        <v>2406</v>
      </c>
      <c r="D1156" s="41">
        <v>33226.000399999997</v>
      </c>
      <c r="E1156" s="31" t="s">
        <v>2407</v>
      </c>
      <c r="F1156" s="35" t="str">
        <f>INDEX('Crosswalk Particulates'!$B:$B,MATCH('2017 EPA Data'!A1156,'Crosswalk Particulates'!$A:$A,0))</f>
        <v>process-chemicals-industry</v>
      </c>
      <c r="G1156" s="39">
        <f>INDEX('Crosswalk Particulates'!$E:$E,MATCH('2017 EPA Data'!$B1156,'Crosswalk Particulates'!$D:$D,0))</f>
        <v>0</v>
      </c>
      <c r="H1156" s="50">
        <f t="shared" ref="H1156:H1219" si="18">IF(E1156="TON",D1156/metricton_to_shortton,0)*10^6</f>
        <v>0</v>
      </c>
    </row>
    <row r="1157" spans="1:8" hidden="1">
      <c r="A1157" s="31" t="s">
        <v>2444</v>
      </c>
      <c r="B1157" s="31" t="s">
        <v>2535</v>
      </c>
      <c r="C1157" s="31" t="s">
        <v>2406</v>
      </c>
      <c r="D1157" s="41">
        <v>33061.858422632002</v>
      </c>
      <c r="E1157" s="31" t="s">
        <v>2407</v>
      </c>
      <c r="F1157" s="35" t="str">
        <f>INDEX('Crosswalk Particulates'!$B:$B,MATCH('2017 EPA Data'!A1157,'Crosswalk Particulates'!$A:$A,0))</f>
        <v>process-other-industry</v>
      </c>
      <c r="G1157" s="39">
        <f>INDEX('Crosswalk Particulates'!$E:$E,MATCH('2017 EPA Data'!$B1157,'Crosswalk Particulates'!$D:$D,0))</f>
        <v>0</v>
      </c>
      <c r="H1157" s="50">
        <f t="shared" si="18"/>
        <v>0</v>
      </c>
    </row>
    <row r="1158" spans="1:8" hidden="1">
      <c r="A1158" s="31" t="s">
        <v>2471</v>
      </c>
      <c r="B1158" s="31" t="s">
        <v>2420</v>
      </c>
      <c r="C1158" s="31" t="s">
        <v>2406</v>
      </c>
      <c r="D1158" s="41">
        <v>32983.668336266506</v>
      </c>
      <c r="E1158" s="31" t="s">
        <v>2407</v>
      </c>
      <c r="F1158" s="35" t="str">
        <f>INDEX('Crosswalk Particulates'!$B:$B,MATCH('2017 EPA Data'!A1158,'Crosswalk Particulates'!$A:$A,0))</f>
        <v>Commercial Buildings Sector</v>
      </c>
      <c r="G1158" s="39">
        <f>INDEX('Crosswalk Particulates'!$E:$E,MATCH('2017 EPA Data'!$B1158,'Crosswalk Particulates'!$D:$D,0))</f>
        <v>0</v>
      </c>
      <c r="H1158" s="50">
        <f t="shared" si="18"/>
        <v>0</v>
      </c>
    </row>
    <row r="1159" spans="1:8" hidden="1">
      <c r="A1159" s="31" t="s">
        <v>2485</v>
      </c>
      <c r="B1159" s="31" t="s">
        <v>2466</v>
      </c>
      <c r="C1159" s="31" t="s">
        <v>2406</v>
      </c>
      <c r="D1159" s="41">
        <v>32978</v>
      </c>
      <c r="E1159" s="31" t="s">
        <v>2407</v>
      </c>
      <c r="F1159" s="35" t="str">
        <f>INDEX('Crosswalk Particulates'!$B:$B,MATCH('2017 EPA Data'!A1159,'Crosswalk Particulates'!$A:$A,0))</f>
        <v>industry-fuel-coal</v>
      </c>
      <c r="G1159" s="39">
        <f>INDEX('Crosswalk Particulates'!$E:$E,MATCH('2017 EPA Data'!$B1159,'Crosswalk Particulates'!$D:$D,0))</f>
        <v>0</v>
      </c>
      <c r="H1159" s="50">
        <f t="shared" si="18"/>
        <v>0</v>
      </c>
    </row>
    <row r="1160" spans="1:8" hidden="1">
      <c r="A1160" s="31" t="s">
        <v>2491</v>
      </c>
      <c r="B1160" s="31" t="s">
        <v>2487</v>
      </c>
      <c r="C1160" s="31" t="s">
        <v>2406</v>
      </c>
      <c r="D1160" s="41">
        <v>32881.977128799997</v>
      </c>
      <c r="E1160" s="31" t="s">
        <v>2407</v>
      </c>
      <c r="F1160" s="35" t="str">
        <f>INDEX('Crosswalk Particulates'!$B:$B,MATCH('2017 EPA Data'!A1160,'Crosswalk Particulates'!$A:$A,0))</f>
        <v>process-other-industry</v>
      </c>
      <c r="G1160" s="39">
        <f>INDEX('Crosswalk Particulates'!$E:$E,MATCH('2017 EPA Data'!$B1160,'Crosswalk Particulates'!$D:$D,0))</f>
        <v>0</v>
      </c>
      <c r="H1160" s="50">
        <f t="shared" si="18"/>
        <v>0</v>
      </c>
    </row>
    <row r="1161" spans="1:8" hidden="1">
      <c r="A1161" s="31" t="s">
        <v>2496</v>
      </c>
      <c r="B1161" s="31" t="s">
        <v>2428</v>
      </c>
      <c r="C1161" s="31" t="s">
        <v>2406</v>
      </c>
      <c r="D1161" s="41">
        <v>32878.74</v>
      </c>
      <c r="E1161" s="31" t="s">
        <v>2407</v>
      </c>
      <c r="F1161" s="35" t="str">
        <f>INDEX('Crosswalk Particulates'!$B:$B,MATCH('2017 EPA Data'!A1161,'Crosswalk Particulates'!$A:$A,0))</f>
        <v>process-cement-industry</v>
      </c>
      <c r="G1161" s="39">
        <f>INDEX('Crosswalk Particulates'!$E:$E,MATCH('2017 EPA Data'!$B1161,'Crosswalk Particulates'!$D:$D,0))</f>
        <v>0</v>
      </c>
      <c r="H1161" s="50">
        <f t="shared" si="18"/>
        <v>0</v>
      </c>
    </row>
    <row r="1162" spans="1:8" hidden="1">
      <c r="A1162" s="31" t="s">
        <v>2438</v>
      </c>
      <c r="B1162" s="31" t="s">
        <v>2515</v>
      </c>
      <c r="C1162" s="31" t="s">
        <v>2406</v>
      </c>
      <c r="D1162" s="41">
        <v>32824.502690531022</v>
      </c>
      <c r="E1162" s="31" t="s">
        <v>2407</v>
      </c>
      <c r="F1162" s="35" t="str">
        <f>INDEX('Crosswalk Particulates'!$B:$B,MATCH('2017 EPA Data'!A1162,'Crosswalk Particulates'!$A:$A,0))</f>
        <v>Residential Buildings Sector</v>
      </c>
      <c r="G1162" s="39">
        <f>INDEX('Crosswalk Particulates'!$E:$E,MATCH('2017 EPA Data'!$B1162,'Crosswalk Particulates'!$D:$D,0))</f>
        <v>0</v>
      </c>
      <c r="H1162" s="50">
        <f t="shared" si="18"/>
        <v>0</v>
      </c>
    </row>
    <row r="1163" spans="1:8" hidden="1">
      <c r="A1163" s="31" t="s">
        <v>2438</v>
      </c>
      <c r="B1163" s="31" t="s">
        <v>2510</v>
      </c>
      <c r="C1163" s="31" t="s">
        <v>2406</v>
      </c>
      <c r="D1163" s="41">
        <v>32667.477212568534</v>
      </c>
      <c r="E1163" s="31" t="s">
        <v>2407</v>
      </c>
      <c r="F1163" s="35" t="str">
        <f>INDEX('Crosswalk Particulates'!$B:$B,MATCH('2017 EPA Data'!A1163,'Crosswalk Particulates'!$A:$A,0))</f>
        <v>Residential Buildings Sector</v>
      </c>
      <c r="G1163" s="39">
        <f>INDEX('Crosswalk Particulates'!$E:$E,MATCH('2017 EPA Data'!$B1163,'Crosswalk Particulates'!$D:$D,0))</f>
        <v>0</v>
      </c>
      <c r="H1163" s="50">
        <f t="shared" si="18"/>
        <v>0</v>
      </c>
    </row>
    <row r="1164" spans="1:8" hidden="1">
      <c r="A1164" s="31" t="s">
        <v>2485</v>
      </c>
      <c r="B1164" s="31" t="s">
        <v>2571</v>
      </c>
      <c r="C1164" s="31" t="s">
        <v>2406</v>
      </c>
      <c r="D1164" s="41">
        <v>32599</v>
      </c>
      <c r="E1164" s="31" t="s">
        <v>2407</v>
      </c>
      <c r="F1164" s="35" t="str">
        <f>INDEX('Crosswalk Particulates'!$B:$B,MATCH('2017 EPA Data'!A1164,'Crosswalk Particulates'!$A:$A,0))</f>
        <v>industry-fuel-coal</v>
      </c>
      <c r="G1164" s="39">
        <f>INDEX('Crosswalk Particulates'!$E:$E,MATCH('2017 EPA Data'!$B1164,'Crosswalk Particulates'!$D:$D,0))</f>
        <v>0</v>
      </c>
      <c r="H1164" s="50">
        <f t="shared" si="18"/>
        <v>0</v>
      </c>
    </row>
    <row r="1165" spans="1:8" hidden="1">
      <c r="A1165" s="31" t="s">
        <v>2538</v>
      </c>
      <c r="B1165" s="31" t="s">
        <v>2424</v>
      </c>
      <c r="C1165" s="31" t="s">
        <v>2406</v>
      </c>
      <c r="D1165" s="41">
        <v>32596.698849315868</v>
      </c>
      <c r="E1165" s="31" t="s">
        <v>2407</v>
      </c>
      <c r="F1165" s="35" t="str">
        <f>INDEX('Crosswalk Particulates'!$B:$B,MATCH('2017 EPA Data'!A1165,'Crosswalk Particulates'!$A:$A,0))</f>
        <v>Electricity Sector</v>
      </c>
      <c r="G1165" s="39">
        <f>INDEX('Crosswalk Particulates'!$E:$E,MATCH('2017 EPA Data'!$B1165,'Crosswalk Particulates'!$D:$D,0))</f>
        <v>0</v>
      </c>
      <c r="H1165" s="50">
        <f t="shared" si="18"/>
        <v>0</v>
      </c>
    </row>
    <row r="1166" spans="1:8" hidden="1">
      <c r="A1166" s="31" t="s">
        <v>2492</v>
      </c>
      <c r="B1166" s="31" t="s">
        <v>2499</v>
      </c>
      <c r="C1166" s="31" t="s">
        <v>2446</v>
      </c>
      <c r="D1166" s="41">
        <v>32512.310846242261</v>
      </c>
      <c r="E1166" s="31" t="s">
        <v>2411</v>
      </c>
      <c r="F1166" s="35" t="str">
        <f>INDEX('Crosswalk Particulates'!$B:$B,MATCH('2017 EPA Data'!A1166,'Crosswalk Particulates'!$A:$A,0))</f>
        <v>Transportation Sector</v>
      </c>
      <c r="G1166" s="39" t="str">
        <f>INDEX('Crosswalk Particulates'!$E:$E,MATCH('2017 EPA Data'!$B1166,'Crosswalk Particulates'!$D:$D,0))</f>
        <v>PM25</v>
      </c>
      <c r="H1166" s="50">
        <f t="shared" si="18"/>
        <v>29494707338.445866</v>
      </c>
    </row>
    <row r="1167" spans="1:8" hidden="1">
      <c r="A1167" s="31" t="s">
        <v>2490</v>
      </c>
      <c r="B1167" s="31" t="s">
        <v>2614</v>
      </c>
      <c r="C1167" s="31" t="s">
        <v>2406</v>
      </c>
      <c r="D1167" s="41">
        <v>32489.825817143999</v>
      </c>
      <c r="E1167" s="31" t="s">
        <v>2407</v>
      </c>
      <c r="F1167" s="35" t="str">
        <f>INDEX('Crosswalk Particulates'!$B:$B,MATCH('2017 EPA Data'!A1167,'Crosswalk Particulates'!$A:$A,0))</f>
        <v>Commercial Buildings Sector</v>
      </c>
      <c r="G1167" s="39">
        <f>INDEX('Crosswalk Particulates'!$E:$E,MATCH('2017 EPA Data'!$B1167,'Crosswalk Particulates'!$D:$D,0))</f>
        <v>0</v>
      </c>
      <c r="H1167" s="50">
        <f t="shared" si="18"/>
        <v>0</v>
      </c>
    </row>
    <row r="1168" spans="1:8" hidden="1">
      <c r="A1168" s="31" t="s">
        <v>2442</v>
      </c>
      <c r="B1168" s="31" t="s">
        <v>2432</v>
      </c>
      <c r="C1168" s="31" t="s">
        <v>2406</v>
      </c>
      <c r="D1168" s="41">
        <v>32384.71587</v>
      </c>
      <c r="E1168" s="31" t="s">
        <v>2407</v>
      </c>
      <c r="F1168" s="35" t="str">
        <f>INDEX('Crosswalk Particulates'!$B:$B,MATCH('2017 EPA Data'!A1168,'Crosswalk Particulates'!$A:$A,0))</f>
        <v>process-other-industry</v>
      </c>
      <c r="G1168" s="39">
        <f>INDEX('Crosswalk Particulates'!$E:$E,MATCH('2017 EPA Data'!$B1168,'Crosswalk Particulates'!$D:$D,0))</f>
        <v>0</v>
      </c>
      <c r="H1168" s="50">
        <f t="shared" si="18"/>
        <v>0</v>
      </c>
    </row>
    <row r="1169" spans="1:8" hidden="1">
      <c r="A1169" s="31" t="s">
        <v>2436</v>
      </c>
      <c r="B1169" s="31" t="s">
        <v>2562</v>
      </c>
      <c r="C1169" s="31" t="s">
        <v>2406</v>
      </c>
      <c r="D1169" s="41">
        <v>32301.554884223999</v>
      </c>
      <c r="E1169" s="31" t="s">
        <v>2407</v>
      </c>
      <c r="F1169" s="35" t="str">
        <f>INDEX('Crosswalk Particulates'!$B:$B,MATCH('2017 EPA Data'!A1169,'Crosswalk Particulates'!$A:$A,0))</f>
        <v>process-other-industry</v>
      </c>
      <c r="G1169" s="39">
        <f>INDEX('Crosswalk Particulates'!$E:$E,MATCH('2017 EPA Data'!$B1169,'Crosswalk Particulates'!$D:$D,0))</f>
        <v>0</v>
      </c>
      <c r="H1169" s="50">
        <f t="shared" si="18"/>
        <v>0</v>
      </c>
    </row>
    <row r="1170" spans="1:8" hidden="1">
      <c r="A1170" s="31" t="s">
        <v>2497</v>
      </c>
      <c r="B1170" s="31" t="s">
        <v>2417</v>
      </c>
      <c r="C1170" s="31" t="s">
        <v>2406</v>
      </c>
      <c r="D1170" s="41">
        <v>32102.513034899999</v>
      </c>
      <c r="E1170" s="31" t="s">
        <v>2407</v>
      </c>
      <c r="F1170" s="35" t="str">
        <f>INDEX('Crosswalk Particulates'!$B:$B,MATCH('2017 EPA Data'!A1170,'Crosswalk Particulates'!$A:$A,0))</f>
        <v>Electricity Sector</v>
      </c>
      <c r="G1170" s="39">
        <f>INDEX('Crosswalk Particulates'!$E:$E,MATCH('2017 EPA Data'!$B1170,'Crosswalk Particulates'!$D:$D,0))</f>
        <v>0</v>
      </c>
      <c r="H1170" s="50">
        <f t="shared" si="18"/>
        <v>0</v>
      </c>
    </row>
    <row r="1171" spans="1:8" hidden="1">
      <c r="A1171" s="31" t="s">
        <v>2507</v>
      </c>
      <c r="B1171" s="31" t="s">
        <v>2414</v>
      </c>
      <c r="C1171" s="31" t="s">
        <v>2406</v>
      </c>
      <c r="D1171" s="41">
        <v>31942</v>
      </c>
      <c r="E1171" s="31" t="s">
        <v>2407</v>
      </c>
      <c r="F1171" s="35" t="str">
        <f>INDEX('Crosswalk Particulates'!$B:$B,MATCH('2017 EPA Data'!A1171,'Crosswalk Particulates'!$A:$A,0))</f>
        <v>Other-EPA</v>
      </c>
      <c r="G1171" s="39">
        <f>INDEX('Crosswalk Particulates'!$E:$E,MATCH('2017 EPA Data'!$B1171,'Crosswalk Particulates'!$D:$D,0))</f>
        <v>0</v>
      </c>
      <c r="H1171" s="50">
        <f t="shared" si="18"/>
        <v>0</v>
      </c>
    </row>
    <row r="1172" spans="1:8" hidden="1">
      <c r="A1172" s="31" t="s">
        <v>2454</v>
      </c>
      <c r="B1172" s="31" t="s">
        <v>2500</v>
      </c>
      <c r="C1172" s="31" t="s">
        <v>2406</v>
      </c>
      <c r="D1172" s="41">
        <v>31893.110642299998</v>
      </c>
      <c r="E1172" s="31" t="s">
        <v>2407</v>
      </c>
      <c r="F1172" s="35" t="str">
        <f>INDEX('Crosswalk Particulates'!$B:$B,MATCH('2017 EPA Data'!A1172,'Crosswalk Particulates'!$A:$A,0))</f>
        <v>Electricity Sector</v>
      </c>
      <c r="G1172" s="39">
        <f>INDEX('Crosswalk Particulates'!$E:$E,MATCH('2017 EPA Data'!$B1172,'Crosswalk Particulates'!$D:$D,0))</f>
        <v>0</v>
      </c>
      <c r="H1172" s="50">
        <f t="shared" si="18"/>
        <v>0</v>
      </c>
    </row>
    <row r="1173" spans="1:8" hidden="1">
      <c r="A1173" s="31" t="s">
        <v>2485</v>
      </c>
      <c r="B1173" s="31" t="s">
        <v>2464</v>
      </c>
      <c r="C1173" s="31" t="s">
        <v>2406</v>
      </c>
      <c r="D1173" s="41">
        <v>31819.702236000001</v>
      </c>
      <c r="E1173" s="31" t="s">
        <v>2407</v>
      </c>
      <c r="F1173" s="35" t="str">
        <f>INDEX('Crosswalk Particulates'!$B:$B,MATCH('2017 EPA Data'!A1173,'Crosswalk Particulates'!$A:$A,0))</f>
        <v>industry-fuel-coal</v>
      </c>
      <c r="G1173" s="39">
        <f>INDEX('Crosswalk Particulates'!$E:$E,MATCH('2017 EPA Data'!$B1173,'Crosswalk Particulates'!$D:$D,0))</f>
        <v>0</v>
      </c>
      <c r="H1173" s="50">
        <f t="shared" si="18"/>
        <v>0</v>
      </c>
    </row>
    <row r="1174" spans="1:8" hidden="1">
      <c r="A1174" s="31" t="s">
        <v>2448</v>
      </c>
      <c r="B1174" s="31" t="s">
        <v>2539</v>
      </c>
      <c r="C1174" s="31" t="s">
        <v>2406</v>
      </c>
      <c r="D1174" s="41">
        <v>31814.397502273623</v>
      </c>
      <c r="E1174" s="31" t="s">
        <v>2407</v>
      </c>
      <c r="F1174" s="35" t="str">
        <f>INDEX('Crosswalk Particulates'!$B:$B,MATCH('2017 EPA Data'!A1174,'Crosswalk Particulates'!$A:$A,0))</f>
        <v>process-waste-industry</v>
      </c>
      <c r="G1174" s="39">
        <f>INDEX('Crosswalk Particulates'!$E:$E,MATCH('2017 EPA Data'!$B1174,'Crosswalk Particulates'!$D:$D,0))</f>
        <v>0</v>
      </c>
      <c r="H1174" s="50">
        <f t="shared" si="18"/>
        <v>0</v>
      </c>
    </row>
    <row r="1175" spans="1:8" hidden="1">
      <c r="A1175" s="31" t="s">
        <v>2408</v>
      </c>
      <c r="B1175" s="31" t="s">
        <v>2604</v>
      </c>
      <c r="C1175" s="31" t="s">
        <v>2406</v>
      </c>
      <c r="D1175" s="41">
        <v>31727.885542539592</v>
      </c>
      <c r="E1175" s="31" t="s">
        <v>2407</v>
      </c>
      <c r="F1175" s="35" t="str">
        <f>INDEX('Crosswalk Particulates'!$B:$B,MATCH('2017 EPA Data'!A1175,'Crosswalk Particulates'!$A:$A,0))</f>
        <v>process-other-industry</v>
      </c>
      <c r="G1175" s="39">
        <f>INDEX('Crosswalk Particulates'!$E:$E,MATCH('2017 EPA Data'!$B1175,'Crosswalk Particulates'!$D:$D,0))</f>
        <v>0</v>
      </c>
      <c r="H1175" s="50">
        <f t="shared" si="18"/>
        <v>0</v>
      </c>
    </row>
    <row r="1176" spans="1:8" hidden="1">
      <c r="A1176" s="31" t="s">
        <v>2458</v>
      </c>
      <c r="B1176" s="31" t="s">
        <v>2615</v>
      </c>
      <c r="C1176" s="31" t="s">
        <v>2406</v>
      </c>
      <c r="D1176" s="41">
        <v>31635.372918967179</v>
      </c>
      <c r="E1176" s="31" t="s">
        <v>2407</v>
      </c>
      <c r="F1176" s="35" t="str">
        <f>INDEX('Crosswalk Particulates'!$B:$B,MATCH('2017 EPA Data'!A1176,'Crosswalk Particulates'!$A:$A,0))</f>
        <v>Transportation Sector</v>
      </c>
      <c r="G1176" s="39">
        <f>INDEX('Crosswalk Particulates'!$E:$E,MATCH('2017 EPA Data'!$B1176,'Crosswalk Particulates'!$D:$D,0))</f>
        <v>0</v>
      </c>
      <c r="H1176" s="50">
        <f t="shared" si="18"/>
        <v>0</v>
      </c>
    </row>
    <row r="1177" spans="1:8" hidden="1">
      <c r="A1177" s="31" t="s">
        <v>2485</v>
      </c>
      <c r="B1177" s="31" t="s">
        <v>2449</v>
      </c>
      <c r="C1177" s="31" t="s">
        <v>2446</v>
      </c>
      <c r="D1177" s="41">
        <v>31570.046499516979</v>
      </c>
      <c r="E1177" s="31" t="s">
        <v>2411</v>
      </c>
      <c r="F1177" s="35" t="str">
        <f>INDEX('Crosswalk Particulates'!$B:$B,MATCH('2017 EPA Data'!A1177,'Crosswalk Particulates'!$A:$A,0))</f>
        <v>industry-fuel-coal</v>
      </c>
      <c r="G1177" s="39" t="str">
        <f>INDEX('Crosswalk Particulates'!$E:$E,MATCH('2017 EPA Data'!$B1177,'Crosswalk Particulates'!$D:$D,0))</f>
        <v>CO</v>
      </c>
      <c r="H1177" s="50">
        <f t="shared" si="18"/>
        <v>28639898485.468681</v>
      </c>
    </row>
    <row r="1178" spans="1:8" hidden="1">
      <c r="A1178" s="31" t="s">
        <v>2518</v>
      </c>
      <c r="B1178" s="31" t="s">
        <v>2574</v>
      </c>
      <c r="C1178" s="31" t="s">
        <v>2406</v>
      </c>
      <c r="D1178" s="41">
        <v>31388.553492987197</v>
      </c>
      <c r="E1178" s="31" t="s">
        <v>2407</v>
      </c>
      <c r="F1178" s="35" t="str">
        <f>INDEX('Crosswalk Particulates'!$B:$B,MATCH('2017 EPA Data'!A1178,'Crosswalk Particulates'!$A:$A,0))</f>
        <v>industry-fuel-oil</v>
      </c>
      <c r="G1178" s="39">
        <f>INDEX('Crosswalk Particulates'!$E:$E,MATCH('2017 EPA Data'!$B1178,'Crosswalk Particulates'!$D:$D,0))</f>
        <v>0</v>
      </c>
      <c r="H1178" s="50">
        <f t="shared" si="18"/>
        <v>0</v>
      </c>
    </row>
    <row r="1179" spans="1:8" hidden="1">
      <c r="A1179" s="31" t="s">
        <v>2612</v>
      </c>
      <c r="B1179" s="31" t="s">
        <v>2498</v>
      </c>
      <c r="C1179" s="31" t="s">
        <v>2446</v>
      </c>
      <c r="D1179" s="41">
        <v>31323.127795199998</v>
      </c>
      <c r="E1179" s="31" t="s">
        <v>2411</v>
      </c>
      <c r="F1179" s="35" t="str">
        <f>INDEX('Crosswalk Particulates'!$B:$B,MATCH('2017 EPA Data'!A1179,'Crosswalk Particulates'!$A:$A,0))</f>
        <v>Residential Buildings Sector</v>
      </c>
      <c r="G1179" s="39" t="str">
        <f>INDEX('Crosswalk Particulates'!$E:$E,MATCH('2017 EPA Data'!$B1179,'Crosswalk Particulates'!$D:$D,0))</f>
        <v>NOX</v>
      </c>
      <c r="H1179" s="50">
        <f t="shared" si="18"/>
        <v>28415897338.498245</v>
      </c>
    </row>
    <row r="1180" spans="1:8" hidden="1">
      <c r="A1180" s="31" t="s">
        <v>2478</v>
      </c>
      <c r="B1180" s="31" t="s">
        <v>2523</v>
      </c>
      <c r="D1180" s="41">
        <v>31317.021849921442</v>
      </c>
      <c r="E1180" s="31" t="s">
        <v>2411</v>
      </c>
      <c r="F1180" s="35" t="str">
        <f>INDEX('Crosswalk Particulates'!$B:$B,MATCH('2017 EPA Data'!A1180,'Crosswalk Particulates'!$A:$A,0))</f>
        <v>Other-EPA</v>
      </c>
      <c r="G1180" s="39" t="str">
        <f>INDEX('Crosswalk Particulates'!$E:$E,MATCH('2017 EPA Data'!$B1180,'Crosswalk Particulates'!$D:$D,0))</f>
        <v>OC</v>
      </c>
      <c r="H1180" s="50">
        <f t="shared" si="18"/>
        <v>28410358111.530735</v>
      </c>
    </row>
    <row r="1181" spans="1:8" hidden="1">
      <c r="A1181" s="31" t="s">
        <v>2427</v>
      </c>
      <c r="B1181" s="31" t="s">
        <v>2499</v>
      </c>
      <c r="C1181" s="31" t="s">
        <v>2446</v>
      </c>
      <c r="D1181" s="41">
        <v>31298.220113319734</v>
      </c>
      <c r="E1181" s="31" t="s">
        <v>2411</v>
      </c>
      <c r="F1181" s="35" t="str">
        <f>INDEX('Crosswalk Particulates'!$B:$B,MATCH('2017 EPA Data'!A1181,'Crosswalk Particulates'!$A:$A,0))</f>
        <v>process-other-industry</v>
      </c>
      <c r="G1181" s="39" t="str">
        <f>INDEX('Crosswalk Particulates'!$E:$E,MATCH('2017 EPA Data'!$B1181,'Crosswalk Particulates'!$D:$D,0))</f>
        <v>PM25</v>
      </c>
      <c r="H1181" s="50">
        <f t="shared" si="18"/>
        <v>28393301442.715515</v>
      </c>
    </row>
    <row r="1182" spans="1:8" hidden="1">
      <c r="A1182" s="31" t="s">
        <v>2484</v>
      </c>
      <c r="B1182" s="31" t="s">
        <v>2557</v>
      </c>
      <c r="C1182" s="31" t="s">
        <v>2406</v>
      </c>
      <c r="D1182" s="41">
        <v>31286.191559999999</v>
      </c>
      <c r="E1182" s="31" t="s">
        <v>2407</v>
      </c>
      <c r="F1182" s="35" t="str">
        <f>INDEX('Crosswalk Particulates'!$B:$B,MATCH('2017 EPA Data'!A1182,'Crosswalk Particulates'!$A:$A,0))</f>
        <v>process-other-industry</v>
      </c>
      <c r="G1182" s="39">
        <f>INDEX('Crosswalk Particulates'!$E:$E,MATCH('2017 EPA Data'!$B1182,'Crosswalk Particulates'!$D:$D,0))</f>
        <v>0</v>
      </c>
      <c r="H1182" s="50">
        <f t="shared" si="18"/>
        <v>0</v>
      </c>
    </row>
    <row r="1183" spans="1:8" hidden="1">
      <c r="A1183" s="31" t="s">
        <v>2518</v>
      </c>
      <c r="B1183" s="31" t="s">
        <v>2428</v>
      </c>
      <c r="C1183" s="31" t="s">
        <v>2406</v>
      </c>
      <c r="D1183" s="41">
        <v>31068.322564224229</v>
      </c>
      <c r="E1183" s="31" t="s">
        <v>2407</v>
      </c>
      <c r="F1183" s="35" t="str">
        <f>INDEX('Crosswalk Particulates'!$B:$B,MATCH('2017 EPA Data'!A1183,'Crosswalk Particulates'!$A:$A,0))</f>
        <v>industry-fuel-oil</v>
      </c>
      <c r="G1183" s="39">
        <f>INDEX('Crosswalk Particulates'!$E:$E,MATCH('2017 EPA Data'!$B1183,'Crosswalk Particulates'!$D:$D,0))</f>
        <v>0</v>
      </c>
      <c r="H1183" s="50">
        <f t="shared" si="18"/>
        <v>0</v>
      </c>
    </row>
    <row r="1184" spans="1:8" hidden="1">
      <c r="A1184" s="31" t="s">
        <v>2480</v>
      </c>
      <c r="B1184" s="31" t="s">
        <v>2499</v>
      </c>
      <c r="C1184" s="31" t="s">
        <v>2446</v>
      </c>
      <c r="D1184" s="41">
        <v>30776.11523458119</v>
      </c>
      <c r="E1184" s="31" t="s">
        <v>2411</v>
      </c>
      <c r="F1184" s="35" t="str">
        <f>INDEX('Crosswalk Particulates'!$B:$B,MATCH('2017 EPA Data'!A1184,'Crosswalk Particulates'!$A:$A,0))</f>
        <v>Other-EPA</v>
      </c>
      <c r="G1184" s="39" t="str">
        <f>INDEX('Crosswalk Particulates'!$E:$E,MATCH('2017 EPA Data'!$B1184,'Crosswalk Particulates'!$D:$D,0))</f>
        <v>PM25</v>
      </c>
      <c r="H1184" s="50">
        <f t="shared" si="18"/>
        <v>27919655300.760399</v>
      </c>
    </row>
    <row r="1185" spans="1:8" hidden="1">
      <c r="A1185" s="31" t="s">
        <v>2508</v>
      </c>
      <c r="B1185" s="31" t="s">
        <v>2464</v>
      </c>
      <c r="C1185" s="31" t="s">
        <v>2406</v>
      </c>
      <c r="D1185" s="41">
        <v>30487.892070000002</v>
      </c>
      <c r="E1185" s="31" t="s">
        <v>2407</v>
      </c>
      <c r="F1185" s="35" t="str">
        <f>INDEX('Crosswalk Particulates'!$B:$B,MATCH('2017 EPA Data'!A1185,'Crosswalk Particulates'!$A:$A,0))</f>
        <v>process-iron and steel-industry</v>
      </c>
      <c r="G1185" s="39">
        <f>INDEX('Crosswalk Particulates'!$E:$E,MATCH('2017 EPA Data'!$B1185,'Crosswalk Particulates'!$D:$D,0))</f>
        <v>0</v>
      </c>
      <c r="H1185" s="50">
        <f t="shared" si="18"/>
        <v>0</v>
      </c>
    </row>
    <row r="1186" spans="1:8" hidden="1">
      <c r="A1186" s="31" t="s">
        <v>2436</v>
      </c>
      <c r="B1186" s="31" t="s">
        <v>2429</v>
      </c>
      <c r="C1186" s="31" t="s">
        <v>2406</v>
      </c>
      <c r="D1186" s="41">
        <v>30373.163799999998</v>
      </c>
      <c r="E1186" s="31" t="s">
        <v>2407</v>
      </c>
      <c r="F1186" s="35" t="str">
        <f>INDEX('Crosswalk Particulates'!$B:$B,MATCH('2017 EPA Data'!A1186,'Crosswalk Particulates'!$A:$A,0))</f>
        <v>process-other-industry</v>
      </c>
      <c r="G1186" s="39">
        <f>INDEX('Crosswalk Particulates'!$E:$E,MATCH('2017 EPA Data'!$B1186,'Crosswalk Particulates'!$D:$D,0))</f>
        <v>0</v>
      </c>
      <c r="H1186" s="50">
        <f t="shared" si="18"/>
        <v>0</v>
      </c>
    </row>
    <row r="1187" spans="1:8" hidden="1">
      <c r="A1187" s="31" t="s">
        <v>2554</v>
      </c>
      <c r="B1187" s="31" t="s">
        <v>2466</v>
      </c>
      <c r="C1187" s="31" t="s">
        <v>2406</v>
      </c>
      <c r="D1187" s="41">
        <v>30316.922554131539</v>
      </c>
      <c r="E1187" s="31" t="s">
        <v>2407</v>
      </c>
      <c r="F1187" s="35" t="str">
        <f>INDEX('Crosswalk Particulates'!$B:$B,MATCH('2017 EPA Data'!A1187,'Crosswalk Particulates'!$A:$A,0))</f>
        <v>Commercial Buildings Sector</v>
      </c>
      <c r="G1187" s="39">
        <f>INDEX('Crosswalk Particulates'!$E:$E,MATCH('2017 EPA Data'!$B1187,'Crosswalk Particulates'!$D:$D,0))</f>
        <v>0</v>
      </c>
      <c r="H1187" s="50">
        <f t="shared" si="18"/>
        <v>0</v>
      </c>
    </row>
    <row r="1188" spans="1:8" hidden="1">
      <c r="A1188" s="31" t="s">
        <v>2448</v>
      </c>
      <c r="B1188" s="31" t="s">
        <v>2503</v>
      </c>
      <c r="C1188" s="31" t="s">
        <v>2406</v>
      </c>
      <c r="D1188" s="41">
        <v>30249.433198646671</v>
      </c>
      <c r="E1188" s="31" t="s">
        <v>2407</v>
      </c>
      <c r="F1188" s="35" t="str">
        <f>INDEX('Crosswalk Particulates'!$B:$B,MATCH('2017 EPA Data'!A1188,'Crosswalk Particulates'!$A:$A,0))</f>
        <v>process-waste-industry</v>
      </c>
      <c r="G1188" s="39">
        <f>INDEX('Crosswalk Particulates'!$E:$E,MATCH('2017 EPA Data'!$B1188,'Crosswalk Particulates'!$D:$D,0))</f>
        <v>0</v>
      </c>
      <c r="H1188" s="50">
        <f t="shared" si="18"/>
        <v>0</v>
      </c>
    </row>
    <row r="1189" spans="1:8" hidden="1">
      <c r="A1189" s="31" t="s">
        <v>2408</v>
      </c>
      <c r="B1189" s="31" t="s">
        <v>2422</v>
      </c>
      <c r="C1189" s="31" t="s">
        <v>2406</v>
      </c>
      <c r="D1189" s="41">
        <v>30198.834060734</v>
      </c>
      <c r="E1189" s="31" t="s">
        <v>2407</v>
      </c>
      <c r="F1189" s="35" t="str">
        <f>INDEX('Crosswalk Particulates'!$B:$B,MATCH('2017 EPA Data'!A1189,'Crosswalk Particulates'!$A:$A,0))</f>
        <v>process-other-industry</v>
      </c>
      <c r="G1189" s="39">
        <f>INDEX('Crosswalk Particulates'!$E:$E,MATCH('2017 EPA Data'!$B1189,'Crosswalk Particulates'!$D:$D,0))</f>
        <v>0</v>
      </c>
      <c r="H1189" s="50">
        <f t="shared" si="18"/>
        <v>0</v>
      </c>
    </row>
    <row r="1190" spans="1:8" hidden="1">
      <c r="A1190" s="31" t="s">
        <v>2440</v>
      </c>
      <c r="B1190" s="31" t="s">
        <v>2574</v>
      </c>
      <c r="C1190" s="31" t="s">
        <v>2406</v>
      </c>
      <c r="D1190" s="41">
        <v>30185.507630913071</v>
      </c>
      <c r="E1190" s="31" t="s">
        <v>2407</v>
      </c>
      <c r="F1190" s="35" t="str">
        <f>INDEX('Crosswalk Particulates'!$B:$B,MATCH('2017 EPA Data'!A1190,'Crosswalk Particulates'!$A:$A,0))</f>
        <v>industry-fuel-natural gas</v>
      </c>
      <c r="G1190" s="39">
        <f>INDEX('Crosswalk Particulates'!$E:$E,MATCH('2017 EPA Data'!$B1190,'Crosswalk Particulates'!$D:$D,0))</f>
        <v>0</v>
      </c>
      <c r="H1190" s="50">
        <f t="shared" si="18"/>
        <v>0</v>
      </c>
    </row>
    <row r="1191" spans="1:8" hidden="1">
      <c r="A1191" s="31" t="s">
        <v>2430</v>
      </c>
      <c r="B1191" s="31" t="s">
        <v>2517</v>
      </c>
      <c r="C1191" s="31" t="s">
        <v>2406</v>
      </c>
      <c r="D1191" s="41">
        <v>30064.794520412601</v>
      </c>
      <c r="E1191" s="31" t="s">
        <v>2407</v>
      </c>
      <c r="F1191" s="35" t="str">
        <f>INDEX('Crosswalk Particulates'!$B:$B,MATCH('2017 EPA Data'!A1191,'Crosswalk Particulates'!$A:$A,0))</f>
        <v>Transportation Sector</v>
      </c>
      <c r="G1191" s="39">
        <f>INDEX('Crosswalk Particulates'!$E:$E,MATCH('2017 EPA Data'!$B1191,'Crosswalk Particulates'!$D:$D,0))</f>
        <v>0</v>
      </c>
      <c r="H1191" s="50">
        <f t="shared" si="18"/>
        <v>0</v>
      </c>
    </row>
    <row r="1192" spans="1:8" hidden="1">
      <c r="A1192" s="31" t="s">
        <v>2443</v>
      </c>
      <c r="B1192" s="31" t="s">
        <v>2445</v>
      </c>
      <c r="C1192" s="31" t="s">
        <v>2446</v>
      </c>
      <c r="D1192" s="41">
        <v>29914.120636195425</v>
      </c>
      <c r="E1192" s="31" t="s">
        <v>2411</v>
      </c>
      <c r="F1192" s="35" t="str">
        <f>INDEX('Crosswalk Particulates'!$B:$B,MATCH('2017 EPA Data'!A1192,'Crosswalk Particulates'!$A:$A,0))</f>
        <v>Transportation Sector</v>
      </c>
      <c r="G1192" s="39" t="str">
        <f>INDEX('Crosswalk Particulates'!$E:$E,MATCH('2017 EPA Data'!$B1192,'Crosswalk Particulates'!$D:$D,0))</f>
        <v>VOC</v>
      </c>
      <c r="H1192" s="50">
        <f t="shared" si="18"/>
        <v>27137666025.161186</v>
      </c>
    </row>
    <row r="1193" spans="1:8" hidden="1">
      <c r="A1193" s="31" t="s">
        <v>2497</v>
      </c>
      <c r="B1193" s="31" t="s">
        <v>2449</v>
      </c>
      <c r="C1193" s="31" t="s">
        <v>2446</v>
      </c>
      <c r="D1193" s="41">
        <v>29764.609465726</v>
      </c>
      <c r="E1193" s="31" t="s">
        <v>2411</v>
      </c>
      <c r="F1193" s="35" t="str">
        <f>INDEX('Crosswalk Particulates'!$B:$B,MATCH('2017 EPA Data'!A1193,'Crosswalk Particulates'!$A:$A,0))</f>
        <v>Electricity Sector</v>
      </c>
      <c r="G1193" s="39" t="str">
        <f>INDEX('Crosswalk Particulates'!$E:$E,MATCH('2017 EPA Data'!$B1193,'Crosswalk Particulates'!$D:$D,0))</f>
        <v>CO</v>
      </c>
      <c r="H1193" s="50">
        <f t="shared" si="18"/>
        <v>27002031611.548477</v>
      </c>
    </row>
    <row r="1194" spans="1:8" hidden="1">
      <c r="A1194" s="31" t="s">
        <v>2490</v>
      </c>
      <c r="B1194" s="31" t="s">
        <v>2428</v>
      </c>
      <c r="C1194" s="31" t="s">
        <v>2406</v>
      </c>
      <c r="D1194" s="41">
        <v>29754.191135243775</v>
      </c>
      <c r="E1194" s="31" t="s">
        <v>2407</v>
      </c>
      <c r="F1194" s="35" t="str">
        <f>INDEX('Crosswalk Particulates'!$B:$B,MATCH('2017 EPA Data'!A1194,'Crosswalk Particulates'!$A:$A,0))</f>
        <v>Commercial Buildings Sector</v>
      </c>
      <c r="G1194" s="39">
        <f>INDEX('Crosswalk Particulates'!$E:$E,MATCH('2017 EPA Data'!$B1194,'Crosswalk Particulates'!$D:$D,0))</f>
        <v>0</v>
      </c>
      <c r="H1194" s="50">
        <f t="shared" si="18"/>
        <v>0</v>
      </c>
    </row>
    <row r="1195" spans="1:8" hidden="1">
      <c r="A1195" s="31" t="s">
        <v>2496</v>
      </c>
      <c r="B1195" s="31" t="s">
        <v>2447</v>
      </c>
      <c r="C1195" s="31" t="s">
        <v>2406</v>
      </c>
      <c r="D1195" s="41">
        <v>29752.023700199999</v>
      </c>
      <c r="E1195" s="31" t="s">
        <v>2407</v>
      </c>
      <c r="F1195" s="35" t="str">
        <f>INDEX('Crosswalk Particulates'!$B:$B,MATCH('2017 EPA Data'!A1195,'Crosswalk Particulates'!$A:$A,0))</f>
        <v>process-cement-industry</v>
      </c>
      <c r="G1195" s="39">
        <f>INDEX('Crosswalk Particulates'!$E:$E,MATCH('2017 EPA Data'!$B1195,'Crosswalk Particulates'!$D:$D,0))</f>
        <v>0</v>
      </c>
      <c r="H1195" s="50">
        <f t="shared" si="18"/>
        <v>0</v>
      </c>
    </row>
    <row r="1196" spans="1:8" hidden="1">
      <c r="A1196" s="31" t="s">
        <v>2492</v>
      </c>
      <c r="B1196" s="31" t="s">
        <v>2526</v>
      </c>
      <c r="C1196" s="31" t="s">
        <v>2406</v>
      </c>
      <c r="D1196" s="41">
        <v>29716.36154832779</v>
      </c>
      <c r="E1196" s="31" t="s">
        <v>2407</v>
      </c>
      <c r="F1196" s="35" t="str">
        <f>INDEX('Crosswalk Particulates'!$B:$B,MATCH('2017 EPA Data'!A1196,'Crosswalk Particulates'!$A:$A,0))</f>
        <v>Transportation Sector</v>
      </c>
      <c r="G1196" s="39">
        <f>INDEX('Crosswalk Particulates'!$E:$E,MATCH('2017 EPA Data'!$B1196,'Crosswalk Particulates'!$D:$D,0))</f>
        <v>0</v>
      </c>
      <c r="H1196" s="50">
        <f t="shared" si="18"/>
        <v>0</v>
      </c>
    </row>
    <row r="1197" spans="1:8" hidden="1">
      <c r="A1197" s="31" t="s">
        <v>2443</v>
      </c>
      <c r="B1197" s="31" t="s">
        <v>2425</v>
      </c>
      <c r="C1197" s="31" t="s">
        <v>2406</v>
      </c>
      <c r="D1197" s="41">
        <v>29558.490801366395</v>
      </c>
      <c r="E1197" s="31" t="s">
        <v>2407</v>
      </c>
      <c r="F1197" s="35" t="str">
        <f>INDEX('Crosswalk Particulates'!$B:$B,MATCH('2017 EPA Data'!A1197,'Crosswalk Particulates'!$A:$A,0))</f>
        <v>Transportation Sector</v>
      </c>
      <c r="G1197" s="39">
        <f>INDEX('Crosswalk Particulates'!$E:$E,MATCH('2017 EPA Data'!$B1197,'Crosswalk Particulates'!$D:$D,0))</f>
        <v>0</v>
      </c>
      <c r="H1197" s="50">
        <f t="shared" si="18"/>
        <v>0</v>
      </c>
    </row>
    <row r="1198" spans="1:8" hidden="1">
      <c r="A1198" s="31" t="s">
        <v>2467</v>
      </c>
      <c r="B1198" s="31" t="s">
        <v>2616</v>
      </c>
      <c r="C1198" s="31" t="s">
        <v>2406</v>
      </c>
      <c r="D1198" s="41">
        <v>29469.61</v>
      </c>
      <c r="E1198" s="31" t="s">
        <v>2407</v>
      </c>
      <c r="F1198" s="35" t="str">
        <f>INDEX('Crosswalk Particulates'!$B:$B,MATCH('2017 EPA Data'!A1198,'Crosswalk Particulates'!$A:$A,0))</f>
        <v>process-chemicals-industry</v>
      </c>
      <c r="G1198" s="39">
        <f>INDEX('Crosswalk Particulates'!$E:$E,MATCH('2017 EPA Data'!$B1198,'Crosswalk Particulates'!$D:$D,0))</f>
        <v>0</v>
      </c>
      <c r="H1198" s="50">
        <f t="shared" si="18"/>
        <v>0</v>
      </c>
    </row>
    <row r="1199" spans="1:8" hidden="1">
      <c r="A1199" s="31" t="s">
        <v>2521</v>
      </c>
      <c r="B1199" s="31" t="s">
        <v>2548</v>
      </c>
      <c r="C1199" s="31" t="s">
        <v>2406</v>
      </c>
      <c r="D1199" s="41">
        <v>29386.100831520049</v>
      </c>
      <c r="E1199" s="31" t="s">
        <v>2407</v>
      </c>
      <c r="F1199" s="35" t="str">
        <f>INDEX('Crosswalk Particulates'!$B:$B,MATCH('2017 EPA Data'!A1199,'Crosswalk Particulates'!$A:$A,0))</f>
        <v>industry-fuel-other</v>
      </c>
      <c r="G1199" s="39">
        <f>INDEX('Crosswalk Particulates'!$E:$E,MATCH('2017 EPA Data'!$B1199,'Crosswalk Particulates'!$D:$D,0))</f>
        <v>0</v>
      </c>
      <c r="H1199" s="50">
        <f t="shared" si="18"/>
        <v>0</v>
      </c>
    </row>
    <row r="1200" spans="1:8" hidden="1">
      <c r="A1200" s="31" t="s">
        <v>2490</v>
      </c>
      <c r="B1200" s="31" t="s">
        <v>2466</v>
      </c>
      <c r="C1200" s="31" t="s">
        <v>2406</v>
      </c>
      <c r="D1200" s="41">
        <v>29375.847159697001</v>
      </c>
      <c r="E1200" s="31" t="s">
        <v>2407</v>
      </c>
      <c r="F1200" s="35" t="str">
        <f>INDEX('Crosswalk Particulates'!$B:$B,MATCH('2017 EPA Data'!A1200,'Crosswalk Particulates'!$A:$A,0))</f>
        <v>Commercial Buildings Sector</v>
      </c>
      <c r="G1200" s="39">
        <f>INDEX('Crosswalk Particulates'!$E:$E,MATCH('2017 EPA Data'!$B1200,'Crosswalk Particulates'!$D:$D,0))</f>
        <v>0</v>
      </c>
      <c r="H1200" s="50">
        <f t="shared" si="18"/>
        <v>0</v>
      </c>
    </row>
    <row r="1201" spans="1:8" hidden="1">
      <c r="A1201" s="31" t="s">
        <v>2434</v>
      </c>
      <c r="B1201" s="31" t="s">
        <v>2510</v>
      </c>
      <c r="C1201" s="31" t="s">
        <v>2406</v>
      </c>
      <c r="D1201" s="41">
        <v>29345.412611457075</v>
      </c>
      <c r="E1201" s="31" t="s">
        <v>2407</v>
      </c>
      <c r="F1201" s="35" t="str">
        <f>INDEX('Crosswalk Particulates'!$B:$B,MATCH('2017 EPA Data'!A1201,'Crosswalk Particulates'!$A:$A,0))</f>
        <v>Transportation Sector</v>
      </c>
      <c r="G1201" s="39">
        <f>INDEX('Crosswalk Particulates'!$E:$E,MATCH('2017 EPA Data'!$B1201,'Crosswalk Particulates'!$D:$D,0))</f>
        <v>0</v>
      </c>
      <c r="H1201" s="50">
        <f t="shared" si="18"/>
        <v>0</v>
      </c>
    </row>
    <row r="1202" spans="1:8" hidden="1">
      <c r="A1202" s="31" t="s">
        <v>2435</v>
      </c>
      <c r="B1202" s="31" t="s">
        <v>2426</v>
      </c>
      <c r="C1202" s="31" t="s">
        <v>2406</v>
      </c>
      <c r="D1202" s="41">
        <v>29234.433202174816</v>
      </c>
      <c r="E1202" s="31" t="s">
        <v>2407</v>
      </c>
      <c r="F1202" s="35" t="str">
        <f>INDEX('Crosswalk Particulates'!$B:$B,MATCH('2017 EPA Data'!A1202,'Crosswalk Particulates'!$A:$A,0))</f>
        <v>process-other-industry</v>
      </c>
      <c r="G1202" s="39">
        <f>INDEX('Crosswalk Particulates'!$E:$E,MATCH('2017 EPA Data'!$B1202,'Crosswalk Particulates'!$D:$D,0))</f>
        <v>0</v>
      </c>
      <c r="H1202" s="50">
        <f t="shared" si="18"/>
        <v>0</v>
      </c>
    </row>
    <row r="1203" spans="1:8" hidden="1">
      <c r="A1203" s="31" t="s">
        <v>2408</v>
      </c>
      <c r="B1203" s="31" t="s">
        <v>2580</v>
      </c>
      <c r="C1203" s="31" t="s">
        <v>2406</v>
      </c>
      <c r="D1203" s="41">
        <v>29116.408800699999</v>
      </c>
      <c r="E1203" s="31" t="s">
        <v>2407</v>
      </c>
      <c r="F1203" s="35" t="str">
        <f>INDEX('Crosswalk Particulates'!$B:$B,MATCH('2017 EPA Data'!A1203,'Crosswalk Particulates'!$A:$A,0))</f>
        <v>process-other-industry</v>
      </c>
      <c r="G1203" s="39">
        <f>INDEX('Crosswalk Particulates'!$E:$E,MATCH('2017 EPA Data'!$B1203,'Crosswalk Particulates'!$D:$D,0))</f>
        <v>0</v>
      </c>
      <c r="H1203" s="50">
        <f t="shared" si="18"/>
        <v>0</v>
      </c>
    </row>
    <row r="1204" spans="1:8" hidden="1">
      <c r="A1204" s="31" t="s">
        <v>2475</v>
      </c>
      <c r="B1204" s="31" t="s">
        <v>2432</v>
      </c>
      <c r="C1204" s="31" t="s">
        <v>2406</v>
      </c>
      <c r="D1204" s="41">
        <v>29012.615625258</v>
      </c>
      <c r="E1204" s="31" t="s">
        <v>2407</v>
      </c>
      <c r="F1204" s="35" t="str">
        <f>INDEX('Crosswalk Particulates'!$B:$B,MATCH('2017 EPA Data'!A1204,'Crosswalk Particulates'!$A:$A,0))</f>
        <v>process-other-industry</v>
      </c>
      <c r="G1204" s="39">
        <f>INDEX('Crosswalk Particulates'!$E:$E,MATCH('2017 EPA Data'!$B1204,'Crosswalk Particulates'!$D:$D,0))</f>
        <v>0</v>
      </c>
      <c r="H1204" s="50">
        <f t="shared" si="18"/>
        <v>0</v>
      </c>
    </row>
    <row r="1205" spans="1:8" hidden="1">
      <c r="A1205" s="31" t="s">
        <v>2481</v>
      </c>
      <c r="B1205" s="31" t="s">
        <v>2463</v>
      </c>
      <c r="C1205" s="31" t="s">
        <v>2406</v>
      </c>
      <c r="D1205" s="41">
        <v>28885.474746600001</v>
      </c>
      <c r="E1205" s="31" t="s">
        <v>2407</v>
      </c>
      <c r="F1205" s="35" t="str">
        <f>INDEX('Crosswalk Particulates'!$B:$B,MATCH('2017 EPA Data'!A1205,'Crosswalk Particulates'!$A:$A,0))</f>
        <v>process-ngps-industry</v>
      </c>
      <c r="G1205" s="39">
        <f>INDEX('Crosswalk Particulates'!$E:$E,MATCH('2017 EPA Data'!$B1205,'Crosswalk Particulates'!$D:$D,0))</f>
        <v>0</v>
      </c>
      <c r="H1205" s="50">
        <f t="shared" si="18"/>
        <v>0</v>
      </c>
    </row>
    <row r="1206" spans="1:8" hidden="1">
      <c r="A1206" s="31" t="s">
        <v>2481</v>
      </c>
      <c r="B1206" s="31" t="s">
        <v>2432</v>
      </c>
      <c r="C1206" s="31" t="s">
        <v>2406</v>
      </c>
      <c r="D1206" s="41">
        <v>28857.179199999999</v>
      </c>
      <c r="E1206" s="31" t="s">
        <v>2407</v>
      </c>
      <c r="F1206" s="35" t="str">
        <f>INDEX('Crosswalk Particulates'!$B:$B,MATCH('2017 EPA Data'!A1206,'Crosswalk Particulates'!$A:$A,0))</f>
        <v>process-ngps-industry</v>
      </c>
      <c r="G1206" s="39">
        <f>INDEX('Crosswalk Particulates'!$E:$E,MATCH('2017 EPA Data'!$B1206,'Crosswalk Particulates'!$D:$D,0))</f>
        <v>0</v>
      </c>
      <c r="H1206" s="50">
        <f t="shared" si="18"/>
        <v>0</v>
      </c>
    </row>
    <row r="1207" spans="1:8" hidden="1">
      <c r="A1207" s="31" t="s">
        <v>2485</v>
      </c>
      <c r="B1207" s="31" t="s">
        <v>2432</v>
      </c>
      <c r="C1207" s="31" t="s">
        <v>2406</v>
      </c>
      <c r="D1207" s="41">
        <v>28783</v>
      </c>
      <c r="E1207" s="31" t="s">
        <v>2407</v>
      </c>
      <c r="F1207" s="35" t="str">
        <f>INDEX('Crosswalk Particulates'!$B:$B,MATCH('2017 EPA Data'!A1207,'Crosswalk Particulates'!$A:$A,0))</f>
        <v>industry-fuel-coal</v>
      </c>
      <c r="G1207" s="39">
        <f>INDEX('Crosswalk Particulates'!$E:$E,MATCH('2017 EPA Data'!$B1207,'Crosswalk Particulates'!$D:$D,0))</f>
        <v>0</v>
      </c>
      <c r="H1207" s="50">
        <f t="shared" si="18"/>
        <v>0</v>
      </c>
    </row>
    <row r="1208" spans="1:8" hidden="1">
      <c r="A1208" s="31" t="s">
        <v>2431</v>
      </c>
      <c r="B1208" s="31" t="s">
        <v>2594</v>
      </c>
      <c r="C1208" s="31" t="s">
        <v>2406</v>
      </c>
      <c r="D1208" s="41">
        <v>28767.315669987594</v>
      </c>
      <c r="E1208" s="31" t="s">
        <v>2407</v>
      </c>
      <c r="F1208" s="35" t="str">
        <f>INDEX('Crosswalk Particulates'!$B:$B,MATCH('2017 EPA Data'!A1208,'Crosswalk Particulates'!$A:$A,0))</f>
        <v>process-ngps-industry</v>
      </c>
      <c r="G1208" s="39">
        <f>INDEX('Crosswalk Particulates'!$E:$E,MATCH('2017 EPA Data'!$B1208,'Crosswalk Particulates'!$D:$D,0))</f>
        <v>0</v>
      </c>
      <c r="H1208" s="50">
        <f t="shared" si="18"/>
        <v>0</v>
      </c>
    </row>
    <row r="1209" spans="1:8" hidden="1">
      <c r="A1209" s="31" t="s">
        <v>2471</v>
      </c>
      <c r="B1209" s="31" t="s">
        <v>2424</v>
      </c>
      <c r="C1209" s="31" t="s">
        <v>2406</v>
      </c>
      <c r="D1209" s="41">
        <v>28697.281921681362</v>
      </c>
      <c r="E1209" s="31" t="s">
        <v>2407</v>
      </c>
      <c r="F1209" s="35" t="str">
        <f>INDEX('Crosswalk Particulates'!$B:$B,MATCH('2017 EPA Data'!A1209,'Crosswalk Particulates'!$A:$A,0))</f>
        <v>Commercial Buildings Sector</v>
      </c>
      <c r="G1209" s="39">
        <f>INDEX('Crosswalk Particulates'!$E:$E,MATCH('2017 EPA Data'!$B1209,'Crosswalk Particulates'!$D:$D,0))</f>
        <v>0</v>
      </c>
      <c r="H1209" s="50">
        <f t="shared" si="18"/>
        <v>0</v>
      </c>
    </row>
    <row r="1210" spans="1:8" hidden="1">
      <c r="A1210" s="31" t="s">
        <v>2440</v>
      </c>
      <c r="B1210" s="31" t="s">
        <v>2432</v>
      </c>
      <c r="C1210" s="31" t="s">
        <v>2406</v>
      </c>
      <c r="D1210" s="41">
        <v>28695.765800000001</v>
      </c>
      <c r="E1210" s="31" t="s">
        <v>2407</v>
      </c>
      <c r="F1210" s="35" t="str">
        <f>INDEX('Crosswalk Particulates'!$B:$B,MATCH('2017 EPA Data'!A1210,'Crosswalk Particulates'!$A:$A,0))</f>
        <v>industry-fuel-natural gas</v>
      </c>
      <c r="G1210" s="39">
        <f>INDEX('Crosswalk Particulates'!$E:$E,MATCH('2017 EPA Data'!$B1210,'Crosswalk Particulates'!$D:$D,0))</f>
        <v>0</v>
      </c>
      <c r="H1210" s="50">
        <f t="shared" si="18"/>
        <v>0</v>
      </c>
    </row>
    <row r="1211" spans="1:8" hidden="1">
      <c r="A1211" s="31" t="s">
        <v>2416</v>
      </c>
      <c r="B1211" s="31" t="s">
        <v>2605</v>
      </c>
      <c r="D1211" s="41">
        <v>28691.539050074869</v>
      </c>
      <c r="E1211" s="31" t="s">
        <v>2411</v>
      </c>
      <c r="F1211" s="35" t="str">
        <f>INDEX('Crosswalk Particulates'!$B:$B,MATCH('2017 EPA Data'!A1211,'Crosswalk Particulates'!$A:$A,0))</f>
        <v>Transportation Sector</v>
      </c>
      <c r="G1211" s="39" t="str">
        <f>INDEX('Crosswalk Particulates'!$E:$E,MATCH('2017 EPA Data'!$B1211,'Crosswalk Particulates'!$D:$D,0))</f>
        <v>BC</v>
      </c>
      <c r="H1211" s="50">
        <f t="shared" si="18"/>
        <v>26028557347.819466</v>
      </c>
    </row>
    <row r="1212" spans="1:8" hidden="1">
      <c r="A1212" s="31" t="s">
        <v>2458</v>
      </c>
      <c r="B1212" s="31" t="s">
        <v>2445</v>
      </c>
      <c r="C1212" s="31" t="s">
        <v>2446</v>
      </c>
      <c r="D1212" s="41">
        <v>28462.832430718427</v>
      </c>
      <c r="E1212" s="31" t="s">
        <v>2411</v>
      </c>
      <c r="F1212" s="35" t="str">
        <f>INDEX('Crosswalk Particulates'!$B:$B,MATCH('2017 EPA Data'!A1212,'Crosswalk Particulates'!$A:$A,0))</f>
        <v>Transportation Sector</v>
      </c>
      <c r="G1212" s="39" t="str">
        <f>INDEX('Crosswalk Particulates'!$E:$E,MATCH('2017 EPA Data'!$B1212,'Crosswalk Particulates'!$D:$D,0))</f>
        <v>VOC</v>
      </c>
      <c r="H1212" s="50">
        <f t="shared" si="18"/>
        <v>25821077946.057308</v>
      </c>
    </row>
    <row r="1213" spans="1:8" hidden="1">
      <c r="A1213" s="31" t="s">
        <v>2408</v>
      </c>
      <c r="B1213" s="31" t="s">
        <v>2613</v>
      </c>
      <c r="C1213" s="31" t="s">
        <v>2406</v>
      </c>
      <c r="D1213" s="41">
        <v>28389.054778082002</v>
      </c>
      <c r="E1213" s="31" t="s">
        <v>2407</v>
      </c>
      <c r="F1213" s="35" t="str">
        <f>INDEX('Crosswalk Particulates'!$B:$B,MATCH('2017 EPA Data'!A1213,'Crosswalk Particulates'!$A:$A,0))</f>
        <v>process-other-industry</v>
      </c>
      <c r="G1213" s="39">
        <f>INDEX('Crosswalk Particulates'!$E:$E,MATCH('2017 EPA Data'!$B1213,'Crosswalk Particulates'!$D:$D,0))</f>
        <v>0</v>
      </c>
      <c r="H1213" s="50">
        <f t="shared" si="18"/>
        <v>0</v>
      </c>
    </row>
    <row r="1214" spans="1:8" hidden="1">
      <c r="A1214" s="31" t="s">
        <v>2448</v>
      </c>
      <c r="B1214" s="31" t="s">
        <v>2545</v>
      </c>
      <c r="C1214" s="31" t="s">
        <v>2406</v>
      </c>
      <c r="D1214" s="41">
        <v>28062.109745826321</v>
      </c>
      <c r="E1214" s="31" t="s">
        <v>2407</v>
      </c>
      <c r="F1214" s="35" t="str">
        <f>INDEX('Crosswalk Particulates'!$B:$B,MATCH('2017 EPA Data'!A1214,'Crosswalk Particulates'!$A:$A,0))</f>
        <v>process-waste-industry</v>
      </c>
      <c r="G1214" s="39">
        <f>INDEX('Crosswalk Particulates'!$E:$E,MATCH('2017 EPA Data'!$B1214,'Crosswalk Particulates'!$D:$D,0))</f>
        <v>0</v>
      </c>
      <c r="H1214" s="50">
        <f t="shared" si="18"/>
        <v>0</v>
      </c>
    </row>
    <row r="1215" spans="1:8" hidden="1">
      <c r="A1215" s="31" t="s">
        <v>2474</v>
      </c>
      <c r="B1215" s="31" t="s">
        <v>2447</v>
      </c>
      <c r="C1215" s="31" t="s">
        <v>2406</v>
      </c>
      <c r="D1215" s="41">
        <v>27996.643558200001</v>
      </c>
      <c r="E1215" s="31" t="s">
        <v>2407</v>
      </c>
      <c r="F1215" s="35" t="str">
        <f>INDEX('Crosswalk Particulates'!$B:$B,MATCH('2017 EPA Data'!A1215,'Crosswalk Particulates'!$A:$A,0))</f>
        <v>process-other-industry</v>
      </c>
      <c r="G1215" s="39">
        <f>INDEX('Crosswalk Particulates'!$E:$E,MATCH('2017 EPA Data'!$B1215,'Crosswalk Particulates'!$D:$D,0))</f>
        <v>0</v>
      </c>
      <c r="H1215" s="50">
        <f t="shared" si="18"/>
        <v>0</v>
      </c>
    </row>
    <row r="1216" spans="1:8" hidden="1">
      <c r="A1216" s="31" t="s">
        <v>2458</v>
      </c>
      <c r="B1216" s="31" t="s">
        <v>2545</v>
      </c>
      <c r="C1216" s="31" t="s">
        <v>2406</v>
      </c>
      <c r="D1216" s="41">
        <v>27817.81817770956</v>
      </c>
      <c r="E1216" s="31" t="s">
        <v>2407</v>
      </c>
      <c r="F1216" s="35" t="str">
        <f>INDEX('Crosswalk Particulates'!$B:$B,MATCH('2017 EPA Data'!A1216,'Crosswalk Particulates'!$A:$A,0))</f>
        <v>Transportation Sector</v>
      </c>
      <c r="G1216" s="39">
        <f>INDEX('Crosswalk Particulates'!$E:$E,MATCH('2017 EPA Data'!$B1216,'Crosswalk Particulates'!$D:$D,0))</f>
        <v>0</v>
      </c>
      <c r="H1216" s="50">
        <f t="shared" si="18"/>
        <v>0</v>
      </c>
    </row>
    <row r="1217" spans="1:8" hidden="1">
      <c r="A1217" s="31" t="s">
        <v>2497</v>
      </c>
      <c r="B1217" s="31" t="s">
        <v>2414</v>
      </c>
      <c r="C1217" s="31" t="s">
        <v>2406</v>
      </c>
      <c r="D1217" s="41">
        <v>27456.5936864</v>
      </c>
      <c r="E1217" s="31" t="s">
        <v>2407</v>
      </c>
      <c r="F1217" s="35" t="str">
        <f>INDEX('Crosswalk Particulates'!$B:$B,MATCH('2017 EPA Data'!A1217,'Crosswalk Particulates'!$A:$A,0))</f>
        <v>Electricity Sector</v>
      </c>
      <c r="G1217" s="39">
        <f>INDEX('Crosswalk Particulates'!$E:$E,MATCH('2017 EPA Data'!$B1217,'Crosswalk Particulates'!$D:$D,0))</f>
        <v>0</v>
      </c>
      <c r="H1217" s="50">
        <f t="shared" si="18"/>
        <v>0</v>
      </c>
    </row>
    <row r="1218" spans="1:8" hidden="1">
      <c r="A1218" s="31" t="s">
        <v>2475</v>
      </c>
      <c r="B1218" s="31" t="s">
        <v>2463</v>
      </c>
      <c r="C1218" s="31" t="s">
        <v>2406</v>
      </c>
      <c r="D1218" s="41">
        <v>27454.042673240001</v>
      </c>
      <c r="E1218" s="31" t="s">
        <v>2407</v>
      </c>
      <c r="F1218" s="35" t="str">
        <f>INDEX('Crosswalk Particulates'!$B:$B,MATCH('2017 EPA Data'!A1218,'Crosswalk Particulates'!$A:$A,0))</f>
        <v>process-other-industry</v>
      </c>
      <c r="G1218" s="39">
        <f>INDEX('Crosswalk Particulates'!$E:$E,MATCH('2017 EPA Data'!$B1218,'Crosswalk Particulates'!$D:$D,0))</f>
        <v>0</v>
      </c>
      <c r="H1218" s="50">
        <f t="shared" si="18"/>
        <v>0</v>
      </c>
    </row>
    <row r="1219" spans="1:8" hidden="1">
      <c r="A1219" s="31" t="s">
        <v>2507</v>
      </c>
      <c r="B1219" s="31" t="s">
        <v>2472</v>
      </c>
      <c r="D1219" s="41">
        <v>27451</v>
      </c>
      <c r="E1219" s="31" t="s">
        <v>2407</v>
      </c>
      <c r="F1219" s="35" t="str">
        <f>INDEX('Crosswalk Particulates'!$B:$B,MATCH('2017 EPA Data'!A1219,'Crosswalk Particulates'!$A:$A,0))</f>
        <v>Other-EPA</v>
      </c>
      <c r="G1219" s="39">
        <f>INDEX('Crosswalk Particulates'!$E:$E,MATCH('2017 EPA Data'!$B1219,'Crosswalk Particulates'!$D:$D,0))</f>
        <v>0</v>
      </c>
      <c r="H1219" s="50">
        <f t="shared" si="18"/>
        <v>0</v>
      </c>
    </row>
    <row r="1220" spans="1:8" hidden="1">
      <c r="A1220" s="31" t="s">
        <v>2408</v>
      </c>
      <c r="B1220" s="31" t="s">
        <v>2617</v>
      </c>
      <c r="C1220" s="31" t="s">
        <v>2406</v>
      </c>
      <c r="D1220" s="41">
        <v>27296.895000892036</v>
      </c>
      <c r="E1220" s="31" t="s">
        <v>2407</v>
      </c>
      <c r="F1220" s="35" t="str">
        <f>INDEX('Crosswalk Particulates'!$B:$B,MATCH('2017 EPA Data'!A1220,'Crosswalk Particulates'!$A:$A,0))</f>
        <v>process-other-industry</v>
      </c>
      <c r="G1220" s="39">
        <f>INDEX('Crosswalk Particulates'!$E:$E,MATCH('2017 EPA Data'!$B1220,'Crosswalk Particulates'!$D:$D,0))</f>
        <v>0</v>
      </c>
      <c r="H1220" s="50">
        <f t="shared" ref="H1220:H1283" si="19">IF(E1220="TON",D1220/metricton_to_shortton,0)*10^6</f>
        <v>0</v>
      </c>
    </row>
    <row r="1221" spans="1:8" hidden="1">
      <c r="A1221" s="31" t="s">
        <v>2448</v>
      </c>
      <c r="B1221" s="31" t="s">
        <v>2510</v>
      </c>
      <c r="C1221" s="31" t="s">
        <v>2406</v>
      </c>
      <c r="D1221" s="41">
        <v>27264.926881222898</v>
      </c>
      <c r="E1221" s="31" t="s">
        <v>2407</v>
      </c>
      <c r="F1221" s="35" t="str">
        <f>INDEX('Crosswalk Particulates'!$B:$B,MATCH('2017 EPA Data'!A1221,'Crosswalk Particulates'!$A:$A,0))</f>
        <v>process-waste-industry</v>
      </c>
      <c r="G1221" s="39">
        <f>INDEX('Crosswalk Particulates'!$E:$E,MATCH('2017 EPA Data'!$B1221,'Crosswalk Particulates'!$D:$D,0))</f>
        <v>0</v>
      </c>
      <c r="H1221" s="50">
        <f t="shared" si="19"/>
        <v>0</v>
      </c>
    </row>
    <row r="1222" spans="1:8" hidden="1">
      <c r="A1222" s="31" t="s">
        <v>2467</v>
      </c>
      <c r="B1222" s="31" t="s">
        <v>2574</v>
      </c>
      <c r="C1222" s="31" t="s">
        <v>2406</v>
      </c>
      <c r="D1222" s="41">
        <v>27084.709464537202</v>
      </c>
      <c r="E1222" s="31" t="s">
        <v>2407</v>
      </c>
      <c r="F1222" s="35" t="str">
        <f>INDEX('Crosswalk Particulates'!$B:$B,MATCH('2017 EPA Data'!A1222,'Crosswalk Particulates'!$A:$A,0))</f>
        <v>process-chemicals-industry</v>
      </c>
      <c r="G1222" s="39">
        <f>INDEX('Crosswalk Particulates'!$E:$E,MATCH('2017 EPA Data'!$B1222,'Crosswalk Particulates'!$D:$D,0))</f>
        <v>0</v>
      </c>
      <c r="H1222" s="50">
        <f t="shared" si="19"/>
        <v>0</v>
      </c>
    </row>
    <row r="1223" spans="1:8" hidden="1">
      <c r="A1223" s="31" t="s">
        <v>2444</v>
      </c>
      <c r="B1223" s="31" t="s">
        <v>2495</v>
      </c>
      <c r="C1223" s="31" t="s">
        <v>2406</v>
      </c>
      <c r="D1223" s="41">
        <v>27039.806943380001</v>
      </c>
      <c r="E1223" s="31" t="s">
        <v>2407</v>
      </c>
      <c r="F1223" s="35" t="str">
        <f>INDEX('Crosswalk Particulates'!$B:$B,MATCH('2017 EPA Data'!A1223,'Crosswalk Particulates'!$A:$A,0))</f>
        <v>process-other-industry</v>
      </c>
      <c r="G1223" s="39">
        <f>INDEX('Crosswalk Particulates'!$E:$E,MATCH('2017 EPA Data'!$B1223,'Crosswalk Particulates'!$D:$D,0))</f>
        <v>0</v>
      </c>
      <c r="H1223" s="50">
        <f t="shared" si="19"/>
        <v>0</v>
      </c>
    </row>
    <row r="1224" spans="1:8" hidden="1">
      <c r="A1224" s="31" t="s">
        <v>2481</v>
      </c>
      <c r="B1224" s="31" t="s">
        <v>2462</v>
      </c>
      <c r="C1224" s="31" t="s">
        <v>2406</v>
      </c>
      <c r="D1224" s="41">
        <v>27010.953114331998</v>
      </c>
      <c r="E1224" s="31" t="s">
        <v>2407</v>
      </c>
      <c r="F1224" s="35" t="str">
        <f>INDEX('Crosswalk Particulates'!$B:$B,MATCH('2017 EPA Data'!A1224,'Crosswalk Particulates'!$A:$A,0))</f>
        <v>process-ngps-industry</v>
      </c>
      <c r="G1224" s="39">
        <f>INDEX('Crosswalk Particulates'!$E:$E,MATCH('2017 EPA Data'!$B1224,'Crosswalk Particulates'!$D:$D,0))</f>
        <v>0</v>
      </c>
      <c r="H1224" s="50">
        <f t="shared" si="19"/>
        <v>0</v>
      </c>
    </row>
    <row r="1225" spans="1:8" hidden="1">
      <c r="A1225" s="31" t="s">
        <v>2521</v>
      </c>
      <c r="B1225" s="31" t="s">
        <v>2483</v>
      </c>
      <c r="C1225" s="31" t="s">
        <v>2406</v>
      </c>
      <c r="D1225" s="41">
        <v>26782.652559999999</v>
      </c>
      <c r="E1225" s="31" t="s">
        <v>2407</v>
      </c>
      <c r="F1225" s="35" t="str">
        <f>INDEX('Crosswalk Particulates'!$B:$B,MATCH('2017 EPA Data'!A1225,'Crosswalk Particulates'!$A:$A,0))</f>
        <v>industry-fuel-other</v>
      </c>
      <c r="G1225" s="39">
        <f>INDEX('Crosswalk Particulates'!$E:$E,MATCH('2017 EPA Data'!$B1225,'Crosswalk Particulates'!$D:$D,0))</f>
        <v>0</v>
      </c>
      <c r="H1225" s="50">
        <f t="shared" si="19"/>
        <v>0</v>
      </c>
    </row>
    <row r="1226" spans="1:8" hidden="1">
      <c r="A1226" s="31" t="s">
        <v>2458</v>
      </c>
      <c r="B1226" s="31" t="s">
        <v>2517</v>
      </c>
      <c r="C1226" s="31" t="s">
        <v>2406</v>
      </c>
      <c r="D1226" s="41">
        <v>26534.556635711804</v>
      </c>
      <c r="E1226" s="31" t="s">
        <v>2407</v>
      </c>
      <c r="F1226" s="35" t="str">
        <f>INDEX('Crosswalk Particulates'!$B:$B,MATCH('2017 EPA Data'!A1226,'Crosswalk Particulates'!$A:$A,0))</f>
        <v>Transportation Sector</v>
      </c>
      <c r="G1226" s="39">
        <f>INDEX('Crosswalk Particulates'!$E:$E,MATCH('2017 EPA Data'!$B1226,'Crosswalk Particulates'!$D:$D,0))</f>
        <v>0</v>
      </c>
      <c r="H1226" s="50">
        <f t="shared" si="19"/>
        <v>0</v>
      </c>
    </row>
    <row r="1227" spans="1:8" hidden="1">
      <c r="A1227" s="31" t="s">
        <v>2518</v>
      </c>
      <c r="B1227" s="31" t="s">
        <v>2449</v>
      </c>
      <c r="C1227" s="31" t="s">
        <v>2446</v>
      </c>
      <c r="D1227" s="41">
        <v>26505.906758201229</v>
      </c>
      <c r="E1227" s="31" t="s">
        <v>2411</v>
      </c>
      <c r="F1227" s="35" t="str">
        <f>INDEX('Crosswalk Particulates'!$B:$B,MATCH('2017 EPA Data'!A1227,'Crosswalk Particulates'!$A:$A,0))</f>
        <v>industry-fuel-oil</v>
      </c>
      <c r="G1227" s="39" t="str">
        <f>INDEX('Crosswalk Particulates'!$E:$E,MATCH('2017 EPA Data'!$B1227,'Crosswalk Particulates'!$D:$D,0))</f>
        <v>CO</v>
      </c>
      <c r="H1227" s="50">
        <f t="shared" si="19"/>
        <v>24045782727.364563</v>
      </c>
    </row>
    <row r="1228" spans="1:8" hidden="1">
      <c r="A1228" s="31" t="s">
        <v>2553</v>
      </c>
      <c r="B1228" s="31" t="s">
        <v>2574</v>
      </c>
      <c r="C1228" s="31" t="s">
        <v>2406</v>
      </c>
      <c r="D1228" s="41">
        <v>26487.124623568685</v>
      </c>
      <c r="E1228" s="31" t="s">
        <v>2407</v>
      </c>
      <c r="F1228" s="35" t="str">
        <f>INDEX('Crosswalk Particulates'!$B:$B,MATCH('2017 EPA Data'!A1228,'Crosswalk Particulates'!$A:$A,0))</f>
        <v>Commercial Buildings Sector</v>
      </c>
      <c r="G1228" s="39">
        <f>INDEX('Crosswalk Particulates'!$E:$E,MATCH('2017 EPA Data'!$B1228,'Crosswalk Particulates'!$D:$D,0))</f>
        <v>0</v>
      </c>
      <c r="H1228" s="50">
        <f t="shared" si="19"/>
        <v>0</v>
      </c>
    </row>
    <row r="1229" spans="1:8" hidden="1">
      <c r="A1229" s="31" t="s">
        <v>2489</v>
      </c>
      <c r="B1229" s="31" t="s">
        <v>2604</v>
      </c>
      <c r="C1229" s="31" t="s">
        <v>2406</v>
      </c>
      <c r="D1229" s="41">
        <v>26389.679249514757</v>
      </c>
      <c r="E1229" s="31" t="s">
        <v>2407</v>
      </c>
      <c r="F1229" s="35" t="str">
        <f>INDEX('Crosswalk Particulates'!$B:$B,MATCH('2017 EPA Data'!A1229,'Crosswalk Particulates'!$A:$A,0))</f>
        <v>industry-fuel-biomass</v>
      </c>
      <c r="G1229" s="39">
        <f>INDEX('Crosswalk Particulates'!$E:$E,MATCH('2017 EPA Data'!$B1229,'Crosswalk Particulates'!$D:$D,0))</f>
        <v>0</v>
      </c>
      <c r="H1229" s="50">
        <f t="shared" si="19"/>
        <v>0</v>
      </c>
    </row>
    <row r="1230" spans="1:8" hidden="1">
      <c r="A1230" s="31" t="s">
        <v>2475</v>
      </c>
      <c r="B1230" s="31" t="s">
        <v>2468</v>
      </c>
      <c r="C1230" s="31" t="s">
        <v>2406</v>
      </c>
      <c r="D1230" s="41">
        <v>26366.242757</v>
      </c>
      <c r="E1230" s="31" t="s">
        <v>2407</v>
      </c>
      <c r="F1230" s="35" t="str">
        <f>INDEX('Crosswalk Particulates'!$B:$B,MATCH('2017 EPA Data'!A1230,'Crosswalk Particulates'!$A:$A,0))</f>
        <v>process-other-industry</v>
      </c>
      <c r="G1230" s="39">
        <f>INDEX('Crosswalk Particulates'!$E:$E,MATCH('2017 EPA Data'!$B1230,'Crosswalk Particulates'!$D:$D,0))</f>
        <v>0</v>
      </c>
      <c r="H1230" s="50">
        <f t="shared" si="19"/>
        <v>0</v>
      </c>
    </row>
    <row r="1231" spans="1:8" hidden="1">
      <c r="A1231" s="31" t="s">
        <v>2436</v>
      </c>
      <c r="B1231" s="31" t="s">
        <v>2585</v>
      </c>
      <c r="C1231" s="31" t="s">
        <v>2406</v>
      </c>
      <c r="D1231" s="41">
        <v>26344.803804250478</v>
      </c>
      <c r="E1231" s="31" t="s">
        <v>2407</v>
      </c>
      <c r="F1231" s="35" t="str">
        <f>INDEX('Crosswalk Particulates'!$B:$B,MATCH('2017 EPA Data'!A1231,'Crosswalk Particulates'!$A:$A,0))</f>
        <v>process-other-industry</v>
      </c>
      <c r="G1231" s="39">
        <f>INDEX('Crosswalk Particulates'!$E:$E,MATCH('2017 EPA Data'!$B1231,'Crosswalk Particulates'!$D:$D,0))</f>
        <v>0</v>
      </c>
      <c r="H1231" s="50">
        <f t="shared" si="19"/>
        <v>0</v>
      </c>
    </row>
    <row r="1232" spans="1:8" hidden="1">
      <c r="A1232" s="31" t="s">
        <v>2412</v>
      </c>
      <c r="B1232" s="31" t="s">
        <v>2542</v>
      </c>
      <c r="C1232" s="31" t="s">
        <v>2406</v>
      </c>
      <c r="D1232" s="41">
        <v>26296.942219705663</v>
      </c>
      <c r="E1232" s="31" t="s">
        <v>2407</v>
      </c>
      <c r="F1232" s="35" t="str">
        <f>INDEX('Crosswalk Particulates'!$B:$B,MATCH('2017 EPA Data'!A1232,'Crosswalk Particulates'!$A:$A,0))</f>
        <v>Transportation Sector</v>
      </c>
      <c r="G1232" s="39">
        <f>INDEX('Crosswalk Particulates'!$E:$E,MATCH('2017 EPA Data'!$B1232,'Crosswalk Particulates'!$D:$D,0))</f>
        <v>0</v>
      </c>
      <c r="H1232" s="50">
        <f t="shared" si="19"/>
        <v>0</v>
      </c>
    </row>
    <row r="1233" spans="1:8" hidden="1">
      <c r="A1233" s="31" t="s">
        <v>2412</v>
      </c>
      <c r="B1233" s="31" t="s">
        <v>2618</v>
      </c>
      <c r="C1233" s="31" t="s">
        <v>2406</v>
      </c>
      <c r="D1233" s="41">
        <v>26296.942219705663</v>
      </c>
      <c r="E1233" s="31" t="s">
        <v>2407</v>
      </c>
      <c r="F1233" s="35" t="str">
        <f>INDEX('Crosswalk Particulates'!$B:$B,MATCH('2017 EPA Data'!A1233,'Crosswalk Particulates'!$A:$A,0))</f>
        <v>Transportation Sector</v>
      </c>
      <c r="G1233" s="39">
        <f>INDEX('Crosswalk Particulates'!$E:$E,MATCH('2017 EPA Data'!$B1233,'Crosswalk Particulates'!$D:$D,0))</f>
        <v>0</v>
      </c>
      <c r="H1233" s="50">
        <f t="shared" si="19"/>
        <v>0</v>
      </c>
    </row>
    <row r="1234" spans="1:8" hidden="1">
      <c r="A1234" s="31" t="s">
        <v>2430</v>
      </c>
      <c r="B1234" s="31" t="s">
        <v>2504</v>
      </c>
      <c r="C1234" s="31" t="s">
        <v>2446</v>
      </c>
      <c r="D1234" s="41">
        <v>26215.079995539927</v>
      </c>
      <c r="E1234" s="31" t="s">
        <v>2411</v>
      </c>
      <c r="F1234" s="35" t="str">
        <f>INDEX('Crosswalk Particulates'!$B:$B,MATCH('2017 EPA Data'!A1234,'Crosswalk Particulates'!$A:$A,0))</f>
        <v>Transportation Sector</v>
      </c>
      <c r="G1234" s="39" t="str">
        <f>INDEX('Crosswalk Particulates'!$E:$E,MATCH('2017 EPA Data'!$B1234,'Crosswalk Particulates'!$D:$D,0))</f>
        <v>SOx</v>
      </c>
      <c r="H1234" s="50">
        <f t="shared" si="19"/>
        <v>23781948812.529987</v>
      </c>
    </row>
    <row r="1235" spans="1:8" hidden="1">
      <c r="A1235" s="31" t="s">
        <v>2454</v>
      </c>
      <c r="B1235" s="31" t="s">
        <v>2447</v>
      </c>
      <c r="C1235" s="31" t="s">
        <v>2406</v>
      </c>
      <c r="D1235" s="41">
        <v>26179.914148200001</v>
      </c>
      <c r="E1235" s="31" t="s">
        <v>2407</v>
      </c>
      <c r="F1235" s="35" t="str">
        <f>INDEX('Crosswalk Particulates'!$B:$B,MATCH('2017 EPA Data'!A1235,'Crosswalk Particulates'!$A:$A,0))</f>
        <v>Electricity Sector</v>
      </c>
      <c r="G1235" s="39">
        <f>INDEX('Crosswalk Particulates'!$E:$E,MATCH('2017 EPA Data'!$B1235,'Crosswalk Particulates'!$D:$D,0))</f>
        <v>0</v>
      </c>
      <c r="H1235" s="50">
        <f t="shared" si="19"/>
        <v>0</v>
      </c>
    </row>
    <row r="1236" spans="1:8" hidden="1">
      <c r="A1236" s="31" t="s">
        <v>2427</v>
      </c>
      <c r="B1236" s="31" t="s">
        <v>2589</v>
      </c>
      <c r="C1236" s="31" t="s">
        <v>2406</v>
      </c>
      <c r="D1236" s="41">
        <v>26065.699578422398</v>
      </c>
      <c r="E1236" s="31" t="s">
        <v>2407</v>
      </c>
      <c r="F1236" s="35" t="str">
        <f>INDEX('Crosswalk Particulates'!$B:$B,MATCH('2017 EPA Data'!A1236,'Crosswalk Particulates'!$A:$A,0))</f>
        <v>process-other-industry</v>
      </c>
      <c r="G1236" s="39">
        <f>INDEX('Crosswalk Particulates'!$E:$E,MATCH('2017 EPA Data'!$B1236,'Crosswalk Particulates'!$D:$D,0))</f>
        <v>0</v>
      </c>
      <c r="H1236" s="50">
        <f t="shared" si="19"/>
        <v>0</v>
      </c>
    </row>
    <row r="1237" spans="1:8" hidden="1">
      <c r="A1237" s="31" t="s">
        <v>2427</v>
      </c>
      <c r="B1237" s="31" t="s">
        <v>2604</v>
      </c>
      <c r="C1237" s="31" t="s">
        <v>2406</v>
      </c>
      <c r="D1237" s="41">
        <v>26055.264076169999</v>
      </c>
      <c r="E1237" s="31" t="s">
        <v>2407</v>
      </c>
      <c r="F1237" s="35" t="str">
        <f>INDEX('Crosswalk Particulates'!$B:$B,MATCH('2017 EPA Data'!A1237,'Crosswalk Particulates'!$A:$A,0))</f>
        <v>process-other-industry</v>
      </c>
      <c r="G1237" s="39">
        <f>INDEX('Crosswalk Particulates'!$E:$E,MATCH('2017 EPA Data'!$B1237,'Crosswalk Particulates'!$D:$D,0))</f>
        <v>0</v>
      </c>
      <c r="H1237" s="50">
        <f t="shared" si="19"/>
        <v>0</v>
      </c>
    </row>
    <row r="1238" spans="1:8" hidden="1">
      <c r="A1238" s="31" t="s">
        <v>2418</v>
      </c>
      <c r="B1238" s="31" t="s">
        <v>2605</v>
      </c>
      <c r="D1238" s="41">
        <v>26011.421076745199</v>
      </c>
      <c r="E1238" s="31" t="s">
        <v>2411</v>
      </c>
      <c r="F1238" s="35" t="str">
        <f>INDEX('Crosswalk Particulates'!$B:$B,MATCH('2017 EPA Data'!A1238,'Crosswalk Particulates'!$A:$A,0))</f>
        <v>Other-EPA</v>
      </c>
      <c r="G1238" s="39" t="str">
        <f>INDEX('Crosswalk Particulates'!$E:$E,MATCH('2017 EPA Data'!$B1238,'Crosswalk Particulates'!$D:$D,0))</f>
        <v>BC</v>
      </c>
      <c r="H1238" s="50">
        <f t="shared" si="19"/>
        <v>23597192329.512753</v>
      </c>
    </row>
    <row r="1239" spans="1:8" hidden="1">
      <c r="A1239" s="31" t="s">
        <v>2496</v>
      </c>
      <c r="B1239" s="31" t="s">
        <v>2504</v>
      </c>
      <c r="C1239" s="31" t="s">
        <v>2446</v>
      </c>
      <c r="D1239" s="41">
        <v>25961.667316362</v>
      </c>
      <c r="E1239" s="31" t="s">
        <v>2411</v>
      </c>
      <c r="F1239" s="35" t="str">
        <f>INDEX('Crosswalk Particulates'!$B:$B,MATCH('2017 EPA Data'!A1239,'Crosswalk Particulates'!$A:$A,0))</f>
        <v>process-cement-industry</v>
      </c>
      <c r="G1239" s="39" t="str">
        <f>INDEX('Crosswalk Particulates'!$E:$E,MATCH('2017 EPA Data'!$B1239,'Crosswalk Particulates'!$D:$D,0))</f>
        <v>SOx</v>
      </c>
      <c r="H1239" s="50">
        <f t="shared" si="19"/>
        <v>23552056423.657593</v>
      </c>
    </row>
    <row r="1240" spans="1:8" hidden="1">
      <c r="A1240" s="31" t="s">
        <v>2440</v>
      </c>
      <c r="B1240" s="31" t="s">
        <v>2571</v>
      </c>
      <c r="C1240" s="31" t="s">
        <v>2406</v>
      </c>
      <c r="D1240" s="41">
        <v>25937.029823607587</v>
      </c>
      <c r="E1240" s="31" t="s">
        <v>2407</v>
      </c>
      <c r="F1240" s="35" t="str">
        <f>INDEX('Crosswalk Particulates'!$B:$B,MATCH('2017 EPA Data'!A1240,'Crosswalk Particulates'!$A:$A,0))</f>
        <v>industry-fuel-natural gas</v>
      </c>
      <c r="G1240" s="39">
        <f>INDEX('Crosswalk Particulates'!$E:$E,MATCH('2017 EPA Data'!$B1240,'Crosswalk Particulates'!$D:$D,0))</f>
        <v>0</v>
      </c>
      <c r="H1240" s="50">
        <f t="shared" si="19"/>
        <v>0</v>
      </c>
    </row>
    <row r="1241" spans="1:8" hidden="1">
      <c r="A1241" s="31" t="s">
        <v>2412</v>
      </c>
      <c r="B1241" s="31" t="s">
        <v>2515</v>
      </c>
      <c r="C1241" s="31" t="s">
        <v>2406</v>
      </c>
      <c r="D1241" s="41">
        <v>25893.846504814206</v>
      </c>
      <c r="E1241" s="31" t="s">
        <v>2407</v>
      </c>
      <c r="F1241" s="35" t="str">
        <f>INDEX('Crosswalk Particulates'!$B:$B,MATCH('2017 EPA Data'!A1241,'Crosswalk Particulates'!$A:$A,0))</f>
        <v>Transportation Sector</v>
      </c>
      <c r="G1241" s="39">
        <f>INDEX('Crosswalk Particulates'!$E:$E,MATCH('2017 EPA Data'!$B1241,'Crosswalk Particulates'!$D:$D,0))</f>
        <v>0</v>
      </c>
      <c r="H1241" s="50">
        <f t="shared" si="19"/>
        <v>0</v>
      </c>
    </row>
    <row r="1242" spans="1:8" hidden="1">
      <c r="A1242" s="31" t="s">
        <v>2436</v>
      </c>
      <c r="B1242" s="31" t="s">
        <v>2611</v>
      </c>
      <c r="C1242" s="31" t="s">
        <v>2406</v>
      </c>
      <c r="D1242" s="41">
        <v>25876.74158449574</v>
      </c>
      <c r="E1242" s="31" t="s">
        <v>2407</v>
      </c>
      <c r="F1242" s="35" t="str">
        <f>INDEX('Crosswalk Particulates'!$B:$B,MATCH('2017 EPA Data'!A1242,'Crosswalk Particulates'!$A:$A,0))</f>
        <v>process-other-industry</v>
      </c>
      <c r="G1242" s="39">
        <f>INDEX('Crosswalk Particulates'!$E:$E,MATCH('2017 EPA Data'!$B1242,'Crosswalk Particulates'!$D:$D,0))</f>
        <v>0</v>
      </c>
      <c r="H1242" s="50">
        <f t="shared" si="19"/>
        <v>0</v>
      </c>
    </row>
    <row r="1243" spans="1:8" hidden="1">
      <c r="A1243" s="31" t="s">
        <v>2431</v>
      </c>
      <c r="B1243" s="31" t="s">
        <v>2619</v>
      </c>
      <c r="C1243" s="31" t="s">
        <v>2406</v>
      </c>
      <c r="D1243" s="41">
        <v>25737.807282472888</v>
      </c>
      <c r="E1243" s="31" t="s">
        <v>2407</v>
      </c>
      <c r="F1243" s="35" t="str">
        <f>INDEX('Crosswalk Particulates'!$B:$B,MATCH('2017 EPA Data'!A1243,'Crosswalk Particulates'!$A:$A,0))</f>
        <v>process-ngps-industry</v>
      </c>
      <c r="G1243" s="39">
        <f>INDEX('Crosswalk Particulates'!$E:$E,MATCH('2017 EPA Data'!$B1243,'Crosswalk Particulates'!$D:$D,0))</f>
        <v>0</v>
      </c>
      <c r="H1243" s="50">
        <f t="shared" si="19"/>
        <v>0</v>
      </c>
    </row>
    <row r="1244" spans="1:8" hidden="1">
      <c r="A1244" s="31" t="s">
        <v>2408</v>
      </c>
      <c r="B1244" s="31" t="s">
        <v>2493</v>
      </c>
      <c r="C1244" s="31" t="s">
        <v>2406</v>
      </c>
      <c r="D1244" s="41">
        <v>25714.687257990001</v>
      </c>
      <c r="E1244" s="31" t="s">
        <v>2407</v>
      </c>
      <c r="F1244" s="35" t="str">
        <f>INDEX('Crosswalk Particulates'!$B:$B,MATCH('2017 EPA Data'!A1244,'Crosswalk Particulates'!$A:$A,0))</f>
        <v>process-other-industry</v>
      </c>
      <c r="G1244" s="39">
        <f>INDEX('Crosswalk Particulates'!$E:$E,MATCH('2017 EPA Data'!$B1244,'Crosswalk Particulates'!$D:$D,0))</f>
        <v>0</v>
      </c>
      <c r="H1244" s="50">
        <f t="shared" si="19"/>
        <v>0</v>
      </c>
    </row>
    <row r="1245" spans="1:8" hidden="1">
      <c r="A1245" s="31" t="s">
        <v>2421</v>
      </c>
      <c r="B1245" s="31" t="s">
        <v>2457</v>
      </c>
      <c r="C1245" s="31" t="s">
        <v>2406</v>
      </c>
      <c r="D1245" s="41">
        <v>25709.357543794002</v>
      </c>
      <c r="E1245" s="31" t="s">
        <v>2407</v>
      </c>
      <c r="F1245" s="35" t="str">
        <f>INDEX('Crosswalk Particulates'!$B:$B,MATCH('2017 EPA Data'!A1245,'Crosswalk Particulates'!$A:$A,0))</f>
        <v>Other-EPA</v>
      </c>
      <c r="G1245" s="39">
        <f>INDEX('Crosswalk Particulates'!$E:$E,MATCH('2017 EPA Data'!$B1245,'Crosswalk Particulates'!$D:$D,0))</f>
        <v>0</v>
      </c>
      <c r="H1245" s="50">
        <f t="shared" si="19"/>
        <v>0</v>
      </c>
    </row>
    <row r="1246" spans="1:8" hidden="1">
      <c r="A1246" s="31" t="s">
        <v>2408</v>
      </c>
      <c r="B1246" s="31" t="s">
        <v>2568</v>
      </c>
      <c r="C1246" s="31" t="s">
        <v>2406</v>
      </c>
      <c r="D1246" s="41">
        <v>25641.534168979</v>
      </c>
      <c r="E1246" s="31" t="s">
        <v>2407</v>
      </c>
      <c r="F1246" s="35" t="str">
        <f>INDEX('Crosswalk Particulates'!$B:$B,MATCH('2017 EPA Data'!A1246,'Crosswalk Particulates'!$A:$A,0))</f>
        <v>process-other-industry</v>
      </c>
      <c r="G1246" s="39">
        <f>INDEX('Crosswalk Particulates'!$E:$E,MATCH('2017 EPA Data'!$B1246,'Crosswalk Particulates'!$D:$D,0))</f>
        <v>0</v>
      </c>
      <c r="H1246" s="50">
        <f t="shared" si="19"/>
        <v>0</v>
      </c>
    </row>
    <row r="1247" spans="1:8" hidden="1">
      <c r="A1247" s="31" t="s">
        <v>2436</v>
      </c>
      <c r="B1247" s="31" t="s">
        <v>2548</v>
      </c>
      <c r="C1247" s="31" t="s">
        <v>2406</v>
      </c>
      <c r="D1247" s="41">
        <v>25348.242888119679</v>
      </c>
      <c r="E1247" s="31" t="s">
        <v>2407</v>
      </c>
      <c r="F1247" s="35" t="str">
        <f>INDEX('Crosswalk Particulates'!$B:$B,MATCH('2017 EPA Data'!A1247,'Crosswalk Particulates'!$A:$A,0))</f>
        <v>process-other-industry</v>
      </c>
      <c r="G1247" s="39">
        <f>INDEX('Crosswalk Particulates'!$E:$E,MATCH('2017 EPA Data'!$B1247,'Crosswalk Particulates'!$D:$D,0))</f>
        <v>0</v>
      </c>
      <c r="H1247" s="50">
        <f t="shared" si="19"/>
        <v>0</v>
      </c>
    </row>
    <row r="1248" spans="1:8" hidden="1">
      <c r="A1248" s="31" t="s">
        <v>2491</v>
      </c>
      <c r="B1248" s="31" t="s">
        <v>2420</v>
      </c>
      <c r="C1248" s="31" t="s">
        <v>2406</v>
      </c>
      <c r="D1248" s="41">
        <v>25337.739026700001</v>
      </c>
      <c r="E1248" s="31" t="s">
        <v>2407</v>
      </c>
      <c r="F1248" s="35" t="str">
        <f>INDEX('Crosswalk Particulates'!$B:$B,MATCH('2017 EPA Data'!A1248,'Crosswalk Particulates'!$A:$A,0))</f>
        <v>process-other-industry</v>
      </c>
      <c r="G1248" s="39">
        <f>INDEX('Crosswalk Particulates'!$E:$E,MATCH('2017 EPA Data'!$B1248,'Crosswalk Particulates'!$D:$D,0))</f>
        <v>0</v>
      </c>
      <c r="H1248" s="50">
        <f t="shared" si="19"/>
        <v>0</v>
      </c>
    </row>
    <row r="1249" spans="1:8" hidden="1">
      <c r="A1249" s="31" t="s">
        <v>2438</v>
      </c>
      <c r="B1249" s="31" t="s">
        <v>2514</v>
      </c>
      <c r="C1249" s="31" t="s">
        <v>2406</v>
      </c>
      <c r="D1249" s="41">
        <v>25328.511972510314</v>
      </c>
      <c r="E1249" s="31" t="s">
        <v>2407</v>
      </c>
      <c r="F1249" s="35" t="str">
        <f>INDEX('Crosswalk Particulates'!$B:$B,MATCH('2017 EPA Data'!A1249,'Crosswalk Particulates'!$A:$A,0))</f>
        <v>Residential Buildings Sector</v>
      </c>
      <c r="G1249" s="39">
        <f>INDEX('Crosswalk Particulates'!$E:$E,MATCH('2017 EPA Data'!$B1249,'Crosswalk Particulates'!$D:$D,0))</f>
        <v>0</v>
      </c>
      <c r="H1249" s="50">
        <f t="shared" si="19"/>
        <v>0</v>
      </c>
    </row>
    <row r="1250" spans="1:8" hidden="1">
      <c r="A1250" s="31" t="s">
        <v>2448</v>
      </c>
      <c r="B1250" s="31" t="s">
        <v>2504</v>
      </c>
      <c r="C1250" s="31" t="s">
        <v>2446</v>
      </c>
      <c r="D1250" s="41">
        <v>25251.843276548585</v>
      </c>
      <c r="E1250" s="31" t="s">
        <v>2411</v>
      </c>
      <c r="F1250" s="35" t="str">
        <f>INDEX('Crosswalk Particulates'!$B:$B,MATCH('2017 EPA Data'!A1250,'Crosswalk Particulates'!$A:$A,0))</f>
        <v>process-waste-industry</v>
      </c>
      <c r="G1250" s="39" t="str">
        <f>INDEX('Crosswalk Particulates'!$E:$E,MATCH('2017 EPA Data'!$B1250,'Crosswalk Particulates'!$D:$D,0))</f>
        <v>SOx</v>
      </c>
      <c r="H1250" s="50">
        <f t="shared" si="19"/>
        <v>22908114120.84494</v>
      </c>
    </row>
    <row r="1251" spans="1:8" hidden="1">
      <c r="A1251" s="31" t="s">
        <v>2408</v>
      </c>
      <c r="B1251" s="31" t="s">
        <v>2611</v>
      </c>
      <c r="C1251" s="31" t="s">
        <v>2406</v>
      </c>
      <c r="D1251" s="41">
        <v>25222.846336899402</v>
      </c>
      <c r="E1251" s="31" t="s">
        <v>2407</v>
      </c>
      <c r="F1251" s="35" t="str">
        <f>INDEX('Crosswalk Particulates'!$B:$B,MATCH('2017 EPA Data'!A1251,'Crosswalk Particulates'!$A:$A,0))</f>
        <v>process-other-industry</v>
      </c>
      <c r="G1251" s="39">
        <f>INDEX('Crosswalk Particulates'!$E:$E,MATCH('2017 EPA Data'!$B1251,'Crosswalk Particulates'!$D:$D,0))</f>
        <v>0</v>
      </c>
      <c r="H1251" s="50">
        <f t="shared" si="19"/>
        <v>0</v>
      </c>
    </row>
    <row r="1252" spans="1:8" hidden="1">
      <c r="A1252" s="31" t="s">
        <v>2491</v>
      </c>
      <c r="B1252" s="31" t="s">
        <v>2413</v>
      </c>
      <c r="C1252" s="31" t="s">
        <v>2406</v>
      </c>
      <c r="D1252" s="41">
        <v>25185.651979822</v>
      </c>
      <c r="E1252" s="31" t="s">
        <v>2407</v>
      </c>
      <c r="F1252" s="35" t="str">
        <f>INDEX('Crosswalk Particulates'!$B:$B,MATCH('2017 EPA Data'!A1252,'Crosswalk Particulates'!$A:$A,0))</f>
        <v>process-other-industry</v>
      </c>
      <c r="G1252" s="39">
        <f>INDEX('Crosswalk Particulates'!$E:$E,MATCH('2017 EPA Data'!$B1252,'Crosswalk Particulates'!$D:$D,0))</f>
        <v>0</v>
      </c>
      <c r="H1252" s="50">
        <f t="shared" si="19"/>
        <v>0</v>
      </c>
    </row>
    <row r="1253" spans="1:8" hidden="1">
      <c r="A1253" s="31" t="s">
        <v>2467</v>
      </c>
      <c r="B1253" s="31" t="s">
        <v>2422</v>
      </c>
      <c r="C1253" s="31" t="s">
        <v>2406</v>
      </c>
      <c r="D1253" s="41">
        <v>25154.228294</v>
      </c>
      <c r="E1253" s="31" t="s">
        <v>2407</v>
      </c>
      <c r="F1253" s="35" t="str">
        <f>INDEX('Crosswalk Particulates'!$B:$B,MATCH('2017 EPA Data'!A1253,'Crosswalk Particulates'!$A:$A,0))</f>
        <v>process-chemicals-industry</v>
      </c>
      <c r="G1253" s="39">
        <f>INDEX('Crosswalk Particulates'!$E:$E,MATCH('2017 EPA Data'!$B1253,'Crosswalk Particulates'!$D:$D,0))</f>
        <v>0</v>
      </c>
      <c r="H1253" s="50">
        <f t="shared" si="19"/>
        <v>0</v>
      </c>
    </row>
    <row r="1254" spans="1:8" hidden="1">
      <c r="A1254" s="31" t="s">
        <v>2408</v>
      </c>
      <c r="B1254" s="31" t="s">
        <v>2593</v>
      </c>
      <c r="C1254" s="31" t="s">
        <v>2406</v>
      </c>
      <c r="D1254" s="41">
        <v>25045.958918</v>
      </c>
      <c r="E1254" s="31" t="s">
        <v>2407</v>
      </c>
      <c r="F1254" s="35" t="str">
        <f>INDEX('Crosswalk Particulates'!$B:$B,MATCH('2017 EPA Data'!A1254,'Crosswalk Particulates'!$A:$A,0))</f>
        <v>process-other-industry</v>
      </c>
      <c r="G1254" s="39">
        <f>INDEX('Crosswalk Particulates'!$E:$E,MATCH('2017 EPA Data'!$B1254,'Crosswalk Particulates'!$D:$D,0))</f>
        <v>0</v>
      </c>
      <c r="H1254" s="50">
        <f t="shared" si="19"/>
        <v>0</v>
      </c>
    </row>
    <row r="1255" spans="1:8" hidden="1">
      <c r="A1255" s="31" t="s">
        <v>2473</v>
      </c>
      <c r="B1255" s="31" t="s">
        <v>2482</v>
      </c>
      <c r="C1255" s="31" t="s">
        <v>2406</v>
      </c>
      <c r="D1255" s="41">
        <v>25020.1106</v>
      </c>
      <c r="E1255" s="31" t="s">
        <v>2407</v>
      </c>
      <c r="F1255" s="35" t="str">
        <f>INDEX('Crosswalk Particulates'!$B:$B,MATCH('2017 EPA Data'!A1255,'Crosswalk Particulates'!$A:$A,0))</f>
        <v>Electricity Sector</v>
      </c>
      <c r="G1255" s="39">
        <f>INDEX('Crosswalk Particulates'!$E:$E,MATCH('2017 EPA Data'!$B1255,'Crosswalk Particulates'!$D:$D,0))</f>
        <v>0</v>
      </c>
      <c r="H1255" s="50">
        <f t="shared" si="19"/>
        <v>0</v>
      </c>
    </row>
    <row r="1256" spans="1:8" hidden="1">
      <c r="A1256" s="31" t="s">
        <v>2518</v>
      </c>
      <c r="B1256" s="31" t="s">
        <v>2575</v>
      </c>
      <c r="C1256" s="31" t="s">
        <v>2406</v>
      </c>
      <c r="D1256" s="41">
        <v>24976.390826864314</v>
      </c>
      <c r="E1256" s="31" t="s">
        <v>2407</v>
      </c>
      <c r="F1256" s="35" t="str">
        <f>INDEX('Crosswalk Particulates'!$B:$B,MATCH('2017 EPA Data'!A1256,'Crosswalk Particulates'!$A:$A,0))</f>
        <v>industry-fuel-oil</v>
      </c>
      <c r="G1256" s="39">
        <f>INDEX('Crosswalk Particulates'!$E:$E,MATCH('2017 EPA Data'!$B1256,'Crosswalk Particulates'!$D:$D,0))</f>
        <v>0</v>
      </c>
      <c r="H1256" s="50">
        <f t="shared" si="19"/>
        <v>0</v>
      </c>
    </row>
    <row r="1257" spans="1:8" hidden="1">
      <c r="A1257" s="31" t="s">
        <v>2412</v>
      </c>
      <c r="B1257" s="31" t="s">
        <v>2514</v>
      </c>
      <c r="C1257" s="31" t="s">
        <v>2406</v>
      </c>
      <c r="D1257" s="41">
        <v>24918.257174831855</v>
      </c>
      <c r="E1257" s="31" t="s">
        <v>2407</v>
      </c>
      <c r="F1257" s="35" t="str">
        <f>INDEX('Crosswalk Particulates'!$B:$B,MATCH('2017 EPA Data'!A1257,'Crosswalk Particulates'!$A:$A,0))</f>
        <v>Transportation Sector</v>
      </c>
      <c r="G1257" s="39">
        <f>INDEX('Crosswalk Particulates'!$E:$E,MATCH('2017 EPA Data'!$B1257,'Crosswalk Particulates'!$D:$D,0))</f>
        <v>0</v>
      </c>
      <c r="H1257" s="50">
        <f t="shared" si="19"/>
        <v>0</v>
      </c>
    </row>
    <row r="1258" spans="1:8" hidden="1">
      <c r="A1258" s="31" t="s">
        <v>2470</v>
      </c>
      <c r="B1258" s="31" t="s">
        <v>2479</v>
      </c>
      <c r="C1258" s="31" t="s">
        <v>2446</v>
      </c>
      <c r="D1258" s="41">
        <v>24850.622506063701</v>
      </c>
      <c r="E1258" s="31" t="s">
        <v>2411</v>
      </c>
      <c r="F1258" s="35" t="str">
        <f>INDEX('Crosswalk Particulates'!$B:$B,MATCH('2017 EPA Data'!A1258,'Crosswalk Particulates'!$A:$A,0))</f>
        <v>Electricity Sector</v>
      </c>
      <c r="G1258" s="39" t="str">
        <f>INDEX('Crosswalk Particulates'!$E:$E,MATCH('2017 EPA Data'!$B1258,'Crosswalk Particulates'!$D:$D,0))</f>
        <v>PM10</v>
      </c>
      <c r="H1258" s="50">
        <f t="shared" si="19"/>
        <v>22544132327.624447</v>
      </c>
    </row>
    <row r="1259" spans="1:8" hidden="1">
      <c r="A1259" s="31" t="s">
        <v>2518</v>
      </c>
      <c r="B1259" s="31" t="s">
        <v>2460</v>
      </c>
      <c r="C1259" s="31" t="s">
        <v>2406</v>
      </c>
      <c r="D1259" s="41">
        <v>24766.255000000001</v>
      </c>
      <c r="E1259" s="31" t="s">
        <v>2407</v>
      </c>
      <c r="F1259" s="35" t="str">
        <f>INDEX('Crosswalk Particulates'!$B:$B,MATCH('2017 EPA Data'!A1259,'Crosswalk Particulates'!$A:$A,0))</f>
        <v>industry-fuel-oil</v>
      </c>
      <c r="G1259" s="39">
        <f>INDEX('Crosswalk Particulates'!$E:$E,MATCH('2017 EPA Data'!$B1259,'Crosswalk Particulates'!$D:$D,0))</f>
        <v>0</v>
      </c>
      <c r="H1259" s="50">
        <f t="shared" si="19"/>
        <v>0</v>
      </c>
    </row>
    <row r="1260" spans="1:8" hidden="1">
      <c r="A1260" s="31" t="s">
        <v>2412</v>
      </c>
      <c r="B1260" s="31" t="s">
        <v>2548</v>
      </c>
      <c r="C1260" s="31" t="s">
        <v>2406</v>
      </c>
      <c r="D1260" s="41">
        <v>24763.652482187899</v>
      </c>
      <c r="E1260" s="31" t="s">
        <v>2407</v>
      </c>
      <c r="F1260" s="35" t="str">
        <f>INDEX('Crosswalk Particulates'!$B:$B,MATCH('2017 EPA Data'!A1260,'Crosswalk Particulates'!$A:$A,0))</f>
        <v>Transportation Sector</v>
      </c>
      <c r="G1260" s="39">
        <f>INDEX('Crosswalk Particulates'!$E:$E,MATCH('2017 EPA Data'!$B1260,'Crosswalk Particulates'!$D:$D,0))</f>
        <v>0</v>
      </c>
      <c r="H1260" s="50">
        <f t="shared" si="19"/>
        <v>0</v>
      </c>
    </row>
    <row r="1261" spans="1:8" hidden="1">
      <c r="A1261" s="31" t="s">
        <v>2454</v>
      </c>
      <c r="B1261" s="31" t="s">
        <v>2487</v>
      </c>
      <c r="C1261" s="31" t="s">
        <v>2406</v>
      </c>
      <c r="D1261" s="41">
        <v>24631.522755689999</v>
      </c>
      <c r="E1261" s="31" t="s">
        <v>2407</v>
      </c>
      <c r="F1261" s="35" t="str">
        <f>INDEX('Crosswalk Particulates'!$B:$B,MATCH('2017 EPA Data'!A1261,'Crosswalk Particulates'!$A:$A,0))</f>
        <v>Electricity Sector</v>
      </c>
      <c r="G1261" s="39">
        <f>INDEX('Crosswalk Particulates'!$E:$E,MATCH('2017 EPA Data'!$B1261,'Crosswalk Particulates'!$D:$D,0))</f>
        <v>0</v>
      </c>
      <c r="H1261" s="50">
        <f t="shared" si="19"/>
        <v>0</v>
      </c>
    </row>
    <row r="1262" spans="1:8" hidden="1">
      <c r="A1262" s="31" t="s">
        <v>2508</v>
      </c>
      <c r="B1262" s="31" t="s">
        <v>2579</v>
      </c>
      <c r="C1262" s="31" t="s">
        <v>2406</v>
      </c>
      <c r="D1262" s="41">
        <v>24542.9205</v>
      </c>
      <c r="E1262" s="31" t="s">
        <v>2407</v>
      </c>
      <c r="F1262" s="35" t="str">
        <f>INDEX('Crosswalk Particulates'!$B:$B,MATCH('2017 EPA Data'!A1262,'Crosswalk Particulates'!$A:$A,0))</f>
        <v>process-iron and steel-industry</v>
      </c>
      <c r="G1262" s="39">
        <f>INDEX('Crosswalk Particulates'!$E:$E,MATCH('2017 EPA Data'!$B1262,'Crosswalk Particulates'!$D:$D,0))</f>
        <v>0</v>
      </c>
      <c r="H1262" s="50">
        <f t="shared" si="19"/>
        <v>0</v>
      </c>
    </row>
    <row r="1263" spans="1:8" hidden="1">
      <c r="A1263" s="31" t="s">
        <v>2481</v>
      </c>
      <c r="B1263" s="31" t="s">
        <v>2466</v>
      </c>
      <c r="C1263" s="31" t="s">
        <v>2406</v>
      </c>
      <c r="D1263" s="41">
        <v>24507.889796664</v>
      </c>
      <c r="E1263" s="31" t="s">
        <v>2407</v>
      </c>
      <c r="F1263" s="35" t="str">
        <f>INDEX('Crosswalk Particulates'!$B:$B,MATCH('2017 EPA Data'!A1263,'Crosswalk Particulates'!$A:$A,0))</f>
        <v>process-ngps-industry</v>
      </c>
      <c r="G1263" s="39">
        <f>INDEX('Crosswalk Particulates'!$E:$E,MATCH('2017 EPA Data'!$B1263,'Crosswalk Particulates'!$D:$D,0))</f>
        <v>0</v>
      </c>
      <c r="H1263" s="50">
        <f t="shared" si="19"/>
        <v>0</v>
      </c>
    </row>
    <row r="1264" spans="1:8" hidden="1">
      <c r="A1264" s="31" t="s">
        <v>2427</v>
      </c>
      <c r="B1264" s="31" t="s">
        <v>2504</v>
      </c>
      <c r="C1264" s="31" t="s">
        <v>2446</v>
      </c>
      <c r="D1264" s="41">
        <v>24411.538496623951</v>
      </c>
      <c r="E1264" s="31" t="s">
        <v>2411</v>
      </c>
      <c r="F1264" s="35" t="str">
        <f>INDEX('Crosswalk Particulates'!$B:$B,MATCH('2017 EPA Data'!A1264,'Crosswalk Particulates'!$A:$A,0))</f>
        <v>process-other-industry</v>
      </c>
      <c r="G1264" s="39" t="str">
        <f>INDEX('Crosswalk Particulates'!$E:$E,MATCH('2017 EPA Data'!$B1264,'Crosswalk Particulates'!$D:$D,0))</f>
        <v>SOx</v>
      </c>
      <c r="H1264" s="50">
        <f t="shared" si="19"/>
        <v>22145801540.96756</v>
      </c>
    </row>
    <row r="1265" spans="1:8" hidden="1">
      <c r="A1265" s="31" t="s">
        <v>2436</v>
      </c>
      <c r="B1265" s="31" t="s">
        <v>2482</v>
      </c>
      <c r="C1265" s="31" t="s">
        <v>2406</v>
      </c>
      <c r="D1265" s="41">
        <v>24355.841124136001</v>
      </c>
      <c r="E1265" s="31" t="s">
        <v>2407</v>
      </c>
      <c r="F1265" s="35" t="str">
        <f>INDEX('Crosswalk Particulates'!$B:$B,MATCH('2017 EPA Data'!A1265,'Crosswalk Particulates'!$A:$A,0))</f>
        <v>process-other-industry</v>
      </c>
      <c r="G1265" s="39">
        <f>INDEX('Crosswalk Particulates'!$E:$E,MATCH('2017 EPA Data'!$B1265,'Crosswalk Particulates'!$D:$D,0))</f>
        <v>0</v>
      </c>
      <c r="H1265" s="50">
        <f t="shared" si="19"/>
        <v>0</v>
      </c>
    </row>
    <row r="1266" spans="1:8" hidden="1">
      <c r="A1266" s="31" t="s">
        <v>2421</v>
      </c>
      <c r="B1266" s="31" t="s">
        <v>2618</v>
      </c>
      <c r="C1266" s="31" t="s">
        <v>2406</v>
      </c>
      <c r="D1266" s="41">
        <v>24309.478893590462</v>
      </c>
      <c r="E1266" s="31" t="s">
        <v>2407</v>
      </c>
      <c r="F1266" s="35" t="str">
        <f>INDEX('Crosswalk Particulates'!$B:$B,MATCH('2017 EPA Data'!A1266,'Crosswalk Particulates'!$A:$A,0))</f>
        <v>Other-EPA</v>
      </c>
      <c r="G1266" s="39">
        <f>INDEX('Crosswalk Particulates'!$E:$E,MATCH('2017 EPA Data'!$B1266,'Crosswalk Particulates'!$D:$D,0))</f>
        <v>0</v>
      </c>
      <c r="H1266" s="50">
        <f t="shared" si="19"/>
        <v>0</v>
      </c>
    </row>
    <row r="1267" spans="1:8" hidden="1">
      <c r="A1267" s="31" t="s">
        <v>2421</v>
      </c>
      <c r="B1267" s="31" t="s">
        <v>2542</v>
      </c>
      <c r="C1267" s="31" t="s">
        <v>2406</v>
      </c>
      <c r="D1267" s="41">
        <v>24309.478893590462</v>
      </c>
      <c r="E1267" s="31" t="s">
        <v>2407</v>
      </c>
      <c r="F1267" s="35" t="str">
        <f>INDEX('Crosswalk Particulates'!$B:$B,MATCH('2017 EPA Data'!A1267,'Crosswalk Particulates'!$A:$A,0))</f>
        <v>Other-EPA</v>
      </c>
      <c r="G1267" s="39">
        <f>INDEX('Crosswalk Particulates'!$E:$E,MATCH('2017 EPA Data'!$B1267,'Crosswalk Particulates'!$D:$D,0))</f>
        <v>0</v>
      </c>
      <c r="H1267" s="50">
        <f t="shared" si="19"/>
        <v>0</v>
      </c>
    </row>
    <row r="1268" spans="1:8" hidden="1">
      <c r="A1268" s="31" t="s">
        <v>2467</v>
      </c>
      <c r="B1268" s="31" t="s">
        <v>2494</v>
      </c>
      <c r="C1268" s="31" t="s">
        <v>2446</v>
      </c>
      <c r="D1268" s="41">
        <v>24302.295031477621</v>
      </c>
      <c r="E1268" s="31" t="s">
        <v>2411</v>
      </c>
      <c r="F1268" s="35" t="str">
        <f>INDEX('Crosswalk Particulates'!$B:$B,MATCH('2017 EPA Data'!A1268,'Crosswalk Particulates'!$A:$A,0))</f>
        <v>process-chemicals-industry</v>
      </c>
      <c r="G1268" s="39">
        <f>INDEX('Crosswalk Particulates'!$E:$E,MATCH('2017 EPA Data'!$B1268,'Crosswalk Particulates'!$D:$D,0))</f>
        <v>0</v>
      </c>
      <c r="H1268" s="50">
        <f t="shared" si="19"/>
        <v>22046697418.582451</v>
      </c>
    </row>
    <row r="1269" spans="1:8" hidden="1">
      <c r="A1269" s="31" t="s">
        <v>2470</v>
      </c>
      <c r="B1269" s="31" t="s">
        <v>2499</v>
      </c>
      <c r="C1269" s="31" t="s">
        <v>2446</v>
      </c>
      <c r="D1269" s="41">
        <v>24243.313299512258</v>
      </c>
      <c r="E1269" s="31" t="s">
        <v>2411</v>
      </c>
      <c r="F1269" s="35" t="str">
        <f>INDEX('Crosswalk Particulates'!$B:$B,MATCH('2017 EPA Data'!A1269,'Crosswalk Particulates'!$A:$A,0))</f>
        <v>Electricity Sector</v>
      </c>
      <c r="G1269" s="39" t="str">
        <f>INDEX('Crosswalk Particulates'!$E:$E,MATCH('2017 EPA Data'!$B1269,'Crosswalk Particulates'!$D:$D,0))</f>
        <v>PM25</v>
      </c>
      <c r="H1269" s="50">
        <f t="shared" si="19"/>
        <v>21993190027.771008</v>
      </c>
    </row>
    <row r="1270" spans="1:8" hidden="1">
      <c r="A1270" s="31" t="s">
        <v>2481</v>
      </c>
      <c r="B1270" s="31" t="s">
        <v>2568</v>
      </c>
      <c r="C1270" s="31" t="s">
        <v>2406</v>
      </c>
      <c r="D1270" s="41">
        <v>24138.4508584</v>
      </c>
      <c r="E1270" s="31" t="s">
        <v>2407</v>
      </c>
      <c r="F1270" s="35" t="str">
        <f>INDEX('Crosswalk Particulates'!$B:$B,MATCH('2017 EPA Data'!A1270,'Crosswalk Particulates'!$A:$A,0))</f>
        <v>process-ngps-industry</v>
      </c>
      <c r="G1270" s="39">
        <f>INDEX('Crosswalk Particulates'!$E:$E,MATCH('2017 EPA Data'!$B1270,'Crosswalk Particulates'!$D:$D,0))</f>
        <v>0</v>
      </c>
      <c r="H1270" s="50">
        <f t="shared" si="19"/>
        <v>0</v>
      </c>
    </row>
    <row r="1271" spans="1:8" hidden="1">
      <c r="A1271" s="31" t="s">
        <v>2452</v>
      </c>
      <c r="B1271" s="31" t="s">
        <v>2424</v>
      </c>
      <c r="C1271" s="31" t="s">
        <v>2406</v>
      </c>
      <c r="D1271" s="41">
        <v>24030.67727015265</v>
      </c>
      <c r="E1271" s="31" t="s">
        <v>2407</v>
      </c>
      <c r="F1271" s="35" t="str">
        <f>INDEX('Crosswalk Particulates'!$B:$B,MATCH('2017 EPA Data'!A1271,'Crosswalk Particulates'!$A:$A,0))</f>
        <v>Other-EPA</v>
      </c>
      <c r="G1271" s="39">
        <f>INDEX('Crosswalk Particulates'!$E:$E,MATCH('2017 EPA Data'!$B1271,'Crosswalk Particulates'!$D:$D,0))</f>
        <v>0</v>
      </c>
      <c r="H1271" s="50">
        <f t="shared" si="19"/>
        <v>0</v>
      </c>
    </row>
    <row r="1272" spans="1:8" hidden="1">
      <c r="A1272" s="31" t="s">
        <v>2475</v>
      </c>
      <c r="B1272" s="31" t="s">
        <v>2455</v>
      </c>
      <c r="C1272" s="31" t="s">
        <v>2406</v>
      </c>
      <c r="D1272" s="41">
        <v>23973.468400000002</v>
      </c>
      <c r="E1272" s="31" t="s">
        <v>2407</v>
      </c>
      <c r="F1272" s="35" t="str">
        <f>INDEX('Crosswalk Particulates'!$B:$B,MATCH('2017 EPA Data'!A1272,'Crosswalk Particulates'!$A:$A,0))</f>
        <v>process-other-industry</v>
      </c>
      <c r="G1272" s="39">
        <f>INDEX('Crosswalk Particulates'!$E:$E,MATCH('2017 EPA Data'!$B1272,'Crosswalk Particulates'!$D:$D,0))</f>
        <v>0</v>
      </c>
      <c r="H1272" s="50">
        <f t="shared" si="19"/>
        <v>0</v>
      </c>
    </row>
    <row r="1273" spans="1:8" hidden="1">
      <c r="A1273" s="31" t="s">
        <v>2470</v>
      </c>
      <c r="B1273" s="31" t="s">
        <v>2482</v>
      </c>
      <c r="C1273" s="31" t="s">
        <v>2406</v>
      </c>
      <c r="D1273" s="41">
        <v>23876.853179999998</v>
      </c>
      <c r="E1273" s="31" t="s">
        <v>2407</v>
      </c>
      <c r="F1273" s="35" t="str">
        <f>INDEX('Crosswalk Particulates'!$B:$B,MATCH('2017 EPA Data'!A1273,'Crosswalk Particulates'!$A:$A,0))</f>
        <v>Electricity Sector</v>
      </c>
      <c r="G1273" s="39">
        <f>INDEX('Crosswalk Particulates'!$E:$E,MATCH('2017 EPA Data'!$B1273,'Crosswalk Particulates'!$D:$D,0))</f>
        <v>0</v>
      </c>
      <c r="H1273" s="50">
        <f t="shared" si="19"/>
        <v>0</v>
      </c>
    </row>
    <row r="1274" spans="1:8" hidden="1">
      <c r="A1274" s="31" t="s">
        <v>2481</v>
      </c>
      <c r="B1274" s="31" t="s">
        <v>2509</v>
      </c>
      <c r="C1274" s="31" t="s">
        <v>2406</v>
      </c>
      <c r="D1274" s="41">
        <v>23848.859556618914</v>
      </c>
      <c r="E1274" s="31" t="s">
        <v>2407</v>
      </c>
      <c r="F1274" s="35" t="str">
        <f>INDEX('Crosswalk Particulates'!$B:$B,MATCH('2017 EPA Data'!A1274,'Crosswalk Particulates'!$A:$A,0))</f>
        <v>process-ngps-industry</v>
      </c>
      <c r="G1274" s="39">
        <f>INDEX('Crosswalk Particulates'!$E:$E,MATCH('2017 EPA Data'!$B1274,'Crosswalk Particulates'!$D:$D,0))</f>
        <v>0</v>
      </c>
      <c r="H1274" s="50">
        <f t="shared" si="19"/>
        <v>0</v>
      </c>
    </row>
    <row r="1275" spans="1:8" hidden="1">
      <c r="A1275" s="31" t="s">
        <v>2508</v>
      </c>
      <c r="B1275" s="31" t="s">
        <v>2499</v>
      </c>
      <c r="C1275" s="31" t="s">
        <v>2446</v>
      </c>
      <c r="D1275" s="41">
        <v>23754.931507799422</v>
      </c>
      <c r="E1275" s="31" t="s">
        <v>2411</v>
      </c>
      <c r="F1275" s="35" t="str">
        <f>INDEX('Crosswalk Particulates'!$B:$B,MATCH('2017 EPA Data'!A1275,'Crosswalk Particulates'!$A:$A,0))</f>
        <v>process-iron and steel-industry</v>
      </c>
      <c r="G1275" s="39" t="str">
        <f>INDEX('Crosswalk Particulates'!$E:$E,MATCH('2017 EPA Data'!$B1275,'Crosswalk Particulates'!$D:$D,0))</f>
        <v>PM25</v>
      </c>
      <c r="H1275" s="50">
        <f t="shared" si="19"/>
        <v>21550136992.134174</v>
      </c>
    </row>
    <row r="1276" spans="1:8" hidden="1">
      <c r="A1276" s="31" t="s">
        <v>2408</v>
      </c>
      <c r="B1276" s="31" t="s">
        <v>2555</v>
      </c>
      <c r="C1276" s="31" t="s">
        <v>2406</v>
      </c>
      <c r="D1276" s="41">
        <v>23742.351780429799</v>
      </c>
      <c r="E1276" s="31" t="s">
        <v>2407</v>
      </c>
      <c r="F1276" s="35" t="str">
        <f>INDEX('Crosswalk Particulates'!$B:$B,MATCH('2017 EPA Data'!A1276,'Crosswalk Particulates'!$A:$A,0))</f>
        <v>process-other-industry</v>
      </c>
      <c r="G1276" s="39">
        <f>INDEX('Crosswalk Particulates'!$E:$E,MATCH('2017 EPA Data'!$B1276,'Crosswalk Particulates'!$D:$D,0))</f>
        <v>0</v>
      </c>
      <c r="H1276" s="50">
        <f t="shared" si="19"/>
        <v>0</v>
      </c>
    </row>
    <row r="1277" spans="1:8" hidden="1">
      <c r="A1277" s="31" t="s">
        <v>2440</v>
      </c>
      <c r="B1277" s="31" t="s">
        <v>2479</v>
      </c>
      <c r="C1277" s="31" t="s">
        <v>2446</v>
      </c>
      <c r="D1277" s="41">
        <v>23735.011159389996</v>
      </c>
      <c r="E1277" s="31" t="s">
        <v>2411</v>
      </c>
      <c r="F1277" s="35" t="str">
        <f>INDEX('Crosswalk Particulates'!$B:$B,MATCH('2017 EPA Data'!A1277,'Crosswalk Particulates'!$A:$A,0))</f>
        <v>industry-fuel-natural gas</v>
      </c>
      <c r="G1277" s="39" t="str">
        <f>INDEX('Crosswalk Particulates'!$E:$E,MATCH('2017 EPA Data'!$B1277,'Crosswalk Particulates'!$D:$D,0))</f>
        <v>PM10</v>
      </c>
      <c r="H1277" s="50">
        <f t="shared" si="19"/>
        <v>21532065534.550171</v>
      </c>
    </row>
    <row r="1278" spans="1:8" hidden="1">
      <c r="A1278" s="31" t="s">
        <v>2497</v>
      </c>
      <c r="B1278" s="31" t="s">
        <v>2425</v>
      </c>
      <c r="C1278" s="31" t="s">
        <v>2406</v>
      </c>
      <c r="D1278" s="41">
        <v>23726.271203478002</v>
      </c>
      <c r="E1278" s="31" t="s">
        <v>2407</v>
      </c>
      <c r="F1278" s="35" t="str">
        <f>INDEX('Crosswalk Particulates'!$B:$B,MATCH('2017 EPA Data'!A1278,'Crosswalk Particulates'!$A:$A,0))</f>
        <v>Electricity Sector</v>
      </c>
      <c r="G1278" s="39">
        <f>INDEX('Crosswalk Particulates'!$E:$E,MATCH('2017 EPA Data'!$B1278,'Crosswalk Particulates'!$D:$D,0))</f>
        <v>0</v>
      </c>
      <c r="H1278" s="50">
        <f t="shared" si="19"/>
        <v>0</v>
      </c>
    </row>
    <row r="1279" spans="1:8" hidden="1">
      <c r="A1279" s="31" t="s">
        <v>2497</v>
      </c>
      <c r="B1279" s="31" t="s">
        <v>2498</v>
      </c>
      <c r="C1279" s="31" t="s">
        <v>2446</v>
      </c>
      <c r="D1279" s="41">
        <v>23721.414860115001</v>
      </c>
      <c r="E1279" s="31" t="s">
        <v>2411</v>
      </c>
      <c r="F1279" s="35" t="str">
        <f>INDEX('Crosswalk Particulates'!$B:$B,MATCH('2017 EPA Data'!A1279,'Crosswalk Particulates'!$A:$A,0))</f>
        <v>Electricity Sector</v>
      </c>
      <c r="G1279" s="39" t="str">
        <f>INDEX('Crosswalk Particulates'!$E:$E,MATCH('2017 EPA Data'!$B1279,'Crosswalk Particulates'!$D:$D,0))</f>
        <v>NOX</v>
      </c>
      <c r="H1279" s="50">
        <f t="shared" si="19"/>
        <v>21519731164.658768</v>
      </c>
    </row>
    <row r="1280" spans="1:8" hidden="1">
      <c r="A1280" s="31" t="s">
        <v>2518</v>
      </c>
      <c r="B1280" s="31" t="s">
        <v>2417</v>
      </c>
      <c r="C1280" s="31" t="s">
        <v>2406</v>
      </c>
      <c r="D1280" s="41">
        <v>23693.870082587269</v>
      </c>
      <c r="E1280" s="31" t="s">
        <v>2407</v>
      </c>
      <c r="F1280" s="35" t="str">
        <f>INDEX('Crosswalk Particulates'!$B:$B,MATCH('2017 EPA Data'!A1280,'Crosswalk Particulates'!$A:$A,0))</f>
        <v>industry-fuel-oil</v>
      </c>
      <c r="G1280" s="39">
        <f>INDEX('Crosswalk Particulates'!$E:$E,MATCH('2017 EPA Data'!$B1280,'Crosswalk Particulates'!$D:$D,0))</f>
        <v>0</v>
      </c>
      <c r="H1280" s="50">
        <f t="shared" si="19"/>
        <v>0</v>
      </c>
    </row>
    <row r="1281" spans="1:8" hidden="1">
      <c r="A1281" s="31" t="s">
        <v>2440</v>
      </c>
      <c r="B1281" s="31" t="s">
        <v>2594</v>
      </c>
      <c r="C1281" s="31" t="s">
        <v>2406</v>
      </c>
      <c r="D1281" s="41">
        <v>23685.966255562402</v>
      </c>
      <c r="E1281" s="31" t="s">
        <v>2407</v>
      </c>
      <c r="F1281" s="35" t="str">
        <f>INDEX('Crosswalk Particulates'!$B:$B,MATCH('2017 EPA Data'!A1281,'Crosswalk Particulates'!$A:$A,0))</f>
        <v>industry-fuel-natural gas</v>
      </c>
      <c r="G1281" s="39">
        <f>INDEX('Crosswalk Particulates'!$E:$E,MATCH('2017 EPA Data'!$B1281,'Crosswalk Particulates'!$D:$D,0))</f>
        <v>0</v>
      </c>
      <c r="H1281" s="50">
        <f t="shared" si="19"/>
        <v>0</v>
      </c>
    </row>
    <row r="1282" spans="1:8" hidden="1">
      <c r="A1282" s="31" t="s">
        <v>2448</v>
      </c>
      <c r="B1282" s="31" t="s">
        <v>2486</v>
      </c>
      <c r="C1282" s="31" t="s">
        <v>2410</v>
      </c>
      <c r="D1282" s="41">
        <v>23673.149172427999</v>
      </c>
      <c r="E1282" s="31" t="s">
        <v>2411</v>
      </c>
      <c r="F1282" s="35" t="str">
        <f>INDEX('Crosswalk Particulates'!$B:$B,MATCH('2017 EPA Data'!A1282,'Crosswalk Particulates'!$A:$A,0))</f>
        <v>process-waste-industry</v>
      </c>
      <c r="G1282" s="39" t="str">
        <f>INDEX('Crosswalk Particulates'!$E:$E,MATCH('2017 EPA Data'!$B1282,'Crosswalk Particulates'!$D:$D,0))</f>
        <v>CH4</v>
      </c>
      <c r="H1282" s="50">
        <f t="shared" si="19"/>
        <v>21475945217.251045</v>
      </c>
    </row>
    <row r="1283" spans="1:8" hidden="1">
      <c r="A1283" s="31" t="s">
        <v>2475</v>
      </c>
      <c r="B1283" s="31" t="s">
        <v>2531</v>
      </c>
      <c r="C1283" s="31" t="s">
        <v>2406</v>
      </c>
      <c r="D1283" s="41">
        <v>23549.870481599999</v>
      </c>
      <c r="E1283" s="31" t="s">
        <v>2407</v>
      </c>
      <c r="F1283" s="35" t="str">
        <f>INDEX('Crosswalk Particulates'!$B:$B,MATCH('2017 EPA Data'!A1283,'Crosswalk Particulates'!$A:$A,0))</f>
        <v>process-other-industry</v>
      </c>
      <c r="G1283" s="39">
        <f>INDEX('Crosswalk Particulates'!$E:$E,MATCH('2017 EPA Data'!$B1283,'Crosswalk Particulates'!$D:$D,0))</f>
        <v>0</v>
      </c>
      <c r="H1283" s="50">
        <f t="shared" si="19"/>
        <v>0</v>
      </c>
    </row>
    <row r="1284" spans="1:8" hidden="1">
      <c r="A1284" s="31" t="s">
        <v>2474</v>
      </c>
      <c r="B1284" s="31" t="s">
        <v>2426</v>
      </c>
      <c r="C1284" s="31" t="s">
        <v>2406</v>
      </c>
      <c r="D1284" s="41">
        <v>23494.815455339402</v>
      </c>
      <c r="E1284" s="31" t="s">
        <v>2407</v>
      </c>
      <c r="F1284" s="35" t="str">
        <f>INDEX('Crosswalk Particulates'!$B:$B,MATCH('2017 EPA Data'!A1284,'Crosswalk Particulates'!$A:$A,0))</f>
        <v>process-other-industry</v>
      </c>
      <c r="G1284" s="39">
        <f>INDEX('Crosswalk Particulates'!$E:$E,MATCH('2017 EPA Data'!$B1284,'Crosswalk Particulates'!$D:$D,0))</f>
        <v>0</v>
      </c>
      <c r="H1284" s="50">
        <f t="shared" ref="H1284:H1347" si="20">IF(E1284="TON",D1284/metricton_to_shortton,0)*10^6</f>
        <v>0</v>
      </c>
    </row>
    <row r="1285" spans="1:8" hidden="1">
      <c r="A1285" s="31" t="s">
        <v>2536</v>
      </c>
      <c r="B1285" s="31" t="s">
        <v>2417</v>
      </c>
      <c r="C1285" s="31" t="s">
        <v>2406</v>
      </c>
      <c r="D1285" s="41">
        <v>23459.40460288</v>
      </c>
      <c r="E1285" s="31" t="s">
        <v>2407</v>
      </c>
      <c r="F1285" s="35" t="str">
        <f>INDEX('Crosswalk Particulates'!$B:$B,MATCH('2017 EPA Data'!A1285,'Crosswalk Particulates'!$A:$A,0))</f>
        <v>process-mining-industry</v>
      </c>
      <c r="G1285" s="39">
        <f>INDEX('Crosswalk Particulates'!$E:$E,MATCH('2017 EPA Data'!$B1285,'Crosswalk Particulates'!$D:$D,0))</f>
        <v>0</v>
      </c>
      <c r="H1285" s="50">
        <f t="shared" si="20"/>
        <v>0</v>
      </c>
    </row>
    <row r="1286" spans="1:8" hidden="1">
      <c r="A1286" s="31" t="s">
        <v>2521</v>
      </c>
      <c r="B1286" s="31" t="s">
        <v>2468</v>
      </c>
      <c r="C1286" s="31" t="s">
        <v>2406</v>
      </c>
      <c r="D1286" s="41">
        <v>23404.317846000002</v>
      </c>
      <c r="E1286" s="31" t="s">
        <v>2407</v>
      </c>
      <c r="F1286" s="35" t="str">
        <f>INDEX('Crosswalk Particulates'!$B:$B,MATCH('2017 EPA Data'!A1286,'Crosswalk Particulates'!$A:$A,0))</f>
        <v>industry-fuel-other</v>
      </c>
      <c r="G1286" s="39">
        <f>INDEX('Crosswalk Particulates'!$E:$E,MATCH('2017 EPA Data'!$B1286,'Crosswalk Particulates'!$D:$D,0))</f>
        <v>0</v>
      </c>
      <c r="H1286" s="50">
        <f t="shared" si="20"/>
        <v>0</v>
      </c>
    </row>
    <row r="1287" spans="1:8" hidden="1">
      <c r="A1287" s="31" t="s">
        <v>2416</v>
      </c>
      <c r="B1287" s="31" t="s">
        <v>2486</v>
      </c>
      <c r="C1287" s="31" t="s">
        <v>2410</v>
      </c>
      <c r="D1287" s="41">
        <v>23285.259174321018</v>
      </c>
      <c r="E1287" s="31" t="s">
        <v>2411</v>
      </c>
      <c r="F1287" s="35" t="str">
        <f>INDEX('Crosswalk Particulates'!$B:$B,MATCH('2017 EPA Data'!A1287,'Crosswalk Particulates'!$A:$A,0))</f>
        <v>Transportation Sector</v>
      </c>
      <c r="G1287" s="39" t="str">
        <f>INDEX('Crosswalk Particulates'!$E:$E,MATCH('2017 EPA Data'!$B1287,'Crosswalk Particulates'!$D:$D,0))</f>
        <v>CH4</v>
      </c>
      <c r="H1287" s="50">
        <f t="shared" si="20"/>
        <v>21124056911.686386</v>
      </c>
    </row>
    <row r="1288" spans="1:8" hidden="1">
      <c r="A1288" s="31" t="s">
        <v>2536</v>
      </c>
      <c r="B1288" s="31" t="s">
        <v>2548</v>
      </c>
      <c r="C1288" s="31" t="s">
        <v>2406</v>
      </c>
      <c r="D1288" s="41">
        <v>23087.1183390222</v>
      </c>
      <c r="E1288" s="31" t="s">
        <v>2407</v>
      </c>
      <c r="F1288" s="35" t="str">
        <f>INDEX('Crosswalk Particulates'!$B:$B,MATCH('2017 EPA Data'!A1288,'Crosswalk Particulates'!$A:$A,0))</f>
        <v>process-mining-industry</v>
      </c>
      <c r="G1288" s="39">
        <f>INDEX('Crosswalk Particulates'!$E:$E,MATCH('2017 EPA Data'!$B1288,'Crosswalk Particulates'!$D:$D,0))</f>
        <v>0</v>
      </c>
      <c r="H1288" s="50">
        <f t="shared" si="20"/>
        <v>0</v>
      </c>
    </row>
    <row r="1289" spans="1:8" hidden="1">
      <c r="A1289" s="31" t="s">
        <v>2421</v>
      </c>
      <c r="B1289" s="31" t="s">
        <v>2515</v>
      </c>
      <c r="C1289" s="31" t="s">
        <v>2406</v>
      </c>
      <c r="D1289" s="41">
        <v>23029.534834460927</v>
      </c>
      <c r="E1289" s="31" t="s">
        <v>2407</v>
      </c>
      <c r="F1289" s="35" t="str">
        <f>INDEX('Crosswalk Particulates'!$B:$B,MATCH('2017 EPA Data'!A1289,'Crosswalk Particulates'!$A:$A,0))</f>
        <v>Other-EPA</v>
      </c>
      <c r="G1289" s="39">
        <f>INDEX('Crosswalk Particulates'!$E:$E,MATCH('2017 EPA Data'!$B1289,'Crosswalk Particulates'!$D:$D,0))</f>
        <v>0</v>
      </c>
      <c r="H1289" s="50">
        <f t="shared" si="20"/>
        <v>0</v>
      </c>
    </row>
    <row r="1290" spans="1:8" hidden="1">
      <c r="A1290" s="31" t="s">
        <v>2485</v>
      </c>
      <c r="B1290" s="31" t="s">
        <v>2433</v>
      </c>
      <c r="C1290" s="31" t="s">
        <v>2406</v>
      </c>
      <c r="D1290" s="41">
        <v>22874.127951480001</v>
      </c>
      <c r="E1290" s="31" t="s">
        <v>2407</v>
      </c>
      <c r="F1290" s="35" t="str">
        <f>INDEX('Crosswalk Particulates'!$B:$B,MATCH('2017 EPA Data'!A1290,'Crosswalk Particulates'!$A:$A,0))</f>
        <v>industry-fuel-coal</v>
      </c>
      <c r="G1290" s="39">
        <f>INDEX('Crosswalk Particulates'!$E:$E,MATCH('2017 EPA Data'!$B1290,'Crosswalk Particulates'!$D:$D,0))</f>
        <v>0</v>
      </c>
      <c r="H1290" s="50">
        <f t="shared" si="20"/>
        <v>0</v>
      </c>
    </row>
    <row r="1291" spans="1:8" hidden="1">
      <c r="A1291" s="31" t="s">
        <v>2475</v>
      </c>
      <c r="B1291" s="31" t="s">
        <v>2501</v>
      </c>
      <c r="C1291" s="31" t="s">
        <v>2406</v>
      </c>
      <c r="D1291" s="41">
        <v>22849.330699999999</v>
      </c>
      <c r="E1291" s="31" t="s">
        <v>2407</v>
      </c>
      <c r="F1291" s="35" t="str">
        <f>INDEX('Crosswalk Particulates'!$B:$B,MATCH('2017 EPA Data'!A1291,'Crosswalk Particulates'!$A:$A,0))</f>
        <v>process-other-industry</v>
      </c>
      <c r="G1291" s="39">
        <f>INDEX('Crosswalk Particulates'!$E:$E,MATCH('2017 EPA Data'!$B1291,'Crosswalk Particulates'!$D:$D,0))</f>
        <v>0</v>
      </c>
      <c r="H1291" s="50">
        <f t="shared" si="20"/>
        <v>0</v>
      </c>
    </row>
    <row r="1292" spans="1:8" hidden="1">
      <c r="A1292" s="31" t="s">
        <v>2467</v>
      </c>
      <c r="B1292" s="31" t="s">
        <v>2548</v>
      </c>
      <c r="C1292" s="31" t="s">
        <v>2406</v>
      </c>
      <c r="D1292" s="41">
        <v>22803.174188553508</v>
      </c>
      <c r="E1292" s="31" t="s">
        <v>2407</v>
      </c>
      <c r="F1292" s="35" t="str">
        <f>INDEX('Crosswalk Particulates'!$B:$B,MATCH('2017 EPA Data'!A1292,'Crosswalk Particulates'!$A:$A,0))</f>
        <v>process-chemicals-industry</v>
      </c>
      <c r="G1292" s="39">
        <f>INDEX('Crosswalk Particulates'!$E:$E,MATCH('2017 EPA Data'!$B1292,'Crosswalk Particulates'!$D:$D,0))</f>
        <v>0</v>
      </c>
      <c r="H1292" s="50">
        <f t="shared" si="20"/>
        <v>0</v>
      </c>
    </row>
    <row r="1293" spans="1:8" hidden="1">
      <c r="A1293" s="31" t="s">
        <v>2491</v>
      </c>
      <c r="B1293" s="31" t="s">
        <v>2465</v>
      </c>
      <c r="C1293" s="31" t="s">
        <v>2406</v>
      </c>
      <c r="D1293" s="41">
        <v>22786.874048999998</v>
      </c>
      <c r="E1293" s="31" t="s">
        <v>2407</v>
      </c>
      <c r="F1293" s="35" t="str">
        <f>INDEX('Crosswalk Particulates'!$B:$B,MATCH('2017 EPA Data'!A1293,'Crosswalk Particulates'!$A:$A,0))</f>
        <v>process-other-industry</v>
      </c>
      <c r="G1293" s="39">
        <f>INDEX('Crosswalk Particulates'!$E:$E,MATCH('2017 EPA Data'!$B1293,'Crosswalk Particulates'!$D:$D,0))</f>
        <v>0</v>
      </c>
      <c r="H1293" s="50">
        <f t="shared" si="20"/>
        <v>0</v>
      </c>
    </row>
    <row r="1294" spans="1:8" hidden="1">
      <c r="A1294" s="31" t="s">
        <v>2452</v>
      </c>
      <c r="B1294" s="31" t="s">
        <v>2437</v>
      </c>
      <c r="C1294" s="31" t="s">
        <v>2406</v>
      </c>
      <c r="D1294" s="41">
        <v>22702.373386039129</v>
      </c>
      <c r="E1294" s="31" t="s">
        <v>2407</v>
      </c>
      <c r="F1294" s="35" t="str">
        <f>INDEX('Crosswalk Particulates'!$B:$B,MATCH('2017 EPA Data'!A1294,'Crosswalk Particulates'!$A:$A,0))</f>
        <v>Other-EPA</v>
      </c>
      <c r="G1294" s="39">
        <f>INDEX('Crosswalk Particulates'!$E:$E,MATCH('2017 EPA Data'!$B1294,'Crosswalk Particulates'!$D:$D,0))</f>
        <v>0</v>
      </c>
      <c r="H1294" s="50">
        <f t="shared" si="20"/>
        <v>0</v>
      </c>
    </row>
    <row r="1295" spans="1:8" hidden="1">
      <c r="A1295" s="31" t="s">
        <v>2423</v>
      </c>
      <c r="B1295" s="31" t="s">
        <v>2503</v>
      </c>
      <c r="C1295" s="31" t="s">
        <v>2406</v>
      </c>
      <c r="D1295" s="41">
        <v>22619.105085920579</v>
      </c>
      <c r="E1295" s="31" t="s">
        <v>2407</v>
      </c>
      <c r="F1295" s="35" t="str">
        <f>INDEX('Crosswalk Particulates'!$B:$B,MATCH('2017 EPA Data'!A1295,'Crosswalk Particulates'!$A:$A,0))</f>
        <v>Other-EPA</v>
      </c>
      <c r="G1295" s="39">
        <f>INDEX('Crosswalk Particulates'!$E:$E,MATCH('2017 EPA Data'!$B1295,'Crosswalk Particulates'!$D:$D,0))</f>
        <v>0</v>
      </c>
      <c r="H1295" s="50">
        <f t="shared" si="20"/>
        <v>0</v>
      </c>
    </row>
    <row r="1296" spans="1:8" hidden="1">
      <c r="A1296" s="31" t="s">
        <v>2448</v>
      </c>
      <c r="B1296" s="31" t="s">
        <v>2511</v>
      </c>
      <c r="C1296" s="31" t="s">
        <v>2512</v>
      </c>
      <c r="D1296" s="41">
        <v>22494.334349984481</v>
      </c>
      <c r="E1296" s="31" t="s">
        <v>2407</v>
      </c>
      <c r="F1296" s="35" t="str">
        <f>INDEX('Crosswalk Particulates'!$B:$B,MATCH('2017 EPA Data'!A1296,'Crosswalk Particulates'!$A:$A,0))</f>
        <v>process-waste-industry</v>
      </c>
      <c r="G1296" s="39">
        <f>INDEX('Crosswalk Particulates'!$E:$E,MATCH('2017 EPA Data'!$B1296,'Crosswalk Particulates'!$D:$D,0))</f>
        <v>0</v>
      </c>
      <c r="H1296" s="50">
        <f t="shared" si="20"/>
        <v>0</v>
      </c>
    </row>
    <row r="1297" spans="1:8" hidden="1">
      <c r="A1297" s="31" t="s">
        <v>2508</v>
      </c>
      <c r="B1297" s="31" t="s">
        <v>2504</v>
      </c>
      <c r="C1297" s="31" t="s">
        <v>2446</v>
      </c>
      <c r="D1297" s="41">
        <v>22417.99025806562</v>
      </c>
      <c r="E1297" s="31" t="s">
        <v>2411</v>
      </c>
      <c r="F1297" s="35" t="str">
        <f>INDEX('Crosswalk Particulates'!$B:$B,MATCH('2017 EPA Data'!A1297,'Crosswalk Particulates'!$A:$A,0))</f>
        <v>process-iron and steel-industry</v>
      </c>
      <c r="G1297" s="39" t="str">
        <f>INDEX('Crosswalk Particulates'!$E:$E,MATCH('2017 EPA Data'!$B1297,'Crosswalk Particulates'!$D:$D,0))</f>
        <v>SOx</v>
      </c>
      <c r="H1297" s="50">
        <f t="shared" si="20"/>
        <v>20337282849.711624</v>
      </c>
    </row>
    <row r="1298" spans="1:8" hidden="1">
      <c r="A1298" s="31" t="s">
        <v>2440</v>
      </c>
      <c r="B1298" s="31" t="s">
        <v>2499</v>
      </c>
      <c r="C1298" s="31" t="s">
        <v>2446</v>
      </c>
      <c r="D1298" s="41">
        <v>22369.200133617684</v>
      </c>
      <c r="E1298" s="31" t="s">
        <v>2411</v>
      </c>
      <c r="F1298" s="35" t="str">
        <f>INDEX('Crosswalk Particulates'!$B:$B,MATCH('2017 EPA Data'!A1298,'Crosswalk Particulates'!$A:$A,0))</f>
        <v>industry-fuel-natural gas</v>
      </c>
      <c r="G1298" s="39" t="str">
        <f>INDEX('Crosswalk Particulates'!$E:$E,MATCH('2017 EPA Data'!$B1298,'Crosswalk Particulates'!$D:$D,0))</f>
        <v>PM25</v>
      </c>
      <c r="H1298" s="50">
        <f t="shared" si="20"/>
        <v>20293021140.711491</v>
      </c>
    </row>
    <row r="1299" spans="1:8" hidden="1">
      <c r="A1299" s="31" t="s">
        <v>2440</v>
      </c>
      <c r="B1299" s="31" t="s">
        <v>2539</v>
      </c>
      <c r="C1299" s="31" t="s">
        <v>2406</v>
      </c>
      <c r="D1299" s="41">
        <v>22287.515082476009</v>
      </c>
      <c r="E1299" s="31" t="s">
        <v>2407</v>
      </c>
      <c r="F1299" s="35" t="str">
        <f>INDEX('Crosswalk Particulates'!$B:$B,MATCH('2017 EPA Data'!A1299,'Crosswalk Particulates'!$A:$A,0))</f>
        <v>industry-fuel-natural gas</v>
      </c>
      <c r="G1299" s="39">
        <f>INDEX('Crosswalk Particulates'!$E:$E,MATCH('2017 EPA Data'!$B1299,'Crosswalk Particulates'!$D:$D,0))</f>
        <v>0</v>
      </c>
      <c r="H1299" s="50">
        <f t="shared" si="20"/>
        <v>0</v>
      </c>
    </row>
    <row r="1300" spans="1:8" hidden="1">
      <c r="A1300" s="31" t="s">
        <v>2467</v>
      </c>
      <c r="B1300" s="31" t="s">
        <v>2479</v>
      </c>
      <c r="C1300" s="31" t="s">
        <v>2446</v>
      </c>
      <c r="D1300" s="41">
        <v>22241.477164170501</v>
      </c>
      <c r="E1300" s="31" t="s">
        <v>2411</v>
      </c>
      <c r="F1300" s="35" t="str">
        <f>INDEX('Crosswalk Particulates'!$B:$B,MATCH('2017 EPA Data'!A1300,'Crosswalk Particulates'!$A:$A,0))</f>
        <v>process-chemicals-industry</v>
      </c>
      <c r="G1300" s="39" t="str">
        <f>INDEX('Crosswalk Particulates'!$E:$E,MATCH('2017 EPA Data'!$B1300,'Crosswalk Particulates'!$D:$D,0))</f>
        <v>PM10</v>
      </c>
      <c r="H1300" s="50">
        <f t="shared" si="20"/>
        <v>20177152674.084877</v>
      </c>
    </row>
    <row r="1301" spans="1:8" hidden="1">
      <c r="A1301" s="31" t="s">
        <v>2404</v>
      </c>
      <c r="B1301" s="31" t="s">
        <v>2494</v>
      </c>
      <c r="C1301" s="31" t="s">
        <v>2446</v>
      </c>
      <c r="D1301" s="41">
        <v>22161.23</v>
      </c>
      <c r="E1301" s="31" t="s">
        <v>2411</v>
      </c>
      <c r="F1301" s="35" t="str">
        <f>INDEX('Crosswalk Particulates'!$B:$B,MATCH('2017 EPA Data'!A1301,'Crosswalk Particulates'!$A:$A,0))</f>
        <v>Other-EPA</v>
      </c>
      <c r="G1301" s="39">
        <f>INDEX('Crosswalk Particulates'!$E:$E,MATCH('2017 EPA Data'!$B1301,'Crosswalk Particulates'!$D:$D,0))</f>
        <v>0</v>
      </c>
      <c r="H1301" s="50">
        <f t="shared" si="20"/>
        <v>20104353584.744762</v>
      </c>
    </row>
    <row r="1302" spans="1:8" hidden="1">
      <c r="A1302" s="31" t="s">
        <v>2408</v>
      </c>
      <c r="B1302" s="31" t="s">
        <v>2565</v>
      </c>
      <c r="C1302" s="31" t="s">
        <v>2406</v>
      </c>
      <c r="D1302" s="41">
        <v>22062.6951945</v>
      </c>
      <c r="E1302" s="31" t="s">
        <v>2407</v>
      </c>
      <c r="F1302" s="35" t="str">
        <f>INDEX('Crosswalk Particulates'!$B:$B,MATCH('2017 EPA Data'!A1302,'Crosswalk Particulates'!$A:$A,0))</f>
        <v>process-other-industry</v>
      </c>
      <c r="G1302" s="39">
        <f>INDEX('Crosswalk Particulates'!$E:$E,MATCH('2017 EPA Data'!$B1302,'Crosswalk Particulates'!$D:$D,0))</f>
        <v>0</v>
      </c>
      <c r="H1302" s="50">
        <f t="shared" si="20"/>
        <v>0</v>
      </c>
    </row>
    <row r="1303" spans="1:8" hidden="1">
      <c r="A1303" s="31" t="s">
        <v>2489</v>
      </c>
      <c r="B1303" s="31" t="s">
        <v>2482</v>
      </c>
      <c r="C1303" s="31" t="s">
        <v>2406</v>
      </c>
      <c r="D1303" s="41">
        <v>21930.194757599998</v>
      </c>
      <c r="E1303" s="31" t="s">
        <v>2407</v>
      </c>
      <c r="F1303" s="35" t="str">
        <f>INDEX('Crosswalk Particulates'!$B:$B,MATCH('2017 EPA Data'!A1303,'Crosswalk Particulates'!$A:$A,0))</f>
        <v>industry-fuel-biomass</v>
      </c>
      <c r="G1303" s="39">
        <f>INDEX('Crosswalk Particulates'!$E:$E,MATCH('2017 EPA Data'!$B1303,'Crosswalk Particulates'!$D:$D,0))</f>
        <v>0</v>
      </c>
      <c r="H1303" s="50">
        <f t="shared" si="20"/>
        <v>0</v>
      </c>
    </row>
    <row r="1304" spans="1:8" hidden="1">
      <c r="A1304" s="31" t="s">
        <v>2454</v>
      </c>
      <c r="B1304" s="31" t="s">
        <v>2562</v>
      </c>
      <c r="C1304" s="31" t="s">
        <v>2406</v>
      </c>
      <c r="D1304" s="41">
        <v>21927.909636209999</v>
      </c>
      <c r="E1304" s="31" t="s">
        <v>2407</v>
      </c>
      <c r="F1304" s="35" t="str">
        <f>INDEX('Crosswalk Particulates'!$B:$B,MATCH('2017 EPA Data'!A1304,'Crosswalk Particulates'!$A:$A,0))</f>
        <v>Electricity Sector</v>
      </c>
      <c r="G1304" s="39">
        <f>INDEX('Crosswalk Particulates'!$E:$E,MATCH('2017 EPA Data'!$B1304,'Crosswalk Particulates'!$D:$D,0))</f>
        <v>0</v>
      </c>
      <c r="H1304" s="50">
        <f t="shared" si="20"/>
        <v>0</v>
      </c>
    </row>
    <row r="1305" spans="1:8" hidden="1">
      <c r="A1305" s="31" t="s">
        <v>2444</v>
      </c>
      <c r="B1305" s="31" t="s">
        <v>2409</v>
      </c>
      <c r="C1305" s="31" t="s">
        <v>2410</v>
      </c>
      <c r="D1305" s="41">
        <v>21917.792089999999</v>
      </c>
      <c r="E1305" s="31" t="s">
        <v>2411</v>
      </c>
      <c r="F1305" s="35" t="str">
        <f>INDEX('Crosswalk Particulates'!$B:$B,MATCH('2017 EPA Data'!A1305,'Crosswalk Particulates'!$A:$A,0))</f>
        <v>process-other-industry</v>
      </c>
      <c r="G1305" s="39">
        <f>INDEX('Crosswalk Particulates'!$E:$E,MATCH('2017 EPA Data'!$B1305,'Crosswalk Particulates'!$D:$D,0))</f>
        <v>0</v>
      </c>
      <c r="H1305" s="50">
        <f t="shared" si="20"/>
        <v>19883510165.017101</v>
      </c>
    </row>
    <row r="1306" spans="1:8" hidden="1">
      <c r="A1306" s="31" t="s">
        <v>2554</v>
      </c>
      <c r="B1306" s="31" t="s">
        <v>2447</v>
      </c>
      <c r="C1306" s="31" t="s">
        <v>2406</v>
      </c>
      <c r="D1306" s="41">
        <v>21806.49816169967</v>
      </c>
      <c r="E1306" s="31" t="s">
        <v>2407</v>
      </c>
      <c r="F1306" s="35" t="str">
        <f>INDEX('Crosswalk Particulates'!$B:$B,MATCH('2017 EPA Data'!A1306,'Crosswalk Particulates'!$A:$A,0))</f>
        <v>Commercial Buildings Sector</v>
      </c>
      <c r="G1306" s="39">
        <f>INDEX('Crosswalk Particulates'!$E:$E,MATCH('2017 EPA Data'!$B1306,'Crosswalk Particulates'!$D:$D,0))</f>
        <v>0</v>
      </c>
      <c r="H1306" s="50">
        <f t="shared" si="20"/>
        <v>0</v>
      </c>
    </row>
    <row r="1307" spans="1:8" hidden="1">
      <c r="A1307" s="31" t="s">
        <v>2434</v>
      </c>
      <c r="B1307" s="31" t="s">
        <v>2584</v>
      </c>
      <c r="C1307" s="31" t="s">
        <v>2406</v>
      </c>
      <c r="D1307" s="41">
        <v>21777.900994888158</v>
      </c>
      <c r="E1307" s="31" t="s">
        <v>2407</v>
      </c>
      <c r="F1307" s="35" t="str">
        <f>INDEX('Crosswalk Particulates'!$B:$B,MATCH('2017 EPA Data'!A1307,'Crosswalk Particulates'!$A:$A,0))</f>
        <v>Transportation Sector</v>
      </c>
      <c r="G1307" s="39">
        <f>INDEX('Crosswalk Particulates'!$E:$E,MATCH('2017 EPA Data'!$B1307,'Crosswalk Particulates'!$D:$D,0))</f>
        <v>0</v>
      </c>
      <c r="H1307" s="50">
        <f t="shared" si="20"/>
        <v>0</v>
      </c>
    </row>
    <row r="1308" spans="1:8" hidden="1">
      <c r="A1308" s="31" t="s">
        <v>2436</v>
      </c>
      <c r="B1308" s="31" t="s">
        <v>2487</v>
      </c>
      <c r="C1308" s="31" t="s">
        <v>2406</v>
      </c>
      <c r="D1308" s="41">
        <v>21759.95419</v>
      </c>
      <c r="E1308" s="31" t="s">
        <v>2407</v>
      </c>
      <c r="F1308" s="35" t="str">
        <f>INDEX('Crosswalk Particulates'!$B:$B,MATCH('2017 EPA Data'!A1308,'Crosswalk Particulates'!$A:$A,0))</f>
        <v>process-other-industry</v>
      </c>
      <c r="G1308" s="39">
        <f>INDEX('Crosswalk Particulates'!$E:$E,MATCH('2017 EPA Data'!$B1308,'Crosswalk Particulates'!$D:$D,0))</f>
        <v>0</v>
      </c>
      <c r="H1308" s="50">
        <f t="shared" si="20"/>
        <v>0</v>
      </c>
    </row>
    <row r="1309" spans="1:8" hidden="1">
      <c r="A1309" s="31" t="s">
        <v>2454</v>
      </c>
      <c r="B1309" s="31" t="s">
        <v>2428</v>
      </c>
      <c r="C1309" s="31" t="s">
        <v>2406</v>
      </c>
      <c r="D1309" s="41">
        <v>21713.314785980001</v>
      </c>
      <c r="E1309" s="31" t="s">
        <v>2407</v>
      </c>
      <c r="F1309" s="35" t="str">
        <f>INDEX('Crosswalk Particulates'!$B:$B,MATCH('2017 EPA Data'!A1309,'Crosswalk Particulates'!$A:$A,0))</f>
        <v>Electricity Sector</v>
      </c>
      <c r="G1309" s="39">
        <f>INDEX('Crosswalk Particulates'!$E:$E,MATCH('2017 EPA Data'!$B1309,'Crosswalk Particulates'!$D:$D,0))</f>
        <v>0</v>
      </c>
      <c r="H1309" s="50">
        <f t="shared" si="20"/>
        <v>0</v>
      </c>
    </row>
    <row r="1310" spans="1:8" hidden="1">
      <c r="A1310" s="31" t="s">
        <v>2421</v>
      </c>
      <c r="B1310" s="31" t="s">
        <v>2514</v>
      </c>
      <c r="C1310" s="31" t="s">
        <v>2406</v>
      </c>
      <c r="D1310" s="41">
        <v>21693.052470016231</v>
      </c>
      <c r="E1310" s="31" t="s">
        <v>2407</v>
      </c>
      <c r="F1310" s="35" t="str">
        <f>INDEX('Crosswalk Particulates'!$B:$B,MATCH('2017 EPA Data'!A1310,'Crosswalk Particulates'!$A:$A,0))</f>
        <v>Other-EPA</v>
      </c>
      <c r="G1310" s="39">
        <f>INDEX('Crosswalk Particulates'!$E:$E,MATCH('2017 EPA Data'!$B1310,'Crosswalk Particulates'!$D:$D,0))</f>
        <v>0</v>
      </c>
      <c r="H1310" s="50">
        <f t="shared" si="20"/>
        <v>0</v>
      </c>
    </row>
    <row r="1311" spans="1:8" hidden="1">
      <c r="A1311" s="31" t="s">
        <v>2438</v>
      </c>
      <c r="B1311" s="31" t="s">
        <v>2540</v>
      </c>
      <c r="C1311" s="31" t="s">
        <v>2406</v>
      </c>
      <c r="D1311" s="41">
        <v>21507.99569948826</v>
      </c>
      <c r="E1311" s="31" t="s">
        <v>2407</v>
      </c>
      <c r="F1311" s="35" t="str">
        <f>INDEX('Crosswalk Particulates'!$B:$B,MATCH('2017 EPA Data'!A1311,'Crosswalk Particulates'!$A:$A,0))</f>
        <v>Residential Buildings Sector</v>
      </c>
      <c r="G1311" s="39">
        <f>INDEX('Crosswalk Particulates'!$E:$E,MATCH('2017 EPA Data'!$B1311,'Crosswalk Particulates'!$D:$D,0))</f>
        <v>0</v>
      </c>
      <c r="H1311" s="50">
        <f t="shared" si="20"/>
        <v>0</v>
      </c>
    </row>
    <row r="1312" spans="1:8" hidden="1">
      <c r="A1312" s="31" t="s">
        <v>2485</v>
      </c>
      <c r="B1312" s="31" t="s">
        <v>2424</v>
      </c>
      <c r="C1312" s="31" t="s">
        <v>2406</v>
      </c>
      <c r="D1312" s="41">
        <v>21444.342397199998</v>
      </c>
      <c r="E1312" s="31" t="s">
        <v>2407</v>
      </c>
      <c r="F1312" s="35" t="str">
        <f>INDEX('Crosswalk Particulates'!$B:$B,MATCH('2017 EPA Data'!A1312,'Crosswalk Particulates'!$A:$A,0))</f>
        <v>industry-fuel-coal</v>
      </c>
      <c r="G1312" s="39">
        <f>INDEX('Crosswalk Particulates'!$E:$E,MATCH('2017 EPA Data'!$B1312,'Crosswalk Particulates'!$D:$D,0))</f>
        <v>0</v>
      </c>
      <c r="H1312" s="50">
        <f t="shared" si="20"/>
        <v>0</v>
      </c>
    </row>
    <row r="1313" spans="1:8" hidden="1">
      <c r="A1313" s="31" t="s">
        <v>2448</v>
      </c>
      <c r="B1313" s="31" t="s">
        <v>2605</v>
      </c>
      <c r="D1313" s="41">
        <v>21387.084574503915</v>
      </c>
      <c r="E1313" s="31" t="s">
        <v>2411</v>
      </c>
      <c r="F1313" s="35" t="str">
        <f>INDEX('Crosswalk Particulates'!$B:$B,MATCH('2017 EPA Data'!A1313,'Crosswalk Particulates'!$A:$A,0))</f>
        <v>process-waste-industry</v>
      </c>
      <c r="G1313" s="39" t="str">
        <f>INDEX('Crosswalk Particulates'!$E:$E,MATCH('2017 EPA Data'!$B1313,'Crosswalk Particulates'!$D:$D,0))</f>
        <v>BC</v>
      </c>
      <c r="H1313" s="50">
        <f t="shared" si="20"/>
        <v>19402059832.990643</v>
      </c>
    </row>
    <row r="1314" spans="1:8" hidden="1">
      <c r="A1314" s="31" t="s">
        <v>2467</v>
      </c>
      <c r="B1314" s="31" t="s">
        <v>2530</v>
      </c>
      <c r="C1314" s="31" t="s">
        <v>2406</v>
      </c>
      <c r="D1314" s="41">
        <v>21239.251405999999</v>
      </c>
      <c r="E1314" s="31" t="s">
        <v>2407</v>
      </c>
      <c r="F1314" s="35" t="str">
        <f>INDEX('Crosswalk Particulates'!$B:$B,MATCH('2017 EPA Data'!A1314,'Crosswalk Particulates'!$A:$A,0))</f>
        <v>process-chemicals-industry</v>
      </c>
      <c r="G1314" s="39">
        <f>INDEX('Crosswalk Particulates'!$E:$E,MATCH('2017 EPA Data'!$B1314,'Crosswalk Particulates'!$D:$D,0))</f>
        <v>0</v>
      </c>
      <c r="H1314" s="50">
        <f t="shared" si="20"/>
        <v>0</v>
      </c>
    </row>
    <row r="1315" spans="1:8" hidden="1">
      <c r="A1315" s="31" t="s">
        <v>2408</v>
      </c>
      <c r="B1315" s="31" t="s">
        <v>2563</v>
      </c>
      <c r="C1315" s="31" t="s">
        <v>2406</v>
      </c>
      <c r="D1315" s="41">
        <v>21235.037479999999</v>
      </c>
      <c r="E1315" s="31" t="s">
        <v>2407</v>
      </c>
      <c r="F1315" s="35" t="str">
        <f>INDEX('Crosswalk Particulates'!$B:$B,MATCH('2017 EPA Data'!A1315,'Crosswalk Particulates'!$A:$A,0))</f>
        <v>process-other-industry</v>
      </c>
      <c r="G1315" s="39">
        <f>INDEX('Crosswalk Particulates'!$E:$E,MATCH('2017 EPA Data'!$B1315,'Crosswalk Particulates'!$D:$D,0))</f>
        <v>0</v>
      </c>
      <c r="H1315" s="50">
        <f t="shared" si="20"/>
        <v>0</v>
      </c>
    </row>
    <row r="1316" spans="1:8" hidden="1">
      <c r="A1316" s="31" t="s">
        <v>2408</v>
      </c>
      <c r="B1316" s="31" t="s">
        <v>2494</v>
      </c>
      <c r="C1316" s="31" t="s">
        <v>2446</v>
      </c>
      <c r="D1316" s="41">
        <v>21179.357605902118</v>
      </c>
      <c r="E1316" s="31" t="s">
        <v>2411</v>
      </c>
      <c r="F1316" s="35" t="str">
        <f>INDEX('Crosswalk Particulates'!$B:$B,MATCH('2017 EPA Data'!A1316,'Crosswalk Particulates'!$A:$A,0))</f>
        <v>process-other-industry</v>
      </c>
      <c r="G1316" s="39">
        <f>INDEX('Crosswalk Particulates'!$E:$E,MATCH('2017 EPA Data'!$B1316,'Crosswalk Particulates'!$D:$D,0))</f>
        <v>0</v>
      </c>
      <c r="H1316" s="50">
        <f t="shared" si="20"/>
        <v>19213612872.877972</v>
      </c>
    </row>
    <row r="1317" spans="1:8" hidden="1">
      <c r="A1317" s="31" t="s">
        <v>2475</v>
      </c>
      <c r="B1317" s="31" t="s">
        <v>2457</v>
      </c>
      <c r="C1317" s="31" t="s">
        <v>2406</v>
      </c>
      <c r="D1317" s="41">
        <v>21178.643967842803</v>
      </c>
      <c r="E1317" s="31" t="s">
        <v>2407</v>
      </c>
      <c r="F1317" s="35" t="str">
        <f>INDEX('Crosswalk Particulates'!$B:$B,MATCH('2017 EPA Data'!A1317,'Crosswalk Particulates'!$A:$A,0))</f>
        <v>process-other-industry</v>
      </c>
      <c r="G1317" s="39">
        <f>INDEX('Crosswalk Particulates'!$E:$E,MATCH('2017 EPA Data'!$B1317,'Crosswalk Particulates'!$D:$D,0))</f>
        <v>0</v>
      </c>
      <c r="H1317" s="50">
        <f t="shared" si="20"/>
        <v>0</v>
      </c>
    </row>
    <row r="1318" spans="1:8" hidden="1">
      <c r="A1318" s="31" t="s">
        <v>2467</v>
      </c>
      <c r="B1318" s="31" t="s">
        <v>2457</v>
      </c>
      <c r="C1318" s="31" t="s">
        <v>2406</v>
      </c>
      <c r="D1318" s="41">
        <v>21165.474983839998</v>
      </c>
      <c r="E1318" s="31" t="s">
        <v>2407</v>
      </c>
      <c r="F1318" s="35" t="str">
        <f>INDEX('Crosswalk Particulates'!$B:$B,MATCH('2017 EPA Data'!A1318,'Crosswalk Particulates'!$A:$A,0))</f>
        <v>process-chemicals-industry</v>
      </c>
      <c r="G1318" s="39">
        <f>INDEX('Crosswalk Particulates'!$E:$E,MATCH('2017 EPA Data'!$B1318,'Crosswalk Particulates'!$D:$D,0))</f>
        <v>0</v>
      </c>
      <c r="H1318" s="50">
        <f t="shared" si="20"/>
        <v>0</v>
      </c>
    </row>
    <row r="1319" spans="1:8" hidden="1">
      <c r="A1319" s="31" t="s">
        <v>2448</v>
      </c>
      <c r="B1319" s="31" t="s">
        <v>2482</v>
      </c>
      <c r="C1319" s="31" t="s">
        <v>2406</v>
      </c>
      <c r="D1319" s="41">
        <v>21145.670207160001</v>
      </c>
      <c r="E1319" s="31" t="s">
        <v>2407</v>
      </c>
      <c r="F1319" s="35" t="str">
        <f>INDEX('Crosswalk Particulates'!$B:$B,MATCH('2017 EPA Data'!A1319,'Crosswalk Particulates'!$A:$A,0))</f>
        <v>process-waste-industry</v>
      </c>
      <c r="G1319" s="39">
        <f>INDEX('Crosswalk Particulates'!$E:$E,MATCH('2017 EPA Data'!$B1319,'Crosswalk Particulates'!$D:$D,0))</f>
        <v>0</v>
      </c>
      <c r="H1319" s="50">
        <f t="shared" si="20"/>
        <v>0</v>
      </c>
    </row>
    <row r="1320" spans="1:8" hidden="1">
      <c r="A1320" s="31" t="s">
        <v>2485</v>
      </c>
      <c r="B1320" s="31" t="s">
        <v>2548</v>
      </c>
      <c r="C1320" s="31" t="s">
        <v>2406</v>
      </c>
      <c r="D1320" s="41">
        <v>21139.153290364891</v>
      </c>
      <c r="E1320" s="31" t="s">
        <v>2407</v>
      </c>
      <c r="F1320" s="35" t="str">
        <f>INDEX('Crosswalk Particulates'!$B:$B,MATCH('2017 EPA Data'!A1320,'Crosswalk Particulates'!$A:$A,0))</f>
        <v>industry-fuel-coal</v>
      </c>
      <c r="G1320" s="39">
        <f>INDEX('Crosswalk Particulates'!$E:$E,MATCH('2017 EPA Data'!$B1320,'Crosswalk Particulates'!$D:$D,0))</f>
        <v>0</v>
      </c>
      <c r="H1320" s="50">
        <f t="shared" si="20"/>
        <v>0</v>
      </c>
    </row>
    <row r="1321" spans="1:8" hidden="1">
      <c r="A1321" s="31" t="s">
        <v>2444</v>
      </c>
      <c r="B1321" s="31" t="s">
        <v>2459</v>
      </c>
      <c r="C1321" s="31" t="s">
        <v>2406</v>
      </c>
      <c r="D1321" s="41">
        <v>21088.686399999999</v>
      </c>
      <c r="E1321" s="31" t="s">
        <v>2407</v>
      </c>
      <c r="F1321" s="35" t="str">
        <f>INDEX('Crosswalk Particulates'!$B:$B,MATCH('2017 EPA Data'!A1321,'Crosswalk Particulates'!$A:$A,0))</f>
        <v>process-other-industry</v>
      </c>
      <c r="G1321" s="39">
        <f>INDEX('Crosswalk Particulates'!$E:$E,MATCH('2017 EPA Data'!$B1321,'Crosswalk Particulates'!$D:$D,0))</f>
        <v>0</v>
      </c>
      <c r="H1321" s="50">
        <f t="shared" si="20"/>
        <v>0</v>
      </c>
    </row>
    <row r="1322" spans="1:8" hidden="1">
      <c r="A1322" s="31" t="s">
        <v>2412</v>
      </c>
      <c r="B1322" s="31" t="s">
        <v>2523</v>
      </c>
      <c r="D1322" s="41">
        <v>21038.206603963452</v>
      </c>
      <c r="E1322" s="31" t="s">
        <v>2411</v>
      </c>
      <c r="F1322" s="35" t="str">
        <f>INDEX('Crosswalk Particulates'!$B:$B,MATCH('2017 EPA Data'!A1322,'Crosswalk Particulates'!$A:$A,0))</f>
        <v>Transportation Sector</v>
      </c>
      <c r="G1322" s="39" t="str">
        <f>INDEX('Crosswalk Particulates'!$E:$E,MATCH('2017 EPA Data'!$B1322,'Crosswalk Particulates'!$D:$D,0))</f>
        <v>OC</v>
      </c>
      <c r="H1322" s="50">
        <f t="shared" si="20"/>
        <v>19085562685.599743</v>
      </c>
    </row>
    <row r="1323" spans="1:8" hidden="1">
      <c r="A1323" s="31" t="s">
        <v>2508</v>
      </c>
      <c r="B1323" s="31" t="s">
        <v>2414</v>
      </c>
      <c r="C1323" s="31" t="s">
        <v>2406</v>
      </c>
      <c r="D1323" s="41">
        <v>20999.027476219999</v>
      </c>
      <c r="E1323" s="31" t="s">
        <v>2407</v>
      </c>
      <c r="F1323" s="35" t="str">
        <f>INDEX('Crosswalk Particulates'!$B:$B,MATCH('2017 EPA Data'!A1323,'Crosswalk Particulates'!$A:$A,0))</f>
        <v>process-iron and steel-industry</v>
      </c>
      <c r="G1323" s="39">
        <f>INDEX('Crosswalk Particulates'!$E:$E,MATCH('2017 EPA Data'!$B1323,'Crosswalk Particulates'!$D:$D,0))</f>
        <v>0</v>
      </c>
      <c r="H1323" s="50">
        <f t="shared" si="20"/>
        <v>0</v>
      </c>
    </row>
    <row r="1324" spans="1:8" hidden="1">
      <c r="A1324" s="31" t="s">
        <v>2481</v>
      </c>
      <c r="B1324" s="31" t="s">
        <v>2552</v>
      </c>
      <c r="C1324" s="31" t="s">
        <v>2406</v>
      </c>
      <c r="D1324" s="41">
        <v>20890.342526820001</v>
      </c>
      <c r="E1324" s="31" t="s">
        <v>2407</v>
      </c>
      <c r="F1324" s="35" t="str">
        <f>INDEX('Crosswalk Particulates'!$B:$B,MATCH('2017 EPA Data'!A1324,'Crosswalk Particulates'!$A:$A,0))</f>
        <v>process-ngps-industry</v>
      </c>
      <c r="G1324" s="39">
        <f>INDEX('Crosswalk Particulates'!$E:$E,MATCH('2017 EPA Data'!$B1324,'Crosswalk Particulates'!$D:$D,0))</f>
        <v>0</v>
      </c>
      <c r="H1324" s="50">
        <f t="shared" si="20"/>
        <v>0</v>
      </c>
    </row>
    <row r="1325" spans="1:8" hidden="1">
      <c r="A1325" s="31" t="s">
        <v>2496</v>
      </c>
      <c r="B1325" s="31" t="s">
        <v>2548</v>
      </c>
      <c r="C1325" s="31" t="s">
        <v>2406</v>
      </c>
      <c r="D1325" s="41">
        <v>20887.641708780935</v>
      </c>
      <c r="E1325" s="31" t="s">
        <v>2407</v>
      </c>
      <c r="F1325" s="35" t="str">
        <f>INDEX('Crosswalk Particulates'!$B:$B,MATCH('2017 EPA Data'!A1325,'Crosswalk Particulates'!$A:$A,0))</f>
        <v>process-cement-industry</v>
      </c>
      <c r="G1325" s="39">
        <f>INDEX('Crosswalk Particulates'!$E:$E,MATCH('2017 EPA Data'!$B1325,'Crosswalk Particulates'!$D:$D,0))</f>
        <v>0</v>
      </c>
      <c r="H1325" s="50">
        <f t="shared" si="20"/>
        <v>0</v>
      </c>
    </row>
    <row r="1326" spans="1:8" hidden="1">
      <c r="A1326" s="31" t="s">
        <v>2436</v>
      </c>
      <c r="B1326" s="31" t="s">
        <v>2573</v>
      </c>
      <c r="C1326" s="31" t="s">
        <v>2406</v>
      </c>
      <c r="D1326" s="41">
        <v>20844.51584</v>
      </c>
      <c r="E1326" s="31" t="s">
        <v>2407</v>
      </c>
      <c r="F1326" s="35" t="str">
        <f>INDEX('Crosswalk Particulates'!$B:$B,MATCH('2017 EPA Data'!A1326,'Crosswalk Particulates'!$A:$A,0))</f>
        <v>process-other-industry</v>
      </c>
      <c r="G1326" s="39">
        <f>INDEX('Crosswalk Particulates'!$E:$E,MATCH('2017 EPA Data'!$B1326,'Crosswalk Particulates'!$D:$D,0))</f>
        <v>0</v>
      </c>
      <c r="H1326" s="50">
        <f t="shared" si="20"/>
        <v>0</v>
      </c>
    </row>
    <row r="1327" spans="1:8" hidden="1">
      <c r="A1327" s="31" t="s">
        <v>2444</v>
      </c>
      <c r="B1327" s="31" t="s">
        <v>2433</v>
      </c>
      <c r="C1327" s="31" t="s">
        <v>2406</v>
      </c>
      <c r="D1327" s="41">
        <v>20844.128599512293</v>
      </c>
      <c r="E1327" s="31" t="s">
        <v>2407</v>
      </c>
      <c r="F1327" s="35" t="str">
        <f>INDEX('Crosswalk Particulates'!$B:$B,MATCH('2017 EPA Data'!A1327,'Crosswalk Particulates'!$A:$A,0))</f>
        <v>process-other-industry</v>
      </c>
      <c r="G1327" s="39">
        <f>INDEX('Crosswalk Particulates'!$E:$E,MATCH('2017 EPA Data'!$B1327,'Crosswalk Particulates'!$D:$D,0))</f>
        <v>0</v>
      </c>
      <c r="H1327" s="50">
        <f t="shared" si="20"/>
        <v>0</v>
      </c>
    </row>
    <row r="1328" spans="1:8" hidden="1">
      <c r="A1328" s="31" t="s">
        <v>2412</v>
      </c>
      <c r="B1328" s="31" t="s">
        <v>2504</v>
      </c>
      <c r="C1328" s="31" t="s">
        <v>2446</v>
      </c>
      <c r="D1328" s="41">
        <v>20769.366013839066</v>
      </c>
      <c r="E1328" s="31" t="s">
        <v>2411</v>
      </c>
      <c r="F1328" s="35" t="str">
        <f>INDEX('Crosswalk Particulates'!$B:$B,MATCH('2017 EPA Data'!A1328,'Crosswalk Particulates'!$A:$A,0))</f>
        <v>Transportation Sector</v>
      </c>
      <c r="G1328" s="39" t="str">
        <f>INDEX('Crosswalk Particulates'!$E:$E,MATCH('2017 EPA Data'!$B1328,'Crosswalk Particulates'!$D:$D,0))</f>
        <v>SOx</v>
      </c>
      <c r="H1328" s="50">
        <f t="shared" si="20"/>
        <v>18841674314.701916</v>
      </c>
    </row>
    <row r="1329" spans="1:8" hidden="1">
      <c r="A1329" s="31" t="s">
        <v>2448</v>
      </c>
      <c r="B1329" s="31" t="s">
        <v>2620</v>
      </c>
      <c r="C1329" s="31" t="s">
        <v>2406</v>
      </c>
      <c r="D1329" s="41">
        <v>20766.977647340002</v>
      </c>
      <c r="E1329" s="31" t="s">
        <v>2407</v>
      </c>
      <c r="F1329" s="35" t="str">
        <f>INDEX('Crosswalk Particulates'!$B:$B,MATCH('2017 EPA Data'!A1329,'Crosswalk Particulates'!$A:$A,0))</f>
        <v>process-waste-industry</v>
      </c>
      <c r="G1329" s="39">
        <f>INDEX('Crosswalk Particulates'!$E:$E,MATCH('2017 EPA Data'!$B1329,'Crosswalk Particulates'!$D:$D,0))</f>
        <v>0</v>
      </c>
      <c r="H1329" s="50">
        <f t="shared" si="20"/>
        <v>0</v>
      </c>
    </row>
    <row r="1330" spans="1:8" hidden="1">
      <c r="A1330" s="31" t="s">
        <v>2475</v>
      </c>
      <c r="B1330" s="31" t="s">
        <v>2556</v>
      </c>
      <c r="C1330" s="31" t="s">
        <v>2406</v>
      </c>
      <c r="D1330" s="41">
        <v>20670.650253540804</v>
      </c>
      <c r="E1330" s="31" t="s">
        <v>2407</v>
      </c>
      <c r="F1330" s="35" t="str">
        <f>INDEX('Crosswalk Particulates'!$B:$B,MATCH('2017 EPA Data'!A1330,'Crosswalk Particulates'!$A:$A,0))</f>
        <v>process-other-industry</v>
      </c>
      <c r="G1330" s="39">
        <f>INDEX('Crosswalk Particulates'!$E:$E,MATCH('2017 EPA Data'!$B1330,'Crosswalk Particulates'!$D:$D,0))</f>
        <v>0</v>
      </c>
      <c r="H1330" s="50">
        <f t="shared" si="20"/>
        <v>0</v>
      </c>
    </row>
    <row r="1331" spans="1:8" hidden="1">
      <c r="A1331" s="31" t="s">
        <v>2491</v>
      </c>
      <c r="B1331" s="31" t="s">
        <v>2417</v>
      </c>
      <c r="C1331" s="31" t="s">
        <v>2406</v>
      </c>
      <c r="D1331" s="41">
        <v>20593.914774657998</v>
      </c>
      <c r="E1331" s="31" t="s">
        <v>2407</v>
      </c>
      <c r="F1331" s="35" t="str">
        <f>INDEX('Crosswalk Particulates'!$B:$B,MATCH('2017 EPA Data'!A1331,'Crosswalk Particulates'!$A:$A,0))</f>
        <v>process-other-industry</v>
      </c>
      <c r="G1331" s="39">
        <f>INDEX('Crosswalk Particulates'!$E:$E,MATCH('2017 EPA Data'!$B1331,'Crosswalk Particulates'!$D:$D,0))</f>
        <v>0</v>
      </c>
      <c r="H1331" s="50">
        <f t="shared" si="20"/>
        <v>0</v>
      </c>
    </row>
    <row r="1332" spans="1:8" hidden="1">
      <c r="A1332" s="31" t="s">
        <v>2496</v>
      </c>
      <c r="B1332" s="31" t="s">
        <v>2433</v>
      </c>
      <c r="C1332" s="31" t="s">
        <v>2406</v>
      </c>
      <c r="D1332" s="41">
        <v>20579.637897000001</v>
      </c>
      <c r="E1332" s="31" t="s">
        <v>2407</v>
      </c>
      <c r="F1332" s="35" t="str">
        <f>INDEX('Crosswalk Particulates'!$B:$B,MATCH('2017 EPA Data'!A1332,'Crosswalk Particulates'!$A:$A,0))</f>
        <v>process-cement-industry</v>
      </c>
      <c r="G1332" s="39">
        <f>INDEX('Crosswalk Particulates'!$E:$E,MATCH('2017 EPA Data'!$B1332,'Crosswalk Particulates'!$D:$D,0))</f>
        <v>0</v>
      </c>
      <c r="H1332" s="50">
        <f t="shared" si="20"/>
        <v>0</v>
      </c>
    </row>
    <row r="1333" spans="1:8" hidden="1">
      <c r="A1333" s="31" t="s">
        <v>2448</v>
      </c>
      <c r="B1333" s="31" t="s">
        <v>2494</v>
      </c>
      <c r="C1333" s="31" t="s">
        <v>2446</v>
      </c>
      <c r="D1333" s="41">
        <v>20567.518919877777</v>
      </c>
      <c r="E1333" s="31" t="s">
        <v>2411</v>
      </c>
      <c r="F1333" s="35" t="str">
        <f>INDEX('Crosswalk Particulates'!$B:$B,MATCH('2017 EPA Data'!A1333,'Crosswalk Particulates'!$A:$A,0))</f>
        <v>process-waste-industry</v>
      </c>
      <c r="G1333" s="39">
        <f>INDEX('Crosswalk Particulates'!$E:$E,MATCH('2017 EPA Data'!$B1333,'Crosswalk Particulates'!$D:$D,0))</f>
        <v>0</v>
      </c>
      <c r="H1333" s="50">
        <f t="shared" si="20"/>
        <v>18658561493.479855</v>
      </c>
    </row>
    <row r="1334" spans="1:8" hidden="1">
      <c r="A1334" s="31" t="s">
        <v>2419</v>
      </c>
      <c r="B1334" s="31" t="s">
        <v>2550</v>
      </c>
      <c r="C1334" s="31" t="s">
        <v>2406</v>
      </c>
      <c r="D1334" s="41">
        <v>20547.432368735525</v>
      </c>
      <c r="E1334" s="31" t="s">
        <v>2407</v>
      </c>
      <c r="F1334" s="35" t="str">
        <f>INDEX('Crosswalk Particulates'!$B:$B,MATCH('2017 EPA Data'!A1334,'Crosswalk Particulates'!$A:$A,0))</f>
        <v>process-other-industry</v>
      </c>
      <c r="G1334" s="39">
        <f>INDEX('Crosswalk Particulates'!$E:$E,MATCH('2017 EPA Data'!$B1334,'Crosswalk Particulates'!$D:$D,0))</f>
        <v>0</v>
      </c>
      <c r="H1334" s="50">
        <f t="shared" si="20"/>
        <v>0</v>
      </c>
    </row>
    <row r="1335" spans="1:8" hidden="1">
      <c r="A1335" s="31" t="s">
        <v>2508</v>
      </c>
      <c r="B1335" s="31" t="s">
        <v>2546</v>
      </c>
      <c r="D1335" s="41">
        <v>20532</v>
      </c>
      <c r="E1335" s="31" t="s">
        <v>2407</v>
      </c>
      <c r="F1335" s="35" t="str">
        <f>INDEX('Crosswalk Particulates'!$B:$B,MATCH('2017 EPA Data'!A1335,'Crosswalk Particulates'!$A:$A,0))</f>
        <v>process-iron and steel-industry</v>
      </c>
      <c r="G1335" s="39">
        <f>INDEX('Crosswalk Particulates'!$E:$E,MATCH('2017 EPA Data'!$B1335,'Crosswalk Particulates'!$D:$D,0))</f>
        <v>0</v>
      </c>
      <c r="H1335" s="50">
        <f t="shared" si="20"/>
        <v>0</v>
      </c>
    </row>
    <row r="1336" spans="1:8" hidden="1">
      <c r="A1336" s="31" t="s">
        <v>2408</v>
      </c>
      <c r="B1336" s="31" t="s">
        <v>2578</v>
      </c>
      <c r="C1336" s="31" t="s">
        <v>2406</v>
      </c>
      <c r="D1336" s="41">
        <v>20475.468547654</v>
      </c>
      <c r="E1336" s="31" t="s">
        <v>2407</v>
      </c>
      <c r="F1336" s="35" t="str">
        <f>INDEX('Crosswalk Particulates'!$B:$B,MATCH('2017 EPA Data'!A1336,'Crosswalk Particulates'!$A:$A,0))</f>
        <v>process-other-industry</v>
      </c>
      <c r="G1336" s="39">
        <f>INDEX('Crosswalk Particulates'!$E:$E,MATCH('2017 EPA Data'!$B1336,'Crosswalk Particulates'!$D:$D,0))</f>
        <v>0</v>
      </c>
      <c r="H1336" s="50">
        <f t="shared" si="20"/>
        <v>0</v>
      </c>
    </row>
    <row r="1337" spans="1:8" hidden="1">
      <c r="A1337" s="31" t="s">
        <v>2442</v>
      </c>
      <c r="B1337" s="31" t="s">
        <v>2426</v>
      </c>
      <c r="C1337" s="31" t="s">
        <v>2406</v>
      </c>
      <c r="D1337" s="41">
        <v>20442.34733678769</v>
      </c>
      <c r="E1337" s="31" t="s">
        <v>2407</v>
      </c>
      <c r="F1337" s="35" t="str">
        <f>INDEX('Crosswalk Particulates'!$B:$B,MATCH('2017 EPA Data'!A1337,'Crosswalk Particulates'!$A:$A,0))</f>
        <v>process-other-industry</v>
      </c>
      <c r="G1337" s="39">
        <f>INDEX('Crosswalk Particulates'!$E:$E,MATCH('2017 EPA Data'!$B1337,'Crosswalk Particulates'!$D:$D,0))</f>
        <v>0</v>
      </c>
      <c r="H1337" s="50">
        <f t="shared" si="20"/>
        <v>0</v>
      </c>
    </row>
    <row r="1338" spans="1:8" hidden="1">
      <c r="A1338" s="31" t="s">
        <v>2481</v>
      </c>
      <c r="B1338" s="31" t="s">
        <v>2495</v>
      </c>
      <c r="C1338" s="31" t="s">
        <v>2406</v>
      </c>
      <c r="D1338" s="41">
        <v>20427.2886036286</v>
      </c>
      <c r="E1338" s="31" t="s">
        <v>2407</v>
      </c>
      <c r="F1338" s="35" t="str">
        <f>INDEX('Crosswalk Particulates'!$B:$B,MATCH('2017 EPA Data'!A1338,'Crosswalk Particulates'!$A:$A,0))</f>
        <v>process-ngps-industry</v>
      </c>
      <c r="G1338" s="39">
        <f>INDEX('Crosswalk Particulates'!$E:$E,MATCH('2017 EPA Data'!$B1338,'Crosswalk Particulates'!$D:$D,0))</f>
        <v>0</v>
      </c>
      <c r="H1338" s="50">
        <f t="shared" si="20"/>
        <v>0</v>
      </c>
    </row>
    <row r="1339" spans="1:8" hidden="1">
      <c r="A1339" s="31" t="s">
        <v>2488</v>
      </c>
      <c r="B1339" s="31" t="s">
        <v>2621</v>
      </c>
      <c r="D1339" s="41">
        <v>20381.287096965709</v>
      </c>
      <c r="E1339" s="31" t="s">
        <v>2411</v>
      </c>
      <c r="F1339" s="35" t="str">
        <f>INDEX('Crosswalk Particulates'!$B:$B,MATCH('2017 EPA Data'!A1339,'Crosswalk Particulates'!$A:$A,0))</f>
        <v>Other-EPA</v>
      </c>
      <c r="G1339" s="39">
        <f>INDEX('Crosswalk Particulates'!$E:$E,MATCH('2017 EPA Data'!$B1339,'Crosswalk Particulates'!$D:$D,0))</f>
        <v>0</v>
      </c>
      <c r="H1339" s="50">
        <f t="shared" si="20"/>
        <v>18489614624.711479</v>
      </c>
    </row>
    <row r="1340" spans="1:8" hidden="1">
      <c r="A1340" s="31" t="s">
        <v>2516</v>
      </c>
      <c r="B1340" s="31" t="s">
        <v>2523</v>
      </c>
      <c r="D1340" s="41">
        <v>20350.440220387249</v>
      </c>
      <c r="E1340" s="31" t="s">
        <v>2411</v>
      </c>
      <c r="F1340" s="35" t="str">
        <f>INDEX('Crosswalk Particulates'!$B:$B,MATCH('2017 EPA Data'!A1340,'Crosswalk Particulates'!$A:$A,0))</f>
        <v>Other-EPA</v>
      </c>
      <c r="G1340" s="39" t="str">
        <f>INDEX('Crosswalk Particulates'!$E:$E,MATCH('2017 EPA Data'!$B1340,'Crosswalk Particulates'!$D:$D,0))</f>
        <v>OC</v>
      </c>
      <c r="H1340" s="50">
        <f t="shared" si="20"/>
        <v>18461630775.723026</v>
      </c>
    </row>
    <row r="1341" spans="1:8" hidden="1">
      <c r="A1341" s="31" t="s">
        <v>2538</v>
      </c>
      <c r="B1341" s="31" t="s">
        <v>2417</v>
      </c>
      <c r="C1341" s="31" t="s">
        <v>2406</v>
      </c>
      <c r="D1341" s="41">
        <v>20259.584860678668</v>
      </c>
      <c r="E1341" s="31" t="s">
        <v>2407</v>
      </c>
      <c r="F1341" s="35" t="str">
        <f>INDEX('Crosswalk Particulates'!$B:$B,MATCH('2017 EPA Data'!A1341,'Crosswalk Particulates'!$A:$A,0))</f>
        <v>Electricity Sector</v>
      </c>
      <c r="G1341" s="39">
        <f>INDEX('Crosswalk Particulates'!$E:$E,MATCH('2017 EPA Data'!$B1341,'Crosswalk Particulates'!$D:$D,0))</f>
        <v>0</v>
      </c>
      <c r="H1341" s="50">
        <f t="shared" si="20"/>
        <v>0</v>
      </c>
    </row>
    <row r="1342" spans="1:8" hidden="1">
      <c r="A1342" s="31" t="s">
        <v>2554</v>
      </c>
      <c r="B1342" s="31" t="s">
        <v>2417</v>
      </c>
      <c r="C1342" s="31" t="s">
        <v>2406</v>
      </c>
      <c r="D1342" s="41">
        <v>20200.746253263314</v>
      </c>
      <c r="E1342" s="31" t="s">
        <v>2407</v>
      </c>
      <c r="F1342" s="35" t="str">
        <f>INDEX('Crosswalk Particulates'!$B:$B,MATCH('2017 EPA Data'!A1342,'Crosswalk Particulates'!$A:$A,0))</f>
        <v>Commercial Buildings Sector</v>
      </c>
      <c r="G1342" s="39">
        <f>INDEX('Crosswalk Particulates'!$E:$E,MATCH('2017 EPA Data'!$B1342,'Crosswalk Particulates'!$D:$D,0))</f>
        <v>0</v>
      </c>
      <c r="H1342" s="50">
        <f t="shared" si="20"/>
        <v>0</v>
      </c>
    </row>
    <row r="1343" spans="1:8" hidden="1">
      <c r="A1343" s="31" t="s">
        <v>2481</v>
      </c>
      <c r="B1343" s="31" t="s">
        <v>2579</v>
      </c>
      <c r="C1343" s="31" t="s">
        <v>2406</v>
      </c>
      <c r="D1343" s="41">
        <v>20194.3369346</v>
      </c>
      <c r="E1343" s="31" t="s">
        <v>2407</v>
      </c>
      <c r="F1343" s="35" t="str">
        <f>INDEX('Crosswalk Particulates'!$B:$B,MATCH('2017 EPA Data'!A1343,'Crosswalk Particulates'!$A:$A,0))</f>
        <v>process-ngps-industry</v>
      </c>
      <c r="G1343" s="39">
        <f>INDEX('Crosswalk Particulates'!$E:$E,MATCH('2017 EPA Data'!$B1343,'Crosswalk Particulates'!$D:$D,0))</f>
        <v>0</v>
      </c>
      <c r="H1343" s="50">
        <f t="shared" si="20"/>
        <v>0</v>
      </c>
    </row>
    <row r="1344" spans="1:8" hidden="1">
      <c r="A1344" s="31" t="s">
        <v>2481</v>
      </c>
      <c r="B1344" s="31" t="s">
        <v>2479</v>
      </c>
      <c r="C1344" s="31" t="s">
        <v>2446</v>
      </c>
      <c r="D1344" s="41">
        <v>20165.008319054123</v>
      </c>
      <c r="E1344" s="31" t="s">
        <v>2411</v>
      </c>
      <c r="F1344" s="35" t="str">
        <f>INDEX('Crosswalk Particulates'!$B:$B,MATCH('2017 EPA Data'!A1344,'Crosswalk Particulates'!$A:$A,0))</f>
        <v>process-ngps-industry</v>
      </c>
      <c r="G1344" s="39" t="str">
        <f>INDEX('Crosswalk Particulates'!$E:$E,MATCH('2017 EPA Data'!$B1344,'Crosswalk Particulates'!$D:$D,0))</f>
        <v>PM10</v>
      </c>
      <c r="H1344" s="50">
        <f t="shared" si="20"/>
        <v>18293409584.467278</v>
      </c>
    </row>
    <row r="1345" spans="1:8" hidden="1">
      <c r="A1345" s="31" t="s">
        <v>2554</v>
      </c>
      <c r="B1345" s="31" t="s">
        <v>2570</v>
      </c>
      <c r="C1345" s="31" t="s">
        <v>2406</v>
      </c>
      <c r="D1345" s="41">
        <v>20142.43236014578</v>
      </c>
      <c r="E1345" s="31" t="s">
        <v>2407</v>
      </c>
      <c r="F1345" s="35" t="str">
        <f>INDEX('Crosswalk Particulates'!$B:$B,MATCH('2017 EPA Data'!A1345,'Crosswalk Particulates'!$A:$A,0))</f>
        <v>Commercial Buildings Sector</v>
      </c>
      <c r="G1345" s="39">
        <f>INDEX('Crosswalk Particulates'!$E:$E,MATCH('2017 EPA Data'!$B1345,'Crosswalk Particulates'!$D:$D,0))</f>
        <v>0</v>
      </c>
      <c r="H1345" s="50">
        <f t="shared" si="20"/>
        <v>0</v>
      </c>
    </row>
    <row r="1346" spans="1:8" hidden="1">
      <c r="A1346" s="31" t="s">
        <v>2475</v>
      </c>
      <c r="B1346" s="31" t="s">
        <v>2555</v>
      </c>
      <c r="C1346" s="31" t="s">
        <v>2406</v>
      </c>
      <c r="D1346" s="41">
        <v>20135.494548999999</v>
      </c>
      <c r="E1346" s="31" t="s">
        <v>2407</v>
      </c>
      <c r="F1346" s="35" t="str">
        <f>INDEX('Crosswalk Particulates'!$B:$B,MATCH('2017 EPA Data'!A1346,'Crosswalk Particulates'!$A:$A,0))</f>
        <v>process-other-industry</v>
      </c>
      <c r="G1346" s="39">
        <f>INDEX('Crosswalk Particulates'!$E:$E,MATCH('2017 EPA Data'!$B1346,'Crosswalk Particulates'!$D:$D,0))</f>
        <v>0</v>
      </c>
      <c r="H1346" s="50">
        <f t="shared" si="20"/>
        <v>0</v>
      </c>
    </row>
    <row r="1347" spans="1:8" hidden="1">
      <c r="A1347" s="31" t="s">
        <v>2439</v>
      </c>
      <c r="B1347" s="31" t="s">
        <v>2562</v>
      </c>
      <c r="C1347" s="31" t="s">
        <v>2406</v>
      </c>
      <c r="D1347" s="41">
        <v>20078.639903900541</v>
      </c>
      <c r="E1347" s="31" t="s">
        <v>2407</v>
      </c>
      <c r="F1347" s="35" t="str">
        <f>INDEX('Crosswalk Particulates'!$B:$B,MATCH('2017 EPA Data'!A1347,'Crosswalk Particulates'!$A:$A,0))</f>
        <v>process-other-industry</v>
      </c>
      <c r="G1347" s="39">
        <f>INDEX('Crosswalk Particulates'!$E:$E,MATCH('2017 EPA Data'!$B1347,'Crosswalk Particulates'!$D:$D,0))</f>
        <v>0</v>
      </c>
      <c r="H1347" s="50">
        <f t="shared" si="20"/>
        <v>0</v>
      </c>
    </row>
    <row r="1348" spans="1:8" hidden="1">
      <c r="A1348" s="31" t="s">
        <v>2536</v>
      </c>
      <c r="B1348" s="31" t="s">
        <v>2498</v>
      </c>
      <c r="C1348" s="31" t="s">
        <v>2446</v>
      </c>
      <c r="D1348" s="41">
        <v>20048.515066989999</v>
      </c>
      <c r="E1348" s="31" t="s">
        <v>2411</v>
      </c>
      <c r="F1348" s="35" t="str">
        <f>INDEX('Crosswalk Particulates'!$B:$B,MATCH('2017 EPA Data'!A1348,'Crosswalk Particulates'!$A:$A,0))</f>
        <v>process-mining-industry</v>
      </c>
      <c r="G1348" s="39" t="str">
        <f>INDEX('Crosswalk Particulates'!$E:$E,MATCH('2017 EPA Data'!$B1348,'Crosswalk Particulates'!$D:$D,0))</f>
        <v>NOX</v>
      </c>
      <c r="H1348" s="50">
        <f t="shared" ref="H1348:H1411" si="21">IF(E1348="TON",D1348/metricton_to_shortton,0)*10^6</f>
        <v>18187728558.200504</v>
      </c>
    </row>
    <row r="1349" spans="1:8" hidden="1">
      <c r="A1349" s="31" t="s">
        <v>2408</v>
      </c>
      <c r="B1349" s="31" t="s">
        <v>2509</v>
      </c>
      <c r="C1349" s="31" t="s">
        <v>2406</v>
      </c>
      <c r="D1349" s="41">
        <v>19957.790185094211</v>
      </c>
      <c r="E1349" s="31" t="s">
        <v>2407</v>
      </c>
      <c r="F1349" s="35" t="str">
        <f>INDEX('Crosswalk Particulates'!$B:$B,MATCH('2017 EPA Data'!A1349,'Crosswalk Particulates'!$A:$A,0))</f>
        <v>process-other-industry</v>
      </c>
      <c r="G1349" s="39">
        <f>INDEX('Crosswalk Particulates'!$E:$E,MATCH('2017 EPA Data'!$B1349,'Crosswalk Particulates'!$D:$D,0))</f>
        <v>0</v>
      </c>
      <c r="H1349" s="50">
        <f t="shared" si="21"/>
        <v>0</v>
      </c>
    </row>
    <row r="1350" spans="1:8" hidden="1">
      <c r="A1350" s="31" t="s">
        <v>2458</v>
      </c>
      <c r="B1350" s="31" t="s">
        <v>2584</v>
      </c>
      <c r="C1350" s="31" t="s">
        <v>2406</v>
      </c>
      <c r="D1350" s="41">
        <v>19919.424715542933</v>
      </c>
      <c r="E1350" s="31" t="s">
        <v>2407</v>
      </c>
      <c r="F1350" s="35" t="str">
        <f>INDEX('Crosswalk Particulates'!$B:$B,MATCH('2017 EPA Data'!A1350,'Crosswalk Particulates'!$A:$A,0))</f>
        <v>Transportation Sector</v>
      </c>
      <c r="G1350" s="39">
        <f>INDEX('Crosswalk Particulates'!$E:$E,MATCH('2017 EPA Data'!$B1350,'Crosswalk Particulates'!$D:$D,0))</f>
        <v>0</v>
      </c>
      <c r="H1350" s="50">
        <f t="shared" si="21"/>
        <v>0</v>
      </c>
    </row>
    <row r="1351" spans="1:8" hidden="1">
      <c r="A1351" s="31" t="s">
        <v>2536</v>
      </c>
      <c r="B1351" s="31" t="s">
        <v>2449</v>
      </c>
      <c r="C1351" s="31" t="s">
        <v>2446</v>
      </c>
      <c r="D1351" s="41">
        <v>19822.117189650002</v>
      </c>
      <c r="E1351" s="31" t="s">
        <v>2411</v>
      </c>
      <c r="F1351" s="35" t="str">
        <f>INDEX('Crosswalk Particulates'!$B:$B,MATCH('2017 EPA Data'!A1351,'Crosswalk Particulates'!$A:$A,0))</f>
        <v>process-mining-industry</v>
      </c>
      <c r="G1351" s="39" t="str">
        <f>INDEX('Crosswalk Particulates'!$E:$E,MATCH('2017 EPA Data'!$B1351,'Crosswalk Particulates'!$D:$D,0))</f>
        <v>CO</v>
      </c>
      <c r="H1351" s="50">
        <f t="shared" si="21"/>
        <v>17982343614.455101</v>
      </c>
    </row>
    <row r="1352" spans="1:8" hidden="1">
      <c r="A1352" s="31" t="s">
        <v>2475</v>
      </c>
      <c r="B1352" s="31" t="s">
        <v>2622</v>
      </c>
      <c r="C1352" s="31" t="s">
        <v>2406</v>
      </c>
      <c r="D1352" s="41">
        <v>19706.203459</v>
      </c>
      <c r="E1352" s="31" t="s">
        <v>2407</v>
      </c>
      <c r="F1352" s="35" t="str">
        <f>INDEX('Crosswalk Particulates'!$B:$B,MATCH('2017 EPA Data'!A1352,'Crosswalk Particulates'!$A:$A,0))</f>
        <v>process-other-industry</v>
      </c>
      <c r="G1352" s="39">
        <f>INDEX('Crosswalk Particulates'!$E:$E,MATCH('2017 EPA Data'!$B1352,'Crosswalk Particulates'!$D:$D,0))</f>
        <v>0</v>
      </c>
      <c r="H1352" s="50">
        <f t="shared" si="21"/>
        <v>0</v>
      </c>
    </row>
    <row r="1353" spans="1:8" hidden="1">
      <c r="A1353" s="31" t="s">
        <v>2554</v>
      </c>
      <c r="B1353" s="31" t="s">
        <v>2449</v>
      </c>
      <c r="C1353" s="31" t="s">
        <v>2446</v>
      </c>
      <c r="D1353" s="41">
        <v>19647.3508863223</v>
      </c>
      <c r="E1353" s="31" t="s">
        <v>2411</v>
      </c>
      <c r="F1353" s="35" t="str">
        <f>INDEX('Crosswalk Particulates'!$B:$B,MATCH('2017 EPA Data'!A1353,'Crosswalk Particulates'!$A:$A,0))</f>
        <v>Commercial Buildings Sector</v>
      </c>
      <c r="G1353" s="39" t="str">
        <f>INDEX('Crosswalk Particulates'!$E:$E,MATCH('2017 EPA Data'!$B1353,'Crosswalk Particulates'!$D:$D,0))</f>
        <v>CO</v>
      </c>
      <c r="H1353" s="50">
        <f t="shared" si="21"/>
        <v>17823798102.459656</v>
      </c>
    </row>
    <row r="1354" spans="1:8" hidden="1">
      <c r="A1354" s="31" t="s">
        <v>2491</v>
      </c>
      <c r="B1354" s="31" t="s">
        <v>2472</v>
      </c>
      <c r="D1354" s="41">
        <v>19612.378000000001</v>
      </c>
      <c r="E1354" s="31" t="s">
        <v>2407</v>
      </c>
      <c r="F1354" s="35" t="str">
        <f>INDEX('Crosswalk Particulates'!$B:$B,MATCH('2017 EPA Data'!A1354,'Crosswalk Particulates'!$A:$A,0))</f>
        <v>process-other-industry</v>
      </c>
      <c r="G1354" s="39">
        <f>INDEX('Crosswalk Particulates'!$E:$E,MATCH('2017 EPA Data'!$B1354,'Crosswalk Particulates'!$D:$D,0))</f>
        <v>0</v>
      </c>
      <c r="H1354" s="50">
        <f t="shared" si="21"/>
        <v>0</v>
      </c>
    </row>
    <row r="1355" spans="1:8" hidden="1">
      <c r="A1355" s="31" t="s">
        <v>2416</v>
      </c>
      <c r="B1355" s="31" t="s">
        <v>2514</v>
      </c>
      <c r="C1355" s="31" t="s">
        <v>2406</v>
      </c>
      <c r="D1355" s="41">
        <v>19539.769548002416</v>
      </c>
      <c r="E1355" s="31" t="s">
        <v>2407</v>
      </c>
      <c r="F1355" s="35" t="str">
        <f>INDEX('Crosswalk Particulates'!$B:$B,MATCH('2017 EPA Data'!A1355,'Crosswalk Particulates'!$A:$A,0))</f>
        <v>Transportation Sector</v>
      </c>
      <c r="G1355" s="39">
        <f>INDEX('Crosswalk Particulates'!$E:$E,MATCH('2017 EPA Data'!$B1355,'Crosswalk Particulates'!$D:$D,0))</f>
        <v>0</v>
      </c>
      <c r="H1355" s="50">
        <f t="shared" si="21"/>
        <v>0</v>
      </c>
    </row>
    <row r="1356" spans="1:8" hidden="1">
      <c r="A1356" s="31" t="s">
        <v>2475</v>
      </c>
      <c r="B1356" s="31" t="s">
        <v>2456</v>
      </c>
      <c r="C1356" s="31" t="s">
        <v>2406</v>
      </c>
      <c r="D1356" s="41">
        <v>19509.440878000001</v>
      </c>
      <c r="E1356" s="31" t="s">
        <v>2407</v>
      </c>
      <c r="F1356" s="35" t="str">
        <f>INDEX('Crosswalk Particulates'!$B:$B,MATCH('2017 EPA Data'!A1356,'Crosswalk Particulates'!$A:$A,0))</f>
        <v>process-other-industry</v>
      </c>
      <c r="G1356" s="39">
        <f>INDEX('Crosswalk Particulates'!$E:$E,MATCH('2017 EPA Data'!$B1356,'Crosswalk Particulates'!$D:$D,0))</f>
        <v>0</v>
      </c>
      <c r="H1356" s="50">
        <f t="shared" si="21"/>
        <v>0</v>
      </c>
    </row>
    <row r="1357" spans="1:8" hidden="1">
      <c r="A1357" s="31" t="s">
        <v>2452</v>
      </c>
      <c r="B1357" s="31" t="s">
        <v>2405</v>
      </c>
      <c r="C1357" s="31" t="s">
        <v>2406</v>
      </c>
      <c r="D1357" s="41">
        <v>19417.044067727598</v>
      </c>
      <c r="E1357" s="31" t="s">
        <v>2407</v>
      </c>
      <c r="F1357" s="35" t="str">
        <f>INDEX('Crosswalk Particulates'!$B:$B,MATCH('2017 EPA Data'!A1357,'Crosswalk Particulates'!$A:$A,0))</f>
        <v>Other-EPA</v>
      </c>
      <c r="G1357" s="39">
        <f>INDEX('Crosswalk Particulates'!$E:$E,MATCH('2017 EPA Data'!$B1357,'Crosswalk Particulates'!$D:$D,0))</f>
        <v>0</v>
      </c>
      <c r="H1357" s="50">
        <f t="shared" si="21"/>
        <v>0</v>
      </c>
    </row>
    <row r="1358" spans="1:8" hidden="1">
      <c r="A1358" s="31" t="s">
        <v>2475</v>
      </c>
      <c r="B1358" s="31" t="s">
        <v>2483</v>
      </c>
      <c r="C1358" s="31" t="s">
        <v>2406</v>
      </c>
      <c r="D1358" s="41">
        <v>19414.719099999998</v>
      </c>
      <c r="E1358" s="31" t="s">
        <v>2407</v>
      </c>
      <c r="F1358" s="35" t="str">
        <f>INDEX('Crosswalk Particulates'!$B:$B,MATCH('2017 EPA Data'!A1358,'Crosswalk Particulates'!$A:$A,0))</f>
        <v>process-other-industry</v>
      </c>
      <c r="G1358" s="39">
        <f>INDEX('Crosswalk Particulates'!$E:$E,MATCH('2017 EPA Data'!$B1358,'Crosswalk Particulates'!$D:$D,0))</f>
        <v>0</v>
      </c>
      <c r="H1358" s="50">
        <f t="shared" si="21"/>
        <v>0</v>
      </c>
    </row>
    <row r="1359" spans="1:8" hidden="1">
      <c r="A1359" s="31" t="s">
        <v>2467</v>
      </c>
      <c r="B1359" s="31" t="s">
        <v>2466</v>
      </c>
      <c r="C1359" s="31" t="s">
        <v>2406</v>
      </c>
      <c r="D1359" s="41">
        <v>19326.937384359899</v>
      </c>
      <c r="E1359" s="31" t="s">
        <v>2407</v>
      </c>
      <c r="F1359" s="35" t="str">
        <f>INDEX('Crosswalk Particulates'!$B:$B,MATCH('2017 EPA Data'!A1359,'Crosswalk Particulates'!$A:$A,0))</f>
        <v>process-chemicals-industry</v>
      </c>
      <c r="G1359" s="39">
        <f>INDEX('Crosswalk Particulates'!$E:$E,MATCH('2017 EPA Data'!$B1359,'Crosswalk Particulates'!$D:$D,0))</f>
        <v>0</v>
      </c>
      <c r="H1359" s="50">
        <f t="shared" si="21"/>
        <v>0</v>
      </c>
    </row>
    <row r="1360" spans="1:8" hidden="1">
      <c r="A1360" s="31" t="s">
        <v>2518</v>
      </c>
      <c r="B1360" s="31" t="s">
        <v>2504</v>
      </c>
      <c r="C1360" s="31" t="s">
        <v>2446</v>
      </c>
      <c r="D1360" s="41">
        <v>19287.219442360059</v>
      </c>
      <c r="E1360" s="31" t="s">
        <v>2411</v>
      </c>
      <c r="F1360" s="35" t="str">
        <f>INDEX('Crosswalk Particulates'!$B:$B,MATCH('2017 EPA Data'!A1360,'Crosswalk Particulates'!$A:$A,0))</f>
        <v>industry-fuel-oil</v>
      </c>
      <c r="G1360" s="39" t="str">
        <f>INDEX('Crosswalk Particulates'!$E:$E,MATCH('2017 EPA Data'!$B1360,'Crosswalk Particulates'!$D:$D,0))</f>
        <v>SOx</v>
      </c>
      <c r="H1360" s="50">
        <f t="shared" si="21"/>
        <v>17497091963.567474</v>
      </c>
    </row>
    <row r="1361" spans="1:8" hidden="1">
      <c r="A1361" s="31" t="s">
        <v>2490</v>
      </c>
      <c r="B1361" s="31" t="s">
        <v>2445</v>
      </c>
      <c r="C1361" s="31" t="s">
        <v>2446</v>
      </c>
      <c r="D1361" s="41">
        <v>19171.122161135929</v>
      </c>
      <c r="E1361" s="31" t="s">
        <v>2411</v>
      </c>
      <c r="F1361" s="35" t="str">
        <f>INDEX('Crosswalk Particulates'!$B:$B,MATCH('2017 EPA Data'!A1361,'Crosswalk Particulates'!$A:$A,0))</f>
        <v>Commercial Buildings Sector</v>
      </c>
      <c r="G1361" s="39" t="str">
        <f>INDEX('Crosswalk Particulates'!$E:$E,MATCH('2017 EPA Data'!$B1361,'Crosswalk Particulates'!$D:$D,0))</f>
        <v>VOC</v>
      </c>
      <c r="H1361" s="50">
        <f t="shared" si="21"/>
        <v>17391770156.431431</v>
      </c>
    </row>
    <row r="1362" spans="1:8" hidden="1">
      <c r="A1362" s="31" t="s">
        <v>2554</v>
      </c>
      <c r="B1362" s="31" t="s">
        <v>2493</v>
      </c>
      <c r="C1362" s="31" t="s">
        <v>2406</v>
      </c>
      <c r="D1362" s="41">
        <v>19155.217400363137</v>
      </c>
      <c r="E1362" s="31" t="s">
        <v>2407</v>
      </c>
      <c r="F1362" s="35" t="str">
        <f>INDEX('Crosswalk Particulates'!$B:$B,MATCH('2017 EPA Data'!A1362,'Crosswalk Particulates'!$A:$A,0))</f>
        <v>Commercial Buildings Sector</v>
      </c>
      <c r="G1362" s="39">
        <f>INDEX('Crosswalk Particulates'!$E:$E,MATCH('2017 EPA Data'!$B1362,'Crosswalk Particulates'!$D:$D,0))</f>
        <v>0</v>
      </c>
      <c r="H1362" s="50">
        <f t="shared" si="21"/>
        <v>0</v>
      </c>
    </row>
    <row r="1363" spans="1:8" hidden="1">
      <c r="A1363" s="31" t="s">
        <v>2473</v>
      </c>
      <c r="B1363" s="31" t="s">
        <v>2449</v>
      </c>
      <c r="C1363" s="31" t="s">
        <v>2446</v>
      </c>
      <c r="D1363" s="41">
        <v>19113.7986733</v>
      </c>
      <c r="E1363" s="31" t="s">
        <v>2411</v>
      </c>
      <c r="F1363" s="35" t="str">
        <f>INDEX('Crosswalk Particulates'!$B:$B,MATCH('2017 EPA Data'!A1363,'Crosswalk Particulates'!$A:$A,0))</f>
        <v>Electricity Sector</v>
      </c>
      <c r="G1363" s="39" t="str">
        <f>INDEX('Crosswalk Particulates'!$E:$E,MATCH('2017 EPA Data'!$B1363,'Crosswalk Particulates'!$D:$D,0))</f>
        <v>CO</v>
      </c>
      <c r="H1363" s="50">
        <f t="shared" si="21"/>
        <v>17339767101.178436</v>
      </c>
    </row>
    <row r="1364" spans="1:8" hidden="1">
      <c r="A1364" s="31" t="s">
        <v>2448</v>
      </c>
      <c r="B1364" s="31" t="s">
        <v>2604</v>
      </c>
      <c r="C1364" s="31" t="s">
        <v>2406</v>
      </c>
      <c r="D1364" s="41">
        <v>18996.904709999999</v>
      </c>
      <c r="E1364" s="31" t="s">
        <v>2407</v>
      </c>
      <c r="F1364" s="35" t="str">
        <f>INDEX('Crosswalk Particulates'!$B:$B,MATCH('2017 EPA Data'!A1364,'Crosswalk Particulates'!$A:$A,0))</f>
        <v>process-waste-industry</v>
      </c>
      <c r="G1364" s="39">
        <f>INDEX('Crosswalk Particulates'!$E:$E,MATCH('2017 EPA Data'!$B1364,'Crosswalk Particulates'!$D:$D,0))</f>
        <v>0</v>
      </c>
      <c r="H1364" s="50">
        <f t="shared" si="21"/>
        <v>0</v>
      </c>
    </row>
    <row r="1365" spans="1:8" hidden="1">
      <c r="A1365" s="31" t="s">
        <v>2427</v>
      </c>
      <c r="B1365" s="31" t="s">
        <v>2530</v>
      </c>
      <c r="C1365" s="31" t="s">
        <v>2406</v>
      </c>
      <c r="D1365" s="41">
        <v>18862.92777522</v>
      </c>
      <c r="E1365" s="31" t="s">
        <v>2407</v>
      </c>
      <c r="F1365" s="35" t="str">
        <f>INDEX('Crosswalk Particulates'!$B:$B,MATCH('2017 EPA Data'!A1365,'Crosswalk Particulates'!$A:$A,0))</f>
        <v>process-other-industry</v>
      </c>
      <c r="G1365" s="39">
        <f>INDEX('Crosswalk Particulates'!$E:$E,MATCH('2017 EPA Data'!$B1365,'Crosswalk Particulates'!$D:$D,0))</f>
        <v>0</v>
      </c>
      <c r="H1365" s="50">
        <f t="shared" si="21"/>
        <v>0</v>
      </c>
    </row>
    <row r="1366" spans="1:8" hidden="1">
      <c r="A1366" s="31" t="s">
        <v>2438</v>
      </c>
      <c r="B1366" s="31" t="s">
        <v>2605</v>
      </c>
      <c r="D1366" s="41">
        <v>18821.906670078304</v>
      </c>
      <c r="E1366" s="31" t="s">
        <v>2411</v>
      </c>
      <c r="F1366" s="35" t="str">
        <f>INDEX('Crosswalk Particulates'!$B:$B,MATCH('2017 EPA Data'!A1366,'Crosswalk Particulates'!$A:$A,0))</f>
        <v>Residential Buildings Sector</v>
      </c>
      <c r="G1366" s="39" t="str">
        <f>INDEX('Crosswalk Particulates'!$E:$E,MATCH('2017 EPA Data'!$B1366,'Crosswalk Particulates'!$D:$D,0))</f>
        <v>BC</v>
      </c>
      <c r="H1366" s="50">
        <f t="shared" si="21"/>
        <v>17074966815.213781</v>
      </c>
    </row>
    <row r="1367" spans="1:8" hidden="1">
      <c r="A1367" s="31" t="s">
        <v>2448</v>
      </c>
      <c r="B1367" s="31" t="s">
        <v>2468</v>
      </c>
      <c r="C1367" s="31" t="s">
        <v>2406</v>
      </c>
      <c r="D1367" s="41">
        <v>18813.335155100001</v>
      </c>
      <c r="E1367" s="31" t="s">
        <v>2407</v>
      </c>
      <c r="F1367" s="35" t="str">
        <f>INDEX('Crosswalk Particulates'!$B:$B,MATCH('2017 EPA Data'!A1367,'Crosswalk Particulates'!$A:$A,0))</f>
        <v>process-waste-industry</v>
      </c>
      <c r="G1367" s="39">
        <f>INDEX('Crosswalk Particulates'!$E:$E,MATCH('2017 EPA Data'!$B1367,'Crosswalk Particulates'!$D:$D,0))</f>
        <v>0</v>
      </c>
      <c r="H1367" s="50">
        <f t="shared" si="21"/>
        <v>0</v>
      </c>
    </row>
    <row r="1368" spans="1:8" hidden="1">
      <c r="A1368" s="31" t="s">
        <v>2518</v>
      </c>
      <c r="B1368" s="31" t="s">
        <v>2426</v>
      </c>
      <c r="C1368" s="31" t="s">
        <v>2406</v>
      </c>
      <c r="D1368" s="41">
        <v>18735.529137736976</v>
      </c>
      <c r="E1368" s="31" t="s">
        <v>2407</v>
      </c>
      <c r="F1368" s="35" t="str">
        <f>INDEX('Crosswalk Particulates'!$B:$B,MATCH('2017 EPA Data'!A1368,'Crosswalk Particulates'!$A:$A,0))</f>
        <v>industry-fuel-oil</v>
      </c>
      <c r="G1368" s="39">
        <f>INDEX('Crosswalk Particulates'!$E:$E,MATCH('2017 EPA Data'!$B1368,'Crosswalk Particulates'!$D:$D,0))</f>
        <v>0</v>
      </c>
      <c r="H1368" s="50">
        <f t="shared" si="21"/>
        <v>0</v>
      </c>
    </row>
    <row r="1369" spans="1:8" hidden="1">
      <c r="A1369" s="31" t="s">
        <v>2467</v>
      </c>
      <c r="B1369" s="31" t="s">
        <v>2623</v>
      </c>
      <c r="C1369" s="31" t="s">
        <v>2406</v>
      </c>
      <c r="D1369" s="41">
        <v>18691.394902</v>
      </c>
      <c r="E1369" s="31" t="s">
        <v>2407</v>
      </c>
      <c r="F1369" s="35" t="str">
        <f>INDEX('Crosswalk Particulates'!$B:$B,MATCH('2017 EPA Data'!A1369,'Crosswalk Particulates'!$A:$A,0))</f>
        <v>process-chemicals-industry</v>
      </c>
      <c r="G1369" s="39">
        <f>INDEX('Crosswalk Particulates'!$E:$E,MATCH('2017 EPA Data'!$B1369,'Crosswalk Particulates'!$D:$D,0))</f>
        <v>0</v>
      </c>
      <c r="H1369" s="50">
        <f t="shared" si="21"/>
        <v>0</v>
      </c>
    </row>
    <row r="1370" spans="1:8" hidden="1">
      <c r="A1370" s="31" t="s">
        <v>2491</v>
      </c>
      <c r="B1370" s="31" t="s">
        <v>2426</v>
      </c>
      <c r="C1370" s="31" t="s">
        <v>2406</v>
      </c>
      <c r="D1370" s="41">
        <v>18671.104768354999</v>
      </c>
      <c r="E1370" s="31" t="s">
        <v>2407</v>
      </c>
      <c r="F1370" s="35" t="str">
        <f>INDEX('Crosswalk Particulates'!$B:$B,MATCH('2017 EPA Data'!A1370,'Crosswalk Particulates'!$A:$A,0))</f>
        <v>process-other-industry</v>
      </c>
      <c r="G1370" s="39">
        <f>INDEX('Crosswalk Particulates'!$E:$E,MATCH('2017 EPA Data'!$B1370,'Crosswalk Particulates'!$D:$D,0))</f>
        <v>0</v>
      </c>
      <c r="H1370" s="50">
        <f t="shared" si="21"/>
        <v>0</v>
      </c>
    </row>
    <row r="1371" spans="1:8" hidden="1">
      <c r="A1371" s="31" t="s">
        <v>2491</v>
      </c>
      <c r="B1371" s="31" t="s">
        <v>2609</v>
      </c>
      <c r="C1371" s="31" t="s">
        <v>2406</v>
      </c>
      <c r="D1371" s="41">
        <v>18664.563147127999</v>
      </c>
      <c r="E1371" s="31" t="s">
        <v>2407</v>
      </c>
      <c r="F1371" s="35" t="str">
        <f>INDEX('Crosswalk Particulates'!$B:$B,MATCH('2017 EPA Data'!A1371,'Crosswalk Particulates'!$A:$A,0))</f>
        <v>process-other-industry</v>
      </c>
      <c r="G1371" s="39">
        <f>INDEX('Crosswalk Particulates'!$E:$E,MATCH('2017 EPA Data'!$B1371,'Crosswalk Particulates'!$D:$D,0))</f>
        <v>0</v>
      </c>
      <c r="H1371" s="50">
        <f t="shared" si="21"/>
        <v>0</v>
      </c>
    </row>
    <row r="1372" spans="1:8" hidden="1">
      <c r="A1372" s="31" t="s">
        <v>2475</v>
      </c>
      <c r="B1372" s="31" t="s">
        <v>2557</v>
      </c>
      <c r="C1372" s="31" t="s">
        <v>2406</v>
      </c>
      <c r="D1372" s="41">
        <v>18652.335676839881</v>
      </c>
      <c r="E1372" s="31" t="s">
        <v>2407</v>
      </c>
      <c r="F1372" s="35" t="str">
        <f>INDEX('Crosswalk Particulates'!$B:$B,MATCH('2017 EPA Data'!A1372,'Crosswalk Particulates'!$A:$A,0))</f>
        <v>process-other-industry</v>
      </c>
      <c r="G1372" s="39">
        <f>INDEX('Crosswalk Particulates'!$E:$E,MATCH('2017 EPA Data'!$B1372,'Crosswalk Particulates'!$D:$D,0))</f>
        <v>0</v>
      </c>
      <c r="H1372" s="50">
        <f t="shared" si="21"/>
        <v>0</v>
      </c>
    </row>
    <row r="1373" spans="1:8" hidden="1">
      <c r="A1373" s="31" t="s">
        <v>2467</v>
      </c>
      <c r="B1373" s="31" t="s">
        <v>2604</v>
      </c>
      <c r="C1373" s="31" t="s">
        <v>2406</v>
      </c>
      <c r="D1373" s="41">
        <v>18641.071001659999</v>
      </c>
      <c r="E1373" s="31" t="s">
        <v>2407</v>
      </c>
      <c r="F1373" s="35" t="str">
        <f>INDEX('Crosswalk Particulates'!$B:$B,MATCH('2017 EPA Data'!A1373,'Crosswalk Particulates'!$A:$A,0))</f>
        <v>process-chemicals-industry</v>
      </c>
      <c r="G1373" s="39">
        <f>INDEX('Crosswalk Particulates'!$E:$E,MATCH('2017 EPA Data'!$B1373,'Crosswalk Particulates'!$D:$D,0))</f>
        <v>0</v>
      </c>
      <c r="H1373" s="50">
        <f t="shared" si="21"/>
        <v>0</v>
      </c>
    </row>
    <row r="1374" spans="1:8" hidden="1">
      <c r="A1374" s="31" t="s">
        <v>2430</v>
      </c>
      <c r="B1374" s="31" t="s">
        <v>2509</v>
      </c>
      <c r="C1374" s="31" t="s">
        <v>2406</v>
      </c>
      <c r="D1374" s="41">
        <v>18560.373910364211</v>
      </c>
      <c r="E1374" s="31" t="s">
        <v>2407</v>
      </c>
      <c r="F1374" s="35" t="str">
        <f>INDEX('Crosswalk Particulates'!$B:$B,MATCH('2017 EPA Data'!A1374,'Crosswalk Particulates'!$A:$A,0))</f>
        <v>Transportation Sector</v>
      </c>
      <c r="G1374" s="39">
        <f>INDEX('Crosswalk Particulates'!$E:$E,MATCH('2017 EPA Data'!$B1374,'Crosswalk Particulates'!$D:$D,0))</f>
        <v>0</v>
      </c>
      <c r="H1374" s="50">
        <f t="shared" si="21"/>
        <v>0</v>
      </c>
    </row>
    <row r="1375" spans="1:8" hidden="1">
      <c r="A1375" s="31" t="s">
        <v>2408</v>
      </c>
      <c r="B1375" s="31" t="s">
        <v>2607</v>
      </c>
      <c r="C1375" s="31" t="s">
        <v>2406</v>
      </c>
      <c r="D1375" s="41">
        <v>18527.997680002001</v>
      </c>
      <c r="E1375" s="31" t="s">
        <v>2407</v>
      </c>
      <c r="F1375" s="35" t="str">
        <f>INDEX('Crosswalk Particulates'!$B:$B,MATCH('2017 EPA Data'!A1375,'Crosswalk Particulates'!$A:$A,0))</f>
        <v>process-other-industry</v>
      </c>
      <c r="G1375" s="39">
        <f>INDEX('Crosswalk Particulates'!$E:$E,MATCH('2017 EPA Data'!$B1375,'Crosswalk Particulates'!$D:$D,0))</f>
        <v>0</v>
      </c>
      <c r="H1375" s="50">
        <f t="shared" si="21"/>
        <v>0</v>
      </c>
    </row>
    <row r="1376" spans="1:8" hidden="1">
      <c r="A1376" s="31" t="s">
        <v>2489</v>
      </c>
      <c r="B1376" s="31" t="s">
        <v>2462</v>
      </c>
      <c r="C1376" s="31" t="s">
        <v>2406</v>
      </c>
      <c r="D1376" s="41">
        <v>18370.11947967378</v>
      </c>
      <c r="E1376" s="31" t="s">
        <v>2407</v>
      </c>
      <c r="F1376" s="35" t="str">
        <f>INDEX('Crosswalk Particulates'!$B:$B,MATCH('2017 EPA Data'!A1376,'Crosswalk Particulates'!$A:$A,0))</f>
        <v>industry-fuel-biomass</v>
      </c>
      <c r="G1376" s="39">
        <f>INDEX('Crosswalk Particulates'!$E:$E,MATCH('2017 EPA Data'!$B1376,'Crosswalk Particulates'!$D:$D,0))</f>
        <v>0</v>
      </c>
      <c r="H1376" s="50">
        <f t="shared" si="21"/>
        <v>0</v>
      </c>
    </row>
    <row r="1377" spans="1:8" hidden="1">
      <c r="A1377" s="31" t="s">
        <v>2489</v>
      </c>
      <c r="B1377" s="31" t="s">
        <v>2559</v>
      </c>
      <c r="C1377" s="31" t="s">
        <v>2406</v>
      </c>
      <c r="D1377" s="41">
        <v>18333.286508571266</v>
      </c>
      <c r="E1377" s="31" t="s">
        <v>2407</v>
      </c>
      <c r="F1377" s="35" t="str">
        <f>INDEX('Crosswalk Particulates'!$B:$B,MATCH('2017 EPA Data'!A1377,'Crosswalk Particulates'!$A:$A,0))</f>
        <v>industry-fuel-biomass</v>
      </c>
      <c r="G1377" s="39">
        <f>INDEX('Crosswalk Particulates'!$E:$E,MATCH('2017 EPA Data'!$B1377,'Crosswalk Particulates'!$D:$D,0))</f>
        <v>0</v>
      </c>
      <c r="H1377" s="50">
        <f t="shared" si="21"/>
        <v>0</v>
      </c>
    </row>
    <row r="1378" spans="1:8" hidden="1">
      <c r="A1378" s="31" t="s">
        <v>2508</v>
      </c>
      <c r="B1378" s="31" t="s">
        <v>2519</v>
      </c>
      <c r="D1378" s="41">
        <v>18139.428940726637</v>
      </c>
      <c r="E1378" s="31" t="s">
        <v>2411</v>
      </c>
      <c r="F1378" s="35" t="str">
        <f>INDEX('Crosswalk Particulates'!$B:$B,MATCH('2017 EPA Data'!A1378,'Crosswalk Particulates'!$A:$A,0))</f>
        <v>process-iron and steel-industry</v>
      </c>
      <c r="G1378" s="39">
        <f>INDEX('Crosswalk Particulates'!$E:$E,MATCH('2017 EPA Data'!$B1378,'Crosswalk Particulates'!$D:$D,0))</f>
        <v>0</v>
      </c>
      <c r="H1378" s="50">
        <f t="shared" si="21"/>
        <v>16455832697.450481</v>
      </c>
    </row>
    <row r="1379" spans="1:8" hidden="1">
      <c r="A1379" s="31" t="s">
        <v>2444</v>
      </c>
      <c r="B1379" s="31" t="s">
        <v>2528</v>
      </c>
      <c r="C1379" s="31" t="s">
        <v>2406</v>
      </c>
      <c r="D1379" s="41">
        <v>18134.592000000001</v>
      </c>
      <c r="E1379" s="31" t="s">
        <v>2407</v>
      </c>
      <c r="F1379" s="35" t="str">
        <f>INDEX('Crosswalk Particulates'!$B:$B,MATCH('2017 EPA Data'!A1379,'Crosswalk Particulates'!$A:$A,0))</f>
        <v>process-other-industry</v>
      </c>
      <c r="G1379" s="39">
        <f>INDEX('Crosswalk Particulates'!$E:$E,MATCH('2017 EPA Data'!$B1379,'Crosswalk Particulates'!$D:$D,0))</f>
        <v>0</v>
      </c>
      <c r="H1379" s="50">
        <f t="shared" si="21"/>
        <v>0</v>
      </c>
    </row>
    <row r="1380" spans="1:8" hidden="1">
      <c r="A1380" s="31" t="s">
        <v>2423</v>
      </c>
      <c r="B1380" s="31" t="s">
        <v>2510</v>
      </c>
      <c r="C1380" s="31" t="s">
        <v>2406</v>
      </c>
      <c r="D1380" s="41">
        <v>18116.283455469209</v>
      </c>
      <c r="E1380" s="31" t="s">
        <v>2407</v>
      </c>
      <c r="F1380" s="35" t="str">
        <f>INDEX('Crosswalk Particulates'!$B:$B,MATCH('2017 EPA Data'!A1380,'Crosswalk Particulates'!$A:$A,0))</f>
        <v>Other-EPA</v>
      </c>
      <c r="G1380" s="39">
        <f>INDEX('Crosswalk Particulates'!$E:$E,MATCH('2017 EPA Data'!$B1380,'Crosswalk Particulates'!$D:$D,0))</f>
        <v>0</v>
      </c>
      <c r="H1380" s="50">
        <f t="shared" si="21"/>
        <v>0</v>
      </c>
    </row>
    <row r="1381" spans="1:8" hidden="1">
      <c r="A1381" s="31" t="s">
        <v>2467</v>
      </c>
      <c r="B1381" s="31" t="s">
        <v>2579</v>
      </c>
      <c r="C1381" s="31" t="s">
        <v>2406</v>
      </c>
      <c r="D1381" s="41">
        <v>18116.135046225631</v>
      </c>
      <c r="E1381" s="31" t="s">
        <v>2407</v>
      </c>
      <c r="F1381" s="35" t="str">
        <f>INDEX('Crosswalk Particulates'!$B:$B,MATCH('2017 EPA Data'!A1381,'Crosswalk Particulates'!$A:$A,0))</f>
        <v>process-chemicals-industry</v>
      </c>
      <c r="G1381" s="39">
        <f>INDEX('Crosswalk Particulates'!$E:$E,MATCH('2017 EPA Data'!$B1381,'Crosswalk Particulates'!$D:$D,0))</f>
        <v>0</v>
      </c>
      <c r="H1381" s="50">
        <f t="shared" si="21"/>
        <v>0</v>
      </c>
    </row>
    <row r="1382" spans="1:8" hidden="1">
      <c r="A1382" s="31" t="s">
        <v>2544</v>
      </c>
      <c r="B1382" s="31" t="s">
        <v>2414</v>
      </c>
      <c r="C1382" s="31" t="s">
        <v>2406</v>
      </c>
      <c r="D1382" s="41">
        <v>18113.972607899999</v>
      </c>
      <c r="E1382" s="31" t="s">
        <v>2407</v>
      </c>
      <c r="F1382" s="35" t="str">
        <f>INDEX('Crosswalk Particulates'!$B:$B,MATCH('2017 EPA Data'!A1382,'Crosswalk Particulates'!$A:$A,0))</f>
        <v>Commercial Buildings Sector</v>
      </c>
      <c r="G1382" s="39">
        <f>INDEX('Crosswalk Particulates'!$E:$E,MATCH('2017 EPA Data'!$B1382,'Crosswalk Particulates'!$D:$D,0))</f>
        <v>0</v>
      </c>
      <c r="H1382" s="50">
        <f t="shared" si="21"/>
        <v>0</v>
      </c>
    </row>
    <row r="1383" spans="1:8" hidden="1">
      <c r="A1383" s="31" t="s">
        <v>2442</v>
      </c>
      <c r="B1383" s="31" t="s">
        <v>2606</v>
      </c>
      <c r="C1383" s="31" t="s">
        <v>2406</v>
      </c>
      <c r="D1383" s="41">
        <v>18029.200140000001</v>
      </c>
      <c r="E1383" s="31" t="s">
        <v>2407</v>
      </c>
      <c r="F1383" s="35" t="str">
        <f>INDEX('Crosswalk Particulates'!$B:$B,MATCH('2017 EPA Data'!A1383,'Crosswalk Particulates'!$A:$A,0))</f>
        <v>process-other-industry</v>
      </c>
      <c r="G1383" s="39">
        <f>INDEX('Crosswalk Particulates'!$E:$E,MATCH('2017 EPA Data'!$B1383,'Crosswalk Particulates'!$D:$D,0))</f>
        <v>0</v>
      </c>
      <c r="H1383" s="50">
        <f t="shared" si="21"/>
        <v>0</v>
      </c>
    </row>
    <row r="1384" spans="1:8" hidden="1">
      <c r="A1384" s="31" t="s">
        <v>2436</v>
      </c>
      <c r="B1384" s="31" t="s">
        <v>2583</v>
      </c>
      <c r="C1384" s="31" t="s">
        <v>2406</v>
      </c>
      <c r="D1384" s="41">
        <v>18012.992512331501</v>
      </c>
      <c r="E1384" s="31" t="s">
        <v>2407</v>
      </c>
      <c r="F1384" s="35" t="str">
        <f>INDEX('Crosswalk Particulates'!$B:$B,MATCH('2017 EPA Data'!A1384,'Crosswalk Particulates'!$A:$A,0))</f>
        <v>process-other-industry</v>
      </c>
      <c r="G1384" s="39">
        <f>INDEX('Crosswalk Particulates'!$E:$E,MATCH('2017 EPA Data'!$B1384,'Crosswalk Particulates'!$D:$D,0))</f>
        <v>0</v>
      </c>
      <c r="H1384" s="50">
        <f t="shared" si="21"/>
        <v>0</v>
      </c>
    </row>
    <row r="1385" spans="1:8" hidden="1">
      <c r="A1385" s="31" t="s">
        <v>2434</v>
      </c>
      <c r="B1385" s="31" t="s">
        <v>2526</v>
      </c>
      <c r="C1385" s="31" t="s">
        <v>2406</v>
      </c>
      <c r="D1385" s="41">
        <v>17994.678932418708</v>
      </c>
      <c r="E1385" s="31" t="s">
        <v>2407</v>
      </c>
      <c r="F1385" s="35" t="str">
        <f>INDEX('Crosswalk Particulates'!$B:$B,MATCH('2017 EPA Data'!A1385,'Crosswalk Particulates'!$A:$A,0))</f>
        <v>Transportation Sector</v>
      </c>
      <c r="G1385" s="39">
        <f>INDEX('Crosswalk Particulates'!$E:$E,MATCH('2017 EPA Data'!$B1385,'Crosswalk Particulates'!$D:$D,0))</f>
        <v>0</v>
      </c>
      <c r="H1385" s="50">
        <f t="shared" si="21"/>
        <v>0</v>
      </c>
    </row>
    <row r="1386" spans="1:8" hidden="1">
      <c r="A1386" s="31" t="s">
        <v>2474</v>
      </c>
      <c r="B1386" s="31" t="s">
        <v>2479</v>
      </c>
      <c r="C1386" s="31" t="s">
        <v>2446</v>
      </c>
      <c r="D1386" s="41">
        <v>17979.449282770151</v>
      </c>
      <c r="E1386" s="31" t="s">
        <v>2411</v>
      </c>
      <c r="F1386" s="35" t="str">
        <f>INDEX('Crosswalk Particulates'!$B:$B,MATCH('2017 EPA Data'!A1386,'Crosswalk Particulates'!$A:$A,0))</f>
        <v>process-other-industry</v>
      </c>
      <c r="G1386" s="39" t="str">
        <f>INDEX('Crosswalk Particulates'!$E:$E,MATCH('2017 EPA Data'!$B1386,'Crosswalk Particulates'!$D:$D,0))</f>
        <v>PM10</v>
      </c>
      <c r="H1386" s="50">
        <f t="shared" si="21"/>
        <v>16310701420.444479</v>
      </c>
    </row>
    <row r="1387" spans="1:8" hidden="1">
      <c r="A1387" s="31" t="s">
        <v>2412</v>
      </c>
      <c r="B1387" s="31" t="s">
        <v>2519</v>
      </c>
      <c r="D1387" s="41">
        <v>17899.263770316957</v>
      </c>
      <c r="E1387" s="31" t="s">
        <v>2411</v>
      </c>
      <c r="F1387" s="35" t="str">
        <f>INDEX('Crosswalk Particulates'!$B:$B,MATCH('2017 EPA Data'!A1387,'Crosswalk Particulates'!$A:$A,0))</f>
        <v>Transportation Sector</v>
      </c>
      <c r="G1387" s="39">
        <f>INDEX('Crosswalk Particulates'!$E:$E,MATCH('2017 EPA Data'!$B1387,'Crosswalk Particulates'!$D:$D,0))</f>
        <v>0</v>
      </c>
      <c r="H1387" s="50">
        <f t="shared" si="21"/>
        <v>16237958260.668015</v>
      </c>
    </row>
    <row r="1388" spans="1:8" hidden="1">
      <c r="A1388" s="31" t="s">
        <v>2497</v>
      </c>
      <c r="B1388" s="31" t="s">
        <v>2504</v>
      </c>
      <c r="C1388" s="31" t="s">
        <v>2446</v>
      </c>
      <c r="D1388" s="41">
        <v>17837.920854336258</v>
      </c>
      <c r="E1388" s="31" t="s">
        <v>2411</v>
      </c>
      <c r="F1388" s="35" t="str">
        <f>INDEX('Crosswalk Particulates'!$B:$B,MATCH('2017 EPA Data'!A1388,'Crosswalk Particulates'!$A:$A,0))</f>
        <v>Electricity Sector</v>
      </c>
      <c r="G1388" s="39" t="str">
        <f>INDEX('Crosswalk Particulates'!$E:$E,MATCH('2017 EPA Data'!$B1388,'Crosswalk Particulates'!$D:$D,0))</f>
        <v>SOx</v>
      </c>
      <c r="H1388" s="50">
        <f t="shared" si="21"/>
        <v>16182308837.202112</v>
      </c>
    </row>
    <row r="1389" spans="1:8" hidden="1">
      <c r="A1389" s="31" t="s">
        <v>2408</v>
      </c>
      <c r="B1389" s="31" t="s">
        <v>2609</v>
      </c>
      <c r="C1389" s="31" t="s">
        <v>2406</v>
      </c>
      <c r="D1389" s="41">
        <v>17830.069628875426</v>
      </c>
      <c r="E1389" s="31" t="s">
        <v>2407</v>
      </c>
      <c r="F1389" s="35" t="str">
        <f>INDEX('Crosswalk Particulates'!$B:$B,MATCH('2017 EPA Data'!A1389,'Crosswalk Particulates'!$A:$A,0))</f>
        <v>process-other-industry</v>
      </c>
      <c r="G1389" s="39">
        <f>INDEX('Crosswalk Particulates'!$E:$E,MATCH('2017 EPA Data'!$B1389,'Crosswalk Particulates'!$D:$D,0))</f>
        <v>0</v>
      </c>
      <c r="H1389" s="50">
        <f t="shared" si="21"/>
        <v>0</v>
      </c>
    </row>
    <row r="1390" spans="1:8" hidden="1">
      <c r="A1390" s="31" t="s">
        <v>2448</v>
      </c>
      <c r="B1390" s="31" t="s">
        <v>2618</v>
      </c>
      <c r="C1390" s="31" t="s">
        <v>2406</v>
      </c>
      <c r="D1390" s="41">
        <v>17822.541628436833</v>
      </c>
      <c r="E1390" s="31" t="s">
        <v>2407</v>
      </c>
      <c r="F1390" s="35" t="str">
        <f>INDEX('Crosswalk Particulates'!$B:$B,MATCH('2017 EPA Data'!A1390,'Crosswalk Particulates'!$A:$A,0))</f>
        <v>process-waste-industry</v>
      </c>
      <c r="G1390" s="39">
        <f>INDEX('Crosswalk Particulates'!$E:$E,MATCH('2017 EPA Data'!$B1390,'Crosswalk Particulates'!$D:$D,0))</f>
        <v>0</v>
      </c>
      <c r="H1390" s="50">
        <f t="shared" si="21"/>
        <v>0</v>
      </c>
    </row>
    <row r="1391" spans="1:8" hidden="1">
      <c r="A1391" s="31" t="s">
        <v>2473</v>
      </c>
      <c r="B1391" s="31" t="s">
        <v>2561</v>
      </c>
      <c r="C1391" s="31" t="s">
        <v>2406</v>
      </c>
      <c r="D1391" s="41">
        <v>17821.717000000001</v>
      </c>
      <c r="E1391" s="31" t="s">
        <v>2407</v>
      </c>
      <c r="F1391" s="35" t="str">
        <f>INDEX('Crosswalk Particulates'!$B:$B,MATCH('2017 EPA Data'!A1391,'Crosswalk Particulates'!$A:$A,0))</f>
        <v>Electricity Sector</v>
      </c>
      <c r="G1391" s="39">
        <f>INDEX('Crosswalk Particulates'!$E:$E,MATCH('2017 EPA Data'!$B1391,'Crosswalk Particulates'!$D:$D,0))</f>
        <v>0</v>
      </c>
      <c r="H1391" s="50">
        <f t="shared" si="21"/>
        <v>0</v>
      </c>
    </row>
    <row r="1392" spans="1:8" hidden="1">
      <c r="A1392" s="31" t="s">
        <v>2440</v>
      </c>
      <c r="B1392" s="31" t="s">
        <v>2548</v>
      </c>
      <c r="C1392" s="31" t="s">
        <v>2406</v>
      </c>
      <c r="D1392" s="41">
        <v>17748.635340639485</v>
      </c>
      <c r="E1392" s="31" t="s">
        <v>2407</v>
      </c>
      <c r="F1392" s="35" t="str">
        <f>INDEX('Crosswalk Particulates'!$B:$B,MATCH('2017 EPA Data'!A1392,'Crosswalk Particulates'!$A:$A,0))</f>
        <v>industry-fuel-natural gas</v>
      </c>
      <c r="G1392" s="39">
        <f>INDEX('Crosswalk Particulates'!$E:$E,MATCH('2017 EPA Data'!$B1392,'Crosswalk Particulates'!$D:$D,0))</f>
        <v>0</v>
      </c>
      <c r="H1392" s="50">
        <f t="shared" si="21"/>
        <v>0</v>
      </c>
    </row>
    <row r="1393" spans="1:8" hidden="1">
      <c r="A1393" s="31" t="s">
        <v>2448</v>
      </c>
      <c r="B1393" s="31" t="s">
        <v>2514</v>
      </c>
      <c r="C1393" s="31" t="s">
        <v>2406</v>
      </c>
      <c r="D1393" s="41">
        <v>17529.174867976468</v>
      </c>
      <c r="E1393" s="31" t="s">
        <v>2407</v>
      </c>
      <c r="F1393" s="35" t="str">
        <f>INDEX('Crosswalk Particulates'!$B:$B,MATCH('2017 EPA Data'!A1393,'Crosswalk Particulates'!$A:$A,0))</f>
        <v>process-waste-industry</v>
      </c>
      <c r="G1393" s="39">
        <f>INDEX('Crosswalk Particulates'!$E:$E,MATCH('2017 EPA Data'!$B1393,'Crosswalk Particulates'!$D:$D,0))</f>
        <v>0</v>
      </c>
      <c r="H1393" s="50">
        <f t="shared" si="21"/>
        <v>0</v>
      </c>
    </row>
    <row r="1394" spans="1:8" hidden="1">
      <c r="A1394" s="31" t="s">
        <v>2421</v>
      </c>
      <c r="B1394" s="31" t="s">
        <v>2523</v>
      </c>
      <c r="D1394" s="41">
        <v>17446.634435089516</v>
      </c>
      <c r="E1394" s="31" t="s">
        <v>2411</v>
      </c>
      <c r="F1394" s="35" t="str">
        <f>INDEX('Crosswalk Particulates'!$B:$B,MATCH('2017 EPA Data'!A1394,'Crosswalk Particulates'!$A:$A,0))</f>
        <v>Other-EPA</v>
      </c>
      <c r="G1394" s="39" t="str">
        <f>INDEX('Crosswalk Particulates'!$E:$E,MATCH('2017 EPA Data'!$B1394,'Crosswalk Particulates'!$D:$D,0))</f>
        <v>OC</v>
      </c>
      <c r="H1394" s="50">
        <f t="shared" si="21"/>
        <v>15827339346.544546</v>
      </c>
    </row>
    <row r="1395" spans="1:8" hidden="1">
      <c r="A1395" s="31" t="s">
        <v>2489</v>
      </c>
      <c r="B1395" s="31" t="s">
        <v>2504</v>
      </c>
      <c r="C1395" s="31" t="s">
        <v>2446</v>
      </c>
      <c r="D1395" s="41">
        <v>17337.843983471808</v>
      </c>
      <c r="E1395" s="31" t="s">
        <v>2411</v>
      </c>
      <c r="F1395" s="35" t="str">
        <f>INDEX('Crosswalk Particulates'!$B:$B,MATCH('2017 EPA Data'!A1395,'Crosswalk Particulates'!$A:$A,0))</f>
        <v>industry-fuel-biomass</v>
      </c>
      <c r="G1395" s="39" t="str">
        <f>INDEX('Crosswalk Particulates'!$E:$E,MATCH('2017 EPA Data'!$B1395,'Crosswalk Particulates'!$D:$D,0))</f>
        <v>SOx</v>
      </c>
      <c r="H1395" s="50">
        <f t="shared" si="21"/>
        <v>15728646191.608358</v>
      </c>
    </row>
    <row r="1396" spans="1:8" hidden="1">
      <c r="A1396" s="31" t="s">
        <v>2554</v>
      </c>
      <c r="B1396" s="31" t="s">
        <v>2426</v>
      </c>
      <c r="C1396" s="31" t="s">
        <v>2406</v>
      </c>
      <c r="D1396" s="41">
        <v>17321.373260014258</v>
      </c>
      <c r="E1396" s="31" t="s">
        <v>2407</v>
      </c>
      <c r="F1396" s="35" t="str">
        <f>INDEX('Crosswalk Particulates'!$B:$B,MATCH('2017 EPA Data'!A1396,'Crosswalk Particulates'!$A:$A,0))</f>
        <v>Commercial Buildings Sector</v>
      </c>
      <c r="G1396" s="39">
        <f>INDEX('Crosswalk Particulates'!$E:$E,MATCH('2017 EPA Data'!$B1396,'Crosswalk Particulates'!$D:$D,0))</f>
        <v>0</v>
      </c>
      <c r="H1396" s="50">
        <f t="shared" si="21"/>
        <v>0</v>
      </c>
    </row>
    <row r="1397" spans="1:8" hidden="1">
      <c r="A1397" s="31" t="s">
        <v>2415</v>
      </c>
      <c r="B1397" s="31" t="s">
        <v>2624</v>
      </c>
      <c r="C1397" s="31" t="s">
        <v>2406</v>
      </c>
      <c r="D1397" s="41">
        <v>17294.553745438461</v>
      </c>
      <c r="E1397" s="31" t="s">
        <v>2407</v>
      </c>
      <c r="F1397" s="35" t="str">
        <f>INDEX('Crosswalk Particulates'!$B:$B,MATCH('2017 EPA Data'!A1397,'Crosswalk Particulates'!$A:$A,0))</f>
        <v>Other-EPA</v>
      </c>
      <c r="G1397" s="39">
        <f>INDEX('Crosswalk Particulates'!$E:$E,MATCH('2017 EPA Data'!$B1397,'Crosswalk Particulates'!$D:$D,0))</f>
        <v>0</v>
      </c>
      <c r="H1397" s="50">
        <f t="shared" si="21"/>
        <v>0</v>
      </c>
    </row>
    <row r="1398" spans="1:8" hidden="1">
      <c r="A1398" s="31" t="s">
        <v>2485</v>
      </c>
      <c r="B1398" s="31" t="s">
        <v>2625</v>
      </c>
      <c r="C1398" s="31" t="s">
        <v>2406</v>
      </c>
      <c r="D1398" s="41">
        <v>17283</v>
      </c>
      <c r="E1398" s="31" t="s">
        <v>2407</v>
      </c>
      <c r="F1398" s="35" t="str">
        <f>INDEX('Crosswalk Particulates'!$B:$B,MATCH('2017 EPA Data'!A1398,'Crosswalk Particulates'!$A:$A,0))</f>
        <v>industry-fuel-coal</v>
      </c>
      <c r="G1398" s="39">
        <f>INDEX('Crosswalk Particulates'!$E:$E,MATCH('2017 EPA Data'!$B1398,'Crosswalk Particulates'!$D:$D,0))</f>
        <v>0</v>
      </c>
      <c r="H1398" s="50">
        <f t="shared" si="21"/>
        <v>0</v>
      </c>
    </row>
    <row r="1399" spans="1:8" hidden="1">
      <c r="A1399" s="31" t="s">
        <v>2448</v>
      </c>
      <c r="B1399" s="31" t="s">
        <v>2568</v>
      </c>
      <c r="C1399" s="31" t="s">
        <v>2406</v>
      </c>
      <c r="D1399" s="41">
        <v>17281.056004743838</v>
      </c>
      <c r="E1399" s="31" t="s">
        <v>2407</v>
      </c>
      <c r="F1399" s="35" t="str">
        <f>INDEX('Crosswalk Particulates'!$B:$B,MATCH('2017 EPA Data'!A1399,'Crosswalk Particulates'!$A:$A,0))</f>
        <v>process-waste-industry</v>
      </c>
      <c r="G1399" s="39">
        <f>INDEX('Crosswalk Particulates'!$E:$E,MATCH('2017 EPA Data'!$B1399,'Crosswalk Particulates'!$D:$D,0))</f>
        <v>0</v>
      </c>
      <c r="H1399" s="50">
        <f t="shared" si="21"/>
        <v>0</v>
      </c>
    </row>
    <row r="1400" spans="1:8" hidden="1">
      <c r="A1400" s="31" t="s">
        <v>2440</v>
      </c>
      <c r="B1400" s="31" t="s">
        <v>2468</v>
      </c>
      <c r="C1400" s="31" t="s">
        <v>2406</v>
      </c>
      <c r="D1400" s="41">
        <v>17242.5</v>
      </c>
      <c r="E1400" s="31" t="s">
        <v>2407</v>
      </c>
      <c r="F1400" s="35" t="str">
        <f>INDEX('Crosswalk Particulates'!$B:$B,MATCH('2017 EPA Data'!A1400,'Crosswalk Particulates'!$A:$A,0))</f>
        <v>industry-fuel-natural gas</v>
      </c>
      <c r="G1400" s="39">
        <f>INDEX('Crosswalk Particulates'!$E:$E,MATCH('2017 EPA Data'!$B1400,'Crosswalk Particulates'!$D:$D,0))</f>
        <v>0</v>
      </c>
      <c r="H1400" s="50">
        <f t="shared" si="21"/>
        <v>0</v>
      </c>
    </row>
    <row r="1401" spans="1:8" hidden="1">
      <c r="A1401" s="31" t="s">
        <v>2467</v>
      </c>
      <c r="B1401" s="31" t="s">
        <v>2499</v>
      </c>
      <c r="C1401" s="31" t="s">
        <v>2446</v>
      </c>
      <c r="D1401" s="41">
        <v>17214.357381248286</v>
      </c>
      <c r="E1401" s="31" t="s">
        <v>2411</v>
      </c>
      <c r="F1401" s="35" t="str">
        <f>INDEX('Crosswalk Particulates'!$B:$B,MATCH('2017 EPA Data'!A1401,'Crosswalk Particulates'!$A:$A,0))</f>
        <v>process-chemicals-industry</v>
      </c>
      <c r="G1401" s="39" t="str">
        <f>INDEX('Crosswalk Particulates'!$E:$E,MATCH('2017 EPA Data'!$B1401,'Crosswalk Particulates'!$D:$D,0))</f>
        <v>PM25</v>
      </c>
      <c r="H1401" s="50">
        <f t="shared" si="21"/>
        <v>15616620897.250582</v>
      </c>
    </row>
    <row r="1402" spans="1:8" hidden="1">
      <c r="A1402" s="31" t="s">
        <v>2419</v>
      </c>
      <c r="B1402" s="31" t="s">
        <v>2460</v>
      </c>
      <c r="C1402" s="31" t="s">
        <v>2406</v>
      </c>
      <c r="D1402" s="41">
        <v>17210.598060213819</v>
      </c>
      <c r="E1402" s="31" t="s">
        <v>2407</v>
      </c>
      <c r="F1402" s="35" t="str">
        <f>INDEX('Crosswalk Particulates'!$B:$B,MATCH('2017 EPA Data'!A1402,'Crosswalk Particulates'!$A:$A,0))</f>
        <v>process-other-industry</v>
      </c>
      <c r="G1402" s="39">
        <f>INDEX('Crosswalk Particulates'!$E:$E,MATCH('2017 EPA Data'!$B1402,'Crosswalk Particulates'!$D:$D,0))</f>
        <v>0</v>
      </c>
      <c r="H1402" s="50">
        <f t="shared" si="21"/>
        <v>0</v>
      </c>
    </row>
    <row r="1403" spans="1:8" hidden="1">
      <c r="A1403" s="31" t="s">
        <v>2458</v>
      </c>
      <c r="B1403" s="31" t="s">
        <v>2479</v>
      </c>
      <c r="C1403" s="31" t="s">
        <v>2446</v>
      </c>
      <c r="D1403" s="41">
        <v>17131.216512029347</v>
      </c>
      <c r="E1403" s="31" t="s">
        <v>2411</v>
      </c>
      <c r="F1403" s="35" t="str">
        <f>INDEX('Crosswalk Particulates'!$B:$B,MATCH('2017 EPA Data'!A1403,'Crosswalk Particulates'!$A:$A,0))</f>
        <v>Transportation Sector</v>
      </c>
      <c r="G1403" s="39" t="str">
        <f>INDEX('Crosswalk Particulates'!$E:$E,MATCH('2017 EPA Data'!$B1403,'Crosswalk Particulates'!$D:$D,0))</f>
        <v>PM10</v>
      </c>
      <c r="H1403" s="50">
        <f t="shared" si="21"/>
        <v>15541196679.726526</v>
      </c>
    </row>
    <row r="1404" spans="1:8" hidden="1">
      <c r="A1404" s="31" t="s">
        <v>2458</v>
      </c>
      <c r="B1404" s="31" t="s">
        <v>2601</v>
      </c>
      <c r="D1404" s="41">
        <v>17131.216512029347</v>
      </c>
      <c r="E1404" s="31" t="s">
        <v>2411</v>
      </c>
      <c r="F1404" s="35" t="str">
        <f>INDEX('Crosswalk Particulates'!$B:$B,MATCH('2017 EPA Data'!A1404,'Crosswalk Particulates'!$A:$A,0))</f>
        <v>Transportation Sector</v>
      </c>
      <c r="G1404" s="39">
        <f>INDEX('Crosswalk Particulates'!$E:$E,MATCH('2017 EPA Data'!$B1404,'Crosswalk Particulates'!$D:$D,0))</f>
        <v>0</v>
      </c>
      <c r="H1404" s="50">
        <f t="shared" si="21"/>
        <v>15541196679.726526</v>
      </c>
    </row>
    <row r="1405" spans="1:8" hidden="1">
      <c r="A1405" s="31" t="s">
        <v>2480</v>
      </c>
      <c r="B1405" s="31" t="s">
        <v>2457</v>
      </c>
      <c r="C1405" s="31" t="s">
        <v>2406</v>
      </c>
      <c r="D1405" s="41">
        <v>17058.206496611961</v>
      </c>
      <c r="E1405" s="31" t="s">
        <v>2407</v>
      </c>
      <c r="F1405" s="35" t="str">
        <f>INDEX('Crosswalk Particulates'!$B:$B,MATCH('2017 EPA Data'!A1405,'Crosswalk Particulates'!$A:$A,0))</f>
        <v>Other-EPA</v>
      </c>
      <c r="G1405" s="39">
        <f>INDEX('Crosswalk Particulates'!$E:$E,MATCH('2017 EPA Data'!$B1405,'Crosswalk Particulates'!$D:$D,0))</f>
        <v>0</v>
      </c>
      <c r="H1405" s="50">
        <f t="shared" si="21"/>
        <v>0</v>
      </c>
    </row>
    <row r="1406" spans="1:8" hidden="1">
      <c r="A1406" s="31" t="s">
        <v>2489</v>
      </c>
      <c r="B1406" s="31" t="s">
        <v>2451</v>
      </c>
      <c r="C1406" s="31" t="s">
        <v>2406</v>
      </c>
      <c r="D1406" s="41">
        <v>17027.76108410181</v>
      </c>
      <c r="E1406" s="31" t="s">
        <v>2407</v>
      </c>
      <c r="F1406" s="35" t="str">
        <f>INDEX('Crosswalk Particulates'!$B:$B,MATCH('2017 EPA Data'!A1406,'Crosswalk Particulates'!$A:$A,0))</f>
        <v>industry-fuel-biomass</v>
      </c>
      <c r="G1406" s="39">
        <f>INDEX('Crosswalk Particulates'!$E:$E,MATCH('2017 EPA Data'!$B1406,'Crosswalk Particulates'!$D:$D,0))</f>
        <v>0</v>
      </c>
      <c r="H1406" s="50">
        <f t="shared" si="21"/>
        <v>0</v>
      </c>
    </row>
    <row r="1407" spans="1:8" hidden="1">
      <c r="A1407" s="31" t="s">
        <v>2431</v>
      </c>
      <c r="B1407" s="31" t="s">
        <v>2590</v>
      </c>
      <c r="C1407" s="31" t="s">
        <v>2406</v>
      </c>
      <c r="D1407" s="41">
        <v>17026.368540412055</v>
      </c>
      <c r="E1407" s="31" t="s">
        <v>2407</v>
      </c>
      <c r="F1407" s="35" t="str">
        <f>INDEX('Crosswalk Particulates'!$B:$B,MATCH('2017 EPA Data'!A1407,'Crosswalk Particulates'!$A:$A,0))</f>
        <v>process-ngps-industry</v>
      </c>
      <c r="G1407" s="39">
        <f>INDEX('Crosswalk Particulates'!$E:$E,MATCH('2017 EPA Data'!$B1407,'Crosswalk Particulates'!$D:$D,0))</f>
        <v>0</v>
      </c>
      <c r="H1407" s="50">
        <f t="shared" si="21"/>
        <v>0</v>
      </c>
    </row>
    <row r="1408" spans="1:8" hidden="1">
      <c r="A1408" s="31" t="s">
        <v>2518</v>
      </c>
      <c r="B1408" s="31" t="s">
        <v>2472</v>
      </c>
      <c r="D1408" s="41">
        <v>16982.938910000001</v>
      </c>
      <c r="E1408" s="31" t="s">
        <v>2407</v>
      </c>
      <c r="F1408" s="35" t="str">
        <f>INDEX('Crosswalk Particulates'!$B:$B,MATCH('2017 EPA Data'!A1408,'Crosswalk Particulates'!$A:$A,0))</f>
        <v>industry-fuel-oil</v>
      </c>
      <c r="G1408" s="39">
        <f>INDEX('Crosswalk Particulates'!$E:$E,MATCH('2017 EPA Data'!$B1408,'Crosswalk Particulates'!$D:$D,0))</f>
        <v>0</v>
      </c>
      <c r="H1408" s="50">
        <f t="shared" si="21"/>
        <v>0</v>
      </c>
    </row>
    <row r="1409" spans="1:8" hidden="1">
      <c r="A1409" s="31" t="s">
        <v>2438</v>
      </c>
      <c r="B1409" s="31" t="s">
        <v>2494</v>
      </c>
      <c r="C1409" s="31" t="s">
        <v>2446</v>
      </c>
      <c r="D1409" s="41">
        <v>16876.228760656617</v>
      </c>
      <c r="E1409" s="31" t="s">
        <v>2411</v>
      </c>
      <c r="F1409" s="35" t="str">
        <f>INDEX('Crosswalk Particulates'!$B:$B,MATCH('2017 EPA Data'!A1409,'Crosswalk Particulates'!$A:$A,0))</f>
        <v>Residential Buildings Sector</v>
      </c>
      <c r="G1409" s="39">
        <f>INDEX('Crosswalk Particulates'!$E:$E,MATCH('2017 EPA Data'!$B1409,'Crosswalk Particulates'!$D:$D,0))</f>
        <v>0</v>
      </c>
      <c r="H1409" s="50">
        <f t="shared" si="21"/>
        <v>15309875407.695313</v>
      </c>
    </row>
    <row r="1410" spans="1:8" hidden="1">
      <c r="A1410" s="31" t="s">
        <v>2475</v>
      </c>
      <c r="B1410" s="31" t="s">
        <v>2585</v>
      </c>
      <c r="C1410" s="31" t="s">
        <v>2406</v>
      </c>
      <c r="D1410" s="41">
        <v>16790.185936999998</v>
      </c>
      <c r="E1410" s="31" t="s">
        <v>2407</v>
      </c>
      <c r="F1410" s="35" t="str">
        <f>INDEX('Crosswalk Particulates'!$B:$B,MATCH('2017 EPA Data'!A1410,'Crosswalk Particulates'!$A:$A,0))</f>
        <v>process-other-industry</v>
      </c>
      <c r="G1410" s="39">
        <f>INDEX('Crosswalk Particulates'!$E:$E,MATCH('2017 EPA Data'!$B1410,'Crosswalk Particulates'!$D:$D,0))</f>
        <v>0</v>
      </c>
      <c r="H1410" s="50">
        <f t="shared" si="21"/>
        <v>0</v>
      </c>
    </row>
    <row r="1411" spans="1:8" hidden="1">
      <c r="A1411" s="31" t="s">
        <v>2491</v>
      </c>
      <c r="B1411" s="31" t="s">
        <v>2462</v>
      </c>
      <c r="C1411" s="31" t="s">
        <v>2406</v>
      </c>
      <c r="D1411" s="41">
        <v>16764.838599999999</v>
      </c>
      <c r="E1411" s="31" t="s">
        <v>2407</v>
      </c>
      <c r="F1411" s="35" t="str">
        <f>INDEX('Crosswalk Particulates'!$B:$B,MATCH('2017 EPA Data'!A1411,'Crosswalk Particulates'!$A:$A,0))</f>
        <v>process-other-industry</v>
      </c>
      <c r="G1411" s="39">
        <f>INDEX('Crosswalk Particulates'!$E:$E,MATCH('2017 EPA Data'!$B1411,'Crosswalk Particulates'!$D:$D,0))</f>
        <v>0</v>
      </c>
      <c r="H1411" s="50">
        <f t="shared" si="21"/>
        <v>0</v>
      </c>
    </row>
    <row r="1412" spans="1:8" hidden="1">
      <c r="A1412" s="31" t="s">
        <v>2467</v>
      </c>
      <c r="B1412" s="31" t="s">
        <v>2557</v>
      </c>
      <c r="C1412" s="31" t="s">
        <v>2406</v>
      </c>
      <c r="D1412" s="41">
        <v>16704.817198042201</v>
      </c>
      <c r="E1412" s="31" t="s">
        <v>2407</v>
      </c>
      <c r="F1412" s="35" t="str">
        <f>INDEX('Crosswalk Particulates'!$B:$B,MATCH('2017 EPA Data'!A1412,'Crosswalk Particulates'!$A:$A,0))</f>
        <v>process-chemicals-industry</v>
      </c>
      <c r="G1412" s="39">
        <f>INDEX('Crosswalk Particulates'!$E:$E,MATCH('2017 EPA Data'!$B1412,'Crosswalk Particulates'!$D:$D,0))</f>
        <v>0</v>
      </c>
      <c r="H1412" s="50">
        <f t="shared" ref="H1412:H1475" si="22">IF(E1412="TON",D1412/metricton_to_shortton,0)*10^6</f>
        <v>0</v>
      </c>
    </row>
    <row r="1413" spans="1:8" hidden="1">
      <c r="A1413" s="31" t="s">
        <v>2454</v>
      </c>
      <c r="B1413" s="31" t="s">
        <v>2445</v>
      </c>
      <c r="C1413" s="31" t="s">
        <v>2446</v>
      </c>
      <c r="D1413" s="41">
        <v>16687.44619925</v>
      </c>
      <c r="E1413" s="31" t="s">
        <v>2411</v>
      </c>
      <c r="F1413" s="35" t="str">
        <f>INDEX('Crosswalk Particulates'!$B:$B,MATCH('2017 EPA Data'!A1413,'Crosswalk Particulates'!$A:$A,0))</f>
        <v>Electricity Sector</v>
      </c>
      <c r="G1413" s="39" t="str">
        <f>INDEX('Crosswalk Particulates'!$E:$E,MATCH('2017 EPA Data'!$B1413,'Crosswalk Particulates'!$D:$D,0))</f>
        <v>VOC</v>
      </c>
      <c r="H1413" s="50">
        <f t="shared" si="22"/>
        <v>15138614545.137032</v>
      </c>
    </row>
    <row r="1414" spans="1:8" hidden="1">
      <c r="A1414" s="31" t="s">
        <v>2521</v>
      </c>
      <c r="B1414" s="31" t="s">
        <v>2487</v>
      </c>
      <c r="C1414" s="31" t="s">
        <v>2406</v>
      </c>
      <c r="D1414" s="41">
        <v>16665.022664</v>
      </c>
      <c r="E1414" s="31" t="s">
        <v>2407</v>
      </c>
      <c r="F1414" s="35" t="str">
        <f>INDEX('Crosswalk Particulates'!$B:$B,MATCH('2017 EPA Data'!A1414,'Crosswalk Particulates'!$A:$A,0))</f>
        <v>industry-fuel-other</v>
      </c>
      <c r="G1414" s="39">
        <f>INDEX('Crosswalk Particulates'!$E:$E,MATCH('2017 EPA Data'!$B1414,'Crosswalk Particulates'!$D:$D,0))</f>
        <v>0</v>
      </c>
      <c r="H1414" s="50">
        <f t="shared" si="22"/>
        <v>0</v>
      </c>
    </row>
    <row r="1415" spans="1:8" hidden="1">
      <c r="A1415" s="31" t="s">
        <v>2485</v>
      </c>
      <c r="B1415" s="31" t="s">
        <v>2583</v>
      </c>
      <c r="C1415" s="31" t="s">
        <v>2406</v>
      </c>
      <c r="D1415" s="41">
        <v>16597.456329258963</v>
      </c>
      <c r="E1415" s="31" t="s">
        <v>2407</v>
      </c>
      <c r="F1415" s="35" t="str">
        <f>INDEX('Crosswalk Particulates'!$B:$B,MATCH('2017 EPA Data'!A1415,'Crosswalk Particulates'!$A:$A,0))</f>
        <v>industry-fuel-coal</v>
      </c>
      <c r="G1415" s="39">
        <f>INDEX('Crosswalk Particulates'!$E:$E,MATCH('2017 EPA Data'!$B1415,'Crosswalk Particulates'!$D:$D,0))</f>
        <v>0</v>
      </c>
      <c r="H1415" s="50">
        <f t="shared" si="22"/>
        <v>0</v>
      </c>
    </row>
    <row r="1416" spans="1:8" hidden="1">
      <c r="A1416" s="31" t="s">
        <v>2481</v>
      </c>
      <c r="B1416" s="31" t="s">
        <v>2499</v>
      </c>
      <c r="C1416" s="31" t="s">
        <v>2446</v>
      </c>
      <c r="D1416" s="41">
        <v>16572.866105229499</v>
      </c>
      <c r="E1416" s="31" t="s">
        <v>2411</v>
      </c>
      <c r="F1416" s="35" t="str">
        <f>INDEX('Crosswalk Particulates'!$B:$B,MATCH('2017 EPA Data'!A1416,'Crosswalk Particulates'!$A:$A,0))</f>
        <v>process-ngps-industry</v>
      </c>
      <c r="G1416" s="39" t="str">
        <f>INDEX('Crosswalk Particulates'!$E:$E,MATCH('2017 EPA Data'!$B1416,'Crosswalk Particulates'!$D:$D,0))</f>
        <v>PM25</v>
      </c>
      <c r="H1416" s="50">
        <f t="shared" si="22"/>
        <v>15034669108.716696</v>
      </c>
    </row>
    <row r="1417" spans="1:8" hidden="1">
      <c r="A1417" s="31" t="s">
        <v>2431</v>
      </c>
      <c r="B1417" s="31" t="s">
        <v>2531</v>
      </c>
      <c r="C1417" s="31" t="s">
        <v>2406</v>
      </c>
      <c r="D1417" s="41">
        <v>16551.001271001842</v>
      </c>
      <c r="E1417" s="31" t="s">
        <v>2407</v>
      </c>
      <c r="F1417" s="35" t="str">
        <f>INDEX('Crosswalk Particulates'!$B:$B,MATCH('2017 EPA Data'!A1417,'Crosswalk Particulates'!$A:$A,0))</f>
        <v>process-ngps-industry</v>
      </c>
      <c r="G1417" s="39">
        <f>INDEX('Crosswalk Particulates'!$E:$E,MATCH('2017 EPA Data'!$B1417,'Crosswalk Particulates'!$D:$D,0))</f>
        <v>0</v>
      </c>
      <c r="H1417" s="50">
        <f t="shared" si="22"/>
        <v>0</v>
      </c>
    </row>
    <row r="1418" spans="1:8" hidden="1">
      <c r="A1418" s="31" t="s">
        <v>2458</v>
      </c>
      <c r="B1418" s="31" t="s">
        <v>2499</v>
      </c>
      <c r="C1418" s="31" t="s">
        <v>2446</v>
      </c>
      <c r="D1418" s="41">
        <v>16534.251135157359</v>
      </c>
      <c r="E1418" s="31" t="s">
        <v>2411</v>
      </c>
      <c r="F1418" s="35" t="str">
        <f>INDEX('Crosswalk Particulates'!$B:$B,MATCH('2017 EPA Data'!A1418,'Crosswalk Particulates'!$A:$A,0))</f>
        <v>Transportation Sector</v>
      </c>
      <c r="G1418" s="39" t="str">
        <f>INDEX('Crosswalk Particulates'!$E:$E,MATCH('2017 EPA Data'!$B1418,'Crosswalk Particulates'!$D:$D,0))</f>
        <v>PM25</v>
      </c>
      <c r="H1418" s="50">
        <f t="shared" si="22"/>
        <v>14999638155.471111</v>
      </c>
    </row>
    <row r="1419" spans="1:8" hidden="1">
      <c r="A1419" s="31" t="s">
        <v>2423</v>
      </c>
      <c r="B1419" s="31" t="s">
        <v>2526</v>
      </c>
      <c r="C1419" s="31" t="s">
        <v>2406</v>
      </c>
      <c r="D1419" s="41">
        <v>16381.21814310176</v>
      </c>
      <c r="E1419" s="31" t="s">
        <v>2407</v>
      </c>
      <c r="F1419" s="35" t="str">
        <f>INDEX('Crosswalk Particulates'!$B:$B,MATCH('2017 EPA Data'!A1419,'Crosswalk Particulates'!$A:$A,0))</f>
        <v>Other-EPA</v>
      </c>
      <c r="G1419" s="39">
        <f>INDEX('Crosswalk Particulates'!$E:$E,MATCH('2017 EPA Data'!$B1419,'Crosswalk Particulates'!$D:$D,0))</f>
        <v>0</v>
      </c>
      <c r="H1419" s="50">
        <f t="shared" si="22"/>
        <v>0</v>
      </c>
    </row>
    <row r="1420" spans="1:8" hidden="1">
      <c r="A1420" s="31" t="s">
        <v>2431</v>
      </c>
      <c r="B1420" s="31" t="s">
        <v>2447</v>
      </c>
      <c r="C1420" s="31" t="s">
        <v>2406</v>
      </c>
      <c r="D1420" s="41">
        <v>16320.706428826772</v>
      </c>
      <c r="E1420" s="31" t="s">
        <v>2407</v>
      </c>
      <c r="F1420" s="35" t="str">
        <f>INDEX('Crosswalk Particulates'!$B:$B,MATCH('2017 EPA Data'!A1420,'Crosswalk Particulates'!$A:$A,0))</f>
        <v>process-ngps-industry</v>
      </c>
      <c r="G1420" s="39">
        <f>INDEX('Crosswalk Particulates'!$E:$E,MATCH('2017 EPA Data'!$B1420,'Crosswalk Particulates'!$D:$D,0))</f>
        <v>0</v>
      </c>
      <c r="H1420" s="50">
        <f t="shared" si="22"/>
        <v>0</v>
      </c>
    </row>
    <row r="1421" spans="1:8" hidden="1">
      <c r="A1421" s="31" t="s">
        <v>2581</v>
      </c>
      <c r="B1421" s="31" t="s">
        <v>2414</v>
      </c>
      <c r="C1421" s="31" t="s">
        <v>2406</v>
      </c>
      <c r="D1421" s="41">
        <v>16286.857438376159</v>
      </c>
      <c r="E1421" s="31" t="s">
        <v>2407</v>
      </c>
      <c r="F1421" s="35" t="str">
        <f>INDEX('Crosswalk Particulates'!$B:$B,MATCH('2017 EPA Data'!A1421,'Crosswalk Particulates'!$A:$A,0))</f>
        <v>Residential Buildings Sector</v>
      </c>
      <c r="G1421" s="39">
        <f>INDEX('Crosswalk Particulates'!$E:$E,MATCH('2017 EPA Data'!$B1421,'Crosswalk Particulates'!$D:$D,0))</f>
        <v>0</v>
      </c>
      <c r="H1421" s="50">
        <f t="shared" si="22"/>
        <v>0</v>
      </c>
    </row>
    <row r="1422" spans="1:8" hidden="1">
      <c r="A1422" s="31" t="s">
        <v>2521</v>
      </c>
      <c r="B1422" s="31" t="s">
        <v>2447</v>
      </c>
      <c r="C1422" s="31" t="s">
        <v>2406</v>
      </c>
      <c r="D1422" s="41">
        <v>16270.90032515946</v>
      </c>
      <c r="E1422" s="31" t="s">
        <v>2407</v>
      </c>
      <c r="F1422" s="35" t="str">
        <f>INDEX('Crosswalk Particulates'!$B:$B,MATCH('2017 EPA Data'!A1422,'Crosswalk Particulates'!$A:$A,0))</f>
        <v>industry-fuel-other</v>
      </c>
      <c r="G1422" s="39">
        <f>INDEX('Crosswalk Particulates'!$E:$E,MATCH('2017 EPA Data'!$B1422,'Crosswalk Particulates'!$D:$D,0))</f>
        <v>0</v>
      </c>
      <c r="H1422" s="50">
        <f t="shared" si="22"/>
        <v>0</v>
      </c>
    </row>
    <row r="1423" spans="1:8" hidden="1">
      <c r="A1423" s="31" t="s">
        <v>2438</v>
      </c>
      <c r="B1423" s="31" t="s">
        <v>2626</v>
      </c>
      <c r="C1423" s="31" t="s">
        <v>2406</v>
      </c>
      <c r="D1423" s="41">
        <v>16209.181860236953</v>
      </c>
      <c r="E1423" s="31" t="s">
        <v>2407</v>
      </c>
      <c r="F1423" s="35" t="str">
        <f>INDEX('Crosswalk Particulates'!$B:$B,MATCH('2017 EPA Data'!A1423,'Crosswalk Particulates'!$A:$A,0))</f>
        <v>Residential Buildings Sector</v>
      </c>
      <c r="G1423" s="39">
        <f>INDEX('Crosswalk Particulates'!$E:$E,MATCH('2017 EPA Data'!$B1423,'Crosswalk Particulates'!$D:$D,0))</f>
        <v>0</v>
      </c>
      <c r="H1423" s="50">
        <f t="shared" si="22"/>
        <v>0</v>
      </c>
    </row>
    <row r="1424" spans="1:8" hidden="1">
      <c r="A1424" s="31" t="s">
        <v>2489</v>
      </c>
      <c r="B1424" s="31" t="s">
        <v>2450</v>
      </c>
      <c r="C1424" s="31" t="s">
        <v>2406</v>
      </c>
      <c r="D1424" s="41">
        <v>16154.267667024937</v>
      </c>
      <c r="E1424" s="31" t="s">
        <v>2407</v>
      </c>
      <c r="F1424" s="35" t="str">
        <f>INDEX('Crosswalk Particulates'!$B:$B,MATCH('2017 EPA Data'!A1424,'Crosswalk Particulates'!$A:$A,0))</f>
        <v>industry-fuel-biomass</v>
      </c>
      <c r="G1424" s="39">
        <f>INDEX('Crosswalk Particulates'!$E:$E,MATCH('2017 EPA Data'!$B1424,'Crosswalk Particulates'!$D:$D,0))</f>
        <v>0</v>
      </c>
      <c r="H1424" s="50">
        <f t="shared" si="22"/>
        <v>0</v>
      </c>
    </row>
    <row r="1425" spans="1:8" hidden="1">
      <c r="A1425" s="31" t="s">
        <v>2491</v>
      </c>
      <c r="B1425" s="31" t="s">
        <v>2615</v>
      </c>
      <c r="C1425" s="31" t="s">
        <v>2406</v>
      </c>
      <c r="D1425" s="41">
        <v>16151.5348226199</v>
      </c>
      <c r="E1425" s="31" t="s">
        <v>2407</v>
      </c>
      <c r="F1425" s="35" t="str">
        <f>INDEX('Crosswalk Particulates'!$B:$B,MATCH('2017 EPA Data'!A1425,'Crosswalk Particulates'!$A:$A,0))</f>
        <v>process-other-industry</v>
      </c>
      <c r="G1425" s="39">
        <f>INDEX('Crosswalk Particulates'!$E:$E,MATCH('2017 EPA Data'!$B1425,'Crosswalk Particulates'!$D:$D,0))</f>
        <v>0</v>
      </c>
      <c r="H1425" s="50">
        <f t="shared" si="22"/>
        <v>0</v>
      </c>
    </row>
    <row r="1426" spans="1:8" hidden="1">
      <c r="A1426" s="31" t="s">
        <v>2444</v>
      </c>
      <c r="B1426" s="31" t="s">
        <v>2426</v>
      </c>
      <c r="C1426" s="31" t="s">
        <v>2406</v>
      </c>
      <c r="D1426" s="41">
        <v>16150.250724924001</v>
      </c>
      <c r="E1426" s="31" t="s">
        <v>2407</v>
      </c>
      <c r="F1426" s="35" t="str">
        <f>INDEX('Crosswalk Particulates'!$B:$B,MATCH('2017 EPA Data'!A1426,'Crosswalk Particulates'!$A:$A,0))</f>
        <v>process-other-industry</v>
      </c>
      <c r="G1426" s="39">
        <f>INDEX('Crosswalk Particulates'!$E:$E,MATCH('2017 EPA Data'!$B1426,'Crosswalk Particulates'!$D:$D,0))</f>
        <v>0</v>
      </c>
      <c r="H1426" s="50">
        <f t="shared" si="22"/>
        <v>0</v>
      </c>
    </row>
    <row r="1427" spans="1:8" hidden="1">
      <c r="A1427" s="31" t="s">
        <v>2467</v>
      </c>
      <c r="B1427" s="31" t="s">
        <v>2595</v>
      </c>
      <c r="C1427" s="31" t="s">
        <v>2406</v>
      </c>
      <c r="D1427" s="41">
        <v>16145.337972325726</v>
      </c>
      <c r="E1427" s="31" t="s">
        <v>2407</v>
      </c>
      <c r="F1427" s="35" t="str">
        <f>INDEX('Crosswalk Particulates'!$B:$B,MATCH('2017 EPA Data'!A1427,'Crosswalk Particulates'!$A:$A,0))</f>
        <v>process-chemicals-industry</v>
      </c>
      <c r="G1427" s="39">
        <f>INDEX('Crosswalk Particulates'!$E:$E,MATCH('2017 EPA Data'!$B1427,'Crosswalk Particulates'!$D:$D,0))</f>
        <v>0</v>
      </c>
      <c r="H1427" s="50">
        <f t="shared" si="22"/>
        <v>0</v>
      </c>
    </row>
    <row r="1428" spans="1:8" hidden="1">
      <c r="A1428" s="31" t="s">
        <v>2427</v>
      </c>
      <c r="B1428" s="31" t="s">
        <v>2539</v>
      </c>
      <c r="C1428" s="31" t="s">
        <v>2406</v>
      </c>
      <c r="D1428" s="41">
        <v>16102.929878417501</v>
      </c>
      <c r="E1428" s="31" t="s">
        <v>2407</v>
      </c>
      <c r="F1428" s="35" t="str">
        <f>INDEX('Crosswalk Particulates'!$B:$B,MATCH('2017 EPA Data'!A1428,'Crosswalk Particulates'!$A:$A,0))</f>
        <v>process-other-industry</v>
      </c>
      <c r="G1428" s="39">
        <f>INDEX('Crosswalk Particulates'!$E:$E,MATCH('2017 EPA Data'!$B1428,'Crosswalk Particulates'!$D:$D,0))</f>
        <v>0</v>
      </c>
      <c r="H1428" s="50">
        <f t="shared" si="22"/>
        <v>0</v>
      </c>
    </row>
    <row r="1429" spans="1:8" hidden="1">
      <c r="A1429" s="31" t="s">
        <v>2518</v>
      </c>
      <c r="B1429" s="31" t="s">
        <v>2511</v>
      </c>
      <c r="C1429" s="31" t="s">
        <v>2512</v>
      </c>
      <c r="D1429" s="41">
        <v>16102.320538499456</v>
      </c>
      <c r="E1429" s="31" t="s">
        <v>2407</v>
      </c>
      <c r="F1429" s="35" t="str">
        <f>INDEX('Crosswalk Particulates'!$B:$B,MATCH('2017 EPA Data'!A1429,'Crosswalk Particulates'!$A:$A,0))</f>
        <v>industry-fuel-oil</v>
      </c>
      <c r="G1429" s="39">
        <f>INDEX('Crosswalk Particulates'!$E:$E,MATCH('2017 EPA Data'!$B1429,'Crosswalk Particulates'!$D:$D,0))</f>
        <v>0</v>
      </c>
      <c r="H1429" s="50">
        <f t="shared" si="22"/>
        <v>0</v>
      </c>
    </row>
    <row r="1430" spans="1:8" hidden="1">
      <c r="A1430" s="31" t="s">
        <v>2475</v>
      </c>
      <c r="B1430" s="31" t="s">
        <v>2590</v>
      </c>
      <c r="C1430" s="31" t="s">
        <v>2406</v>
      </c>
      <c r="D1430" s="41">
        <v>16090.677616945441</v>
      </c>
      <c r="E1430" s="31" t="s">
        <v>2407</v>
      </c>
      <c r="F1430" s="35" t="str">
        <f>INDEX('Crosswalk Particulates'!$B:$B,MATCH('2017 EPA Data'!A1430,'Crosswalk Particulates'!$A:$A,0))</f>
        <v>process-other-industry</v>
      </c>
      <c r="G1430" s="39">
        <f>INDEX('Crosswalk Particulates'!$E:$E,MATCH('2017 EPA Data'!$B1430,'Crosswalk Particulates'!$D:$D,0))</f>
        <v>0</v>
      </c>
      <c r="H1430" s="50">
        <f t="shared" si="22"/>
        <v>0</v>
      </c>
    </row>
    <row r="1431" spans="1:8" hidden="1">
      <c r="A1431" s="31" t="s">
        <v>2438</v>
      </c>
      <c r="B1431" s="31" t="s">
        <v>2618</v>
      </c>
      <c r="C1431" s="31" t="s">
        <v>2406</v>
      </c>
      <c r="D1431" s="41">
        <v>16090.238840165093</v>
      </c>
      <c r="E1431" s="31" t="s">
        <v>2407</v>
      </c>
      <c r="F1431" s="35" t="str">
        <f>INDEX('Crosswalk Particulates'!$B:$B,MATCH('2017 EPA Data'!A1431,'Crosswalk Particulates'!$A:$A,0))</f>
        <v>Residential Buildings Sector</v>
      </c>
      <c r="G1431" s="39">
        <f>INDEX('Crosswalk Particulates'!$E:$E,MATCH('2017 EPA Data'!$B1431,'Crosswalk Particulates'!$D:$D,0))</f>
        <v>0</v>
      </c>
      <c r="H1431" s="50">
        <f t="shared" si="22"/>
        <v>0</v>
      </c>
    </row>
    <row r="1432" spans="1:8" hidden="1">
      <c r="A1432" s="31" t="s">
        <v>2467</v>
      </c>
      <c r="B1432" s="31" t="s">
        <v>2606</v>
      </c>
      <c r="C1432" s="31" t="s">
        <v>2406</v>
      </c>
      <c r="D1432" s="41">
        <v>16056.31478472</v>
      </c>
      <c r="E1432" s="31" t="s">
        <v>2407</v>
      </c>
      <c r="F1432" s="35" t="str">
        <f>INDEX('Crosswalk Particulates'!$B:$B,MATCH('2017 EPA Data'!A1432,'Crosswalk Particulates'!$A:$A,0))</f>
        <v>process-chemicals-industry</v>
      </c>
      <c r="G1432" s="39">
        <f>INDEX('Crosswalk Particulates'!$E:$E,MATCH('2017 EPA Data'!$B1432,'Crosswalk Particulates'!$D:$D,0))</f>
        <v>0</v>
      </c>
      <c r="H1432" s="50">
        <f t="shared" si="22"/>
        <v>0</v>
      </c>
    </row>
    <row r="1433" spans="1:8" hidden="1">
      <c r="A1433" s="31" t="s">
        <v>2508</v>
      </c>
      <c r="B1433" s="31" t="s">
        <v>2466</v>
      </c>
      <c r="C1433" s="31" t="s">
        <v>2406</v>
      </c>
      <c r="D1433" s="41">
        <v>16053.523534440001</v>
      </c>
      <c r="E1433" s="31" t="s">
        <v>2407</v>
      </c>
      <c r="F1433" s="35" t="str">
        <f>INDEX('Crosswalk Particulates'!$B:$B,MATCH('2017 EPA Data'!A1433,'Crosswalk Particulates'!$A:$A,0))</f>
        <v>process-iron and steel-industry</v>
      </c>
      <c r="G1433" s="39">
        <f>INDEX('Crosswalk Particulates'!$E:$E,MATCH('2017 EPA Data'!$B1433,'Crosswalk Particulates'!$D:$D,0))</f>
        <v>0</v>
      </c>
      <c r="H1433" s="50">
        <f t="shared" si="22"/>
        <v>0</v>
      </c>
    </row>
    <row r="1434" spans="1:8" hidden="1">
      <c r="A1434" s="31" t="s">
        <v>2475</v>
      </c>
      <c r="B1434" s="31" t="s">
        <v>2546</v>
      </c>
      <c r="D1434" s="41">
        <v>16028</v>
      </c>
      <c r="E1434" s="31" t="s">
        <v>2407</v>
      </c>
      <c r="F1434" s="35" t="str">
        <f>INDEX('Crosswalk Particulates'!$B:$B,MATCH('2017 EPA Data'!A1434,'Crosswalk Particulates'!$A:$A,0))</f>
        <v>process-other-industry</v>
      </c>
      <c r="G1434" s="39">
        <f>INDEX('Crosswalk Particulates'!$E:$E,MATCH('2017 EPA Data'!$B1434,'Crosswalk Particulates'!$D:$D,0))</f>
        <v>0</v>
      </c>
      <c r="H1434" s="50">
        <f t="shared" si="22"/>
        <v>0</v>
      </c>
    </row>
    <row r="1435" spans="1:8" hidden="1">
      <c r="A1435" s="31" t="s">
        <v>2427</v>
      </c>
      <c r="B1435" s="31" t="s">
        <v>2459</v>
      </c>
      <c r="C1435" s="31" t="s">
        <v>2406</v>
      </c>
      <c r="D1435" s="41">
        <v>15999.59028</v>
      </c>
      <c r="E1435" s="31" t="s">
        <v>2407</v>
      </c>
      <c r="F1435" s="35" t="str">
        <f>INDEX('Crosswalk Particulates'!$B:$B,MATCH('2017 EPA Data'!A1435,'Crosswalk Particulates'!$A:$A,0))</f>
        <v>process-other-industry</v>
      </c>
      <c r="G1435" s="39">
        <f>INDEX('Crosswalk Particulates'!$E:$E,MATCH('2017 EPA Data'!$B1435,'Crosswalk Particulates'!$D:$D,0))</f>
        <v>0</v>
      </c>
      <c r="H1435" s="50">
        <f t="shared" si="22"/>
        <v>0</v>
      </c>
    </row>
    <row r="1436" spans="1:8" hidden="1">
      <c r="A1436" s="31" t="s">
        <v>2471</v>
      </c>
      <c r="B1436" s="31" t="s">
        <v>2482</v>
      </c>
      <c r="C1436" s="31" t="s">
        <v>2406</v>
      </c>
      <c r="D1436" s="41">
        <v>15966</v>
      </c>
      <c r="E1436" s="31" t="s">
        <v>2407</v>
      </c>
      <c r="F1436" s="35" t="str">
        <f>INDEX('Crosswalk Particulates'!$B:$B,MATCH('2017 EPA Data'!A1436,'Crosswalk Particulates'!$A:$A,0))</f>
        <v>Commercial Buildings Sector</v>
      </c>
      <c r="G1436" s="39">
        <f>INDEX('Crosswalk Particulates'!$E:$E,MATCH('2017 EPA Data'!$B1436,'Crosswalk Particulates'!$D:$D,0))</f>
        <v>0</v>
      </c>
      <c r="H1436" s="50">
        <f t="shared" si="22"/>
        <v>0</v>
      </c>
    </row>
    <row r="1437" spans="1:8" hidden="1">
      <c r="A1437" s="31" t="s">
        <v>2440</v>
      </c>
      <c r="B1437" s="31" t="s">
        <v>2504</v>
      </c>
      <c r="C1437" s="31" t="s">
        <v>2446</v>
      </c>
      <c r="D1437" s="41">
        <v>15928.790076288396</v>
      </c>
      <c r="E1437" s="31" t="s">
        <v>2411</v>
      </c>
      <c r="F1437" s="35" t="str">
        <f>INDEX('Crosswalk Particulates'!$B:$B,MATCH('2017 EPA Data'!A1437,'Crosswalk Particulates'!$A:$A,0))</f>
        <v>industry-fuel-natural gas</v>
      </c>
      <c r="G1437" s="39" t="str">
        <f>INDEX('Crosswalk Particulates'!$E:$E,MATCH('2017 EPA Data'!$B1437,'Crosswalk Particulates'!$D:$D,0))</f>
        <v>SOx</v>
      </c>
      <c r="H1437" s="50">
        <f t="shared" si="22"/>
        <v>14450372468.986399</v>
      </c>
    </row>
    <row r="1438" spans="1:8" hidden="1">
      <c r="A1438" s="31" t="s">
        <v>2431</v>
      </c>
      <c r="B1438" s="31" t="s">
        <v>2539</v>
      </c>
      <c r="C1438" s="31" t="s">
        <v>2406</v>
      </c>
      <c r="D1438" s="41">
        <v>15916.878677943481</v>
      </c>
      <c r="E1438" s="31" t="s">
        <v>2407</v>
      </c>
      <c r="F1438" s="35" t="str">
        <f>INDEX('Crosswalk Particulates'!$B:$B,MATCH('2017 EPA Data'!A1438,'Crosswalk Particulates'!$A:$A,0))</f>
        <v>process-ngps-industry</v>
      </c>
      <c r="G1438" s="39">
        <f>INDEX('Crosswalk Particulates'!$E:$E,MATCH('2017 EPA Data'!$B1438,'Crosswalk Particulates'!$D:$D,0))</f>
        <v>0</v>
      </c>
      <c r="H1438" s="50">
        <f t="shared" si="22"/>
        <v>0</v>
      </c>
    </row>
    <row r="1439" spans="1:8" hidden="1">
      <c r="A1439" s="31" t="s">
        <v>2436</v>
      </c>
      <c r="B1439" s="31" t="s">
        <v>2531</v>
      </c>
      <c r="C1439" s="31" t="s">
        <v>2406</v>
      </c>
      <c r="D1439" s="41">
        <v>15902.332659600001</v>
      </c>
      <c r="E1439" s="31" t="s">
        <v>2407</v>
      </c>
      <c r="F1439" s="35" t="str">
        <f>INDEX('Crosswalk Particulates'!$B:$B,MATCH('2017 EPA Data'!A1439,'Crosswalk Particulates'!$A:$A,0))</f>
        <v>process-other-industry</v>
      </c>
      <c r="G1439" s="39">
        <f>INDEX('Crosswalk Particulates'!$E:$E,MATCH('2017 EPA Data'!$B1439,'Crosswalk Particulates'!$D:$D,0))</f>
        <v>0</v>
      </c>
      <c r="H1439" s="50">
        <f t="shared" si="22"/>
        <v>0</v>
      </c>
    </row>
    <row r="1440" spans="1:8" hidden="1">
      <c r="A1440" s="31" t="s">
        <v>2441</v>
      </c>
      <c r="B1440" s="31" t="s">
        <v>2495</v>
      </c>
      <c r="C1440" s="31" t="s">
        <v>2406</v>
      </c>
      <c r="D1440" s="41">
        <v>15884.73708394425</v>
      </c>
      <c r="E1440" s="31" t="s">
        <v>2407</v>
      </c>
      <c r="F1440" s="35" t="str">
        <f>INDEX('Crosswalk Particulates'!$B:$B,MATCH('2017 EPA Data'!A1440,'Crosswalk Particulates'!$A:$A,0))</f>
        <v>process-agriculture-industry</v>
      </c>
      <c r="G1440" s="39">
        <f>INDEX('Crosswalk Particulates'!$E:$E,MATCH('2017 EPA Data'!$B1440,'Crosswalk Particulates'!$D:$D,0))</f>
        <v>0</v>
      </c>
      <c r="H1440" s="50">
        <f t="shared" si="22"/>
        <v>0</v>
      </c>
    </row>
    <row r="1441" spans="1:8" hidden="1">
      <c r="A1441" s="31" t="s">
        <v>2467</v>
      </c>
      <c r="B1441" s="31" t="s">
        <v>2627</v>
      </c>
      <c r="C1441" s="31" t="s">
        <v>2406</v>
      </c>
      <c r="D1441" s="41">
        <v>15860.49502</v>
      </c>
      <c r="E1441" s="31" t="s">
        <v>2407</v>
      </c>
      <c r="F1441" s="35" t="str">
        <f>INDEX('Crosswalk Particulates'!$B:$B,MATCH('2017 EPA Data'!A1441,'Crosswalk Particulates'!$A:$A,0))</f>
        <v>process-chemicals-industry</v>
      </c>
      <c r="G1441" s="39">
        <f>INDEX('Crosswalk Particulates'!$E:$E,MATCH('2017 EPA Data'!$B1441,'Crosswalk Particulates'!$D:$D,0))</f>
        <v>0</v>
      </c>
      <c r="H1441" s="50">
        <f t="shared" si="22"/>
        <v>0</v>
      </c>
    </row>
    <row r="1442" spans="1:8" hidden="1">
      <c r="A1442" s="31" t="s">
        <v>2553</v>
      </c>
      <c r="B1442" s="31" t="s">
        <v>2424</v>
      </c>
      <c r="C1442" s="31" t="s">
        <v>2406</v>
      </c>
      <c r="D1442" s="41">
        <v>15851.979893120739</v>
      </c>
      <c r="E1442" s="31" t="s">
        <v>2407</v>
      </c>
      <c r="F1442" s="35" t="str">
        <f>INDEX('Crosswalk Particulates'!$B:$B,MATCH('2017 EPA Data'!A1442,'Crosswalk Particulates'!$A:$A,0))</f>
        <v>Commercial Buildings Sector</v>
      </c>
      <c r="G1442" s="39">
        <f>INDEX('Crosswalk Particulates'!$E:$E,MATCH('2017 EPA Data'!$B1442,'Crosswalk Particulates'!$D:$D,0))</f>
        <v>0</v>
      </c>
      <c r="H1442" s="50">
        <f t="shared" si="22"/>
        <v>0</v>
      </c>
    </row>
    <row r="1443" spans="1:8" hidden="1">
      <c r="A1443" s="31" t="s">
        <v>2441</v>
      </c>
      <c r="B1443" s="31" t="s">
        <v>2539</v>
      </c>
      <c r="C1443" s="31" t="s">
        <v>2406</v>
      </c>
      <c r="D1443" s="41">
        <v>15779.865416445407</v>
      </c>
      <c r="E1443" s="31" t="s">
        <v>2407</v>
      </c>
      <c r="F1443" s="35" t="str">
        <f>INDEX('Crosswalk Particulates'!$B:$B,MATCH('2017 EPA Data'!A1443,'Crosswalk Particulates'!$A:$A,0))</f>
        <v>process-agriculture-industry</v>
      </c>
      <c r="G1443" s="39">
        <f>INDEX('Crosswalk Particulates'!$E:$E,MATCH('2017 EPA Data'!$B1443,'Crosswalk Particulates'!$D:$D,0))</f>
        <v>0</v>
      </c>
      <c r="H1443" s="50">
        <f t="shared" si="22"/>
        <v>0</v>
      </c>
    </row>
    <row r="1444" spans="1:8" hidden="1">
      <c r="A1444" s="31" t="s">
        <v>2508</v>
      </c>
      <c r="B1444" s="31" t="s">
        <v>2600</v>
      </c>
      <c r="C1444" s="31" t="s">
        <v>2406</v>
      </c>
      <c r="D1444" s="41">
        <v>15745.0874</v>
      </c>
      <c r="E1444" s="31" t="s">
        <v>2407</v>
      </c>
      <c r="F1444" s="35" t="str">
        <f>INDEX('Crosswalk Particulates'!$B:$B,MATCH('2017 EPA Data'!A1444,'Crosswalk Particulates'!$A:$A,0))</f>
        <v>process-iron and steel-industry</v>
      </c>
      <c r="G1444" s="39">
        <f>INDEX('Crosswalk Particulates'!$E:$E,MATCH('2017 EPA Data'!$B1444,'Crosswalk Particulates'!$D:$D,0))</f>
        <v>0</v>
      </c>
      <c r="H1444" s="50">
        <f t="shared" si="22"/>
        <v>0</v>
      </c>
    </row>
    <row r="1445" spans="1:8" hidden="1">
      <c r="A1445" s="31" t="s">
        <v>2489</v>
      </c>
      <c r="B1445" s="31" t="s">
        <v>2628</v>
      </c>
      <c r="C1445" s="31" t="s">
        <v>2406</v>
      </c>
      <c r="D1445" s="41">
        <v>15724.753104886691</v>
      </c>
      <c r="E1445" s="31" t="s">
        <v>2407</v>
      </c>
      <c r="F1445" s="35" t="str">
        <f>INDEX('Crosswalk Particulates'!$B:$B,MATCH('2017 EPA Data'!A1445,'Crosswalk Particulates'!$A:$A,0))</f>
        <v>industry-fuel-biomass</v>
      </c>
      <c r="G1445" s="39">
        <f>INDEX('Crosswalk Particulates'!$E:$E,MATCH('2017 EPA Data'!$B1445,'Crosswalk Particulates'!$D:$D,0))</f>
        <v>0</v>
      </c>
      <c r="H1445" s="50">
        <f t="shared" si="22"/>
        <v>0</v>
      </c>
    </row>
    <row r="1446" spans="1:8" hidden="1">
      <c r="A1446" s="31" t="s">
        <v>2431</v>
      </c>
      <c r="B1446" s="31" t="s">
        <v>2628</v>
      </c>
      <c r="C1446" s="31" t="s">
        <v>2406</v>
      </c>
      <c r="D1446" s="41">
        <v>15689.596134749361</v>
      </c>
      <c r="E1446" s="31" t="s">
        <v>2407</v>
      </c>
      <c r="F1446" s="35" t="str">
        <f>INDEX('Crosswalk Particulates'!$B:$B,MATCH('2017 EPA Data'!A1446,'Crosswalk Particulates'!$A:$A,0))</f>
        <v>process-ngps-industry</v>
      </c>
      <c r="G1446" s="39">
        <f>INDEX('Crosswalk Particulates'!$E:$E,MATCH('2017 EPA Data'!$B1446,'Crosswalk Particulates'!$D:$D,0))</f>
        <v>0</v>
      </c>
      <c r="H1446" s="50">
        <f t="shared" si="22"/>
        <v>0</v>
      </c>
    </row>
    <row r="1447" spans="1:8" hidden="1">
      <c r="A1447" s="31" t="s">
        <v>2427</v>
      </c>
      <c r="B1447" s="31" t="s">
        <v>2579</v>
      </c>
      <c r="C1447" s="31" t="s">
        <v>2406</v>
      </c>
      <c r="D1447" s="41">
        <v>15638.962280350001</v>
      </c>
      <c r="E1447" s="31" t="s">
        <v>2407</v>
      </c>
      <c r="F1447" s="35" t="str">
        <f>INDEX('Crosswalk Particulates'!$B:$B,MATCH('2017 EPA Data'!A1447,'Crosswalk Particulates'!$A:$A,0))</f>
        <v>process-other-industry</v>
      </c>
      <c r="G1447" s="39">
        <f>INDEX('Crosswalk Particulates'!$E:$E,MATCH('2017 EPA Data'!$B1447,'Crosswalk Particulates'!$D:$D,0))</f>
        <v>0</v>
      </c>
      <c r="H1447" s="50">
        <f t="shared" si="22"/>
        <v>0</v>
      </c>
    </row>
    <row r="1448" spans="1:8" hidden="1">
      <c r="A1448" s="31" t="s">
        <v>2416</v>
      </c>
      <c r="B1448" s="31" t="s">
        <v>2523</v>
      </c>
      <c r="D1448" s="41">
        <v>15631.177825989134</v>
      </c>
      <c r="E1448" s="31" t="s">
        <v>2411</v>
      </c>
      <c r="F1448" s="35" t="str">
        <f>INDEX('Crosswalk Particulates'!$B:$B,MATCH('2017 EPA Data'!A1448,'Crosswalk Particulates'!$A:$A,0))</f>
        <v>Transportation Sector</v>
      </c>
      <c r="G1448" s="39" t="str">
        <f>INDEX('Crosswalk Particulates'!$E:$E,MATCH('2017 EPA Data'!$B1448,'Crosswalk Particulates'!$D:$D,0))</f>
        <v>OC</v>
      </c>
      <c r="H1448" s="50">
        <f t="shared" si="22"/>
        <v>14180382855.992538</v>
      </c>
    </row>
    <row r="1449" spans="1:8" hidden="1">
      <c r="A1449" s="31" t="s">
        <v>2440</v>
      </c>
      <c r="B1449" s="31" t="s">
        <v>2551</v>
      </c>
      <c r="C1449" s="31" t="s">
        <v>2406</v>
      </c>
      <c r="D1449" s="41">
        <v>15622.043662860391</v>
      </c>
      <c r="E1449" s="31" t="s">
        <v>2407</v>
      </c>
      <c r="F1449" s="35" t="str">
        <f>INDEX('Crosswalk Particulates'!$B:$B,MATCH('2017 EPA Data'!A1449,'Crosswalk Particulates'!$A:$A,0))</f>
        <v>industry-fuel-natural gas</v>
      </c>
      <c r="G1449" s="39">
        <f>INDEX('Crosswalk Particulates'!$E:$E,MATCH('2017 EPA Data'!$B1449,'Crosswalk Particulates'!$D:$D,0))</f>
        <v>0</v>
      </c>
      <c r="H1449" s="50">
        <f t="shared" si="22"/>
        <v>0</v>
      </c>
    </row>
    <row r="1450" spans="1:8" hidden="1">
      <c r="A1450" s="31" t="s">
        <v>2544</v>
      </c>
      <c r="B1450" s="31" t="s">
        <v>2413</v>
      </c>
      <c r="C1450" s="31" t="s">
        <v>2406</v>
      </c>
      <c r="D1450" s="41">
        <v>15612.838849022914</v>
      </c>
      <c r="E1450" s="31" t="s">
        <v>2407</v>
      </c>
      <c r="F1450" s="35" t="str">
        <f>INDEX('Crosswalk Particulates'!$B:$B,MATCH('2017 EPA Data'!A1450,'Crosswalk Particulates'!$A:$A,0))</f>
        <v>Commercial Buildings Sector</v>
      </c>
      <c r="G1450" s="39">
        <f>INDEX('Crosswalk Particulates'!$E:$E,MATCH('2017 EPA Data'!$B1450,'Crosswalk Particulates'!$D:$D,0))</f>
        <v>0</v>
      </c>
      <c r="H1450" s="50">
        <f t="shared" si="22"/>
        <v>0</v>
      </c>
    </row>
    <row r="1451" spans="1:8" hidden="1">
      <c r="A1451" s="31" t="s">
        <v>2521</v>
      </c>
      <c r="B1451" s="31" t="s">
        <v>2420</v>
      </c>
      <c r="C1451" s="31" t="s">
        <v>2406</v>
      </c>
      <c r="D1451" s="41">
        <v>15582.658201063006</v>
      </c>
      <c r="E1451" s="31" t="s">
        <v>2407</v>
      </c>
      <c r="F1451" s="35" t="str">
        <f>INDEX('Crosswalk Particulates'!$B:$B,MATCH('2017 EPA Data'!A1451,'Crosswalk Particulates'!$A:$A,0))</f>
        <v>industry-fuel-other</v>
      </c>
      <c r="G1451" s="39">
        <f>INDEX('Crosswalk Particulates'!$E:$E,MATCH('2017 EPA Data'!$B1451,'Crosswalk Particulates'!$D:$D,0))</f>
        <v>0</v>
      </c>
      <c r="H1451" s="50">
        <f t="shared" si="22"/>
        <v>0</v>
      </c>
    </row>
    <row r="1452" spans="1:8" hidden="1">
      <c r="A1452" s="31" t="s">
        <v>2490</v>
      </c>
      <c r="B1452" s="31" t="s">
        <v>2573</v>
      </c>
      <c r="C1452" s="31" t="s">
        <v>2406</v>
      </c>
      <c r="D1452" s="41">
        <v>15453.8100488412</v>
      </c>
      <c r="E1452" s="31" t="s">
        <v>2407</v>
      </c>
      <c r="F1452" s="35" t="str">
        <f>INDEX('Crosswalk Particulates'!$B:$B,MATCH('2017 EPA Data'!A1452,'Crosswalk Particulates'!$A:$A,0))</f>
        <v>Commercial Buildings Sector</v>
      </c>
      <c r="G1452" s="39">
        <f>INDEX('Crosswalk Particulates'!$E:$E,MATCH('2017 EPA Data'!$B1452,'Crosswalk Particulates'!$D:$D,0))</f>
        <v>0</v>
      </c>
      <c r="H1452" s="50">
        <f t="shared" si="22"/>
        <v>0</v>
      </c>
    </row>
    <row r="1453" spans="1:8" hidden="1">
      <c r="A1453" s="31" t="s">
        <v>2454</v>
      </c>
      <c r="B1453" s="31" t="s">
        <v>2511</v>
      </c>
      <c r="C1453" s="31" t="s">
        <v>2512</v>
      </c>
      <c r="D1453" s="41">
        <v>15392.337734270195</v>
      </c>
      <c r="E1453" s="31" t="s">
        <v>2407</v>
      </c>
      <c r="F1453" s="35" t="str">
        <f>INDEX('Crosswalk Particulates'!$B:$B,MATCH('2017 EPA Data'!A1453,'Crosswalk Particulates'!$A:$A,0))</f>
        <v>Electricity Sector</v>
      </c>
      <c r="G1453" s="39">
        <f>INDEX('Crosswalk Particulates'!$E:$E,MATCH('2017 EPA Data'!$B1453,'Crosswalk Particulates'!$D:$D,0))</f>
        <v>0</v>
      </c>
      <c r="H1453" s="50">
        <f t="shared" si="22"/>
        <v>0</v>
      </c>
    </row>
    <row r="1454" spans="1:8" hidden="1">
      <c r="A1454" s="31" t="s">
        <v>2492</v>
      </c>
      <c r="B1454" s="31" t="s">
        <v>2629</v>
      </c>
      <c r="C1454" s="31" t="s">
        <v>2406</v>
      </c>
      <c r="D1454" s="41">
        <v>15372.250512415623</v>
      </c>
      <c r="E1454" s="31" t="s">
        <v>2407</v>
      </c>
      <c r="F1454" s="35" t="str">
        <f>INDEX('Crosswalk Particulates'!$B:$B,MATCH('2017 EPA Data'!A1454,'Crosswalk Particulates'!$A:$A,0))</f>
        <v>Transportation Sector</v>
      </c>
      <c r="G1454" s="39">
        <f>INDEX('Crosswalk Particulates'!$E:$E,MATCH('2017 EPA Data'!$B1454,'Crosswalk Particulates'!$D:$D,0))</f>
        <v>0</v>
      </c>
      <c r="H1454" s="50">
        <f t="shared" si="22"/>
        <v>0</v>
      </c>
    </row>
    <row r="1455" spans="1:8" hidden="1">
      <c r="A1455" s="31" t="s">
        <v>2431</v>
      </c>
      <c r="B1455" s="31" t="s">
        <v>2541</v>
      </c>
      <c r="C1455" s="31" t="s">
        <v>2406</v>
      </c>
      <c r="D1455" s="41">
        <v>15348.112621805114</v>
      </c>
      <c r="E1455" s="31" t="s">
        <v>2407</v>
      </c>
      <c r="F1455" s="35" t="str">
        <f>INDEX('Crosswalk Particulates'!$B:$B,MATCH('2017 EPA Data'!A1455,'Crosswalk Particulates'!$A:$A,0))</f>
        <v>process-ngps-industry</v>
      </c>
      <c r="G1455" s="39">
        <f>INDEX('Crosswalk Particulates'!$E:$E,MATCH('2017 EPA Data'!$B1455,'Crosswalk Particulates'!$D:$D,0))</f>
        <v>0</v>
      </c>
      <c r="H1455" s="50">
        <f t="shared" si="22"/>
        <v>0</v>
      </c>
    </row>
    <row r="1456" spans="1:8" hidden="1">
      <c r="A1456" s="31" t="s">
        <v>2491</v>
      </c>
      <c r="B1456" s="31" t="s">
        <v>2583</v>
      </c>
      <c r="C1456" s="31" t="s">
        <v>2406</v>
      </c>
      <c r="D1456" s="41">
        <v>15339.717549635279</v>
      </c>
      <c r="E1456" s="31" t="s">
        <v>2407</v>
      </c>
      <c r="F1456" s="35" t="str">
        <f>INDEX('Crosswalk Particulates'!$B:$B,MATCH('2017 EPA Data'!A1456,'Crosswalk Particulates'!$A:$A,0))</f>
        <v>process-other-industry</v>
      </c>
      <c r="G1456" s="39">
        <f>INDEX('Crosswalk Particulates'!$E:$E,MATCH('2017 EPA Data'!$B1456,'Crosswalk Particulates'!$D:$D,0))</f>
        <v>0</v>
      </c>
      <c r="H1456" s="50">
        <f t="shared" si="22"/>
        <v>0</v>
      </c>
    </row>
    <row r="1457" spans="1:8" hidden="1">
      <c r="A1457" s="31" t="s">
        <v>2475</v>
      </c>
      <c r="B1457" s="31" t="s">
        <v>2500</v>
      </c>
      <c r="C1457" s="31" t="s">
        <v>2406</v>
      </c>
      <c r="D1457" s="41">
        <v>15322.238519387512</v>
      </c>
      <c r="E1457" s="31" t="s">
        <v>2407</v>
      </c>
      <c r="F1457" s="35" t="str">
        <f>INDEX('Crosswalk Particulates'!$B:$B,MATCH('2017 EPA Data'!A1457,'Crosswalk Particulates'!$A:$A,0))</f>
        <v>process-other-industry</v>
      </c>
      <c r="G1457" s="39">
        <f>INDEX('Crosswalk Particulates'!$E:$E,MATCH('2017 EPA Data'!$B1457,'Crosswalk Particulates'!$D:$D,0))</f>
        <v>0</v>
      </c>
      <c r="H1457" s="50">
        <f t="shared" si="22"/>
        <v>0</v>
      </c>
    </row>
    <row r="1458" spans="1:8" hidden="1">
      <c r="A1458" s="31" t="s">
        <v>2554</v>
      </c>
      <c r="B1458" s="31" t="s">
        <v>2548</v>
      </c>
      <c r="C1458" s="31" t="s">
        <v>2406</v>
      </c>
      <c r="D1458" s="41">
        <v>15319.263778803916</v>
      </c>
      <c r="E1458" s="31" t="s">
        <v>2407</v>
      </c>
      <c r="F1458" s="35" t="str">
        <f>INDEX('Crosswalk Particulates'!$B:$B,MATCH('2017 EPA Data'!A1458,'Crosswalk Particulates'!$A:$A,0))</f>
        <v>Commercial Buildings Sector</v>
      </c>
      <c r="G1458" s="39">
        <f>INDEX('Crosswalk Particulates'!$E:$E,MATCH('2017 EPA Data'!$B1458,'Crosswalk Particulates'!$D:$D,0))</f>
        <v>0</v>
      </c>
      <c r="H1458" s="50">
        <f t="shared" si="22"/>
        <v>0</v>
      </c>
    </row>
    <row r="1459" spans="1:8" hidden="1">
      <c r="A1459" s="31" t="s">
        <v>2438</v>
      </c>
      <c r="B1459" s="31" t="s">
        <v>2525</v>
      </c>
      <c r="C1459" s="31" t="s">
        <v>2406</v>
      </c>
      <c r="D1459" s="41">
        <v>15309.857379308432</v>
      </c>
      <c r="E1459" s="31" t="s">
        <v>2407</v>
      </c>
      <c r="F1459" s="35" t="str">
        <f>INDEX('Crosswalk Particulates'!$B:$B,MATCH('2017 EPA Data'!A1459,'Crosswalk Particulates'!$A:$A,0))</f>
        <v>Residential Buildings Sector</v>
      </c>
      <c r="G1459" s="39">
        <f>INDEX('Crosswalk Particulates'!$E:$E,MATCH('2017 EPA Data'!$B1459,'Crosswalk Particulates'!$D:$D,0))</f>
        <v>0</v>
      </c>
      <c r="H1459" s="50">
        <f t="shared" si="22"/>
        <v>0</v>
      </c>
    </row>
    <row r="1460" spans="1:8" hidden="1">
      <c r="A1460" s="31" t="s">
        <v>2441</v>
      </c>
      <c r="B1460" s="31" t="s">
        <v>2447</v>
      </c>
      <c r="C1460" s="31" t="s">
        <v>2406</v>
      </c>
      <c r="D1460" s="41">
        <v>15208</v>
      </c>
      <c r="E1460" s="31" t="s">
        <v>2407</v>
      </c>
      <c r="F1460" s="35" t="str">
        <f>INDEX('Crosswalk Particulates'!$B:$B,MATCH('2017 EPA Data'!A1460,'Crosswalk Particulates'!$A:$A,0))</f>
        <v>process-agriculture-industry</v>
      </c>
      <c r="G1460" s="39">
        <f>INDEX('Crosswalk Particulates'!$E:$E,MATCH('2017 EPA Data'!$B1460,'Crosswalk Particulates'!$D:$D,0))</f>
        <v>0</v>
      </c>
      <c r="H1460" s="50">
        <f t="shared" si="22"/>
        <v>0</v>
      </c>
    </row>
    <row r="1461" spans="1:8" hidden="1">
      <c r="A1461" s="31" t="s">
        <v>2489</v>
      </c>
      <c r="B1461" s="31" t="s">
        <v>2550</v>
      </c>
      <c r="C1461" s="31" t="s">
        <v>2406</v>
      </c>
      <c r="D1461" s="41">
        <v>15181.778405459272</v>
      </c>
      <c r="E1461" s="31" t="s">
        <v>2407</v>
      </c>
      <c r="F1461" s="35" t="str">
        <f>INDEX('Crosswalk Particulates'!$B:$B,MATCH('2017 EPA Data'!A1461,'Crosswalk Particulates'!$A:$A,0))</f>
        <v>industry-fuel-biomass</v>
      </c>
      <c r="G1461" s="39">
        <f>INDEX('Crosswalk Particulates'!$E:$E,MATCH('2017 EPA Data'!$B1461,'Crosswalk Particulates'!$D:$D,0))</f>
        <v>0</v>
      </c>
      <c r="H1461" s="50">
        <f t="shared" si="22"/>
        <v>0</v>
      </c>
    </row>
    <row r="1462" spans="1:8" hidden="1">
      <c r="A1462" s="31" t="s">
        <v>2467</v>
      </c>
      <c r="B1462" s="31" t="s">
        <v>2630</v>
      </c>
      <c r="C1462" s="31" t="s">
        <v>2406</v>
      </c>
      <c r="D1462" s="41">
        <v>15160.706</v>
      </c>
      <c r="E1462" s="31" t="s">
        <v>2407</v>
      </c>
      <c r="F1462" s="35" t="str">
        <f>INDEX('Crosswalk Particulates'!$B:$B,MATCH('2017 EPA Data'!A1462,'Crosswalk Particulates'!$A:$A,0))</f>
        <v>process-chemicals-industry</v>
      </c>
      <c r="G1462" s="39">
        <f>INDEX('Crosswalk Particulates'!$E:$E,MATCH('2017 EPA Data'!$B1462,'Crosswalk Particulates'!$D:$D,0))</f>
        <v>0</v>
      </c>
      <c r="H1462" s="50">
        <f t="shared" si="22"/>
        <v>0</v>
      </c>
    </row>
    <row r="1463" spans="1:8" hidden="1">
      <c r="A1463" s="31" t="s">
        <v>2454</v>
      </c>
      <c r="B1463" s="31" t="s">
        <v>2631</v>
      </c>
      <c r="C1463" s="31" t="s">
        <v>2406</v>
      </c>
      <c r="D1463" s="41">
        <v>15115.175622000001</v>
      </c>
      <c r="E1463" s="31" t="s">
        <v>2407</v>
      </c>
      <c r="F1463" s="35" t="str">
        <f>INDEX('Crosswalk Particulates'!$B:$B,MATCH('2017 EPA Data'!A1463,'Crosswalk Particulates'!$A:$A,0))</f>
        <v>Electricity Sector</v>
      </c>
      <c r="G1463" s="39">
        <f>INDEX('Crosswalk Particulates'!$E:$E,MATCH('2017 EPA Data'!$B1463,'Crosswalk Particulates'!$D:$D,0))</f>
        <v>0</v>
      </c>
      <c r="H1463" s="50">
        <f t="shared" si="22"/>
        <v>0</v>
      </c>
    </row>
    <row r="1464" spans="1:8" hidden="1">
      <c r="A1464" s="31" t="s">
        <v>2448</v>
      </c>
      <c r="B1464" s="31" t="s">
        <v>2464</v>
      </c>
      <c r="C1464" s="31" t="s">
        <v>2406</v>
      </c>
      <c r="D1464" s="41">
        <v>14981.285243980001</v>
      </c>
      <c r="E1464" s="31" t="s">
        <v>2407</v>
      </c>
      <c r="F1464" s="35" t="str">
        <f>INDEX('Crosswalk Particulates'!$B:$B,MATCH('2017 EPA Data'!A1464,'Crosswalk Particulates'!$A:$A,0))</f>
        <v>process-waste-industry</v>
      </c>
      <c r="G1464" s="39">
        <f>INDEX('Crosswalk Particulates'!$E:$E,MATCH('2017 EPA Data'!$B1464,'Crosswalk Particulates'!$D:$D,0))</f>
        <v>0</v>
      </c>
      <c r="H1464" s="50">
        <f t="shared" si="22"/>
        <v>0</v>
      </c>
    </row>
    <row r="1465" spans="1:8" hidden="1">
      <c r="A1465" s="31" t="s">
        <v>2431</v>
      </c>
      <c r="B1465" s="31" t="s">
        <v>2469</v>
      </c>
      <c r="C1465" s="31" t="s">
        <v>2406</v>
      </c>
      <c r="D1465" s="41">
        <v>14892.469148</v>
      </c>
      <c r="E1465" s="31" t="s">
        <v>2407</v>
      </c>
      <c r="F1465" s="35" t="str">
        <f>INDEX('Crosswalk Particulates'!$B:$B,MATCH('2017 EPA Data'!A1465,'Crosswalk Particulates'!$A:$A,0))</f>
        <v>process-ngps-industry</v>
      </c>
      <c r="G1465" s="39">
        <f>INDEX('Crosswalk Particulates'!$E:$E,MATCH('2017 EPA Data'!$B1465,'Crosswalk Particulates'!$D:$D,0))</f>
        <v>0</v>
      </c>
      <c r="H1465" s="50">
        <f t="shared" si="22"/>
        <v>0</v>
      </c>
    </row>
    <row r="1466" spans="1:8" hidden="1">
      <c r="A1466" s="31" t="s">
        <v>2480</v>
      </c>
      <c r="B1466" s="31" t="s">
        <v>2519</v>
      </c>
      <c r="D1466" s="41">
        <v>14857.046525033131</v>
      </c>
      <c r="E1466" s="31" t="s">
        <v>2411</v>
      </c>
      <c r="F1466" s="35" t="str">
        <f>INDEX('Crosswalk Particulates'!$B:$B,MATCH('2017 EPA Data'!A1466,'Crosswalk Particulates'!$A:$A,0))</f>
        <v>Other-EPA</v>
      </c>
      <c r="G1466" s="39">
        <f>INDEX('Crosswalk Particulates'!$E:$E,MATCH('2017 EPA Data'!$B1466,'Crosswalk Particulates'!$D:$D,0))</f>
        <v>0</v>
      </c>
      <c r="H1466" s="50">
        <f t="shared" si="22"/>
        <v>13478101917.820879</v>
      </c>
    </row>
    <row r="1467" spans="1:8" hidden="1">
      <c r="A1467" s="31" t="s">
        <v>2484</v>
      </c>
      <c r="B1467" s="31" t="s">
        <v>2409</v>
      </c>
      <c r="C1467" s="31" t="s">
        <v>2410</v>
      </c>
      <c r="D1467" s="41">
        <v>14839.456749999999</v>
      </c>
      <c r="E1467" s="31" t="s">
        <v>2411</v>
      </c>
      <c r="F1467" s="35" t="str">
        <f>INDEX('Crosswalk Particulates'!$B:$B,MATCH('2017 EPA Data'!A1467,'Crosswalk Particulates'!$A:$A,0))</f>
        <v>process-other-industry</v>
      </c>
      <c r="G1467" s="39">
        <f>INDEX('Crosswalk Particulates'!$E:$E,MATCH('2017 EPA Data'!$B1467,'Crosswalk Particulates'!$D:$D,0))</f>
        <v>0</v>
      </c>
      <c r="H1467" s="50">
        <f t="shared" si="22"/>
        <v>13462144723.353685</v>
      </c>
    </row>
    <row r="1468" spans="1:8" hidden="1">
      <c r="A1468" s="31" t="s">
        <v>2554</v>
      </c>
      <c r="B1468" s="31" t="s">
        <v>2479</v>
      </c>
      <c r="C1468" s="31" t="s">
        <v>2446</v>
      </c>
      <c r="D1468" s="41">
        <v>14827.440993018699</v>
      </c>
      <c r="E1468" s="31" t="s">
        <v>2411</v>
      </c>
      <c r="F1468" s="35" t="str">
        <f>INDEX('Crosswalk Particulates'!$B:$B,MATCH('2017 EPA Data'!A1468,'Crosswalk Particulates'!$A:$A,0))</f>
        <v>Commercial Buildings Sector</v>
      </c>
      <c r="G1468" s="39" t="str">
        <f>INDEX('Crosswalk Particulates'!$E:$E,MATCH('2017 EPA Data'!$B1468,'Crosswalk Particulates'!$D:$D,0))</f>
        <v>PM10</v>
      </c>
      <c r="H1468" s="50">
        <f t="shared" si="22"/>
        <v>13451244199.017246</v>
      </c>
    </row>
    <row r="1469" spans="1:8" hidden="1">
      <c r="A1469" s="31" t="s">
        <v>2421</v>
      </c>
      <c r="B1469" s="31" t="s">
        <v>2519</v>
      </c>
      <c r="D1469" s="41">
        <v>14751.805021459406</v>
      </c>
      <c r="E1469" s="31" t="s">
        <v>2411</v>
      </c>
      <c r="F1469" s="35" t="str">
        <f>INDEX('Crosswalk Particulates'!$B:$B,MATCH('2017 EPA Data'!A1469,'Crosswalk Particulates'!$A:$A,0))</f>
        <v>Other-EPA</v>
      </c>
      <c r="G1469" s="39">
        <f>INDEX('Crosswalk Particulates'!$E:$E,MATCH('2017 EPA Data'!$B1469,'Crosswalk Particulates'!$D:$D,0))</f>
        <v>0</v>
      </c>
      <c r="H1469" s="50">
        <f t="shared" si="22"/>
        <v>13382628318.222103</v>
      </c>
    </row>
    <row r="1470" spans="1:8" hidden="1">
      <c r="A1470" s="31" t="s">
        <v>2489</v>
      </c>
      <c r="B1470" s="31" t="s">
        <v>2557</v>
      </c>
      <c r="C1470" s="31" t="s">
        <v>2406</v>
      </c>
      <c r="D1470" s="41">
        <v>14725.348589200001</v>
      </c>
      <c r="E1470" s="31" t="s">
        <v>2407</v>
      </c>
      <c r="F1470" s="35" t="str">
        <f>INDEX('Crosswalk Particulates'!$B:$B,MATCH('2017 EPA Data'!A1470,'Crosswalk Particulates'!$A:$A,0))</f>
        <v>industry-fuel-biomass</v>
      </c>
      <c r="G1470" s="39">
        <f>INDEX('Crosswalk Particulates'!$E:$E,MATCH('2017 EPA Data'!$B1470,'Crosswalk Particulates'!$D:$D,0))</f>
        <v>0</v>
      </c>
      <c r="H1470" s="50">
        <f t="shared" si="22"/>
        <v>0</v>
      </c>
    </row>
    <row r="1471" spans="1:8" hidden="1">
      <c r="A1471" s="31" t="s">
        <v>2436</v>
      </c>
      <c r="B1471" s="31" t="s">
        <v>2632</v>
      </c>
      <c r="C1471" s="31" t="s">
        <v>2406</v>
      </c>
      <c r="D1471" s="41">
        <v>14696.3757458092</v>
      </c>
      <c r="E1471" s="31" t="s">
        <v>2407</v>
      </c>
      <c r="F1471" s="35" t="str">
        <f>INDEX('Crosswalk Particulates'!$B:$B,MATCH('2017 EPA Data'!A1471,'Crosswalk Particulates'!$A:$A,0))</f>
        <v>process-other-industry</v>
      </c>
      <c r="G1471" s="39">
        <f>INDEX('Crosswalk Particulates'!$E:$E,MATCH('2017 EPA Data'!$B1471,'Crosswalk Particulates'!$D:$D,0))</f>
        <v>0</v>
      </c>
      <c r="H1471" s="50">
        <f t="shared" si="22"/>
        <v>0</v>
      </c>
    </row>
    <row r="1472" spans="1:8" hidden="1">
      <c r="A1472" s="31" t="s">
        <v>2467</v>
      </c>
      <c r="B1472" s="31" t="s">
        <v>2549</v>
      </c>
      <c r="C1472" s="31" t="s">
        <v>2406</v>
      </c>
      <c r="D1472" s="41">
        <v>14657.89445422139</v>
      </c>
      <c r="E1472" s="31" t="s">
        <v>2407</v>
      </c>
      <c r="F1472" s="35" t="str">
        <f>INDEX('Crosswalk Particulates'!$B:$B,MATCH('2017 EPA Data'!A1472,'Crosswalk Particulates'!$A:$A,0))</f>
        <v>process-chemicals-industry</v>
      </c>
      <c r="G1472" s="39">
        <f>INDEX('Crosswalk Particulates'!$E:$E,MATCH('2017 EPA Data'!$B1472,'Crosswalk Particulates'!$D:$D,0))</f>
        <v>0</v>
      </c>
      <c r="H1472" s="50">
        <f t="shared" si="22"/>
        <v>0</v>
      </c>
    </row>
    <row r="1473" spans="1:8" hidden="1">
      <c r="A1473" s="31" t="s">
        <v>2474</v>
      </c>
      <c r="B1473" s="31" t="s">
        <v>2457</v>
      </c>
      <c r="C1473" s="31" t="s">
        <v>2406</v>
      </c>
      <c r="D1473" s="41">
        <v>14642.555618954086</v>
      </c>
      <c r="E1473" s="31" t="s">
        <v>2407</v>
      </c>
      <c r="F1473" s="35" t="str">
        <f>INDEX('Crosswalk Particulates'!$B:$B,MATCH('2017 EPA Data'!A1473,'Crosswalk Particulates'!$A:$A,0))</f>
        <v>process-other-industry</v>
      </c>
      <c r="G1473" s="39">
        <f>INDEX('Crosswalk Particulates'!$E:$E,MATCH('2017 EPA Data'!$B1473,'Crosswalk Particulates'!$D:$D,0))</f>
        <v>0</v>
      </c>
      <c r="H1473" s="50">
        <f t="shared" si="22"/>
        <v>0</v>
      </c>
    </row>
    <row r="1474" spans="1:8" hidden="1">
      <c r="A1474" s="31" t="s">
        <v>2467</v>
      </c>
      <c r="B1474" s="31" t="s">
        <v>2633</v>
      </c>
      <c r="C1474" s="31" t="s">
        <v>2406</v>
      </c>
      <c r="D1474" s="41">
        <v>14625.440399999999</v>
      </c>
      <c r="E1474" s="31" t="s">
        <v>2407</v>
      </c>
      <c r="F1474" s="35" t="str">
        <f>INDEX('Crosswalk Particulates'!$B:$B,MATCH('2017 EPA Data'!A1474,'Crosswalk Particulates'!$A:$A,0))</f>
        <v>process-chemicals-industry</v>
      </c>
      <c r="G1474" s="39">
        <f>INDEX('Crosswalk Particulates'!$E:$E,MATCH('2017 EPA Data'!$B1474,'Crosswalk Particulates'!$D:$D,0))</f>
        <v>0</v>
      </c>
      <c r="H1474" s="50">
        <f t="shared" si="22"/>
        <v>0</v>
      </c>
    </row>
    <row r="1475" spans="1:8" hidden="1">
      <c r="A1475" s="31" t="s">
        <v>2440</v>
      </c>
      <c r="B1475" s="31" t="s">
        <v>2482</v>
      </c>
      <c r="C1475" s="31" t="s">
        <v>2406</v>
      </c>
      <c r="D1475" s="41">
        <v>14619.759</v>
      </c>
      <c r="E1475" s="31" t="s">
        <v>2407</v>
      </c>
      <c r="F1475" s="35" t="str">
        <f>INDEX('Crosswalk Particulates'!$B:$B,MATCH('2017 EPA Data'!A1475,'Crosswalk Particulates'!$A:$A,0))</f>
        <v>industry-fuel-natural gas</v>
      </c>
      <c r="G1475" s="39">
        <f>INDEX('Crosswalk Particulates'!$E:$E,MATCH('2017 EPA Data'!$B1475,'Crosswalk Particulates'!$D:$D,0))</f>
        <v>0</v>
      </c>
      <c r="H1475" s="50">
        <f t="shared" si="22"/>
        <v>0</v>
      </c>
    </row>
    <row r="1476" spans="1:8" hidden="1">
      <c r="A1476" s="31" t="s">
        <v>2474</v>
      </c>
      <c r="B1476" s="31" t="s">
        <v>2499</v>
      </c>
      <c r="C1476" s="31" t="s">
        <v>2446</v>
      </c>
      <c r="D1476" s="41">
        <v>14616.673791204874</v>
      </c>
      <c r="E1476" s="31" t="s">
        <v>2411</v>
      </c>
      <c r="F1476" s="35" t="str">
        <f>INDEX('Crosswalk Particulates'!$B:$B,MATCH('2017 EPA Data'!A1476,'Crosswalk Particulates'!$A:$A,0))</f>
        <v>process-other-industry</v>
      </c>
      <c r="G1476" s="39" t="str">
        <f>INDEX('Crosswalk Particulates'!$E:$E,MATCH('2017 EPA Data'!$B1476,'Crosswalk Particulates'!$D:$D,0))</f>
        <v>PM25</v>
      </c>
      <c r="H1476" s="50">
        <f t="shared" ref="H1476:H1539" si="23">IF(E1476="TON",D1476/metricton_to_shortton,0)*10^6</f>
        <v>13260039182.448563</v>
      </c>
    </row>
    <row r="1477" spans="1:8" hidden="1">
      <c r="A1477" s="31" t="s">
        <v>2497</v>
      </c>
      <c r="B1477" s="31" t="s">
        <v>2482</v>
      </c>
      <c r="C1477" s="31" t="s">
        <v>2406</v>
      </c>
      <c r="D1477" s="41">
        <v>14598.392529999999</v>
      </c>
      <c r="E1477" s="31" t="s">
        <v>2407</v>
      </c>
      <c r="F1477" s="35" t="str">
        <f>INDEX('Crosswalk Particulates'!$B:$B,MATCH('2017 EPA Data'!A1477,'Crosswalk Particulates'!$A:$A,0))</f>
        <v>Electricity Sector</v>
      </c>
      <c r="G1477" s="39">
        <f>INDEX('Crosswalk Particulates'!$E:$E,MATCH('2017 EPA Data'!$B1477,'Crosswalk Particulates'!$D:$D,0))</f>
        <v>0</v>
      </c>
      <c r="H1477" s="50">
        <f t="shared" si="23"/>
        <v>0</v>
      </c>
    </row>
    <row r="1478" spans="1:8" hidden="1">
      <c r="A1478" s="31" t="s">
        <v>2467</v>
      </c>
      <c r="B1478" s="31" t="s">
        <v>2628</v>
      </c>
      <c r="C1478" s="31" t="s">
        <v>2406</v>
      </c>
      <c r="D1478" s="41">
        <v>14459.527607</v>
      </c>
      <c r="E1478" s="31" t="s">
        <v>2407</v>
      </c>
      <c r="F1478" s="35" t="str">
        <f>INDEX('Crosswalk Particulates'!$B:$B,MATCH('2017 EPA Data'!A1478,'Crosswalk Particulates'!$A:$A,0))</f>
        <v>process-chemicals-industry</v>
      </c>
      <c r="G1478" s="39">
        <f>INDEX('Crosswalk Particulates'!$E:$E,MATCH('2017 EPA Data'!$B1478,'Crosswalk Particulates'!$D:$D,0))</f>
        <v>0</v>
      </c>
      <c r="H1478" s="50">
        <f t="shared" si="23"/>
        <v>0</v>
      </c>
    </row>
    <row r="1479" spans="1:8" hidden="1">
      <c r="A1479" s="31" t="s">
        <v>2448</v>
      </c>
      <c r="B1479" s="31" t="s">
        <v>2515</v>
      </c>
      <c r="C1479" s="31" t="s">
        <v>2406</v>
      </c>
      <c r="D1479" s="41">
        <v>14446.723325985944</v>
      </c>
      <c r="E1479" s="31" t="s">
        <v>2407</v>
      </c>
      <c r="F1479" s="35" t="str">
        <f>INDEX('Crosswalk Particulates'!$B:$B,MATCH('2017 EPA Data'!A1479,'Crosswalk Particulates'!$A:$A,0))</f>
        <v>process-waste-industry</v>
      </c>
      <c r="G1479" s="39">
        <f>INDEX('Crosswalk Particulates'!$E:$E,MATCH('2017 EPA Data'!$B1479,'Crosswalk Particulates'!$D:$D,0))</f>
        <v>0</v>
      </c>
      <c r="H1479" s="50">
        <f t="shared" si="23"/>
        <v>0</v>
      </c>
    </row>
    <row r="1480" spans="1:8" hidden="1">
      <c r="A1480" s="31" t="s">
        <v>2475</v>
      </c>
      <c r="B1480" s="31" t="s">
        <v>2550</v>
      </c>
      <c r="C1480" s="31" t="s">
        <v>2406</v>
      </c>
      <c r="D1480" s="41">
        <v>14410.848692310001</v>
      </c>
      <c r="E1480" s="31" t="s">
        <v>2407</v>
      </c>
      <c r="F1480" s="35" t="str">
        <f>INDEX('Crosswalk Particulates'!$B:$B,MATCH('2017 EPA Data'!A1480,'Crosswalk Particulates'!$A:$A,0))</f>
        <v>process-other-industry</v>
      </c>
      <c r="G1480" s="39">
        <f>INDEX('Crosswalk Particulates'!$E:$E,MATCH('2017 EPA Data'!$B1480,'Crosswalk Particulates'!$D:$D,0))</f>
        <v>0</v>
      </c>
      <c r="H1480" s="50">
        <f t="shared" si="23"/>
        <v>0</v>
      </c>
    </row>
    <row r="1481" spans="1:8" hidden="1">
      <c r="A1481" s="31" t="s">
        <v>2491</v>
      </c>
      <c r="B1481" s="31" t="s">
        <v>2433</v>
      </c>
      <c r="C1481" s="31" t="s">
        <v>2406</v>
      </c>
      <c r="D1481" s="41">
        <v>14402.0934316</v>
      </c>
      <c r="E1481" s="31" t="s">
        <v>2407</v>
      </c>
      <c r="F1481" s="35" t="str">
        <f>INDEX('Crosswalk Particulates'!$B:$B,MATCH('2017 EPA Data'!A1481,'Crosswalk Particulates'!$A:$A,0))</f>
        <v>process-other-industry</v>
      </c>
      <c r="G1481" s="39">
        <f>INDEX('Crosswalk Particulates'!$E:$E,MATCH('2017 EPA Data'!$B1481,'Crosswalk Particulates'!$D:$D,0))</f>
        <v>0</v>
      </c>
      <c r="H1481" s="50">
        <f t="shared" si="23"/>
        <v>0</v>
      </c>
    </row>
    <row r="1482" spans="1:8" hidden="1">
      <c r="A1482" s="31" t="s">
        <v>2448</v>
      </c>
      <c r="B1482" s="31" t="s">
        <v>2634</v>
      </c>
      <c r="C1482" s="31" t="s">
        <v>2406</v>
      </c>
      <c r="D1482" s="41">
        <v>14363.201416830463</v>
      </c>
      <c r="E1482" s="31" t="s">
        <v>2407</v>
      </c>
      <c r="F1482" s="35" t="str">
        <f>INDEX('Crosswalk Particulates'!$B:$B,MATCH('2017 EPA Data'!A1482,'Crosswalk Particulates'!$A:$A,0))</f>
        <v>process-waste-industry</v>
      </c>
      <c r="G1482" s="39">
        <f>INDEX('Crosswalk Particulates'!$E:$E,MATCH('2017 EPA Data'!$B1482,'Crosswalk Particulates'!$D:$D,0))</f>
        <v>0</v>
      </c>
      <c r="H1482" s="50">
        <f t="shared" si="23"/>
        <v>0</v>
      </c>
    </row>
    <row r="1483" spans="1:8" hidden="1">
      <c r="A1483" s="31" t="s">
        <v>2536</v>
      </c>
      <c r="B1483" s="31" t="s">
        <v>2604</v>
      </c>
      <c r="C1483" s="31" t="s">
        <v>2406</v>
      </c>
      <c r="D1483" s="41">
        <v>14356.755933578401</v>
      </c>
      <c r="E1483" s="31" t="s">
        <v>2407</v>
      </c>
      <c r="F1483" s="35" t="str">
        <f>INDEX('Crosswalk Particulates'!$B:$B,MATCH('2017 EPA Data'!A1483,'Crosswalk Particulates'!$A:$A,0))</f>
        <v>process-mining-industry</v>
      </c>
      <c r="G1483" s="39">
        <f>INDEX('Crosswalk Particulates'!$E:$E,MATCH('2017 EPA Data'!$B1483,'Crosswalk Particulates'!$D:$D,0))</f>
        <v>0</v>
      </c>
      <c r="H1483" s="50">
        <f t="shared" si="23"/>
        <v>0</v>
      </c>
    </row>
    <row r="1484" spans="1:8" hidden="1">
      <c r="A1484" s="31" t="s">
        <v>2467</v>
      </c>
      <c r="B1484" s="31" t="s">
        <v>2585</v>
      </c>
      <c r="C1484" s="31" t="s">
        <v>2406</v>
      </c>
      <c r="D1484" s="41">
        <v>14323.6084324</v>
      </c>
      <c r="E1484" s="31" t="s">
        <v>2407</v>
      </c>
      <c r="F1484" s="35" t="str">
        <f>INDEX('Crosswalk Particulates'!$B:$B,MATCH('2017 EPA Data'!A1484,'Crosswalk Particulates'!$A:$A,0))</f>
        <v>process-chemicals-industry</v>
      </c>
      <c r="G1484" s="39">
        <f>INDEX('Crosswalk Particulates'!$E:$E,MATCH('2017 EPA Data'!$B1484,'Crosswalk Particulates'!$D:$D,0))</f>
        <v>0</v>
      </c>
      <c r="H1484" s="50">
        <f t="shared" si="23"/>
        <v>0</v>
      </c>
    </row>
    <row r="1485" spans="1:8" hidden="1">
      <c r="A1485" s="31" t="s">
        <v>2489</v>
      </c>
      <c r="B1485" s="31" t="s">
        <v>2539</v>
      </c>
      <c r="C1485" s="31" t="s">
        <v>2406</v>
      </c>
      <c r="D1485" s="41">
        <v>14280.038251993492</v>
      </c>
      <c r="E1485" s="31" t="s">
        <v>2407</v>
      </c>
      <c r="F1485" s="35" t="str">
        <f>INDEX('Crosswalk Particulates'!$B:$B,MATCH('2017 EPA Data'!A1485,'Crosswalk Particulates'!$A:$A,0))</f>
        <v>industry-fuel-biomass</v>
      </c>
      <c r="G1485" s="39">
        <f>INDEX('Crosswalk Particulates'!$E:$E,MATCH('2017 EPA Data'!$B1485,'Crosswalk Particulates'!$D:$D,0))</f>
        <v>0</v>
      </c>
      <c r="H1485" s="50">
        <f t="shared" si="23"/>
        <v>0</v>
      </c>
    </row>
    <row r="1486" spans="1:8" hidden="1">
      <c r="A1486" s="31" t="s">
        <v>2553</v>
      </c>
      <c r="B1486" s="31" t="s">
        <v>2449</v>
      </c>
      <c r="C1486" s="31" t="s">
        <v>2446</v>
      </c>
      <c r="D1486" s="41">
        <v>14213.760196856929</v>
      </c>
      <c r="E1486" s="31" t="s">
        <v>2411</v>
      </c>
      <c r="F1486" s="35" t="str">
        <f>INDEX('Crosswalk Particulates'!$B:$B,MATCH('2017 EPA Data'!A1486,'Crosswalk Particulates'!$A:$A,0))</f>
        <v>Commercial Buildings Sector</v>
      </c>
      <c r="G1486" s="39" t="str">
        <f>INDEX('Crosswalk Particulates'!$E:$E,MATCH('2017 EPA Data'!$B1486,'Crosswalk Particulates'!$D:$D,0))</f>
        <v>CO</v>
      </c>
      <c r="H1486" s="50">
        <f t="shared" si="23"/>
        <v>12894521683.425652</v>
      </c>
    </row>
    <row r="1487" spans="1:8" hidden="1">
      <c r="A1487" s="31" t="s">
        <v>2492</v>
      </c>
      <c r="B1487" s="31" t="s">
        <v>2545</v>
      </c>
      <c r="C1487" s="31" t="s">
        <v>2406</v>
      </c>
      <c r="D1487" s="41">
        <v>14197.353893656791</v>
      </c>
      <c r="E1487" s="31" t="s">
        <v>2407</v>
      </c>
      <c r="F1487" s="35" t="str">
        <f>INDEX('Crosswalk Particulates'!$B:$B,MATCH('2017 EPA Data'!A1487,'Crosswalk Particulates'!$A:$A,0))</f>
        <v>Transportation Sector</v>
      </c>
      <c r="G1487" s="39">
        <f>INDEX('Crosswalk Particulates'!$E:$E,MATCH('2017 EPA Data'!$B1487,'Crosswalk Particulates'!$D:$D,0))</f>
        <v>0</v>
      </c>
      <c r="H1487" s="50">
        <f t="shared" si="23"/>
        <v>0</v>
      </c>
    </row>
    <row r="1488" spans="1:8" hidden="1">
      <c r="A1488" s="31" t="s">
        <v>2448</v>
      </c>
      <c r="B1488" s="31" t="s">
        <v>2584</v>
      </c>
      <c r="C1488" s="31" t="s">
        <v>2406</v>
      </c>
      <c r="D1488" s="41">
        <v>14169.046965088168</v>
      </c>
      <c r="E1488" s="31" t="s">
        <v>2407</v>
      </c>
      <c r="F1488" s="35" t="str">
        <f>INDEX('Crosswalk Particulates'!$B:$B,MATCH('2017 EPA Data'!A1488,'Crosswalk Particulates'!$A:$A,0))</f>
        <v>process-waste-industry</v>
      </c>
      <c r="G1488" s="39">
        <f>INDEX('Crosswalk Particulates'!$E:$E,MATCH('2017 EPA Data'!$B1488,'Crosswalk Particulates'!$D:$D,0))</f>
        <v>0</v>
      </c>
      <c r="H1488" s="50">
        <f t="shared" si="23"/>
        <v>0</v>
      </c>
    </row>
    <row r="1489" spans="1:8" hidden="1">
      <c r="A1489" s="31" t="s">
        <v>2448</v>
      </c>
      <c r="B1489" s="31" t="s">
        <v>2564</v>
      </c>
      <c r="C1489" s="31" t="s">
        <v>2406</v>
      </c>
      <c r="D1489" s="41">
        <v>14166.378040696409</v>
      </c>
      <c r="E1489" s="31" t="s">
        <v>2407</v>
      </c>
      <c r="F1489" s="35" t="str">
        <f>INDEX('Crosswalk Particulates'!$B:$B,MATCH('2017 EPA Data'!A1489,'Crosswalk Particulates'!$A:$A,0))</f>
        <v>process-waste-industry</v>
      </c>
      <c r="G1489" s="39">
        <f>INDEX('Crosswalk Particulates'!$E:$E,MATCH('2017 EPA Data'!$B1489,'Crosswalk Particulates'!$D:$D,0))</f>
        <v>0</v>
      </c>
      <c r="H1489" s="50">
        <f t="shared" si="23"/>
        <v>0</v>
      </c>
    </row>
    <row r="1490" spans="1:8" hidden="1">
      <c r="A1490" s="31" t="s">
        <v>2518</v>
      </c>
      <c r="B1490" s="31" t="s">
        <v>2405</v>
      </c>
      <c r="C1490" s="31" t="s">
        <v>2406</v>
      </c>
      <c r="D1490" s="41">
        <v>14132.03430616</v>
      </c>
      <c r="E1490" s="31" t="s">
        <v>2407</v>
      </c>
      <c r="F1490" s="35" t="str">
        <f>INDEX('Crosswalk Particulates'!$B:$B,MATCH('2017 EPA Data'!A1490,'Crosswalk Particulates'!$A:$A,0))</f>
        <v>industry-fuel-oil</v>
      </c>
      <c r="G1490" s="39">
        <f>INDEX('Crosswalk Particulates'!$E:$E,MATCH('2017 EPA Data'!$B1490,'Crosswalk Particulates'!$D:$D,0))</f>
        <v>0</v>
      </c>
      <c r="H1490" s="50">
        <f t="shared" si="23"/>
        <v>0</v>
      </c>
    </row>
    <row r="1491" spans="1:8" hidden="1">
      <c r="A1491" s="31" t="s">
        <v>2538</v>
      </c>
      <c r="B1491" s="31" t="s">
        <v>2482</v>
      </c>
      <c r="C1491" s="31" t="s">
        <v>2406</v>
      </c>
      <c r="D1491" s="41">
        <v>14069.131068000001</v>
      </c>
      <c r="E1491" s="31" t="s">
        <v>2407</v>
      </c>
      <c r="F1491" s="35" t="str">
        <f>INDEX('Crosswalk Particulates'!$B:$B,MATCH('2017 EPA Data'!A1491,'Crosswalk Particulates'!$A:$A,0))</f>
        <v>Electricity Sector</v>
      </c>
      <c r="G1491" s="39">
        <f>INDEX('Crosswalk Particulates'!$E:$E,MATCH('2017 EPA Data'!$B1491,'Crosswalk Particulates'!$D:$D,0))</f>
        <v>0</v>
      </c>
      <c r="H1491" s="50">
        <f t="shared" si="23"/>
        <v>0</v>
      </c>
    </row>
    <row r="1492" spans="1:8" hidden="1">
      <c r="A1492" s="31" t="s">
        <v>2408</v>
      </c>
      <c r="B1492" s="31" t="s">
        <v>2510</v>
      </c>
      <c r="C1492" s="31" t="s">
        <v>2406</v>
      </c>
      <c r="D1492" s="41">
        <v>13968.203371710837</v>
      </c>
      <c r="E1492" s="31" t="s">
        <v>2407</v>
      </c>
      <c r="F1492" s="35" t="str">
        <f>INDEX('Crosswalk Particulates'!$B:$B,MATCH('2017 EPA Data'!A1492,'Crosswalk Particulates'!$A:$A,0))</f>
        <v>process-other-industry</v>
      </c>
      <c r="G1492" s="39">
        <f>INDEX('Crosswalk Particulates'!$E:$E,MATCH('2017 EPA Data'!$B1492,'Crosswalk Particulates'!$D:$D,0))</f>
        <v>0</v>
      </c>
      <c r="H1492" s="50">
        <f t="shared" si="23"/>
        <v>0</v>
      </c>
    </row>
    <row r="1493" spans="1:8" hidden="1">
      <c r="A1493" s="31" t="s">
        <v>2427</v>
      </c>
      <c r="B1493" s="31" t="s">
        <v>2519</v>
      </c>
      <c r="D1493" s="41">
        <v>13879.848104422066</v>
      </c>
      <c r="E1493" s="31" t="s">
        <v>2411</v>
      </c>
      <c r="F1493" s="35" t="str">
        <f>INDEX('Crosswalk Particulates'!$B:$B,MATCH('2017 EPA Data'!A1493,'Crosswalk Particulates'!$A:$A,0))</f>
        <v>process-other-industry</v>
      </c>
      <c r="G1493" s="39">
        <f>INDEX('Crosswalk Particulates'!$E:$E,MATCH('2017 EPA Data'!$B1493,'Crosswalk Particulates'!$D:$D,0))</f>
        <v>0</v>
      </c>
      <c r="H1493" s="50">
        <f t="shared" si="23"/>
        <v>12591601368.419107</v>
      </c>
    </row>
    <row r="1494" spans="1:8" hidden="1">
      <c r="A1494" s="31" t="s">
        <v>2491</v>
      </c>
      <c r="B1494" s="31" t="s">
        <v>2498</v>
      </c>
      <c r="C1494" s="31" t="s">
        <v>2446</v>
      </c>
      <c r="D1494" s="41">
        <v>13877.6580505492</v>
      </c>
      <c r="E1494" s="31" t="s">
        <v>2411</v>
      </c>
      <c r="F1494" s="35" t="str">
        <f>INDEX('Crosswalk Particulates'!$B:$B,MATCH('2017 EPA Data'!A1494,'Crosswalk Particulates'!$A:$A,0))</f>
        <v>process-other-industry</v>
      </c>
      <c r="G1494" s="39" t="str">
        <f>INDEX('Crosswalk Particulates'!$E:$E,MATCH('2017 EPA Data'!$B1494,'Crosswalk Particulates'!$D:$D,0))</f>
        <v>NOX</v>
      </c>
      <c r="H1494" s="50">
        <f t="shared" si="23"/>
        <v>12589614582.603081</v>
      </c>
    </row>
    <row r="1495" spans="1:8" hidden="1">
      <c r="A1495" s="31" t="s">
        <v>2467</v>
      </c>
      <c r="B1495" s="31" t="s">
        <v>2519</v>
      </c>
      <c r="D1495" s="41">
        <v>13845.560602512738</v>
      </c>
      <c r="E1495" s="31" t="s">
        <v>2411</v>
      </c>
      <c r="F1495" s="35" t="str">
        <f>INDEX('Crosswalk Particulates'!$B:$B,MATCH('2017 EPA Data'!A1495,'Crosswalk Particulates'!$A:$A,0))</f>
        <v>process-chemicals-industry</v>
      </c>
      <c r="G1495" s="39">
        <f>INDEX('Crosswalk Particulates'!$E:$E,MATCH('2017 EPA Data'!$B1495,'Crosswalk Particulates'!$D:$D,0))</f>
        <v>0</v>
      </c>
      <c r="H1495" s="50">
        <f t="shared" si="23"/>
        <v>12560496232.922443</v>
      </c>
    </row>
    <row r="1496" spans="1:8" hidden="1">
      <c r="A1496" s="31" t="s">
        <v>2491</v>
      </c>
      <c r="B1496" s="31" t="s">
        <v>2414</v>
      </c>
      <c r="C1496" s="31" t="s">
        <v>2406</v>
      </c>
      <c r="D1496" s="41">
        <v>13811.15727908</v>
      </c>
      <c r="E1496" s="31" t="s">
        <v>2407</v>
      </c>
      <c r="F1496" s="35" t="str">
        <f>INDEX('Crosswalk Particulates'!$B:$B,MATCH('2017 EPA Data'!A1496,'Crosswalk Particulates'!$A:$A,0))</f>
        <v>process-other-industry</v>
      </c>
      <c r="G1496" s="39">
        <f>INDEX('Crosswalk Particulates'!$E:$E,MATCH('2017 EPA Data'!$B1496,'Crosswalk Particulates'!$D:$D,0))</f>
        <v>0</v>
      </c>
      <c r="H1496" s="50">
        <f t="shared" si="23"/>
        <v>0</v>
      </c>
    </row>
    <row r="1497" spans="1:8" hidden="1">
      <c r="A1497" s="31" t="s">
        <v>2489</v>
      </c>
      <c r="B1497" s="31" t="s">
        <v>2463</v>
      </c>
      <c r="C1497" s="31" t="s">
        <v>2406</v>
      </c>
      <c r="D1497" s="41">
        <v>13748.83467819643</v>
      </c>
      <c r="E1497" s="31" t="s">
        <v>2407</v>
      </c>
      <c r="F1497" s="35" t="str">
        <f>INDEX('Crosswalk Particulates'!$B:$B,MATCH('2017 EPA Data'!A1497,'Crosswalk Particulates'!$A:$A,0))</f>
        <v>industry-fuel-biomass</v>
      </c>
      <c r="G1497" s="39">
        <f>INDEX('Crosswalk Particulates'!$E:$E,MATCH('2017 EPA Data'!$B1497,'Crosswalk Particulates'!$D:$D,0))</f>
        <v>0</v>
      </c>
      <c r="H1497" s="50">
        <f t="shared" si="23"/>
        <v>0</v>
      </c>
    </row>
    <row r="1498" spans="1:8" hidden="1">
      <c r="A1498" s="31" t="s">
        <v>2427</v>
      </c>
      <c r="B1498" s="31" t="s">
        <v>2550</v>
      </c>
      <c r="C1498" s="31" t="s">
        <v>2406</v>
      </c>
      <c r="D1498" s="41">
        <v>13744.044441260001</v>
      </c>
      <c r="E1498" s="31" t="s">
        <v>2407</v>
      </c>
      <c r="F1498" s="35" t="str">
        <f>INDEX('Crosswalk Particulates'!$B:$B,MATCH('2017 EPA Data'!A1498,'Crosswalk Particulates'!$A:$A,0))</f>
        <v>process-other-industry</v>
      </c>
      <c r="G1498" s="39">
        <f>INDEX('Crosswalk Particulates'!$E:$E,MATCH('2017 EPA Data'!$B1498,'Crosswalk Particulates'!$D:$D,0))</f>
        <v>0</v>
      </c>
      <c r="H1498" s="50">
        <f t="shared" si="23"/>
        <v>0</v>
      </c>
    </row>
    <row r="1499" spans="1:8" hidden="1">
      <c r="A1499" s="31" t="s">
        <v>2467</v>
      </c>
      <c r="B1499" s="31" t="s">
        <v>2453</v>
      </c>
      <c r="C1499" s="31" t="s">
        <v>2406</v>
      </c>
      <c r="D1499" s="41">
        <v>13676.697399999999</v>
      </c>
      <c r="E1499" s="31" t="s">
        <v>2407</v>
      </c>
      <c r="F1499" s="35" t="str">
        <f>INDEX('Crosswalk Particulates'!$B:$B,MATCH('2017 EPA Data'!A1499,'Crosswalk Particulates'!$A:$A,0))</f>
        <v>process-chemicals-industry</v>
      </c>
      <c r="G1499" s="39">
        <f>INDEX('Crosswalk Particulates'!$E:$E,MATCH('2017 EPA Data'!$B1499,'Crosswalk Particulates'!$D:$D,0))</f>
        <v>0</v>
      </c>
      <c r="H1499" s="50">
        <f t="shared" si="23"/>
        <v>0</v>
      </c>
    </row>
    <row r="1500" spans="1:8" hidden="1">
      <c r="A1500" s="31" t="s">
        <v>2431</v>
      </c>
      <c r="B1500" s="31" t="s">
        <v>2586</v>
      </c>
      <c r="C1500" s="31" t="s">
        <v>2406</v>
      </c>
      <c r="D1500" s="41">
        <v>13668.061254951805</v>
      </c>
      <c r="E1500" s="31" t="s">
        <v>2407</v>
      </c>
      <c r="F1500" s="35" t="str">
        <f>INDEX('Crosswalk Particulates'!$B:$B,MATCH('2017 EPA Data'!A1500,'Crosswalk Particulates'!$A:$A,0))</f>
        <v>process-ngps-industry</v>
      </c>
      <c r="G1500" s="39">
        <f>INDEX('Crosswalk Particulates'!$E:$E,MATCH('2017 EPA Data'!$B1500,'Crosswalk Particulates'!$D:$D,0))</f>
        <v>0</v>
      </c>
      <c r="H1500" s="50">
        <f t="shared" si="23"/>
        <v>0</v>
      </c>
    </row>
    <row r="1501" spans="1:8" hidden="1">
      <c r="A1501" s="31" t="s">
        <v>2470</v>
      </c>
      <c r="B1501" s="31" t="s">
        <v>2405</v>
      </c>
      <c r="C1501" s="31" t="s">
        <v>2406</v>
      </c>
      <c r="D1501" s="41">
        <v>13661.0947750375</v>
      </c>
      <c r="E1501" s="31" t="s">
        <v>2407</v>
      </c>
      <c r="F1501" s="35" t="str">
        <f>INDEX('Crosswalk Particulates'!$B:$B,MATCH('2017 EPA Data'!A1501,'Crosswalk Particulates'!$A:$A,0))</f>
        <v>Electricity Sector</v>
      </c>
      <c r="G1501" s="39">
        <f>INDEX('Crosswalk Particulates'!$E:$E,MATCH('2017 EPA Data'!$B1501,'Crosswalk Particulates'!$D:$D,0))</f>
        <v>0</v>
      </c>
      <c r="H1501" s="50">
        <f t="shared" si="23"/>
        <v>0</v>
      </c>
    </row>
    <row r="1502" spans="1:8" hidden="1">
      <c r="A1502" s="31" t="s">
        <v>2536</v>
      </c>
      <c r="B1502" s="31" t="s">
        <v>2482</v>
      </c>
      <c r="C1502" s="31" t="s">
        <v>2406</v>
      </c>
      <c r="D1502" s="41">
        <v>13592.39</v>
      </c>
      <c r="E1502" s="31" t="s">
        <v>2407</v>
      </c>
      <c r="F1502" s="35" t="str">
        <f>INDEX('Crosswalk Particulates'!$B:$B,MATCH('2017 EPA Data'!A1502,'Crosswalk Particulates'!$A:$A,0))</f>
        <v>process-mining-industry</v>
      </c>
      <c r="G1502" s="39">
        <f>INDEX('Crosswalk Particulates'!$E:$E,MATCH('2017 EPA Data'!$B1502,'Crosswalk Particulates'!$D:$D,0))</f>
        <v>0</v>
      </c>
      <c r="H1502" s="50">
        <f t="shared" si="23"/>
        <v>0</v>
      </c>
    </row>
    <row r="1503" spans="1:8" hidden="1">
      <c r="A1503" s="31" t="s">
        <v>2470</v>
      </c>
      <c r="B1503" s="31" t="s">
        <v>2583</v>
      </c>
      <c r="C1503" s="31" t="s">
        <v>2406</v>
      </c>
      <c r="D1503" s="41">
        <v>13525.70189749871</v>
      </c>
      <c r="E1503" s="31" t="s">
        <v>2407</v>
      </c>
      <c r="F1503" s="35" t="str">
        <f>INDEX('Crosswalk Particulates'!$B:$B,MATCH('2017 EPA Data'!A1503,'Crosswalk Particulates'!$A:$A,0))</f>
        <v>Electricity Sector</v>
      </c>
      <c r="G1503" s="39">
        <f>INDEX('Crosswalk Particulates'!$E:$E,MATCH('2017 EPA Data'!$B1503,'Crosswalk Particulates'!$D:$D,0))</f>
        <v>0</v>
      </c>
      <c r="H1503" s="50">
        <f t="shared" si="23"/>
        <v>0</v>
      </c>
    </row>
    <row r="1504" spans="1:8" hidden="1">
      <c r="A1504" s="31" t="s">
        <v>2440</v>
      </c>
      <c r="B1504" s="31" t="s">
        <v>2531</v>
      </c>
      <c r="C1504" s="31" t="s">
        <v>2406</v>
      </c>
      <c r="D1504" s="41">
        <v>13435.402617017906</v>
      </c>
      <c r="E1504" s="31" t="s">
        <v>2407</v>
      </c>
      <c r="F1504" s="35" t="str">
        <f>INDEX('Crosswalk Particulates'!$B:$B,MATCH('2017 EPA Data'!A1504,'Crosswalk Particulates'!$A:$A,0))</f>
        <v>industry-fuel-natural gas</v>
      </c>
      <c r="G1504" s="39">
        <f>INDEX('Crosswalk Particulates'!$E:$E,MATCH('2017 EPA Data'!$B1504,'Crosswalk Particulates'!$D:$D,0))</f>
        <v>0</v>
      </c>
      <c r="H1504" s="50">
        <f t="shared" si="23"/>
        <v>0</v>
      </c>
    </row>
    <row r="1505" spans="1:8" hidden="1">
      <c r="A1505" s="31" t="s">
        <v>2439</v>
      </c>
      <c r="B1505" s="31" t="s">
        <v>2599</v>
      </c>
      <c r="C1505" s="31" t="s">
        <v>2406</v>
      </c>
      <c r="D1505" s="41">
        <v>13430.035891385</v>
      </c>
      <c r="E1505" s="31" t="s">
        <v>2407</v>
      </c>
      <c r="F1505" s="35" t="str">
        <f>INDEX('Crosswalk Particulates'!$B:$B,MATCH('2017 EPA Data'!A1505,'Crosswalk Particulates'!$A:$A,0))</f>
        <v>process-other-industry</v>
      </c>
      <c r="G1505" s="39">
        <f>INDEX('Crosswalk Particulates'!$E:$E,MATCH('2017 EPA Data'!$B1505,'Crosswalk Particulates'!$D:$D,0))</f>
        <v>0</v>
      </c>
      <c r="H1505" s="50">
        <f t="shared" si="23"/>
        <v>0</v>
      </c>
    </row>
    <row r="1506" spans="1:8" hidden="1">
      <c r="A1506" s="31" t="s">
        <v>2439</v>
      </c>
      <c r="B1506" s="31" t="s">
        <v>2635</v>
      </c>
      <c r="C1506" s="31" t="s">
        <v>2406</v>
      </c>
      <c r="D1506" s="41">
        <v>13430.035891385</v>
      </c>
      <c r="E1506" s="31" t="s">
        <v>2407</v>
      </c>
      <c r="F1506" s="35" t="str">
        <f>INDEX('Crosswalk Particulates'!$B:$B,MATCH('2017 EPA Data'!A1506,'Crosswalk Particulates'!$A:$A,0))</f>
        <v>process-other-industry</v>
      </c>
      <c r="G1506" s="39">
        <f>INDEX('Crosswalk Particulates'!$E:$E,MATCH('2017 EPA Data'!$B1506,'Crosswalk Particulates'!$D:$D,0))</f>
        <v>0</v>
      </c>
      <c r="H1506" s="50">
        <f t="shared" si="23"/>
        <v>0</v>
      </c>
    </row>
    <row r="1507" spans="1:8" hidden="1">
      <c r="A1507" s="31" t="s">
        <v>2448</v>
      </c>
      <c r="B1507" s="31" t="s">
        <v>2559</v>
      </c>
      <c r="C1507" s="31" t="s">
        <v>2406</v>
      </c>
      <c r="D1507" s="41">
        <v>13422.268895963976</v>
      </c>
      <c r="E1507" s="31" t="s">
        <v>2407</v>
      </c>
      <c r="F1507" s="35" t="str">
        <f>INDEX('Crosswalk Particulates'!$B:$B,MATCH('2017 EPA Data'!A1507,'Crosswalk Particulates'!$A:$A,0))</f>
        <v>process-waste-industry</v>
      </c>
      <c r="G1507" s="39">
        <f>INDEX('Crosswalk Particulates'!$E:$E,MATCH('2017 EPA Data'!$B1507,'Crosswalk Particulates'!$D:$D,0))</f>
        <v>0</v>
      </c>
      <c r="H1507" s="50">
        <f t="shared" si="23"/>
        <v>0</v>
      </c>
    </row>
    <row r="1508" spans="1:8" hidden="1">
      <c r="A1508" s="31" t="s">
        <v>2491</v>
      </c>
      <c r="B1508" s="31" t="s">
        <v>2479</v>
      </c>
      <c r="C1508" s="31" t="s">
        <v>2446</v>
      </c>
      <c r="D1508" s="41">
        <v>13390.098226845977</v>
      </c>
      <c r="E1508" s="31" t="s">
        <v>2411</v>
      </c>
      <c r="F1508" s="35" t="str">
        <f>INDEX('Crosswalk Particulates'!$B:$B,MATCH('2017 EPA Data'!A1508,'Crosswalk Particulates'!$A:$A,0))</f>
        <v>process-other-industry</v>
      </c>
      <c r="G1508" s="39" t="str">
        <f>INDEX('Crosswalk Particulates'!$E:$E,MATCH('2017 EPA Data'!$B1508,'Crosswalk Particulates'!$D:$D,0))</f>
        <v>PM10</v>
      </c>
      <c r="H1508" s="50">
        <f t="shared" si="23"/>
        <v>12147307224.688135</v>
      </c>
    </row>
    <row r="1509" spans="1:8" hidden="1">
      <c r="A1509" s="31" t="s">
        <v>2439</v>
      </c>
      <c r="B1509" s="31" t="s">
        <v>2611</v>
      </c>
      <c r="C1509" s="31" t="s">
        <v>2406</v>
      </c>
      <c r="D1509" s="41">
        <v>13385.759781654029</v>
      </c>
      <c r="E1509" s="31" t="s">
        <v>2407</v>
      </c>
      <c r="F1509" s="35" t="str">
        <f>INDEX('Crosswalk Particulates'!$B:$B,MATCH('2017 EPA Data'!A1509,'Crosswalk Particulates'!$A:$A,0))</f>
        <v>process-other-industry</v>
      </c>
      <c r="G1509" s="39">
        <f>INDEX('Crosswalk Particulates'!$E:$E,MATCH('2017 EPA Data'!$B1509,'Crosswalk Particulates'!$D:$D,0))</f>
        <v>0</v>
      </c>
      <c r="H1509" s="50">
        <f t="shared" si="23"/>
        <v>0</v>
      </c>
    </row>
    <row r="1510" spans="1:8" hidden="1">
      <c r="A1510" s="31" t="s">
        <v>2439</v>
      </c>
      <c r="B1510" s="31" t="s">
        <v>2413</v>
      </c>
      <c r="C1510" s="31" t="s">
        <v>2406</v>
      </c>
      <c r="D1510" s="41">
        <v>13385.759781654029</v>
      </c>
      <c r="E1510" s="31" t="s">
        <v>2407</v>
      </c>
      <c r="F1510" s="35" t="str">
        <f>INDEX('Crosswalk Particulates'!$B:$B,MATCH('2017 EPA Data'!A1510,'Crosswalk Particulates'!$A:$A,0))</f>
        <v>process-other-industry</v>
      </c>
      <c r="G1510" s="39">
        <f>INDEX('Crosswalk Particulates'!$E:$E,MATCH('2017 EPA Data'!$B1510,'Crosswalk Particulates'!$D:$D,0))</f>
        <v>0</v>
      </c>
      <c r="H1510" s="50">
        <f t="shared" si="23"/>
        <v>0</v>
      </c>
    </row>
    <row r="1511" spans="1:8" hidden="1">
      <c r="A1511" s="31" t="s">
        <v>2438</v>
      </c>
      <c r="B1511" s="31" t="s">
        <v>2532</v>
      </c>
      <c r="C1511" s="31" t="s">
        <v>2406</v>
      </c>
      <c r="D1511" s="41">
        <v>13305.895306485983</v>
      </c>
      <c r="E1511" s="31" t="s">
        <v>2407</v>
      </c>
      <c r="F1511" s="35" t="str">
        <f>INDEX('Crosswalk Particulates'!$B:$B,MATCH('2017 EPA Data'!A1511,'Crosswalk Particulates'!$A:$A,0))</f>
        <v>Residential Buildings Sector</v>
      </c>
      <c r="G1511" s="39">
        <f>INDEX('Crosswalk Particulates'!$E:$E,MATCH('2017 EPA Data'!$B1511,'Crosswalk Particulates'!$D:$D,0))</f>
        <v>0</v>
      </c>
      <c r="H1511" s="50">
        <f t="shared" si="23"/>
        <v>0</v>
      </c>
    </row>
    <row r="1512" spans="1:8" hidden="1">
      <c r="A1512" s="31" t="s">
        <v>2436</v>
      </c>
      <c r="B1512" s="31" t="s">
        <v>2599</v>
      </c>
      <c r="C1512" s="31" t="s">
        <v>2406</v>
      </c>
      <c r="D1512" s="41">
        <v>13118.277124483</v>
      </c>
      <c r="E1512" s="31" t="s">
        <v>2407</v>
      </c>
      <c r="F1512" s="35" t="str">
        <f>INDEX('Crosswalk Particulates'!$B:$B,MATCH('2017 EPA Data'!A1512,'Crosswalk Particulates'!$A:$A,0))</f>
        <v>process-other-industry</v>
      </c>
      <c r="G1512" s="39">
        <f>INDEX('Crosswalk Particulates'!$E:$E,MATCH('2017 EPA Data'!$B1512,'Crosswalk Particulates'!$D:$D,0))</f>
        <v>0</v>
      </c>
      <c r="H1512" s="50">
        <f t="shared" si="23"/>
        <v>0</v>
      </c>
    </row>
    <row r="1513" spans="1:8" hidden="1">
      <c r="A1513" s="31" t="s">
        <v>2427</v>
      </c>
      <c r="B1513" s="31" t="s">
        <v>2636</v>
      </c>
      <c r="C1513" s="31" t="s">
        <v>2406</v>
      </c>
      <c r="D1513" s="41">
        <v>13070.49274</v>
      </c>
      <c r="E1513" s="31" t="s">
        <v>2407</v>
      </c>
      <c r="F1513" s="35" t="str">
        <f>INDEX('Crosswalk Particulates'!$B:$B,MATCH('2017 EPA Data'!A1513,'Crosswalk Particulates'!$A:$A,0))</f>
        <v>process-other-industry</v>
      </c>
      <c r="G1513" s="39">
        <f>INDEX('Crosswalk Particulates'!$E:$E,MATCH('2017 EPA Data'!$B1513,'Crosswalk Particulates'!$D:$D,0))</f>
        <v>0</v>
      </c>
      <c r="H1513" s="50">
        <f t="shared" si="23"/>
        <v>0</v>
      </c>
    </row>
    <row r="1514" spans="1:8" hidden="1">
      <c r="A1514" s="31" t="s">
        <v>2412</v>
      </c>
      <c r="B1514" s="31" t="s">
        <v>2615</v>
      </c>
      <c r="C1514" s="31" t="s">
        <v>2406</v>
      </c>
      <c r="D1514" s="41">
        <v>13057.014827556286</v>
      </c>
      <c r="E1514" s="31" t="s">
        <v>2407</v>
      </c>
      <c r="F1514" s="35" t="str">
        <f>INDEX('Crosswalk Particulates'!$B:$B,MATCH('2017 EPA Data'!A1514,'Crosswalk Particulates'!$A:$A,0))</f>
        <v>Transportation Sector</v>
      </c>
      <c r="G1514" s="39">
        <f>INDEX('Crosswalk Particulates'!$E:$E,MATCH('2017 EPA Data'!$B1514,'Crosswalk Particulates'!$D:$D,0))</f>
        <v>0</v>
      </c>
      <c r="H1514" s="50">
        <f t="shared" si="23"/>
        <v>0</v>
      </c>
    </row>
    <row r="1515" spans="1:8" hidden="1">
      <c r="A1515" s="31" t="s">
        <v>2436</v>
      </c>
      <c r="B1515" s="31" t="s">
        <v>2464</v>
      </c>
      <c r="C1515" s="31" t="s">
        <v>2406</v>
      </c>
      <c r="D1515" s="41">
        <v>12999.19491</v>
      </c>
      <c r="E1515" s="31" t="s">
        <v>2407</v>
      </c>
      <c r="F1515" s="35" t="str">
        <f>INDEX('Crosswalk Particulates'!$B:$B,MATCH('2017 EPA Data'!A1515,'Crosswalk Particulates'!$A:$A,0))</f>
        <v>process-other-industry</v>
      </c>
      <c r="G1515" s="39">
        <f>INDEX('Crosswalk Particulates'!$E:$E,MATCH('2017 EPA Data'!$B1515,'Crosswalk Particulates'!$D:$D,0))</f>
        <v>0</v>
      </c>
      <c r="H1515" s="50">
        <f t="shared" si="23"/>
        <v>0</v>
      </c>
    </row>
    <row r="1516" spans="1:8" hidden="1">
      <c r="A1516" s="31" t="s">
        <v>2538</v>
      </c>
      <c r="B1516" s="31" t="s">
        <v>2548</v>
      </c>
      <c r="C1516" s="31" t="s">
        <v>2406</v>
      </c>
      <c r="D1516" s="41">
        <v>12964.399482318737</v>
      </c>
      <c r="E1516" s="31" t="s">
        <v>2407</v>
      </c>
      <c r="F1516" s="35" t="str">
        <f>INDEX('Crosswalk Particulates'!$B:$B,MATCH('2017 EPA Data'!A1516,'Crosswalk Particulates'!$A:$A,0))</f>
        <v>Electricity Sector</v>
      </c>
      <c r="G1516" s="39">
        <f>INDEX('Crosswalk Particulates'!$E:$E,MATCH('2017 EPA Data'!$B1516,'Crosswalk Particulates'!$D:$D,0))</f>
        <v>0</v>
      </c>
      <c r="H1516" s="50">
        <f t="shared" si="23"/>
        <v>0</v>
      </c>
    </row>
    <row r="1517" spans="1:8" hidden="1">
      <c r="A1517" s="31" t="s">
        <v>2508</v>
      </c>
      <c r="B1517" s="31" t="s">
        <v>2615</v>
      </c>
      <c r="C1517" s="31" t="s">
        <v>2406</v>
      </c>
      <c r="D1517" s="41">
        <v>12957.351795815999</v>
      </c>
      <c r="E1517" s="31" t="s">
        <v>2407</v>
      </c>
      <c r="F1517" s="35" t="str">
        <f>INDEX('Crosswalk Particulates'!$B:$B,MATCH('2017 EPA Data'!A1517,'Crosswalk Particulates'!$A:$A,0))</f>
        <v>process-iron and steel-industry</v>
      </c>
      <c r="G1517" s="39">
        <f>INDEX('Crosswalk Particulates'!$E:$E,MATCH('2017 EPA Data'!$B1517,'Crosswalk Particulates'!$D:$D,0))</f>
        <v>0</v>
      </c>
      <c r="H1517" s="50">
        <f t="shared" si="23"/>
        <v>0</v>
      </c>
    </row>
    <row r="1518" spans="1:8" hidden="1">
      <c r="A1518" s="31" t="s">
        <v>2544</v>
      </c>
      <c r="B1518" s="31" t="s">
        <v>2504</v>
      </c>
      <c r="C1518" s="31" t="s">
        <v>2446</v>
      </c>
      <c r="D1518" s="41">
        <v>12952.0915999278</v>
      </c>
      <c r="E1518" s="31" t="s">
        <v>2411</v>
      </c>
      <c r="F1518" s="35" t="str">
        <f>INDEX('Crosswalk Particulates'!$B:$B,MATCH('2017 EPA Data'!A1518,'Crosswalk Particulates'!$A:$A,0))</f>
        <v>Commercial Buildings Sector</v>
      </c>
      <c r="G1518" s="39" t="str">
        <f>INDEX('Crosswalk Particulates'!$E:$E,MATCH('2017 EPA Data'!$B1518,'Crosswalk Particulates'!$D:$D,0))</f>
        <v>SOx</v>
      </c>
      <c r="H1518" s="50">
        <f t="shared" si="23"/>
        <v>11749953824.176323</v>
      </c>
    </row>
    <row r="1519" spans="1:8" hidden="1">
      <c r="A1519" s="31" t="s">
        <v>2518</v>
      </c>
      <c r="B1519" s="31" t="s">
        <v>2548</v>
      </c>
      <c r="C1519" s="31" t="s">
        <v>2406</v>
      </c>
      <c r="D1519" s="41">
        <v>12916.389895639397</v>
      </c>
      <c r="E1519" s="31" t="s">
        <v>2407</v>
      </c>
      <c r="F1519" s="35" t="str">
        <f>INDEX('Crosswalk Particulates'!$B:$B,MATCH('2017 EPA Data'!A1519,'Crosswalk Particulates'!$A:$A,0))</f>
        <v>industry-fuel-oil</v>
      </c>
      <c r="G1519" s="39">
        <f>INDEX('Crosswalk Particulates'!$E:$E,MATCH('2017 EPA Data'!$B1519,'Crosswalk Particulates'!$D:$D,0))</f>
        <v>0</v>
      </c>
      <c r="H1519" s="50">
        <f t="shared" si="23"/>
        <v>0</v>
      </c>
    </row>
    <row r="1520" spans="1:8" hidden="1">
      <c r="A1520" s="31" t="s">
        <v>2471</v>
      </c>
      <c r="B1520" s="31" t="s">
        <v>2433</v>
      </c>
      <c r="C1520" s="31" t="s">
        <v>2406</v>
      </c>
      <c r="D1520" s="41">
        <v>12849.080226318754</v>
      </c>
      <c r="E1520" s="31" t="s">
        <v>2407</v>
      </c>
      <c r="F1520" s="35" t="str">
        <f>INDEX('Crosswalk Particulates'!$B:$B,MATCH('2017 EPA Data'!A1520,'Crosswalk Particulates'!$A:$A,0))</f>
        <v>Commercial Buildings Sector</v>
      </c>
      <c r="G1520" s="39">
        <f>INDEX('Crosswalk Particulates'!$E:$E,MATCH('2017 EPA Data'!$B1520,'Crosswalk Particulates'!$D:$D,0))</f>
        <v>0</v>
      </c>
      <c r="H1520" s="50">
        <f t="shared" si="23"/>
        <v>0</v>
      </c>
    </row>
    <row r="1521" spans="1:8" hidden="1">
      <c r="A1521" s="31" t="s">
        <v>2475</v>
      </c>
      <c r="B1521" s="31" t="s">
        <v>2499</v>
      </c>
      <c r="C1521" s="31" t="s">
        <v>2446</v>
      </c>
      <c r="D1521" s="41">
        <v>12845.922462519708</v>
      </c>
      <c r="E1521" s="31" t="s">
        <v>2411</v>
      </c>
      <c r="F1521" s="35" t="str">
        <f>INDEX('Crosswalk Particulates'!$B:$B,MATCH('2017 EPA Data'!A1521,'Crosswalk Particulates'!$A:$A,0))</f>
        <v>process-other-industry</v>
      </c>
      <c r="G1521" s="39" t="str">
        <f>INDEX('Crosswalk Particulates'!$E:$E,MATCH('2017 EPA Data'!$B1521,'Crosswalk Particulates'!$D:$D,0))</f>
        <v>PM25</v>
      </c>
      <c r="H1521" s="50">
        <f t="shared" si="23"/>
        <v>11653638688.317904</v>
      </c>
    </row>
    <row r="1522" spans="1:8" hidden="1">
      <c r="A1522" s="31" t="s">
        <v>2436</v>
      </c>
      <c r="B1522" s="31" t="s">
        <v>2637</v>
      </c>
      <c r="C1522" s="31" t="s">
        <v>2406</v>
      </c>
      <c r="D1522" s="41">
        <v>12841.026</v>
      </c>
      <c r="E1522" s="31" t="s">
        <v>2407</v>
      </c>
      <c r="F1522" s="35" t="str">
        <f>INDEX('Crosswalk Particulates'!$B:$B,MATCH('2017 EPA Data'!A1522,'Crosswalk Particulates'!$A:$A,0))</f>
        <v>process-other-industry</v>
      </c>
      <c r="G1522" s="39">
        <f>INDEX('Crosswalk Particulates'!$E:$E,MATCH('2017 EPA Data'!$B1522,'Crosswalk Particulates'!$D:$D,0))</f>
        <v>0</v>
      </c>
      <c r="H1522" s="50">
        <f t="shared" si="23"/>
        <v>0</v>
      </c>
    </row>
    <row r="1523" spans="1:8" hidden="1">
      <c r="A1523" s="31" t="s">
        <v>2440</v>
      </c>
      <c r="B1523" s="31" t="s">
        <v>2579</v>
      </c>
      <c r="C1523" s="31" t="s">
        <v>2406</v>
      </c>
      <c r="D1523" s="41">
        <v>12826.644795220171</v>
      </c>
      <c r="E1523" s="31" t="s">
        <v>2407</v>
      </c>
      <c r="F1523" s="35" t="str">
        <f>INDEX('Crosswalk Particulates'!$B:$B,MATCH('2017 EPA Data'!A1523,'Crosswalk Particulates'!$A:$A,0))</f>
        <v>industry-fuel-natural gas</v>
      </c>
      <c r="G1523" s="39">
        <f>INDEX('Crosswalk Particulates'!$E:$E,MATCH('2017 EPA Data'!$B1523,'Crosswalk Particulates'!$D:$D,0))</f>
        <v>0</v>
      </c>
      <c r="H1523" s="50">
        <f t="shared" si="23"/>
        <v>0</v>
      </c>
    </row>
    <row r="1524" spans="1:8" hidden="1">
      <c r="A1524" s="31" t="s">
        <v>2427</v>
      </c>
      <c r="B1524" s="31" t="s">
        <v>2517</v>
      </c>
      <c r="C1524" s="31" t="s">
        <v>2406</v>
      </c>
      <c r="D1524" s="41">
        <v>12796.661390931135</v>
      </c>
      <c r="E1524" s="31" t="s">
        <v>2407</v>
      </c>
      <c r="F1524" s="35" t="str">
        <f>INDEX('Crosswalk Particulates'!$B:$B,MATCH('2017 EPA Data'!A1524,'Crosswalk Particulates'!$A:$A,0))</f>
        <v>process-other-industry</v>
      </c>
      <c r="G1524" s="39">
        <f>INDEX('Crosswalk Particulates'!$E:$E,MATCH('2017 EPA Data'!$B1524,'Crosswalk Particulates'!$D:$D,0))</f>
        <v>0</v>
      </c>
      <c r="H1524" s="50">
        <f t="shared" si="23"/>
        <v>0</v>
      </c>
    </row>
    <row r="1525" spans="1:8" hidden="1">
      <c r="A1525" s="31" t="s">
        <v>2440</v>
      </c>
      <c r="B1525" s="31" t="s">
        <v>2447</v>
      </c>
      <c r="C1525" s="31" t="s">
        <v>2406</v>
      </c>
      <c r="D1525" s="41">
        <v>12790.204745021087</v>
      </c>
      <c r="E1525" s="31" t="s">
        <v>2407</v>
      </c>
      <c r="F1525" s="35" t="str">
        <f>INDEX('Crosswalk Particulates'!$B:$B,MATCH('2017 EPA Data'!A1525,'Crosswalk Particulates'!$A:$A,0))</f>
        <v>industry-fuel-natural gas</v>
      </c>
      <c r="G1525" s="39">
        <f>INDEX('Crosswalk Particulates'!$E:$E,MATCH('2017 EPA Data'!$B1525,'Crosswalk Particulates'!$D:$D,0))</f>
        <v>0</v>
      </c>
      <c r="H1525" s="50">
        <f t="shared" si="23"/>
        <v>0</v>
      </c>
    </row>
    <row r="1526" spans="1:8" hidden="1">
      <c r="A1526" s="31" t="s">
        <v>2554</v>
      </c>
      <c r="B1526" s="31" t="s">
        <v>2499</v>
      </c>
      <c r="C1526" s="31" t="s">
        <v>2446</v>
      </c>
      <c r="D1526" s="41">
        <v>12779.992492088721</v>
      </c>
      <c r="E1526" s="31" t="s">
        <v>2411</v>
      </c>
      <c r="F1526" s="35" t="str">
        <f>INDEX('Crosswalk Particulates'!$B:$B,MATCH('2017 EPA Data'!A1526,'Crosswalk Particulates'!$A:$A,0))</f>
        <v>Commercial Buildings Sector</v>
      </c>
      <c r="G1526" s="39" t="str">
        <f>INDEX('Crosswalk Particulates'!$E:$E,MATCH('2017 EPA Data'!$B1526,'Crosswalk Particulates'!$D:$D,0))</f>
        <v>PM25</v>
      </c>
      <c r="H1526" s="50">
        <f t="shared" si="23"/>
        <v>11593827954.104311</v>
      </c>
    </row>
    <row r="1527" spans="1:8" hidden="1">
      <c r="A1527" s="31" t="s">
        <v>2458</v>
      </c>
      <c r="B1527" s="31" t="s">
        <v>2605</v>
      </c>
      <c r="D1527" s="41">
        <v>12751.214475433355</v>
      </c>
      <c r="E1527" s="31" t="s">
        <v>2411</v>
      </c>
      <c r="F1527" s="35" t="str">
        <f>INDEX('Crosswalk Particulates'!$B:$B,MATCH('2017 EPA Data'!A1527,'Crosswalk Particulates'!$A:$A,0))</f>
        <v>Transportation Sector</v>
      </c>
      <c r="G1527" s="39" t="str">
        <f>INDEX('Crosswalk Particulates'!$E:$E,MATCH('2017 EPA Data'!$B1527,'Crosswalk Particulates'!$D:$D,0))</f>
        <v>BC</v>
      </c>
      <c r="H1527" s="50">
        <f t="shared" si="23"/>
        <v>11567720945.499321</v>
      </c>
    </row>
    <row r="1528" spans="1:8" hidden="1">
      <c r="A1528" s="31" t="s">
        <v>2448</v>
      </c>
      <c r="B1528" s="31" t="s">
        <v>2525</v>
      </c>
      <c r="C1528" s="31" t="s">
        <v>2406</v>
      </c>
      <c r="D1528" s="41">
        <v>12729.558566631085</v>
      </c>
      <c r="E1528" s="31" t="s">
        <v>2407</v>
      </c>
      <c r="F1528" s="35" t="str">
        <f>INDEX('Crosswalk Particulates'!$B:$B,MATCH('2017 EPA Data'!A1528,'Crosswalk Particulates'!$A:$A,0))</f>
        <v>process-waste-industry</v>
      </c>
      <c r="G1528" s="39">
        <f>INDEX('Crosswalk Particulates'!$E:$E,MATCH('2017 EPA Data'!$B1528,'Crosswalk Particulates'!$D:$D,0))</f>
        <v>0</v>
      </c>
      <c r="H1528" s="50">
        <f t="shared" si="23"/>
        <v>0</v>
      </c>
    </row>
    <row r="1529" spans="1:8" hidden="1">
      <c r="A1529" s="31" t="s">
        <v>2490</v>
      </c>
      <c r="B1529" s="31" t="s">
        <v>2457</v>
      </c>
      <c r="C1529" s="31" t="s">
        <v>2406</v>
      </c>
      <c r="D1529" s="41">
        <v>12719.675568821112</v>
      </c>
      <c r="E1529" s="31" t="s">
        <v>2407</v>
      </c>
      <c r="F1529" s="35" t="str">
        <f>INDEX('Crosswalk Particulates'!$B:$B,MATCH('2017 EPA Data'!A1529,'Crosswalk Particulates'!$A:$A,0))</f>
        <v>Commercial Buildings Sector</v>
      </c>
      <c r="G1529" s="39">
        <f>INDEX('Crosswalk Particulates'!$E:$E,MATCH('2017 EPA Data'!$B1529,'Crosswalk Particulates'!$D:$D,0))</f>
        <v>0</v>
      </c>
      <c r="H1529" s="50">
        <f t="shared" si="23"/>
        <v>0</v>
      </c>
    </row>
    <row r="1530" spans="1:8" hidden="1">
      <c r="A1530" s="31" t="s">
        <v>2480</v>
      </c>
      <c r="B1530" s="31" t="s">
        <v>2498</v>
      </c>
      <c r="C1530" s="31" t="s">
        <v>2446</v>
      </c>
      <c r="D1530" s="41">
        <v>12705.854977049359</v>
      </c>
      <c r="E1530" s="31" t="s">
        <v>2411</v>
      </c>
      <c r="F1530" s="35" t="str">
        <f>INDEX('Crosswalk Particulates'!$B:$B,MATCH('2017 EPA Data'!A1530,'Crosswalk Particulates'!$A:$A,0))</f>
        <v>Other-EPA</v>
      </c>
      <c r="G1530" s="39" t="str">
        <f>INDEX('Crosswalk Particulates'!$E:$E,MATCH('2017 EPA Data'!$B1530,'Crosswalk Particulates'!$D:$D,0))</f>
        <v>NOX</v>
      </c>
      <c r="H1530" s="50">
        <f t="shared" si="23"/>
        <v>11526571451.814245</v>
      </c>
    </row>
    <row r="1531" spans="1:8" hidden="1">
      <c r="A1531" s="31" t="s">
        <v>2427</v>
      </c>
      <c r="B1531" s="31" t="s">
        <v>2638</v>
      </c>
      <c r="C1531" s="31" t="s">
        <v>2406</v>
      </c>
      <c r="D1531" s="41">
        <v>12690.04718</v>
      </c>
      <c r="E1531" s="31" t="s">
        <v>2407</v>
      </c>
      <c r="F1531" s="35" t="str">
        <f>INDEX('Crosswalk Particulates'!$B:$B,MATCH('2017 EPA Data'!A1531,'Crosswalk Particulates'!$A:$A,0))</f>
        <v>process-other-industry</v>
      </c>
      <c r="G1531" s="39">
        <f>INDEX('Crosswalk Particulates'!$E:$E,MATCH('2017 EPA Data'!$B1531,'Crosswalk Particulates'!$D:$D,0))</f>
        <v>0</v>
      </c>
      <c r="H1531" s="50">
        <f t="shared" si="23"/>
        <v>0</v>
      </c>
    </row>
    <row r="1532" spans="1:8" hidden="1">
      <c r="A1532" s="31" t="s">
        <v>2448</v>
      </c>
      <c r="B1532" s="31" t="s">
        <v>2526</v>
      </c>
      <c r="C1532" s="31" t="s">
        <v>2406</v>
      </c>
      <c r="D1532" s="41">
        <v>12642.276620179746</v>
      </c>
      <c r="E1532" s="31" t="s">
        <v>2407</v>
      </c>
      <c r="F1532" s="35" t="str">
        <f>INDEX('Crosswalk Particulates'!$B:$B,MATCH('2017 EPA Data'!A1532,'Crosswalk Particulates'!$A:$A,0))</f>
        <v>process-waste-industry</v>
      </c>
      <c r="G1532" s="39">
        <f>INDEX('Crosswalk Particulates'!$E:$E,MATCH('2017 EPA Data'!$B1532,'Crosswalk Particulates'!$D:$D,0))</f>
        <v>0</v>
      </c>
      <c r="H1532" s="50">
        <f t="shared" si="23"/>
        <v>0</v>
      </c>
    </row>
    <row r="1533" spans="1:8" hidden="1">
      <c r="A1533" s="31" t="s">
        <v>2484</v>
      </c>
      <c r="B1533" s="31" t="s">
        <v>2530</v>
      </c>
      <c r="C1533" s="31" t="s">
        <v>2406</v>
      </c>
      <c r="D1533" s="41">
        <v>12613.591075800001</v>
      </c>
      <c r="E1533" s="31" t="s">
        <v>2407</v>
      </c>
      <c r="F1533" s="35" t="str">
        <f>INDEX('Crosswalk Particulates'!$B:$B,MATCH('2017 EPA Data'!A1533,'Crosswalk Particulates'!$A:$A,0))</f>
        <v>process-other-industry</v>
      </c>
      <c r="G1533" s="39">
        <f>INDEX('Crosswalk Particulates'!$E:$E,MATCH('2017 EPA Data'!$B1533,'Crosswalk Particulates'!$D:$D,0))</f>
        <v>0</v>
      </c>
      <c r="H1533" s="50">
        <f t="shared" si="23"/>
        <v>0</v>
      </c>
    </row>
    <row r="1534" spans="1:8" hidden="1">
      <c r="A1534" s="31" t="s">
        <v>2518</v>
      </c>
      <c r="B1534" s="31" t="s">
        <v>2429</v>
      </c>
      <c r="C1534" s="31" t="s">
        <v>2406</v>
      </c>
      <c r="D1534" s="41">
        <v>12597</v>
      </c>
      <c r="E1534" s="31" t="s">
        <v>2407</v>
      </c>
      <c r="F1534" s="35" t="str">
        <f>INDEX('Crosswalk Particulates'!$B:$B,MATCH('2017 EPA Data'!A1534,'Crosswalk Particulates'!$A:$A,0))</f>
        <v>industry-fuel-oil</v>
      </c>
      <c r="G1534" s="39">
        <f>INDEX('Crosswalk Particulates'!$E:$E,MATCH('2017 EPA Data'!$B1534,'Crosswalk Particulates'!$D:$D,0))</f>
        <v>0</v>
      </c>
      <c r="H1534" s="50">
        <f t="shared" si="23"/>
        <v>0</v>
      </c>
    </row>
    <row r="1535" spans="1:8" hidden="1">
      <c r="A1535" s="31" t="s">
        <v>2489</v>
      </c>
      <c r="B1535" s="31" t="s">
        <v>2531</v>
      </c>
      <c r="C1535" s="31" t="s">
        <v>2406</v>
      </c>
      <c r="D1535" s="41">
        <v>12584.563206714063</v>
      </c>
      <c r="E1535" s="31" t="s">
        <v>2407</v>
      </c>
      <c r="F1535" s="35" t="str">
        <f>INDEX('Crosswalk Particulates'!$B:$B,MATCH('2017 EPA Data'!A1535,'Crosswalk Particulates'!$A:$A,0))</f>
        <v>industry-fuel-biomass</v>
      </c>
      <c r="G1535" s="39">
        <f>INDEX('Crosswalk Particulates'!$E:$E,MATCH('2017 EPA Data'!$B1535,'Crosswalk Particulates'!$D:$D,0))</f>
        <v>0</v>
      </c>
      <c r="H1535" s="50">
        <f t="shared" si="23"/>
        <v>0</v>
      </c>
    </row>
    <row r="1536" spans="1:8" hidden="1">
      <c r="A1536" s="31" t="s">
        <v>2431</v>
      </c>
      <c r="B1536" s="31" t="s">
        <v>2479</v>
      </c>
      <c r="C1536" s="31" t="s">
        <v>2446</v>
      </c>
      <c r="D1536" s="41">
        <v>12580.016377218375</v>
      </c>
      <c r="E1536" s="31" t="s">
        <v>2411</v>
      </c>
      <c r="F1536" s="35" t="str">
        <f>INDEX('Crosswalk Particulates'!$B:$B,MATCH('2017 EPA Data'!A1536,'Crosswalk Particulates'!$A:$A,0))</f>
        <v>process-ngps-industry</v>
      </c>
      <c r="G1536" s="39" t="str">
        <f>INDEX('Crosswalk Particulates'!$E:$E,MATCH('2017 EPA Data'!$B1536,'Crosswalk Particulates'!$D:$D,0))</f>
        <v>PM10</v>
      </c>
      <c r="H1536" s="50">
        <f t="shared" si="23"/>
        <v>11412412458.580959</v>
      </c>
    </row>
    <row r="1537" spans="1:8" hidden="1">
      <c r="A1537" s="31" t="s">
        <v>2442</v>
      </c>
      <c r="B1537" s="31" t="s">
        <v>2465</v>
      </c>
      <c r="C1537" s="31" t="s">
        <v>2406</v>
      </c>
      <c r="D1537" s="41">
        <v>12575.15467</v>
      </c>
      <c r="E1537" s="31" t="s">
        <v>2407</v>
      </c>
      <c r="F1537" s="35" t="str">
        <f>INDEX('Crosswalk Particulates'!$B:$B,MATCH('2017 EPA Data'!A1537,'Crosswalk Particulates'!$A:$A,0))</f>
        <v>process-other-industry</v>
      </c>
      <c r="G1537" s="39">
        <f>INDEX('Crosswalk Particulates'!$E:$E,MATCH('2017 EPA Data'!$B1537,'Crosswalk Particulates'!$D:$D,0))</f>
        <v>0</v>
      </c>
      <c r="H1537" s="50">
        <f t="shared" si="23"/>
        <v>0</v>
      </c>
    </row>
    <row r="1538" spans="1:8" hidden="1">
      <c r="A1538" s="31" t="s">
        <v>2496</v>
      </c>
      <c r="B1538" s="31" t="s">
        <v>2495</v>
      </c>
      <c r="C1538" s="31" t="s">
        <v>2406</v>
      </c>
      <c r="D1538" s="41">
        <v>12470.059724000001</v>
      </c>
      <c r="E1538" s="31" t="s">
        <v>2407</v>
      </c>
      <c r="F1538" s="35" t="str">
        <f>INDEX('Crosswalk Particulates'!$B:$B,MATCH('2017 EPA Data'!A1538,'Crosswalk Particulates'!$A:$A,0))</f>
        <v>process-cement-industry</v>
      </c>
      <c r="G1538" s="39">
        <f>INDEX('Crosswalk Particulates'!$E:$E,MATCH('2017 EPA Data'!$B1538,'Crosswalk Particulates'!$D:$D,0))</f>
        <v>0</v>
      </c>
      <c r="H1538" s="50">
        <f t="shared" si="23"/>
        <v>0</v>
      </c>
    </row>
    <row r="1539" spans="1:8" hidden="1">
      <c r="A1539" s="31" t="s">
        <v>2448</v>
      </c>
      <c r="B1539" s="31" t="s">
        <v>2532</v>
      </c>
      <c r="C1539" s="31" t="s">
        <v>2406</v>
      </c>
      <c r="D1539" s="41">
        <v>12434.065369611446</v>
      </c>
      <c r="E1539" s="31" t="s">
        <v>2407</v>
      </c>
      <c r="F1539" s="35" t="str">
        <f>INDEX('Crosswalk Particulates'!$B:$B,MATCH('2017 EPA Data'!A1539,'Crosswalk Particulates'!$A:$A,0))</f>
        <v>process-waste-industry</v>
      </c>
      <c r="G1539" s="39">
        <f>INDEX('Crosswalk Particulates'!$E:$E,MATCH('2017 EPA Data'!$B1539,'Crosswalk Particulates'!$D:$D,0))</f>
        <v>0</v>
      </c>
      <c r="H1539" s="50">
        <f t="shared" si="23"/>
        <v>0</v>
      </c>
    </row>
    <row r="1540" spans="1:8" hidden="1">
      <c r="A1540" s="31" t="s">
        <v>2467</v>
      </c>
      <c r="B1540" s="31" t="s">
        <v>2611</v>
      </c>
      <c r="C1540" s="31" t="s">
        <v>2406</v>
      </c>
      <c r="D1540" s="41">
        <v>12356.4468</v>
      </c>
      <c r="E1540" s="31" t="s">
        <v>2407</v>
      </c>
      <c r="F1540" s="35" t="str">
        <f>INDEX('Crosswalk Particulates'!$B:$B,MATCH('2017 EPA Data'!A1540,'Crosswalk Particulates'!$A:$A,0))</f>
        <v>process-chemicals-industry</v>
      </c>
      <c r="G1540" s="39">
        <f>INDEX('Crosswalk Particulates'!$E:$E,MATCH('2017 EPA Data'!$B1540,'Crosswalk Particulates'!$D:$D,0))</f>
        <v>0</v>
      </c>
      <c r="H1540" s="50">
        <f t="shared" ref="H1540:H1603" si="24">IF(E1540="TON",D1540/metricton_to_shortton,0)*10^6</f>
        <v>0</v>
      </c>
    </row>
    <row r="1541" spans="1:8" hidden="1">
      <c r="A1541" s="31" t="s">
        <v>2485</v>
      </c>
      <c r="B1541" s="31" t="s">
        <v>2511</v>
      </c>
      <c r="C1541" s="31" t="s">
        <v>2512</v>
      </c>
      <c r="D1541" s="41">
        <v>12353.525532625579</v>
      </c>
      <c r="E1541" s="31" t="s">
        <v>2407</v>
      </c>
      <c r="F1541" s="35" t="str">
        <f>INDEX('Crosswalk Particulates'!$B:$B,MATCH('2017 EPA Data'!A1541,'Crosswalk Particulates'!$A:$A,0))</f>
        <v>industry-fuel-coal</v>
      </c>
      <c r="G1541" s="39">
        <f>INDEX('Crosswalk Particulates'!$E:$E,MATCH('2017 EPA Data'!$B1541,'Crosswalk Particulates'!$D:$D,0))</f>
        <v>0</v>
      </c>
      <c r="H1541" s="50">
        <f t="shared" si="24"/>
        <v>0</v>
      </c>
    </row>
    <row r="1542" spans="1:8" hidden="1">
      <c r="A1542" s="31" t="s">
        <v>2470</v>
      </c>
      <c r="B1542" s="31" t="s">
        <v>2494</v>
      </c>
      <c r="C1542" s="31" t="s">
        <v>2446</v>
      </c>
      <c r="D1542" s="41">
        <v>12352.089878717215</v>
      </c>
      <c r="E1542" s="31" t="s">
        <v>2411</v>
      </c>
      <c r="F1542" s="35" t="str">
        <f>INDEX('Crosswalk Particulates'!$B:$B,MATCH('2017 EPA Data'!A1542,'Crosswalk Particulates'!$A:$A,0))</f>
        <v>Electricity Sector</v>
      </c>
      <c r="G1542" s="39">
        <f>INDEX('Crosswalk Particulates'!$E:$E,MATCH('2017 EPA Data'!$B1542,'Crosswalk Particulates'!$D:$D,0))</f>
        <v>0</v>
      </c>
      <c r="H1542" s="50">
        <f t="shared" si="24"/>
        <v>11205640771.39572</v>
      </c>
    </row>
    <row r="1543" spans="1:8" hidden="1">
      <c r="A1543" s="31" t="s">
        <v>2538</v>
      </c>
      <c r="B1543" s="31" t="s">
        <v>2495</v>
      </c>
      <c r="C1543" s="31" t="s">
        <v>2406</v>
      </c>
      <c r="D1543" s="41">
        <v>12249.591226840001</v>
      </c>
      <c r="E1543" s="31" t="s">
        <v>2407</v>
      </c>
      <c r="F1543" s="35" t="str">
        <f>INDEX('Crosswalk Particulates'!$B:$B,MATCH('2017 EPA Data'!A1543,'Crosswalk Particulates'!$A:$A,0))</f>
        <v>Electricity Sector</v>
      </c>
      <c r="G1543" s="39">
        <f>INDEX('Crosswalk Particulates'!$E:$E,MATCH('2017 EPA Data'!$B1543,'Crosswalk Particulates'!$D:$D,0))</f>
        <v>0</v>
      </c>
      <c r="H1543" s="50">
        <f t="shared" si="24"/>
        <v>0</v>
      </c>
    </row>
    <row r="1544" spans="1:8" hidden="1">
      <c r="A1544" s="31" t="s">
        <v>2431</v>
      </c>
      <c r="B1544" s="31" t="s">
        <v>2499</v>
      </c>
      <c r="C1544" s="31" t="s">
        <v>2446</v>
      </c>
      <c r="D1544" s="41">
        <v>12237.394346466404</v>
      </c>
      <c r="E1544" s="31" t="s">
        <v>2411</v>
      </c>
      <c r="F1544" s="35" t="str">
        <f>INDEX('Crosswalk Particulates'!$B:$B,MATCH('2017 EPA Data'!A1544,'Crosswalk Particulates'!$A:$A,0))</f>
        <v>process-ngps-industry</v>
      </c>
      <c r="G1544" s="39" t="str">
        <f>INDEX('Crosswalk Particulates'!$E:$E,MATCH('2017 EPA Data'!$B1544,'Crosswalk Particulates'!$D:$D,0))</f>
        <v>PM25</v>
      </c>
      <c r="H1544" s="50">
        <f t="shared" si="24"/>
        <v>11101590611.049891</v>
      </c>
    </row>
    <row r="1545" spans="1:8" hidden="1">
      <c r="A1545" s="31" t="s">
        <v>2467</v>
      </c>
      <c r="B1545" s="31" t="s">
        <v>2639</v>
      </c>
      <c r="C1545" s="31" t="s">
        <v>2406</v>
      </c>
      <c r="D1545" s="41">
        <v>12171.005999999999</v>
      </c>
      <c r="E1545" s="31" t="s">
        <v>2407</v>
      </c>
      <c r="F1545" s="35" t="str">
        <f>INDEX('Crosswalk Particulates'!$B:$B,MATCH('2017 EPA Data'!A1545,'Crosswalk Particulates'!$A:$A,0))</f>
        <v>process-chemicals-industry</v>
      </c>
      <c r="G1545" s="39">
        <f>INDEX('Crosswalk Particulates'!$E:$E,MATCH('2017 EPA Data'!$B1545,'Crosswalk Particulates'!$D:$D,0))</f>
        <v>0</v>
      </c>
      <c r="H1545" s="50">
        <f t="shared" si="24"/>
        <v>0</v>
      </c>
    </row>
    <row r="1546" spans="1:8" hidden="1">
      <c r="A1546" s="31" t="s">
        <v>2520</v>
      </c>
      <c r="B1546" s="31" t="s">
        <v>2445</v>
      </c>
      <c r="C1546" s="31" t="s">
        <v>2446</v>
      </c>
      <c r="D1546" s="41">
        <v>12116.423389305701</v>
      </c>
      <c r="E1546" s="31" t="s">
        <v>2411</v>
      </c>
      <c r="F1546" s="35" t="str">
        <f>INDEX('Crosswalk Particulates'!$B:$B,MATCH('2017 EPA Data'!A1546,'Crosswalk Particulates'!$A:$A,0))</f>
        <v>Residential Buildings Sector</v>
      </c>
      <c r="G1546" s="39" t="str">
        <f>INDEX('Crosswalk Particulates'!$E:$E,MATCH('2017 EPA Data'!$B1546,'Crosswalk Particulates'!$D:$D,0))</f>
        <v>VOC</v>
      </c>
      <c r="H1546" s="50">
        <f t="shared" si="24"/>
        <v>10991847474.218416</v>
      </c>
    </row>
    <row r="1547" spans="1:8" hidden="1">
      <c r="A1547" s="31" t="s">
        <v>2442</v>
      </c>
      <c r="B1547" s="31" t="s">
        <v>2528</v>
      </c>
      <c r="C1547" s="31" t="s">
        <v>2406</v>
      </c>
      <c r="D1547" s="41">
        <v>12069.522000000001</v>
      </c>
      <c r="E1547" s="31" t="s">
        <v>2407</v>
      </c>
      <c r="F1547" s="35" t="str">
        <f>INDEX('Crosswalk Particulates'!$B:$B,MATCH('2017 EPA Data'!A1547,'Crosswalk Particulates'!$A:$A,0))</f>
        <v>process-other-industry</v>
      </c>
      <c r="G1547" s="39">
        <f>INDEX('Crosswalk Particulates'!$E:$E,MATCH('2017 EPA Data'!$B1547,'Crosswalk Particulates'!$D:$D,0))</f>
        <v>0</v>
      </c>
      <c r="H1547" s="50">
        <f t="shared" si="24"/>
        <v>0</v>
      </c>
    </row>
    <row r="1548" spans="1:8" hidden="1">
      <c r="A1548" s="31" t="s">
        <v>2454</v>
      </c>
      <c r="B1548" s="31" t="s">
        <v>2615</v>
      </c>
      <c r="C1548" s="31" t="s">
        <v>2406</v>
      </c>
      <c r="D1548" s="41">
        <v>12026.635539441737</v>
      </c>
      <c r="E1548" s="31" t="s">
        <v>2407</v>
      </c>
      <c r="F1548" s="35" t="str">
        <f>INDEX('Crosswalk Particulates'!$B:$B,MATCH('2017 EPA Data'!A1548,'Crosswalk Particulates'!$A:$A,0))</f>
        <v>Electricity Sector</v>
      </c>
      <c r="G1548" s="39">
        <f>INDEX('Crosswalk Particulates'!$E:$E,MATCH('2017 EPA Data'!$B1548,'Crosswalk Particulates'!$D:$D,0))</f>
        <v>0</v>
      </c>
      <c r="H1548" s="50">
        <f t="shared" si="24"/>
        <v>0</v>
      </c>
    </row>
    <row r="1549" spans="1:8" hidden="1">
      <c r="A1549" s="31" t="s">
        <v>2442</v>
      </c>
      <c r="B1549" s="31" t="s">
        <v>2413</v>
      </c>
      <c r="C1549" s="31" t="s">
        <v>2406</v>
      </c>
      <c r="D1549" s="41">
        <v>11965.9191997</v>
      </c>
      <c r="E1549" s="31" t="s">
        <v>2407</v>
      </c>
      <c r="F1549" s="35" t="str">
        <f>INDEX('Crosswalk Particulates'!$B:$B,MATCH('2017 EPA Data'!A1549,'Crosswalk Particulates'!$A:$A,0))</f>
        <v>process-other-industry</v>
      </c>
      <c r="G1549" s="39">
        <f>INDEX('Crosswalk Particulates'!$E:$E,MATCH('2017 EPA Data'!$B1549,'Crosswalk Particulates'!$D:$D,0))</f>
        <v>0</v>
      </c>
      <c r="H1549" s="50">
        <f t="shared" si="24"/>
        <v>0</v>
      </c>
    </row>
    <row r="1550" spans="1:8" hidden="1">
      <c r="A1550" s="31" t="s">
        <v>2484</v>
      </c>
      <c r="B1550" s="31" t="s">
        <v>2437</v>
      </c>
      <c r="C1550" s="31" t="s">
        <v>2406</v>
      </c>
      <c r="D1550" s="41">
        <v>11965.459165728</v>
      </c>
      <c r="E1550" s="31" t="s">
        <v>2407</v>
      </c>
      <c r="F1550" s="35" t="str">
        <f>INDEX('Crosswalk Particulates'!$B:$B,MATCH('2017 EPA Data'!A1550,'Crosswalk Particulates'!$A:$A,0))</f>
        <v>process-other-industry</v>
      </c>
      <c r="G1550" s="39">
        <f>INDEX('Crosswalk Particulates'!$E:$E,MATCH('2017 EPA Data'!$B1550,'Crosswalk Particulates'!$D:$D,0))</f>
        <v>0</v>
      </c>
      <c r="H1550" s="50">
        <f t="shared" si="24"/>
        <v>0</v>
      </c>
    </row>
    <row r="1551" spans="1:8" hidden="1">
      <c r="A1551" s="31" t="s">
        <v>2475</v>
      </c>
      <c r="B1551" s="31" t="s">
        <v>2530</v>
      </c>
      <c r="C1551" s="31" t="s">
        <v>2406</v>
      </c>
      <c r="D1551" s="41">
        <v>11960.115991998</v>
      </c>
      <c r="E1551" s="31" t="s">
        <v>2407</v>
      </c>
      <c r="F1551" s="35" t="str">
        <f>INDEX('Crosswalk Particulates'!$B:$B,MATCH('2017 EPA Data'!A1551,'Crosswalk Particulates'!$A:$A,0))</f>
        <v>process-other-industry</v>
      </c>
      <c r="G1551" s="39">
        <f>INDEX('Crosswalk Particulates'!$E:$E,MATCH('2017 EPA Data'!$B1551,'Crosswalk Particulates'!$D:$D,0))</f>
        <v>0</v>
      </c>
      <c r="H1551" s="50">
        <f t="shared" si="24"/>
        <v>0</v>
      </c>
    </row>
    <row r="1552" spans="1:8" hidden="1">
      <c r="A1552" s="31" t="s">
        <v>2497</v>
      </c>
      <c r="B1552" s="31" t="s">
        <v>2428</v>
      </c>
      <c r="C1552" s="31" t="s">
        <v>2406</v>
      </c>
      <c r="D1552" s="41">
        <v>11950.4055417</v>
      </c>
      <c r="E1552" s="31" t="s">
        <v>2407</v>
      </c>
      <c r="F1552" s="35" t="str">
        <f>INDEX('Crosswalk Particulates'!$B:$B,MATCH('2017 EPA Data'!A1552,'Crosswalk Particulates'!$A:$A,0))</f>
        <v>Electricity Sector</v>
      </c>
      <c r="G1552" s="39">
        <f>INDEX('Crosswalk Particulates'!$E:$E,MATCH('2017 EPA Data'!$B1552,'Crosswalk Particulates'!$D:$D,0))</f>
        <v>0</v>
      </c>
      <c r="H1552" s="50">
        <f t="shared" si="24"/>
        <v>0</v>
      </c>
    </row>
    <row r="1553" spans="1:8" hidden="1">
      <c r="A1553" s="31" t="s">
        <v>2480</v>
      </c>
      <c r="B1553" s="31" t="s">
        <v>2523</v>
      </c>
      <c r="D1553" s="41">
        <v>11947.287934064418</v>
      </c>
      <c r="E1553" s="31" t="s">
        <v>2411</v>
      </c>
      <c r="F1553" s="35" t="str">
        <f>INDEX('Crosswalk Particulates'!$B:$B,MATCH('2017 EPA Data'!A1553,'Crosswalk Particulates'!$A:$A,0))</f>
        <v>Other-EPA</v>
      </c>
      <c r="G1553" s="39" t="str">
        <f>INDEX('Crosswalk Particulates'!$E:$E,MATCH('2017 EPA Data'!$B1553,'Crosswalk Particulates'!$D:$D,0))</f>
        <v>OC</v>
      </c>
      <c r="H1553" s="50">
        <f t="shared" si="24"/>
        <v>10838410187.755186</v>
      </c>
    </row>
    <row r="1554" spans="1:8" hidden="1">
      <c r="A1554" s="31" t="s">
        <v>2438</v>
      </c>
      <c r="B1554" s="31" t="s">
        <v>2590</v>
      </c>
      <c r="C1554" s="31" t="s">
        <v>2406</v>
      </c>
      <c r="D1554" s="41">
        <v>11919.843480686019</v>
      </c>
      <c r="E1554" s="31" t="s">
        <v>2407</v>
      </c>
      <c r="F1554" s="35" t="str">
        <f>INDEX('Crosswalk Particulates'!$B:$B,MATCH('2017 EPA Data'!A1554,'Crosswalk Particulates'!$A:$A,0))</f>
        <v>Residential Buildings Sector</v>
      </c>
      <c r="G1554" s="39">
        <f>INDEX('Crosswalk Particulates'!$E:$E,MATCH('2017 EPA Data'!$B1554,'Crosswalk Particulates'!$D:$D,0))</f>
        <v>0</v>
      </c>
      <c r="H1554" s="50">
        <f t="shared" si="24"/>
        <v>0</v>
      </c>
    </row>
    <row r="1555" spans="1:8" hidden="1">
      <c r="A1555" s="31" t="s">
        <v>2475</v>
      </c>
      <c r="B1555" s="31" t="s">
        <v>2600</v>
      </c>
      <c r="C1555" s="31" t="s">
        <v>2406</v>
      </c>
      <c r="D1555" s="41">
        <v>11894.28179146</v>
      </c>
      <c r="E1555" s="31" t="s">
        <v>2407</v>
      </c>
      <c r="F1555" s="35" t="str">
        <f>INDEX('Crosswalk Particulates'!$B:$B,MATCH('2017 EPA Data'!A1555,'Crosswalk Particulates'!$A:$A,0))</f>
        <v>process-other-industry</v>
      </c>
      <c r="G1555" s="39">
        <f>INDEX('Crosswalk Particulates'!$E:$E,MATCH('2017 EPA Data'!$B1555,'Crosswalk Particulates'!$D:$D,0))</f>
        <v>0</v>
      </c>
      <c r="H1555" s="50">
        <f t="shared" si="24"/>
        <v>0</v>
      </c>
    </row>
    <row r="1556" spans="1:8" hidden="1">
      <c r="A1556" s="31" t="s">
        <v>2444</v>
      </c>
      <c r="B1556" s="31" t="s">
        <v>2585</v>
      </c>
      <c r="C1556" s="31" t="s">
        <v>2406</v>
      </c>
      <c r="D1556" s="41">
        <v>11857.368913786</v>
      </c>
      <c r="E1556" s="31" t="s">
        <v>2407</v>
      </c>
      <c r="F1556" s="35" t="str">
        <f>INDEX('Crosswalk Particulates'!$B:$B,MATCH('2017 EPA Data'!A1556,'Crosswalk Particulates'!$A:$A,0))</f>
        <v>process-other-industry</v>
      </c>
      <c r="G1556" s="39">
        <f>INDEX('Crosswalk Particulates'!$E:$E,MATCH('2017 EPA Data'!$B1556,'Crosswalk Particulates'!$D:$D,0))</f>
        <v>0</v>
      </c>
      <c r="H1556" s="50">
        <f t="shared" si="24"/>
        <v>0</v>
      </c>
    </row>
    <row r="1557" spans="1:8" hidden="1">
      <c r="A1557" s="31" t="s">
        <v>2558</v>
      </c>
      <c r="B1557" s="31" t="s">
        <v>2498</v>
      </c>
      <c r="C1557" s="31" t="s">
        <v>2446</v>
      </c>
      <c r="D1557" s="41">
        <v>11812.352146454796</v>
      </c>
      <c r="E1557" s="31" t="s">
        <v>2411</v>
      </c>
      <c r="F1557" s="35" t="str">
        <f>INDEX('Crosswalk Particulates'!$B:$B,MATCH('2017 EPA Data'!A1557,'Crosswalk Particulates'!$A:$A,0))</f>
        <v>Commercial Buildings Sector</v>
      </c>
      <c r="G1557" s="39" t="str">
        <f>INDEX('Crosswalk Particulates'!$E:$E,MATCH('2017 EPA Data'!$B1557,'Crosswalk Particulates'!$D:$D,0))</f>
        <v>NOX</v>
      </c>
      <c r="H1557" s="50">
        <f t="shared" si="24"/>
        <v>10715998354.77751</v>
      </c>
    </row>
    <row r="1558" spans="1:8" hidden="1">
      <c r="A1558" s="31" t="s">
        <v>2452</v>
      </c>
      <c r="B1558" s="31" t="s">
        <v>2486</v>
      </c>
      <c r="C1558" s="31" t="s">
        <v>2410</v>
      </c>
      <c r="D1558" s="41">
        <v>11810.675347430795</v>
      </c>
      <c r="E1558" s="31" t="s">
        <v>2411</v>
      </c>
      <c r="F1558" s="35" t="str">
        <f>INDEX('Crosswalk Particulates'!$B:$B,MATCH('2017 EPA Data'!A1558,'Crosswalk Particulates'!$A:$A,0))</f>
        <v>Other-EPA</v>
      </c>
      <c r="G1558" s="39" t="str">
        <f>INDEX('Crosswalk Particulates'!$E:$E,MATCH('2017 EPA Data'!$B1558,'Crosswalk Particulates'!$D:$D,0))</f>
        <v>CH4</v>
      </c>
      <c r="H1558" s="50">
        <f t="shared" si="24"/>
        <v>10714477186.48184</v>
      </c>
    </row>
    <row r="1559" spans="1:8" hidden="1">
      <c r="A1559" s="31" t="s">
        <v>2454</v>
      </c>
      <c r="B1559" s="31" t="s">
        <v>2531</v>
      </c>
      <c r="C1559" s="31" t="s">
        <v>2406</v>
      </c>
      <c r="D1559" s="41">
        <v>11741.851698500001</v>
      </c>
      <c r="E1559" s="31" t="s">
        <v>2407</v>
      </c>
      <c r="F1559" s="35" t="str">
        <f>INDEX('Crosswalk Particulates'!$B:$B,MATCH('2017 EPA Data'!A1559,'Crosswalk Particulates'!$A:$A,0))</f>
        <v>Electricity Sector</v>
      </c>
      <c r="G1559" s="39">
        <f>INDEX('Crosswalk Particulates'!$E:$E,MATCH('2017 EPA Data'!$B1559,'Crosswalk Particulates'!$D:$D,0))</f>
        <v>0</v>
      </c>
      <c r="H1559" s="50">
        <f t="shared" si="24"/>
        <v>0</v>
      </c>
    </row>
    <row r="1560" spans="1:8" hidden="1">
      <c r="A1560" s="31" t="s">
        <v>2467</v>
      </c>
      <c r="B1560" s="31" t="s">
        <v>2638</v>
      </c>
      <c r="C1560" s="31" t="s">
        <v>2406</v>
      </c>
      <c r="D1560" s="41">
        <v>11713.557909771411</v>
      </c>
      <c r="E1560" s="31" t="s">
        <v>2407</v>
      </c>
      <c r="F1560" s="35" t="str">
        <f>INDEX('Crosswalk Particulates'!$B:$B,MATCH('2017 EPA Data'!A1560,'Crosswalk Particulates'!$A:$A,0))</f>
        <v>process-chemicals-industry</v>
      </c>
      <c r="G1560" s="39">
        <f>INDEX('Crosswalk Particulates'!$E:$E,MATCH('2017 EPA Data'!$B1560,'Crosswalk Particulates'!$D:$D,0))</f>
        <v>0</v>
      </c>
      <c r="H1560" s="50">
        <f t="shared" si="24"/>
        <v>0</v>
      </c>
    </row>
    <row r="1561" spans="1:8" hidden="1">
      <c r="A1561" s="31" t="s">
        <v>2427</v>
      </c>
      <c r="B1561" s="31" t="s">
        <v>2429</v>
      </c>
      <c r="C1561" s="31" t="s">
        <v>2406</v>
      </c>
      <c r="D1561" s="41">
        <v>11700.2</v>
      </c>
      <c r="E1561" s="31" t="s">
        <v>2407</v>
      </c>
      <c r="F1561" s="35" t="str">
        <f>INDEX('Crosswalk Particulates'!$B:$B,MATCH('2017 EPA Data'!A1561,'Crosswalk Particulates'!$A:$A,0))</f>
        <v>process-other-industry</v>
      </c>
      <c r="G1561" s="39">
        <f>INDEX('Crosswalk Particulates'!$E:$E,MATCH('2017 EPA Data'!$B1561,'Crosswalk Particulates'!$D:$D,0))</f>
        <v>0</v>
      </c>
      <c r="H1561" s="50">
        <f t="shared" si="24"/>
        <v>0</v>
      </c>
    </row>
    <row r="1562" spans="1:8" hidden="1">
      <c r="A1562" s="31" t="s">
        <v>2475</v>
      </c>
      <c r="B1562" s="31" t="s">
        <v>2493</v>
      </c>
      <c r="C1562" s="31" t="s">
        <v>2406</v>
      </c>
      <c r="D1562" s="41">
        <v>11620.03</v>
      </c>
      <c r="E1562" s="31" t="s">
        <v>2407</v>
      </c>
      <c r="F1562" s="35" t="str">
        <f>INDEX('Crosswalk Particulates'!$B:$B,MATCH('2017 EPA Data'!A1562,'Crosswalk Particulates'!$A:$A,0))</f>
        <v>process-other-industry</v>
      </c>
      <c r="G1562" s="39">
        <f>INDEX('Crosswalk Particulates'!$E:$E,MATCH('2017 EPA Data'!$B1562,'Crosswalk Particulates'!$D:$D,0))</f>
        <v>0</v>
      </c>
      <c r="H1562" s="50">
        <f t="shared" si="24"/>
        <v>0</v>
      </c>
    </row>
    <row r="1563" spans="1:8" hidden="1">
      <c r="A1563" s="31" t="s">
        <v>2485</v>
      </c>
      <c r="B1563" s="31" t="s">
        <v>2499</v>
      </c>
      <c r="C1563" s="31" t="s">
        <v>2446</v>
      </c>
      <c r="D1563" s="41">
        <v>11576.1606552628</v>
      </c>
      <c r="E1563" s="31" t="s">
        <v>2411</v>
      </c>
      <c r="F1563" s="35" t="str">
        <f>INDEX('Crosswalk Particulates'!$B:$B,MATCH('2017 EPA Data'!A1563,'Crosswalk Particulates'!$A:$A,0))</f>
        <v>industry-fuel-coal</v>
      </c>
      <c r="G1563" s="39" t="str">
        <f>INDEX('Crosswalk Particulates'!$E:$E,MATCH('2017 EPA Data'!$B1563,'Crosswalk Particulates'!$D:$D,0))</f>
        <v>PM25</v>
      </c>
      <c r="H1563" s="50">
        <f t="shared" si="24"/>
        <v>10501728783.430071</v>
      </c>
    </row>
    <row r="1564" spans="1:8" hidden="1">
      <c r="A1564" s="31" t="s">
        <v>2427</v>
      </c>
      <c r="B1564" s="31" t="s">
        <v>2574</v>
      </c>
      <c r="C1564" s="31" t="s">
        <v>2406</v>
      </c>
      <c r="D1564" s="41">
        <v>11544.88657372034</v>
      </c>
      <c r="E1564" s="31" t="s">
        <v>2407</v>
      </c>
      <c r="F1564" s="35" t="str">
        <f>INDEX('Crosswalk Particulates'!$B:$B,MATCH('2017 EPA Data'!A1564,'Crosswalk Particulates'!$A:$A,0))</f>
        <v>process-other-industry</v>
      </c>
      <c r="G1564" s="39">
        <f>INDEX('Crosswalk Particulates'!$E:$E,MATCH('2017 EPA Data'!$B1564,'Crosswalk Particulates'!$D:$D,0))</f>
        <v>0</v>
      </c>
      <c r="H1564" s="50">
        <f t="shared" si="24"/>
        <v>0</v>
      </c>
    </row>
    <row r="1565" spans="1:8" hidden="1">
      <c r="A1565" s="31" t="s">
        <v>2536</v>
      </c>
      <c r="B1565" s="31" t="s">
        <v>2472</v>
      </c>
      <c r="D1565" s="41">
        <v>11542</v>
      </c>
      <c r="E1565" s="31" t="s">
        <v>2407</v>
      </c>
      <c r="F1565" s="35" t="str">
        <f>INDEX('Crosswalk Particulates'!$B:$B,MATCH('2017 EPA Data'!A1565,'Crosswalk Particulates'!$A:$A,0))</f>
        <v>process-mining-industry</v>
      </c>
      <c r="G1565" s="39">
        <f>INDEX('Crosswalk Particulates'!$E:$E,MATCH('2017 EPA Data'!$B1565,'Crosswalk Particulates'!$D:$D,0))</f>
        <v>0</v>
      </c>
      <c r="H1565" s="50">
        <f t="shared" si="24"/>
        <v>0</v>
      </c>
    </row>
    <row r="1566" spans="1:8" hidden="1">
      <c r="A1566" s="31" t="s">
        <v>2581</v>
      </c>
      <c r="B1566" s="31" t="s">
        <v>2504</v>
      </c>
      <c r="C1566" s="31" t="s">
        <v>2446</v>
      </c>
      <c r="D1566" s="41">
        <v>11530.29843114611</v>
      </c>
      <c r="E1566" s="31" t="s">
        <v>2411</v>
      </c>
      <c r="F1566" s="35" t="str">
        <f>INDEX('Crosswalk Particulates'!$B:$B,MATCH('2017 EPA Data'!A1566,'Crosswalk Particulates'!$A:$A,0))</f>
        <v>Residential Buildings Sector</v>
      </c>
      <c r="G1566" s="39" t="str">
        <f>INDEX('Crosswalk Particulates'!$E:$E,MATCH('2017 EPA Data'!$B1566,'Crosswalk Particulates'!$D:$D,0))</f>
        <v>SOx</v>
      </c>
      <c r="H1566" s="50">
        <f t="shared" si="24"/>
        <v>10460123224.089514</v>
      </c>
    </row>
    <row r="1567" spans="1:8" hidden="1">
      <c r="A1567" s="31" t="s">
        <v>2436</v>
      </c>
      <c r="B1567" s="31" t="s">
        <v>2422</v>
      </c>
      <c r="C1567" s="31" t="s">
        <v>2406</v>
      </c>
      <c r="D1567" s="41">
        <v>11470.32310208275</v>
      </c>
      <c r="E1567" s="31" t="s">
        <v>2407</v>
      </c>
      <c r="F1567" s="35" t="str">
        <f>INDEX('Crosswalk Particulates'!$B:$B,MATCH('2017 EPA Data'!A1567,'Crosswalk Particulates'!$A:$A,0))</f>
        <v>process-other-industry</v>
      </c>
      <c r="G1567" s="39">
        <f>INDEX('Crosswalk Particulates'!$E:$E,MATCH('2017 EPA Data'!$B1567,'Crosswalk Particulates'!$D:$D,0))</f>
        <v>0</v>
      </c>
      <c r="H1567" s="50">
        <f t="shared" si="24"/>
        <v>0</v>
      </c>
    </row>
    <row r="1568" spans="1:8" hidden="1">
      <c r="A1568" s="31" t="s">
        <v>2554</v>
      </c>
      <c r="B1568" s="31" t="s">
        <v>2405</v>
      </c>
      <c r="C1568" s="31" t="s">
        <v>2406</v>
      </c>
      <c r="D1568" s="41">
        <v>11375.8735</v>
      </c>
      <c r="E1568" s="31" t="s">
        <v>2407</v>
      </c>
      <c r="F1568" s="35" t="str">
        <f>INDEX('Crosswalk Particulates'!$B:$B,MATCH('2017 EPA Data'!A1568,'Crosswalk Particulates'!$A:$A,0))</f>
        <v>Commercial Buildings Sector</v>
      </c>
      <c r="G1568" s="39">
        <f>INDEX('Crosswalk Particulates'!$E:$E,MATCH('2017 EPA Data'!$B1568,'Crosswalk Particulates'!$D:$D,0))</f>
        <v>0</v>
      </c>
      <c r="H1568" s="50">
        <f t="shared" si="24"/>
        <v>0</v>
      </c>
    </row>
    <row r="1569" spans="1:8" hidden="1">
      <c r="A1569" s="31" t="s">
        <v>2496</v>
      </c>
      <c r="B1569" s="31" t="s">
        <v>2479</v>
      </c>
      <c r="C1569" s="31" t="s">
        <v>2446</v>
      </c>
      <c r="D1569" s="41">
        <v>11324.24109049136</v>
      </c>
      <c r="E1569" s="31" t="s">
        <v>2411</v>
      </c>
      <c r="F1569" s="35" t="str">
        <f>INDEX('Crosswalk Particulates'!$B:$B,MATCH('2017 EPA Data'!A1569,'Crosswalk Particulates'!$A:$A,0))</f>
        <v>process-cement-industry</v>
      </c>
      <c r="G1569" s="39" t="str">
        <f>INDEX('Crosswalk Particulates'!$E:$E,MATCH('2017 EPA Data'!$B1569,'Crosswalk Particulates'!$D:$D,0))</f>
        <v>PM10</v>
      </c>
      <c r="H1569" s="50">
        <f t="shared" si="24"/>
        <v>10273190926.773195</v>
      </c>
    </row>
    <row r="1570" spans="1:8" hidden="1">
      <c r="A1570" s="31" t="s">
        <v>2484</v>
      </c>
      <c r="B1570" s="31" t="s">
        <v>2528</v>
      </c>
      <c r="C1570" s="31" t="s">
        <v>2406</v>
      </c>
      <c r="D1570" s="41">
        <v>11296.6</v>
      </c>
      <c r="E1570" s="31" t="s">
        <v>2407</v>
      </c>
      <c r="F1570" s="35" t="str">
        <f>INDEX('Crosswalk Particulates'!$B:$B,MATCH('2017 EPA Data'!A1570,'Crosswalk Particulates'!$A:$A,0))</f>
        <v>process-other-industry</v>
      </c>
      <c r="G1570" s="39">
        <f>INDEX('Crosswalk Particulates'!$E:$E,MATCH('2017 EPA Data'!$B1570,'Crosswalk Particulates'!$D:$D,0))</f>
        <v>0</v>
      </c>
      <c r="H1570" s="50">
        <f t="shared" si="24"/>
        <v>0</v>
      </c>
    </row>
    <row r="1571" spans="1:8" hidden="1">
      <c r="A1571" s="31" t="s">
        <v>2488</v>
      </c>
      <c r="B1571" s="31" t="s">
        <v>2605</v>
      </c>
      <c r="D1571" s="41">
        <v>11290.659926441787</v>
      </c>
      <c r="E1571" s="31" t="s">
        <v>2411</v>
      </c>
      <c r="F1571" s="35" t="str">
        <f>INDEX('Crosswalk Particulates'!$B:$B,MATCH('2017 EPA Data'!A1571,'Crosswalk Particulates'!$A:$A,0))</f>
        <v>Other-EPA</v>
      </c>
      <c r="G1571" s="39" t="str">
        <f>INDEX('Crosswalk Particulates'!$E:$E,MATCH('2017 EPA Data'!$B1571,'Crosswalk Particulates'!$D:$D,0))</f>
        <v>BC</v>
      </c>
      <c r="H1571" s="50">
        <f t="shared" si="24"/>
        <v>10242726570.966234</v>
      </c>
    </row>
    <row r="1572" spans="1:8" hidden="1">
      <c r="A1572" s="31" t="s">
        <v>2489</v>
      </c>
      <c r="B1572" s="31" t="s">
        <v>2517</v>
      </c>
      <c r="C1572" s="31" t="s">
        <v>2406</v>
      </c>
      <c r="D1572" s="41">
        <v>11230.729730537018</v>
      </c>
      <c r="E1572" s="31" t="s">
        <v>2407</v>
      </c>
      <c r="F1572" s="35" t="str">
        <f>INDEX('Crosswalk Particulates'!$B:$B,MATCH('2017 EPA Data'!A1572,'Crosswalk Particulates'!$A:$A,0))</f>
        <v>industry-fuel-biomass</v>
      </c>
      <c r="G1572" s="39">
        <f>INDEX('Crosswalk Particulates'!$E:$E,MATCH('2017 EPA Data'!$B1572,'Crosswalk Particulates'!$D:$D,0))</f>
        <v>0</v>
      </c>
      <c r="H1572" s="50">
        <f t="shared" si="24"/>
        <v>0</v>
      </c>
    </row>
    <row r="1573" spans="1:8" hidden="1">
      <c r="A1573" s="31" t="s">
        <v>2427</v>
      </c>
      <c r="B1573" s="31" t="s">
        <v>2552</v>
      </c>
      <c r="C1573" s="31" t="s">
        <v>2406</v>
      </c>
      <c r="D1573" s="41">
        <v>11214.212945282001</v>
      </c>
      <c r="E1573" s="31" t="s">
        <v>2407</v>
      </c>
      <c r="F1573" s="35" t="str">
        <f>INDEX('Crosswalk Particulates'!$B:$B,MATCH('2017 EPA Data'!A1573,'Crosswalk Particulates'!$A:$A,0))</f>
        <v>process-other-industry</v>
      </c>
      <c r="G1573" s="39">
        <f>INDEX('Crosswalk Particulates'!$E:$E,MATCH('2017 EPA Data'!$B1573,'Crosswalk Particulates'!$D:$D,0))</f>
        <v>0</v>
      </c>
      <c r="H1573" s="50">
        <f t="shared" si="24"/>
        <v>0</v>
      </c>
    </row>
    <row r="1574" spans="1:8" hidden="1">
      <c r="A1574" s="31" t="s">
        <v>2473</v>
      </c>
      <c r="B1574" s="31" t="s">
        <v>2498</v>
      </c>
      <c r="C1574" s="31" t="s">
        <v>2446</v>
      </c>
      <c r="D1574" s="41">
        <v>11197.766895299999</v>
      </c>
      <c r="E1574" s="31" t="s">
        <v>2411</v>
      </c>
      <c r="F1574" s="35" t="str">
        <f>INDEX('Crosswalk Particulates'!$B:$B,MATCH('2017 EPA Data'!A1574,'Crosswalk Particulates'!$A:$A,0))</f>
        <v>Electricity Sector</v>
      </c>
      <c r="G1574" s="39" t="str">
        <f>INDEX('Crosswalk Particulates'!$E:$E,MATCH('2017 EPA Data'!$B1574,'Crosswalk Particulates'!$D:$D,0))</f>
        <v>NOX</v>
      </c>
      <c r="H1574" s="50">
        <f t="shared" si="24"/>
        <v>10158455330.442436</v>
      </c>
    </row>
    <row r="1575" spans="1:8" hidden="1">
      <c r="A1575" s="31" t="s">
        <v>2553</v>
      </c>
      <c r="B1575" s="31" t="s">
        <v>2469</v>
      </c>
      <c r="C1575" s="31" t="s">
        <v>2406</v>
      </c>
      <c r="D1575" s="41">
        <v>11071.031854953</v>
      </c>
      <c r="E1575" s="31" t="s">
        <v>2407</v>
      </c>
      <c r="F1575" s="35" t="str">
        <f>INDEX('Crosswalk Particulates'!$B:$B,MATCH('2017 EPA Data'!A1575,'Crosswalk Particulates'!$A:$A,0))</f>
        <v>Commercial Buildings Sector</v>
      </c>
      <c r="G1575" s="39">
        <f>INDEX('Crosswalk Particulates'!$E:$E,MATCH('2017 EPA Data'!$B1575,'Crosswalk Particulates'!$D:$D,0))</f>
        <v>0</v>
      </c>
      <c r="H1575" s="50">
        <f t="shared" si="24"/>
        <v>0</v>
      </c>
    </row>
    <row r="1576" spans="1:8" hidden="1">
      <c r="A1576" s="31" t="s">
        <v>2489</v>
      </c>
      <c r="B1576" s="31" t="s">
        <v>2487</v>
      </c>
      <c r="C1576" s="31" t="s">
        <v>2406</v>
      </c>
      <c r="D1576" s="41">
        <v>11047.292061</v>
      </c>
      <c r="E1576" s="31" t="s">
        <v>2407</v>
      </c>
      <c r="F1576" s="35" t="str">
        <f>INDEX('Crosswalk Particulates'!$B:$B,MATCH('2017 EPA Data'!A1576,'Crosswalk Particulates'!$A:$A,0))</f>
        <v>industry-fuel-biomass</v>
      </c>
      <c r="G1576" s="39">
        <f>INDEX('Crosswalk Particulates'!$E:$E,MATCH('2017 EPA Data'!$B1576,'Crosswalk Particulates'!$D:$D,0))</f>
        <v>0</v>
      </c>
      <c r="H1576" s="50">
        <f t="shared" si="24"/>
        <v>0</v>
      </c>
    </row>
    <row r="1577" spans="1:8" hidden="1">
      <c r="A1577" s="31" t="s">
        <v>2508</v>
      </c>
      <c r="B1577" s="31" t="s">
        <v>2445</v>
      </c>
      <c r="C1577" s="31" t="s">
        <v>2446</v>
      </c>
      <c r="D1577" s="41">
        <v>11041.90026929775</v>
      </c>
      <c r="E1577" s="31" t="s">
        <v>2411</v>
      </c>
      <c r="F1577" s="35" t="str">
        <f>INDEX('Crosswalk Particulates'!$B:$B,MATCH('2017 EPA Data'!A1577,'Crosswalk Particulates'!$A:$A,0))</f>
        <v>process-iron and steel-industry</v>
      </c>
      <c r="G1577" s="39" t="str">
        <f>INDEX('Crosswalk Particulates'!$E:$E,MATCH('2017 EPA Data'!$B1577,'Crosswalk Particulates'!$D:$D,0))</f>
        <v>VOC</v>
      </c>
      <c r="H1577" s="50">
        <f t="shared" si="24"/>
        <v>10017055337.69788</v>
      </c>
    </row>
    <row r="1578" spans="1:8" hidden="1">
      <c r="A1578" s="31" t="s">
        <v>2430</v>
      </c>
      <c r="B1578" s="31" t="s">
        <v>2545</v>
      </c>
      <c r="C1578" s="31" t="s">
        <v>2406</v>
      </c>
      <c r="D1578" s="41">
        <v>11018.893100719761</v>
      </c>
      <c r="E1578" s="31" t="s">
        <v>2407</v>
      </c>
      <c r="F1578" s="35" t="str">
        <f>INDEX('Crosswalk Particulates'!$B:$B,MATCH('2017 EPA Data'!A1578,'Crosswalk Particulates'!$A:$A,0))</f>
        <v>Transportation Sector</v>
      </c>
      <c r="G1578" s="39">
        <f>INDEX('Crosswalk Particulates'!$E:$E,MATCH('2017 EPA Data'!$B1578,'Crosswalk Particulates'!$D:$D,0))</f>
        <v>0</v>
      </c>
      <c r="H1578" s="50">
        <f t="shared" si="24"/>
        <v>0</v>
      </c>
    </row>
    <row r="1579" spans="1:8" hidden="1">
      <c r="A1579" s="31" t="s">
        <v>2489</v>
      </c>
      <c r="B1579" s="31" t="s">
        <v>2511</v>
      </c>
      <c r="C1579" s="31" t="s">
        <v>2512</v>
      </c>
      <c r="D1579" s="41">
        <v>10968.614667905284</v>
      </c>
      <c r="E1579" s="31" t="s">
        <v>2407</v>
      </c>
      <c r="F1579" s="35" t="str">
        <f>INDEX('Crosswalk Particulates'!$B:$B,MATCH('2017 EPA Data'!A1579,'Crosswalk Particulates'!$A:$A,0))</f>
        <v>industry-fuel-biomass</v>
      </c>
      <c r="G1579" s="39">
        <f>INDEX('Crosswalk Particulates'!$E:$E,MATCH('2017 EPA Data'!$B1579,'Crosswalk Particulates'!$D:$D,0))</f>
        <v>0</v>
      </c>
      <c r="H1579" s="50">
        <f t="shared" si="24"/>
        <v>0</v>
      </c>
    </row>
    <row r="1580" spans="1:8" hidden="1">
      <c r="A1580" s="31" t="s">
        <v>2492</v>
      </c>
      <c r="B1580" s="31" t="s">
        <v>2523</v>
      </c>
      <c r="D1580" s="41">
        <v>10959.618288248348</v>
      </c>
      <c r="E1580" s="31" t="s">
        <v>2411</v>
      </c>
      <c r="F1580" s="35" t="str">
        <f>INDEX('Crosswalk Particulates'!$B:$B,MATCH('2017 EPA Data'!A1580,'Crosswalk Particulates'!$A:$A,0))</f>
        <v>Transportation Sector</v>
      </c>
      <c r="G1580" s="39" t="str">
        <f>INDEX('Crosswalk Particulates'!$E:$E,MATCH('2017 EPA Data'!$B1580,'Crosswalk Particulates'!$D:$D,0))</f>
        <v>OC</v>
      </c>
      <c r="H1580" s="50">
        <f t="shared" si="24"/>
        <v>9942410291.3412285</v>
      </c>
    </row>
    <row r="1581" spans="1:8" hidden="1">
      <c r="A1581" s="31" t="s">
        <v>2508</v>
      </c>
      <c r="B1581" s="31" t="s">
        <v>2640</v>
      </c>
      <c r="C1581" s="31" t="s">
        <v>2406</v>
      </c>
      <c r="D1581" s="41">
        <v>10922.3518407266</v>
      </c>
      <c r="E1581" s="31" t="s">
        <v>2407</v>
      </c>
      <c r="F1581" s="35" t="str">
        <f>INDEX('Crosswalk Particulates'!$B:$B,MATCH('2017 EPA Data'!A1581,'Crosswalk Particulates'!$A:$A,0))</f>
        <v>process-iron and steel-industry</v>
      </c>
      <c r="G1581" s="39">
        <f>INDEX('Crosswalk Particulates'!$E:$E,MATCH('2017 EPA Data'!$B1581,'Crosswalk Particulates'!$D:$D,0))</f>
        <v>0</v>
      </c>
      <c r="H1581" s="50">
        <f t="shared" si="24"/>
        <v>0</v>
      </c>
    </row>
    <row r="1582" spans="1:8" hidden="1">
      <c r="A1582" s="31" t="s">
        <v>2454</v>
      </c>
      <c r="B1582" s="31" t="s">
        <v>2617</v>
      </c>
      <c r="C1582" s="31" t="s">
        <v>2406</v>
      </c>
      <c r="D1582" s="41">
        <v>10901.314133294998</v>
      </c>
      <c r="E1582" s="31" t="s">
        <v>2407</v>
      </c>
      <c r="F1582" s="35" t="str">
        <f>INDEX('Crosswalk Particulates'!$B:$B,MATCH('2017 EPA Data'!A1582,'Crosswalk Particulates'!$A:$A,0))</f>
        <v>Electricity Sector</v>
      </c>
      <c r="G1582" s="39">
        <f>INDEX('Crosswalk Particulates'!$E:$E,MATCH('2017 EPA Data'!$B1582,'Crosswalk Particulates'!$D:$D,0))</f>
        <v>0</v>
      </c>
      <c r="H1582" s="50">
        <f t="shared" si="24"/>
        <v>0</v>
      </c>
    </row>
    <row r="1583" spans="1:8" hidden="1">
      <c r="A1583" s="31" t="s">
        <v>2544</v>
      </c>
      <c r="B1583" s="31" t="s">
        <v>2464</v>
      </c>
      <c r="C1583" s="31" t="s">
        <v>2406</v>
      </c>
      <c r="D1583" s="41">
        <v>10873.7646</v>
      </c>
      <c r="E1583" s="31" t="s">
        <v>2407</v>
      </c>
      <c r="F1583" s="35" t="str">
        <f>INDEX('Crosswalk Particulates'!$B:$B,MATCH('2017 EPA Data'!A1583,'Crosswalk Particulates'!$A:$A,0))</f>
        <v>Commercial Buildings Sector</v>
      </c>
      <c r="G1583" s="39">
        <f>INDEX('Crosswalk Particulates'!$E:$E,MATCH('2017 EPA Data'!$B1583,'Crosswalk Particulates'!$D:$D,0))</f>
        <v>0</v>
      </c>
      <c r="H1583" s="50">
        <f t="shared" si="24"/>
        <v>0</v>
      </c>
    </row>
    <row r="1584" spans="1:8" hidden="1">
      <c r="A1584" s="31" t="s">
        <v>2442</v>
      </c>
      <c r="B1584" s="31" t="s">
        <v>2450</v>
      </c>
      <c r="C1584" s="31" t="s">
        <v>2406</v>
      </c>
      <c r="D1584" s="41">
        <v>10831.38408</v>
      </c>
      <c r="E1584" s="31" t="s">
        <v>2407</v>
      </c>
      <c r="F1584" s="35" t="str">
        <f>INDEX('Crosswalk Particulates'!$B:$B,MATCH('2017 EPA Data'!A1584,'Crosswalk Particulates'!$A:$A,0))</f>
        <v>process-other-industry</v>
      </c>
      <c r="G1584" s="39">
        <f>INDEX('Crosswalk Particulates'!$E:$E,MATCH('2017 EPA Data'!$B1584,'Crosswalk Particulates'!$D:$D,0))</f>
        <v>0</v>
      </c>
      <c r="H1584" s="50">
        <f t="shared" si="24"/>
        <v>0</v>
      </c>
    </row>
    <row r="1585" spans="1:8" hidden="1">
      <c r="A1585" s="31" t="s">
        <v>2470</v>
      </c>
      <c r="B1585" s="31" t="s">
        <v>2523</v>
      </c>
      <c r="D1585" s="41">
        <v>10824.639388232223</v>
      </c>
      <c r="E1585" s="31" t="s">
        <v>2411</v>
      </c>
      <c r="F1585" s="35" t="str">
        <f>INDEX('Crosswalk Particulates'!$B:$B,MATCH('2017 EPA Data'!A1585,'Crosswalk Particulates'!$A:$A,0))</f>
        <v>Electricity Sector</v>
      </c>
      <c r="G1585" s="39" t="str">
        <f>INDEX('Crosswalk Particulates'!$E:$E,MATCH('2017 EPA Data'!$B1585,'Crosswalk Particulates'!$D:$D,0))</f>
        <v>OC</v>
      </c>
      <c r="H1585" s="50">
        <f t="shared" si="24"/>
        <v>9819959347.3997555</v>
      </c>
    </row>
    <row r="1586" spans="1:8" hidden="1">
      <c r="A1586" s="31" t="s">
        <v>2473</v>
      </c>
      <c r="B1586" s="31" t="s">
        <v>2426</v>
      </c>
      <c r="C1586" s="31" t="s">
        <v>2406</v>
      </c>
      <c r="D1586" s="41">
        <v>10705.58639179027</v>
      </c>
      <c r="E1586" s="31" t="s">
        <v>2407</v>
      </c>
      <c r="F1586" s="35" t="str">
        <f>INDEX('Crosswalk Particulates'!$B:$B,MATCH('2017 EPA Data'!A1586,'Crosswalk Particulates'!$A:$A,0))</f>
        <v>Electricity Sector</v>
      </c>
      <c r="G1586" s="39">
        <f>INDEX('Crosswalk Particulates'!$E:$E,MATCH('2017 EPA Data'!$B1586,'Crosswalk Particulates'!$D:$D,0))</f>
        <v>0</v>
      </c>
      <c r="H1586" s="50">
        <f t="shared" si="24"/>
        <v>0</v>
      </c>
    </row>
    <row r="1587" spans="1:8" hidden="1">
      <c r="A1587" s="31" t="s">
        <v>2475</v>
      </c>
      <c r="B1587" s="31" t="s">
        <v>2511</v>
      </c>
      <c r="C1587" s="31" t="s">
        <v>2512</v>
      </c>
      <c r="D1587" s="41">
        <v>10699.380913860832</v>
      </c>
      <c r="E1587" s="31" t="s">
        <v>2407</v>
      </c>
      <c r="F1587" s="35" t="str">
        <f>INDEX('Crosswalk Particulates'!$B:$B,MATCH('2017 EPA Data'!A1587,'Crosswalk Particulates'!$A:$A,0))</f>
        <v>process-other-industry</v>
      </c>
      <c r="G1587" s="39">
        <f>INDEX('Crosswalk Particulates'!$E:$E,MATCH('2017 EPA Data'!$B1587,'Crosswalk Particulates'!$D:$D,0))</f>
        <v>0</v>
      </c>
      <c r="H1587" s="50">
        <f t="shared" si="24"/>
        <v>0</v>
      </c>
    </row>
    <row r="1588" spans="1:8" hidden="1">
      <c r="A1588" s="31" t="s">
        <v>2491</v>
      </c>
      <c r="B1588" s="31" t="s">
        <v>2445</v>
      </c>
      <c r="C1588" s="31" t="s">
        <v>2446</v>
      </c>
      <c r="D1588" s="41">
        <v>10693.955401425519</v>
      </c>
      <c r="E1588" s="31" t="s">
        <v>2411</v>
      </c>
      <c r="F1588" s="35" t="str">
        <f>INDEX('Crosswalk Particulates'!$B:$B,MATCH('2017 EPA Data'!A1588,'Crosswalk Particulates'!$A:$A,0))</f>
        <v>process-other-industry</v>
      </c>
      <c r="G1588" s="39" t="str">
        <f>INDEX('Crosswalk Particulates'!$E:$E,MATCH('2017 EPA Data'!$B1588,'Crosswalk Particulates'!$D:$D,0))</f>
        <v>VOC</v>
      </c>
      <c r="H1588" s="50">
        <f t="shared" si="24"/>
        <v>9701404687.8151512</v>
      </c>
    </row>
    <row r="1589" spans="1:8" hidden="1">
      <c r="A1589" s="31" t="s">
        <v>2423</v>
      </c>
      <c r="B1589" s="31" t="s">
        <v>2523</v>
      </c>
      <c r="D1589" s="41">
        <v>10609.754329360476</v>
      </c>
      <c r="E1589" s="31" t="s">
        <v>2411</v>
      </c>
      <c r="F1589" s="35" t="str">
        <f>INDEX('Crosswalk Particulates'!$B:$B,MATCH('2017 EPA Data'!A1589,'Crosswalk Particulates'!$A:$A,0))</f>
        <v>Other-EPA</v>
      </c>
      <c r="G1589" s="39" t="str">
        <f>INDEX('Crosswalk Particulates'!$E:$E,MATCH('2017 EPA Data'!$B1589,'Crosswalk Particulates'!$D:$D,0))</f>
        <v>OC</v>
      </c>
      <c r="H1589" s="50">
        <f t="shared" si="24"/>
        <v>9625018669.3039875</v>
      </c>
    </row>
    <row r="1590" spans="1:8" hidden="1">
      <c r="A1590" s="31" t="s">
        <v>2538</v>
      </c>
      <c r="B1590" s="31" t="s">
        <v>2429</v>
      </c>
      <c r="C1590" s="31" t="s">
        <v>2406</v>
      </c>
      <c r="D1590" s="41">
        <v>10581.41</v>
      </c>
      <c r="E1590" s="31" t="s">
        <v>2407</v>
      </c>
      <c r="F1590" s="35" t="str">
        <f>INDEX('Crosswalk Particulates'!$B:$B,MATCH('2017 EPA Data'!A1590,'Crosswalk Particulates'!$A:$A,0))</f>
        <v>Electricity Sector</v>
      </c>
      <c r="G1590" s="39">
        <f>INDEX('Crosswalk Particulates'!$E:$E,MATCH('2017 EPA Data'!$B1590,'Crosswalk Particulates'!$D:$D,0))</f>
        <v>0</v>
      </c>
      <c r="H1590" s="50">
        <f t="shared" si="24"/>
        <v>0</v>
      </c>
    </row>
    <row r="1591" spans="1:8" hidden="1">
      <c r="A1591" s="31" t="s">
        <v>2467</v>
      </c>
      <c r="B1591" s="31" t="s">
        <v>2578</v>
      </c>
      <c r="C1591" s="31" t="s">
        <v>2406</v>
      </c>
      <c r="D1591" s="41">
        <v>10550.2125772</v>
      </c>
      <c r="E1591" s="31" t="s">
        <v>2407</v>
      </c>
      <c r="F1591" s="35" t="str">
        <f>INDEX('Crosswalk Particulates'!$B:$B,MATCH('2017 EPA Data'!A1591,'Crosswalk Particulates'!$A:$A,0))</f>
        <v>process-chemicals-industry</v>
      </c>
      <c r="G1591" s="39">
        <f>INDEX('Crosswalk Particulates'!$E:$E,MATCH('2017 EPA Data'!$B1591,'Crosswalk Particulates'!$D:$D,0))</f>
        <v>0</v>
      </c>
      <c r="H1591" s="50">
        <f t="shared" si="24"/>
        <v>0</v>
      </c>
    </row>
    <row r="1592" spans="1:8" hidden="1">
      <c r="A1592" s="31" t="s">
        <v>2408</v>
      </c>
      <c r="B1592" s="31" t="s">
        <v>2634</v>
      </c>
      <c r="C1592" s="31" t="s">
        <v>2406</v>
      </c>
      <c r="D1592" s="41">
        <v>10529.277375544358</v>
      </c>
      <c r="E1592" s="31" t="s">
        <v>2407</v>
      </c>
      <c r="F1592" s="35" t="str">
        <f>INDEX('Crosswalk Particulates'!$B:$B,MATCH('2017 EPA Data'!A1592,'Crosswalk Particulates'!$A:$A,0))</f>
        <v>process-other-industry</v>
      </c>
      <c r="G1592" s="39">
        <f>INDEX('Crosswalk Particulates'!$E:$E,MATCH('2017 EPA Data'!$B1592,'Crosswalk Particulates'!$D:$D,0))</f>
        <v>0</v>
      </c>
      <c r="H1592" s="50">
        <f t="shared" si="24"/>
        <v>0</v>
      </c>
    </row>
    <row r="1593" spans="1:8" hidden="1">
      <c r="A1593" s="31" t="s">
        <v>2454</v>
      </c>
      <c r="B1593" s="31" t="s">
        <v>2641</v>
      </c>
      <c r="C1593" s="31" t="s">
        <v>2406</v>
      </c>
      <c r="D1593" s="41">
        <v>10463.199790999999</v>
      </c>
      <c r="E1593" s="31" t="s">
        <v>2407</v>
      </c>
      <c r="F1593" s="35" t="str">
        <f>INDEX('Crosswalk Particulates'!$B:$B,MATCH('2017 EPA Data'!A1593,'Crosswalk Particulates'!$A:$A,0))</f>
        <v>Electricity Sector</v>
      </c>
      <c r="G1593" s="39">
        <f>INDEX('Crosswalk Particulates'!$E:$E,MATCH('2017 EPA Data'!$B1593,'Crosswalk Particulates'!$D:$D,0))</f>
        <v>0</v>
      </c>
      <c r="H1593" s="50">
        <f t="shared" si="24"/>
        <v>0</v>
      </c>
    </row>
    <row r="1594" spans="1:8" hidden="1">
      <c r="A1594" s="31" t="s">
        <v>2475</v>
      </c>
      <c r="B1594" s="31" t="s">
        <v>2592</v>
      </c>
      <c r="C1594" s="31" t="s">
        <v>2406</v>
      </c>
      <c r="D1594" s="41">
        <v>10420.766439999999</v>
      </c>
      <c r="E1594" s="31" t="s">
        <v>2407</v>
      </c>
      <c r="F1594" s="35" t="str">
        <f>INDEX('Crosswalk Particulates'!$B:$B,MATCH('2017 EPA Data'!A1594,'Crosswalk Particulates'!$A:$A,0))</f>
        <v>process-other-industry</v>
      </c>
      <c r="G1594" s="39">
        <f>INDEX('Crosswalk Particulates'!$E:$E,MATCH('2017 EPA Data'!$B1594,'Crosswalk Particulates'!$D:$D,0))</f>
        <v>0</v>
      </c>
      <c r="H1594" s="50">
        <f t="shared" si="24"/>
        <v>0</v>
      </c>
    </row>
    <row r="1595" spans="1:8" hidden="1">
      <c r="A1595" s="31" t="s">
        <v>2558</v>
      </c>
      <c r="B1595" s="31" t="s">
        <v>2449</v>
      </c>
      <c r="C1595" s="31" t="s">
        <v>2446</v>
      </c>
      <c r="D1595" s="41">
        <v>10393.796755199372</v>
      </c>
      <c r="E1595" s="31" t="s">
        <v>2411</v>
      </c>
      <c r="F1595" s="35" t="str">
        <f>INDEX('Crosswalk Particulates'!$B:$B,MATCH('2017 EPA Data'!A1595,'Crosswalk Particulates'!$A:$A,0))</f>
        <v>Commercial Buildings Sector</v>
      </c>
      <c r="G1595" s="39" t="str">
        <f>INDEX('Crosswalk Particulates'!$E:$E,MATCH('2017 EPA Data'!$B1595,'Crosswalk Particulates'!$D:$D,0))</f>
        <v>CO</v>
      </c>
      <c r="H1595" s="50">
        <f t="shared" si="24"/>
        <v>9429105020.5471897</v>
      </c>
    </row>
    <row r="1596" spans="1:8" hidden="1">
      <c r="A1596" s="31" t="s">
        <v>2470</v>
      </c>
      <c r="B1596" s="31" t="s">
        <v>2426</v>
      </c>
      <c r="C1596" s="31" t="s">
        <v>2406</v>
      </c>
      <c r="D1596" s="41">
        <v>10377.623415324068</v>
      </c>
      <c r="E1596" s="31" t="s">
        <v>2407</v>
      </c>
      <c r="F1596" s="35" t="str">
        <f>INDEX('Crosswalk Particulates'!$B:$B,MATCH('2017 EPA Data'!A1596,'Crosswalk Particulates'!$A:$A,0))</f>
        <v>Electricity Sector</v>
      </c>
      <c r="G1596" s="39">
        <f>INDEX('Crosswalk Particulates'!$E:$E,MATCH('2017 EPA Data'!$B1596,'Crosswalk Particulates'!$D:$D,0))</f>
        <v>0</v>
      </c>
      <c r="H1596" s="50">
        <f t="shared" si="24"/>
        <v>0</v>
      </c>
    </row>
    <row r="1597" spans="1:8" hidden="1">
      <c r="A1597" s="31" t="s">
        <v>2430</v>
      </c>
      <c r="B1597" s="31" t="s">
        <v>2479</v>
      </c>
      <c r="C1597" s="31" t="s">
        <v>2446</v>
      </c>
      <c r="D1597" s="41">
        <v>10370.670233078774</v>
      </c>
      <c r="E1597" s="31" t="s">
        <v>2411</v>
      </c>
      <c r="F1597" s="35" t="str">
        <f>INDEX('Crosswalk Particulates'!$B:$B,MATCH('2017 EPA Data'!A1597,'Crosswalk Particulates'!$A:$A,0))</f>
        <v>Transportation Sector</v>
      </c>
      <c r="G1597" s="39" t="str">
        <f>INDEX('Crosswalk Particulates'!$E:$E,MATCH('2017 EPA Data'!$B1597,'Crosswalk Particulates'!$D:$D,0))</f>
        <v>PM10</v>
      </c>
      <c r="H1597" s="50">
        <f t="shared" si="24"/>
        <v>9408124967.6395702</v>
      </c>
    </row>
    <row r="1598" spans="1:8" hidden="1">
      <c r="A1598" s="31" t="s">
        <v>2492</v>
      </c>
      <c r="B1598" s="31" t="s">
        <v>2605</v>
      </c>
      <c r="D1598" s="41">
        <v>10362.37068539199</v>
      </c>
      <c r="E1598" s="31" t="s">
        <v>2411</v>
      </c>
      <c r="F1598" s="35" t="str">
        <f>INDEX('Crosswalk Particulates'!$B:$B,MATCH('2017 EPA Data'!A1598,'Crosswalk Particulates'!$A:$A,0))</f>
        <v>Transportation Sector</v>
      </c>
      <c r="G1598" s="39" t="str">
        <f>INDEX('Crosswalk Particulates'!$E:$E,MATCH('2017 EPA Data'!$B1598,'Crosswalk Particulates'!$D:$D,0))</f>
        <v>BC</v>
      </c>
      <c r="H1598" s="50">
        <f t="shared" si="24"/>
        <v>9400595735.6750755</v>
      </c>
    </row>
    <row r="1599" spans="1:8" hidden="1">
      <c r="A1599" s="31" t="s">
        <v>2508</v>
      </c>
      <c r="B1599" s="31" t="s">
        <v>2433</v>
      </c>
      <c r="C1599" s="31" t="s">
        <v>2406</v>
      </c>
      <c r="D1599" s="41">
        <v>10304.328950428</v>
      </c>
      <c r="E1599" s="31" t="s">
        <v>2407</v>
      </c>
      <c r="F1599" s="35" t="str">
        <f>INDEX('Crosswalk Particulates'!$B:$B,MATCH('2017 EPA Data'!A1599,'Crosswalk Particulates'!$A:$A,0))</f>
        <v>process-iron and steel-industry</v>
      </c>
      <c r="G1599" s="39">
        <f>INDEX('Crosswalk Particulates'!$E:$E,MATCH('2017 EPA Data'!$B1599,'Crosswalk Particulates'!$D:$D,0))</f>
        <v>0</v>
      </c>
      <c r="H1599" s="50">
        <f t="shared" si="24"/>
        <v>0</v>
      </c>
    </row>
    <row r="1600" spans="1:8" hidden="1">
      <c r="A1600" s="31" t="s">
        <v>2488</v>
      </c>
      <c r="B1600" s="31" t="s">
        <v>2642</v>
      </c>
      <c r="D1600" s="41">
        <v>10294.040905633665</v>
      </c>
      <c r="E1600" s="31" t="s">
        <v>2411</v>
      </c>
      <c r="F1600" s="35" t="str">
        <f>INDEX('Crosswalk Particulates'!$B:$B,MATCH('2017 EPA Data'!A1600,'Crosswalk Particulates'!$A:$A,0))</f>
        <v>Other-EPA</v>
      </c>
      <c r="G1600" s="39">
        <f>INDEX('Crosswalk Particulates'!$E:$E,MATCH('2017 EPA Data'!$B1600,'Crosswalk Particulates'!$D:$D,0))</f>
        <v>0</v>
      </c>
      <c r="H1600" s="50">
        <f t="shared" si="24"/>
        <v>9338607928.4717236</v>
      </c>
    </row>
    <row r="1601" spans="1:8" hidden="1">
      <c r="A1601" s="31" t="s">
        <v>2491</v>
      </c>
      <c r="B1601" s="31" t="s">
        <v>2499</v>
      </c>
      <c r="C1601" s="31" t="s">
        <v>2446</v>
      </c>
      <c r="D1601" s="41">
        <v>10289.980981556773</v>
      </c>
      <c r="E1601" s="31" t="s">
        <v>2411</v>
      </c>
      <c r="F1601" s="35" t="str">
        <f>INDEX('Crosswalk Particulates'!$B:$B,MATCH('2017 EPA Data'!A1601,'Crosswalk Particulates'!$A:$A,0))</f>
        <v>process-other-industry</v>
      </c>
      <c r="G1601" s="39" t="str">
        <f>INDEX('Crosswalk Particulates'!$E:$E,MATCH('2017 EPA Data'!$B1601,'Crosswalk Particulates'!$D:$D,0))</f>
        <v>PM25</v>
      </c>
      <c r="H1601" s="50">
        <f t="shared" si="24"/>
        <v>9334924822.9234753</v>
      </c>
    </row>
    <row r="1602" spans="1:8" hidden="1">
      <c r="A1602" s="31" t="s">
        <v>2521</v>
      </c>
      <c r="B1602" s="31" t="s">
        <v>2574</v>
      </c>
      <c r="C1602" s="31" t="s">
        <v>2406</v>
      </c>
      <c r="D1602" s="41">
        <v>10244.82768250367</v>
      </c>
      <c r="E1602" s="31" t="s">
        <v>2407</v>
      </c>
      <c r="F1602" s="35" t="str">
        <f>INDEX('Crosswalk Particulates'!$B:$B,MATCH('2017 EPA Data'!A1602,'Crosswalk Particulates'!$A:$A,0))</f>
        <v>industry-fuel-other</v>
      </c>
      <c r="G1602" s="39">
        <f>INDEX('Crosswalk Particulates'!$E:$E,MATCH('2017 EPA Data'!$B1602,'Crosswalk Particulates'!$D:$D,0))</f>
        <v>0</v>
      </c>
      <c r="H1602" s="50">
        <f t="shared" si="24"/>
        <v>0</v>
      </c>
    </row>
    <row r="1603" spans="1:8" hidden="1">
      <c r="A1603" s="31" t="s">
        <v>2475</v>
      </c>
      <c r="B1603" s="31" t="s">
        <v>2519</v>
      </c>
      <c r="D1603" s="41">
        <v>10221.761791056579</v>
      </c>
      <c r="E1603" s="31" t="s">
        <v>2411</v>
      </c>
      <c r="F1603" s="35" t="str">
        <f>INDEX('Crosswalk Particulates'!$B:$B,MATCH('2017 EPA Data'!A1603,'Crosswalk Particulates'!$A:$A,0))</f>
        <v>process-other-industry</v>
      </c>
      <c r="G1603" s="39">
        <f>INDEX('Crosswalk Particulates'!$E:$E,MATCH('2017 EPA Data'!$B1603,'Crosswalk Particulates'!$D:$D,0))</f>
        <v>0</v>
      </c>
      <c r="H1603" s="50">
        <f t="shared" si="24"/>
        <v>9273037340.7268181</v>
      </c>
    </row>
    <row r="1604" spans="1:8" hidden="1">
      <c r="A1604" s="31" t="s">
        <v>2492</v>
      </c>
      <c r="B1604" s="31" t="s">
        <v>2517</v>
      </c>
      <c r="C1604" s="31" t="s">
        <v>2406</v>
      </c>
      <c r="D1604" s="41">
        <v>10189.713091333899</v>
      </c>
      <c r="E1604" s="31" t="s">
        <v>2407</v>
      </c>
      <c r="F1604" s="35" t="str">
        <f>INDEX('Crosswalk Particulates'!$B:$B,MATCH('2017 EPA Data'!A1604,'Crosswalk Particulates'!$A:$A,0))</f>
        <v>Transportation Sector</v>
      </c>
      <c r="G1604" s="39">
        <f>INDEX('Crosswalk Particulates'!$E:$E,MATCH('2017 EPA Data'!$B1604,'Crosswalk Particulates'!$D:$D,0))</f>
        <v>0</v>
      </c>
      <c r="H1604" s="50">
        <f t="shared" ref="H1604:H1667" si="25">IF(E1604="TON",D1604/metricton_to_shortton,0)*10^6</f>
        <v>0</v>
      </c>
    </row>
    <row r="1605" spans="1:8" hidden="1">
      <c r="A1605" s="31" t="s">
        <v>2452</v>
      </c>
      <c r="B1605" s="31" t="s">
        <v>2417</v>
      </c>
      <c r="C1605" s="31" t="s">
        <v>2406</v>
      </c>
      <c r="D1605" s="41">
        <v>10168.316243011135</v>
      </c>
      <c r="E1605" s="31" t="s">
        <v>2407</v>
      </c>
      <c r="F1605" s="35" t="str">
        <f>INDEX('Crosswalk Particulates'!$B:$B,MATCH('2017 EPA Data'!A1605,'Crosswalk Particulates'!$A:$A,0))</f>
        <v>Other-EPA</v>
      </c>
      <c r="G1605" s="39">
        <f>INDEX('Crosswalk Particulates'!$E:$E,MATCH('2017 EPA Data'!$B1605,'Crosswalk Particulates'!$D:$D,0))</f>
        <v>0</v>
      </c>
      <c r="H1605" s="50">
        <f t="shared" si="25"/>
        <v>0</v>
      </c>
    </row>
    <row r="1606" spans="1:8" hidden="1">
      <c r="A1606" s="31" t="s">
        <v>2481</v>
      </c>
      <c r="B1606" s="31" t="s">
        <v>2455</v>
      </c>
      <c r="C1606" s="31" t="s">
        <v>2406</v>
      </c>
      <c r="D1606" s="41">
        <v>10166.24</v>
      </c>
      <c r="E1606" s="31" t="s">
        <v>2407</v>
      </c>
      <c r="F1606" s="35" t="str">
        <f>INDEX('Crosswalk Particulates'!$B:$B,MATCH('2017 EPA Data'!A1606,'Crosswalk Particulates'!$A:$A,0))</f>
        <v>process-ngps-industry</v>
      </c>
      <c r="G1606" s="39">
        <f>INDEX('Crosswalk Particulates'!$E:$E,MATCH('2017 EPA Data'!$B1606,'Crosswalk Particulates'!$D:$D,0))</f>
        <v>0</v>
      </c>
      <c r="H1606" s="50">
        <f t="shared" si="25"/>
        <v>0</v>
      </c>
    </row>
    <row r="1607" spans="1:8" hidden="1">
      <c r="A1607" s="31" t="s">
        <v>2489</v>
      </c>
      <c r="B1607" s="31" t="s">
        <v>2613</v>
      </c>
      <c r="C1607" s="31" t="s">
        <v>2406</v>
      </c>
      <c r="D1607" s="41">
        <v>10071.344955758273</v>
      </c>
      <c r="E1607" s="31" t="s">
        <v>2407</v>
      </c>
      <c r="F1607" s="35" t="str">
        <f>INDEX('Crosswalk Particulates'!$B:$B,MATCH('2017 EPA Data'!A1607,'Crosswalk Particulates'!$A:$A,0))</f>
        <v>industry-fuel-biomass</v>
      </c>
      <c r="G1607" s="39">
        <f>INDEX('Crosswalk Particulates'!$E:$E,MATCH('2017 EPA Data'!$B1607,'Crosswalk Particulates'!$D:$D,0))</f>
        <v>0</v>
      </c>
      <c r="H1607" s="50">
        <f t="shared" si="25"/>
        <v>0</v>
      </c>
    </row>
    <row r="1608" spans="1:8" hidden="1">
      <c r="A1608" s="31" t="s">
        <v>2416</v>
      </c>
      <c r="B1608" s="31" t="s">
        <v>2564</v>
      </c>
      <c r="C1608" s="31" t="s">
        <v>2406</v>
      </c>
      <c r="D1608" s="41">
        <v>10068.118564448974</v>
      </c>
      <c r="E1608" s="31" t="s">
        <v>2407</v>
      </c>
      <c r="F1608" s="35" t="str">
        <f>INDEX('Crosswalk Particulates'!$B:$B,MATCH('2017 EPA Data'!A1608,'Crosswalk Particulates'!$A:$A,0))</f>
        <v>Transportation Sector</v>
      </c>
      <c r="G1608" s="39">
        <f>INDEX('Crosswalk Particulates'!$E:$E,MATCH('2017 EPA Data'!$B1608,'Crosswalk Particulates'!$D:$D,0))</f>
        <v>0</v>
      </c>
      <c r="H1608" s="50">
        <f t="shared" si="25"/>
        <v>0</v>
      </c>
    </row>
    <row r="1609" spans="1:8" hidden="1">
      <c r="A1609" s="31" t="s">
        <v>2444</v>
      </c>
      <c r="B1609" s="31" t="s">
        <v>2463</v>
      </c>
      <c r="C1609" s="31" t="s">
        <v>2406</v>
      </c>
      <c r="D1609" s="41">
        <v>10056.962</v>
      </c>
      <c r="E1609" s="31" t="s">
        <v>2407</v>
      </c>
      <c r="F1609" s="35" t="str">
        <f>INDEX('Crosswalk Particulates'!$B:$B,MATCH('2017 EPA Data'!A1609,'Crosswalk Particulates'!$A:$A,0))</f>
        <v>process-other-industry</v>
      </c>
      <c r="G1609" s="39">
        <f>INDEX('Crosswalk Particulates'!$E:$E,MATCH('2017 EPA Data'!$B1609,'Crosswalk Particulates'!$D:$D,0))</f>
        <v>0</v>
      </c>
      <c r="H1609" s="50">
        <f t="shared" si="25"/>
        <v>0</v>
      </c>
    </row>
    <row r="1610" spans="1:8" hidden="1">
      <c r="A1610" s="31" t="s">
        <v>2436</v>
      </c>
      <c r="B1610" s="31" t="s">
        <v>2425</v>
      </c>
      <c r="C1610" s="31" t="s">
        <v>2406</v>
      </c>
      <c r="D1610" s="41">
        <v>10036.843103817</v>
      </c>
      <c r="E1610" s="31" t="s">
        <v>2407</v>
      </c>
      <c r="F1610" s="35" t="str">
        <f>INDEX('Crosswalk Particulates'!$B:$B,MATCH('2017 EPA Data'!A1610,'Crosswalk Particulates'!$A:$A,0))</f>
        <v>process-other-industry</v>
      </c>
      <c r="G1610" s="39">
        <f>INDEX('Crosswalk Particulates'!$E:$E,MATCH('2017 EPA Data'!$B1610,'Crosswalk Particulates'!$D:$D,0))</f>
        <v>0</v>
      </c>
      <c r="H1610" s="50">
        <f t="shared" si="25"/>
        <v>0</v>
      </c>
    </row>
    <row r="1611" spans="1:8" hidden="1">
      <c r="A1611" s="31" t="s">
        <v>2440</v>
      </c>
      <c r="B1611" s="31" t="s">
        <v>2523</v>
      </c>
      <c r="D1611" s="41">
        <v>9987.8478596602963</v>
      </c>
      <c r="E1611" s="31" t="s">
        <v>2411</v>
      </c>
      <c r="F1611" s="35" t="str">
        <f>INDEX('Crosswalk Particulates'!$B:$B,MATCH('2017 EPA Data'!A1611,'Crosswalk Particulates'!$A:$A,0))</f>
        <v>industry-fuel-natural gas</v>
      </c>
      <c r="G1611" s="39" t="str">
        <f>INDEX('Crosswalk Particulates'!$E:$E,MATCH('2017 EPA Data'!$B1611,'Crosswalk Particulates'!$D:$D,0))</f>
        <v>OC</v>
      </c>
      <c r="H1611" s="50">
        <f t="shared" si="25"/>
        <v>9060833939.3276825</v>
      </c>
    </row>
    <row r="1612" spans="1:8" hidden="1">
      <c r="A1612" s="31" t="s">
        <v>2471</v>
      </c>
      <c r="B1612" s="31" t="s">
        <v>2445</v>
      </c>
      <c r="C1612" s="31" t="s">
        <v>2446</v>
      </c>
      <c r="D1612" s="41">
        <v>9987.0668404952248</v>
      </c>
      <c r="E1612" s="31" t="s">
        <v>2411</v>
      </c>
      <c r="F1612" s="35" t="str">
        <f>INDEX('Crosswalk Particulates'!$B:$B,MATCH('2017 EPA Data'!A1612,'Crosswalk Particulates'!$A:$A,0))</f>
        <v>Commercial Buildings Sector</v>
      </c>
      <c r="G1612" s="39" t="str">
        <f>INDEX('Crosswalk Particulates'!$E:$E,MATCH('2017 EPA Data'!$B1612,'Crosswalk Particulates'!$D:$D,0))</f>
        <v>VOC</v>
      </c>
      <c r="H1612" s="50">
        <f t="shared" si="25"/>
        <v>9060125409.8168621</v>
      </c>
    </row>
    <row r="1613" spans="1:8" hidden="1">
      <c r="A1613" s="31" t="s">
        <v>2467</v>
      </c>
      <c r="B1613" s="31" t="s">
        <v>2643</v>
      </c>
      <c r="C1613" s="31" t="s">
        <v>2406</v>
      </c>
      <c r="D1613" s="41">
        <v>9984.5934959999995</v>
      </c>
      <c r="E1613" s="31" t="s">
        <v>2407</v>
      </c>
      <c r="F1613" s="35" t="str">
        <f>INDEX('Crosswalk Particulates'!$B:$B,MATCH('2017 EPA Data'!A1613,'Crosswalk Particulates'!$A:$A,0))</f>
        <v>process-chemicals-industry</v>
      </c>
      <c r="G1613" s="39">
        <f>INDEX('Crosswalk Particulates'!$E:$E,MATCH('2017 EPA Data'!$B1613,'Crosswalk Particulates'!$D:$D,0))</f>
        <v>0</v>
      </c>
      <c r="H1613" s="50">
        <f t="shared" si="25"/>
        <v>0</v>
      </c>
    </row>
    <row r="1614" spans="1:8" hidden="1">
      <c r="A1614" s="31" t="s">
        <v>2496</v>
      </c>
      <c r="B1614" s="31" t="s">
        <v>2405</v>
      </c>
      <c r="C1614" s="31" t="s">
        <v>2406</v>
      </c>
      <c r="D1614" s="41">
        <v>9971.3279999999995</v>
      </c>
      <c r="E1614" s="31" t="s">
        <v>2407</v>
      </c>
      <c r="F1614" s="35" t="str">
        <f>INDEX('Crosswalk Particulates'!$B:$B,MATCH('2017 EPA Data'!A1614,'Crosswalk Particulates'!$A:$A,0))</f>
        <v>process-cement-industry</v>
      </c>
      <c r="G1614" s="39">
        <f>INDEX('Crosswalk Particulates'!$E:$E,MATCH('2017 EPA Data'!$B1614,'Crosswalk Particulates'!$D:$D,0))</f>
        <v>0</v>
      </c>
      <c r="H1614" s="50">
        <f t="shared" si="25"/>
        <v>0</v>
      </c>
    </row>
    <row r="1615" spans="1:8" hidden="1">
      <c r="A1615" s="31" t="s">
        <v>2496</v>
      </c>
      <c r="B1615" s="31" t="s">
        <v>2409</v>
      </c>
      <c r="C1615" s="31" t="s">
        <v>2410</v>
      </c>
      <c r="D1615" s="41">
        <v>9953.9369999999999</v>
      </c>
      <c r="E1615" s="31" t="s">
        <v>2411</v>
      </c>
      <c r="F1615" s="35" t="str">
        <f>INDEX('Crosswalk Particulates'!$B:$B,MATCH('2017 EPA Data'!A1615,'Crosswalk Particulates'!$A:$A,0))</f>
        <v>process-cement-industry</v>
      </c>
      <c r="G1615" s="39">
        <f>INDEX('Crosswalk Particulates'!$E:$E,MATCH('2017 EPA Data'!$B1615,'Crosswalk Particulates'!$D:$D,0))</f>
        <v>0</v>
      </c>
      <c r="H1615" s="50">
        <f t="shared" si="25"/>
        <v>9030070488.3381271</v>
      </c>
    </row>
    <row r="1616" spans="1:8" hidden="1">
      <c r="A1616" s="31" t="s">
        <v>2481</v>
      </c>
      <c r="B1616" s="31" t="s">
        <v>2425</v>
      </c>
      <c r="C1616" s="31" t="s">
        <v>2406</v>
      </c>
      <c r="D1616" s="41">
        <v>9930.8035277599993</v>
      </c>
      <c r="E1616" s="31" t="s">
        <v>2407</v>
      </c>
      <c r="F1616" s="35" t="str">
        <f>INDEX('Crosswalk Particulates'!$B:$B,MATCH('2017 EPA Data'!A1616,'Crosswalk Particulates'!$A:$A,0))</f>
        <v>process-ngps-industry</v>
      </c>
      <c r="G1616" s="39">
        <f>INDEX('Crosswalk Particulates'!$E:$E,MATCH('2017 EPA Data'!$B1616,'Crosswalk Particulates'!$D:$D,0))</f>
        <v>0</v>
      </c>
      <c r="H1616" s="50">
        <f t="shared" si="25"/>
        <v>0</v>
      </c>
    </row>
    <row r="1617" spans="1:8" hidden="1">
      <c r="A1617" s="31" t="s">
        <v>2521</v>
      </c>
      <c r="B1617" s="31" t="s">
        <v>2482</v>
      </c>
      <c r="C1617" s="31" t="s">
        <v>2406</v>
      </c>
      <c r="D1617" s="41">
        <v>9874.7916239999995</v>
      </c>
      <c r="E1617" s="31" t="s">
        <v>2407</v>
      </c>
      <c r="F1617" s="35" t="str">
        <f>INDEX('Crosswalk Particulates'!$B:$B,MATCH('2017 EPA Data'!A1617,'Crosswalk Particulates'!$A:$A,0))</f>
        <v>industry-fuel-other</v>
      </c>
      <c r="G1617" s="39">
        <f>INDEX('Crosswalk Particulates'!$E:$E,MATCH('2017 EPA Data'!$B1617,'Crosswalk Particulates'!$D:$D,0))</f>
        <v>0</v>
      </c>
      <c r="H1617" s="50">
        <f t="shared" si="25"/>
        <v>0</v>
      </c>
    </row>
    <row r="1618" spans="1:8" hidden="1">
      <c r="A1618" s="31" t="s">
        <v>2454</v>
      </c>
      <c r="B1618" s="31" t="s">
        <v>2561</v>
      </c>
      <c r="C1618" s="31" t="s">
        <v>2406</v>
      </c>
      <c r="D1618" s="41">
        <v>9856.2768593199999</v>
      </c>
      <c r="E1618" s="31" t="s">
        <v>2407</v>
      </c>
      <c r="F1618" s="35" t="str">
        <f>INDEX('Crosswalk Particulates'!$B:$B,MATCH('2017 EPA Data'!A1618,'Crosswalk Particulates'!$A:$A,0))</f>
        <v>Electricity Sector</v>
      </c>
      <c r="G1618" s="39">
        <f>INDEX('Crosswalk Particulates'!$E:$E,MATCH('2017 EPA Data'!$B1618,'Crosswalk Particulates'!$D:$D,0))</f>
        <v>0</v>
      </c>
      <c r="H1618" s="50">
        <f t="shared" si="25"/>
        <v>0</v>
      </c>
    </row>
    <row r="1619" spans="1:8" hidden="1">
      <c r="A1619" s="31" t="s">
        <v>2440</v>
      </c>
      <c r="B1619" s="31" t="s">
        <v>2546</v>
      </c>
      <c r="D1619" s="41">
        <v>9847</v>
      </c>
      <c r="E1619" s="31" t="s">
        <v>2407</v>
      </c>
      <c r="F1619" s="35" t="str">
        <f>INDEX('Crosswalk Particulates'!$B:$B,MATCH('2017 EPA Data'!A1619,'Crosswalk Particulates'!$A:$A,0))</f>
        <v>industry-fuel-natural gas</v>
      </c>
      <c r="G1619" s="39">
        <f>INDEX('Crosswalk Particulates'!$E:$E,MATCH('2017 EPA Data'!$B1619,'Crosswalk Particulates'!$D:$D,0))</f>
        <v>0</v>
      </c>
      <c r="H1619" s="50">
        <f t="shared" si="25"/>
        <v>0</v>
      </c>
    </row>
    <row r="1620" spans="1:8" hidden="1">
      <c r="A1620" s="31" t="s">
        <v>2467</v>
      </c>
      <c r="B1620" s="31" t="s">
        <v>2622</v>
      </c>
      <c r="C1620" s="31" t="s">
        <v>2406</v>
      </c>
      <c r="D1620" s="41">
        <v>9840.7539030000007</v>
      </c>
      <c r="E1620" s="31" t="s">
        <v>2407</v>
      </c>
      <c r="F1620" s="35" t="str">
        <f>INDEX('Crosswalk Particulates'!$B:$B,MATCH('2017 EPA Data'!A1620,'Crosswalk Particulates'!$A:$A,0))</f>
        <v>process-chemicals-industry</v>
      </c>
      <c r="G1620" s="39">
        <f>INDEX('Crosswalk Particulates'!$E:$E,MATCH('2017 EPA Data'!$B1620,'Crosswalk Particulates'!$D:$D,0))</f>
        <v>0</v>
      </c>
      <c r="H1620" s="50">
        <f t="shared" si="25"/>
        <v>0</v>
      </c>
    </row>
    <row r="1621" spans="1:8" hidden="1">
      <c r="A1621" s="31" t="s">
        <v>2521</v>
      </c>
      <c r="B1621" s="31" t="s">
        <v>2425</v>
      </c>
      <c r="C1621" s="31" t="s">
        <v>2406</v>
      </c>
      <c r="D1621" s="41">
        <v>9829.0033659410019</v>
      </c>
      <c r="E1621" s="31" t="s">
        <v>2407</v>
      </c>
      <c r="F1621" s="35" t="str">
        <f>INDEX('Crosswalk Particulates'!$B:$B,MATCH('2017 EPA Data'!A1621,'Crosswalk Particulates'!$A:$A,0))</f>
        <v>industry-fuel-other</v>
      </c>
      <c r="G1621" s="39">
        <f>INDEX('Crosswalk Particulates'!$E:$E,MATCH('2017 EPA Data'!$B1621,'Crosswalk Particulates'!$D:$D,0))</f>
        <v>0</v>
      </c>
      <c r="H1621" s="50">
        <f t="shared" si="25"/>
        <v>0</v>
      </c>
    </row>
    <row r="1622" spans="1:8" hidden="1">
      <c r="A1622" s="31" t="s">
        <v>2408</v>
      </c>
      <c r="B1622" s="31" t="s">
        <v>2643</v>
      </c>
      <c r="C1622" s="31" t="s">
        <v>2406</v>
      </c>
      <c r="D1622" s="41">
        <v>9804.5271193200006</v>
      </c>
      <c r="E1622" s="31" t="s">
        <v>2407</v>
      </c>
      <c r="F1622" s="35" t="str">
        <f>INDEX('Crosswalk Particulates'!$B:$B,MATCH('2017 EPA Data'!A1622,'Crosswalk Particulates'!$A:$A,0))</f>
        <v>process-other-industry</v>
      </c>
      <c r="G1622" s="39">
        <f>INDEX('Crosswalk Particulates'!$E:$E,MATCH('2017 EPA Data'!$B1622,'Crosswalk Particulates'!$D:$D,0))</f>
        <v>0</v>
      </c>
      <c r="H1622" s="50">
        <f t="shared" si="25"/>
        <v>0</v>
      </c>
    </row>
    <row r="1623" spans="1:8" hidden="1">
      <c r="A1623" s="31" t="s">
        <v>2408</v>
      </c>
      <c r="B1623" s="31" t="s">
        <v>2567</v>
      </c>
      <c r="C1623" s="31" t="s">
        <v>2406</v>
      </c>
      <c r="D1623" s="41">
        <v>9765.4544595511998</v>
      </c>
      <c r="E1623" s="31" t="s">
        <v>2407</v>
      </c>
      <c r="F1623" s="35" t="str">
        <f>INDEX('Crosswalk Particulates'!$B:$B,MATCH('2017 EPA Data'!A1623,'Crosswalk Particulates'!$A:$A,0))</f>
        <v>process-other-industry</v>
      </c>
      <c r="G1623" s="39">
        <f>INDEX('Crosswalk Particulates'!$E:$E,MATCH('2017 EPA Data'!$B1623,'Crosswalk Particulates'!$D:$D,0))</f>
        <v>0</v>
      </c>
      <c r="H1623" s="50">
        <f t="shared" si="25"/>
        <v>0</v>
      </c>
    </row>
    <row r="1624" spans="1:8" hidden="1">
      <c r="A1624" s="31" t="s">
        <v>2448</v>
      </c>
      <c r="B1624" s="31" t="s">
        <v>2457</v>
      </c>
      <c r="C1624" s="31" t="s">
        <v>2406</v>
      </c>
      <c r="D1624" s="41">
        <v>9733.4044653244</v>
      </c>
      <c r="E1624" s="31" t="s">
        <v>2407</v>
      </c>
      <c r="F1624" s="35" t="str">
        <f>INDEX('Crosswalk Particulates'!$B:$B,MATCH('2017 EPA Data'!A1624,'Crosswalk Particulates'!$A:$A,0))</f>
        <v>process-waste-industry</v>
      </c>
      <c r="G1624" s="39">
        <f>INDEX('Crosswalk Particulates'!$E:$E,MATCH('2017 EPA Data'!$B1624,'Crosswalk Particulates'!$D:$D,0))</f>
        <v>0</v>
      </c>
      <c r="H1624" s="50">
        <f t="shared" si="25"/>
        <v>0</v>
      </c>
    </row>
    <row r="1625" spans="1:8" hidden="1">
      <c r="A1625" s="31" t="s">
        <v>2458</v>
      </c>
      <c r="B1625" s="31" t="s">
        <v>2447</v>
      </c>
      <c r="C1625" s="31" t="s">
        <v>2406</v>
      </c>
      <c r="D1625" s="41">
        <v>9729.0325055577996</v>
      </c>
      <c r="E1625" s="31" t="s">
        <v>2407</v>
      </c>
      <c r="F1625" s="35" t="str">
        <f>INDEX('Crosswalk Particulates'!$B:$B,MATCH('2017 EPA Data'!A1625,'Crosswalk Particulates'!$A:$A,0))</f>
        <v>Transportation Sector</v>
      </c>
      <c r="G1625" s="39">
        <f>INDEX('Crosswalk Particulates'!$E:$E,MATCH('2017 EPA Data'!$B1625,'Crosswalk Particulates'!$D:$D,0))</f>
        <v>0</v>
      </c>
      <c r="H1625" s="50">
        <f t="shared" si="25"/>
        <v>0</v>
      </c>
    </row>
    <row r="1626" spans="1:8" hidden="1">
      <c r="A1626" s="31" t="s">
        <v>2489</v>
      </c>
      <c r="B1626" s="31" t="s">
        <v>2509</v>
      </c>
      <c r="C1626" s="31" t="s">
        <v>2406</v>
      </c>
      <c r="D1626" s="41">
        <v>9708.1785070749174</v>
      </c>
      <c r="E1626" s="31" t="s">
        <v>2407</v>
      </c>
      <c r="F1626" s="35" t="str">
        <f>INDEX('Crosswalk Particulates'!$B:$B,MATCH('2017 EPA Data'!A1626,'Crosswalk Particulates'!$A:$A,0))</f>
        <v>industry-fuel-biomass</v>
      </c>
      <c r="G1626" s="39">
        <f>INDEX('Crosswalk Particulates'!$E:$E,MATCH('2017 EPA Data'!$B1626,'Crosswalk Particulates'!$D:$D,0))</f>
        <v>0</v>
      </c>
      <c r="H1626" s="50">
        <f t="shared" si="25"/>
        <v>0</v>
      </c>
    </row>
    <row r="1627" spans="1:8" hidden="1">
      <c r="A1627" s="31" t="s">
        <v>2440</v>
      </c>
      <c r="B1627" s="31" t="s">
        <v>2534</v>
      </c>
      <c r="C1627" s="31" t="s">
        <v>2406</v>
      </c>
      <c r="D1627" s="41">
        <v>9703.2172320853242</v>
      </c>
      <c r="E1627" s="31" t="s">
        <v>2407</v>
      </c>
      <c r="F1627" s="35" t="str">
        <f>INDEX('Crosswalk Particulates'!$B:$B,MATCH('2017 EPA Data'!A1627,'Crosswalk Particulates'!$A:$A,0))</f>
        <v>industry-fuel-natural gas</v>
      </c>
      <c r="G1627" s="39">
        <f>INDEX('Crosswalk Particulates'!$E:$E,MATCH('2017 EPA Data'!$B1627,'Crosswalk Particulates'!$D:$D,0))</f>
        <v>0</v>
      </c>
      <c r="H1627" s="50">
        <f t="shared" si="25"/>
        <v>0</v>
      </c>
    </row>
    <row r="1628" spans="1:8" hidden="1">
      <c r="A1628" s="31" t="s">
        <v>2427</v>
      </c>
      <c r="B1628" s="31" t="s">
        <v>2642</v>
      </c>
      <c r="D1628" s="41">
        <v>9699.6200029151478</v>
      </c>
      <c r="E1628" s="31" t="s">
        <v>2411</v>
      </c>
      <c r="F1628" s="35" t="str">
        <f>INDEX('Crosswalk Particulates'!$B:$B,MATCH('2017 EPA Data'!A1628,'Crosswalk Particulates'!$A:$A,0))</f>
        <v>process-other-industry</v>
      </c>
      <c r="G1628" s="39">
        <f>INDEX('Crosswalk Particulates'!$E:$E,MATCH('2017 EPA Data'!$B1628,'Crosswalk Particulates'!$D:$D,0))</f>
        <v>0</v>
      </c>
      <c r="H1628" s="50">
        <f t="shared" si="25"/>
        <v>8799357715.0848217</v>
      </c>
    </row>
    <row r="1629" spans="1:8" hidden="1">
      <c r="A1629" s="31" t="s">
        <v>2520</v>
      </c>
      <c r="B1629" s="31" t="s">
        <v>2424</v>
      </c>
      <c r="C1629" s="31" t="s">
        <v>2406</v>
      </c>
      <c r="D1629" s="41">
        <v>9682.0846613361282</v>
      </c>
      <c r="E1629" s="31" t="s">
        <v>2407</v>
      </c>
      <c r="F1629" s="35" t="str">
        <f>INDEX('Crosswalk Particulates'!$B:$B,MATCH('2017 EPA Data'!A1629,'Crosswalk Particulates'!$A:$A,0))</f>
        <v>Residential Buildings Sector</v>
      </c>
      <c r="G1629" s="39">
        <f>INDEX('Crosswalk Particulates'!$E:$E,MATCH('2017 EPA Data'!$B1629,'Crosswalk Particulates'!$D:$D,0))</f>
        <v>0</v>
      </c>
      <c r="H1629" s="50">
        <f t="shared" si="25"/>
        <v>0</v>
      </c>
    </row>
    <row r="1630" spans="1:8" hidden="1">
      <c r="A1630" s="31" t="s">
        <v>2448</v>
      </c>
      <c r="B1630" s="31" t="s">
        <v>2640</v>
      </c>
      <c r="C1630" s="31" t="s">
        <v>2406</v>
      </c>
      <c r="D1630" s="41">
        <v>9625.1478699536692</v>
      </c>
      <c r="E1630" s="31" t="s">
        <v>2407</v>
      </c>
      <c r="F1630" s="35" t="str">
        <f>INDEX('Crosswalk Particulates'!$B:$B,MATCH('2017 EPA Data'!A1630,'Crosswalk Particulates'!$A:$A,0))</f>
        <v>process-waste-industry</v>
      </c>
      <c r="G1630" s="39">
        <f>INDEX('Crosswalk Particulates'!$E:$E,MATCH('2017 EPA Data'!$B1630,'Crosswalk Particulates'!$D:$D,0))</f>
        <v>0</v>
      </c>
      <c r="H1630" s="50">
        <f t="shared" si="25"/>
        <v>0</v>
      </c>
    </row>
    <row r="1631" spans="1:8" hidden="1">
      <c r="A1631" s="31" t="s">
        <v>2497</v>
      </c>
      <c r="B1631" s="31" t="s">
        <v>2420</v>
      </c>
      <c r="C1631" s="31" t="s">
        <v>2406</v>
      </c>
      <c r="D1631" s="41">
        <v>9592.8790785500005</v>
      </c>
      <c r="E1631" s="31" t="s">
        <v>2407</v>
      </c>
      <c r="F1631" s="35" t="str">
        <f>INDEX('Crosswalk Particulates'!$B:$B,MATCH('2017 EPA Data'!A1631,'Crosswalk Particulates'!$A:$A,0))</f>
        <v>Electricity Sector</v>
      </c>
      <c r="G1631" s="39">
        <f>INDEX('Crosswalk Particulates'!$E:$E,MATCH('2017 EPA Data'!$B1631,'Crosswalk Particulates'!$D:$D,0))</f>
        <v>0</v>
      </c>
      <c r="H1631" s="50">
        <f t="shared" si="25"/>
        <v>0</v>
      </c>
    </row>
    <row r="1632" spans="1:8" hidden="1">
      <c r="A1632" s="31" t="s">
        <v>2485</v>
      </c>
      <c r="B1632" s="31" t="s">
        <v>2615</v>
      </c>
      <c r="C1632" s="31" t="s">
        <v>2406</v>
      </c>
      <c r="D1632" s="41">
        <v>9578.7980760298124</v>
      </c>
      <c r="E1632" s="31" t="s">
        <v>2407</v>
      </c>
      <c r="F1632" s="35" t="str">
        <f>INDEX('Crosswalk Particulates'!$B:$B,MATCH('2017 EPA Data'!A1632,'Crosswalk Particulates'!$A:$A,0))</f>
        <v>industry-fuel-coal</v>
      </c>
      <c r="G1632" s="39">
        <f>INDEX('Crosswalk Particulates'!$E:$E,MATCH('2017 EPA Data'!$B1632,'Crosswalk Particulates'!$D:$D,0))</f>
        <v>0</v>
      </c>
      <c r="H1632" s="50">
        <f t="shared" si="25"/>
        <v>0</v>
      </c>
    </row>
    <row r="1633" spans="1:8" hidden="1">
      <c r="A1633" s="31" t="s">
        <v>2521</v>
      </c>
      <c r="B1633" s="31" t="s">
        <v>2573</v>
      </c>
      <c r="C1633" s="31" t="s">
        <v>2406</v>
      </c>
      <c r="D1633" s="41">
        <v>9538.2278000000006</v>
      </c>
      <c r="E1633" s="31" t="s">
        <v>2407</v>
      </c>
      <c r="F1633" s="35" t="str">
        <f>INDEX('Crosswalk Particulates'!$B:$B,MATCH('2017 EPA Data'!A1633,'Crosswalk Particulates'!$A:$A,0))</f>
        <v>industry-fuel-other</v>
      </c>
      <c r="G1633" s="39">
        <f>INDEX('Crosswalk Particulates'!$E:$E,MATCH('2017 EPA Data'!$B1633,'Crosswalk Particulates'!$D:$D,0))</f>
        <v>0</v>
      </c>
      <c r="H1633" s="50">
        <f t="shared" si="25"/>
        <v>0</v>
      </c>
    </row>
    <row r="1634" spans="1:8" hidden="1">
      <c r="A1634" s="31" t="s">
        <v>2470</v>
      </c>
      <c r="B1634" s="31" t="s">
        <v>2437</v>
      </c>
      <c r="C1634" s="31" t="s">
        <v>2406</v>
      </c>
      <c r="D1634" s="41">
        <v>9537.7528414503904</v>
      </c>
      <c r="E1634" s="31" t="s">
        <v>2407</v>
      </c>
      <c r="F1634" s="35" t="str">
        <f>INDEX('Crosswalk Particulates'!$B:$B,MATCH('2017 EPA Data'!A1634,'Crosswalk Particulates'!$A:$A,0))</f>
        <v>Electricity Sector</v>
      </c>
      <c r="G1634" s="39">
        <f>INDEX('Crosswalk Particulates'!$E:$E,MATCH('2017 EPA Data'!$B1634,'Crosswalk Particulates'!$D:$D,0))</f>
        <v>0</v>
      </c>
      <c r="H1634" s="50">
        <f t="shared" si="25"/>
        <v>0</v>
      </c>
    </row>
    <row r="1635" spans="1:8" hidden="1">
      <c r="A1635" s="31" t="s">
        <v>2521</v>
      </c>
      <c r="B1635" s="31" t="s">
        <v>2479</v>
      </c>
      <c r="C1635" s="31" t="s">
        <v>2446</v>
      </c>
      <c r="D1635" s="41">
        <v>9530.75011311657</v>
      </c>
      <c r="E1635" s="31" t="s">
        <v>2411</v>
      </c>
      <c r="F1635" s="35" t="str">
        <f>INDEX('Crosswalk Particulates'!$B:$B,MATCH('2017 EPA Data'!A1635,'Crosswalk Particulates'!$A:$A,0))</f>
        <v>industry-fuel-other</v>
      </c>
      <c r="G1635" s="39" t="str">
        <f>INDEX('Crosswalk Particulates'!$E:$E,MATCH('2017 EPA Data'!$B1635,'Crosswalk Particulates'!$D:$D,0))</f>
        <v>PM10</v>
      </c>
      <c r="H1635" s="50">
        <f t="shared" si="25"/>
        <v>8646161345.8251953</v>
      </c>
    </row>
    <row r="1636" spans="1:8" hidden="1">
      <c r="A1636" s="31" t="s">
        <v>2485</v>
      </c>
      <c r="B1636" s="31" t="s">
        <v>2519</v>
      </c>
      <c r="D1636" s="41">
        <v>9527.0257277264991</v>
      </c>
      <c r="E1636" s="31" t="s">
        <v>2411</v>
      </c>
      <c r="F1636" s="35" t="str">
        <f>INDEX('Crosswalk Particulates'!$B:$B,MATCH('2017 EPA Data'!A1636,'Crosswalk Particulates'!$A:$A,0))</f>
        <v>industry-fuel-coal</v>
      </c>
      <c r="G1636" s="39">
        <f>INDEX('Crosswalk Particulates'!$E:$E,MATCH('2017 EPA Data'!$B1636,'Crosswalk Particulates'!$D:$D,0))</f>
        <v>0</v>
      </c>
      <c r="H1636" s="50">
        <f t="shared" si="25"/>
        <v>8642782636.2153111</v>
      </c>
    </row>
    <row r="1637" spans="1:8" hidden="1">
      <c r="A1637" s="31" t="s">
        <v>2470</v>
      </c>
      <c r="B1637" s="31" t="s">
        <v>2445</v>
      </c>
      <c r="C1637" s="31" t="s">
        <v>2446</v>
      </c>
      <c r="D1637" s="41">
        <v>9492.5741531646472</v>
      </c>
      <c r="E1637" s="31" t="s">
        <v>2411</v>
      </c>
      <c r="F1637" s="35" t="str">
        <f>INDEX('Crosswalk Particulates'!$B:$B,MATCH('2017 EPA Data'!A1637,'Crosswalk Particulates'!$A:$A,0))</f>
        <v>Electricity Sector</v>
      </c>
      <c r="G1637" s="39" t="str">
        <f>INDEX('Crosswalk Particulates'!$E:$E,MATCH('2017 EPA Data'!$B1637,'Crosswalk Particulates'!$D:$D,0))</f>
        <v>VOC</v>
      </c>
      <c r="H1637" s="50">
        <f t="shared" si="25"/>
        <v>8611528656.3350124</v>
      </c>
    </row>
    <row r="1638" spans="1:8" hidden="1">
      <c r="A1638" s="31" t="s">
        <v>2444</v>
      </c>
      <c r="B1638" s="31" t="s">
        <v>2592</v>
      </c>
      <c r="C1638" s="31" t="s">
        <v>2406</v>
      </c>
      <c r="D1638" s="41">
        <v>9488.9653300280006</v>
      </c>
      <c r="E1638" s="31" t="s">
        <v>2407</v>
      </c>
      <c r="F1638" s="35" t="str">
        <f>INDEX('Crosswalk Particulates'!$B:$B,MATCH('2017 EPA Data'!A1638,'Crosswalk Particulates'!$A:$A,0))</f>
        <v>process-other-industry</v>
      </c>
      <c r="G1638" s="39">
        <f>INDEX('Crosswalk Particulates'!$E:$E,MATCH('2017 EPA Data'!$B1638,'Crosswalk Particulates'!$D:$D,0))</f>
        <v>0</v>
      </c>
      <c r="H1638" s="50">
        <f t="shared" si="25"/>
        <v>0</v>
      </c>
    </row>
    <row r="1639" spans="1:8" hidden="1">
      <c r="A1639" s="31" t="s">
        <v>2448</v>
      </c>
      <c r="B1639" s="31" t="s">
        <v>2429</v>
      </c>
      <c r="C1639" s="31" t="s">
        <v>2406</v>
      </c>
      <c r="D1639" s="41">
        <v>9468.1606629595699</v>
      </c>
      <c r="E1639" s="31" t="s">
        <v>2407</v>
      </c>
      <c r="F1639" s="35" t="str">
        <f>INDEX('Crosswalk Particulates'!$B:$B,MATCH('2017 EPA Data'!A1639,'Crosswalk Particulates'!$A:$A,0))</f>
        <v>process-waste-industry</v>
      </c>
      <c r="G1639" s="39">
        <f>INDEX('Crosswalk Particulates'!$E:$E,MATCH('2017 EPA Data'!$B1639,'Crosswalk Particulates'!$D:$D,0))</f>
        <v>0</v>
      </c>
      <c r="H1639" s="50">
        <f t="shared" si="25"/>
        <v>0</v>
      </c>
    </row>
    <row r="1640" spans="1:8" hidden="1">
      <c r="A1640" s="31" t="s">
        <v>2489</v>
      </c>
      <c r="B1640" s="31" t="s">
        <v>2445</v>
      </c>
      <c r="C1640" s="31" t="s">
        <v>2446</v>
      </c>
      <c r="D1640" s="41">
        <v>9449.8012626830896</v>
      </c>
      <c r="E1640" s="31" t="s">
        <v>2411</v>
      </c>
      <c r="F1640" s="35" t="str">
        <f>INDEX('Crosswalk Particulates'!$B:$B,MATCH('2017 EPA Data'!A1640,'Crosswalk Particulates'!$A:$A,0))</f>
        <v>industry-fuel-biomass</v>
      </c>
      <c r="G1640" s="39" t="str">
        <f>INDEX('Crosswalk Particulates'!$E:$E,MATCH('2017 EPA Data'!$B1640,'Crosswalk Particulates'!$D:$D,0))</f>
        <v>VOC</v>
      </c>
      <c r="H1640" s="50">
        <f t="shared" si="25"/>
        <v>8572725696.6580095</v>
      </c>
    </row>
    <row r="1641" spans="1:8" hidden="1">
      <c r="A1641" s="31" t="s">
        <v>2431</v>
      </c>
      <c r="B1641" s="31" t="s">
        <v>2468</v>
      </c>
      <c r="C1641" s="31" t="s">
        <v>2406</v>
      </c>
      <c r="D1641" s="41">
        <v>9419.7999999999993</v>
      </c>
      <c r="E1641" s="31" t="s">
        <v>2407</v>
      </c>
      <c r="F1641" s="35" t="str">
        <f>INDEX('Crosswalk Particulates'!$B:$B,MATCH('2017 EPA Data'!A1641,'Crosswalk Particulates'!$A:$A,0))</f>
        <v>process-ngps-industry</v>
      </c>
      <c r="G1641" s="39">
        <f>INDEX('Crosswalk Particulates'!$E:$E,MATCH('2017 EPA Data'!$B1641,'Crosswalk Particulates'!$D:$D,0))</f>
        <v>0</v>
      </c>
      <c r="H1641" s="50">
        <f t="shared" si="25"/>
        <v>0</v>
      </c>
    </row>
    <row r="1642" spans="1:8" hidden="1">
      <c r="A1642" s="31" t="s">
        <v>2448</v>
      </c>
      <c r="B1642" s="31" t="s">
        <v>2603</v>
      </c>
      <c r="C1642" s="31" t="s">
        <v>2406</v>
      </c>
      <c r="D1642" s="41">
        <v>9396.0400000000009</v>
      </c>
      <c r="E1642" s="31" t="s">
        <v>2407</v>
      </c>
      <c r="F1642" s="35" t="str">
        <f>INDEX('Crosswalk Particulates'!$B:$B,MATCH('2017 EPA Data'!A1642,'Crosswalk Particulates'!$A:$A,0))</f>
        <v>process-waste-industry</v>
      </c>
      <c r="G1642" s="39">
        <f>INDEX('Crosswalk Particulates'!$E:$E,MATCH('2017 EPA Data'!$B1642,'Crosswalk Particulates'!$D:$D,0))</f>
        <v>0</v>
      </c>
      <c r="H1642" s="50">
        <f t="shared" si="25"/>
        <v>0</v>
      </c>
    </row>
    <row r="1643" spans="1:8" hidden="1">
      <c r="A1643" s="31" t="s">
        <v>2412</v>
      </c>
      <c r="B1643" s="31" t="s">
        <v>2605</v>
      </c>
      <c r="D1643" s="41">
        <v>9370.6303095231851</v>
      </c>
      <c r="E1643" s="31" t="s">
        <v>2411</v>
      </c>
      <c r="F1643" s="35" t="str">
        <f>INDEX('Crosswalk Particulates'!$B:$B,MATCH('2017 EPA Data'!A1643,'Crosswalk Particulates'!$A:$A,0))</f>
        <v>Transportation Sector</v>
      </c>
      <c r="G1643" s="39" t="str">
        <f>INDEX('Crosswalk Particulates'!$E:$E,MATCH('2017 EPA Data'!$B1643,'Crosswalk Particulates'!$D:$D,0))</f>
        <v>BC</v>
      </c>
      <c r="H1643" s="50">
        <f t="shared" si="25"/>
        <v>8500902930.6848221</v>
      </c>
    </row>
    <row r="1644" spans="1:8" hidden="1">
      <c r="A1644" s="31" t="s">
        <v>2448</v>
      </c>
      <c r="B1644" s="31" t="s">
        <v>2644</v>
      </c>
      <c r="C1644" s="31" t="s">
        <v>2406</v>
      </c>
      <c r="D1644" s="41">
        <v>9358.8405889999995</v>
      </c>
      <c r="E1644" s="31" t="s">
        <v>2407</v>
      </c>
      <c r="F1644" s="35" t="str">
        <f>INDEX('Crosswalk Particulates'!$B:$B,MATCH('2017 EPA Data'!A1644,'Crosswalk Particulates'!$A:$A,0))</f>
        <v>process-waste-industry</v>
      </c>
      <c r="G1644" s="39">
        <f>INDEX('Crosswalk Particulates'!$E:$E,MATCH('2017 EPA Data'!$B1644,'Crosswalk Particulates'!$D:$D,0))</f>
        <v>0</v>
      </c>
      <c r="H1644" s="50">
        <f t="shared" si="25"/>
        <v>0</v>
      </c>
    </row>
    <row r="1645" spans="1:8" hidden="1">
      <c r="A1645" s="31" t="s">
        <v>2408</v>
      </c>
      <c r="B1645" s="31" t="s">
        <v>2645</v>
      </c>
      <c r="C1645" s="31" t="s">
        <v>2406</v>
      </c>
      <c r="D1645" s="41">
        <v>9328.4889357924294</v>
      </c>
      <c r="E1645" s="31" t="s">
        <v>2407</v>
      </c>
      <c r="F1645" s="35" t="str">
        <f>INDEX('Crosswalk Particulates'!$B:$B,MATCH('2017 EPA Data'!A1645,'Crosswalk Particulates'!$A:$A,0))</f>
        <v>process-other-industry</v>
      </c>
      <c r="G1645" s="39">
        <f>INDEX('Crosswalk Particulates'!$E:$E,MATCH('2017 EPA Data'!$B1645,'Crosswalk Particulates'!$D:$D,0))</f>
        <v>0</v>
      </c>
      <c r="H1645" s="50">
        <f t="shared" si="25"/>
        <v>0</v>
      </c>
    </row>
    <row r="1646" spans="1:8" hidden="1">
      <c r="A1646" s="31" t="s">
        <v>2491</v>
      </c>
      <c r="B1646" s="31" t="s">
        <v>2450</v>
      </c>
      <c r="C1646" s="31" t="s">
        <v>2406</v>
      </c>
      <c r="D1646" s="41">
        <v>9321.8015759200007</v>
      </c>
      <c r="E1646" s="31" t="s">
        <v>2407</v>
      </c>
      <c r="F1646" s="35" t="str">
        <f>INDEX('Crosswalk Particulates'!$B:$B,MATCH('2017 EPA Data'!A1646,'Crosswalk Particulates'!$A:$A,0))</f>
        <v>process-other-industry</v>
      </c>
      <c r="G1646" s="39">
        <f>INDEX('Crosswalk Particulates'!$E:$E,MATCH('2017 EPA Data'!$B1646,'Crosswalk Particulates'!$D:$D,0))</f>
        <v>0</v>
      </c>
      <c r="H1646" s="50">
        <f t="shared" si="25"/>
        <v>0</v>
      </c>
    </row>
    <row r="1647" spans="1:8" hidden="1">
      <c r="A1647" s="31" t="s">
        <v>2431</v>
      </c>
      <c r="B1647" s="31" t="s">
        <v>2559</v>
      </c>
      <c r="C1647" s="31" t="s">
        <v>2406</v>
      </c>
      <c r="D1647" s="41">
        <v>9293.854360255018</v>
      </c>
      <c r="E1647" s="31" t="s">
        <v>2407</v>
      </c>
      <c r="F1647" s="35" t="str">
        <f>INDEX('Crosswalk Particulates'!$B:$B,MATCH('2017 EPA Data'!A1647,'Crosswalk Particulates'!$A:$A,0))</f>
        <v>process-ngps-industry</v>
      </c>
      <c r="G1647" s="39">
        <f>INDEX('Crosswalk Particulates'!$E:$E,MATCH('2017 EPA Data'!$B1647,'Crosswalk Particulates'!$D:$D,0))</f>
        <v>0</v>
      </c>
      <c r="H1647" s="50">
        <f t="shared" si="25"/>
        <v>0</v>
      </c>
    </row>
    <row r="1648" spans="1:8" hidden="1">
      <c r="A1648" s="31" t="s">
        <v>2481</v>
      </c>
      <c r="B1648" s="31" t="s">
        <v>2564</v>
      </c>
      <c r="C1648" s="31" t="s">
        <v>2406</v>
      </c>
      <c r="D1648" s="41">
        <v>9232.9948476675399</v>
      </c>
      <c r="E1648" s="31" t="s">
        <v>2407</v>
      </c>
      <c r="F1648" s="35" t="str">
        <f>INDEX('Crosswalk Particulates'!$B:$B,MATCH('2017 EPA Data'!A1648,'Crosswalk Particulates'!$A:$A,0))</f>
        <v>process-ngps-industry</v>
      </c>
      <c r="G1648" s="39">
        <f>INDEX('Crosswalk Particulates'!$E:$E,MATCH('2017 EPA Data'!$B1648,'Crosswalk Particulates'!$D:$D,0))</f>
        <v>0</v>
      </c>
      <c r="H1648" s="50">
        <f t="shared" si="25"/>
        <v>0</v>
      </c>
    </row>
    <row r="1649" spans="1:8" hidden="1">
      <c r="A1649" s="31" t="s">
        <v>2408</v>
      </c>
      <c r="B1649" s="31" t="s">
        <v>2586</v>
      </c>
      <c r="C1649" s="31" t="s">
        <v>2406</v>
      </c>
      <c r="D1649" s="41">
        <v>9199.3711797668002</v>
      </c>
      <c r="E1649" s="31" t="s">
        <v>2407</v>
      </c>
      <c r="F1649" s="35" t="str">
        <f>INDEX('Crosswalk Particulates'!$B:$B,MATCH('2017 EPA Data'!A1649,'Crosswalk Particulates'!$A:$A,0))</f>
        <v>process-other-industry</v>
      </c>
      <c r="G1649" s="39">
        <f>INDEX('Crosswalk Particulates'!$E:$E,MATCH('2017 EPA Data'!$B1649,'Crosswalk Particulates'!$D:$D,0))</f>
        <v>0</v>
      </c>
      <c r="H1649" s="50">
        <f t="shared" si="25"/>
        <v>0</v>
      </c>
    </row>
    <row r="1650" spans="1:8" hidden="1">
      <c r="A1650" s="31" t="s">
        <v>2481</v>
      </c>
      <c r="B1650" s="31" t="s">
        <v>2519</v>
      </c>
      <c r="D1650" s="41">
        <v>9173.84083830292</v>
      </c>
      <c r="E1650" s="31" t="s">
        <v>2411</v>
      </c>
      <c r="F1650" s="35" t="str">
        <f>INDEX('Crosswalk Particulates'!$B:$B,MATCH('2017 EPA Data'!A1650,'Crosswalk Particulates'!$A:$A,0))</f>
        <v>process-ngps-industry</v>
      </c>
      <c r="G1650" s="39">
        <f>INDEX('Crosswalk Particulates'!$E:$E,MATCH('2017 EPA Data'!$B1650,'Crosswalk Particulates'!$D:$D,0))</f>
        <v>0</v>
      </c>
      <c r="H1650" s="50">
        <f t="shared" si="25"/>
        <v>8322378313.0906191</v>
      </c>
    </row>
    <row r="1651" spans="1:8" hidden="1">
      <c r="A1651" s="31" t="s">
        <v>2485</v>
      </c>
      <c r="B1651" s="31" t="s">
        <v>2437</v>
      </c>
      <c r="C1651" s="31" t="s">
        <v>2406</v>
      </c>
      <c r="D1651" s="41">
        <v>9172.1357000000007</v>
      </c>
      <c r="E1651" s="31" t="s">
        <v>2407</v>
      </c>
      <c r="F1651" s="35" t="str">
        <f>INDEX('Crosswalk Particulates'!$B:$B,MATCH('2017 EPA Data'!A1651,'Crosswalk Particulates'!$A:$A,0))</f>
        <v>industry-fuel-coal</v>
      </c>
      <c r="G1651" s="39">
        <f>INDEX('Crosswalk Particulates'!$E:$E,MATCH('2017 EPA Data'!$B1651,'Crosswalk Particulates'!$D:$D,0))</f>
        <v>0</v>
      </c>
      <c r="H1651" s="50">
        <f t="shared" si="25"/>
        <v>0</v>
      </c>
    </row>
    <row r="1652" spans="1:8" hidden="1">
      <c r="A1652" s="31" t="s">
        <v>2475</v>
      </c>
      <c r="B1652" s="31" t="s">
        <v>2559</v>
      </c>
      <c r="C1652" s="31" t="s">
        <v>2406</v>
      </c>
      <c r="D1652" s="41">
        <v>9162.9894210000002</v>
      </c>
      <c r="E1652" s="31" t="s">
        <v>2407</v>
      </c>
      <c r="F1652" s="35" t="str">
        <f>INDEX('Crosswalk Particulates'!$B:$B,MATCH('2017 EPA Data'!A1652,'Crosswalk Particulates'!$A:$A,0))</f>
        <v>process-other-industry</v>
      </c>
      <c r="G1652" s="39">
        <f>INDEX('Crosswalk Particulates'!$E:$E,MATCH('2017 EPA Data'!$B1652,'Crosswalk Particulates'!$D:$D,0))</f>
        <v>0</v>
      </c>
      <c r="H1652" s="50">
        <f t="shared" si="25"/>
        <v>0</v>
      </c>
    </row>
    <row r="1653" spans="1:8" hidden="1">
      <c r="A1653" s="31" t="s">
        <v>2497</v>
      </c>
      <c r="B1653" s="31" t="s">
        <v>2424</v>
      </c>
      <c r="C1653" s="31" t="s">
        <v>2406</v>
      </c>
      <c r="D1653" s="41">
        <v>9136.3993009599999</v>
      </c>
      <c r="E1653" s="31" t="s">
        <v>2407</v>
      </c>
      <c r="F1653" s="35" t="str">
        <f>INDEX('Crosswalk Particulates'!$B:$B,MATCH('2017 EPA Data'!A1653,'Crosswalk Particulates'!$A:$A,0))</f>
        <v>Electricity Sector</v>
      </c>
      <c r="G1653" s="39">
        <f>INDEX('Crosswalk Particulates'!$E:$E,MATCH('2017 EPA Data'!$B1653,'Crosswalk Particulates'!$D:$D,0))</f>
        <v>0</v>
      </c>
      <c r="H1653" s="50">
        <f t="shared" si="25"/>
        <v>0</v>
      </c>
    </row>
    <row r="1654" spans="1:8" hidden="1">
      <c r="A1654" s="31" t="s">
        <v>2454</v>
      </c>
      <c r="B1654" s="31" t="s">
        <v>2465</v>
      </c>
      <c r="C1654" s="31" t="s">
        <v>2406</v>
      </c>
      <c r="D1654" s="41">
        <v>9132.4772805699995</v>
      </c>
      <c r="E1654" s="31" t="s">
        <v>2407</v>
      </c>
      <c r="F1654" s="35" t="str">
        <f>INDEX('Crosswalk Particulates'!$B:$B,MATCH('2017 EPA Data'!A1654,'Crosswalk Particulates'!$A:$A,0))</f>
        <v>Electricity Sector</v>
      </c>
      <c r="G1654" s="39">
        <f>INDEX('Crosswalk Particulates'!$E:$E,MATCH('2017 EPA Data'!$B1654,'Crosswalk Particulates'!$D:$D,0))</f>
        <v>0</v>
      </c>
      <c r="H1654" s="50">
        <f t="shared" si="25"/>
        <v>0</v>
      </c>
    </row>
    <row r="1655" spans="1:8" hidden="1">
      <c r="A1655" s="31" t="s">
        <v>2430</v>
      </c>
      <c r="B1655" s="31" t="s">
        <v>2499</v>
      </c>
      <c r="C1655" s="31" t="s">
        <v>2446</v>
      </c>
      <c r="D1655" s="41">
        <v>9109.0725355851937</v>
      </c>
      <c r="E1655" s="31" t="s">
        <v>2411</v>
      </c>
      <c r="F1655" s="35" t="str">
        <f>INDEX('Crosswalk Particulates'!$B:$B,MATCH('2017 EPA Data'!A1655,'Crosswalk Particulates'!$A:$A,0))</f>
        <v>Transportation Sector</v>
      </c>
      <c r="G1655" s="39" t="str">
        <f>INDEX('Crosswalk Particulates'!$E:$E,MATCH('2017 EPA Data'!$B1655,'Crosswalk Particulates'!$D:$D,0))</f>
        <v>PM25</v>
      </c>
      <c r="H1655" s="50">
        <f t="shared" si="25"/>
        <v>8263621427.3527365</v>
      </c>
    </row>
    <row r="1656" spans="1:8" hidden="1">
      <c r="A1656" s="31" t="s">
        <v>2454</v>
      </c>
      <c r="B1656" s="31" t="s">
        <v>2640</v>
      </c>
      <c r="C1656" s="31" t="s">
        <v>2406</v>
      </c>
      <c r="D1656" s="41">
        <v>9101.6168952553671</v>
      </c>
      <c r="E1656" s="31" t="s">
        <v>2407</v>
      </c>
      <c r="F1656" s="35" t="str">
        <f>INDEX('Crosswalk Particulates'!$B:$B,MATCH('2017 EPA Data'!A1656,'Crosswalk Particulates'!$A:$A,0))</f>
        <v>Electricity Sector</v>
      </c>
      <c r="G1656" s="39">
        <f>INDEX('Crosswalk Particulates'!$E:$E,MATCH('2017 EPA Data'!$B1656,'Crosswalk Particulates'!$D:$D,0))</f>
        <v>0</v>
      </c>
      <c r="H1656" s="50">
        <f t="shared" si="25"/>
        <v>0</v>
      </c>
    </row>
    <row r="1657" spans="1:8" hidden="1">
      <c r="A1657" s="31" t="s">
        <v>2538</v>
      </c>
      <c r="B1657" s="31" t="s">
        <v>2590</v>
      </c>
      <c r="C1657" s="31" t="s">
        <v>2406</v>
      </c>
      <c r="D1657" s="41">
        <v>9091.5343551499991</v>
      </c>
      <c r="E1657" s="31" t="s">
        <v>2407</v>
      </c>
      <c r="F1657" s="35" t="str">
        <f>INDEX('Crosswalk Particulates'!$B:$B,MATCH('2017 EPA Data'!A1657,'Crosswalk Particulates'!$A:$A,0))</f>
        <v>Electricity Sector</v>
      </c>
      <c r="G1657" s="39">
        <f>INDEX('Crosswalk Particulates'!$E:$E,MATCH('2017 EPA Data'!$B1657,'Crosswalk Particulates'!$D:$D,0))</f>
        <v>0</v>
      </c>
      <c r="H1657" s="50">
        <f t="shared" si="25"/>
        <v>0</v>
      </c>
    </row>
    <row r="1658" spans="1:8" hidden="1">
      <c r="A1658" s="31" t="s">
        <v>2554</v>
      </c>
      <c r="B1658" s="31" t="s">
        <v>2498</v>
      </c>
      <c r="C1658" s="31" t="s">
        <v>2446</v>
      </c>
      <c r="D1658" s="41">
        <v>9088.8693462298997</v>
      </c>
      <c r="E1658" s="31" t="s">
        <v>2411</v>
      </c>
      <c r="F1658" s="35" t="str">
        <f>INDEX('Crosswalk Particulates'!$B:$B,MATCH('2017 EPA Data'!A1658,'Crosswalk Particulates'!$A:$A,0))</f>
        <v>Commercial Buildings Sector</v>
      </c>
      <c r="G1658" s="39" t="str">
        <f>INDEX('Crosswalk Particulates'!$E:$E,MATCH('2017 EPA Data'!$B1658,'Crosswalk Particulates'!$D:$D,0))</f>
        <v>NOX</v>
      </c>
      <c r="H1658" s="50">
        <f t="shared" si="25"/>
        <v>8245293380.4736423</v>
      </c>
    </row>
    <row r="1659" spans="1:8" hidden="1">
      <c r="A1659" s="31" t="s">
        <v>2485</v>
      </c>
      <c r="B1659" s="31" t="s">
        <v>2576</v>
      </c>
      <c r="C1659" s="31" t="s">
        <v>2406</v>
      </c>
      <c r="D1659" s="41">
        <v>9058.4283626937995</v>
      </c>
      <c r="E1659" s="31" t="s">
        <v>2407</v>
      </c>
      <c r="F1659" s="35" t="str">
        <f>INDEX('Crosswalk Particulates'!$B:$B,MATCH('2017 EPA Data'!A1659,'Crosswalk Particulates'!$A:$A,0))</f>
        <v>industry-fuel-coal</v>
      </c>
      <c r="G1659" s="39">
        <f>INDEX('Crosswalk Particulates'!$E:$E,MATCH('2017 EPA Data'!$B1659,'Crosswalk Particulates'!$D:$D,0))</f>
        <v>0</v>
      </c>
      <c r="H1659" s="50">
        <f t="shared" si="25"/>
        <v>0</v>
      </c>
    </row>
    <row r="1660" spans="1:8" hidden="1">
      <c r="A1660" s="31" t="s">
        <v>2521</v>
      </c>
      <c r="B1660" s="31" t="s">
        <v>2560</v>
      </c>
      <c r="C1660" s="31" t="s">
        <v>2406</v>
      </c>
      <c r="D1660" s="41">
        <v>9030</v>
      </c>
      <c r="E1660" s="31" t="s">
        <v>2407</v>
      </c>
      <c r="F1660" s="35" t="str">
        <f>INDEX('Crosswalk Particulates'!$B:$B,MATCH('2017 EPA Data'!A1660,'Crosswalk Particulates'!$A:$A,0))</f>
        <v>industry-fuel-other</v>
      </c>
      <c r="G1660" s="39">
        <f>INDEX('Crosswalk Particulates'!$E:$E,MATCH('2017 EPA Data'!$B1660,'Crosswalk Particulates'!$D:$D,0))</f>
        <v>0</v>
      </c>
      <c r="H1660" s="50">
        <f t="shared" si="25"/>
        <v>0</v>
      </c>
    </row>
    <row r="1661" spans="1:8" hidden="1">
      <c r="A1661" s="31" t="s">
        <v>2489</v>
      </c>
      <c r="B1661" s="31" t="s">
        <v>2534</v>
      </c>
      <c r="C1661" s="31" t="s">
        <v>2406</v>
      </c>
      <c r="D1661" s="41">
        <v>9010.0340778330574</v>
      </c>
      <c r="E1661" s="31" t="s">
        <v>2407</v>
      </c>
      <c r="F1661" s="35" t="str">
        <f>INDEX('Crosswalk Particulates'!$B:$B,MATCH('2017 EPA Data'!A1661,'Crosswalk Particulates'!$A:$A,0))</f>
        <v>industry-fuel-biomass</v>
      </c>
      <c r="G1661" s="39">
        <f>INDEX('Crosswalk Particulates'!$E:$E,MATCH('2017 EPA Data'!$B1661,'Crosswalk Particulates'!$D:$D,0))</f>
        <v>0</v>
      </c>
      <c r="H1661" s="50">
        <f t="shared" si="25"/>
        <v>0</v>
      </c>
    </row>
    <row r="1662" spans="1:8" hidden="1">
      <c r="A1662" s="31" t="s">
        <v>2442</v>
      </c>
      <c r="B1662" s="31" t="s">
        <v>2589</v>
      </c>
      <c r="C1662" s="31" t="s">
        <v>2406</v>
      </c>
      <c r="D1662" s="41">
        <v>8982.1411399999997</v>
      </c>
      <c r="E1662" s="31" t="s">
        <v>2407</v>
      </c>
      <c r="F1662" s="35" t="str">
        <f>INDEX('Crosswalk Particulates'!$B:$B,MATCH('2017 EPA Data'!A1662,'Crosswalk Particulates'!$A:$A,0))</f>
        <v>process-other-industry</v>
      </c>
      <c r="G1662" s="39">
        <f>INDEX('Crosswalk Particulates'!$E:$E,MATCH('2017 EPA Data'!$B1662,'Crosswalk Particulates'!$D:$D,0))</f>
        <v>0</v>
      </c>
      <c r="H1662" s="50">
        <f t="shared" si="25"/>
        <v>0</v>
      </c>
    </row>
    <row r="1663" spans="1:8" hidden="1">
      <c r="A1663" s="31" t="s">
        <v>2435</v>
      </c>
      <c r="B1663" s="31" t="s">
        <v>2405</v>
      </c>
      <c r="C1663" s="31" t="s">
        <v>2406</v>
      </c>
      <c r="D1663" s="41">
        <v>8969.2381299000008</v>
      </c>
      <c r="E1663" s="31" t="s">
        <v>2407</v>
      </c>
      <c r="F1663" s="35" t="str">
        <f>INDEX('Crosswalk Particulates'!$B:$B,MATCH('2017 EPA Data'!A1663,'Crosswalk Particulates'!$A:$A,0))</f>
        <v>process-other-industry</v>
      </c>
      <c r="G1663" s="39">
        <f>INDEX('Crosswalk Particulates'!$E:$E,MATCH('2017 EPA Data'!$B1663,'Crosswalk Particulates'!$D:$D,0))</f>
        <v>0</v>
      </c>
      <c r="H1663" s="50">
        <f t="shared" si="25"/>
        <v>0</v>
      </c>
    </row>
    <row r="1664" spans="1:8" hidden="1">
      <c r="A1664" s="31" t="s">
        <v>2538</v>
      </c>
      <c r="B1664" s="31" t="s">
        <v>2414</v>
      </c>
      <c r="C1664" s="31" t="s">
        <v>2406</v>
      </c>
      <c r="D1664" s="41">
        <v>8952.0537919010876</v>
      </c>
      <c r="E1664" s="31" t="s">
        <v>2407</v>
      </c>
      <c r="F1664" s="35" t="str">
        <f>INDEX('Crosswalk Particulates'!$B:$B,MATCH('2017 EPA Data'!A1664,'Crosswalk Particulates'!$A:$A,0))</f>
        <v>Electricity Sector</v>
      </c>
      <c r="G1664" s="39">
        <f>INDEX('Crosswalk Particulates'!$E:$E,MATCH('2017 EPA Data'!$B1664,'Crosswalk Particulates'!$D:$D,0))</f>
        <v>0</v>
      </c>
      <c r="H1664" s="50">
        <f t="shared" si="25"/>
        <v>0</v>
      </c>
    </row>
    <row r="1665" spans="1:8" hidden="1">
      <c r="A1665" s="31" t="s">
        <v>2470</v>
      </c>
      <c r="B1665" s="31" t="s">
        <v>2519</v>
      </c>
      <c r="D1665" s="41">
        <v>8940.9339448601204</v>
      </c>
      <c r="E1665" s="31" t="s">
        <v>2411</v>
      </c>
      <c r="F1665" s="35" t="str">
        <f>INDEX('Crosswalk Particulates'!$B:$B,MATCH('2017 EPA Data'!A1665,'Crosswalk Particulates'!$A:$A,0))</f>
        <v>Electricity Sector</v>
      </c>
      <c r="G1665" s="39">
        <f>INDEX('Crosswalk Particulates'!$E:$E,MATCH('2017 EPA Data'!$B1665,'Crosswalk Particulates'!$D:$D,0))</f>
        <v>0</v>
      </c>
      <c r="H1665" s="50">
        <f t="shared" si="25"/>
        <v>8111088482.2419472</v>
      </c>
    </row>
    <row r="1666" spans="1:8" hidden="1">
      <c r="A1666" s="31" t="s">
        <v>2538</v>
      </c>
      <c r="B1666" s="31" t="s">
        <v>2405</v>
      </c>
      <c r="C1666" s="31" t="s">
        <v>2406</v>
      </c>
      <c r="D1666" s="41">
        <v>8930.3353781999995</v>
      </c>
      <c r="E1666" s="31" t="s">
        <v>2407</v>
      </c>
      <c r="F1666" s="35" t="str">
        <f>INDEX('Crosswalk Particulates'!$B:$B,MATCH('2017 EPA Data'!A1666,'Crosswalk Particulates'!$A:$A,0))</f>
        <v>Electricity Sector</v>
      </c>
      <c r="G1666" s="39">
        <f>INDEX('Crosswalk Particulates'!$E:$E,MATCH('2017 EPA Data'!$B1666,'Crosswalk Particulates'!$D:$D,0))</f>
        <v>0</v>
      </c>
      <c r="H1666" s="50">
        <f t="shared" si="25"/>
        <v>0</v>
      </c>
    </row>
    <row r="1667" spans="1:8" hidden="1">
      <c r="A1667" s="31" t="s">
        <v>2581</v>
      </c>
      <c r="B1667" s="31" t="s">
        <v>2449</v>
      </c>
      <c r="C1667" s="31" t="s">
        <v>2446</v>
      </c>
      <c r="D1667" s="41">
        <v>8900.257096820982</v>
      </c>
      <c r="E1667" s="31" t="s">
        <v>2411</v>
      </c>
      <c r="F1667" s="35" t="str">
        <f>INDEX('Crosswalk Particulates'!$B:$B,MATCH('2017 EPA Data'!A1667,'Crosswalk Particulates'!$A:$A,0))</f>
        <v>Residential Buildings Sector</v>
      </c>
      <c r="G1667" s="39" t="str">
        <f>INDEX('Crosswalk Particulates'!$E:$E,MATCH('2017 EPA Data'!$B1667,'Crosswalk Particulates'!$D:$D,0))</f>
        <v>CO</v>
      </c>
      <c r="H1667" s="50">
        <f t="shared" si="25"/>
        <v>8074187022.5444593</v>
      </c>
    </row>
    <row r="1668" spans="1:8" hidden="1">
      <c r="A1668" s="31" t="s">
        <v>2454</v>
      </c>
      <c r="B1668" s="31" t="s">
        <v>2460</v>
      </c>
      <c r="C1668" s="31" t="s">
        <v>2406</v>
      </c>
      <c r="D1668" s="41">
        <v>8894.9494699999996</v>
      </c>
      <c r="E1668" s="31" t="s">
        <v>2407</v>
      </c>
      <c r="F1668" s="35" t="str">
        <f>INDEX('Crosswalk Particulates'!$B:$B,MATCH('2017 EPA Data'!A1668,'Crosswalk Particulates'!$A:$A,0))</f>
        <v>Electricity Sector</v>
      </c>
      <c r="G1668" s="39">
        <f>INDEX('Crosswalk Particulates'!$E:$E,MATCH('2017 EPA Data'!$B1668,'Crosswalk Particulates'!$D:$D,0))</f>
        <v>0</v>
      </c>
      <c r="H1668" s="50">
        <f t="shared" ref="H1668:H1731" si="26">IF(E1668="TON",D1668/metricton_to_shortton,0)*10^6</f>
        <v>0</v>
      </c>
    </row>
    <row r="1669" spans="1:8" hidden="1">
      <c r="A1669" s="31" t="s">
        <v>2470</v>
      </c>
      <c r="B1669" s="31" t="s">
        <v>2629</v>
      </c>
      <c r="C1669" s="31" t="s">
        <v>2406</v>
      </c>
      <c r="D1669" s="41">
        <v>8875.6964118459036</v>
      </c>
      <c r="E1669" s="31" t="s">
        <v>2407</v>
      </c>
      <c r="F1669" s="35" t="str">
        <f>INDEX('Crosswalk Particulates'!$B:$B,MATCH('2017 EPA Data'!A1669,'Crosswalk Particulates'!$A:$A,0))</f>
        <v>Electricity Sector</v>
      </c>
      <c r="G1669" s="39">
        <f>INDEX('Crosswalk Particulates'!$E:$E,MATCH('2017 EPA Data'!$B1669,'Crosswalk Particulates'!$D:$D,0))</f>
        <v>0</v>
      </c>
      <c r="H1669" s="50">
        <f t="shared" si="26"/>
        <v>0</v>
      </c>
    </row>
    <row r="1670" spans="1:8" hidden="1">
      <c r="A1670" s="31" t="s">
        <v>2408</v>
      </c>
      <c r="B1670" s="31" t="s">
        <v>2594</v>
      </c>
      <c r="C1670" s="31" t="s">
        <v>2406</v>
      </c>
      <c r="D1670" s="41">
        <v>8865.9053626796394</v>
      </c>
      <c r="E1670" s="31" t="s">
        <v>2407</v>
      </c>
      <c r="F1670" s="35" t="str">
        <f>INDEX('Crosswalk Particulates'!$B:$B,MATCH('2017 EPA Data'!A1670,'Crosswalk Particulates'!$A:$A,0))</f>
        <v>process-other-industry</v>
      </c>
      <c r="G1670" s="39">
        <f>INDEX('Crosswalk Particulates'!$E:$E,MATCH('2017 EPA Data'!$B1670,'Crosswalk Particulates'!$D:$D,0))</f>
        <v>0</v>
      </c>
      <c r="H1670" s="50">
        <f t="shared" si="26"/>
        <v>0</v>
      </c>
    </row>
    <row r="1671" spans="1:8" hidden="1">
      <c r="A1671" s="31" t="s">
        <v>2474</v>
      </c>
      <c r="B1671" s="31" t="s">
        <v>2523</v>
      </c>
      <c r="D1671" s="41">
        <v>8858.677367436143</v>
      </c>
      <c r="E1671" s="31" t="s">
        <v>2411</v>
      </c>
      <c r="F1671" s="35" t="str">
        <f>INDEX('Crosswalk Particulates'!$B:$B,MATCH('2017 EPA Data'!A1671,'Crosswalk Particulates'!$A:$A,0))</f>
        <v>process-other-industry</v>
      </c>
      <c r="G1671" s="39" t="str">
        <f>INDEX('Crosswalk Particulates'!$E:$E,MATCH('2017 EPA Data'!$B1671,'Crosswalk Particulates'!$D:$D,0))</f>
        <v>OC</v>
      </c>
      <c r="H1671" s="50">
        <f t="shared" si="26"/>
        <v>8036466481.6940279</v>
      </c>
    </row>
    <row r="1672" spans="1:8" hidden="1">
      <c r="A1672" s="31" t="s">
        <v>2496</v>
      </c>
      <c r="B1672" s="31" t="s">
        <v>2465</v>
      </c>
      <c r="C1672" s="31" t="s">
        <v>2406</v>
      </c>
      <c r="D1672" s="41">
        <v>8827.6440039999998</v>
      </c>
      <c r="E1672" s="31" t="s">
        <v>2407</v>
      </c>
      <c r="F1672" s="35" t="str">
        <f>INDEX('Crosswalk Particulates'!$B:$B,MATCH('2017 EPA Data'!A1672,'Crosswalk Particulates'!$A:$A,0))</f>
        <v>process-cement-industry</v>
      </c>
      <c r="G1672" s="39">
        <f>INDEX('Crosswalk Particulates'!$E:$E,MATCH('2017 EPA Data'!$B1672,'Crosswalk Particulates'!$D:$D,0))</f>
        <v>0</v>
      </c>
      <c r="H1672" s="50">
        <f t="shared" si="26"/>
        <v>0</v>
      </c>
    </row>
    <row r="1673" spans="1:8" hidden="1">
      <c r="A1673" s="31" t="s">
        <v>2489</v>
      </c>
      <c r="B1673" s="31" t="s">
        <v>2551</v>
      </c>
      <c r="C1673" s="31" t="s">
        <v>2406</v>
      </c>
      <c r="D1673" s="41">
        <v>8816.8888340261328</v>
      </c>
      <c r="E1673" s="31" t="s">
        <v>2407</v>
      </c>
      <c r="F1673" s="35" t="str">
        <f>INDEX('Crosswalk Particulates'!$B:$B,MATCH('2017 EPA Data'!A1673,'Crosswalk Particulates'!$A:$A,0))</f>
        <v>industry-fuel-biomass</v>
      </c>
      <c r="G1673" s="39">
        <f>INDEX('Crosswalk Particulates'!$E:$E,MATCH('2017 EPA Data'!$B1673,'Crosswalk Particulates'!$D:$D,0))</f>
        <v>0</v>
      </c>
      <c r="H1673" s="50">
        <f t="shared" si="26"/>
        <v>0</v>
      </c>
    </row>
    <row r="1674" spans="1:8" hidden="1">
      <c r="A1674" s="31" t="s">
        <v>2436</v>
      </c>
      <c r="B1674" s="31" t="s">
        <v>2534</v>
      </c>
      <c r="C1674" s="31" t="s">
        <v>2406</v>
      </c>
      <c r="D1674" s="41">
        <v>8796.7647414399999</v>
      </c>
      <c r="E1674" s="31" t="s">
        <v>2407</v>
      </c>
      <c r="F1674" s="35" t="str">
        <f>INDEX('Crosswalk Particulates'!$B:$B,MATCH('2017 EPA Data'!A1674,'Crosswalk Particulates'!$A:$A,0))</f>
        <v>process-other-industry</v>
      </c>
      <c r="G1674" s="39">
        <f>INDEX('Crosswalk Particulates'!$E:$E,MATCH('2017 EPA Data'!$B1674,'Crosswalk Particulates'!$D:$D,0))</f>
        <v>0</v>
      </c>
      <c r="H1674" s="50">
        <f t="shared" si="26"/>
        <v>0</v>
      </c>
    </row>
    <row r="1675" spans="1:8" hidden="1">
      <c r="A1675" s="31" t="s">
        <v>2612</v>
      </c>
      <c r="B1675" s="31" t="s">
        <v>2449</v>
      </c>
      <c r="C1675" s="31" t="s">
        <v>2446</v>
      </c>
      <c r="D1675" s="41">
        <v>8776.3366676669993</v>
      </c>
      <c r="E1675" s="31" t="s">
        <v>2411</v>
      </c>
      <c r="F1675" s="35" t="str">
        <f>INDEX('Crosswalk Particulates'!$B:$B,MATCH('2017 EPA Data'!A1675,'Crosswalk Particulates'!$A:$A,0))</f>
        <v>Residential Buildings Sector</v>
      </c>
      <c r="G1675" s="39" t="str">
        <f>INDEX('Crosswalk Particulates'!$E:$E,MATCH('2017 EPA Data'!$B1675,'Crosswalk Particulates'!$D:$D,0))</f>
        <v>CO</v>
      </c>
      <c r="H1675" s="50">
        <f t="shared" si="26"/>
        <v>7961768166.5475225</v>
      </c>
    </row>
    <row r="1676" spans="1:8" hidden="1">
      <c r="A1676" s="31" t="s">
        <v>2518</v>
      </c>
      <c r="B1676" s="31" t="s">
        <v>2433</v>
      </c>
      <c r="C1676" s="31" t="s">
        <v>2406</v>
      </c>
      <c r="D1676" s="41">
        <v>8745.5366938296411</v>
      </c>
      <c r="E1676" s="31" t="s">
        <v>2407</v>
      </c>
      <c r="F1676" s="35" t="str">
        <f>INDEX('Crosswalk Particulates'!$B:$B,MATCH('2017 EPA Data'!A1676,'Crosswalk Particulates'!$A:$A,0))</f>
        <v>industry-fuel-oil</v>
      </c>
      <c r="G1676" s="39">
        <f>INDEX('Crosswalk Particulates'!$E:$E,MATCH('2017 EPA Data'!$B1676,'Crosswalk Particulates'!$D:$D,0))</f>
        <v>0</v>
      </c>
      <c r="H1676" s="50">
        <f t="shared" si="26"/>
        <v>0</v>
      </c>
    </row>
    <row r="1677" spans="1:8" hidden="1">
      <c r="A1677" s="31" t="s">
        <v>2448</v>
      </c>
      <c r="B1677" s="31" t="s">
        <v>2530</v>
      </c>
      <c r="C1677" s="31" t="s">
        <v>2406</v>
      </c>
      <c r="D1677" s="41">
        <v>8739.4480311413008</v>
      </c>
      <c r="E1677" s="31" t="s">
        <v>2407</v>
      </c>
      <c r="F1677" s="35" t="str">
        <f>INDEX('Crosswalk Particulates'!$B:$B,MATCH('2017 EPA Data'!A1677,'Crosswalk Particulates'!$A:$A,0))</f>
        <v>process-waste-industry</v>
      </c>
      <c r="G1677" s="39">
        <f>INDEX('Crosswalk Particulates'!$E:$E,MATCH('2017 EPA Data'!$B1677,'Crosswalk Particulates'!$D:$D,0))</f>
        <v>0</v>
      </c>
      <c r="H1677" s="50">
        <f t="shared" si="26"/>
        <v>0</v>
      </c>
    </row>
    <row r="1678" spans="1:8" hidden="1">
      <c r="A1678" s="31" t="s">
        <v>2416</v>
      </c>
      <c r="B1678" s="31" t="s">
        <v>2519</v>
      </c>
      <c r="D1678" s="41">
        <v>8732.9129152383066</v>
      </c>
      <c r="E1678" s="31" t="s">
        <v>2411</v>
      </c>
      <c r="F1678" s="35" t="str">
        <f>INDEX('Crosswalk Particulates'!$B:$B,MATCH('2017 EPA Data'!A1678,'Crosswalk Particulates'!$A:$A,0))</f>
        <v>Transportation Sector</v>
      </c>
      <c r="G1678" s="39">
        <f>INDEX('Crosswalk Particulates'!$E:$E,MATCH('2017 EPA Data'!$B1678,'Crosswalk Particulates'!$D:$D,0))</f>
        <v>0</v>
      </c>
      <c r="H1678" s="50">
        <f t="shared" si="26"/>
        <v>7922374754.1420355</v>
      </c>
    </row>
    <row r="1679" spans="1:8" hidden="1">
      <c r="A1679" s="31" t="s">
        <v>2467</v>
      </c>
      <c r="B1679" s="31" t="s">
        <v>2511</v>
      </c>
      <c r="C1679" s="31" t="s">
        <v>2512</v>
      </c>
      <c r="D1679" s="41">
        <v>8707.1371154494027</v>
      </c>
      <c r="E1679" s="31" t="s">
        <v>2407</v>
      </c>
      <c r="F1679" s="35" t="str">
        <f>INDEX('Crosswalk Particulates'!$B:$B,MATCH('2017 EPA Data'!A1679,'Crosswalk Particulates'!$A:$A,0))</f>
        <v>process-chemicals-industry</v>
      </c>
      <c r="G1679" s="39">
        <f>INDEX('Crosswalk Particulates'!$E:$E,MATCH('2017 EPA Data'!$B1679,'Crosswalk Particulates'!$D:$D,0))</f>
        <v>0</v>
      </c>
      <c r="H1679" s="50">
        <f t="shared" si="26"/>
        <v>0</v>
      </c>
    </row>
    <row r="1680" spans="1:8" hidden="1">
      <c r="A1680" s="31" t="s">
        <v>2438</v>
      </c>
      <c r="B1680" s="31" t="s">
        <v>2504</v>
      </c>
      <c r="C1680" s="31" t="s">
        <v>2446</v>
      </c>
      <c r="D1680" s="41">
        <v>8695.7388984760473</v>
      </c>
      <c r="E1680" s="31" t="s">
        <v>2411</v>
      </c>
      <c r="F1680" s="35" t="str">
        <f>INDEX('Crosswalk Particulates'!$B:$B,MATCH('2017 EPA Data'!A1680,'Crosswalk Particulates'!$A:$A,0))</f>
        <v>Residential Buildings Sector</v>
      </c>
      <c r="G1680" s="39" t="str">
        <f>INDEX('Crosswalk Particulates'!$E:$E,MATCH('2017 EPA Data'!$B1680,'Crosswalk Particulates'!$D:$D,0))</f>
        <v>SOx</v>
      </c>
      <c r="H1680" s="50">
        <f t="shared" si="26"/>
        <v>7888651013.3048306</v>
      </c>
    </row>
    <row r="1681" spans="1:8" hidden="1">
      <c r="A1681" s="31" t="s">
        <v>2496</v>
      </c>
      <c r="B1681" s="31" t="s">
        <v>2450</v>
      </c>
      <c r="C1681" s="31" t="s">
        <v>2406</v>
      </c>
      <c r="D1681" s="41">
        <v>8676.8616000000002</v>
      </c>
      <c r="E1681" s="31" t="s">
        <v>2407</v>
      </c>
      <c r="F1681" s="35" t="str">
        <f>INDEX('Crosswalk Particulates'!$B:$B,MATCH('2017 EPA Data'!A1681,'Crosswalk Particulates'!$A:$A,0))</f>
        <v>process-cement-industry</v>
      </c>
      <c r="G1681" s="39">
        <f>INDEX('Crosswalk Particulates'!$E:$E,MATCH('2017 EPA Data'!$B1681,'Crosswalk Particulates'!$D:$D,0))</f>
        <v>0</v>
      </c>
      <c r="H1681" s="50">
        <f t="shared" si="26"/>
        <v>0</v>
      </c>
    </row>
    <row r="1682" spans="1:8" hidden="1">
      <c r="A1682" s="31" t="s">
        <v>2431</v>
      </c>
      <c r="B1682" s="31" t="s">
        <v>2534</v>
      </c>
      <c r="C1682" s="31" t="s">
        <v>2406</v>
      </c>
      <c r="D1682" s="41">
        <v>8670.9591081569997</v>
      </c>
      <c r="E1682" s="31" t="s">
        <v>2407</v>
      </c>
      <c r="F1682" s="35" t="str">
        <f>INDEX('Crosswalk Particulates'!$B:$B,MATCH('2017 EPA Data'!A1682,'Crosswalk Particulates'!$A:$A,0))</f>
        <v>process-ngps-industry</v>
      </c>
      <c r="G1682" s="39">
        <f>INDEX('Crosswalk Particulates'!$E:$E,MATCH('2017 EPA Data'!$B1682,'Crosswalk Particulates'!$D:$D,0))</f>
        <v>0</v>
      </c>
      <c r="H1682" s="50">
        <f t="shared" si="26"/>
        <v>0</v>
      </c>
    </row>
    <row r="1683" spans="1:8" hidden="1">
      <c r="A1683" s="31" t="s">
        <v>2440</v>
      </c>
      <c r="B1683" s="31" t="s">
        <v>2550</v>
      </c>
      <c r="C1683" s="31" t="s">
        <v>2406</v>
      </c>
      <c r="D1683" s="41">
        <v>8666.0233244517203</v>
      </c>
      <c r="E1683" s="31" t="s">
        <v>2407</v>
      </c>
      <c r="F1683" s="35" t="str">
        <f>INDEX('Crosswalk Particulates'!$B:$B,MATCH('2017 EPA Data'!A1683,'Crosswalk Particulates'!$A:$A,0))</f>
        <v>industry-fuel-natural gas</v>
      </c>
      <c r="G1683" s="39">
        <f>INDEX('Crosswalk Particulates'!$E:$E,MATCH('2017 EPA Data'!$B1683,'Crosswalk Particulates'!$D:$D,0))</f>
        <v>0</v>
      </c>
      <c r="H1683" s="50">
        <f t="shared" si="26"/>
        <v>0</v>
      </c>
    </row>
    <row r="1684" spans="1:8" hidden="1">
      <c r="A1684" s="31" t="s">
        <v>2436</v>
      </c>
      <c r="B1684" s="31" t="s">
        <v>2511</v>
      </c>
      <c r="C1684" s="31" t="s">
        <v>2512</v>
      </c>
      <c r="D1684" s="41">
        <v>8649.1329723217004</v>
      </c>
      <c r="E1684" s="31" t="s">
        <v>2407</v>
      </c>
      <c r="F1684" s="35" t="str">
        <f>INDEX('Crosswalk Particulates'!$B:$B,MATCH('2017 EPA Data'!A1684,'Crosswalk Particulates'!$A:$A,0))</f>
        <v>process-other-industry</v>
      </c>
      <c r="G1684" s="39">
        <f>INDEX('Crosswalk Particulates'!$E:$E,MATCH('2017 EPA Data'!$B1684,'Crosswalk Particulates'!$D:$D,0))</f>
        <v>0</v>
      </c>
      <c r="H1684" s="50">
        <f t="shared" si="26"/>
        <v>0</v>
      </c>
    </row>
    <row r="1685" spans="1:8" hidden="1">
      <c r="A1685" s="31" t="s">
        <v>2492</v>
      </c>
      <c r="B1685" s="31" t="s">
        <v>2519</v>
      </c>
      <c r="D1685" s="41">
        <v>8605.6622256160081</v>
      </c>
      <c r="E1685" s="31" t="s">
        <v>2411</v>
      </c>
      <c r="F1685" s="35" t="str">
        <f>INDEX('Crosswalk Particulates'!$B:$B,MATCH('2017 EPA Data'!A1685,'Crosswalk Particulates'!$A:$A,0))</f>
        <v>Transportation Sector</v>
      </c>
      <c r="G1685" s="39">
        <f>INDEX('Crosswalk Particulates'!$E:$E,MATCH('2017 EPA Data'!$B1685,'Crosswalk Particulates'!$D:$D,0))</f>
        <v>0</v>
      </c>
      <c r="H1685" s="50">
        <f t="shared" si="26"/>
        <v>7806934733.0750961</v>
      </c>
    </row>
    <row r="1686" spans="1:8" hidden="1">
      <c r="A1686" s="31" t="s">
        <v>2492</v>
      </c>
      <c r="B1686" s="31" t="s">
        <v>2525</v>
      </c>
      <c r="C1686" s="31" t="s">
        <v>2406</v>
      </c>
      <c r="D1686" s="41">
        <v>8554.6888379404372</v>
      </c>
      <c r="E1686" s="31" t="s">
        <v>2407</v>
      </c>
      <c r="F1686" s="35" t="str">
        <f>INDEX('Crosswalk Particulates'!$B:$B,MATCH('2017 EPA Data'!A1686,'Crosswalk Particulates'!$A:$A,0))</f>
        <v>Transportation Sector</v>
      </c>
      <c r="G1686" s="39">
        <f>INDEX('Crosswalk Particulates'!$E:$E,MATCH('2017 EPA Data'!$B1686,'Crosswalk Particulates'!$D:$D,0))</f>
        <v>0</v>
      </c>
      <c r="H1686" s="50">
        <f t="shared" si="26"/>
        <v>0</v>
      </c>
    </row>
    <row r="1687" spans="1:8" hidden="1">
      <c r="A1687" s="31" t="s">
        <v>2521</v>
      </c>
      <c r="B1687" s="31" t="s">
        <v>2604</v>
      </c>
      <c r="C1687" s="31" t="s">
        <v>2406</v>
      </c>
      <c r="D1687" s="41">
        <v>8533.3454402394564</v>
      </c>
      <c r="E1687" s="31" t="s">
        <v>2407</v>
      </c>
      <c r="F1687" s="35" t="str">
        <f>INDEX('Crosswalk Particulates'!$B:$B,MATCH('2017 EPA Data'!A1687,'Crosswalk Particulates'!$A:$A,0))</f>
        <v>industry-fuel-other</v>
      </c>
      <c r="G1687" s="39">
        <f>INDEX('Crosswalk Particulates'!$E:$E,MATCH('2017 EPA Data'!$B1687,'Crosswalk Particulates'!$D:$D,0))</f>
        <v>0</v>
      </c>
      <c r="H1687" s="50">
        <f t="shared" si="26"/>
        <v>0</v>
      </c>
    </row>
    <row r="1688" spans="1:8" hidden="1">
      <c r="A1688" s="31" t="s">
        <v>2448</v>
      </c>
      <c r="B1688" s="31" t="s">
        <v>2422</v>
      </c>
      <c r="C1688" s="31" t="s">
        <v>2406</v>
      </c>
      <c r="D1688" s="41">
        <v>8524.5376359999991</v>
      </c>
      <c r="E1688" s="31" t="s">
        <v>2407</v>
      </c>
      <c r="F1688" s="35" t="str">
        <f>INDEX('Crosswalk Particulates'!$B:$B,MATCH('2017 EPA Data'!A1688,'Crosswalk Particulates'!$A:$A,0))</f>
        <v>process-waste-industry</v>
      </c>
      <c r="G1688" s="39">
        <f>INDEX('Crosswalk Particulates'!$E:$E,MATCH('2017 EPA Data'!$B1688,'Crosswalk Particulates'!$D:$D,0))</f>
        <v>0</v>
      </c>
      <c r="H1688" s="50">
        <f t="shared" si="26"/>
        <v>0</v>
      </c>
    </row>
    <row r="1689" spans="1:8" hidden="1">
      <c r="A1689" s="31" t="s">
        <v>2440</v>
      </c>
      <c r="B1689" s="31" t="s">
        <v>2606</v>
      </c>
      <c r="C1689" s="31" t="s">
        <v>2406</v>
      </c>
      <c r="D1689" s="41">
        <v>8515.6141241876885</v>
      </c>
      <c r="E1689" s="31" t="s">
        <v>2407</v>
      </c>
      <c r="F1689" s="35" t="str">
        <f>INDEX('Crosswalk Particulates'!$B:$B,MATCH('2017 EPA Data'!A1689,'Crosswalk Particulates'!$A:$A,0))</f>
        <v>industry-fuel-natural gas</v>
      </c>
      <c r="G1689" s="39">
        <f>INDEX('Crosswalk Particulates'!$E:$E,MATCH('2017 EPA Data'!$B1689,'Crosswalk Particulates'!$D:$D,0))</f>
        <v>0</v>
      </c>
      <c r="H1689" s="50">
        <f t="shared" si="26"/>
        <v>0</v>
      </c>
    </row>
    <row r="1690" spans="1:8" hidden="1">
      <c r="A1690" s="31" t="s">
        <v>2412</v>
      </c>
      <c r="B1690" s="31" t="s">
        <v>2574</v>
      </c>
      <c r="C1690" s="31" t="s">
        <v>2406</v>
      </c>
      <c r="D1690" s="41">
        <v>8515.4281301021074</v>
      </c>
      <c r="E1690" s="31" t="s">
        <v>2407</v>
      </c>
      <c r="F1690" s="35" t="str">
        <f>INDEX('Crosswalk Particulates'!$B:$B,MATCH('2017 EPA Data'!A1690,'Crosswalk Particulates'!$A:$A,0))</f>
        <v>Transportation Sector</v>
      </c>
      <c r="G1690" s="39">
        <f>INDEX('Crosswalk Particulates'!$E:$E,MATCH('2017 EPA Data'!$B1690,'Crosswalk Particulates'!$D:$D,0))</f>
        <v>0</v>
      </c>
      <c r="H1690" s="50">
        <f t="shared" si="26"/>
        <v>0</v>
      </c>
    </row>
    <row r="1691" spans="1:8" hidden="1">
      <c r="A1691" s="31" t="s">
        <v>2438</v>
      </c>
      <c r="B1691" s="31" t="s">
        <v>2542</v>
      </c>
      <c r="C1691" s="31" t="s">
        <v>2406</v>
      </c>
      <c r="D1691" s="41">
        <v>8514.4691071493853</v>
      </c>
      <c r="E1691" s="31" t="s">
        <v>2407</v>
      </c>
      <c r="F1691" s="35" t="str">
        <f>INDEX('Crosswalk Particulates'!$B:$B,MATCH('2017 EPA Data'!A1691,'Crosswalk Particulates'!$A:$A,0))</f>
        <v>Residential Buildings Sector</v>
      </c>
      <c r="G1691" s="39">
        <f>INDEX('Crosswalk Particulates'!$E:$E,MATCH('2017 EPA Data'!$B1691,'Crosswalk Particulates'!$D:$D,0))</f>
        <v>0</v>
      </c>
      <c r="H1691" s="50">
        <f t="shared" si="26"/>
        <v>0</v>
      </c>
    </row>
    <row r="1692" spans="1:8" hidden="1">
      <c r="A1692" s="31" t="s">
        <v>2440</v>
      </c>
      <c r="B1692" s="31" t="s">
        <v>2494</v>
      </c>
      <c r="C1692" s="31" t="s">
        <v>2446</v>
      </c>
      <c r="D1692" s="41">
        <v>8497.1646605733622</v>
      </c>
      <c r="E1692" s="31" t="s">
        <v>2411</v>
      </c>
      <c r="F1692" s="35" t="str">
        <f>INDEX('Crosswalk Particulates'!$B:$B,MATCH('2017 EPA Data'!A1692,'Crosswalk Particulates'!$A:$A,0))</f>
        <v>industry-fuel-natural gas</v>
      </c>
      <c r="G1692" s="39">
        <f>INDEX('Crosswalk Particulates'!$E:$E,MATCH('2017 EPA Data'!$B1692,'Crosswalk Particulates'!$D:$D,0))</f>
        <v>0</v>
      </c>
      <c r="H1692" s="50">
        <f t="shared" si="26"/>
        <v>7708507280.6863432</v>
      </c>
    </row>
    <row r="1693" spans="1:8" hidden="1">
      <c r="A1693" s="31" t="s">
        <v>2538</v>
      </c>
      <c r="B1693" s="31" t="s">
        <v>2595</v>
      </c>
      <c r="C1693" s="31" t="s">
        <v>2406</v>
      </c>
      <c r="D1693" s="41">
        <v>8462.4045960750154</v>
      </c>
      <c r="E1693" s="31" t="s">
        <v>2407</v>
      </c>
      <c r="F1693" s="35" t="str">
        <f>INDEX('Crosswalk Particulates'!$B:$B,MATCH('2017 EPA Data'!A1693,'Crosswalk Particulates'!$A:$A,0))</f>
        <v>Electricity Sector</v>
      </c>
      <c r="G1693" s="39">
        <f>INDEX('Crosswalk Particulates'!$E:$E,MATCH('2017 EPA Data'!$B1693,'Crosswalk Particulates'!$D:$D,0))</f>
        <v>0</v>
      </c>
      <c r="H1693" s="50">
        <f t="shared" si="26"/>
        <v>0</v>
      </c>
    </row>
    <row r="1694" spans="1:8" hidden="1">
      <c r="A1694" s="31" t="s">
        <v>2475</v>
      </c>
      <c r="B1694" s="31" t="s">
        <v>2450</v>
      </c>
      <c r="C1694" s="31" t="s">
        <v>2406</v>
      </c>
      <c r="D1694" s="41">
        <v>8439.513767749806</v>
      </c>
      <c r="E1694" s="31" t="s">
        <v>2407</v>
      </c>
      <c r="F1694" s="35" t="str">
        <f>INDEX('Crosswalk Particulates'!$B:$B,MATCH('2017 EPA Data'!A1694,'Crosswalk Particulates'!$A:$A,0))</f>
        <v>process-other-industry</v>
      </c>
      <c r="G1694" s="39">
        <f>INDEX('Crosswalk Particulates'!$E:$E,MATCH('2017 EPA Data'!$B1694,'Crosswalk Particulates'!$D:$D,0))</f>
        <v>0</v>
      </c>
      <c r="H1694" s="50">
        <f t="shared" si="26"/>
        <v>0</v>
      </c>
    </row>
    <row r="1695" spans="1:8" hidden="1">
      <c r="A1695" s="31" t="s">
        <v>2443</v>
      </c>
      <c r="B1695" s="31" t="s">
        <v>2509</v>
      </c>
      <c r="C1695" s="31" t="s">
        <v>2406</v>
      </c>
      <c r="D1695" s="41">
        <v>8428.152618383132</v>
      </c>
      <c r="E1695" s="31" t="s">
        <v>2407</v>
      </c>
      <c r="F1695" s="35" t="str">
        <f>INDEX('Crosswalk Particulates'!$B:$B,MATCH('2017 EPA Data'!A1695,'Crosswalk Particulates'!$A:$A,0))</f>
        <v>Transportation Sector</v>
      </c>
      <c r="G1695" s="39">
        <f>INDEX('Crosswalk Particulates'!$E:$E,MATCH('2017 EPA Data'!$B1695,'Crosswalk Particulates'!$D:$D,0))</f>
        <v>0</v>
      </c>
      <c r="H1695" s="50">
        <f t="shared" si="26"/>
        <v>0</v>
      </c>
    </row>
    <row r="1696" spans="1:8" hidden="1">
      <c r="A1696" s="31" t="s">
        <v>2408</v>
      </c>
      <c r="B1696" s="31" t="s">
        <v>2523</v>
      </c>
      <c r="D1696" s="41">
        <v>8423.3212268923126</v>
      </c>
      <c r="E1696" s="31" t="s">
        <v>2411</v>
      </c>
      <c r="F1696" s="35" t="str">
        <f>INDEX('Crosswalk Particulates'!$B:$B,MATCH('2017 EPA Data'!A1696,'Crosswalk Particulates'!$A:$A,0))</f>
        <v>process-other-industry</v>
      </c>
      <c r="G1696" s="39" t="str">
        <f>INDEX('Crosswalk Particulates'!$E:$E,MATCH('2017 EPA Data'!$B1696,'Crosswalk Particulates'!$D:$D,0))</f>
        <v>OC</v>
      </c>
      <c r="H1696" s="50">
        <f t="shared" si="26"/>
        <v>7641517564.8341331</v>
      </c>
    </row>
    <row r="1697" spans="1:8" hidden="1">
      <c r="A1697" s="31" t="s">
        <v>2475</v>
      </c>
      <c r="B1697" s="31" t="s">
        <v>2563</v>
      </c>
      <c r="C1697" s="31" t="s">
        <v>2406</v>
      </c>
      <c r="D1697" s="41">
        <v>8417.946156</v>
      </c>
      <c r="E1697" s="31" t="s">
        <v>2407</v>
      </c>
      <c r="F1697" s="35" t="str">
        <f>INDEX('Crosswalk Particulates'!$B:$B,MATCH('2017 EPA Data'!A1697,'Crosswalk Particulates'!$A:$A,0))</f>
        <v>process-other-industry</v>
      </c>
      <c r="G1697" s="39">
        <f>INDEX('Crosswalk Particulates'!$E:$E,MATCH('2017 EPA Data'!$B1697,'Crosswalk Particulates'!$D:$D,0))</f>
        <v>0</v>
      </c>
      <c r="H1697" s="50">
        <f t="shared" si="26"/>
        <v>0</v>
      </c>
    </row>
    <row r="1698" spans="1:8" hidden="1">
      <c r="A1698" s="31" t="s">
        <v>2475</v>
      </c>
      <c r="B1698" s="31" t="s">
        <v>2646</v>
      </c>
      <c r="C1698" s="31" t="s">
        <v>2406</v>
      </c>
      <c r="D1698" s="41">
        <v>8400.6502041639997</v>
      </c>
      <c r="E1698" s="31" t="s">
        <v>2407</v>
      </c>
      <c r="F1698" s="35" t="str">
        <f>INDEX('Crosswalk Particulates'!$B:$B,MATCH('2017 EPA Data'!A1698,'Crosswalk Particulates'!$A:$A,0))</f>
        <v>process-other-industry</v>
      </c>
      <c r="G1698" s="39">
        <f>INDEX('Crosswalk Particulates'!$E:$E,MATCH('2017 EPA Data'!$B1698,'Crosswalk Particulates'!$D:$D,0))</f>
        <v>0</v>
      </c>
      <c r="H1698" s="50">
        <f t="shared" si="26"/>
        <v>0</v>
      </c>
    </row>
    <row r="1699" spans="1:8" hidden="1">
      <c r="A1699" s="31" t="s">
        <v>2467</v>
      </c>
      <c r="B1699" s="31" t="s">
        <v>2583</v>
      </c>
      <c r="C1699" s="31" t="s">
        <v>2406</v>
      </c>
      <c r="D1699" s="41">
        <v>8387.1203786080969</v>
      </c>
      <c r="E1699" s="31" t="s">
        <v>2407</v>
      </c>
      <c r="F1699" s="35" t="str">
        <f>INDEX('Crosswalk Particulates'!$B:$B,MATCH('2017 EPA Data'!A1699,'Crosswalk Particulates'!$A:$A,0))</f>
        <v>process-chemicals-industry</v>
      </c>
      <c r="G1699" s="39">
        <f>INDEX('Crosswalk Particulates'!$E:$E,MATCH('2017 EPA Data'!$B1699,'Crosswalk Particulates'!$D:$D,0))</f>
        <v>0</v>
      </c>
      <c r="H1699" s="50">
        <f t="shared" si="26"/>
        <v>0</v>
      </c>
    </row>
    <row r="1700" spans="1:8" hidden="1">
      <c r="A1700" s="31" t="s">
        <v>2475</v>
      </c>
      <c r="B1700" s="31" t="s">
        <v>2565</v>
      </c>
      <c r="C1700" s="31" t="s">
        <v>2406</v>
      </c>
      <c r="D1700" s="41">
        <v>8384.9010600000001</v>
      </c>
      <c r="E1700" s="31" t="s">
        <v>2407</v>
      </c>
      <c r="F1700" s="35" t="str">
        <f>INDEX('Crosswalk Particulates'!$B:$B,MATCH('2017 EPA Data'!A1700,'Crosswalk Particulates'!$A:$A,0))</f>
        <v>process-other-industry</v>
      </c>
      <c r="G1700" s="39">
        <f>INDEX('Crosswalk Particulates'!$E:$E,MATCH('2017 EPA Data'!$B1700,'Crosswalk Particulates'!$D:$D,0))</f>
        <v>0</v>
      </c>
      <c r="H1700" s="50">
        <f t="shared" si="26"/>
        <v>0</v>
      </c>
    </row>
    <row r="1701" spans="1:8" hidden="1">
      <c r="A1701" s="31" t="s">
        <v>2490</v>
      </c>
      <c r="B1701" s="31" t="s">
        <v>2611</v>
      </c>
      <c r="C1701" s="31" t="s">
        <v>2406</v>
      </c>
      <c r="D1701" s="41">
        <v>8377.3062914271995</v>
      </c>
      <c r="E1701" s="31" t="s">
        <v>2407</v>
      </c>
      <c r="F1701" s="35" t="str">
        <f>INDEX('Crosswalk Particulates'!$B:$B,MATCH('2017 EPA Data'!A1701,'Crosswalk Particulates'!$A:$A,0))</f>
        <v>Commercial Buildings Sector</v>
      </c>
      <c r="G1701" s="39">
        <f>INDEX('Crosswalk Particulates'!$E:$E,MATCH('2017 EPA Data'!$B1701,'Crosswalk Particulates'!$D:$D,0))</f>
        <v>0</v>
      </c>
      <c r="H1701" s="50">
        <f t="shared" si="26"/>
        <v>0</v>
      </c>
    </row>
    <row r="1702" spans="1:8" hidden="1">
      <c r="A1702" s="31" t="s">
        <v>2475</v>
      </c>
      <c r="B1702" s="31" t="s">
        <v>2573</v>
      </c>
      <c r="C1702" s="31" t="s">
        <v>2406</v>
      </c>
      <c r="D1702" s="41">
        <v>8371.4090130000004</v>
      </c>
      <c r="E1702" s="31" t="s">
        <v>2407</v>
      </c>
      <c r="F1702" s="35" t="str">
        <f>INDEX('Crosswalk Particulates'!$B:$B,MATCH('2017 EPA Data'!A1702,'Crosswalk Particulates'!$A:$A,0))</f>
        <v>process-other-industry</v>
      </c>
      <c r="G1702" s="39">
        <f>INDEX('Crosswalk Particulates'!$E:$E,MATCH('2017 EPA Data'!$B1702,'Crosswalk Particulates'!$D:$D,0))</f>
        <v>0</v>
      </c>
      <c r="H1702" s="50">
        <f t="shared" si="26"/>
        <v>0</v>
      </c>
    </row>
    <row r="1703" spans="1:8" hidden="1">
      <c r="A1703" s="31" t="s">
        <v>2491</v>
      </c>
      <c r="B1703" s="31" t="s">
        <v>2519</v>
      </c>
      <c r="D1703" s="41">
        <v>8367.2878067171914</v>
      </c>
      <c r="E1703" s="31" t="s">
        <v>2411</v>
      </c>
      <c r="F1703" s="35" t="str">
        <f>INDEX('Crosswalk Particulates'!$B:$B,MATCH('2017 EPA Data'!A1703,'Crosswalk Particulates'!$A:$A,0))</f>
        <v>process-other-industry</v>
      </c>
      <c r="G1703" s="39">
        <f>INDEX('Crosswalk Particulates'!$E:$E,MATCH('2017 EPA Data'!$B1703,'Crosswalk Particulates'!$D:$D,0))</f>
        <v>0</v>
      </c>
      <c r="H1703" s="50">
        <f t="shared" si="26"/>
        <v>7590684840.6684074</v>
      </c>
    </row>
    <row r="1704" spans="1:8" hidden="1">
      <c r="A1704" s="31" t="s">
        <v>2497</v>
      </c>
      <c r="B1704" s="31" t="s">
        <v>2405</v>
      </c>
      <c r="C1704" s="31" t="s">
        <v>2406</v>
      </c>
      <c r="D1704" s="41">
        <v>8362.2057368000005</v>
      </c>
      <c r="E1704" s="31" t="s">
        <v>2407</v>
      </c>
      <c r="F1704" s="35" t="str">
        <f>INDEX('Crosswalk Particulates'!$B:$B,MATCH('2017 EPA Data'!A1704,'Crosswalk Particulates'!$A:$A,0))</f>
        <v>Electricity Sector</v>
      </c>
      <c r="G1704" s="39">
        <f>INDEX('Crosswalk Particulates'!$E:$E,MATCH('2017 EPA Data'!$B1704,'Crosswalk Particulates'!$D:$D,0))</f>
        <v>0</v>
      </c>
      <c r="H1704" s="50">
        <f t="shared" si="26"/>
        <v>0</v>
      </c>
    </row>
    <row r="1705" spans="1:8" hidden="1">
      <c r="A1705" s="31" t="s">
        <v>2434</v>
      </c>
      <c r="B1705" s="31" t="s">
        <v>2479</v>
      </c>
      <c r="C1705" s="31" t="s">
        <v>2446</v>
      </c>
      <c r="D1705" s="41">
        <v>8326.9922708323829</v>
      </c>
      <c r="E1705" s="31" t="s">
        <v>2411</v>
      </c>
      <c r="F1705" s="35" t="str">
        <f>INDEX('Crosswalk Particulates'!$B:$B,MATCH('2017 EPA Data'!A1705,'Crosswalk Particulates'!$A:$A,0))</f>
        <v>Transportation Sector</v>
      </c>
      <c r="G1705" s="39" t="str">
        <f>INDEX('Crosswalk Particulates'!$E:$E,MATCH('2017 EPA Data'!$B1705,'Crosswalk Particulates'!$D:$D,0))</f>
        <v>PM10</v>
      </c>
      <c r="H1705" s="50">
        <f t="shared" si="26"/>
        <v>7554129301.9498911</v>
      </c>
    </row>
    <row r="1706" spans="1:8" hidden="1">
      <c r="A1706" s="31" t="s">
        <v>2484</v>
      </c>
      <c r="B1706" s="31" t="s">
        <v>2426</v>
      </c>
      <c r="C1706" s="31" t="s">
        <v>2406</v>
      </c>
      <c r="D1706" s="41">
        <v>8296.7749323289408</v>
      </c>
      <c r="E1706" s="31" t="s">
        <v>2407</v>
      </c>
      <c r="F1706" s="35" t="str">
        <f>INDEX('Crosswalk Particulates'!$B:$B,MATCH('2017 EPA Data'!A1706,'Crosswalk Particulates'!$A:$A,0))</f>
        <v>process-other-industry</v>
      </c>
      <c r="G1706" s="39">
        <f>INDEX('Crosswalk Particulates'!$E:$E,MATCH('2017 EPA Data'!$B1706,'Crosswalk Particulates'!$D:$D,0))</f>
        <v>0</v>
      </c>
      <c r="H1706" s="50">
        <f t="shared" si="26"/>
        <v>0</v>
      </c>
    </row>
    <row r="1707" spans="1:8" hidden="1">
      <c r="A1707" s="31" t="s">
        <v>2485</v>
      </c>
      <c r="B1707" s="31" t="s">
        <v>2599</v>
      </c>
      <c r="C1707" s="31" t="s">
        <v>2406</v>
      </c>
      <c r="D1707" s="41">
        <v>8262</v>
      </c>
      <c r="E1707" s="31" t="s">
        <v>2407</v>
      </c>
      <c r="F1707" s="35" t="str">
        <f>INDEX('Crosswalk Particulates'!$B:$B,MATCH('2017 EPA Data'!A1707,'Crosswalk Particulates'!$A:$A,0))</f>
        <v>industry-fuel-coal</v>
      </c>
      <c r="G1707" s="39">
        <f>INDEX('Crosswalk Particulates'!$E:$E,MATCH('2017 EPA Data'!$B1707,'Crosswalk Particulates'!$D:$D,0))</f>
        <v>0</v>
      </c>
      <c r="H1707" s="50">
        <f t="shared" si="26"/>
        <v>0</v>
      </c>
    </row>
    <row r="1708" spans="1:8" hidden="1">
      <c r="A1708" s="31" t="s">
        <v>2440</v>
      </c>
      <c r="B1708" s="31" t="s">
        <v>2519</v>
      </c>
      <c r="D1708" s="41">
        <v>8249.7610092782015</v>
      </c>
      <c r="E1708" s="31" t="s">
        <v>2411</v>
      </c>
      <c r="F1708" s="35" t="str">
        <f>INDEX('Crosswalk Particulates'!$B:$B,MATCH('2017 EPA Data'!A1708,'Crosswalk Particulates'!$A:$A,0))</f>
        <v>industry-fuel-natural gas</v>
      </c>
      <c r="G1708" s="39">
        <f>INDEX('Crosswalk Particulates'!$E:$E,MATCH('2017 EPA Data'!$B1708,'Crosswalk Particulates'!$D:$D,0))</f>
        <v>0</v>
      </c>
      <c r="H1708" s="50">
        <f t="shared" si="26"/>
        <v>7484066196.6943979</v>
      </c>
    </row>
    <row r="1709" spans="1:8" hidden="1">
      <c r="A1709" s="31" t="s">
        <v>2521</v>
      </c>
      <c r="B1709" s="31" t="s">
        <v>2451</v>
      </c>
      <c r="C1709" s="31" t="s">
        <v>2406</v>
      </c>
      <c r="D1709" s="41">
        <v>8158.4090442429997</v>
      </c>
      <c r="E1709" s="31" t="s">
        <v>2407</v>
      </c>
      <c r="F1709" s="35" t="str">
        <f>INDEX('Crosswalk Particulates'!$B:$B,MATCH('2017 EPA Data'!A1709,'Crosswalk Particulates'!$A:$A,0))</f>
        <v>industry-fuel-other</v>
      </c>
      <c r="G1709" s="39">
        <f>INDEX('Crosswalk Particulates'!$E:$E,MATCH('2017 EPA Data'!$B1709,'Crosswalk Particulates'!$D:$D,0))</f>
        <v>0</v>
      </c>
      <c r="H1709" s="50">
        <f t="shared" si="26"/>
        <v>0</v>
      </c>
    </row>
    <row r="1710" spans="1:8" hidden="1">
      <c r="A1710" s="31" t="s">
        <v>2521</v>
      </c>
      <c r="B1710" s="31" t="s">
        <v>2499</v>
      </c>
      <c r="C1710" s="31" t="s">
        <v>2446</v>
      </c>
      <c r="D1710" s="41">
        <v>8155.3721572544564</v>
      </c>
      <c r="E1710" s="31" t="s">
        <v>2411</v>
      </c>
      <c r="F1710" s="35" t="str">
        <f>INDEX('Crosswalk Particulates'!$B:$B,MATCH('2017 EPA Data'!A1710,'Crosswalk Particulates'!$A:$A,0))</f>
        <v>industry-fuel-other</v>
      </c>
      <c r="G1710" s="39" t="str">
        <f>INDEX('Crosswalk Particulates'!$E:$E,MATCH('2017 EPA Data'!$B1710,'Crosswalk Particulates'!$D:$D,0))</f>
        <v>PM25</v>
      </c>
      <c r="H1710" s="50">
        <f t="shared" si="26"/>
        <v>7398437968.6789169</v>
      </c>
    </row>
    <row r="1711" spans="1:8" hidden="1">
      <c r="A1711" s="31" t="s">
        <v>2492</v>
      </c>
      <c r="B1711" s="31" t="s">
        <v>2511</v>
      </c>
      <c r="C1711" s="31" t="s">
        <v>2512</v>
      </c>
      <c r="D1711" s="41">
        <v>8144.333800039034</v>
      </c>
      <c r="E1711" s="31" t="s">
        <v>2407</v>
      </c>
      <c r="F1711" s="35" t="str">
        <f>INDEX('Crosswalk Particulates'!$B:$B,MATCH('2017 EPA Data'!A1711,'Crosswalk Particulates'!$A:$A,0))</f>
        <v>Transportation Sector</v>
      </c>
      <c r="G1711" s="39">
        <f>INDEX('Crosswalk Particulates'!$E:$E,MATCH('2017 EPA Data'!$B1711,'Crosswalk Particulates'!$D:$D,0))</f>
        <v>0</v>
      </c>
      <c r="H1711" s="50">
        <f t="shared" si="26"/>
        <v>0</v>
      </c>
    </row>
    <row r="1712" spans="1:8" hidden="1">
      <c r="A1712" s="31" t="s">
        <v>2408</v>
      </c>
      <c r="B1712" s="31" t="s">
        <v>2642</v>
      </c>
      <c r="D1712" s="41">
        <v>8124.7865660873613</v>
      </c>
      <c r="E1712" s="31" t="s">
        <v>2411</v>
      </c>
      <c r="F1712" s="35" t="str">
        <f>INDEX('Crosswalk Particulates'!$B:$B,MATCH('2017 EPA Data'!A1712,'Crosswalk Particulates'!$A:$A,0))</f>
        <v>process-other-industry</v>
      </c>
      <c r="G1712" s="39">
        <f>INDEX('Crosswalk Particulates'!$E:$E,MATCH('2017 EPA Data'!$B1712,'Crosswalk Particulates'!$D:$D,0))</f>
        <v>0</v>
      </c>
      <c r="H1712" s="50">
        <f t="shared" si="26"/>
        <v>7370691154.1103334</v>
      </c>
    </row>
    <row r="1713" spans="1:8" hidden="1">
      <c r="A1713" s="31" t="s">
        <v>2436</v>
      </c>
      <c r="B1713" s="31" t="s">
        <v>2476</v>
      </c>
      <c r="C1713" s="31" t="s">
        <v>2406</v>
      </c>
      <c r="D1713" s="41">
        <v>8118.0200035560001</v>
      </c>
      <c r="E1713" s="31" t="s">
        <v>2407</v>
      </c>
      <c r="F1713" s="35" t="str">
        <f>INDEX('Crosswalk Particulates'!$B:$B,MATCH('2017 EPA Data'!A1713,'Crosswalk Particulates'!$A:$A,0))</f>
        <v>process-other-industry</v>
      </c>
      <c r="G1713" s="39">
        <f>INDEX('Crosswalk Particulates'!$E:$E,MATCH('2017 EPA Data'!$B1713,'Crosswalk Particulates'!$D:$D,0))</f>
        <v>0</v>
      </c>
      <c r="H1713" s="50">
        <f t="shared" si="26"/>
        <v>0</v>
      </c>
    </row>
    <row r="1714" spans="1:8" hidden="1">
      <c r="A1714" s="31" t="s">
        <v>2452</v>
      </c>
      <c r="B1714" s="31" t="s">
        <v>2445</v>
      </c>
      <c r="C1714" s="31" t="s">
        <v>2446</v>
      </c>
      <c r="D1714" s="41">
        <v>8110.683547436397</v>
      </c>
      <c r="E1714" s="31" t="s">
        <v>2411</v>
      </c>
      <c r="F1714" s="35" t="str">
        <f>INDEX('Crosswalk Particulates'!$B:$B,MATCH('2017 EPA Data'!A1714,'Crosswalk Particulates'!$A:$A,0))</f>
        <v>Other-EPA</v>
      </c>
      <c r="G1714" s="39" t="str">
        <f>INDEX('Crosswalk Particulates'!$E:$E,MATCH('2017 EPA Data'!$B1714,'Crosswalk Particulates'!$D:$D,0))</f>
        <v>VOC</v>
      </c>
      <c r="H1714" s="50">
        <f t="shared" si="26"/>
        <v>7357897095.5869017</v>
      </c>
    </row>
    <row r="1715" spans="1:8" hidden="1">
      <c r="A1715" s="31" t="s">
        <v>2416</v>
      </c>
      <c r="B1715" s="31" t="s">
        <v>2548</v>
      </c>
      <c r="C1715" s="31" t="s">
        <v>2406</v>
      </c>
      <c r="D1715" s="41">
        <v>8057.2836914867003</v>
      </c>
      <c r="E1715" s="31" t="s">
        <v>2407</v>
      </c>
      <c r="F1715" s="35" t="str">
        <f>INDEX('Crosswalk Particulates'!$B:$B,MATCH('2017 EPA Data'!A1715,'Crosswalk Particulates'!$A:$A,0))</f>
        <v>Transportation Sector</v>
      </c>
      <c r="G1715" s="39">
        <f>INDEX('Crosswalk Particulates'!$E:$E,MATCH('2017 EPA Data'!$B1715,'Crosswalk Particulates'!$D:$D,0))</f>
        <v>0</v>
      </c>
      <c r="H1715" s="50">
        <f t="shared" si="26"/>
        <v>0</v>
      </c>
    </row>
    <row r="1716" spans="1:8" hidden="1">
      <c r="A1716" s="31" t="s">
        <v>2448</v>
      </c>
      <c r="B1716" s="31" t="s">
        <v>2628</v>
      </c>
      <c r="C1716" s="31" t="s">
        <v>2406</v>
      </c>
      <c r="D1716" s="41">
        <v>8000.4421430322082</v>
      </c>
      <c r="E1716" s="31" t="s">
        <v>2407</v>
      </c>
      <c r="F1716" s="35" t="str">
        <f>INDEX('Crosswalk Particulates'!$B:$B,MATCH('2017 EPA Data'!A1716,'Crosswalk Particulates'!$A:$A,0))</f>
        <v>process-waste-industry</v>
      </c>
      <c r="G1716" s="39">
        <f>INDEX('Crosswalk Particulates'!$E:$E,MATCH('2017 EPA Data'!$B1716,'Crosswalk Particulates'!$D:$D,0))</f>
        <v>0</v>
      </c>
      <c r="H1716" s="50">
        <f t="shared" si="26"/>
        <v>0</v>
      </c>
    </row>
    <row r="1717" spans="1:8" hidden="1">
      <c r="A1717" s="31" t="s">
        <v>2508</v>
      </c>
      <c r="B1717" s="31" t="s">
        <v>2501</v>
      </c>
      <c r="C1717" s="31" t="s">
        <v>2406</v>
      </c>
      <c r="D1717" s="41">
        <v>7947.7526099999995</v>
      </c>
      <c r="E1717" s="31" t="s">
        <v>2407</v>
      </c>
      <c r="F1717" s="35" t="str">
        <f>INDEX('Crosswalk Particulates'!$B:$B,MATCH('2017 EPA Data'!A1717,'Crosswalk Particulates'!$A:$A,0))</f>
        <v>process-iron and steel-industry</v>
      </c>
      <c r="G1717" s="39">
        <f>INDEX('Crosswalk Particulates'!$E:$E,MATCH('2017 EPA Data'!$B1717,'Crosswalk Particulates'!$D:$D,0))</f>
        <v>0</v>
      </c>
      <c r="H1717" s="50">
        <f t="shared" si="26"/>
        <v>0</v>
      </c>
    </row>
    <row r="1718" spans="1:8" hidden="1">
      <c r="A1718" s="31" t="s">
        <v>2467</v>
      </c>
      <c r="B1718" s="31" t="s">
        <v>2635</v>
      </c>
      <c r="C1718" s="31" t="s">
        <v>2406</v>
      </c>
      <c r="D1718" s="41">
        <v>7945.4627200000004</v>
      </c>
      <c r="E1718" s="31" t="s">
        <v>2407</v>
      </c>
      <c r="F1718" s="35" t="str">
        <f>INDEX('Crosswalk Particulates'!$B:$B,MATCH('2017 EPA Data'!A1718,'Crosswalk Particulates'!$A:$A,0))</f>
        <v>process-chemicals-industry</v>
      </c>
      <c r="G1718" s="39">
        <f>INDEX('Crosswalk Particulates'!$E:$E,MATCH('2017 EPA Data'!$B1718,'Crosswalk Particulates'!$D:$D,0))</f>
        <v>0</v>
      </c>
      <c r="H1718" s="50">
        <f t="shared" si="26"/>
        <v>0</v>
      </c>
    </row>
    <row r="1719" spans="1:8" hidden="1">
      <c r="A1719" s="31" t="s">
        <v>2454</v>
      </c>
      <c r="B1719" s="31" t="s">
        <v>2555</v>
      </c>
      <c r="C1719" s="31" t="s">
        <v>2406</v>
      </c>
      <c r="D1719" s="41">
        <v>7908.1717900000003</v>
      </c>
      <c r="E1719" s="31" t="s">
        <v>2407</v>
      </c>
      <c r="F1719" s="35" t="str">
        <f>INDEX('Crosswalk Particulates'!$B:$B,MATCH('2017 EPA Data'!A1719,'Crosswalk Particulates'!$A:$A,0))</f>
        <v>Electricity Sector</v>
      </c>
      <c r="G1719" s="39">
        <f>INDEX('Crosswalk Particulates'!$E:$E,MATCH('2017 EPA Data'!$B1719,'Crosswalk Particulates'!$D:$D,0))</f>
        <v>0</v>
      </c>
      <c r="H1719" s="50">
        <f t="shared" si="26"/>
        <v>0</v>
      </c>
    </row>
    <row r="1720" spans="1:8" hidden="1">
      <c r="A1720" s="31" t="s">
        <v>2440</v>
      </c>
      <c r="B1720" s="31" t="s">
        <v>2583</v>
      </c>
      <c r="C1720" s="31" t="s">
        <v>2406</v>
      </c>
      <c r="D1720" s="41">
        <v>7903.7434495499338</v>
      </c>
      <c r="E1720" s="31" t="s">
        <v>2407</v>
      </c>
      <c r="F1720" s="35" t="str">
        <f>INDEX('Crosswalk Particulates'!$B:$B,MATCH('2017 EPA Data'!A1720,'Crosswalk Particulates'!$A:$A,0))</f>
        <v>industry-fuel-natural gas</v>
      </c>
      <c r="G1720" s="39">
        <f>INDEX('Crosswalk Particulates'!$E:$E,MATCH('2017 EPA Data'!$B1720,'Crosswalk Particulates'!$D:$D,0))</f>
        <v>0</v>
      </c>
      <c r="H1720" s="50">
        <f t="shared" si="26"/>
        <v>0</v>
      </c>
    </row>
    <row r="1721" spans="1:8" hidden="1">
      <c r="A1721" s="31" t="s">
        <v>2436</v>
      </c>
      <c r="B1721" s="31" t="s">
        <v>2607</v>
      </c>
      <c r="C1721" s="31" t="s">
        <v>2406</v>
      </c>
      <c r="D1721" s="41">
        <v>7899.30431924</v>
      </c>
      <c r="E1721" s="31" t="s">
        <v>2407</v>
      </c>
      <c r="F1721" s="35" t="str">
        <f>INDEX('Crosswalk Particulates'!$B:$B,MATCH('2017 EPA Data'!A1721,'Crosswalk Particulates'!$A:$A,0))</f>
        <v>process-other-industry</v>
      </c>
      <c r="G1721" s="39">
        <f>INDEX('Crosswalk Particulates'!$E:$E,MATCH('2017 EPA Data'!$B1721,'Crosswalk Particulates'!$D:$D,0))</f>
        <v>0</v>
      </c>
      <c r="H1721" s="50">
        <f t="shared" si="26"/>
        <v>0</v>
      </c>
    </row>
    <row r="1722" spans="1:8" hidden="1">
      <c r="A1722" s="31" t="s">
        <v>2521</v>
      </c>
      <c r="B1722" s="31" t="s">
        <v>2603</v>
      </c>
      <c r="C1722" s="31" t="s">
        <v>2406</v>
      </c>
      <c r="D1722" s="41">
        <v>7897.32</v>
      </c>
      <c r="E1722" s="31" t="s">
        <v>2407</v>
      </c>
      <c r="F1722" s="35" t="str">
        <f>INDEX('Crosswalk Particulates'!$B:$B,MATCH('2017 EPA Data'!A1722,'Crosswalk Particulates'!$A:$A,0))</f>
        <v>industry-fuel-other</v>
      </c>
      <c r="G1722" s="39">
        <f>INDEX('Crosswalk Particulates'!$E:$E,MATCH('2017 EPA Data'!$B1722,'Crosswalk Particulates'!$D:$D,0))</f>
        <v>0</v>
      </c>
      <c r="H1722" s="50">
        <f t="shared" si="26"/>
        <v>0</v>
      </c>
    </row>
    <row r="1723" spans="1:8" hidden="1">
      <c r="A1723" s="31" t="s">
        <v>2521</v>
      </c>
      <c r="B1723" s="31" t="s">
        <v>2644</v>
      </c>
      <c r="C1723" s="31" t="s">
        <v>2406</v>
      </c>
      <c r="D1723" s="41">
        <v>7897.32</v>
      </c>
      <c r="E1723" s="31" t="s">
        <v>2407</v>
      </c>
      <c r="F1723" s="35" t="str">
        <f>INDEX('Crosswalk Particulates'!$B:$B,MATCH('2017 EPA Data'!A1723,'Crosswalk Particulates'!$A:$A,0))</f>
        <v>industry-fuel-other</v>
      </c>
      <c r="G1723" s="39">
        <f>INDEX('Crosswalk Particulates'!$E:$E,MATCH('2017 EPA Data'!$B1723,'Crosswalk Particulates'!$D:$D,0))</f>
        <v>0</v>
      </c>
      <c r="H1723" s="50">
        <f t="shared" si="26"/>
        <v>0</v>
      </c>
    </row>
    <row r="1724" spans="1:8" hidden="1">
      <c r="A1724" s="31" t="s">
        <v>2508</v>
      </c>
      <c r="B1724" s="31" t="s">
        <v>2609</v>
      </c>
      <c r="C1724" s="31" t="s">
        <v>2406</v>
      </c>
      <c r="D1724" s="41">
        <v>7894.2520849619996</v>
      </c>
      <c r="E1724" s="31" t="s">
        <v>2407</v>
      </c>
      <c r="F1724" s="35" t="str">
        <f>INDEX('Crosswalk Particulates'!$B:$B,MATCH('2017 EPA Data'!A1724,'Crosswalk Particulates'!$A:$A,0))</f>
        <v>process-iron and steel-industry</v>
      </c>
      <c r="G1724" s="39">
        <f>INDEX('Crosswalk Particulates'!$E:$E,MATCH('2017 EPA Data'!$B1724,'Crosswalk Particulates'!$D:$D,0))</f>
        <v>0</v>
      </c>
      <c r="H1724" s="50">
        <f t="shared" si="26"/>
        <v>0</v>
      </c>
    </row>
    <row r="1725" spans="1:8" hidden="1">
      <c r="A1725" s="31" t="s">
        <v>2521</v>
      </c>
      <c r="B1725" s="31" t="s">
        <v>2595</v>
      </c>
      <c r="C1725" s="31" t="s">
        <v>2406</v>
      </c>
      <c r="D1725" s="41">
        <v>7882.0721343366367</v>
      </c>
      <c r="E1725" s="31" t="s">
        <v>2407</v>
      </c>
      <c r="F1725" s="35" t="str">
        <f>INDEX('Crosswalk Particulates'!$B:$B,MATCH('2017 EPA Data'!A1725,'Crosswalk Particulates'!$A:$A,0))</f>
        <v>industry-fuel-other</v>
      </c>
      <c r="G1725" s="39">
        <f>INDEX('Crosswalk Particulates'!$E:$E,MATCH('2017 EPA Data'!$B1725,'Crosswalk Particulates'!$D:$D,0))</f>
        <v>0</v>
      </c>
      <c r="H1725" s="50">
        <f t="shared" si="26"/>
        <v>0</v>
      </c>
    </row>
    <row r="1726" spans="1:8" hidden="1">
      <c r="A1726" s="31" t="s">
        <v>2485</v>
      </c>
      <c r="B1726" s="31" t="s">
        <v>2447</v>
      </c>
      <c r="C1726" s="31" t="s">
        <v>2406</v>
      </c>
      <c r="D1726" s="41">
        <v>7752.5519925500003</v>
      </c>
      <c r="E1726" s="31" t="s">
        <v>2407</v>
      </c>
      <c r="F1726" s="35" t="str">
        <f>INDEX('Crosswalk Particulates'!$B:$B,MATCH('2017 EPA Data'!A1726,'Crosswalk Particulates'!$A:$A,0))</f>
        <v>industry-fuel-coal</v>
      </c>
      <c r="G1726" s="39">
        <f>INDEX('Crosswalk Particulates'!$E:$E,MATCH('2017 EPA Data'!$B1726,'Crosswalk Particulates'!$D:$D,0))</f>
        <v>0</v>
      </c>
      <c r="H1726" s="50">
        <f t="shared" si="26"/>
        <v>0</v>
      </c>
    </row>
    <row r="1727" spans="1:8" hidden="1">
      <c r="A1727" s="31" t="s">
        <v>2452</v>
      </c>
      <c r="B1727" s="31" t="s">
        <v>2465</v>
      </c>
      <c r="C1727" s="31" t="s">
        <v>2406</v>
      </c>
      <c r="D1727" s="41">
        <v>7741.9512501924</v>
      </c>
      <c r="E1727" s="31" t="s">
        <v>2407</v>
      </c>
      <c r="F1727" s="35" t="str">
        <f>INDEX('Crosswalk Particulates'!$B:$B,MATCH('2017 EPA Data'!A1727,'Crosswalk Particulates'!$A:$A,0))</f>
        <v>Other-EPA</v>
      </c>
      <c r="G1727" s="39">
        <f>INDEX('Crosswalk Particulates'!$E:$E,MATCH('2017 EPA Data'!$B1727,'Crosswalk Particulates'!$D:$D,0))</f>
        <v>0</v>
      </c>
      <c r="H1727" s="50">
        <f t="shared" si="26"/>
        <v>0</v>
      </c>
    </row>
    <row r="1728" spans="1:8" hidden="1">
      <c r="A1728" s="31" t="s">
        <v>2538</v>
      </c>
      <c r="B1728" s="31" t="s">
        <v>2449</v>
      </c>
      <c r="C1728" s="31" t="s">
        <v>2446</v>
      </c>
      <c r="D1728" s="41">
        <v>7732.75072729763</v>
      </c>
      <c r="E1728" s="31" t="s">
        <v>2411</v>
      </c>
      <c r="F1728" s="35" t="str">
        <f>INDEX('Crosswalk Particulates'!$B:$B,MATCH('2017 EPA Data'!A1728,'Crosswalk Particulates'!$A:$A,0))</f>
        <v>Electricity Sector</v>
      </c>
      <c r="G1728" s="39" t="str">
        <f>INDEX('Crosswalk Particulates'!$E:$E,MATCH('2017 EPA Data'!$B1728,'Crosswalk Particulates'!$D:$D,0))</f>
        <v>CO</v>
      </c>
      <c r="H1728" s="50">
        <f t="shared" si="26"/>
        <v>7015041800.6709824</v>
      </c>
    </row>
    <row r="1729" spans="1:8" hidden="1">
      <c r="A1729" s="31" t="s">
        <v>2489</v>
      </c>
      <c r="B1729" s="31" t="s">
        <v>2642</v>
      </c>
      <c r="D1729" s="41">
        <v>7726.9102135162275</v>
      </c>
      <c r="E1729" s="31" t="s">
        <v>2411</v>
      </c>
      <c r="F1729" s="35" t="str">
        <f>INDEX('Crosswalk Particulates'!$B:$B,MATCH('2017 EPA Data'!A1729,'Crosswalk Particulates'!$A:$A,0))</f>
        <v>industry-fuel-biomass</v>
      </c>
      <c r="G1729" s="39">
        <f>INDEX('Crosswalk Particulates'!$E:$E,MATCH('2017 EPA Data'!$B1729,'Crosswalk Particulates'!$D:$D,0))</f>
        <v>0</v>
      </c>
      <c r="H1729" s="50">
        <f t="shared" si="26"/>
        <v>7009743369.3935719</v>
      </c>
    </row>
    <row r="1730" spans="1:8" hidden="1">
      <c r="A1730" s="31" t="s">
        <v>2481</v>
      </c>
      <c r="B1730" s="31" t="s">
        <v>2500</v>
      </c>
      <c r="C1730" s="31" t="s">
        <v>2406</v>
      </c>
      <c r="D1730" s="41">
        <v>7719.2661369999996</v>
      </c>
      <c r="E1730" s="31" t="s">
        <v>2407</v>
      </c>
      <c r="F1730" s="35" t="str">
        <f>INDEX('Crosswalk Particulates'!$B:$B,MATCH('2017 EPA Data'!A1730,'Crosswalk Particulates'!$A:$A,0))</f>
        <v>process-ngps-industry</v>
      </c>
      <c r="G1730" s="39">
        <f>INDEX('Crosswalk Particulates'!$E:$E,MATCH('2017 EPA Data'!$B1730,'Crosswalk Particulates'!$D:$D,0))</f>
        <v>0</v>
      </c>
      <c r="H1730" s="50">
        <f t="shared" si="26"/>
        <v>0</v>
      </c>
    </row>
    <row r="1731" spans="1:8" hidden="1">
      <c r="A1731" s="31" t="s">
        <v>2473</v>
      </c>
      <c r="B1731" s="31" t="s">
        <v>2405</v>
      </c>
      <c r="C1731" s="31" t="s">
        <v>2406</v>
      </c>
      <c r="D1731" s="41">
        <v>7690.6</v>
      </c>
      <c r="E1731" s="31" t="s">
        <v>2407</v>
      </c>
      <c r="F1731" s="35" t="str">
        <f>INDEX('Crosswalk Particulates'!$B:$B,MATCH('2017 EPA Data'!A1731,'Crosswalk Particulates'!$A:$A,0))</f>
        <v>Electricity Sector</v>
      </c>
      <c r="G1731" s="39">
        <f>INDEX('Crosswalk Particulates'!$E:$E,MATCH('2017 EPA Data'!$B1731,'Crosswalk Particulates'!$D:$D,0))</f>
        <v>0</v>
      </c>
      <c r="H1731" s="50">
        <f t="shared" si="26"/>
        <v>0</v>
      </c>
    </row>
    <row r="1732" spans="1:8" hidden="1">
      <c r="A1732" s="31" t="s">
        <v>2475</v>
      </c>
      <c r="B1732" s="31" t="s">
        <v>2637</v>
      </c>
      <c r="C1732" s="31" t="s">
        <v>2406</v>
      </c>
      <c r="D1732" s="41">
        <v>7660</v>
      </c>
      <c r="E1732" s="31" t="s">
        <v>2407</v>
      </c>
      <c r="F1732" s="35" t="str">
        <f>INDEX('Crosswalk Particulates'!$B:$B,MATCH('2017 EPA Data'!A1732,'Crosswalk Particulates'!$A:$A,0))</f>
        <v>process-other-industry</v>
      </c>
      <c r="G1732" s="39">
        <f>INDEX('Crosswalk Particulates'!$E:$E,MATCH('2017 EPA Data'!$B1732,'Crosswalk Particulates'!$D:$D,0))</f>
        <v>0</v>
      </c>
      <c r="H1732" s="50">
        <f t="shared" ref="H1732:H1795" si="27">IF(E1732="TON",D1732/metricton_to_shortton,0)*10^6</f>
        <v>0</v>
      </c>
    </row>
    <row r="1733" spans="1:8" hidden="1">
      <c r="A1733" s="31" t="s">
        <v>2490</v>
      </c>
      <c r="B1733" s="31" t="s">
        <v>2422</v>
      </c>
      <c r="C1733" s="31" t="s">
        <v>2406</v>
      </c>
      <c r="D1733" s="41">
        <v>7641.4172687972914</v>
      </c>
      <c r="E1733" s="31" t="s">
        <v>2407</v>
      </c>
      <c r="F1733" s="35" t="str">
        <f>INDEX('Crosswalk Particulates'!$B:$B,MATCH('2017 EPA Data'!A1733,'Crosswalk Particulates'!$A:$A,0))</f>
        <v>Commercial Buildings Sector</v>
      </c>
      <c r="G1733" s="39">
        <f>INDEX('Crosswalk Particulates'!$E:$E,MATCH('2017 EPA Data'!$B1733,'Crosswalk Particulates'!$D:$D,0))</f>
        <v>0</v>
      </c>
      <c r="H1733" s="50">
        <f t="shared" si="27"/>
        <v>0</v>
      </c>
    </row>
    <row r="1734" spans="1:8" hidden="1">
      <c r="A1734" s="31" t="s">
        <v>2427</v>
      </c>
      <c r="B1734" s="31" t="s">
        <v>2511</v>
      </c>
      <c r="C1734" s="31" t="s">
        <v>2512</v>
      </c>
      <c r="D1734" s="41">
        <v>7600.183176736</v>
      </c>
      <c r="E1734" s="31" t="s">
        <v>2407</v>
      </c>
      <c r="F1734" s="35" t="str">
        <f>INDEX('Crosswalk Particulates'!$B:$B,MATCH('2017 EPA Data'!A1734,'Crosswalk Particulates'!$A:$A,0))</f>
        <v>process-other-industry</v>
      </c>
      <c r="G1734" s="39">
        <f>INDEX('Crosswalk Particulates'!$E:$E,MATCH('2017 EPA Data'!$B1734,'Crosswalk Particulates'!$D:$D,0))</f>
        <v>0</v>
      </c>
      <c r="H1734" s="50">
        <f t="shared" si="27"/>
        <v>0</v>
      </c>
    </row>
    <row r="1735" spans="1:8" hidden="1">
      <c r="A1735" s="31" t="s">
        <v>2481</v>
      </c>
      <c r="B1735" s="31" t="s">
        <v>2511</v>
      </c>
      <c r="C1735" s="31" t="s">
        <v>2512</v>
      </c>
      <c r="D1735" s="41">
        <v>7586.7606459886774</v>
      </c>
      <c r="E1735" s="31" t="s">
        <v>2407</v>
      </c>
      <c r="F1735" s="35" t="str">
        <f>INDEX('Crosswalk Particulates'!$B:$B,MATCH('2017 EPA Data'!A1735,'Crosswalk Particulates'!$A:$A,0))</f>
        <v>process-ngps-industry</v>
      </c>
      <c r="G1735" s="39">
        <f>INDEX('Crosswalk Particulates'!$E:$E,MATCH('2017 EPA Data'!$B1735,'Crosswalk Particulates'!$D:$D,0))</f>
        <v>0</v>
      </c>
      <c r="H1735" s="50">
        <f t="shared" si="27"/>
        <v>0</v>
      </c>
    </row>
    <row r="1736" spans="1:8" hidden="1">
      <c r="A1736" s="31" t="s">
        <v>2454</v>
      </c>
      <c r="B1736" s="31" t="s">
        <v>2462</v>
      </c>
      <c r="C1736" s="31" t="s">
        <v>2406</v>
      </c>
      <c r="D1736" s="41">
        <v>7572.0789196200003</v>
      </c>
      <c r="E1736" s="31" t="s">
        <v>2407</v>
      </c>
      <c r="F1736" s="35" t="str">
        <f>INDEX('Crosswalk Particulates'!$B:$B,MATCH('2017 EPA Data'!A1736,'Crosswalk Particulates'!$A:$A,0))</f>
        <v>Electricity Sector</v>
      </c>
      <c r="G1736" s="39">
        <f>INDEX('Crosswalk Particulates'!$E:$E,MATCH('2017 EPA Data'!$B1736,'Crosswalk Particulates'!$D:$D,0))</f>
        <v>0</v>
      </c>
      <c r="H1736" s="50">
        <f t="shared" si="27"/>
        <v>0</v>
      </c>
    </row>
    <row r="1737" spans="1:8" hidden="1">
      <c r="A1737" s="31" t="s">
        <v>2554</v>
      </c>
      <c r="B1737" s="31" t="s">
        <v>2437</v>
      </c>
      <c r="C1737" s="31" t="s">
        <v>2406</v>
      </c>
      <c r="D1737" s="41">
        <v>7553.3997789920013</v>
      </c>
      <c r="E1737" s="31" t="s">
        <v>2407</v>
      </c>
      <c r="F1737" s="35" t="str">
        <f>INDEX('Crosswalk Particulates'!$B:$B,MATCH('2017 EPA Data'!A1737,'Crosswalk Particulates'!$A:$A,0))</f>
        <v>Commercial Buildings Sector</v>
      </c>
      <c r="G1737" s="39">
        <f>INDEX('Crosswalk Particulates'!$E:$E,MATCH('2017 EPA Data'!$B1737,'Crosswalk Particulates'!$D:$D,0))</f>
        <v>0</v>
      </c>
      <c r="H1737" s="50">
        <f t="shared" si="27"/>
        <v>0</v>
      </c>
    </row>
    <row r="1738" spans="1:8" hidden="1">
      <c r="A1738" s="31" t="s">
        <v>2408</v>
      </c>
      <c r="B1738" s="31" t="s">
        <v>2570</v>
      </c>
      <c r="C1738" s="31" t="s">
        <v>2406</v>
      </c>
      <c r="D1738" s="41">
        <v>7504.4155199999996</v>
      </c>
      <c r="E1738" s="31" t="s">
        <v>2407</v>
      </c>
      <c r="F1738" s="35" t="str">
        <f>INDEX('Crosswalk Particulates'!$B:$B,MATCH('2017 EPA Data'!A1738,'Crosswalk Particulates'!$A:$A,0))</f>
        <v>process-other-industry</v>
      </c>
      <c r="G1738" s="39">
        <f>INDEX('Crosswalk Particulates'!$E:$E,MATCH('2017 EPA Data'!$B1738,'Crosswalk Particulates'!$D:$D,0))</f>
        <v>0</v>
      </c>
      <c r="H1738" s="50">
        <f t="shared" si="27"/>
        <v>0</v>
      </c>
    </row>
    <row r="1739" spans="1:8" hidden="1">
      <c r="A1739" s="31" t="s">
        <v>2474</v>
      </c>
      <c r="B1739" s="31" t="s">
        <v>2556</v>
      </c>
      <c r="C1739" s="31" t="s">
        <v>2406</v>
      </c>
      <c r="D1739" s="41">
        <v>7499.2746603086216</v>
      </c>
      <c r="E1739" s="31" t="s">
        <v>2407</v>
      </c>
      <c r="F1739" s="35" t="str">
        <f>INDEX('Crosswalk Particulates'!$B:$B,MATCH('2017 EPA Data'!A1739,'Crosswalk Particulates'!$A:$A,0))</f>
        <v>process-other-industry</v>
      </c>
      <c r="G1739" s="39">
        <f>INDEX('Crosswalk Particulates'!$E:$E,MATCH('2017 EPA Data'!$B1739,'Crosswalk Particulates'!$D:$D,0))</f>
        <v>0</v>
      </c>
      <c r="H1739" s="50">
        <f t="shared" si="27"/>
        <v>0</v>
      </c>
    </row>
    <row r="1740" spans="1:8" hidden="1">
      <c r="A1740" s="31" t="s">
        <v>2474</v>
      </c>
      <c r="B1740" s="31" t="s">
        <v>2530</v>
      </c>
      <c r="C1740" s="31" t="s">
        <v>2406</v>
      </c>
      <c r="D1740" s="41">
        <v>7499.2746603086216</v>
      </c>
      <c r="E1740" s="31" t="s">
        <v>2407</v>
      </c>
      <c r="F1740" s="35" t="str">
        <f>INDEX('Crosswalk Particulates'!$B:$B,MATCH('2017 EPA Data'!A1740,'Crosswalk Particulates'!$A:$A,0))</f>
        <v>process-other-industry</v>
      </c>
      <c r="G1740" s="39">
        <f>INDEX('Crosswalk Particulates'!$E:$E,MATCH('2017 EPA Data'!$B1740,'Crosswalk Particulates'!$D:$D,0))</f>
        <v>0</v>
      </c>
      <c r="H1740" s="50">
        <f t="shared" si="27"/>
        <v>0</v>
      </c>
    </row>
    <row r="1741" spans="1:8" hidden="1">
      <c r="A1741" s="31" t="s">
        <v>2521</v>
      </c>
      <c r="B1741" s="31" t="s">
        <v>2579</v>
      </c>
      <c r="C1741" s="31" t="s">
        <v>2406</v>
      </c>
      <c r="D1741" s="41">
        <v>7476.646195325</v>
      </c>
      <c r="E1741" s="31" t="s">
        <v>2407</v>
      </c>
      <c r="F1741" s="35" t="str">
        <f>INDEX('Crosswalk Particulates'!$B:$B,MATCH('2017 EPA Data'!A1741,'Crosswalk Particulates'!$A:$A,0))</f>
        <v>industry-fuel-other</v>
      </c>
      <c r="G1741" s="39">
        <f>INDEX('Crosswalk Particulates'!$E:$E,MATCH('2017 EPA Data'!$B1741,'Crosswalk Particulates'!$D:$D,0))</f>
        <v>0</v>
      </c>
      <c r="H1741" s="50">
        <f t="shared" si="27"/>
        <v>0</v>
      </c>
    </row>
    <row r="1742" spans="1:8" hidden="1">
      <c r="A1742" s="31" t="s">
        <v>2440</v>
      </c>
      <c r="B1742" s="31" t="s">
        <v>2502</v>
      </c>
      <c r="C1742" s="31" t="s">
        <v>2406</v>
      </c>
      <c r="D1742" s="41">
        <v>7476.2133169999997</v>
      </c>
      <c r="E1742" s="31" t="s">
        <v>2407</v>
      </c>
      <c r="F1742" s="35" t="str">
        <f>INDEX('Crosswalk Particulates'!$B:$B,MATCH('2017 EPA Data'!A1742,'Crosswalk Particulates'!$A:$A,0))</f>
        <v>industry-fuel-natural gas</v>
      </c>
      <c r="G1742" s="39">
        <f>INDEX('Crosswalk Particulates'!$E:$E,MATCH('2017 EPA Data'!$B1742,'Crosswalk Particulates'!$D:$D,0))</f>
        <v>0</v>
      </c>
      <c r="H1742" s="50">
        <f t="shared" si="27"/>
        <v>0</v>
      </c>
    </row>
    <row r="1743" spans="1:8" hidden="1">
      <c r="A1743" s="31" t="s">
        <v>2467</v>
      </c>
      <c r="B1743" s="31" t="s">
        <v>2634</v>
      </c>
      <c r="C1743" s="31" t="s">
        <v>2406</v>
      </c>
      <c r="D1743" s="41">
        <v>7474.3899759200003</v>
      </c>
      <c r="E1743" s="31" t="s">
        <v>2407</v>
      </c>
      <c r="F1743" s="35" t="str">
        <f>INDEX('Crosswalk Particulates'!$B:$B,MATCH('2017 EPA Data'!A1743,'Crosswalk Particulates'!$A:$A,0))</f>
        <v>process-chemicals-industry</v>
      </c>
      <c r="G1743" s="39">
        <f>INDEX('Crosswalk Particulates'!$E:$E,MATCH('2017 EPA Data'!$B1743,'Crosswalk Particulates'!$D:$D,0))</f>
        <v>0</v>
      </c>
      <c r="H1743" s="50">
        <f t="shared" si="27"/>
        <v>0</v>
      </c>
    </row>
    <row r="1744" spans="1:8" hidden="1">
      <c r="A1744" s="31" t="s">
        <v>2485</v>
      </c>
      <c r="B1744" s="31" t="s">
        <v>2604</v>
      </c>
      <c r="C1744" s="31" t="s">
        <v>2406</v>
      </c>
      <c r="D1744" s="41">
        <v>7459.9213675999999</v>
      </c>
      <c r="E1744" s="31" t="s">
        <v>2407</v>
      </c>
      <c r="F1744" s="35" t="str">
        <f>INDEX('Crosswalk Particulates'!$B:$B,MATCH('2017 EPA Data'!A1744,'Crosswalk Particulates'!$A:$A,0))</f>
        <v>industry-fuel-coal</v>
      </c>
      <c r="G1744" s="39">
        <f>INDEX('Crosswalk Particulates'!$E:$E,MATCH('2017 EPA Data'!$B1744,'Crosswalk Particulates'!$D:$D,0))</f>
        <v>0</v>
      </c>
      <c r="H1744" s="50">
        <f t="shared" si="27"/>
        <v>0</v>
      </c>
    </row>
    <row r="1745" spans="1:8" hidden="1">
      <c r="A1745" s="31" t="s">
        <v>2416</v>
      </c>
      <c r="B1745" s="31" t="s">
        <v>2494</v>
      </c>
      <c r="C1745" s="31" t="s">
        <v>2446</v>
      </c>
      <c r="D1745" s="41">
        <v>7438.149756645621</v>
      </c>
      <c r="E1745" s="31" t="s">
        <v>2411</v>
      </c>
      <c r="F1745" s="35" t="str">
        <f>INDEX('Crosswalk Particulates'!$B:$B,MATCH('2017 EPA Data'!A1745,'Crosswalk Particulates'!$A:$A,0))</f>
        <v>Transportation Sector</v>
      </c>
      <c r="G1745" s="39">
        <f>INDEX('Crosswalk Particulates'!$E:$E,MATCH('2017 EPA Data'!$B1745,'Crosswalk Particulates'!$D:$D,0))</f>
        <v>0</v>
      </c>
      <c r="H1745" s="50">
        <f t="shared" si="27"/>
        <v>6747783977.8697662</v>
      </c>
    </row>
    <row r="1746" spans="1:8" hidden="1">
      <c r="A1746" s="31" t="s">
        <v>2440</v>
      </c>
      <c r="B1746" s="31" t="s">
        <v>2541</v>
      </c>
      <c r="C1746" s="31" t="s">
        <v>2406</v>
      </c>
      <c r="D1746" s="41">
        <v>7405.8662497347113</v>
      </c>
      <c r="E1746" s="31" t="s">
        <v>2407</v>
      </c>
      <c r="F1746" s="35" t="str">
        <f>INDEX('Crosswalk Particulates'!$B:$B,MATCH('2017 EPA Data'!A1746,'Crosswalk Particulates'!$A:$A,0))</f>
        <v>industry-fuel-natural gas</v>
      </c>
      <c r="G1746" s="39">
        <f>INDEX('Crosswalk Particulates'!$E:$E,MATCH('2017 EPA Data'!$B1746,'Crosswalk Particulates'!$D:$D,0))</f>
        <v>0</v>
      </c>
      <c r="H1746" s="50">
        <f t="shared" si="27"/>
        <v>0</v>
      </c>
    </row>
    <row r="1747" spans="1:8" hidden="1">
      <c r="A1747" s="31" t="s">
        <v>2470</v>
      </c>
      <c r="B1747" s="31" t="s">
        <v>2465</v>
      </c>
      <c r="C1747" s="31" t="s">
        <v>2406</v>
      </c>
      <c r="D1747" s="41">
        <v>7379.5492900785212</v>
      </c>
      <c r="E1747" s="31" t="s">
        <v>2407</v>
      </c>
      <c r="F1747" s="35" t="str">
        <f>INDEX('Crosswalk Particulates'!$B:$B,MATCH('2017 EPA Data'!A1747,'Crosswalk Particulates'!$A:$A,0))</f>
        <v>Electricity Sector</v>
      </c>
      <c r="G1747" s="39">
        <f>INDEX('Crosswalk Particulates'!$E:$E,MATCH('2017 EPA Data'!$B1747,'Crosswalk Particulates'!$D:$D,0))</f>
        <v>0</v>
      </c>
      <c r="H1747" s="50">
        <f t="shared" si="27"/>
        <v>0</v>
      </c>
    </row>
    <row r="1748" spans="1:8" hidden="1">
      <c r="A1748" s="31" t="s">
        <v>2440</v>
      </c>
      <c r="B1748" s="31" t="s">
        <v>2450</v>
      </c>
      <c r="C1748" s="31" t="s">
        <v>2406</v>
      </c>
      <c r="D1748" s="41">
        <v>7367.0039498599999</v>
      </c>
      <c r="E1748" s="31" t="s">
        <v>2407</v>
      </c>
      <c r="F1748" s="35" t="str">
        <f>INDEX('Crosswalk Particulates'!$B:$B,MATCH('2017 EPA Data'!A1748,'Crosswalk Particulates'!$A:$A,0))</f>
        <v>industry-fuel-natural gas</v>
      </c>
      <c r="G1748" s="39">
        <f>INDEX('Crosswalk Particulates'!$E:$E,MATCH('2017 EPA Data'!$B1748,'Crosswalk Particulates'!$D:$D,0))</f>
        <v>0</v>
      </c>
      <c r="H1748" s="50">
        <f t="shared" si="27"/>
        <v>0</v>
      </c>
    </row>
    <row r="1749" spans="1:8" hidden="1">
      <c r="A1749" s="31" t="s">
        <v>2436</v>
      </c>
      <c r="B1749" s="31" t="s">
        <v>2472</v>
      </c>
      <c r="D1749" s="41">
        <v>7361.7503999999999</v>
      </c>
      <c r="E1749" s="31" t="s">
        <v>2407</v>
      </c>
      <c r="F1749" s="35" t="str">
        <f>INDEX('Crosswalk Particulates'!$B:$B,MATCH('2017 EPA Data'!A1749,'Crosswalk Particulates'!$A:$A,0))</f>
        <v>process-other-industry</v>
      </c>
      <c r="G1749" s="39">
        <f>INDEX('Crosswalk Particulates'!$E:$E,MATCH('2017 EPA Data'!$B1749,'Crosswalk Particulates'!$D:$D,0))</f>
        <v>0</v>
      </c>
      <c r="H1749" s="50">
        <f t="shared" si="27"/>
        <v>0</v>
      </c>
    </row>
    <row r="1750" spans="1:8" hidden="1">
      <c r="A1750" s="31" t="s">
        <v>2536</v>
      </c>
      <c r="B1750" s="31" t="s">
        <v>2405</v>
      </c>
      <c r="C1750" s="31" t="s">
        <v>2406</v>
      </c>
      <c r="D1750" s="41">
        <v>7361.37</v>
      </c>
      <c r="E1750" s="31" t="s">
        <v>2407</v>
      </c>
      <c r="F1750" s="35" t="str">
        <f>INDEX('Crosswalk Particulates'!$B:$B,MATCH('2017 EPA Data'!A1750,'Crosswalk Particulates'!$A:$A,0))</f>
        <v>process-mining-industry</v>
      </c>
      <c r="G1750" s="39">
        <f>INDEX('Crosswalk Particulates'!$E:$E,MATCH('2017 EPA Data'!$B1750,'Crosswalk Particulates'!$D:$D,0))</f>
        <v>0</v>
      </c>
      <c r="H1750" s="50">
        <f t="shared" si="27"/>
        <v>0</v>
      </c>
    </row>
    <row r="1751" spans="1:8" hidden="1">
      <c r="A1751" s="31" t="s">
        <v>2436</v>
      </c>
      <c r="B1751" s="31" t="s">
        <v>2647</v>
      </c>
      <c r="C1751" s="31" t="s">
        <v>2406</v>
      </c>
      <c r="D1751" s="41">
        <v>7356.3322952799999</v>
      </c>
      <c r="E1751" s="31" t="s">
        <v>2407</v>
      </c>
      <c r="F1751" s="35" t="str">
        <f>INDEX('Crosswalk Particulates'!$B:$B,MATCH('2017 EPA Data'!A1751,'Crosswalk Particulates'!$A:$A,0))</f>
        <v>process-other-industry</v>
      </c>
      <c r="G1751" s="39">
        <f>INDEX('Crosswalk Particulates'!$E:$E,MATCH('2017 EPA Data'!$B1751,'Crosswalk Particulates'!$D:$D,0))</f>
        <v>0</v>
      </c>
      <c r="H1751" s="50">
        <f t="shared" si="27"/>
        <v>0</v>
      </c>
    </row>
    <row r="1752" spans="1:8" hidden="1">
      <c r="A1752" s="31" t="s">
        <v>2454</v>
      </c>
      <c r="B1752" s="31" t="s">
        <v>2627</v>
      </c>
      <c r="C1752" s="31" t="s">
        <v>2406</v>
      </c>
      <c r="D1752" s="41">
        <v>7324.6439399999999</v>
      </c>
      <c r="E1752" s="31" t="s">
        <v>2407</v>
      </c>
      <c r="F1752" s="35" t="str">
        <f>INDEX('Crosswalk Particulates'!$B:$B,MATCH('2017 EPA Data'!A1752,'Crosswalk Particulates'!$A:$A,0))</f>
        <v>Electricity Sector</v>
      </c>
      <c r="G1752" s="39">
        <f>INDEX('Crosswalk Particulates'!$E:$E,MATCH('2017 EPA Data'!$B1752,'Crosswalk Particulates'!$D:$D,0))</f>
        <v>0</v>
      </c>
      <c r="H1752" s="50">
        <f t="shared" si="27"/>
        <v>0</v>
      </c>
    </row>
    <row r="1753" spans="1:8" hidden="1">
      <c r="A1753" s="31" t="s">
        <v>2408</v>
      </c>
      <c r="B1753" s="31" t="s">
        <v>2606</v>
      </c>
      <c r="C1753" s="31" t="s">
        <v>2406</v>
      </c>
      <c r="D1753" s="41">
        <v>7321.2596857216004</v>
      </c>
      <c r="E1753" s="31" t="s">
        <v>2407</v>
      </c>
      <c r="F1753" s="35" t="str">
        <f>INDEX('Crosswalk Particulates'!$B:$B,MATCH('2017 EPA Data'!A1753,'Crosswalk Particulates'!$A:$A,0))</f>
        <v>process-other-industry</v>
      </c>
      <c r="G1753" s="39">
        <f>INDEX('Crosswalk Particulates'!$E:$E,MATCH('2017 EPA Data'!$B1753,'Crosswalk Particulates'!$D:$D,0))</f>
        <v>0</v>
      </c>
      <c r="H1753" s="50">
        <f t="shared" si="27"/>
        <v>0</v>
      </c>
    </row>
    <row r="1754" spans="1:8" hidden="1">
      <c r="A1754" s="31" t="s">
        <v>2489</v>
      </c>
      <c r="B1754" s="31" t="s">
        <v>2500</v>
      </c>
      <c r="C1754" s="31" t="s">
        <v>2406</v>
      </c>
      <c r="D1754" s="41">
        <v>7314.8214342888341</v>
      </c>
      <c r="E1754" s="31" t="s">
        <v>2407</v>
      </c>
      <c r="F1754" s="35" t="str">
        <f>INDEX('Crosswalk Particulates'!$B:$B,MATCH('2017 EPA Data'!A1754,'Crosswalk Particulates'!$A:$A,0))</f>
        <v>industry-fuel-biomass</v>
      </c>
      <c r="G1754" s="39">
        <f>INDEX('Crosswalk Particulates'!$E:$E,MATCH('2017 EPA Data'!$B1754,'Crosswalk Particulates'!$D:$D,0))</f>
        <v>0</v>
      </c>
      <c r="H1754" s="50">
        <f t="shared" si="27"/>
        <v>0</v>
      </c>
    </row>
    <row r="1755" spans="1:8" hidden="1">
      <c r="A1755" s="31" t="s">
        <v>2470</v>
      </c>
      <c r="B1755" s="31" t="s">
        <v>2504</v>
      </c>
      <c r="C1755" s="31" t="s">
        <v>2446</v>
      </c>
      <c r="D1755" s="41">
        <v>7302.8565209911794</v>
      </c>
      <c r="E1755" s="31" t="s">
        <v>2411</v>
      </c>
      <c r="F1755" s="35" t="str">
        <f>INDEX('Crosswalk Particulates'!$B:$B,MATCH('2017 EPA Data'!A1755,'Crosswalk Particulates'!$A:$A,0))</f>
        <v>Electricity Sector</v>
      </c>
      <c r="G1755" s="39" t="str">
        <f>INDEX('Crosswalk Particulates'!$E:$E,MATCH('2017 EPA Data'!$B1755,'Crosswalk Particulates'!$D:$D,0))</f>
        <v>SOx</v>
      </c>
      <c r="H1755" s="50">
        <f t="shared" si="27"/>
        <v>6625047873.0948458</v>
      </c>
    </row>
    <row r="1756" spans="1:8" hidden="1">
      <c r="A1756" s="31" t="s">
        <v>2554</v>
      </c>
      <c r="B1756" s="31" t="s">
        <v>2495</v>
      </c>
      <c r="C1756" s="31" t="s">
        <v>2406</v>
      </c>
      <c r="D1756" s="41">
        <v>7292.1470884871978</v>
      </c>
      <c r="E1756" s="31" t="s">
        <v>2407</v>
      </c>
      <c r="F1756" s="35" t="str">
        <f>INDEX('Crosswalk Particulates'!$B:$B,MATCH('2017 EPA Data'!A1756,'Crosswalk Particulates'!$A:$A,0))</f>
        <v>Commercial Buildings Sector</v>
      </c>
      <c r="G1756" s="39">
        <f>INDEX('Crosswalk Particulates'!$E:$E,MATCH('2017 EPA Data'!$B1756,'Crosswalk Particulates'!$D:$D,0))</f>
        <v>0</v>
      </c>
      <c r="H1756" s="50">
        <f t="shared" si="27"/>
        <v>0</v>
      </c>
    </row>
    <row r="1757" spans="1:8" hidden="1">
      <c r="A1757" s="31" t="s">
        <v>2408</v>
      </c>
      <c r="B1757" s="31" t="s">
        <v>2559</v>
      </c>
      <c r="C1757" s="31" t="s">
        <v>2406</v>
      </c>
      <c r="D1757" s="41">
        <v>7282.4798623038796</v>
      </c>
      <c r="E1757" s="31" t="s">
        <v>2407</v>
      </c>
      <c r="F1757" s="35" t="str">
        <f>INDEX('Crosswalk Particulates'!$B:$B,MATCH('2017 EPA Data'!A1757,'Crosswalk Particulates'!$A:$A,0))</f>
        <v>process-other-industry</v>
      </c>
      <c r="G1757" s="39">
        <f>INDEX('Crosswalk Particulates'!$E:$E,MATCH('2017 EPA Data'!$B1757,'Crosswalk Particulates'!$D:$D,0))</f>
        <v>0</v>
      </c>
      <c r="H1757" s="50">
        <f t="shared" si="27"/>
        <v>0</v>
      </c>
    </row>
    <row r="1758" spans="1:8" hidden="1">
      <c r="A1758" s="31" t="s">
        <v>2454</v>
      </c>
      <c r="B1758" s="31" t="s">
        <v>2642</v>
      </c>
      <c r="D1758" s="41">
        <v>7282.1865830495726</v>
      </c>
      <c r="E1758" s="31" t="s">
        <v>2411</v>
      </c>
      <c r="F1758" s="35" t="str">
        <f>INDEX('Crosswalk Particulates'!$B:$B,MATCH('2017 EPA Data'!A1758,'Crosswalk Particulates'!$A:$A,0))</f>
        <v>Electricity Sector</v>
      </c>
      <c r="G1758" s="39">
        <f>INDEX('Crosswalk Particulates'!$E:$E,MATCH('2017 EPA Data'!$B1758,'Crosswalk Particulates'!$D:$D,0))</f>
        <v>0</v>
      </c>
      <c r="H1758" s="50">
        <f t="shared" si="27"/>
        <v>6606296398.517271</v>
      </c>
    </row>
    <row r="1759" spans="1:8" hidden="1">
      <c r="A1759" s="31" t="s">
        <v>2553</v>
      </c>
      <c r="B1759" s="31" t="s">
        <v>2429</v>
      </c>
      <c r="C1759" s="31" t="s">
        <v>2406</v>
      </c>
      <c r="D1759" s="41">
        <v>7275.29</v>
      </c>
      <c r="E1759" s="31" t="s">
        <v>2407</v>
      </c>
      <c r="F1759" s="35" t="str">
        <f>INDEX('Crosswalk Particulates'!$B:$B,MATCH('2017 EPA Data'!A1759,'Crosswalk Particulates'!$A:$A,0))</f>
        <v>Commercial Buildings Sector</v>
      </c>
      <c r="G1759" s="39">
        <f>INDEX('Crosswalk Particulates'!$E:$E,MATCH('2017 EPA Data'!$B1759,'Crosswalk Particulates'!$D:$D,0))</f>
        <v>0</v>
      </c>
      <c r="H1759" s="50">
        <f t="shared" si="27"/>
        <v>0</v>
      </c>
    </row>
    <row r="1760" spans="1:8" hidden="1">
      <c r="A1760" s="31" t="s">
        <v>2427</v>
      </c>
      <c r="B1760" s="31" t="s">
        <v>2622</v>
      </c>
      <c r="C1760" s="31" t="s">
        <v>2406</v>
      </c>
      <c r="D1760" s="41">
        <v>7258.4070000000002</v>
      </c>
      <c r="E1760" s="31" t="s">
        <v>2407</v>
      </c>
      <c r="F1760" s="35" t="str">
        <f>INDEX('Crosswalk Particulates'!$B:$B,MATCH('2017 EPA Data'!A1760,'Crosswalk Particulates'!$A:$A,0))</f>
        <v>process-other-industry</v>
      </c>
      <c r="G1760" s="39">
        <f>INDEX('Crosswalk Particulates'!$E:$E,MATCH('2017 EPA Data'!$B1760,'Crosswalk Particulates'!$D:$D,0))</f>
        <v>0</v>
      </c>
      <c r="H1760" s="50">
        <f t="shared" si="27"/>
        <v>0</v>
      </c>
    </row>
    <row r="1761" spans="1:8" hidden="1">
      <c r="A1761" s="31" t="s">
        <v>2518</v>
      </c>
      <c r="B1761" s="31" t="s">
        <v>2615</v>
      </c>
      <c r="C1761" s="31" t="s">
        <v>2406</v>
      </c>
      <c r="D1761" s="41">
        <v>7248.9190464118174</v>
      </c>
      <c r="E1761" s="31" t="s">
        <v>2407</v>
      </c>
      <c r="F1761" s="35" t="str">
        <f>INDEX('Crosswalk Particulates'!$B:$B,MATCH('2017 EPA Data'!A1761,'Crosswalk Particulates'!$A:$A,0))</f>
        <v>industry-fuel-oil</v>
      </c>
      <c r="G1761" s="39">
        <f>INDEX('Crosswalk Particulates'!$E:$E,MATCH('2017 EPA Data'!$B1761,'Crosswalk Particulates'!$D:$D,0))</f>
        <v>0</v>
      </c>
      <c r="H1761" s="50">
        <f t="shared" si="27"/>
        <v>0</v>
      </c>
    </row>
    <row r="1762" spans="1:8" hidden="1">
      <c r="A1762" s="31" t="s">
        <v>2448</v>
      </c>
      <c r="B1762" s="31" t="s">
        <v>2571</v>
      </c>
      <c r="C1762" s="31" t="s">
        <v>2406</v>
      </c>
      <c r="D1762" s="41">
        <v>7238.9295044614382</v>
      </c>
      <c r="E1762" s="31" t="s">
        <v>2407</v>
      </c>
      <c r="F1762" s="35" t="str">
        <f>INDEX('Crosswalk Particulates'!$B:$B,MATCH('2017 EPA Data'!A1762,'Crosswalk Particulates'!$A:$A,0))</f>
        <v>process-waste-industry</v>
      </c>
      <c r="G1762" s="39">
        <f>INDEX('Crosswalk Particulates'!$E:$E,MATCH('2017 EPA Data'!$B1762,'Crosswalk Particulates'!$D:$D,0))</f>
        <v>0</v>
      </c>
      <c r="H1762" s="50">
        <f t="shared" si="27"/>
        <v>0</v>
      </c>
    </row>
    <row r="1763" spans="1:8" hidden="1">
      <c r="A1763" s="31" t="s">
        <v>2436</v>
      </c>
      <c r="B1763" s="31" t="s">
        <v>2466</v>
      </c>
      <c r="C1763" s="31" t="s">
        <v>2406</v>
      </c>
      <c r="D1763" s="41">
        <v>7225.4713739999997</v>
      </c>
      <c r="E1763" s="31" t="s">
        <v>2407</v>
      </c>
      <c r="F1763" s="35" t="str">
        <f>INDEX('Crosswalk Particulates'!$B:$B,MATCH('2017 EPA Data'!A1763,'Crosswalk Particulates'!$A:$A,0))</f>
        <v>process-other-industry</v>
      </c>
      <c r="G1763" s="39">
        <f>INDEX('Crosswalk Particulates'!$E:$E,MATCH('2017 EPA Data'!$B1763,'Crosswalk Particulates'!$D:$D,0))</f>
        <v>0</v>
      </c>
      <c r="H1763" s="50">
        <f t="shared" si="27"/>
        <v>0</v>
      </c>
    </row>
    <row r="1764" spans="1:8" hidden="1">
      <c r="A1764" s="31" t="s">
        <v>2553</v>
      </c>
      <c r="B1764" s="31" t="s">
        <v>2447</v>
      </c>
      <c r="C1764" s="31" t="s">
        <v>2406</v>
      </c>
      <c r="D1764" s="41">
        <v>7205.7311</v>
      </c>
      <c r="E1764" s="31" t="s">
        <v>2407</v>
      </c>
      <c r="F1764" s="35" t="str">
        <f>INDEX('Crosswalk Particulates'!$B:$B,MATCH('2017 EPA Data'!A1764,'Crosswalk Particulates'!$A:$A,0))</f>
        <v>Commercial Buildings Sector</v>
      </c>
      <c r="G1764" s="39">
        <f>INDEX('Crosswalk Particulates'!$E:$E,MATCH('2017 EPA Data'!$B1764,'Crosswalk Particulates'!$D:$D,0))</f>
        <v>0</v>
      </c>
      <c r="H1764" s="50">
        <f t="shared" si="27"/>
        <v>0</v>
      </c>
    </row>
    <row r="1765" spans="1:8" hidden="1">
      <c r="A1765" s="31" t="s">
        <v>2508</v>
      </c>
      <c r="B1765" s="31" t="s">
        <v>2552</v>
      </c>
      <c r="C1765" s="31" t="s">
        <v>2406</v>
      </c>
      <c r="D1765" s="41">
        <v>7204.0884996459999</v>
      </c>
      <c r="E1765" s="31" t="s">
        <v>2407</v>
      </c>
      <c r="F1765" s="35" t="str">
        <f>INDEX('Crosswalk Particulates'!$B:$B,MATCH('2017 EPA Data'!A1765,'Crosswalk Particulates'!$A:$A,0))</f>
        <v>process-iron and steel-industry</v>
      </c>
      <c r="G1765" s="39">
        <f>INDEX('Crosswalk Particulates'!$E:$E,MATCH('2017 EPA Data'!$B1765,'Crosswalk Particulates'!$D:$D,0))</f>
        <v>0</v>
      </c>
      <c r="H1765" s="50">
        <f t="shared" si="27"/>
        <v>0</v>
      </c>
    </row>
    <row r="1766" spans="1:8" hidden="1">
      <c r="A1766" s="31" t="s">
        <v>2408</v>
      </c>
      <c r="B1766" s="31" t="s">
        <v>2648</v>
      </c>
      <c r="C1766" s="31" t="s">
        <v>2406</v>
      </c>
      <c r="D1766" s="41">
        <v>7201.4345260339996</v>
      </c>
      <c r="E1766" s="31" t="s">
        <v>2407</v>
      </c>
      <c r="F1766" s="35" t="str">
        <f>INDEX('Crosswalk Particulates'!$B:$B,MATCH('2017 EPA Data'!A1766,'Crosswalk Particulates'!$A:$A,0))</f>
        <v>process-other-industry</v>
      </c>
      <c r="G1766" s="39">
        <f>INDEX('Crosswalk Particulates'!$E:$E,MATCH('2017 EPA Data'!$B1766,'Crosswalk Particulates'!$D:$D,0))</f>
        <v>0</v>
      </c>
      <c r="H1766" s="50">
        <f t="shared" si="27"/>
        <v>0</v>
      </c>
    </row>
    <row r="1767" spans="1:8" hidden="1">
      <c r="A1767" s="31" t="s">
        <v>2521</v>
      </c>
      <c r="B1767" s="31" t="s">
        <v>2493</v>
      </c>
      <c r="C1767" s="31" t="s">
        <v>2406</v>
      </c>
      <c r="D1767" s="41">
        <v>7168.9181040000003</v>
      </c>
      <c r="E1767" s="31" t="s">
        <v>2407</v>
      </c>
      <c r="F1767" s="35" t="str">
        <f>INDEX('Crosswalk Particulates'!$B:$B,MATCH('2017 EPA Data'!A1767,'Crosswalk Particulates'!$A:$A,0))</f>
        <v>industry-fuel-other</v>
      </c>
      <c r="G1767" s="39">
        <f>INDEX('Crosswalk Particulates'!$E:$E,MATCH('2017 EPA Data'!$B1767,'Crosswalk Particulates'!$D:$D,0))</f>
        <v>0</v>
      </c>
      <c r="H1767" s="50">
        <f t="shared" si="27"/>
        <v>0</v>
      </c>
    </row>
    <row r="1768" spans="1:8" hidden="1">
      <c r="A1768" s="31" t="s">
        <v>2536</v>
      </c>
      <c r="B1768" s="31" t="s">
        <v>2511</v>
      </c>
      <c r="C1768" s="31" t="s">
        <v>2512</v>
      </c>
      <c r="D1768" s="41">
        <v>7163.0925625239597</v>
      </c>
      <c r="E1768" s="31" t="s">
        <v>2407</v>
      </c>
      <c r="F1768" s="35" t="str">
        <f>INDEX('Crosswalk Particulates'!$B:$B,MATCH('2017 EPA Data'!A1768,'Crosswalk Particulates'!$A:$A,0))</f>
        <v>process-mining-industry</v>
      </c>
      <c r="G1768" s="39">
        <f>INDEX('Crosswalk Particulates'!$E:$E,MATCH('2017 EPA Data'!$B1768,'Crosswalk Particulates'!$D:$D,0))</f>
        <v>0</v>
      </c>
      <c r="H1768" s="50">
        <f t="shared" si="27"/>
        <v>0</v>
      </c>
    </row>
    <row r="1769" spans="1:8" hidden="1">
      <c r="A1769" s="31" t="s">
        <v>2518</v>
      </c>
      <c r="B1769" s="31" t="s">
        <v>2479</v>
      </c>
      <c r="C1769" s="31" t="s">
        <v>2446</v>
      </c>
      <c r="D1769" s="41">
        <v>7162.773789275413</v>
      </c>
      <c r="E1769" s="31" t="s">
        <v>2411</v>
      </c>
      <c r="F1769" s="35" t="str">
        <f>INDEX('Crosswalk Particulates'!$B:$B,MATCH('2017 EPA Data'!A1769,'Crosswalk Particulates'!$A:$A,0))</f>
        <v>industry-fuel-oil</v>
      </c>
      <c r="G1769" s="39" t="str">
        <f>INDEX('Crosswalk Particulates'!$E:$E,MATCH('2017 EPA Data'!$B1769,'Crosswalk Particulates'!$D:$D,0))</f>
        <v>PM10</v>
      </c>
      <c r="H1769" s="50">
        <f t="shared" si="27"/>
        <v>6497966805.4135523</v>
      </c>
    </row>
    <row r="1770" spans="1:8" hidden="1">
      <c r="A1770" s="31" t="s">
        <v>2454</v>
      </c>
      <c r="B1770" s="31" t="s">
        <v>2550</v>
      </c>
      <c r="C1770" s="31" t="s">
        <v>2406</v>
      </c>
      <c r="D1770" s="41">
        <v>7148.6206521399999</v>
      </c>
      <c r="E1770" s="31" t="s">
        <v>2407</v>
      </c>
      <c r="F1770" s="35" t="str">
        <f>INDEX('Crosswalk Particulates'!$B:$B,MATCH('2017 EPA Data'!A1770,'Crosswalk Particulates'!$A:$A,0))</f>
        <v>Electricity Sector</v>
      </c>
      <c r="G1770" s="39">
        <f>INDEX('Crosswalk Particulates'!$E:$E,MATCH('2017 EPA Data'!$B1770,'Crosswalk Particulates'!$D:$D,0))</f>
        <v>0</v>
      </c>
      <c r="H1770" s="50">
        <f t="shared" si="27"/>
        <v>0</v>
      </c>
    </row>
    <row r="1771" spans="1:8" hidden="1">
      <c r="A1771" s="31" t="s">
        <v>2558</v>
      </c>
      <c r="B1771" s="31" t="s">
        <v>2417</v>
      </c>
      <c r="C1771" s="31" t="s">
        <v>2406</v>
      </c>
      <c r="D1771" s="41">
        <v>7141.3540565006851</v>
      </c>
      <c r="E1771" s="31" t="s">
        <v>2407</v>
      </c>
      <c r="F1771" s="35" t="str">
        <f>INDEX('Crosswalk Particulates'!$B:$B,MATCH('2017 EPA Data'!A1771,'Crosswalk Particulates'!$A:$A,0))</f>
        <v>Commercial Buildings Sector</v>
      </c>
      <c r="G1771" s="39">
        <f>INDEX('Crosswalk Particulates'!$E:$E,MATCH('2017 EPA Data'!$B1771,'Crosswalk Particulates'!$D:$D,0))</f>
        <v>0</v>
      </c>
      <c r="H1771" s="50">
        <f t="shared" si="27"/>
        <v>0</v>
      </c>
    </row>
    <row r="1772" spans="1:8" hidden="1">
      <c r="A1772" s="31" t="s">
        <v>2436</v>
      </c>
      <c r="B1772" s="31" t="s">
        <v>2617</v>
      </c>
      <c r="C1772" s="31" t="s">
        <v>2406</v>
      </c>
      <c r="D1772" s="41">
        <v>7135.1990762401001</v>
      </c>
      <c r="E1772" s="31" t="s">
        <v>2407</v>
      </c>
      <c r="F1772" s="35" t="str">
        <f>INDEX('Crosswalk Particulates'!$B:$B,MATCH('2017 EPA Data'!A1772,'Crosswalk Particulates'!$A:$A,0))</f>
        <v>process-other-industry</v>
      </c>
      <c r="G1772" s="39">
        <f>INDEX('Crosswalk Particulates'!$E:$E,MATCH('2017 EPA Data'!$B1772,'Crosswalk Particulates'!$D:$D,0))</f>
        <v>0</v>
      </c>
      <c r="H1772" s="50">
        <f t="shared" si="27"/>
        <v>0</v>
      </c>
    </row>
    <row r="1773" spans="1:8" hidden="1">
      <c r="A1773" s="31" t="s">
        <v>2427</v>
      </c>
      <c r="B1773" s="31" t="s">
        <v>2432</v>
      </c>
      <c r="C1773" s="31" t="s">
        <v>2406</v>
      </c>
      <c r="D1773" s="41">
        <v>7108.6369699999996</v>
      </c>
      <c r="E1773" s="31" t="s">
        <v>2407</v>
      </c>
      <c r="F1773" s="35" t="str">
        <f>INDEX('Crosswalk Particulates'!$B:$B,MATCH('2017 EPA Data'!A1773,'Crosswalk Particulates'!$A:$A,0))</f>
        <v>process-other-industry</v>
      </c>
      <c r="G1773" s="39">
        <f>INDEX('Crosswalk Particulates'!$E:$E,MATCH('2017 EPA Data'!$B1773,'Crosswalk Particulates'!$D:$D,0))</f>
        <v>0</v>
      </c>
      <c r="H1773" s="50">
        <f t="shared" si="27"/>
        <v>0</v>
      </c>
    </row>
    <row r="1774" spans="1:8" hidden="1">
      <c r="A1774" s="31" t="s">
        <v>2440</v>
      </c>
      <c r="B1774" s="31" t="s">
        <v>2511</v>
      </c>
      <c r="C1774" s="31" t="s">
        <v>2512</v>
      </c>
      <c r="D1774" s="41">
        <v>7095.264695411046</v>
      </c>
      <c r="E1774" s="31" t="s">
        <v>2407</v>
      </c>
      <c r="F1774" s="35" t="str">
        <f>INDEX('Crosswalk Particulates'!$B:$B,MATCH('2017 EPA Data'!A1774,'Crosswalk Particulates'!$A:$A,0))</f>
        <v>industry-fuel-natural gas</v>
      </c>
      <c r="G1774" s="39">
        <f>INDEX('Crosswalk Particulates'!$E:$E,MATCH('2017 EPA Data'!$B1774,'Crosswalk Particulates'!$D:$D,0))</f>
        <v>0</v>
      </c>
      <c r="H1774" s="50">
        <f t="shared" si="27"/>
        <v>0</v>
      </c>
    </row>
    <row r="1775" spans="1:8" hidden="1">
      <c r="A1775" s="31" t="s">
        <v>2436</v>
      </c>
      <c r="B1775" s="31" t="s">
        <v>2565</v>
      </c>
      <c r="C1775" s="31" t="s">
        <v>2406</v>
      </c>
      <c r="D1775" s="41">
        <v>7071.1797399999996</v>
      </c>
      <c r="E1775" s="31" t="s">
        <v>2407</v>
      </c>
      <c r="F1775" s="35" t="str">
        <f>INDEX('Crosswalk Particulates'!$B:$B,MATCH('2017 EPA Data'!A1775,'Crosswalk Particulates'!$A:$A,0))</f>
        <v>process-other-industry</v>
      </c>
      <c r="G1775" s="39">
        <f>INDEX('Crosswalk Particulates'!$E:$E,MATCH('2017 EPA Data'!$B1775,'Crosswalk Particulates'!$D:$D,0))</f>
        <v>0</v>
      </c>
      <c r="H1775" s="50">
        <f t="shared" si="27"/>
        <v>0</v>
      </c>
    </row>
    <row r="1776" spans="1:8" hidden="1">
      <c r="A1776" s="31" t="s">
        <v>2436</v>
      </c>
      <c r="B1776" s="31" t="s">
        <v>2590</v>
      </c>
      <c r="C1776" s="31" t="s">
        <v>2406</v>
      </c>
      <c r="D1776" s="41">
        <v>7051.1293044800004</v>
      </c>
      <c r="E1776" s="31" t="s">
        <v>2407</v>
      </c>
      <c r="F1776" s="35" t="str">
        <f>INDEX('Crosswalk Particulates'!$B:$B,MATCH('2017 EPA Data'!A1776,'Crosswalk Particulates'!$A:$A,0))</f>
        <v>process-other-industry</v>
      </c>
      <c r="G1776" s="39">
        <f>INDEX('Crosswalk Particulates'!$E:$E,MATCH('2017 EPA Data'!$B1776,'Crosswalk Particulates'!$D:$D,0))</f>
        <v>0</v>
      </c>
      <c r="H1776" s="50">
        <f t="shared" si="27"/>
        <v>0</v>
      </c>
    </row>
    <row r="1777" spans="1:8" hidden="1">
      <c r="A1777" s="31" t="s">
        <v>2467</v>
      </c>
      <c r="B1777" s="31" t="s">
        <v>2567</v>
      </c>
      <c r="C1777" s="31" t="s">
        <v>2406</v>
      </c>
      <c r="D1777" s="41">
        <v>7049.5331999999999</v>
      </c>
      <c r="E1777" s="31" t="s">
        <v>2407</v>
      </c>
      <c r="F1777" s="35" t="str">
        <f>INDEX('Crosswalk Particulates'!$B:$B,MATCH('2017 EPA Data'!A1777,'Crosswalk Particulates'!$A:$A,0))</f>
        <v>process-chemicals-industry</v>
      </c>
      <c r="G1777" s="39">
        <f>INDEX('Crosswalk Particulates'!$E:$E,MATCH('2017 EPA Data'!$B1777,'Crosswalk Particulates'!$D:$D,0))</f>
        <v>0</v>
      </c>
      <c r="H1777" s="50">
        <f t="shared" si="27"/>
        <v>0</v>
      </c>
    </row>
    <row r="1778" spans="1:8" hidden="1">
      <c r="A1778" s="31" t="s">
        <v>2440</v>
      </c>
      <c r="B1778" s="31" t="s">
        <v>2628</v>
      </c>
      <c r="C1778" s="31" t="s">
        <v>2406</v>
      </c>
      <c r="D1778" s="41">
        <v>7043.7970160213681</v>
      </c>
      <c r="E1778" s="31" t="s">
        <v>2407</v>
      </c>
      <c r="F1778" s="35" t="str">
        <f>INDEX('Crosswalk Particulates'!$B:$B,MATCH('2017 EPA Data'!A1778,'Crosswalk Particulates'!$A:$A,0))</f>
        <v>industry-fuel-natural gas</v>
      </c>
      <c r="G1778" s="39">
        <f>INDEX('Crosswalk Particulates'!$E:$E,MATCH('2017 EPA Data'!$B1778,'Crosswalk Particulates'!$D:$D,0))</f>
        <v>0</v>
      </c>
      <c r="H1778" s="50">
        <f t="shared" si="27"/>
        <v>0</v>
      </c>
    </row>
    <row r="1779" spans="1:8" hidden="1">
      <c r="A1779" s="31" t="s">
        <v>2481</v>
      </c>
      <c r="B1779" s="31" t="s">
        <v>2548</v>
      </c>
      <c r="C1779" s="31" t="s">
        <v>2406</v>
      </c>
      <c r="D1779" s="41">
        <v>7033.1544708793199</v>
      </c>
      <c r="E1779" s="31" t="s">
        <v>2407</v>
      </c>
      <c r="F1779" s="35" t="str">
        <f>INDEX('Crosswalk Particulates'!$B:$B,MATCH('2017 EPA Data'!A1779,'Crosswalk Particulates'!$A:$A,0))</f>
        <v>process-ngps-industry</v>
      </c>
      <c r="G1779" s="39">
        <f>INDEX('Crosswalk Particulates'!$E:$E,MATCH('2017 EPA Data'!$B1779,'Crosswalk Particulates'!$D:$D,0))</f>
        <v>0</v>
      </c>
      <c r="H1779" s="50">
        <f t="shared" si="27"/>
        <v>0</v>
      </c>
    </row>
    <row r="1780" spans="1:8" hidden="1">
      <c r="A1780" s="31" t="s">
        <v>2430</v>
      </c>
      <c r="B1780" s="31" t="s">
        <v>2422</v>
      </c>
      <c r="C1780" s="31" t="s">
        <v>2406</v>
      </c>
      <c r="D1780" s="41">
        <v>7028.8376575710063</v>
      </c>
      <c r="E1780" s="31" t="s">
        <v>2407</v>
      </c>
      <c r="F1780" s="35" t="str">
        <f>INDEX('Crosswalk Particulates'!$B:$B,MATCH('2017 EPA Data'!A1780,'Crosswalk Particulates'!$A:$A,0))</f>
        <v>Transportation Sector</v>
      </c>
      <c r="G1780" s="39">
        <f>INDEX('Crosswalk Particulates'!$E:$E,MATCH('2017 EPA Data'!$B1780,'Crosswalk Particulates'!$D:$D,0))</f>
        <v>0</v>
      </c>
      <c r="H1780" s="50">
        <f t="shared" si="27"/>
        <v>0</v>
      </c>
    </row>
    <row r="1781" spans="1:8" hidden="1">
      <c r="A1781" s="31" t="s">
        <v>2443</v>
      </c>
      <c r="B1781" s="31" t="s">
        <v>2517</v>
      </c>
      <c r="C1781" s="31" t="s">
        <v>2406</v>
      </c>
      <c r="D1781" s="41">
        <v>7025.3086610276432</v>
      </c>
      <c r="E1781" s="31" t="s">
        <v>2407</v>
      </c>
      <c r="F1781" s="35" t="str">
        <f>INDEX('Crosswalk Particulates'!$B:$B,MATCH('2017 EPA Data'!A1781,'Crosswalk Particulates'!$A:$A,0))</f>
        <v>Transportation Sector</v>
      </c>
      <c r="G1781" s="39">
        <f>INDEX('Crosswalk Particulates'!$E:$E,MATCH('2017 EPA Data'!$B1781,'Crosswalk Particulates'!$D:$D,0))</f>
        <v>0</v>
      </c>
      <c r="H1781" s="50">
        <f t="shared" si="27"/>
        <v>0</v>
      </c>
    </row>
    <row r="1782" spans="1:8" hidden="1">
      <c r="A1782" s="31" t="s">
        <v>2554</v>
      </c>
      <c r="B1782" s="31" t="s">
        <v>2519</v>
      </c>
      <c r="D1782" s="41">
        <v>7003.5857233579991</v>
      </c>
      <c r="E1782" s="31" t="s">
        <v>2411</v>
      </c>
      <c r="F1782" s="35" t="str">
        <f>INDEX('Crosswalk Particulates'!$B:$B,MATCH('2017 EPA Data'!A1782,'Crosswalk Particulates'!$A:$A,0))</f>
        <v>Commercial Buildings Sector</v>
      </c>
      <c r="G1782" s="39">
        <f>INDEX('Crosswalk Particulates'!$E:$E,MATCH('2017 EPA Data'!$B1782,'Crosswalk Particulates'!$D:$D,0))</f>
        <v>0</v>
      </c>
      <c r="H1782" s="50">
        <f t="shared" si="27"/>
        <v>6353553649.4797287</v>
      </c>
    </row>
    <row r="1783" spans="1:8" hidden="1">
      <c r="A1783" s="31" t="s">
        <v>2508</v>
      </c>
      <c r="B1783" s="31" t="s">
        <v>2432</v>
      </c>
      <c r="C1783" s="31" t="s">
        <v>2406</v>
      </c>
      <c r="D1783" s="41">
        <v>6979.7449999999999</v>
      </c>
      <c r="E1783" s="31" t="s">
        <v>2407</v>
      </c>
      <c r="F1783" s="35" t="str">
        <f>INDEX('Crosswalk Particulates'!$B:$B,MATCH('2017 EPA Data'!A1783,'Crosswalk Particulates'!$A:$A,0))</f>
        <v>process-iron and steel-industry</v>
      </c>
      <c r="G1783" s="39">
        <f>INDEX('Crosswalk Particulates'!$E:$E,MATCH('2017 EPA Data'!$B1783,'Crosswalk Particulates'!$D:$D,0))</f>
        <v>0</v>
      </c>
      <c r="H1783" s="50">
        <f t="shared" si="27"/>
        <v>0</v>
      </c>
    </row>
    <row r="1784" spans="1:8" hidden="1">
      <c r="A1784" s="31" t="s">
        <v>2427</v>
      </c>
      <c r="B1784" s="31" t="s">
        <v>2646</v>
      </c>
      <c r="C1784" s="31" t="s">
        <v>2406</v>
      </c>
      <c r="D1784" s="41">
        <v>6956.3120120000003</v>
      </c>
      <c r="E1784" s="31" t="s">
        <v>2407</v>
      </c>
      <c r="F1784" s="35" t="str">
        <f>INDEX('Crosswalk Particulates'!$B:$B,MATCH('2017 EPA Data'!A1784,'Crosswalk Particulates'!$A:$A,0))</f>
        <v>process-other-industry</v>
      </c>
      <c r="G1784" s="39">
        <f>INDEX('Crosswalk Particulates'!$E:$E,MATCH('2017 EPA Data'!$B1784,'Crosswalk Particulates'!$D:$D,0))</f>
        <v>0</v>
      </c>
      <c r="H1784" s="50">
        <f t="shared" si="27"/>
        <v>0</v>
      </c>
    </row>
    <row r="1785" spans="1:8" hidden="1">
      <c r="A1785" s="31" t="s">
        <v>2538</v>
      </c>
      <c r="B1785" s="31" t="s">
        <v>2426</v>
      </c>
      <c r="C1785" s="31" t="s">
        <v>2406</v>
      </c>
      <c r="D1785" s="41">
        <v>6950.169223602953</v>
      </c>
      <c r="E1785" s="31" t="s">
        <v>2407</v>
      </c>
      <c r="F1785" s="35" t="str">
        <f>INDEX('Crosswalk Particulates'!$B:$B,MATCH('2017 EPA Data'!A1785,'Crosswalk Particulates'!$A:$A,0))</f>
        <v>Electricity Sector</v>
      </c>
      <c r="G1785" s="39">
        <f>INDEX('Crosswalk Particulates'!$E:$E,MATCH('2017 EPA Data'!$B1785,'Crosswalk Particulates'!$D:$D,0))</f>
        <v>0</v>
      </c>
      <c r="H1785" s="50">
        <f t="shared" si="27"/>
        <v>0</v>
      </c>
    </row>
    <row r="1786" spans="1:8" hidden="1">
      <c r="A1786" s="31" t="s">
        <v>2454</v>
      </c>
      <c r="B1786" s="31" t="s">
        <v>2623</v>
      </c>
      <c r="C1786" s="31" t="s">
        <v>2406</v>
      </c>
      <c r="D1786" s="41">
        <v>6938.1882570400003</v>
      </c>
      <c r="E1786" s="31" t="s">
        <v>2407</v>
      </c>
      <c r="F1786" s="35" t="str">
        <f>INDEX('Crosswalk Particulates'!$B:$B,MATCH('2017 EPA Data'!A1786,'Crosswalk Particulates'!$A:$A,0))</f>
        <v>Electricity Sector</v>
      </c>
      <c r="G1786" s="39">
        <f>INDEX('Crosswalk Particulates'!$E:$E,MATCH('2017 EPA Data'!$B1786,'Crosswalk Particulates'!$D:$D,0))</f>
        <v>0</v>
      </c>
      <c r="H1786" s="50">
        <f t="shared" si="27"/>
        <v>0</v>
      </c>
    </row>
    <row r="1787" spans="1:8" hidden="1">
      <c r="A1787" s="31" t="s">
        <v>2508</v>
      </c>
      <c r="B1787" s="31" t="s">
        <v>2425</v>
      </c>
      <c r="C1787" s="31" t="s">
        <v>2406</v>
      </c>
      <c r="D1787" s="41">
        <v>6937.7020144400003</v>
      </c>
      <c r="E1787" s="31" t="s">
        <v>2407</v>
      </c>
      <c r="F1787" s="35" t="str">
        <f>INDEX('Crosswalk Particulates'!$B:$B,MATCH('2017 EPA Data'!A1787,'Crosswalk Particulates'!$A:$A,0))</f>
        <v>process-iron and steel-industry</v>
      </c>
      <c r="G1787" s="39">
        <f>INDEX('Crosswalk Particulates'!$E:$E,MATCH('2017 EPA Data'!$B1787,'Crosswalk Particulates'!$D:$D,0))</f>
        <v>0</v>
      </c>
      <c r="H1787" s="50">
        <f t="shared" si="27"/>
        <v>0</v>
      </c>
    </row>
    <row r="1788" spans="1:8" hidden="1">
      <c r="A1788" s="31" t="s">
        <v>2521</v>
      </c>
      <c r="B1788" s="31" t="s">
        <v>2445</v>
      </c>
      <c r="C1788" s="31" t="s">
        <v>2446</v>
      </c>
      <c r="D1788" s="41">
        <v>6916.9866624103179</v>
      </c>
      <c r="E1788" s="31" t="s">
        <v>2411</v>
      </c>
      <c r="F1788" s="35" t="str">
        <f>INDEX('Crosswalk Particulates'!$B:$B,MATCH('2017 EPA Data'!A1788,'Crosswalk Particulates'!$A:$A,0))</f>
        <v>industry-fuel-other</v>
      </c>
      <c r="G1788" s="39" t="str">
        <f>INDEX('Crosswalk Particulates'!$E:$E,MATCH('2017 EPA Data'!$B1788,'Crosswalk Particulates'!$D:$D,0))</f>
        <v>VOC</v>
      </c>
      <c r="H1788" s="50">
        <f t="shared" si="27"/>
        <v>6274992209.4604225</v>
      </c>
    </row>
    <row r="1789" spans="1:8" hidden="1">
      <c r="A1789" s="31" t="s">
        <v>2474</v>
      </c>
      <c r="B1789" s="31" t="s">
        <v>2640</v>
      </c>
      <c r="C1789" s="31" t="s">
        <v>2406</v>
      </c>
      <c r="D1789" s="41">
        <v>6915.3458726251038</v>
      </c>
      <c r="E1789" s="31" t="s">
        <v>2407</v>
      </c>
      <c r="F1789" s="35" t="str">
        <f>INDEX('Crosswalk Particulates'!$B:$B,MATCH('2017 EPA Data'!A1789,'Crosswalk Particulates'!$A:$A,0))</f>
        <v>process-other-industry</v>
      </c>
      <c r="G1789" s="39">
        <f>INDEX('Crosswalk Particulates'!$E:$E,MATCH('2017 EPA Data'!$B1789,'Crosswalk Particulates'!$D:$D,0))</f>
        <v>0</v>
      </c>
      <c r="H1789" s="50">
        <f t="shared" si="27"/>
        <v>0</v>
      </c>
    </row>
    <row r="1790" spans="1:8" hidden="1">
      <c r="A1790" s="31" t="s">
        <v>2440</v>
      </c>
      <c r="B1790" s="31" t="s">
        <v>2460</v>
      </c>
      <c r="C1790" s="31" t="s">
        <v>2406</v>
      </c>
      <c r="D1790" s="41">
        <v>6907.6288999999997</v>
      </c>
      <c r="E1790" s="31" t="s">
        <v>2407</v>
      </c>
      <c r="F1790" s="35" t="str">
        <f>INDEX('Crosswalk Particulates'!$B:$B,MATCH('2017 EPA Data'!A1790,'Crosswalk Particulates'!$A:$A,0))</f>
        <v>industry-fuel-natural gas</v>
      </c>
      <c r="G1790" s="39">
        <f>INDEX('Crosswalk Particulates'!$E:$E,MATCH('2017 EPA Data'!$B1790,'Crosswalk Particulates'!$D:$D,0))</f>
        <v>0</v>
      </c>
      <c r="H1790" s="50">
        <f t="shared" si="27"/>
        <v>0</v>
      </c>
    </row>
    <row r="1791" spans="1:8" hidden="1">
      <c r="A1791" s="31" t="s">
        <v>2427</v>
      </c>
      <c r="B1791" s="31" t="s">
        <v>2556</v>
      </c>
      <c r="C1791" s="31" t="s">
        <v>2406</v>
      </c>
      <c r="D1791" s="41">
        <v>6901.1609960400001</v>
      </c>
      <c r="E1791" s="31" t="s">
        <v>2407</v>
      </c>
      <c r="F1791" s="35" t="str">
        <f>INDEX('Crosswalk Particulates'!$B:$B,MATCH('2017 EPA Data'!A1791,'Crosswalk Particulates'!$A:$A,0))</f>
        <v>process-other-industry</v>
      </c>
      <c r="G1791" s="39">
        <f>INDEX('Crosswalk Particulates'!$E:$E,MATCH('2017 EPA Data'!$B1791,'Crosswalk Particulates'!$D:$D,0))</f>
        <v>0</v>
      </c>
      <c r="H1791" s="50">
        <f t="shared" si="27"/>
        <v>0</v>
      </c>
    </row>
    <row r="1792" spans="1:8" hidden="1">
      <c r="A1792" s="31" t="s">
        <v>2558</v>
      </c>
      <c r="B1792" s="31" t="s">
        <v>2482</v>
      </c>
      <c r="C1792" s="31" t="s">
        <v>2406</v>
      </c>
      <c r="D1792" s="41">
        <v>6863.8413300000002</v>
      </c>
      <c r="E1792" s="31" t="s">
        <v>2407</v>
      </c>
      <c r="F1792" s="35" t="str">
        <f>INDEX('Crosswalk Particulates'!$B:$B,MATCH('2017 EPA Data'!A1792,'Crosswalk Particulates'!$A:$A,0))</f>
        <v>Commercial Buildings Sector</v>
      </c>
      <c r="G1792" s="39">
        <f>INDEX('Crosswalk Particulates'!$E:$E,MATCH('2017 EPA Data'!$B1792,'Crosswalk Particulates'!$D:$D,0))</f>
        <v>0</v>
      </c>
      <c r="H1792" s="50">
        <f t="shared" si="27"/>
        <v>0</v>
      </c>
    </row>
    <row r="1793" spans="1:8" hidden="1">
      <c r="A1793" s="31" t="s">
        <v>2444</v>
      </c>
      <c r="B1793" s="31" t="s">
        <v>2465</v>
      </c>
      <c r="C1793" s="31" t="s">
        <v>2406</v>
      </c>
      <c r="D1793" s="41">
        <v>6839.7361698000004</v>
      </c>
      <c r="E1793" s="31" t="s">
        <v>2407</v>
      </c>
      <c r="F1793" s="35" t="str">
        <f>INDEX('Crosswalk Particulates'!$B:$B,MATCH('2017 EPA Data'!A1793,'Crosswalk Particulates'!$A:$A,0))</f>
        <v>process-other-industry</v>
      </c>
      <c r="G1793" s="39">
        <f>INDEX('Crosswalk Particulates'!$E:$E,MATCH('2017 EPA Data'!$B1793,'Crosswalk Particulates'!$D:$D,0))</f>
        <v>0</v>
      </c>
      <c r="H1793" s="50">
        <f t="shared" si="27"/>
        <v>0</v>
      </c>
    </row>
    <row r="1794" spans="1:8" hidden="1">
      <c r="A1794" s="31" t="s">
        <v>2536</v>
      </c>
      <c r="B1794" s="31" t="s">
        <v>2428</v>
      </c>
      <c r="C1794" s="31" t="s">
        <v>2406</v>
      </c>
      <c r="D1794" s="41">
        <v>6832.1750459719997</v>
      </c>
      <c r="E1794" s="31" t="s">
        <v>2407</v>
      </c>
      <c r="F1794" s="35" t="str">
        <f>INDEX('Crosswalk Particulates'!$B:$B,MATCH('2017 EPA Data'!A1794,'Crosswalk Particulates'!$A:$A,0))</f>
        <v>process-mining-industry</v>
      </c>
      <c r="G1794" s="39">
        <f>INDEX('Crosswalk Particulates'!$E:$E,MATCH('2017 EPA Data'!$B1794,'Crosswalk Particulates'!$D:$D,0))</f>
        <v>0</v>
      </c>
      <c r="H1794" s="50">
        <f t="shared" si="27"/>
        <v>0</v>
      </c>
    </row>
    <row r="1795" spans="1:8" hidden="1">
      <c r="A1795" s="31" t="s">
        <v>2521</v>
      </c>
      <c r="B1795" s="31" t="s">
        <v>2509</v>
      </c>
      <c r="C1795" s="31" t="s">
        <v>2406</v>
      </c>
      <c r="D1795" s="41">
        <v>6808.4498479635859</v>
      </c>
      <c r="E1795" s="31" t="s">
        <v>2407</v>
      </c>
      <c r="F1795" s="35" t="str">
        <f>INDEX('Crosswalk Particulates'!$B:$B,MATCH('2017 EPA Data'!A1795,'Crosswalk Particulates'!$A:$A,0))</f>
        <v>industry-fuel-other</v>
      </c>
      <c r="G1795" s="39">
        <f>INDEX('Crosswalk Particulates'!$E:$E,MATCH('2017 EPA Data'!$B1795,'Crosswalk Particulates'!$D:$D,0))</f>
        <v>0</v>
      </c>
      <c r="H1795" s="50">
        <f t="shared" si="27"/>
        <v>0</v>
      </c>
    </row>
    <row r="1796" spans="1:8" hidden="1">
      <c r="A1796" s="31" t="s">
        <v>2496</v>
      </c>
      <c r="B1796" s="31" t="s">
        <v>2482</v>
      </c>
      <c r="C1796" s="31" t="s">
        <v>2406</v>
      </c>
      <c r="D1796" s="41">
        <v>6806.3554000000004</v>
      </c>
      <c r="E1796" s="31" t="s">
        <v>2407</v>
      </c>
      <c r="F1796" s="35" t="str">
        <f>INDEX('Crosswalk Particulates'!$B:$B,MATCH('2017 EPA Data'!A1796,'Crosswalk Particulates'!$A:$A,0))</f>
        <v>process-cement-industry</v>
      </c>
      <c r="G1796" s="39">
        <f>INDEX('Crosswalk Particulates'!$E:$E,MATCH('2017 EPA Data'!$B1796,'Crosswalk Particulates'!$D:$D,0))</f>
        <v>0</v>
      </c>
      <c r="H1796" s="50">
        <f t="shared" ref="H1796:H1859" si="28">IF(E1796="TON",D1796/metricton_to_shortton,0)*10^6</f>
        <v>0</v>
      </c>
    </row>
    <row r="1797" spans="1:8" hidden="1">
      <c r="A1797" s="31" t="s">
        <v>2436</v>
      </c>
      <c r="B1797" s="31" t="s">
        <v>2588</v>
      </c>
      <c r="C1797" s="31" t="s">
        <v>2406</v>
      </c>
      <c r="D1797" s="41">
        <v>6759.0439999999999</v>
      </c>
      <c r="E1797" s="31" t="s">
        <v>2407</v>
      </c>
      <c r="F1797" s="35" t="str">
        <f>INDEX('Crosswalk Particulates'!$B:$B,MATCH('2017 EPA Data'!A1797,'Crosswalk Particulates'!$A:$A,0))</f>
        <v>process-other-industry</v>
      </c>
      <c r="G1797" s="39">
        <f>INDEX('Crosswalk Particulates'!$E:$E,MATCH('2017 EPA Data'!$B1797,'Crosswalk Particulates'!$D:$D,0))</f>
        <v>0</v>
      </c>
      <c r="H1797" s="50">
        <f t="shared" si="28"/>
        <v>0</v>
      </c>
    </row>
    <row r="1798" spans="1:8" hidden="1">
      <c r="A1798" s="31" t="s">
        <v>2408</v>
      </c>
      <c r="B1798" s="31" t="s">
        <v>2557</v>
      </c>
      <c r="C1798" s="31" t="s">
        <v>2406</v>
      </c>
      <c r="D1798" s="41">
        <v>6725.0662621429356</v>
      </c>
      <c r="E1798" s="31" t="s">
        <v>2407</v>
      </c>
      <c r="F1798" s="35" t="str">
        <f>INDEX('Crosswalk Particulates'!$B:$B,MATCH('2017 EPA Data'!A1798,'Crosswalk Particulates'!$A:$A,0))</f>
        <v>process-other-industry</v>
      </c>
      <c r="G1798" s="39">
        <f>INDEX('Crosswalk Particulates'!$E:$E,MATCH('2017 EPA Data'!$B1798,'Crosswalk Particulates'!$D:$D,0))</f>
        <v>0</v>
      </c>
      <c r="H1798" s="50">
        <f t="shared" si="28"/>
        <v>0</v>
      </c>
    </row>
    <row r="1799" spans="1:8" hidden="1">
      <c r="A1799" s="31" t="s">
        <v>2439</v>
      </c>
      <c r="B1799" s="31" t="s">
        <v>2572</v>
      </c>
      <c r="C1799" s="31" t="s">
        <v>2406</v>
      </c>
      <c r="D1799" s="41">
        <v>6715.0179993920001</v>
      </c>
      <c r="E1799" s="31" t="s">
        <v>2407</v>
      </c>
      <c r="F1799" s="35" t="str">
        <f>INDEX('Crosswalk Particulates'!$B:$B,MATCH('2017 EPA Data'!A1799,'Crosswalk Particulates'!$A:$A,0))</f>
        <v>process-other-industry</v>
      </c>
      <c r="G1799" s="39">
        <f>INDEX('Crosswalk Particulates'!$E:$E,MATCH('2017 EPA Data'!$B1799,'Crosswalk Particulates'!$D:$D,0))</f>
        <v>0</v>
      </c>
      <c r="H1799" s="50">
        <f t="shared" si="28"/>
        <v>0</v>
      </c>
    </row>
    <row r="1800" spans="1:8" hidden="1">
      <c r="A1800" s="31" t="s">
        <v>2475</v>
      </c>
      <c r="B1800" s="31" t="s">
        <v>2577</v>
      </c>
      <c r="C1800" s="31" t="s">
        <v>2406</v>
      </c>
      <c r="D1800" s="41">
        <v>6706.7257360000003</v>
      </c>
      <c r="E1800" s="31" t="s">
        <v>2407</v>
      </c>
      <c r="F1800" s="35" t="str">
        <f>INDEX('Crosswalk Particulates'!$B:$B,MATCH('2017 EPA Data'!A1800,'Crosswalk Particulates'!$A:$A,0))</f>
        <v>process-other-industry</v>
      </c>
      <c r="G1800" s="39">
        <f>INDEX('Crosswalk Particulates'!$E:$E,MATCH('2017 EPA Data'!$B1800,'Crosswalk Particulates'!$D:$D,0))</f>
        <v>0</v>
      </c>
      <c r="H1800" s="50">
        <f t="shared" si="28"/>
        <v>0</v>
      </c>
    </row>
    <row r="1801" spans="1:8" hidden="1">
      <c r="A1801" s="31" t="s">
        <v>2496</v>
      </c>
      <c r="B1801" s="31" t="s">
        <v>2499</v>
      </c>
      <c r="C1801" s="31" t="s">
        <v>2446</v>
      </c>
      <c r="D1801" s="41">
        <v>6686.0844468346631</v>
      </c>
      <c r="E1801" s="31" t="s">
        <v>2411</v>
      </c>
      <c r="F1801" s="35" t="str">
        <f>INDEX('Crosswalk Particulates'!$B:$B,MATCH('2017 EPA Data'!A1801,'Crosswalk Particulates'!$A:$A,0))</f>
        <v>process-cement-industry</v>
      </c>
      <c r="G1801" s="39" t="str">
        <f>INDEX('Crosswalk Particulates'!$E:$E,MATCH('2017 EPA Data'!$B1801,'Crosswalk Particulates'!$D:$D,0))</f>
        <v>PM25</v>
      </c>
      <c r="H1801" s="50">
        <f t="shared" si="28"/>
        <v>6065520993.9442291</v>
      </c>
    </row>
    <row r="1802" spans="1:8" hidden="1">
      <c r="A1802" s="31" t="s">
        <v>2508</v>
      </c>
      <c r="B1802" s="31" t="s">
        <v>2460</v>
      </c>
      <c r="C1802" s="31" t="s">
        <v>2406</v>
      </c>
      <c r="D1802" s="41">
        <v>6677.8310000000001</v>
      </c>
      <c r="E1802" s="31" t="s">
        <v>2407</v>
      </c>
      <c r="F1802" s="35" t="str">
        <f>INDEX('Crosswalk Particulates'!$B:$B,MATCH('2017 EPA Data'!A1802,'Crosswalk Particulates'!$A:$A,0))</f>
        <v>process-iron and steel-industry</v>
      </c>
      <c r="G1802" s="39">
        <f>INDEX('Crosswalk Particulates'!$E:$E,MATCH('2017 EPA Data'!$B1802,'Crosswalk Particulates'!$D:$D,0))</f>
        <v>0</v>
      </c>
      <c r="H1802" s="50">
        <f t="shared" si="28"/>
        <v>0</v>
      </c>
    </row>
    <row r="1803" spans="1:8" hidden="1">
      <c r="A1803" s="31" t="s">
        <v>2442</v>
      </c>
      <c r="B1803" s="31" t="s">
        <v>2593</v>
      </c>
      <c r="C1803" s="31" t="s">
        <v>2406</v>
      </c>
      <c r="D1803" s="41">
        <v>6651.11</v>
      </c>
      <c r="E1803" s="31" t="s">
        <v>2407</v>
      </c>
      <c r="F1803" s="35" t="str">
        <f>INDEX('Crosswalk Particulates'!$B:$B,MATCH('2017 EPA Data'!A1803,'Crosswalk Particulates'!$A:$A,0))</f>
        <v>process-other-industry</v>
      </c>
      <c r="G1803" s="39">
        <f>INDEX('Crosswalk Particulates'!$E:$E,MATCH('2017 EPA Data'!$B1803,'Crosswalk Particulates'!$D:$D,0))</f>
        <v>0</v>
      </c>
      <c r="H1803" s="50">
        <f t="shared" si="28"/>
        <v>0</v>
      </c>
    </row>
    <row r="1804" spans="1:8" hidden="1">
      <c r="A1804" s="31" t="s">
        <v>2430</v>
      </c>
      <c r="B1804" s="31" t="s">
        <v>2510</v>
      </c>
      <c r="C1804" s="31" t="s">
        <v>2406</v>
      </c>
      <c r="D1804" s="41">
        <v>6646.2041352117758</v>
      </c>
      <c r="E1804" s="31" t="s">
        <v>2407</v>
      </c>
      <c r="F1804" s="35" t="str">
        <f>INDEX('Crosswalk Particulates'!$B:$B,MATCH('2017 EPA Data'!A1804,'Crosswalk Particulates'!$A:$A,0))</f>
        <v>Transportation Sector</v>
      </c>
      <c r="G1804" s="39">
        <f>INDEX('Crosswalk Particulates'!$E:$E,MATCH('2017 EPA Data'!$B1804,'Crosswalk Particulates'!$D:$D,0))</f>
        <v>0</v>
      </c>
      <c r="H1804" s="50">
        <f t="shared" si="28"/>
        <v>0</v>
      </c>
    </row>
    <row r="1805" spans="1:8" hidden="1">
      <c r="A1805" s="31" t="s">
        <v>2427</v>
      </c>
      <c r="B1805" s="31" t="s">
        <v>2523</v>
      </c>
      <c r="D1805" s="41">
        <v>6635.7849679738983</v>
      </c>
      <c r="E1805" s="31" t="s">
        <v>2411</v>
      </c>
      <c r="F1805" s="35" t="str">
        <f>INDEX('Crosswalk Particulates'!$B:$B,MATCH('2017 EPA Data'!A1805,'Crosswalk Particulates'!$A:$A,0))</f>
        <v>process-other-industry</v>
      </c>
      <c r="G1805" s="39" t="str">
        <f>INDEX('Crosswalk Particulates'!$E:$E,MATCH('2017 EPA Data'!$B1805,'Crosswalk Particulates'!$D:$D,0))</f>
        <v>OC</v>
      </c>
      <c r="H1805" s="50">
        <f t="shared" si="28"/>
        <v>6019890020.0251284</v>
      </c>
    </row>
    <row r="1806" spans="1:8" hidden="1">
      <c r="A1806" s="31" t="s">
        <v>2538</v>
      </c>
      <c r="B1806" s="31" t="s">
        <v>2420</v>
      </c>
      <c r="C1806" s="31" t="s">
        <v>2406</v>
      </c>
      <c r="D1806" s="41">
        <v>6551.5842646901401</v>
      </c>
      <c r="E1806" s="31" t="s">
        <v>2407</v>
      </c>
      <c r="F1806" s="35" t="str">
        <f>INDEX('Crosswalk Particulates'!$B:$B,MATCH('2017 EPA Data'!A1806,'Crosswalk Particulates'!$A:$A,0))</f>
        <v>Electricity Sector</v>
      </c>
      <c r="G1806" s="39">
        <f>INDEX('Crosswalk Particulates'!$E:$E,MATCH('2017 EPA Data'!$B1806,'Crosswalk Particulates'!$D:$D,0))</f>
        <v>0</v>
      </c>
      <c r="H1806" s="50">
        <f t="shared" si="28"/>
        <v>0</v>
      </c>
    </row>
    <row r="1807" spans="1:8" hidden="1">
      <c r="A1807" s="31" t="s">
        <v>2408</v>
      </c>
      <c r="B1807" s="31" t="s">
        <v>2525</v>
      </c>
      <c r="C1807" s="31" t="s">
        <v>2406</v>
      </c>
      <c r="D1807" s="41">
        <v>6534.1969853456148</v>
      </c>
      <c r="E1807" s="31" t="s">
        <v>2407</v>
      </c>
      <c r="F1807" s="35" t="str">
        <f>INDEX('Crosswalk Particulates'!$B:$B,MATCH('2017 EPA Data'!A1807,'Crosswalk Particulates'!$A:$A,0))</f>
        <v>process-other-industry</v>
      </c>
      <c r="G1807" s="39">
        <f>INDEX('Crosswalk Particulates'!$E:$E,MATCH('2017 EPA Data'!$B1807,'Crosswalk Particulates'!$D:$D,0))</f>
        <v>0</v>
      </c>
      <c r="H1807" s="50">
        <f t="shared" si="28"/>
        <v>0</v>
      </c>
    </row>
    <row r="1808" spans="1:8" hidden="1">
      <c r="A1808" s="31" t="s">
        <v>2485</v>
      </c>
      <c r="B1808" s="31" t="s">
        <v>2468</v>
      </c>
      <c r="C1808" s="31" t="s">
        <v>2406</v>
      </c>
      <c r="D1808" s="41">
        <v>6497</v>
      </c>
      <c r="E1808" s="31" t="s">
        <v>2407</v>
      </c>
      <c r="F1808" s="35" t="str">
        <f>INDEX('Crosswalk Particulates'!$B:$B,MATCH('2017 EPA Data'!A1808,'Crosswalk Particulates'!$A:$A,0))</f>
        <v>industry-fuel-coal</v>
      </c>
      <c r="G1808" s="39">
        <f>INDEX('Crosswalk Particulates'!$E:$E,MATCH('2017 EPA Data'!$B1808,'Crosswalk Particulates'!$D:$D,0))</f>
        <v>0</v>
      </c>
      <c r="H1808" s="50">
        <f t="shared" si="28"/>
        <v>0</v>
      </c>
    </row>
    <row r="1809" spans="1:8" hidden="1">
      <c r="A1809" s="31" t="s">
        <v>2436</v>
      </c>
      <c r="B1809" s="31" t="s">
        <v>2450</v>
      </c>
      <c r="C1809" s="31" t="s">
        <v>2406</v>
      </c>
      <c r="D1809" s="41">
        <v>6446.929408</v>
      </c>
      <c r="E1809" s="31" t="s">
        <v>2407</v>
      </c>
      <c r="F1809" s="35" t="str">
        <f>INDEX('Crosswalk Particulates'!$B:$B,MATCH('2017 EPA Data'!A1809,'Crosswalk Particulates'!$A:$A,0))</f>
        <v>process-other-industry</v>
      </c>
      <c r="G1809" s="39">
        <f>INDEX('Crosswalk Particulates'!$E:$E,MATCH('2017 EPA Data'!$B1809,'Crosswalk Particulates'!$D:$D,0))</f>
        <v>0</v>
      </c>
      <c r="H1809" s="50">
        <f t="shared" si="28"/>
        <v>0</v>
      </c>
    </row>
    <row r="1810" spans="1:8" hidden="1">
      <c r="A1810" s="31" t="s">
        <v>2473</v>
      </c>
      <c r="B1810" s="31" t="s">
        <v>2493</v>
      </c>
      <c r="C1810" s="31" t="s">
        <v>2406</v>
      </c>
      <c r="D1810" s="41">
        <v>6442.1416923306297</v>
      </c>
      <c r="E1810" s="31" t="s">
        <v>2407</v>
      </c>
      <c r="F1810" s="35" t="str">
        <f>INDEX('Crosswalk Particulates'!$B:$B,MATCH('2017 EPA Data'!A1810,'Crosswalk Particulates'!$A:$A,0))</f>
        <v>Electricity Sector</v>
      </c>
      <c r="G1810" s="39">
        <f>INDEX('Crosswalk Particulates'!$E:$E,MATCH('2017 EPA Data'!$B1810,'Crosswalk Particulates'!$D:$D,0))</f>
        <v>0</v>
      </c>
      <c r="H1810" s="50">
        <f t="shared" si="28"/>
        <v>0</v>
      </c>
    </row>
    <row r="1811" spans="1:8" hidden="1">
      <c r="A1811" s="31" t="s">
        <v>2497</v>
      </c>
      <c r="B1811" s="31" t="s">
        <v>2495</v>
      </c>
      <c r="C1811" s="31" t="s">
        <v>2406</v>
      </c>
      <c r="D1811" s="41">
        <v>6424.6708056500001</v>
      </c>
      <c r="E1811" s="31" t="s">
        <v>2407</v>
      </c>
      <c r="F1811" s="35" t="str">
        <f>INDEX('Crosswalk Particulates'!$B:$B,MATCH('2017 EPA Data'!A1811,'Crosswalk Particulates'!$A:$A,0))</f>
        <v>Electricity Sector</v>
      </c>
      <c r="G1811" s="39">
        <f>INDEX('Crosswalk Particulates'!$E:$E,MATCH('2017 EPA Data'!$B1811,'Crosswalk Particulates'!$D:$D,0))</f>
        <v>0</v>
      </c>
      <c r="H1811" s="50">
        <f t="shared" si="28"/>
        <v>0</v>
      </c>
    </row>
    <row r="1812" spans="1:8" hidden="1">
      <c r="A1812" s="31" t="s">
        <v>2440</v>
      </c>
      <c r="B1812" s="31" t="s">
        <v>2586</v>
      </c>
      <c r="C1812" s="31" t="s">
        <v>2406</v>
      </c>
      <c r="D1812" s="41">
        <v>6423.9486582427126</v>
      </c>
      <c r="E1812" s="31" t="s">
        <v>2407</v>
      </c>
      <c r="F1812" s="35" t="str">
        <f>INDEX('Crosswalk Particulates'!$B:$B,MATCH('2017 EPA Data'!A1812,'Crosswalk Particulates'!$A:$A,0))</f>
        <v>industry-fuel-natural gas</v>
      </c>
      <c r="G1812" s="39">
        <f>INDEX('Crosswalk Particulates'!$E:$E,MATCH('2017 EPA Data'!$B1812,'Crosswalk Particulates'!$D:$D,0))</f>
        <v>0</v>
      </c>
      <c r="H1812" s="50">
        <f t="shared" si="28"/>
        <v>0</v>
      </c>
    </row>
    <row r="1813" spans="1:8" hidden="1">
      <c r="A1813" s="31" t="s">
        <v>2489</v>
      </c>
      <c r="B1813" s="31" t="s">
        <v>2457</v>
      </c>
      <c r="C1813" s="31" t="s">
        <v>2406</v>
      </c>
      <c r="D1813" s="41">
        <v>6408.6147050358477</v>
      </c>
      <c r="E1813" s="31" t="s">
        <v>2407</v>
      </c>
      <c r="F1813" s="35" t="str">
        <f>INDEX('Crosswalk Particulates'!$B:$B,MATCH('2017 EPA Data'!A1813,'Crosswalk Particulates'!$A:$A,0))</f>
        <v>industry-fuel-biomass</v>
      </c>
      <c r="G1813" s="39">
        <f>INDEX('Crosswalk Particulates'!$E:$E,MATCH('2017 EPA Data'!$B1813,'Crosswalk Particulates'!$D:$D,0))</f>
        <v>0</v>
      </c>
      <c r="H1813" s="50">
        <f t="shared" si="28"/>
        <v>0</v>
      </c>
    </row>
    <row r="1814" spans="1:8" hidden="1">
      <c r="A1814" s="31" t="s">
        <v>2442</v>
      </c>
      <c r="B1814" s="31" t="s">
        <v>2469</v>
      </c>
      <c r="C1814" s="31" t="s">
        <v>2406</v>
      </c>
      <c r="D1814" s="41">
        <v>6374.28</v>
      </c>
      <c r="E1814" s="31" t="s">
        <v>2407</v>
      </c>
      <c r="F1814" s="35" t="str">
        <f>INDEX('Crosswalk Particulates'!$B:$B,MATCH('2017 EPA Data'!A1814,'Crosswalk Particulates'!$A:$A,0))</f>
        <v>process-other-industry</v>
      </c>
      <c r="G1814" s="39">
        <f>INDEX('Crosswalk Particulates'!$E:$E,MATCH('2017 EPA Data'!$B1814,'Crosswalk Particulates'!$D:$D,0))</f>
        <v>0</v>
      </c>
      <c r="H1814" s="50">
        <f t="shared" si="28"/>
        <v>0</v>
      </c>
    </row>
    <row r="1815" spans="1:8" hidden="1">
      <c r="A1815" s="31" t="s">
        <v>2518</v>
      </c>
      <c r="B1815" s="31" t="s">
        <v>2499</v>
      </c>
      <c r="C1815" s="31" t="s">
        <v>2446</v>
      </c>
      <c r="D1815" s="41">
        <v>6369.4389875608949</v>
      </c>
      <c r="E1815" s="31" t="s">
        <v>2411</v>
      </c>
      <c r="F1815" s="35" t="str">
        <f>INDEX('Crosswalk Particulates'!$B:$B,MATCH('2017 EPA Data'!A1815,'Crosswalk Particulates'!$A:$A,0))</f>
        <v>industry-fuel-oil</v>
      </c>
      <c r="G1815" s="39" t="str">
        <f>INDEX('Crosswalk Particulates'!$E:$E,MATCH('2017 EPA Data'!$B1815,'Crosswalk Particulates'!$D:$D,0))</f>
        <v>PM25</v>
      </c>
      <c r="H1815" s="50">
        <f t="shared" si="28"/>
        <v>5778264723.6810837</v>
      </c>
    </row>
    <row r="1816" spans="1:8" hidden="1">
      <c r="A1816" s="31" t="s">
        <v>2481</v>
      </c>
      <c r="B1816" s="31" t="s">
        <v>2457</v>
      </c>
      <c r="C1816" s="31" t="s">
        <v>2406</v>
      </c>
      <c r="D1816" s="41">
        <v>6364.8200737999996</v>
      </c>
      <c r="E1816" s="31" t="s">
        <v>2407</v>
      </c>
      <c r="F1816" s="35" t="str">
        <f>INDEX('Crosswalk Particulates'!$B:$B,MATCH('2017 EPA Data'!A1816,'Crosswalk Particulates'!$A:$A,0))</f>
        <v>process-ngps-industry</v>
      </c>
      <c r="G1816" s="39">
        <f>INDEX('Crosswalk Particulates'!$E:$E,MATCH('2017 EPA Data'!$B1816,'Crosswalk Particulates'!$D:$D,0))</f>
        <v>0</v>
      </c>
      <c r="H1816" s="50">
        <f t="shared" si="28"/>
        <v>0</v>
      </c>
    </row>
    <row r="1817" spans="1:8" hidden="1">
      <c r="A1817" s="31" t="s">
        <v>2467</v>
      </c>
      <c r="B1817" s="31" t="s">
        <v>2629</v>
      </c>
      <c r="C1817" s="31" t="s">
        <v>2406</v>
      </c>
      <c r="D1817" s="41">
        <v>6361.0419166823704</v>
      </c>
      <c r="E1817" s="31" t="s">
        <v>2407</v>
      </c>
      <c r="F1817" s="35" t="str">
        <f>INDEX('Crosswalk Particulates'!$B:$B,MATCH('2017 EPA Data'!A1817,'Crosswalk Particulates'!$A:$A,0))</f>
        <v>process-chemicals-industry</v>
      </c>
      <c r="G1817" s="39">
        <f>INDEX('Crosswalk Particulates'!$E:$E,MATCH('2017 EPA Data'!$B1817,'Crosswalk Particulates'!$D:$D,0))</f>
        <v>0</v>
      </c>
      <c r="H1817" s="50">
        <f t="shared" si="28"/>
        <v>0</v>
      </c>
    </row>
    <row r="1818" spans="1:8" hidden="1">
      <c r="A1818" s="31" t="s">
        <v>2427</v>
      </c>
      <c r="B1818" s="31" t="s">
        <v>2593</v>
      </c>
      <c r="C1818" s="31" t="s">
        <v>2406</v>
      </c>
      <c r="D1818" s="41">
        <v>6356.6432000000004</v>
      </c>
      <c r="E1818" s="31" t="s">
        <v>2407</v>
      </c>
      <c r="F1818" s="35" t="str">
        <f>INDEX('Crosswalk Particulates'!$B:$B,MATCH('2017 EPA Data'!A1818,'Crosswalk Particulates'!$A:$A,0))</f>
        <v>process-other-industry</v>
      </c>
      <c r="G1818" s="39">
        <f>INDEX('Crosswalk Particulates'!$E:$E,MATCH('2017 EPA Data'!$B1818,'Crosswalk Particulates'!$D:$D,0))</f>
        <v>0</v>
      </c>
      <c r="H1818" s="50">
        <f t="shared" si="28"/>
        <v>0</v>
      </c>
    </row>
    <row r="1819" spans="1:8" hidden="1">
      <c r="A1819" s="31" t="s">
        <v>2518</v>
      </c>
      <c r="B1819" s="31" t="s">
        <v>2425</v>
      </c>
      <c r="C1819" s="31" t="s">
        <v>2406</v>
      </c>
      <c r="D1819" s="41">
        <v>6294.437397888707</v>
      </c>
      <c r="E1819" s="31" t="s">
        <v>2407</v>
      </c>
      <c r="F1819" s="35" t="str">
        <f>INDEX('Crosswalk Particulates'!$B:$B,MATCH('2017 EPA Data'!A1819,'Crosswalk Particulates'!$A:$A,0))</f>
        <v>industry-fuel-oil</v>
      </c>
      <c r="G1819" s="39">
        <f>INDEX('Crosswalk Particulates'!$E:$E,MATCH('2017 EPA Data'!$B1819,'Crosswalk Particulates'!$D:$D,0))</f>
        <v>0</v>
      </c>
      <c r="H1819" s="50">
        <f t="shared" si="28"/>
        <v>0</v>
      </c>
    </row>
    <row r="1820" spans="1:8" hidden="1">
      <c r="A1820" s="31" t="s">
        <v>2481</v>
      </c>
      <c r="B1820" s="31" t="s">
        <v>2588</v>
      </c>
      <c r="C1820" s="31" t="s">
        <v>2406</v>
      </c>
      <c r="D1820" s="41">
        <v>6292.6601000000001</v>
      </c>
      <c r="E1820" s="31" t="s">
        <v>2407</v>
      </c>
      <c r="F1820" s="35" t="str">
        <f>INDEX('Crosswalk Particulates'!$B:$B,MATCH('2017 EPA Data'!A1820,'Crosswalk Particulates'!$A:$A,0))</f>
        <v>process-ngps-industry</v>
      </c>
      <c r="G1820" s="39">
        <f>INDEX('Crosswalk Particulates'!$E:$E,MATCH('2017 EPA Data'!$B1820,'Crosswalk Particulates'!$D:$D,0))</f>
        <v>0</v>
      </c>
      <c r="H1820" s="50">
        <f t="shared" si="28"/>
        <v>0</v>
      </c>
    </row>
    <row r="1821" spans="1:8" hidden="1">
      <c r="A1821" s="31" t="s">
        <v>2475</v>
      </c>
      <c r="B1821" s="31" t="s">
        <v>2449</v>
      </c>
      <c r="C1821" s="31" t="s">
        <v>2446</v>
      </c>
      <c r="D1821" s="41">
        <v>6281.5970366525198</v>
      </c>
      <c r="E1821" s="31" t="s">
        <v>2411</v>
      </c>
      <c r="F1821" s="35" t="str">
        <f>INDEX('Crosswalk Particulates'!$B:$B,MATCH('2017 EPA Data'!A1821,'Crosswalk Particulates'!$A:$A,0))</f>
        <v>process-other-industry</v>
      </c>
      <c r="G1821" s="39" t="str">
        <f>INDEX('Crosswalk Particulates'!$E:$E,MATCH('2017 EPA Data'!$B1821,'Crosswalk Particulates'!$D:$D,0))</f>
        <v>CO</v>
      </c>
      <c r="H1821" s="50">
        <f t="shared" si="28"/>
        <v>5698575751.5150194</v>
      </c>
    </row>
    <row r="1822" spans="1:8" hidden="1">
      <c r="A1822" s="31" t="s">
        <v>2427</v>
      </c>
      <c r="B1822" s="31" t="s">
        <v>2637</v>
      </c>
      <c r="C1822" s="31" t="s">
        <v>2406</v>
      </c>
      <c r="D1822" s="41">
        <v>6279.0508067999999</v>
      </c>
      <c r="E1822" s="31" t="s">
        <v>2407</v>
      </c>
      <c r="F1822" s="35" t="str">
        <f>INDEX('Crosswalk Particulates'!$B:$B,MATCH('2017 EPA Data'!A1822,'Crosswalk Particulates'!$A:$A,0))</f>
        <v>process-other-industry</v>
      </c>
      <c r="G1822" s="39">
        <f>INDEX('Crosswalk Particulates'!$E:$E,MATCH('2017 EPA Data'!$B1822,'Crosswalk Particulates'!$D:$D,0))</f>
        <v>0</v>
      </c>
      <c r="H1822" s="50">
        <f t="shared" si="28"/>
        <v>0</v>
      </c>
    </row>
    <row r="1823" spans="1:8" hidden="1">
      <c r="A1823" s="31" t="s">
        <v>2553</v>
      </c>
      <c r="B1823" s="31" t="s">
        <v>2504</v>
      </c>
      <c r="C1823" s="31" t="s">
        <v>2446</v>
      </c>
      <c r="D1823" s="41">
        <v>6274.6389317467911</v>
      </c>
      <c r="E1823" s="31" t="s">
        <v>2411</v>
      </c>
      <c r="F1823" s="35" t="str">
        <f>INDEX('Crosswalk Particulates'!$B:$B,MATCH('2017 EPA Data'!A1823,'Crosswalk Particulates'!$A:$A,0))</f>
        <v>Commercial Buildings Sector</v>
      </c>
      <c r="G1823" s="39" t="str">
        <f>INDEX('Crosswalk Particulates'!$E:$E,MATCH('2017 EPA Data'!$B1823,'Crosswalk Particulates'!$D:$D,0))</f>
        <v>SOx</v>
      </c>
      <c r="H1823" s="50">
        <f t="shared" si="28"/>
        <v>5692263457.4183226</v>
      </c>
    </row>
    <row r="1824" spans="1:8" hidden="1">
      <c r="A1824" s="31" t="s">
        <v>2508</v>
      </c>
      <c r="B1824" s="31" t="s">
        <v>2578</v>
      </c>
      <c r="C1824" s="31" t="s">
        <v>2406</v>
      </c>
      <c r="D1824" s="41">
        <v>6256.4273999999996</v>
      </c>
      <c r="E1824" s="31" t="s">
        <v>2407</v>
      </c>
      <c r="F1824" s="35" t="str">
        <f>INDEX('Crosswalk Particulates'!$B:$B,MATCH('2017 EPA Data'!A1824,'Crosswalk Particulates'!$A:$A,0))</f>
        <v>process-iron and steel-industry</v>
      </c>
      <c r="G1824" s="39">
        <f>INDEX('Crosswalk Particulates'!$E:$E,MATCH('2017 EPA Data'!$B1824,'Crosswalk Particulates'!$D:$D,0))</f>
        <v>0</v>
      </c>
      <c r="H1824" s="50">
        <f t="shared" si="28"/>
        <v>0</v>
      </c>
    </row>
    <row r="1825" spans="1:8" hidden="1">
      <c r="A1825" s="31" t="s">
        <v>2408</v>
      </c>
      <c r="B1825" s="31" t="s">
        <v>2615</v>
      </c>
      <c r="C1825" s="31" t="s">
        <v>2406</v>
      </c>
      <c r="D1825" s="41">
        <v>6237.0218849608791</v>
      </c>
      <c r="E1825" s="31" t="s">
        <v>2407</v>
      </c>
      <c r="F1825" s="35" t="str">
        <f>INDEX('Crosswalk Particulates'!$B:$B,MATCH('2017 EPA Data'!A1825,'Crosswalk Particulates'!$A:$A,0))</f>
        <v>process-other-industry</v>
      </c>
      <c r="G1825" s="39">
        <f>INDEX('Crosswalk Particulates'!$E:$E,MATCH('2017 EPA Data'!$B1825,'Crosswalk Particulates'!$D:$D,0))</f>
        <v>0</v>
      </c>
      <c r="H1825" s="50">
        <f t="shared" si="28"/>
        <v>0</v>
      </c>
    </row>
    <row r="1826" spans="1:8" hidden="1">
      <c r="A1826" s="31" t="s">
        <v>2408</v>
      </c>
      <c r="B1826" s="31" t="s">
        <v>2638</v>
      </c>
      <c r="C1826" s="31" t="s">
        <v>2406</v>
      </c>
      <c r="D1826" s="41">
        <v>6235.4711289999996</v>
      </c>
      <c r="E1826" s="31" t="s">
        <v>2407</v>
      </c>
      <c r="F1826" s="35" t="str">
        <f>INDEX('Crosswalk Particulates'!$B:$B,MATCH('2017 EPA Data'!A1826,'Crosswalk Particulates'!$A:$A,0))</f>
        <v>process-other-industry</v>
      </c>
      <c r="G1826" s="39">
        <f>INDEX('Crosswalk Particulates'!$E:$E,MATCH('2017 EPA Data'!$B1826,'Crosswalk Particulates'!$D:$D,0))</f>
        <v>0</v>
      </c>
      <c r="H1826" s="50">
        <f t="shared" si="28"/>
        <v>0</v>
      </c>
    </row>
    <row r="1827" spans="1:8" hidden="1">
      <c r="A1827" s="31" t="s">
        <v>2431</v>
      </c>
      <c r="B1827" s="31" t="s">
        <v>2464</v>
      </c>
      <c r="C1827" s="31" t="s">
        <v>2406</v>
      </c>
      <c r="D1827" s="41">
        <v>6221.9066639072707</v>
      </c>
      <c r="E1827" s="31" t="s">
        <v>2407</v>
      </c>
      <c r="F1827" s="35" t="str">
        <f>INDEX('Crosswalk Particulates'!$B:$B,MATCH('2017 EPA Data'!A1827,'Crosswalk Particulates'!$A:$A,0))</f>
        <v>process-ngps-industry</v>
      </c>
      <c r="G1827" s="39">
        <f>INDEX('Crosswalk Particulates'!$E:$E,MATCH('2017 EPA Data'!$B1827,'Crosswalk Particulates'!$D:$D,0))</f>
        <v>0</v>
      </c>
      <c r="H1827" s="50">
        <f t="shared" si="28"/>
        <v>0</v>
      </c>
    </row>
    <row r="1828" spans="1:8" hidden="1">
      <c r="A1828" s="31" t="s">
        <v>2489</v>
      </c>
      <c r="B1828" s="31" t="s">
        <v>2649</v>
      </c>
      <c r="C1828" s="31" t="s">
        <v>2406</v>
      </c>
      <c r="D1828" s="41">
        <v>6206.7765231129497</v>
      </c>
      <c r="E1828" s="31" t="s">
        <v>2407</v>
      </c>
      <c r="F1828" s="35" t="str">
        <f>INDEX('Crosswalk Particulates'!$B:$B,MATCH('2017 EPA Data'!A1828,'Crosswalk Particulates'!$A:$A,0))</f>
        <v>industry-fuel-biomass</v>
      </c>
      <c r="G1828" s="39">
        <f>INDEX('Crosswalk Particulates'!$E:$E,MATCH('2017 EPA Data'!$B1828,'Crosswalk Particulates'!$D:$D,0))</f>
        <v>0</v>
      </c>
      <c r="H1828" s="50">
        <f t="shared" si="28"/>
        <v>0</v>
      </c>
    </row>
    <row r="1829" spans="1:8" hidden="1">
      <c r="A1829" s="31" t="s">
        <v>2430</v>
      </c>
      <c r="B1829" s="31" t="s">
        <v>2526</v>
      </c>
      <c r="C1829" s="31" t="s">
        <v>2406</v>
      </c>
      <c r="D1829" s="41">
        <v>6204.7469313729734</v>
      </c>
      <c r="E1829" s="31" t="s">
        <v>2407</v>
      </c>
      <c r="F1829" s="35" t="str">
        <f>INDEX('Crosswalk Particulates'!$B:$B,MATCH('2017 EPA Data'!A1829,'Crosswalk Particulates'!$A:$A,0))</f>
        <v>Transportation Sector</v>
      </c>
      <c r="G1829" s="39">
        <f>INDEX('Crosswalk Particulates'!$E:$E,MATCH('2017 EPA Data'!$B1829,'Crosswalk Particulates'!$D:$D,0))</f>
        <v>0</v>
      </c>
      <c r="H1829" s="50">
        <f t="shared" si="28"/>
        <v>0</v>
      </c>
    </row>
    <row r="1830" spans="1:8" hidden="1">
      <c r="A1830" s="31" t="s">
        <v>2467</v>
      </c>
      <c r="B1830" s="31" t="s">
        <v>2610</v>
      </c>
      <c r="C1830" s="31" t="s">
        <v>2406</v>
      </c>
      <c r="D1830" s="41">
        <v>6203.5860000000002</v>
      </c>
      <c r="E1830" s="31" t="s">
        <v>2407</v>
      </c>
      <c r="F1830" s="35" t="str">
        <f>INDEX('Crosswalk Particulates'!$B:$B,MATCH('2017 EPA Data'!A1830,'Crosswalk Particulates'!$A:$A,0))</f>
        <v>process-chemicals-industry</v>
      </c>
      <c r="G1830" s="39">
        <f>INDEX('Crosswalk Particulates'!$E:$E,MATCH('2017 EPA Data'!$B1830,'Crosswalk Particulates'!$D:$D,0))</f>
        <v>0</v>
      </c>
      <c r="H1830" s="50">
        <f t="shared" si="28"/>
        <v>0</v>
      </c>
    </row>
    <row r="1831" spans="1:8" hidden="1">
      <c r="A1831" s="31" t="s">
        <v>2448</v>
      </c>
      <c r="B1831" s="31" t="s">
        <v>2542</v>
      </c>
      <c r="C1831" s="31" t="s">
        <v>2406</v>
      </c>
      <c r="D1831" s="41">
        <v>6199.322862934212</v>
      </c>
      <c r="E1831" s="31" t="s">
        <v>2407</v>
      </c>
      <c r="F1831" s="35" t="str">
        <f>INDEX('Crosswalk Particulates'!$B:$B,MATCH('2017 EPA Data'!A1831,'Crosswalk Particulates'!$A:$A,0))</f>
        <v>process-waste-industry</v>
      </c>
      <c r="G1831" s="39">
        <f>INDEX('Crosswalk Particulates'!$E:$E,MATCH('2017 EPA Data'!$B1831,'Crosswalk Particulates'!$D:$D,0))</f>
        <v>0</v>
      </c>
      <c r="H1831" s="50">
        <f t="shared" si="28"/>
        <v>0</v>
      </c>
    </row>
    <row r="1832" spans="1:8" hidden="1">
      <c r="A1832" s="31" t="s">
        <v>2427</v>
      </c>
      <c r="B1832" s="31" t="s">
        <v>2509</v>
      </c>
      <c r="C1832" s="31" t="s">
        <v>2406</v>
      </c>
      <c r="D1832" s="41">
        <v>6183.038939148264</v>
      </c>
      <c r="E1832" s="31" t="s">
        <v>2407</v>
      </c>
      <c r="F1832" s="35" t="str">
        <f>INDEX('Crosswalk Particulates'!$B:$B,MATCH('2017 EPA Data'!A1832,'Crosswalk Particulates'!$A:$A,0))</f>
        <v>process-other-industry</v>
      </c>
      <c r="G1832" s="39">
        <f>INDEX('Crosswalk Particulates'!$E:$E,MATCH('2017 EPA Data'!$B1832,'Crosswalk Particulates'!$D:$D,0))</f>
        <v>0</v>
      </c>
      <c r="H1832" s="50">
        <f t="shared" si="28"/>
        <v>0</v>
      </c>
    </row>
    <row r="1833" spans="1:8" hidden="1">
      <c r="A1833" s="31" t="s">
        <v>2452</v>
      </c>
      <c r="B1833" s="31" t="s">
        <v>2426</v>
      </c>
      <c r="C1833" s="31" t="s">
        <v>2406</v>
      </c>
      <c r="D1833" s="41">
        <v>6153.2750316333386</v>
      </c>
      <c r="E1833" s="31" t="s">
        <v>2407</v>
      </c>
      <c r="F1833" s="35" t="str">
        <f>INDEX('Crosswalk Particulates'!$B:$B,MATCH('2017 EPA Data'!A1833,'Crosswalk Particulates'!$A:$A,0))</f>
        <v>Other-EPA</v>
      </c>
      <c r="G1833" s="39">
        <f>INDEX('Crosswalk Particulates'!$E:$E,MATCH('2017 EPA Data'!$B1833,'Crosswalk Particulates'!$D:$D,0))</f>
        <v>0</v>
      </c>
      <c r="H1833" s="50">
        <f t="shared" si="28"/>
        <v>0</v>
      </c>
    </row>
    <row r="1834" spans="1:8" hidden="1">
      <c r="A1834" s="31" t="s">
        <v>2435</v>
      </c>
      <c r="B1834" s="31" t="s">
        <v>2568</v>
      </c>
      <c r="C1834" s="31" t="s">
        <v>2406</v>
      </c>
      <c r="D1834" s="41">
        <v>6144.5542155330004</v>
      </c>
      <c r="E1834" s="31" t="s">
        <v>2407</v>
      </c>
      <c r="F1834" s="35" t="str">
        <f>INDEX('Crosswalk Particulates'!$B:$B,MATCH('2017 EPA Data'!A1834,'Crosswalk Particulates'!$A:$A,0))</f>
        <v>process-other-industry</v>
      </c>
      <c r="G1834" s="39">
        <f>INDEX('Crosswalk Particulates'!$E:$E,MATCH('2017 EPA Data'!$B1834,'Crosswalk Particulates'!$D:$D,0))</f>
        <v>0</v>
      </c>
      <c r="H1834" s="50">
        <f t="shared" si="28"/>
        <v>0</v>
      </c>
    </row>
    <row r="1835" spans="1:8" hidden="1">
      <c r="A1835" s="31" t="s">
        <v>2508</v>
      </c>
      <c r="B1835" s="31" t="s">
        <v>2525</v>
      </c>
      <c r="C1835" s="31" t="s">
        <v>2406</v>
      </c>
      <c r="D1835" s="41">
        <v>6136.72376248</v>
      </c>
      <c r="E1835" s="31" t="s">
        <v>2407</v>
      </c>
      <c r="F1835" s="35" t="str">
        <f>INDEX('Crosswalk Particulates'!$B:$B,MATCH('2017 EPA Data'!A1835,'Crosswalk Particulates'!$A:$A,0))</f>
        <v>process-iron and steel-industry</v>
      </c>
      <c r="G1835" s="39">
        <f>INDEX('Crosswalk Particulates'!$E:$E,MATCH('2017 EPA Data'!$B1835,'Crosswalk Particulates'!$D:$D,0))</f>
        <v>0</v>
      </c>
      <c r="H1835" s="50">
        <f t="shared" si="28"/>
        <v>0</v>
      </c>
    </row>
    <row r="1836" spans="1:8" hidden="1">
      <c r="A1836" s="31" t="s">
        <v>2408</v>
      </c>
      <c r="B1836" s="31" t="s">
        <v>2623</v>
      </c>
      <c r="C1836" s="31" t="s">
        <v>2406</v>
      </c>
      <c r="D1836" s="41">
        <v>6127.1641896401397</v>
      </c>
      <c r="E1836" s="31" t="s">
        <v>2407</v>
      </c>
      <c r="F1836" s="35" t="str">
        <f>INDEX('Crosswalk Particulates'!$B:$B,MATCH('2017 EPA Data'!A1836,'Crosswalk Particulates'!$A:$A,0))</f>
        <v>process-other-industry</v>
      </c>
      <c r="G1836" s="39">
        <f>INDEX('Crosswalk Particulates'!$E:$E,MATCH('2017 EPA Data'!$B1836,'Crosswalk Particulates'!$D:$D,0))</f>
        <v>0</v>
      </c>
      <c r="H1836" s="50">
        <f t="shared" si="28"/>
        <v>0</v>
      </c>
    </row>
    <row r="1837" spans="1:8" hidden="1">
      <c r="A1837" s="31" t="s">
        <v>2496</v>
      </c>
      <c r="B1837" s="31" t="s">
        <v>2509</v>
      </c>
      <c r="C1837" s="31" t="s">
        <v>2406</v>
      </c>
      <c r="D1837" s="41">
        <v>6120.2769349999999</v>
      </c>
      <c r="E1837" s="31" t="s">
        <v>2407</v>
      </c>
      <c r="F1837" s="35" t="str">
        <f>INDEX('Crosswalk Particulates'!$B:$B,MATCH('2017 EPA Data'!A1837,'Crosswalk Particulates'!$A:$A,0))</f>
        <v>process-cement-industry</v>
      </c>
      <c r="G1837" s="39">
        <f>INDEX('Crosswalk Particulates'!$E:$E,MATCH('2017 EPA Data'!$B1837,'Crosswalk Particulates'!$D:$D,0))</f>
        <v>0</v>
      </c>
      <c r="H1837" s="50">
        <f t="shared" si="28"/>
        <v>0</v>
      </c>
    </row>
    <row r="1838" spans="1:8" hidden="1">
      <c r="A1838" s="31" t="s">
        <v>2427</v>
      </c>
      <c r="B1838" s="31" t="s">
        <v>2585</v>
      </c>
      <c r="C1838" s="31" t="s">
        <v>2406</v>
      </c>
      <c r="D1838" s="41">
        <v>6120.2766380000003</v>
      </c>
      <c r="E1838" s="31" t="s">
        <v>2407</v>
      </c>
      <c r="F1838" s="35" t="str">
        <f>INDEX('Crosswalk Particulates'!$B:$B,MATCH('2017 EPA Data'!A1838,'Crosswalk Particulates'!$A:$A,0))</f>
        <v>process-other-industry</v>
      </c>
      <c r="G1838" s="39">
        <f>INDEX('Crosswalk Particulates'!$E:$E,MATCH('2017 EPA Data'!$B1838,'Crosswalk Particulates'!$D:$D,0))</f>
        <v>0</v>
      </c>
      <c r="H1838" s="50">
        <f t="shared" si="28"/>
        <v>0</v>
      </c>
    </row>
    <row r="1839" spans="1:8" hidden="1">
      <c r="A1839" s="31" t="s">
        <v>2454</v>
      </c>
      <c r="B1839" s="31" t="s">
        <v>2568</v>
      </c>
      <c r="C1839" s="31" t="s">
        <v>2406</v>
      </c>
      <c r="D1839" s="41">
        <v>6118.9357481999996</v>
      </c>
      <c r="E1839" s="31" t="s">
        <v>2407</v>
      </c>
      <c r="F1839" s="35" t="str">
        <f>INDEX('Crosswalk Particulates'!$B:$B,MATCH('2017 EPA Data'!A1839,'Crosswalk Particulates'!$A:$A,0))</f>
        <v>Electricity Sector</v>
      </c>
      <c r="G1839" s="39">
        <f>INDEX('Crosswalk Particulates'!$E:$E,MATCH('2017 EPA Data'!$B1839,'Crosswalk Particulates'!$D:$D,0))</f>
        <v>0</v>
      </c>
      <c r="H1839" s="50">
        <f t="shared" si="28"/>
        <v>0</v>
      </c>
    </row>
    <row r="1840" spans="1:8" hidden="1">
      <c r="A1840" s="31" t="s">
        <v>2521</v>
      </c>
      <c r="B1840" s="31" t="s">
        <v>2495</v>
      </c>
      <c r="C1840" s="31" t="s">
        <v>2406</v>
      </c>
      <c r="D1840" s="41">
        <v>6069.6295036003203</v>
      </c>
      <c r="E1840" s="31" t="s">
        <v>2407</v>
      </c>
      <c r="F1840" s="35" t="str">
        <f>INDEX('Crosswalk Particulates'!$B:$B,MATCH('2017 EPA Data'!A1840,'Crosswalk Particulates'!$A:$A,0))</f>
        <v>industry-fuel-other</v>
      </c>
      <c r="G1840" s="39">
        <f>INDEX('Crosswalk Particulates'!$E:$E,MATCH('2017 EPA Data'!$B1840,'Crosswalk Particulates'!$D:$D,0))</f>
        <v>0</v>
      </c>
      <c r="H1840" s="50">
        <f t="shared" si="28"/>
        <v>0</v>
      </c>
    </row>
    <row r="1841" spans="1:8" hidden="1">
      <c r="A1841" s="31" t="s">
        <v>2554</v>
      </c>
      <c r="B1841" s="31" t="s">
        <v>2464</v>
      </c>
      <c r="C1841" s="31" t="s">
        <v>2406</v>
      </c>
      <c r="D1841" s="41">
        <v>6033.8378149</v>
      </c>
      <c r="E1841" s="31" t="s">
        <v>2407</v>
      </c>
      <c r="F1841" s="35" t="str">
        <f>INDEX('Crosswalk Particulates'!$B:$B,MATCH('2017 EPA Data'!A1841,'Crosswalk Particulates'!$A:$A,0))</f>
        <v>Commercial Buildings Sector</v>
      </c>
      <c r="G1841" s="39">
        <f>INDEX('Crosswalk Particulates'!$E:$E,MATCH('2017 EPA Data'!$B1841,'Crosswalk Particulates'!$D:$D,0))</f>
        <v>0</v>
      </c>
      <c r="H1841" s="50">
        <f t="shared" si="28"/>
        <v>0</v>
      </c>
    </row>
    <row r="1842" spans="1:8" hidden="1">
      <c r="A1842" s="31" t="s">
        <v>2496</v>
      </c>
      <c r="B1842" s="31" t="s">
        <v>2500</v>
      </c>
      <c r="C1842" s="31" t="s">
        <v>2406</v>
      </c>
      <c r="D1842" s="41">
        <v>6021.5312599999997</v>
      </c>
      <c r="E1842" s="31" t="s">
        <v>2407</v>
      </c>
      <c r="F1842" s="35" t="str">
        <f>INDEX('Crosswalk Particulates'!$B:$B,MATCH('2017 EPA Data'!A1842,'Crosswalk Particulates'!$A:$A,0))</f>
        <v>process-cement-industry</v>
      </c>
      <c r="G1842" s="39">
        <f>INDEX('Crosswalk Particulates'!$E:$E,MATCH('2017 EPA Data'!$B1842,'Crosswalk Particulates'!$D:$D,0))</f>
        <v>0</v>
      </c>
      <c r="H1842" s="50">
        <f t="shared" si="28"/>
        <v>0</v>
      </c>
    </row>
    <row r="1843" spans="1:8" hidden="1">
      <c r="A1843" s="31" t="s">
        <v>2496</v>
      </c>
      <c r="B1843" s="31" t="s">
        <v>2575</v>
      </c>
      <c r="C1843" s="31" t="s">
        <v>2406</v>
      </c>
      <c r="D1843" s="41">
        <v>6007.521051793</v>
      </c>
      <c r="E1843" s="31" t="s">
        <v>2407</v>
      </c>
      <c r="F1843" s="35" t="str">
        <f>INDEX('Crosswalk Particulates'!$B:$B,MATCH('2017 EPA Data'!A1843,'Crosswalk Particulates'!$A:$A,0))</f>
        <v>process-cement-industry</v>
      </c>
      <c r="G1843" s="39">
        <f>INDEX('Crosswalk Particulates'!$E:$E,MATCH('2017 EPA Data'!$B1843,'Crosswalk Particulates'!$D:$D,0))</f>
        <v>0</v>
      </c>
      <c r="H1843" s="50">
        <f t="shared" si="28"/>
        <v>0</v>
      </c>
    </row>
    <row r="1844" spans="1:8" hidden="1">
      <c r="A1844" s="31" t="s">
        <v>2508</v>
      </c>
      <c r="B1844" s="31" t="s">
        <v>2592</v>
      </c>
      <c r="C1844" s="31" t="s">
        <v>2406</v>
      </c>
      <c r="D1844" s="41">
        <v>5952.8996399999996</v>
      </c>
      <c r="E1844" s="31" t="s">
        <v>2407</v>
      </c>
      <c r="F1844" s="35" t="str">
        <f>INDEX('Crosswalk Particulates'!$B:$B,MATCH('2017 EPA Data'!A1844,'Crosswalk Particulates'!$A:$A,0))</f>
        <v>process-iron and steel-industry</v>
      </c>
      <c r="G1844" s="39">
        <f>INDEX('Crosswalk Particulates'!$E:$E,MATCH('2017 EPA Data'!$B1844,'Crosswalk Particulates'!$D:$D,0))</f>
        <v>0</v>
      </c>
      <c r="H1844" s="50">
        <f t="shared" si="28"/>
        <v>0</v>
      </c>
    </row>
    <row r="1845" spans="1:8" hidden="1">
      <c r="A1845" s="31" t="s">
        <v>2448</v>
      </c>
      <c r="B1845" s="31" t="s">
        <v>2528</v>
      </c>
      <c r="C1845" s="31" t="s">
        <v>2406</v>
      </c>
      <c r="D1845" s="41">
        <v>5925.4341609787734</v>
      </c>
      <c r="E1845" s="31" t="s">
        <v>2407</v>
      </c>
      <c r="F1845" s="35" t="str">
        <f>INDEX('Crosswalk Particulates'!$B:$B,MATCH('2017 EPA Data'!A1845,'Crosswalk Particulates'!$A:$A,0))</f>
        <v>process-waste-industry</v>
      </c>
      <c r="G1845" s="39">
        <f>INDEX('Crosswalk Particulates'!$E:$E,MATCH('2017 EPA Data'!$B1845,'Crosswalk Particulates'!$D:$D,0))</f>
        <v>0</v>
      </c>
      <c r="H1845" s="50">
        <f t="shared" si="28"/>
        <v>0</v>
      </c>
    </row>
    <row r="1846" spans="1:8" hidden="1">
      <c r="A1846" s="31" t="s">
        <v>2475</v>
      </c>
      <c r="B1846" s="31" t="s">
        <v>2425</v>
      </c>
      <c r="C1846" s="31" t="s">
        <v>2406</v>
      </c>
      <c r="D1846" s="41">
        <v>5905.8636269799999</v>
      </c>
      <c r="E1846" s="31" t="s">
        <v>2407</v>
      </c>
      <c r="F1846" s="35" t="str">
        <f>INDEX('Crosswalk Particulates'!$B:$B,MATCH('2017 EPA Data'!A1846,'Crosswalk Particulates'!$A:$A,0))</f>
        <v>process-other-industry</v>
      </c>
      <c r="G1846" s="39">
        <f>INDEX('Crosswalk Particulates'!$E:$E,MATCH('2017 EPA Data'!$B1846,'Crosswalk Particulates'!$D:$D,0))</f>
        <v>0</v>
      </c>
      <c r="H1846" s="50">
        <f t="shared" si="28"/>
        <v>0</v>
      </c>
    </row>
    <row r="1847" spans="1:8" hidden="1">
      <c r="A1847" s="31" t="s">
        <v>2508</v>
      </c>
      <c r="B1847" s="31" t="s">
        <v>2495</v>
      </c>
      <c r="C1847" s="31" t="s">
        <v>2406</v>
      </c>
      <c r="D1847" s="41">
        <v>5894.0787200000004</v>
      </c>
      <c r="E1847" s="31" t="s">
        <v>2407</v>
      </c>
      <c r="F1847" s="35" t="str">
        <f>INDEX('Crosswalk Particulates'!$B:$B,MATCH('2017 EPA Data'!A1847,'Crosswalk Particulates'!$A:$A,0))</f>
        <v>process-iron and steel-industry</v>
      </c>
      <c r="G1847" s="39">
        <f>INDEX('Crosswalk Particulates'!$E:$E,MATCH('2017 EPA Data'!$B1847,'Crosswalk Particulates'!$D:$D,0))</f>
        <v>0</v>
      </c>
      <c r="H1847" s="50">
        <f t="shared" si="28"/>
        <v>0</v>
      </c>
    </row>
    <row r="1848" spans="1:8" hidden="1">
      <c r="A1848" s="31" t="s">
        <v>2480</v>
      </c>
      <c r="B1848" s="31" t="s">
        <v>2535</v>
      </c>
      <c r="C1848" s="31" t="s">
        <v>2406</v>
      </c>
      <c r="D1848" s="41">
        <v>5862.3904524787549</v>
      </c>
      <c r="E1848" s="31" t="s">
        <v>2407</v>
      </c>
      <c r="F1848" s="35" t="str">
        <f>INDEX('Crosswalk Particulates'!$B:$B,MATCH('2017 EPA Data'!A1848,'Crosswalk Particulates'!$A:$A,0))</f>
        <v>Other-EPA</v>
      </c>
      <c r="G1848" s="39">
        <f>INDEX('Crosswalk Particulates'!$E:$E,MATCH('2017 EPA Data'!$B1848,'Crosswalk Particulates'!$D:$D,0))</f>
        <v>0</v>
      </c>
      <c r="H1848" s="50">
        <f t="shared" si="28"/>
        <v>0</v>
      </c>
    </row>
    <row r="1849" spans="1:8" hidden="1">
      <c r="A1849" s="31" t="s">
        <v>2485</v>
      </c>
      <c r="B1849" s="31" t="s">
        <v>2565</v>
      </c>
      <c r="C1849" s="31" t="s">
        <v>2406</v>
      </c>
      <c r="D1849" s="41">
        <v>5862</v>
      </c>
      <c r="E1849" s="31" t="s">
        <v>2407</v>
      </c>
      <c r="F1849" s="35" t="str">
        <f>INDEX('Crosswalk Particulates'!$B:$B,MATCH('2017 EPA Data'!A1849,'Crosswalk Particulates'!$A:$A,0))</f>
        <v>industry-fuel-coal</v>
      </c>
      <c r="G1849" s="39">
        <f>INDEX('Crosswalk Particulates'!$E:$E,MATCH('2017 EPA Data'!$B1849,'Crosswalk Particulates'!$D:$D,0))</f>
        <v>0</v>
      </c>
      <c r="H1849" s="50">
        <f t="shared" si="28"/>
        <v>0</v>
      </c>
    </row>
    <row r="1850" spans="1:8" hidden="1">
      <c r="A1850" s="31" t="s">
        <v>2436</v>
      </c>
      <c r="B1850" s="31" t="s">
        <v>2574</v>
      </c>
      <c r="C1850" s="31" t="s">
        <v>2406</v>
      </c>
      <c r="D1850" s="41">
        <v>5853.3420326138003</v>
      </c>
      <c r="E1850" s="31" t="s">
        <v>2407</v>
      </c>
      <c r="F1850" s="35" t="str">
        <f>INDEX('Crosswalk Particulates'!$B:$B,MATCH('2017 EPA Data'!A1850,'Crosswalk Particulates'!$A:$A,0))</f>
        <v>process-other-industry</v>
      </c>
      <c r="G1850" s="39">
        <f>INDEX('Crosswalk Particulates'!$E:$E,MATCH('2017 EPA Data'!$B1850,'Crosswalk Particulates'!$D:$D,0))</f>
        <v>0</v>
      </c>
      <c r="H1850" s="50">
        <f t="shared" si="28"/>
        <v>0</v>
      </c>
    </row>
    <row r="1851" spans="1:8" hidden="1">
      <c r="A1851" s="31" t="s">
        <v>2492</v>
      </c>
      <c r="B1851" s="31" t="s">
        <v>2510</v>
      </c>
      <c r="C1851" s="31" t="s">
        <v>2406</v>
      </c>
      <c r="D1851" s="41">
        <v>5830.0800197713788</v>
      </c>
      <c r="E1851" s="31" t="s">
        <v>2407</v>
      </c>
      <c r="F1851" s="35" t="str">
        <f>INDEX('Crosswalk Particulates'!$B:$B,MATCH('2017 EPA Data'!A1851,'Crosswalk Particulates'!$A:$A,0))</f>
        <v>Transportation Sector</v>
      </c>
      <c r="G1851" s="39">
        <f>INDEX('Crosswalk Particulates'!$E:$E,MATCH('2017 EPA Data'!$B1851,'Crosswalk Particulates'!$D:$D,0))</f>
        <v>0</v>
      </c>
      <c r="H1851" s="50">
        <f t="shared" si="28"/>
        <v>0</v>
      </c>
    </row>
    <row r="1852" spans="1:8" hidden="1">
      <c r="A1852" s="31" t="s">
        <v>2480</v>
      </c>
      <c r="B1852" s="31" t="s">
        <v>2530</v>
      </c>
      <c r="C1852" s="31" t="s">
        <v>2406</v>
      </c>
      <c r="D1852" s="41">
        <v>5828.067508348</v>
      </c>
      <c r="E1852" s="31" t="s">
        <v>2407</v>
      </c>
      <c r="F1852" s="35" t="str">
        <f>INDEX('Crosswalk Particulates'!$B:$B,MATCH('2017 EPA Data'!A1852,'Crosswalk Particulates'!$A:$A,0))</f>
        <v>Other-EPA</v>
      </c>
      <c r="G1852" s="39">
        <f>INDEX('Crosswalk Particulates'!$E:$E,MATCH('2017 EPA Data'!$B1852,'Crosswalk Particulates'!$D:$D,0))</f>
        <v>0</v>
      </c>
      <c r="H1852" s="50">
        <f t="shared" si="28"/>
        <v>0</v>
      </c>
    </row>
    <row r="1853" spans="1:8" hidden="1">
      <c r="A1853" s="31" t="s">
        <v>2480</v>
      </c>
      <c r="B1853" s="31" t="s">
        <v>2556</v>
      </c>
      <c r="C1853" s="31" t="s">
        <v>2406</v>
      </c>
      <c r="D1853" s="41">
        <v>5828.067508348</v>
      </c>
      <c r="E1853" s="31" t="s">
        <v>2407</v>
      </c>
      <c r="F1853" s="35" t="str">
        <f>INDEX('Crosswalk Particulates'!$B:$B,MATCH('2017 EPA Data'!A1853,'Crosswalk Particulates'!$A:$A,0))</f>
        <v>Other-EPA</v>
      </c>
      <c r="G1853" s="39">
        <f>INDEX('Crosswalk Particulates'!$E:$E,MATCH('2017 EPA Data'!$B1853,'Crosswalk Particulates'!$D:$D,0))</f>
        <v>0</v>
      </c>
      <c r="H1853" s="50">
        <f t="shared" si="28"/>
        <v>0</v>
      </c>
    </row>
    <row r="1854" spans="1:8" hidden="1">
      <c r="A1854" s="31" t="s">
        <v>2484</v>
      </c>
      <c r="B1854" s="31" t="s">
        <v>2465</v>
      </c>
      <c r="C1854" s="31" t="s">
        <v>2406</v>
      </c>
      <c r="D1854" s="41">
        <v>5817.7669189198004</v>
      </c>
      <c r="E1854" s="31" t="s">
        <v>2407</v>
      </c>
      <c r="F1854" s="35" t="str">
        <f>INDEX('Crosswalk Particulates'!$B:$B,MATCH('2017 EPA Data'!A1854,'Crosswalk Particulates'!$A:$A,0))</f>
        <v>process-other-industry</v>
      </c>
      <c r="G1854" s="39">
        <f>INDEX('Crosswalk Particulates'!$E:$E,MATCH('2017 EPA Data'!$B1854,'Crosswalk Particulates'!$D:$D,0))</f>
        <v>0</v>
      </c>
      <c r="H1854" s="50">
        <f t="shared" si="28"/>
        <v>0</v>
      </c>
    </row>
    <row r="1855" spans="1:8" hidden="1">
      <c r="A1855" s="31" t="s">
        <v>2431</v>
      </c>
      <c r="B1855" s="31" t="s">
        <v>2519</v>
      </c>
      <c r="D1855" s="41">
        <v>5809.4475838347726</v>
      </c>
      <c r="E1855" s="31" t="s">
        <v>2411</v>
      </c>
      <c r="F1855" s="35" t="str">
        <f>INDEX('Crosswalk Particulates'!$B:$B,MATCH('2017 EPA Data'!A1855,'Crosswalk Particulates'!$A:$A,0))</f>
        <v>process-ngps-industry</v>
      </c>
      <c r="G1855" s="39">
        <f>INDEX('Crosswalk Particulates'!$E:$E,MATCH('2017 EPA Data'!$B1855,'Crosswalk Particulates'!$D:$D,0))</f>
        <v>0</v>
      </c>
      <c r="H1855" s="50">
        <f t="shared" si="28"/>
        <v>5270248463.5309238</v>
      </c>
    </row>
    <row r="1856" spans="1:8" hidden="1">
      <c r="A1856" s="31" t="s">
        <v>2454</v>
      </c>
      <c r="B1856" s="31" t="s">
        <v>2590</v>
      </c>
      <c r="C1856" s="31" t="s">
        <v>2406</v>
      </c>
      <c r="D1856" s="41">
        <v>5806.8557495599998</v>
      </c>
      <c r="E1856" s="31" t="s">
        <v>2407</v>
      </c>
      <c r="F1856" s="35" t="str">
        <f>INDEX('Crosswalk Particulates'!$B:$B,MATCH('2017 EPA Data'!A1856,'Crosswalk Particulates'!$A:$A,0))</f>
        <v>Electricity Sector</v>
      </c>
      <c r="G1856" s="39">
        <f>INDEX('Crosswalk Particulates'!$E:$E,MATCH('2017 EPA Data'!$B1856,'Crosswalk Particulates'!$D:$D,0))</f>
        <v>0</v>
      </c>
      <c r="H1856" s="50">
        <f t="shared" si="28"/>
        <v>0</v>
      </c>
    </row>
    <row r="1857" spans="1:8" hidden="1">
      <c r="A1857" s="31" t="s">
        <v>2408</v>
      </c>
      <c r="B1857" s="31" t="s">
        <v>2549</v>
      </c>
      <c r="C1857" s="31" t="s">
        <v>2406</v>
      </c>
      <c r="D1857" s="41">
        <v>5784.9399599999997</v>
      </c>
      <c r="E1857" s="31" t="s">
        <v>2407</v>
      </c>
      <c r="F1857" s="35" t="str">
        <f>INDEX('Crosswalk Particulates'!$B:$B,MATCH('2017 EPA Data'!A1857,'Crosswalk Particulates'!$A:$A,0))</f>
        <v>process-other-industry</v>
      </c>
      <c r="G1857" s="39">
        <f>INDEX('Crosswalk Particulates'!$E:$E,MATCH('2017 EPA Data'!$B1857,'Crosswalk Particulates'!$D:$D,0))</f>
        <v>0</v>
      </c>
      <c r="H1857" s="50">
        <f t="shared" si="28"/>
        <v>0</v>
      </c>
    </row>
    <row r="1858" spans="1:8" hidden="1">
      <c r="A1858" s="31" t="s">
        <v>2454</v>
      </c>
      <c r="B1858" s="31" t="s">
        <v>2494</v>
      </c>
      <c r="C1858" s="31" t="s">
        <v>2446</v>
      </c>
      <c r="D1858" s="41">
        <v>5766.6971483750003</v>
      </c>
      <c r="E1858" s="31" t="s">
        <v>2411</v>
      </c>
      <c r="F1858" s="35" t="str">
        <f>INDEX('Crosswalk Particulates'!$B:$B,MATCH('2017 EPA Data'!A1858,'Crosswalk Particulates'!$A:$A,0))</f>
        <v>Electricity Sector</v>
      </c>
      <c r="G1858" s="39">
        <f>INDEX('Crosswalk Particulates'!$E:$E,MATCH('2017 EPA Data'!$B1858,'Crosswalk Particulates'!$D:$D,0))</f>
        <v>0</v>
      </c>
      <c r="H1858" s="50">
        <f t="shared" si="28"/>
        <v>5231465874.7312469</v>
      </c>
    </row>
    <row r="1859" spans="1:8" hidden="1">
      <c r="A1859" s="31" t="s">
        <v>2518</v>
      </c>
      <c r="B1859" s="31" t="s">
        <v>2445</v>
      </c>
      <c r="C1859" s="31" t="s">
        <v>2446</v>
      </c>
      <c r="D1859" s="41">
        <v>5739.5721593197959</v>
      </c>
      <c r="E1859" s="31" t="s">
        <v>2411</v>
      </c>
      <c r="F1859" s="35" t="str">
        <f>INDEX('Crosswalk Particulates'!$B:$B,MATCH('2017 EPA Data'!A1859,'Crosswalk Particulates'!$A:$A,0))</f>
        <v>industry-fuel-oil</v>
      </c>
      <c r="G1859" s="39" t="str">
        <f>INDEX('Crosswalk Particulates'!$E:$E,MATCH('2017 EPA Data'!$B1859,'Crosswalk Particulates'!$D:$D,0))</f>
        <v>VOC</v>
      </c>
      <c r="H1859" s="50">
        <f t="shared" si="28"/>
        <v>5206858469.3233271</v>
      </c>
    </row>
    <row r="1860" spans="1:8" hidden="1">
      <c r="A1860" s="31" t="s">
        <v>2434</v>
      </c>
      <c r="B1860" s="31" t="s">
        <v>2499</v>
      </c>
      <c r="C1860" s="31" t="s">
        <v>2446</v>
      </c>
      <c r="D1860" s="41">
        <v>5725.2319109841692</v>
      </c>
      <c r="E1860" s="31" t="s">
        <v>2411</v>
      </c>
      <c r="F1860" s="35" t="str">
        <f>INDEX('Crosswalk Particulates'!$B:$B,MATCH('2017 EPA Data'!A1860,'Crosswalk Particulates'!$A:$A,0))</f>
        <v>Transportation Sector</v>
      </c>
      <c r="G1860" s="39" t="str">
        <f>INDEX('Crosswalk Particulates'!$E:$E,MATCH('2017 EPA Data'!$B1860,'Crosswalk Particulates'!$D:$D,0))</f>
        <v>PM25</v>
      </c>
      <c r="H1860" s="50">
        <f t="shared" ref="H1860:H1923" si="29">IF(E1860="TON",D1860/metricton_to_shortton,0)*10^6</f>
        <v>5193849199.3941536</v>
      </c>
    </row>
    <row r="1861" spans="1:8" hidden="1">
      <c r="A1861" s="31" t="s">
        <v>2467</v>
      </c>
      <c r="B1861" s="31" t="s">
        <v>2594</v>
      </c>
      <c r="C1861" s="31" t="s">
        <v>2406</v>
      </c>
      <c r="D1861" s="41">
        <v>5716.7348834840004</v>
      </c>
      <c r="E1861" s="31" t="s">
        <v>2407</v>
      </c>
      <c r="F1861" s="35" t="str">
        <f>INDEX('Crosswalk Particulates'!$B:$B,MATCH('2017 EPA Data'!A1861,'Crosswalk Particulates'!$A:$A,0))</f>
        <v>process-chemicals-industry</v>
      </c>
      <c r="G1861" s="39">
        <f>INDEX('Crosswalk Particulates'!$E:$E,MATCH('2017 EPA Data'!$B1861,'Crosswalk Particulates'!$D:$D,0))</f>
        <v>0</v>
      </c>
      <c r="H1861" s="50">
        <f t="shared" si="29"/>
        <v>0</v>
      </c>
    </row>
    <row r="1862" spans="1:8" hidden="1">
      <c r="A1862" s="31" t="s">
        <v>2491</v>
      </c>
      <c r="B1862" s="31" t="s">
        <v>2425</v>
      </c>
      <c r="C1862" s="31" t="s">
        <v>2406</v>
      </c>
      <c r="D1862" s="41">
        <v>5709.4483962000004</v>
      </c>
      <c r="E1862" s="31" t="s">
        <v>2407</v>
      </c>
      <c r="F1862" s="35" t="str">
        <f>INDEX('Crosswalk Particulates'!$B:$B,MATCH('2017 EPA Data'!A1862,'Crosswalk Particulates'!$A:$A,0))</f>
        <v>process-other-industry</v>
      </c>
      <c r="G1862" s="39">
        <f>INDEX('Crosswalk Particulates'!$E:$E,MATCH('2017 EPA Data'!$B1862,'Crosswalk Particulates'!$D:$D,0))</f>
        <v>0</v>
      </c>
      <c r="H1862" s="50">
        <f t="shared" si="29"/>
        <v>0</v>
      </c>
    </row>
    <row r="1863" spans="1:8" hidden="1">
      <c r="A1863" s="31" t="s">
        <v>2427</v>
      </c>
      <c r="B1863" s="31" t="s">
        <v>2592</v>
      </c>
      <c r="C1863" s="31" t="s">
        <v>2406</v>
      </c>
      <c r="D1863" s="41">
        <v>5694.878479</v>
      </c>
      <c r="E1863" s="31" t="s">
        <v>2407</v>
      </c>
      <c r="F1863" s="35" t="str">
        <f>INDEX('Crosswalk Particulates'!$B:$B,MATCH('2017 EPA Data'!A1863,'Crosswalk Particulates'!$A:$A,0))</f>
        <v>process-other-industry</v>
      </c>
      <c r="G1863" s="39">
        <f>INDEX('Crosswalk Particulates'!$E:$E,MATCH('2017 EPA Data'!$B1863,'Crosswalk Particulates'!$D:$D,0))</f>
        <v>0</v>
      </c>
      <c r="H1863" s="50">
        <f t="shared" si="29"/>
        <v>0</v>
      </c>
    </row>
    <row r="1864" spans="1:8" hidden="1">
      <c r="A1864" s="31" t="s">
        <v>2508</v>
      </c>
      <c r="B1864" s="31" t="s">
        <v>2604</v>
      </c>
      <c r="C1864" s="31" t="s">
        <v>2406</v>
      </c>
      <c r="D1864" s="41">
        <v>5660.4010555124996</v>
      </c>
      <c r="E1864" s="31" t="s">
        <v>2407</v>
      </c>
      <c r="F1864" s="35" t="str">
        <f>INDEX('Crosswalk Particulates'!$B:$B,MATCH('2017 EPA Data'!A1864,'Crosswalk Particulates'!$A:$A,0))</f>
        <v>process-iron and steel-industry</v>
      </c>
      <c r="G1864" s="39">
        <f>INDEX('Crosswalk Particulates'!$E:$E,MATCH('2017 EPA Data'!$B1864,'Crosswalk Particulates'!$D:$D,0))</f>
        <v>0</v>
      </c>
      <c r="H1864" s="50">
        <f t="shared" si="29"/>
        <v>0</v>
      </c>
    </row>
    <row r="1865" spans="1:8" hidden="1">
      <c r="A1865" s="31" t="s">
        <v>2419</v>
      </c>
      <c r="B1865" s="31" t="s">
        <v>2568</v>
      </c>
      <c r="C1865" s="31" t="s">
        <v>2406</v>
      </c>
      <c r="D1865" s="41">
        <v>5651.8370514839999</v>
      </c>
      <c r="E1865" s="31" t="s">
        <v>2407</v>
      </c>
      <c r="F1865" s="35" t="str">
        <f>INDEX('Crosswalk Particulates'!$B:$B,MATCH('2017 EPA Data'!A1865,'Crosswalk Particulates'!$A:$A,0))</f>
        <v>process-other-industry</v>
      </c>
      <c r="G1865" s="39">
        <f>INDEX('Crosswalk Particulates'!$E:$E,MATCH('2017 EPA Data'!$B1865,'Crosswalk Particulates'!$D:$D,0))</f>
        <v>0</v>
      </c>
      <c r="H1865" s="50">
        <f t="shared" si="29"/>
        <v>0</v>
      </c>
    </row>
    <row r="1866" spans="1:8" hidden="1">
      <c r="A1866" s="31" t="s">
        <v>2434</v>
      </c>
      <c r="B1866" s="31" t="s">
        <v>2601</v>
      </c>
      <c r="D1866" s="41">
        <v>5623.3194601490814</v>
      </c>
      <c r="E1866" s="31" t="s">
        <v>2411</v>
      </c>
      <c r="F1866" s="35" t="str">
        <f>INDEX('Crosswalk Particulates'!$B:$B,MATCH('2017 EPA Data'!A1866,'Crosswalk Particulates'!$A:$A,0))</f>
        <v>Transportation Sector</v>
      </c>
      <c r="G1866" s="39">
        <f>INDEX('Crosswalk Particulates'!$E:$E,MATCH('2017 EPA Data'!$B1866,'Crosswalk Particulates'!$D:$D,0))</f>
        <v>0</v>
      </c>
      <c r="H1866" s="50">
        <f t="shared" si="29"/>
        <v>5101395669.2301455</v>
      </c>
    </row>
    <row r="1867" spans="1:8" hidden="1">
      <c r="A1867" s="31" t="s">
        <v>2481</v>
      </c>
      <c r="B1867" s="31" t="s">
        <v>2530</v>
      </c>
      <c r="C1867" s="31" t="s">
        <v>2406</v>
      </c>
      <c r="D1867" s="41">
        <v>5576.6814458999997</v>
      </c>
      <c r="E1867" s="31" t="s">
        <v>2407</v>
      </c>
      <c r="F1867" s="35" t="str">
        <f>INDEX('Crosswalk Particulates'!$B:$B,MATCH('2017 EPA Data'!A1867,'Crosswalk Particulates'!$A:$A,0))</f>
        <v>process-ngps-industry</v>
      </c>
      <c r="G1867" s="39">
        <f>INDEX('Crosswalk Particulates'!$E:$E,MATCH('2017 EPA Data'!$B1867,'Crosswalk Particulates'!$D:$D,0))</f>
        <v>0</v>
      </c>
      <c r="H1867" s="50">
        <f t="shared" si="29"/>
        <v>0</v>
      </c>
    </row>
    <row r="1868" spans="1:8" hidden="1">
      <c r="A1868" s="31" t="s">
        <v>2489</v>
      </c>
      <c r="B1868" s="31" t="s">
        <v>2574</v>
      </c>
      <c r="C1868" s="31" t="s">
        <v>2406</v>
      </c>
      <c r="D1868" s="41">
        <v>5573.1917074936682</v>
      </c>
      <c r="E1868" s="31" t="s">
        <v>2407</v>
      </c>
      <c r="F1868" s="35" t="str">
        <f>INDEX('Crosswalk Particulates'!$B:$B,MATCH('2017 EPA Data'!A1868,'Crosswalk Particulates'!$A:$A,0))</f>
        <v>industry-fuel-biomass</v>
      </c>
      <c r="G1868" s="39">
        <f>INDEX('Crosswalk Particulates'!$E:$E,MATCH('2017 EPA Data'!$B1868,'Crosswalk Particulates'!$D:$D,0))</f>
        <v>0</v>
      </c>
      <c r="H1868" s="50">
        <f t="shared" si="29"/>
        <v>0</v>
      </c>
    </row>
    <row r="1869" spans="1:8" hidden="1">
      <c r="A1869" s="31" t="s">
        <v>2581</v>
      </c>
      <c r="B1869" s="31" t="s">
        <v>2575</v>
      </c>
      <c r="C1869" s="31" t="s">
        <v>2406</v>
      </c>
      <c r="D1869" s="41">
        <v>5514.2822861086479</v>
      </c>
      <c r="E1869" s="31" t="s">
        <v>2407</v>
      </c>
      <c r="F1869" s="35" t="str">
        <f>INDEX('Crosswalk Particulates'!$B:$B,MATCH('2017 EPA Data'!A1869,'Crosswalk Particulates'!$A:$A,0))</f>
        <v>Residential Buildings Sector</v>
      </c>
      <c r="G1869" s="39">
        <f>INDEX('Crosswalk Particulates'!$E:$E,MATCH('2017 EPA Data'!$B1869,'Crosswalk Particulates'!$D:$D,0))</f>
        <v>0</v>
      </c>
      <c r="H1869" s="50">
        <f t="shared" si="29"/>
        <v>0</v>
      </c>
    </row>
    <row r="1870" spans="1:8" hidden="1">
      <c r="A1870" s="31" t="s">
        <v>2507</v>
      </c>
      <c r="B1870" s="31" t="s">
        <v>2523</v>
      </c>
      <c r="D1870" s="41">
        <v>5513.8217001331041</v>
      </c>
      <c r="E1870" s="31" t="s">
        <v>2411</v>
      </c>
      <c r="F1870" s="35" t="str">
        <f>INDEX('Crosswalk Particulates'!$B:$B,MATCH('2017 EPA Data'!A1870,'Crosswalk Particulates'!$A:$A,0))</f>
        <v>Other-EPA</v>
      </c>
      <c r="G1870" s="39" t="str">
        <f>INDEX('Crosswalk Particulates'!$E:$E,MATCH('2017 EPA Data'!$B1870,'Crosswalk Particulates'!$D:$D,0))</f>
        <v>OC</v>
      </c>
      <c r="H1870" s="50">
        <f t="shared" si="29"/>
        <v>5002060854.1454802</v>
      </c>
    </row>
    <row r="1871" spans="1:8" hidden="1">
      <c r="A1871" s="31" t="s">
        <v>2538</v>
      </c>
      <c r="B1871" s="31" t="s">
        <v>2609</v>
      </c>
      <c r="C1871" s="31" t="s">
        <v>2406</v>
      </c>
      <c r="D1871" s="41">
        <v>5466.5281732064586</v>
      </c>
      <c r="E1871" s="31" t="s">
        <v>2407</v>
      </c>
      <c r="F1871" s="35" t="str">
        <f>INDEX('Crosswalk Particulates'!$B:$B,MATCH('2017 EPA Data'!A1871,'Crosswalk Particulates'!$A:$A,0))</f>
        <v>Electricity Sector</v>
      </c>
      <c r="G1871" s="39">
        <f>INDEX('Crosswalk Particulates'!$E:$E,MATCH('2017 EPA Data'!$B1871,'Crosswalk Particulates'!$D:$D,0))</f>
        <v>0</v>
      </c>
      <c r="H1871" s="50">
        <f t="shared" si="29"/>
        <v>0</v>
      </c>
    </row>
    <row r="1872" spans="1:8" hidden="1">
      <c r="A1872" s="31" t="s">
        <v>2481</v>
      </c>
      <c r="B1872" s="31" t="s">
        <v>2450</v>
      </c>
      <c r="C1872" s="31" t="s">
        <v>2406</v>
      </c>
      <c r="D1872" s="41">
        <v>5463.39</v>
      </c>
      <c r="E1872" s="31" t="s">
        <v>2407</v>
      </c>
      <c r="F1872" s="35" t="str">
        <f>INDEX('Crosswalk Particulates'!$B:$B,MATCH('2017 EPA Data'!A1872,'Crosswalk Particulates'!$A:$A,0))</f>
        <v>process-ngps-industry</v>
      </c>
      <c r="G1872" s="39">
        <f>INDEX('Crosswalk Particulates'!$E:$E,MATCH('2017 EPA Data'!$B1872,'Crosswalk Particulates'!$D:$D,0))</f>
        <v>0</v>
      </c>
      <c r="H1872" s="50">
        <f t="shared" si="29"/>
        <v>0</v>
      </c>
    </row>
    <row r="1873" spans="1:8" hidden="1">
      <c r="A1873" s="31" t="s">
        <v>2440</v>
      </c>
      <c r="B1873" s="31" t="s">
        <v>2619</v>
      </c>
      <c r="C1873" s="31" t="s">
        <v>2406</v>
      </c>
      <c r="D1873" s="41">
        <v>5443.6829435000636</v>
      </c>
      <c r="E1873" s="31" t="s">
        <v>2407</v>
      </c>
      <c r="F1873" s="35" t="str">
        <f>INDEX('Crosswalk Particulates'!$B:$B,MATCH('2017 EPA Data'!A1873,'Crosswalk Particulates'!$A:$A,0))</f>
        <v>industry-fuel-natural gas</v>
      </c>
      <c r="G1873" s="39">
        <f>INDEX('Crosswalk Particulates'!$E:$E,MATCH('2017 EPA Data'!$B1873,'Crosswalk Particulates'!$D:$D,0))</f>
        <v>0</v>
      </c>
      <c r="H1873" s="50">
        <f t="shared" si="29"/>
        <v>0</v>
      </c>
    </row>
    <row r="1874" spans="1:8" hidden="1">
      <c r="A1874" s="31" t="s">
        <v>2485</v>
      </c>
      <c r="B1874" s="31" t="s">
        <v>2425</v>
      </c>
      <c r="C1874" s="31" t="s">
        <v>2406</v>
      </c>
      <c r="D1874" s="41">
        <v>5418.3608205999999</v>
      </c>
      <c r="E1874" s="31" t="s">
        <v>2407</v>
      </c>
      <c r="F1874" s="35" t="str">
        <f>INDEX('Crosswalk Particulates'!$B:$B,MATCH('2017 EPA Data'!A1874,'Crosswalk Particulates'!$A:$A,0))</f>
        <v>industry-fuel-coal</v>
      </c>
      <c r="G1874" s="39">
        <f>INDEX('Crosswalk Particulates'!$E:$E,MATCH('2017 EPA Data'!$B1874,'Crosswalk Particulates'!$D:$D,0))</f>
        <v>0</v>
      </c>
      <c r="H1874" s="50">
        <f t="shared" si="29"/>
        <v>0</v>
      </c>
    </row>
    <row r="1875" spans="1:8" hidden="1">
      <c r="A1875" s="31" t="s">
        <v>2408</v>
      </c>
      <c r="B1875" s="31" t="s">
        <v>2630</v>
      </c>
      <c r="C1875" s="31" t="s">
        <v>2406</v>
      </c>
      <c r="D1875" s="41">
        <v>5410.0360000000001</v>
      </c>
      <c r="E1875" s="31" t="s">
        <v>2407</v>
      </c>
      <c r="F1875" s="35" t="str">
        <f>INDEX('Crosswalk Particulates'!$B:$B,MATCH('2017 EPA Data'!A1875,'Crosswalk Particulates'!$A:$A,0))</f>
        <v>process-other-industry</v>
      </c>
      <c r="G1875" s="39">
        <f>INDEX('Crosswalk Particulates'!$E:$E,MATCH('2017 EPA Data'!$B1875,'Crosswalk Particulates'!$D:$D,0))</f>
        <v>0</v>
      </c>
      <c r="H1875" s="50">
        <f t="shared" si="29"/>
        <v>0</v>
      </c>
    </row>
    <row r="1876" spans="1:8" hidden="1">
      <c r="A1876" s="31" t="s">
        <v>2474</v>
      </c>
      <c r="B1876" s="31" t="s">
        <v>2494</v>
      </c>
      <c r="C1876" s="31" t="s">
        <v>2446</v>
      </c>
      <c r="D1876" s="41">
        <v>5408.7478920000003</v>
      </c>
      <c r="E1876" s="31" t="s">
        <v>2411</v>
      </c>
      <c r="F1876" s="35" t="str">
        <f>INDEX('Crosswalk Particulates'!$B:$B,MATCH('2017 EPA Data'!A1876,'Crosswalk Particulates'!$A:$A,0))</f>
        <v>process-other-industry</v>
      </c>
      <c r="G1876" s="39">
        <f>INDEX('Crosswalk Particulates'!$E:$E,MATCH('2017 EPA Data'!$B1876,'Crosswalk Particulates'!$D:$D,0))</f>
        <v>0</v>
      </c>
      <c r="H1876" s="50">
        <f t="shared" si="29"/>
        <v>4906739385.4723272</v>
      </c>
    </row>
    <row r="1877" spans="1:8" hidden="1">
      <c r="A1877" s="31" t="s">
        <v>2448</v>
      </c>
      <c r="B1877" s="31" t="s">
        <v>2650</v>
      </c>
      <c r="C1877" s="31" t="s">
        <v>2406</v>
      </c>
      <c r="D1877" s="41">
        <v>5374.8064731171999</v>
      </c>
      <c r="E1877" s="31" t="s">
        <v>2407</v>
      </c>
      <c r="F1877" s="35" t="str">
        <f>INDEX('Crosswalk Particulates'!$B:$B,MATCH('2017 EPA Data'!A1877,'Crosswalk Particulates'!$A:$A,0))</f>
        <v>process-waste-industry</v>
      </c>
      <c r="G1877" s="39">
        <f>INDEX('Crosswalk Particulates'!$E:$E,MATCH('2017 EPA Data'!$B1877,'Crosswalk Particulates'!$D:$D,0))</f>
        <v>0</v>
      </c>
      <c r="H1877" s="50">
        <f t="shared" si="29"/>
        <v>0</v>
      </c>
    </row>
    <row r="1878" spans="1:8" hidden="1">
      <c r="A1878" s="31" t="s">
        <v>2521</v>
      </c>
      <c r="B1878" s="31" t="s">
        <v>2433</v>
      </c>
      <c r="C1878" s="31" t="s">
        <v>2406</v>
      </c>
      <c r="D1878" s="41">
        <v>5363.666177060285</v>
      </c>
      <c r="E1878" s="31" t="s">
        <v>2407</v>
      </c>
      <c r="F1878" s="35" t="str">
        <f>INDEX('Crosswalk Particulates'!$B:$B,MATCH('2017 EPA Data'!A1878,'Crosswalk Particulates'!$A:$A,0))</f>
        <v>industry-fuel-other</v>
      </c>
      <c r="G1878" s="39">
        <f>INDEX('Crosswalk Particulates'!$E:$E,MATCH('2017 EPA Data'!$B1878,'Crosswalk Particulates'!$D:$D,0))</f>
        <v>0</v>
      </c>
      <c r="H1878" s="50">
        <f t="shared" si="29"/>
        <v>0</v>
      </c>
    </row>
    <row r="1879" spans="1:8" hidden="1">
      <c r="A1879" s="31" t="s">
        <v>2485</v>
      </c>
      <c r="B1879" s="31" t="s">
        <v>2613</v>
      </c>
      <c r="C1879" s="31" t="s">
        <v>2406</v>
      </c>
      <c r="D1879" s="41">
        <v>5334</v>
      </c>
      <c r="E1879" s="31" t="s">
        <v>2407</v>
      </c>
      <c r="F1879" s="35" t="str">
        <f>INDEX('Crosswalk Particulates'!$B:$B,MATCH('2017 EPA Data'!A1879,'Crosswalk Particulates'!$A:$A,0))</f>
        <v>industry-fuel-coal</v>
      </c>
      <c r="G1879" s="39">
        <f>INDEX('Crosswalk Particulates'!$E:$E,MATCH('2017 EPA Data'!$B1879,'Crosswalk Particulates'!$D:$D,0))</f>
        <v>0</v>
      </c>
      <c r="H1879" s="50">
        <f t="shared" si="29"/>
        <v>0</v>
      </c>
    </row>
    <row r="1880" spans="1:8" hidden="1">
      <c r="A1880" s="31" t="s">
        <v>2430</v>
      </c>
      <c r="B1880" s="31" t="s">
        <v>2584</v>
      </c>
      <c r="C1880" s="31" t="s">
        <v>2406</v>
      </c>
      <c r="D1880" s="41">
        <v>5327.0145793382999</v>
      </c>
      <c r="E1880" s="31" t="s">
        <v>2407</v>
      </c>
      <c r="F1880" s="35" t="str">
        <f>INDEX('Crosswalk Particulates'!$B:$B,MATCH('2017 EPA Data'!A1880,'Crosswalk Particulates'!$A:$A,0))</f>
        <v>Transportation Sector</v>
      </c>
      <c r="G1880" s="39">
        <f>INDEX('Crosswalk Particulates'!$E:$E,MATCH('2017 EPA Data'!$B1880,'Crosswalk Particulates'!$D:$D,0))</f>
        <v>0</v>
      </c>
      <c r="H1880" s="50">
        <f t="shared" si="29"/>
        <v>0</v>
      </c>
    </row>
    <row r="1881" spans="1:8" hidden="1">
      <c r="A1881" s="31" t="s">
        <v>2496</v>
      </c>
      <c r="B1881" s="31" t="s">
        <v>2445</v>
      </c>
      <c r="C1881" s="31" t="s">
        <v>2446</v>
      </c>
      <c r="D1881" s="41">
        <v>5299.7657895729999</v>
      </c>
      <c r="E1881" s="31" t="s">
        <v>2411</v>
      </c>
      <c r="F1881" s="35" t="str">
        <f>INDEX('Crosswalk Particulates'!$B:$B,MATCH('2017 EPA Data'!A1881,'Crosswalk Particulates'!$A:$A,0))</f>
        <v>process-cement-industry</v>
      </c>
      <c r="G1881" s="39" t="str">
        <f>INDEX('Crosswalk Particulates'!$E:$E,MATCH('2017 EPA Data'!$B1881,'Crosswalk Particulates'!$D:$D,0))</f>
        <v>VOC</v>
      </c>
      <c r="H1881" s="50">
        <f t="shared" si="29"/>
        <v>4807872367.6397753</v>
      </c>
    </row>
    <row r="1882" spans="1:8" hidden="1">
      <c r="A1882" s="31" t="s">
        <v>2475</v>
      </c>
      <c r="B1882" s="31" t="s">
        <v>2583</v>
      </c>
      <c r="C1882" s="31" t="s">
        <v>2406</v>
      </c>
      <c r="D1882" s="41">
        <v>5286.4458328103292</v>
      </c>
      <c r="E1882" s="31" t="s">
        <v>2407</v>
      </c>
      <c r="F1882" s="35" t="str">
        <f>INDEX('Crosswalk Particulates'!$B:$B,MATCH('2017 EPA Data'!A1882,'Crosswalk Particulates'!$A:$A,0))</f>
        <v>process-other-industry</v>
      </c>
      <c r="G1882" s="39">
        <f>INDEX('Crosswalk Particulates'!$E:$E,MATCH('2017 EPA Data'!$B1882,'Crosswalk Particulates'!$D:$D,0))</f>
        <v>0</v>
      </c>
      <c r="H1882" s="50">
        <f t="shared" si="29"/>
        <v>0</v>
      </c>
    </row>
    <row r="1883" spans="1:8" hidden="1">
      <c r="A1883" s="31" t="s">
        <v>2553</v>
      </c>
      <c r="B1883" s="31" t="s">
        <v>2511</v>
      </c>
      <c r="C1883" s="31" t="s">
        <v>2512</v>
      </c>
      <c r="D1883" s="41">
        <v>5284.4113377801768</v>
      </c>
      <c r="E1883" s="31" t="s">
        <v>2407</v>
      </c>
      <c r="F1883" s="35" t="str">
        <f>INDEX('Crosswalk Particulates'!$B:$B,MATCH('2017 EPA Data'!A1883,'Crosswalk Particulates'!$A:$A,0))</f>
        <v>Commercial Buildings Sector</v>
      </c>
      <c r="G1883" s="39">
        <f>INDEX('Crosswalk Particulates'!$E:$E,MATCH('2017 EPA Data'!$B1883,'Crosswalk Particulates'!$D:$D,0))</f>
        <v>0</v>
      </c>
      <c r="H1883" s="50">
        <f t="shared" si="29"/>
        <v>0</v>
      </c>
    </row>
    <row r="1884" spans="1:8" hidden="1">
      <c r="A1884" s="31" t="s">
        <v>2475</v>
      </c>
      <c r="B1884" s="31" t="s">
        <v>2651</v>
      </c>
      <c r="C1884" s="31" t="s">
        <v>2406</v>
      </c>
      <c r="D1884" s="41">
        <v>5280.4271551289003</v>
      </c>
      <c r="E1884" s="31" t="s">
        <v>2407</v>
      </c>
      <c r="F1884" s="35" t="str">
        <f>INDEX('Crosswalk Particulates'!$B:$B,MATCH('2017 EPA Data'!A1884,'Crosswalk Particulates'!$A:$A,0))</f>
        <v>process-other-industry</v>
      </c>
      <c r="G1884" s="39">
        <f>INDEX('Crosswalk Particulates'!$E:$E,MATCH('2017 EPA Data'!$B1884,'Crosswalk Particulates'!$D:$D,0))</f>
        <v>0</v>
      </c>
      <c r="H1884" s="50">
        <f t="shared" si="29"/>
        <v>0</v>
      </c>
    </row>
    <row r="1885" spans="1:8" hidden="1">
      <c r="A1885" s="31" t="s">
        <v>2454</v>
      </c>
      <c r="B1885" s="31" t="s">
        <v>2451</v>
      </c>
      <c r="C1885" s="31" t="s">
        <v>2406</v>
      </c>
      <c r="D1885" s="41">
        <v>5264.1240160400002</v>
      </c>
      <c r="E1885" s="31" t="s">
        <v>2407</v>
      </c>
      <c r="F1885" s="35" t="str">
        <f>INDEX('Crosswalk Particulates'!$B:$B,MATCH('2017 EPA Data'!A1885,'Crosswalk Particulates'!$A:$A,0))</f>
        <v>Electricity Sector</v>
      </c>
      <c r="G1885" s="39">
        <f>INDEX('Crosswalk Particulates'!$E:$E,MATCH('2017 EPA Data'!$B1885,'Crosswalk Particulates'!$D:$D,0))</f>
        <v>0</v>
      </c>
      <c r="H1885" s="50">
        <f t="shared" si="29"/>
        <v>0</v>
      </c>
    </row>
    <row r="1886" spans="1:8" hidden="1">
      <c r="A1886" s="31" t="s">
        <v>2467</v>
      </c>
      <c r="B1886" s="31" t="s">
        <v>2572</v>
      </c>
      <c r="C1886" s="31" t="s">
        <v>2406</v>
      </c>
      <c r="D1886" s="41">
        <v>5259.3992099999996</v>
      </c>
      <c r="E1886" s="31" t="s">
        <v>2407</v>
      </c>
      <c r="F1886" s="35" t="str">
        <f>INDEX('Crosswalk Particulates'!$B:$B,MATCH('2017 EPA Data'!A1886,'Crosswalk Particulates'!$A:$A,0))</f>
        <v>process-chemicals-industry</v>
      </c>
      <c r="G1886" s="39">
        <f>INDEX('Crosswalk Particulates'!$E:$E,MATCH('2017 EPA Data'!$B1886,'Crosswalk Particulates'!$D:$D,0))</f>
        <v>0</v>
      </c>
      <c r="H1886" s="50">
        <f t="shared" si="29"/>
        <v>0</v>
      </c>
    </row>
    <row r="1887" spans="1:8" hidden="1">
      <c r="A1887" s="31" t="s">
        <v>2538</v>
      </c>
      <c r="B1887" s="31" t="s">
        <v>2479</v>
      </c>
      <c r="C1887" s="31" t="s">
        <v>2446</v>
      </c>
      <c r="D1887" s="41">
        <v>5240.4323028704957</v>
      </c>
      <c r="E1887" s="31" t="s">
        <v>2411</v>
      </c>
      <c r="F1887" s="35" t="str">
        <f>INDEX('Crosswalk Particulates'!$B:$B,MATCH('2017 EPA Data'!A1887,'Crosswalk Particulates'!$A:$A,0))</f>
        <v>Electricity Sector</v>
      </c>
      <c r="G1887" s="39" t="str">
        <f>INDEX('Crosswalk Particulates'!$E:$E,MATCH('2017 EPA Data'!$B1887,'Crosswalk Particulates'!$D:$D,0))</f>
        <v>PM10</v>
      </c>
      <c r="H1887" s="50">
        <f t="shared" si="29"/>
        <v>4754045869.919076</v>
      </c>
    </row>
    <row r="1888" spans="1:8" hidden="1">
      <c r="A1888" s="31" t="s">
        <v>2554</v>
      </c>
      <c r="B1888" s="31" t="s">
        <v>2420</v>
      </c>
      <c r="C1888" s="31" t="s">
        <v>2406</v>
      </c>
      <c r="D1888" s="41">
        <v>5234.2825097997365</v>
      </c>
      <c r="E1888" s="31" t="s">
        <v>2407</v>
      </c>
      <c r="F1888" s="35" t="str">
        <f>INDEX('Crosswalk Particulates'!$B:$B,MATCH('2017 EPA Data'!A1888,'Crosswalk Particulates'!$A:$A,0))</f>
        <v>Commercial Buildings Sector</v>
      </c>
      <c r="G1888" s="39">
        <f>INDEX('Crosswalk Particulates'!$E:$E,MATCH('2017 EPA Data'!$B1888,'Crosswalk Particulates'!$D:$D,0))</f>
        <v>0</v>
      </c>
      <c r="H1888" s="50">
        <f t="shared" si="29"/>
        <v>0</v>
      </c>
    </row>
    <row r="1889" spans="1:8" hidden="1">
      <c r="A1889" s="31" t="s">
        <v>2431</v>
      </c>
      <c r="B1889" s="31" t="s">
        <v>2571</v>
      </c>
      <c r="C1889" s="31" t="s">
        <v>2406</v>
      </c>
      <c r="D1889" s="41">
        <v>5200</v>
      </c>
      <c r="E1889" s="31" t="s">
        <v>2407</v>
      </c>
      <c r="F1889" s="35" t="str">
        <f>INDEX('Crosswalk Particulates'!$B:$B,MATCH('2017 EPA Data'!A1889,'Crosswalk Particulates'!$A:$A,0))</f>
        <v>process-ngps-industry</v>
      </c>
      <c r="G1889" s="39">
        <f>INDEX('Crosswalk Particulates'!$E:$E,MATCH('2017 EPA Data'!$B1889,'Crosswalk Particulates'!$D:$D,0))</f>
        <v>0</v>
      </c>
      <c r="H1889" s="50">
        <f t="shared" si="29"/>
        <v>0</v>
      </c>
    </row>
    <row r="1890" spans="1:8" hidden="1">
      <c r="A1890" s="31" t="s">
        <v>2518</v>
      </c>
      <c r="B1890" s="31" t="s">
        <v>2482</v>
      </c>
      <c r="C1890" s="31" t="s">
        <v>2406</v>
      </c>
      <c r="D1890" s="41">
        <v>5158.3004912000015</v>
      </c>
      <c r="E1890" s="31" t="s">
        <v>2407</v>
      </c>
      <c r="F1890" s="35" t="str">
        <f>INDEX('Crosswalk Particulates'!$B:$B,MATCH('2017 EPA Data'!A1890,'Crosswalk Particulates'!$A:$A,0))</f>
        <v>industry-fuel-oil</v>
      </c>
      <c r="G1890" s="39">
        <f>INDEX('Crosswalk Particulates'!$E:$E,MATCH('2017 EPA Data'!$B1890,'Crosswalk Particulates'!$D:$D,0))</f>
        <v>0</v>
      </c>
      <c r="H1890" s="50">
        <f t="shared" si="29"/>
        <v>0</v>
      </c>
    </row>
    <row r="1891" spans="1:8" hidden="1">
      <c r="A1891" s="31" t="s">
        <v>2419</v>
      </c>
      <c r="B1891" s="31" t="s">
        <v>2592</v>
      </c>
      <c r="C1891" s="31" t="s">
        <v>2406</v>
      </c>
      <c r="D1891" s="41">
        <v>5120.7801868890001</v>
      </c>
      <c r="E1891" s="31" t="s">
        <v>2407</v>
      </c>
      <c r="F1891" s="35" t="str">
        <f>INDEX('Crosswalk Particulates'!$B:$B,MATCH('2017 EPA Data'!A1891,'Crosswalk Particulates'!$A:$A,0))</f>
        <v>process-other-industry</v>
      </c>
      <c r="G1891" s="39">
        <f>INDEX('Crosswalk Particulates'!$E:$E,MATCH('2017 EPA Data'!$B1891,'Crosswalk Particulates'!$D:$D,0))</f>
        <v>0</v>
      </c>
      <c r="H1891" s="50">
        <f t="shared" si="29"/>
        <v>0</v>
      </c>
    </row>
    <row r="1892" spans="1:8" hidden="1">
      <c r="A1892" s="31" t="s">
        <v>2508</v>
      </c>
      <c r="B1892" s="31" t="s">
        <v>2589</v>
      </c>
      <c r="C1892" s="31" t="s">
        <v>2406</v>
      </c>
      <c r="D1892" s="41">
        <v>5117.4674292299997</v>
      </c>
      <c r="E1892" s="31" t="s">
        <v>2407</v>
      </c>
      <c r="F1892" s="35" t="str">
        <f>INDEX('Crosswalk Particulates'!$B:$B,MATCH('2017 EPA Data'!A1892,'Crosswalk Particulates'!$A:$A,0))</f>
        <v>process-iron and steel-industry</v>
      </c>
      <c r="G1892" s="39">
        <f>INDEX('Crosswalk Particulates'!$E:$E,MATCH('2017 EPA Data'!$B1892,'Crosswalk Particulates'!$D:$D,0))</f>
        <v>0</v>
      </c>
      <c r="H1892" s="50">
        <f t="shared" si="29"/>
        <v>0</v>
      </c>
    </row>
    <row r="1893" spans="1:8" hidden="1">
      <c r="A1893" s="31" t="s">
        <v>2481</v>
      </c>
      <c r="B1893" s="31" t="s">
        <v>2609</v>
      </c>
      <c r="C1893" s="31" t="s">
        <v>2406</v>
      </c>
      <c r="D1893" s="41">
        <v>5104.7015378444003</v>
      </c>
      <c r="E1893" s="31" t="s">
        <v>2407</v>
      </c>
      <c r="F1893" s="35" t="str">
        <f>INDEX('Crosswalk Particulates'!$B:$B,MATCH('2017 EPA Data'!A1893,'Crosswalk Particulates'!$A:$A,0))</f>
        <v>process-ngps-industry</v>
      </c>
      <c r="G1893" s="39">
        <f>INDEX('Crosswalk Particulates'!$E:$E,MATCH('2017 EPA Data'!$B1893,'Crosswalk Particulates'!$D:$D,0))</f>
        <v>0</v>
      </c>
      <c r="H1893" s="50">
        <f t="shared" si="29"/>
        <v>0</v>
      </c>
    </row>
    <row r="1894" spans="1:8" hidden="1">
      <c r="A1894" s="31" t="s">
        <v>2518</v>
      </c>
      <c r="B1894" s="31" t="s">
        <v>2629</v>
      </c>
      <c r="C1894" s="31" t="s">
        <v>2406</v>
      </c>
      <c r="D1894" s="41">
        <v>5084.4681654355254</v>
      </c>
      <c r="E1894" s="31" t="s">
        <v>2407</v>
      </c>
      <c r="F1894" s="35" t="str">
        <f>INDEX('Crosswalk Particulates'!$B:$B,MATCH('2017 EPA Data'!A1894,'Crosswalk Particulates'!$A:$A,0))</f>
        <v>industry-fuel-oil</v>
      </c>
      <c r="G1894" s="39">
        <f>INDEX('Crosswalk Particulates'!$E:$E,MATCH('2017 EPA Data'!$B1894,'Crosswalk Particulates'!$D:$D,0))</f>
        <v>0</v>
      </c>
      <c r="H1894" s="50">
        <f t="shared" si="29"/>
        <v>0</v>
      </c>
    </row>
    <row r="1895" spans="1:8" hidden="1">
      <c r="A1895" s="31" t="s">
        <v>2491</v>
      </c>
      <c r="B1895" s="31" t="s">
        <v>2432</v>
      </c>
      <c r="C1895" s="31" t="s">
        <v>2406</v>
      </c>
      <c r="D1895" s="41">
        <v>5078.1286357999998</v>
      </c>
      <c r="E1895" s="31" t="s">
        <v>2407</v>
      </c>
      <c r="F1895" s="35" t="str">
        <f>INDEX('Crosswalk Particulates'!$B:$B,MATCH('2017 EPA Data'!A1895,'Crosswalk Particulates'!$A:$A,0))</f>
        <v>process-other-industry</v>
      </c>
      <c r="G1895" s="39">
        <f>INDEX('Crosswalk Particulates'!$E:$E,MATCH('2017 EPA Data'!$B1895,'Crosswalk Particulates'!$D:$D,0))</f>
        <v>0</v>
      </c>
      <c r="H1895" s="50">
        <f t="shared" si="29"/>
        <v>0</v>
      </c>
    </row>
    <row r="1896" spans="1:8" hidden="1">
      <c r="A1896" s="31" t="s">
        <v>2427</v>
      </c>
      <c r="B1896" s="31" t="s">
        <v>2494</v>
      </c>
      <c r="C1896" s="31" t="s">
        <v>2446</v>
      </c>
      <c r="D1896" s="41">
        <v>5055.0777155164997</v>
      </c>
      <c r="E1896" s="31" t="s">
        <v>2411</v>
      </c>
      <c r="F1896" s="35" t="str">
        <f>INDEX('Crosswalk Particulates'!$B:$B,MATCH('2017 EPA Data'!A1896,'Crosswalk Particulates'!$A:$A,0))</f>
        <v>process-other-industry</v>
      </c>
      <c r="G1896" s="39">
        <f>INDEX('Crosswalk Particulates'!$E:$E,MATCH('2017 EPA Data'!$B1896,'Crosswalk Particulates'!$D:$D,0))</f>
        <v>0</v>
      </c>
      <c r="H1896" s="50">
        <f t="shared" si="29"/>
        <v>4585894816.8087931</v>
      </c>
    </row>
    <row r="1897" spans="1:8" hidden="1">
      <c r="A1897" s="31" t="s">
        <v>2436</v>
      </c>
      <c r="B1897" s="31" t="s">
        <v>2635</v>
      </c>
      <c r="C1897" s="31" t="s">
        <v>2406</v>
      </c>
      <c r="D1897" s="41">
        <v>5044.2763528180003</v>
      </c>
      <c r="E1897" s="31" t="s">
        <v>2407</v>
      </c>
      <c r="F1897" s="35" t="str">
        <f>INDEX('Crosswalk Particulates'!$B:$B,MATCH('2017 EPA Data'!A1897,'Crosswalk Particulates'!$A:$A,0))</f>
        <v>process-other-industry</v>
      </c>
      <c r="G1897" s="39">
        <f>INDEX('Crosswalk Particulates'!$E:$E,MATCH('2017 EPA Data'!$B1897,'Crosswalk Particulates'!$D:$D,0))</f>
        <v>0</v>
      </c>
      <c r="H1897" s="50">
        <f t="shared" si="29"/>
        <v>0</v>
      </c>
    </row>
    <row r="1898" spans="1:8" hidden="1">
      <c r="A1898" s="31" t="s">
        <v>2474</v>
      </c>
      <c r="B1898" s="31" t="s">
        <v>2519</v>
      </c>
      <c r="D1898" s="41">
        <v>5033.7242348271602</v>
      </c>
      <c r="E1898" s="31" t="s">
        <v>2411</v>
      </c>
      <c r="F1898" s="35" t="str">
        <f>INDEX('Crosswalk Particulates'!$B:$B,MATCH('2017 EPA Data'!A1898,'Crosswalk Particulates'!$A:$A,0))</f>
        <v>process-other-industry</v>
      </c>
      <c r="G1898" s="39">
        <f>INDEX('Crosswalk Particulates'!$E:$E,MATCH('2017 EPA Data'!$B1898,'Crosswalk Particulates'!$D:$D,0))</f>
        <v>0</v>
      </c>
      <c r="H1898" s="50">
        <f t="shared" si="29"/>
        <v>4566523241.943882</v>
      </c>
    </row>
    <row r="1899" spans="1:8" hidden="1">
      <c r="A1899" s="31" t="s">
        <v>2436</v>
      </c>
      <c r="B1899" s="31" t="s">
        <v>2449</v>
      </c>
      <c r="C1899" s="31" t="s">
        <v>2446</v>
      </c>
      <c r="D1899" s="41">
        <v>5003.2321393400498</v>
      </c>
      <c r="E1899" s="31" t="s">
        <v>2411</v>
      </c>
      <c r="F1899" s="35" t="str">
        <f>INDEX('Crosswalk Particulates'!$B:$B,MATCH('2017 EPA Data'!A1899,'Crosswalk Particulates'!$A:$A,0))</f>
        <v>process-other-industry</v>
      </c>
      <c r="G1899" s="39" t="str">
        <f>INDEX('Crosswalk Particulates'!$E:$E,MATCH('2017 EPA Data'!$B1899,'Crosswalk Particulates'!$D:$D,0))</f>
        <v>CO</v>
      </c>
      <c r="H1899" s="50">
        <f t="shared" si="29"/>
        <v>4538861245.330307</v>
      </c>
    </row>
    <row r="1900" spans="1:8" hidden="1">
      <c r="A1900" s="31" t="s">
        <v>2444</v>
      </c>
      <c r="B1900" s="31" t="s">
        <v>2414</v>
      </c>
      <c r="C1900" s="31" t="s">
        <v>2406</v>
      </c>
      <c r="D1900" s="41">
        <v>5001.3557300000002</v>
      </c>
      <c r="E1900" s="31" t="s">
        <v>2407</v>
      </c>
      <c r="F1900" s="35" t="str">
        <f>INDEX('Crosswalk Particulates'!$B:$B,MATCH('2017 EPA Data'!A1900,'Crosswalk Particulates'!$A:$A,0))</f>
        <v>process-other-industry</v>
      </c>
      <c r="G1900" s="39">
        <f>INDEX('Crosswalk Particulates'!$E:$E,MATCH('2017 EPA Data'!$B1900,'Crosswalk Particulates'!$D:$D,0))</f>
        <v>0</v>
      </c>
      <c r="H1900" s="50">
        <f t="shared" si="29"/>
        <v>0</v>
      </c>
    </row>
    <row r="1901" spans="1:8" hidden="1">
      <c r="A1901" s="31" t="s">
        <v>2481</v>
      </c>
      <c r="B1901" s="31" t="s">
        <v>2562</v>
      </c>
      <c r="C1901" s="31" t="s">
        <v>2406</v>
      </c>
      <c r="D1901" s="41">
        <v>4992.8037100000001</v>
      </c>
      <c r="E1901" s="31" t="s">
        <v>2407</v>
      </c>
      <c r="F1901" s="35" t="str">
        <f>INDEX('Crosswalk Particulates'!$B:$B,MATCH('2017 EPA Data'!A1901,'Crosswalk Particulates'!$A:$A,0))</f>
        <v>process-ngps-industry</v>
      </c>
      <c r="G1901" s="39">
        <f>INDEX('Crosswalk Particulates'!$E:$E,MATCH('2017 EPA Data'!$B1901,'Crosswalk Particulates'!$D:$D,0))</f>
        <v>0</v>
      </c>
      <c r="H1901" s="50">
        <f t="shared" si="29"/>
        <v>0</v>
      </c>
    </row>
    <row r="1902" spans="1:8" hidden="1">
      <c r="A1902" s="31" t="s">
        <v>2518</v>
      </c>
      <c r="B1902" s="31" t="s">
        <v>2652</v>
      </c>
      <c r="C1902" s="31" t="s">
        <v>2406</v>
      </c>
      <c r="D1902" s="41">
        <v>4960.3070130182414</v>
      </c>
      <c r="E1902" s="31" t="s">
        <v>2407</v>
      </c>
      <c r="F1902" s="35" t="str">
        <f>INDEX('Crosswalk Particulates'!$B:$B,MATCH('2017 EPA Data'!A1902,'Crosswalk Particulates'!$A:$A,0))</f>
        <v>industry-fuel-oil</v>
      </c>
      <c r="G1902" s="39">
        <f>INDEX('Crosswalk Particulates'!$E:$E,MATCH('2017 EPA Data'!$B1902,'Crosswalk Particulates'!$D:$D,0))</f>
        <v>0</v>
      </c>
      <c r="H1902" s="50">
        <f t="shared" si="29"/>
        <v>0</v>
      </c>
    </row>
    <row r="1903" spans="1:8" hidden="1">
      <c r="A1903" s="31" t="s">
        <v>2440</v>
      </c>
      <c r="B1903" s="31" t="s">
        <v>2559</v>
      </c>
      <c r="C1903" s="31" t="s">
        <v>2406</v>
      </c>
      <c r="D1903" s="41">
        <v>4959.2958238392121</v>
      </c>
      <c r="E1903" s="31" t="s">
        <v>2407</v>
      </c>
      <c r="F1903" s="35" t="str">
        <f>INDEX('Crosswalk Particulates'!$B:$B,MATCH('2017 EPA Data'!A1903,'Crosswalk Particulates'!$A:$A,0))</f>
        <v>industry-fuel-natural gas</v>
      </c>
      <c r="G1903" s="39">
        <f>INDEX('Crosswalk Particulates'!$E:$E,MATCH('2017 EPA Data'!$B1903,'Crosswalk Particulates'!$D:$D,0))</f>
        <v>0</v>
      </c>
      <c r="H1903" s="50">
        <f t="shared" si="29"/>
        <v>0</v>
      </c>
    </row>
    <row r="1904" spans="1:8" hidden="1">
      <c r="A1904" s="31" t="s">
        <v>2408</v>
      </c>
      <c r="B1904" s="31" t="s">
        <v>2599</v>
      </c>
      <c r="C1904" s="31" t="s">
        <v>2406</v>
      </c>
      <c r="D1904" s="41">
        <v>4947.6666219420003</v>
      </c>
      <c r="E1904" s="31" t="s">
        <v>2407</v>
      </c>
      <c r="F1904" s="35" t="str">
        <f>INDEX('Crosswalk Particulates'!$B:$B,MATCH('2017 EPA Data'!A1904,'Crosswalk Particulates'!$A:$A,0))</f>
        <v>process-other-industry</v>
      </c>
      <c r="G1904" s="39">
        <f>INDEX('Crosswalk Particulates'!$E:$E,MATCH('2017 EPA Data'!$B1904,'Crosswalk Particulates'!$D:$D,0))</f>
        <v>0</v>
      </c>
      <c r="H1904" s="50">
        <f t="shared" si="29"/>
        <v>0</v>
      </c>
    </row>
    <row r="1905" spans="1:8" hidden="1">
      <c r="A1905" s="31" t="s">
        <v>2454</v>
      </c>
      <c r="B1905" s="31" t="s">
        <v>2573</v>
      </c>
      <c r="C1905" s="31" t="s">
        <v>2406</v>
      </c>
      <c r="D1905" s="41">
        <v>4923.8731808800003</v>
      </c>
      <c r="E1905" s="31" t="s">
        <v>2407</v>
      </c>
      <c r="F1905" s="35" t="str">
        <f>INDEX('Crosswalk Particulates'!$B:$B,MATCH('2017 EPA Data'!A1905,'Crosswalk Particulates'!$A:$A,0))</f>
        <v>Electricity Sector</v>
      </c>
      <c r="G1905" s="39">
        <f>INDEX('Crosswalk Particulates'!$E:$E,MATCH('2017 EPA Data'!$B1905,'Crosswalk Particulates'!$D:$D,0))</f>
        <v>0</v>
      </c>
      <c r="H1905" s="50">
        <f t="shared" si="29"/>
        <v>0</v>
      </c>
    </row>
    <row r="1906" spans="1:8" hidden="1">
      <c r="A1906" s="31" t="s">
        <v>2489</v>
      </c>
      <c r="B1906" s="31" t="s">
        <v>2552</v>
      </c>
      <c r="C1906" s="31" t="s">
        <v>2406</v>
      </c>
      <c r="D1906" s="41">
        <v>4914.7273924600004</v>
      </c>
      <c r="E1906" s="31" t="s">
        <v>2407</v>
      </c>
      <c r="F1906" s="35" t="str">
        <f>INDEX('Crosswalk Particulates'!$B:$B,MATCH('2017 EPA Data'!A1906,'Crosswalk Particulates'!$A:$A,0))</f>
        <v>industry-fuel-biomass</v>
      </c>
      <c r="G1906" s="39">
        <f>INDEX('Crosswalk Particulates'!$E:$E,MATCH('2017 EPA Data'!$B1906,'Crosswalk Particulates'!$D:$D,0))</f>
        <v>0</v>
      </c>
      <c r="H1906" s="50">
        <f t="shared" si="29"/>
        <v>0</v>
      </c>
    </row>
    <row r="1907" spans="1:8" hidden="1">
      <c r="A1907" s="31" t="s">
        <v>2491</v>
      </c>
      <c r="B1907" s="31" t="s">
        <v>2525</v>
      </c>
      <c r="C1907" s="31" t="s">
        <v>2406</v>
      </c>
      <c r="D1907" s="41">
        <v>4913.5391610938968</v>
      </c>
      <c r="E1907" s="31" t="s">
        <v>2407</v>
      </c>
      <c r="F1907" s="35" t="str">
        <f>INDEX('Crosswalk Particulates'!$B:$B,MATCH('2017 EPA Data'!A1907,'Crosswalk Particulates'!$A:$A,0))</f>
        <v>process-other-industry</v>
      </c>
      <c r="G1907" s="39">
        <f>INDEX('Crosswalk Particulates'!$E:$E,MATCH('2017 EPA Data'!$B1907,'Crosswalk Particulates'!$D:$D,0))</f>
        <v>0</v>
      </c>
      <c r="H1907" s="50">
        <f t="shared" si="29"/>
        <v>0</v>
      </c>
    </row>
    <row r="1908" spans="1:8" hidden="1">
      <c r="A1908" s="31" t="s">
        <v>2408</v>
      </c>
      <c r="B1908" s="31" t="s">
        <v>2564</v>
      </c>
      <c r="C1908" s="31" t="s">
        <v>2406</v>
      </c>
      <c r="D1908" s="41">
        <v>4903.0020168736846</v>
      </c>
      <c r="E1908" s="31" t="s">
        <v>2407</v>
      </c>
      <c r="F1908" s="35" t="str">
        <f>INDEX('Crosswalk Particulates'!$B:$B,MATCH('2017 EPA Data'!A1908,'Crosswalk Particulates'!$A:$A,0))</f>
        <v>process-other-industry</v>
      </c>
      <c r="G1908" s="39">
        <f>INDEX('Crosswalk Particulates'!$E:$E,MATCH('2017 EPA Data'!$B1908,'Crosswalk Particulates'!$D:$D,0))</f>
        <v>0</v>
      </c>
      <c r="H1908" s="50">
        <f t="shared" si="29"/>
        <v>0</v>
      </c>
    </row>
    <row r="1909" spans="1:8" hidden="1">
      <c r="A1909" s="31" t="s">
        <v>2408</v>
      </c>
      <c r="B1909" s="31" t="s">
        <v>2640</v>
      </c>
      <c r="C1909" s="31" t="s">
        <v>2406</v>
      </c>
      <c r="D1909" s="41">
        <v>4896.5304295145879</v>
      </c>
      <c r="E1909" s="31" t="s">
        <v>2407</v>
      </c>
      <c r="F1909" s="35" t="str">
        <f>INDEX('Crosswalk Particulates'!$B:$B,MATCH('2017 EPA Data'!A1909,'Crosswalk Particulates'!$A:$A,0))</f>
        <v>process-other-industry</v>
      </c>
      <c r="G1909" s="39">
        <f>INDEX('Crosswalk Particulates'!$E:$E,MATCH('2017 EPA Data'!$B1909,'Crosswalk Particulates'!$D:$D,0))</f>
        <v>0</v>
      </c>
      <c r="H1909" s="50">
        <f t="shared" si="29"/>
        <v>0</v>
      </c>
    </row>
    <row r="1910" spans="1:8" hidden="1">
      <c r="A1910" s="31" t="s">
        <v>2440</v>
      </c>
      <c r="B1910" s="31" t="s">
        <v>2509</v>
      </c>
      <c r="C1910" s="31" t="s">
        <v>2406</v>
      </c>
      <c r="D1910" s="41">
        <v>4866.525558329341</v>
      </c>
      <c r="E1910" s="31" t="s">
        <v>2407</v>
      </c>
      <c r="F1910" s="35" t="str">
        <f>INDEX('Crosswalk Particulates'!$B:$B,MATCH('2017 EPA Data'!A1910,'Crosswalk Particulates'!$A:$A,0))</f>
        <v>industry-fuel-natural gas</v>
      </c>
      <c r="G1910" s="39">
        <f>INDEX('Crosswalk Particulates'!$E:$E,MATCH('2017 EPA Data'!$B1910,'Crosswalk Particulates'!$D:$D,0))</f>
        <v>0</v>
      </c>
      <c r="H1910" s="50">
        <f t="shared" si="29"/>
        <v>0</v>
      </c>
    </row>
    <row r="1911" spans="1:8" hidden="1">
      <c r="A1911" s="31" t="s">
        <v>2434</v>
      </c>
      <c r="B1911" s="31" t="s">
        <v>2515</v>
      </c>
      <c r="C1911" s="31" t="s">
        <v>2406</v>
      </c>
      <c r="D1911" s="41">
        <v>4860.22432002604</v>
      </c>
      <c r="E1911" s="31" t="s">
        <v>2407</v>
      </c>
      <c r="F1911" s="35" t="str">
        <f>INDEX('Crosswalk Particulates'!$B:$B,MATCH('2017 EPA Data'!A1911,'Crosswalk Particulates'!$A:$A,0))</f>
        <v>Transportation Sector</v>
      </c>
      <c r="G1911" s="39">
        <f>INDEX('Crosswalk Particulates'!$E:$E,MATCH('2017 EPA Data'!$B1911,'Crosswalk Particulates'!$D:$D,0))</f>
        <v>0</v>
      </c>
      <c r="H1911" s="50">
        <f t="shared" si="29"/>
        <v>0</v>
      </c>
    </row>
    <row r="1912" spans="1:8" hidden="1">
      <c r="A1912" s="31" t="s">
        <v>2470</v>
      </c>
      <c r="B1912" s="31" t="s">
        <v>2464</v>
      </c>
      <c r="C1912" s="31" t="s">
        <v>2406</v>
      </c>
      <c r="D1912" s="41">
        <v>4838.951</v>
      </c>
      <c r="E1912" s="31" t="s">
        <v>2407</v>
      </c>
      <c r="F1912" s="35" t="str">
        <f>INDEX('Crosswalk Particulates'!$B:$B,MATCH('2017 EPA Data'!A1912,'Crosswalk Particulates'!$A:$A,0))</f>
        <v>Electricity Sector</v>
      </c>
      <c r="G1912" s="39">
        <f>INDEX('Crosswalk Particulates'!$E:$E,MATCH('2017 EPA Data'!$B1912,'Crosswalk Particulates'!$D:$D,0))</f>
        <v>0</v>
      </c>
      <c r="H1912" s="50">
        <f t="shared" si="29"/>
        <v>0</v>
      </c>
    </row>
    <row r="1913" spans="1:8" hidden="1">
      <c r="A1913" s="31" t="s">
        <v>2473</v>
      </c>
      <c r="B1913" s="31" t="s">
        <v>2465</v>
      </c>
      <c r="C1913" s="31" t="s">
        <v>2406</v>
      </c>
      <c r="D1913" s="41">
        <v>4813.8511227752497</v>
      </c>
      <c r="E1913" s="31" t="s">
        <v>2407</v>
      </c>
      <c r="F1913" s="35" t="str">
        <f>INDEX('Crosswalk Particulates'!$B:$B,MATCH('2017 EPA Data'!A1913,'Crosswalk Particulates'!$A:$A,0))</f>
        <v>Electricity Sector</v>
      </c>
      <c r="G1913" s="39">
        <f>INDEX('Crosswalk Particulates'!$E:$E,MATCH('2017 EPA Data'!$B1913,'Crosswalk Particulates'!$D:$D,0))</f>
        <v>0</v>
      </c>
      <c r="H1913" s="50">
        <f t="shared" si="29"/>
        <v>0</v>
      </c>
    </row>
    <row r="1914" spans="1:8" hidden="1">
      <c r="A1914" s="31" t="s">
        <v>2473</v>
      </c>
      <c r="B1914" s="31" t="s">
        <v>2433</v>
      </c>
      <c r="C1914" s="31" t="s">
        <v>2406</v>
      </c>
      <c r="D1914" s="41">
        <v>4809.4726482046899</v>
      </c>
      <c r="E1914" s="31" t="s">
        <v>2407</v>
      </c>
      <c r="F1914" s="35" t="str">
        <f>INDEX('Crosswalk Particulates'!$B:$B,MATCH('2017 EPA Data'!A1914,'Crosswalk Particulates'!$A:$A,0))</f>
        <v>Electricity Sector</v>
      </c>
      <c r="G1914" s="39">
        <f>INDEX('Crosswalk Particulates'!$E:$E,MATCH('2017 EPA Data'!$B1914,'Crosswalk Particulates'!$D:$D,0))</f>
        <v>0</v>
      </c>
      <c r="H1914" s="50">
        <f t="shared" si="29"/>
        <v>0</v>
      </c>
    </row>
    <row r="1915" spans="1:8" hidden="1">
      <c r="A1915" s="31" t="s">
        <v>2408</v>
      </c>
      <c r="B1915" s="31" t="s">
        <v>2591</v>
      </c>
      <c r="C1915" s="31" t="s">
        <v>2406</v>
      </c>
      <c r="D1915" s="41">
        <v>4788.1562562899999</v>
      </c>
      <c r="E1915" s="31" t="s">
        <v>2407</v>
      </c>
      <c r="F1915" s="35" t="str">
        <f>INDEX('Crosswalk Particulates'!$B:$B,MATCH('2017 EPA Data'!A1915,'Crosswalk Particulates'!$A:$A,0))</f>
        <v>process-other-industry</v>
      </c>
      <c r="G1915" s="39">
        <f>INDEX('Crosswalk Particulates'!$E:$E,MATCH('2017 EPA Data'!$B1915,'Crosswalk Particulates'!$D:$D,0))</f>
        <v>0</v>
      </c>
      <c r="H1915" s="50">
        <f t="shared" si="29"/>
        <v>0</v>
      </c>
    </row>
    <row r="1916" spans="1:8" hidden="1">
      <c r="A1916" s="31" t="s">
        <v>2431</v>
      </c>
      <c r="B1916" s="31" t="s">
        <v>2509</v>
      </c>
      <c r="C1916" s="31" t="s">
        <v>2406</v>
      </c>
      <c r="D1916" s="41">
        <v>4756.5951773689003</v>
      </c>
      <c r="E1916" s="31" t="s">
        <v>2407</v>
      </c>
      <c r="F1916" s="35" t="str">
        <f>INDEX('Crosswalk Particulates'!$B:$B,MATCH('2017 EPA Data'!A1916,'Crosswalk Particulates'!$A:$A,0))</f>
        <v>process-ngps-industry</v>
      </c>
      <c r="G1916" s="39">
        <f>INDEX('Crosswalk Particulates'!$E:$E,MATCH('2017 EPA Data'!$B1916,'Crosswalk Particulates'!$D:$D,0))</f>
        <v>0</v>
      </c>
      <c r="H1916" s="50">
        <f t="shared" si="29"/>
        <v>0</v>
      </c>
    </row>
    <row r="1917" spans="1:8" hidden="1">
      <c r="A1917" s="31" t="s">
        <v>2454</v>
      </c>
      <c r="B1917" s="31" t="s">
        <v>2595</v>
      </c>
      <c r="C1917" s="31" t="s">
        <v>2406</v>
      </c>
      <c r="D1917" s="41">
        <v>4743.0878300189997</v>
      </c>
      <c r="E1917" s="31" t="s">
        <v>2407</v>
      </c>
      <c r="F1917" s="35" t="str">
        <f>INDEX('Crosswalk Particulates'!$B:$B,MATCH('2017 EPA Data'!A1917,'Crosswalk Particulates'!$A:$A,0))</f>
        <v>Electricity Sector</v>
      </c>
      <c r="G1917" s="39">
        <f>INDEX('Crosswalk Particulates'!$E:$E,MATCH('2017 EPA Data'!$B1917,'Crosswalk Particulates'!$D:$D,0))</f>
        <v>0</v>
      </c>
      <c r="H1917" s="50">
        <f t="shared" si="29"/>
        <v>0</v>
      </c>
    </row>
    <row r="1918" spans="1:8" hidden="1">
      <c r="A1918" s="31" t="s">
        <v>2436</v>
      </c>
      <c r="B1918" s="31" t="s">
        <v>2539</v>
      </c>
      <c r="C1918" s="31" t="s">
        <v>2406</v>
      </c>
      <c r="D1918" s="41">
        <v>4727.0074990814001</v>
      </c>
      <c r="E1918" s="31" t="s">
        <v>2407</v>
      </c>
      <c r="F1918" s="35" t="str">
        <f>INDEX('Crosswalk Particulates'!$B:$B,MATCH('2017 EPA Data'!A1918,'Crosswalk Particulates'!$A:$A,0))</f>
        <v>process-other-industry</v>
      </c>
      <c r="G1918" s="39">
        <f>INDEX('Crosswalk Particulates'!$E:$E,MATCH('2017 EPA Data'!$B1918,'Crosswalk Particulates'!$D:$D,0))</f>
        <v>0</v>
      </c>
      <c r="H1918" s="50">
        <f t="shared" si="29"/>
        <v>0</v>
      </c>
    </row>
    <row r="1919" spans="1:8" hidden="1">
      <c r="A1919" s="31" t="s">
        <v>2430</v>
      </c>
      <c r="B1919" s="31" t="s">
        <v>2535</v>
      </c>
      <c r="C1919" s="31" t="s">
        <v>2406</v>
      </c>
      <c r="D1919" s="41">
        <v>4720.3800661630121</v>
      </c>
      <c r="E1919" s="31" t="s">
        <v>2407</v>
      </c>
      <c r="F1919" s="35" t="str">
        <f>INDEX('Crosswalk Particulates'!$B:$B,MATCH('2017 EPA Data'!A1919,'Crosswalk Particulates'!$A:$A,0))</f>
        <v>Transportation Sector</v>
      </c>
      <c r="G1919" s="39">
        <f>INDEX('Crosswalk Particulates'!$E:$E,MATCH('2017 EPA Data'!$B1919,'Crosswalk Particulates'!$D:$D,0))</f>
        <v>0</v>
      </c>
      <c r="H1919" s="50">
        <f t="shared" si="29"/>
        <v>0</v>
      </c>
    </row>
    <row r="1920" spans="1:8" hidden="1">
      <c r="A1920" s="31" t="s">
        <v>2471</v>
      </c>
      <c r="B1920" s="31" t="s">
        <v>2479</v>
      </c>
      <c r="C1920" s="31" t="s">
        <v>2446</v>
      </c>
      <c r="D1920" s="41">
        <v>4693.1623279273081</v>
      </c>
      <c r="E1920" s="31" t="s">
        <v>2411</v>
      </c>
      <c r="F1920" s="35" t="str">
        <f>INDEX('Crosswalk Particulates'!$B:$B,MATCH('2017 EPA Data'!A1920,'Crosswalk Particulates'!$A:$A,0))</f>
        <v>Commercial Buildings Sector</v>
      </c>
      <c r="G1920" s="39" t="str">
        <f>INDEX('Crosswalk Particulates'!$E:$E,MATCH('2017 EPA Data'!$B1920,'Crosswalk Particulates'!$D:$D,0))</f>
        <v>PM10</v>
      </c>
      <c r="H1920" s="50">
        <f t="shared" si="29"/>
        <v>4257570309.5565748</v>
      </c>
    </row>
    <row r="1921" spans="1:8" hidden="1">
      <c r="A1921" s="31" t="s">
        <v>2431</v>
      </c>
      <c r="B1921" s="31" t="s">
        <v>2585</v>
      </c>
      <c r="C1921" s="31" t="s">
        <v>2406</v>
      </c>
      <c r="D1921" s="41">
        <v>4670.3999999999996</v>
      </c>
      <c r="E1921" s="31" t="s">
        <v>2407</v>
      </c>
      <c r="F1921" s="35" t="str">
        <f>INDEX('Crosswalk Particulates'!$B:$B,MATCH('2017 EPA Data'!A1921,'Crosswalk Particulates'!$A:$A,0))</f>
        <v>process-ngps-industry</v>
      </c>
      <c r="G1921" s="39">
        <f>INDEX('Crosswalk Particulates'!$E:$E,MATCH('2017 EPA Data'!$B1921,'Crosswalk Particulates'!$D:$D,0))</f>
        <v>0</v>
      </c>
      <c r="H1921" s="50">
        <f t="shared" si="29"/>
        <v>0</v>
      </c>
    </row>
    <row r="1922" spans="1:8" hidden="1">
      <c r="A1922" s="31" t="s">
        <v>2553</v>
      </c>
      <c r="B1922" s="31" t="s">
        <v>2495</v>
      </c>
      <c r="C1922" s="31" t="s">
        <v>2406</v>
      </c>
      <c r="D1922" s="41">
        <v>4657.3774747975003</v>
      </c>
      <c r="E1922" s="31" t="s">
        <v>2407</v>
      </c>
      <c r="F1922" s="35" t="str">
        <f>INDEX('Crosswalk Particulates'!$B:$B,MATCH('2017 EPA Data'!A1922,'Crosswalk Particulates'!$A:$A,0))</f>
        <v>Commercial Buildings Sector</v>
      </c>
      <c r="G1922" s="39">
        <f>INDEX('Crosswalk Particulates'!$E:$E,MATCH('2017 EPA Data'!$B1922,'Crosswalk Particulates'!$D:$D,0))</f>
        <v>0</v>
      </c>
      <c r="H1922" s="50">
        <f t="shared" si="29"/>
        <v>0</v>
      </c>
    </row>
    <row r="1923" spans="1:8" hidden="1">
      <c r="A1923" s="31" t="s">
        <v>2436</v>
      </c>
      <c r="B1923" s="31" t="s">
        <v>2595</v>
      </c>
      <c r="C1923" s="31" t="s">
        <v>2406</v>
      </c>
      <c r="D1923" s="41">
        <v>4649.7133927376599</v>
      </c>
      <c r="E1923" s="31" t="s">
        <v>2407</v>
      </c>
      <c r="F1923" s="35" t="str">
        <f>INDEX('Crosswalk Particulates'!$B:$B,MATCH('2017 EPA Data'!A1923,'Crosswalk Particulates'!$A:$A,0))</f>
        <v>process-other-industry</v>
      </c>
      <c r="G1923" s="39">
        <f>INDEX('Crosswalk Particulates'!$E:$E,MATCH('2017 EPA Data'!$B1923,'Crosswalk Particulates'!$D:$D,0))</f>
        <v>0</v>
      </c>
      <c r="H1923" s="50">
        <f t="shared" si="29"/>
        <v>0</v>
      </c>
    </row>
    <row r="1924" spans="1:8" hidden="1">
      <c r="A1924" s="31" t="s">
        <v>2454</v>
      </c>
      <c r="B1924" s="31" t="s">
        <v>2539</v>
      </c>
      <c r="C1924" s="31" t="s">
        <v>2406</v>
      </c>
      <c r="D1924" s="41">
        <v>4647.740452</v>
      </c>
      <c r="E1924" s="31" t="s">
        <v>2407</v>
      </c>
      <c r="F1924" s="35" t="str">
        <f>INDEX('Crosswalk Particulates'!$B:$B,MATCH('2017 EPA Data'!A1924,'Crosswalk Particulates'!$A:$A,0))</f>
        <v>Electricity Sector</v>
      </c>
      <c r="G1924" s="39">
        <f>INDEX('Crosswalk Particulates'!$E:$E,MATCH('2017 EPA Data'!$B1924,'Crosswalk Particulates'!$D:$D,0))</f>
        <v>0</v>
      </c>
      <c r="H1924" s="50">
        <f t="shared" ref="H1924:H1987" si="30">IF(E1924="TON",D1924/metricton_to_shortton,0)*10^6</f>
        <v>0</v>
      </c>
    </row>
    <row r="1925" spans="1:8" hidden="1">
      <c r="A1925" s="31" t="s">
        <v>2408</v>
      </c>
      <c r="B1925" s="31" t="s">
        <v>2653</v>
      </c>
      <c r="C1925" s="31" t="s">
        <v>2406</v>
      </c>
      <c r="D1925" s="41">
        <v>4636.4915000000001</v>
      </c>
      <c r="E1925" s="31" t="s">
        <v>2407</v>
      </c>
      <c r="F1925" s="35" t="str">
        <f>INDEX('Crosswalk Particulates'!$B:$B,MATCH('2017 EPA Data'!A1925,'Crosswalk Particulates'!$A:$A,0))</f>
        <v>process-other-industry</v>
      </c>
      <c r="G1925" s="39">
        <f>INDEX('Crosswalk Particulates'!$E:$E,MATCH('2017 EPA Data'!$B1925,'Crosswalk Particulates'!$D:$D,0))</f>
        <v>0</v>
      </c>
      <c r="H1925" s="50">
        <f t="shared" si="30"/>
        <v>0</v>
      </c>
    </row>
    <row r="1926" spans="1:8" hidden="1">
      <c r="A1926" s="31" t="s">
        <v>2475</v>
      </c>
      <c r="B1926" s="31" t="s">
        <v>2534</v>
      </c>
      <c r="C1926" s="31" t="s">
        <v>2406</v>
      </c>
      <c r="D1926" s="41">
        <v>4632.6955774999997</v>
      </c>
      <c r="E1926" s="31" t="s">
        <v>2407</v>
      </c>
      <c r="F1926" s="35" t="str">
        <f>INDEX('Crosswalk Particulates'!$B:$B,MATCH('2017 EPA Data'!A1926,'Crosswalk Particulates'!$A:$A,0))</f>
        <v>process-other-industry</v>
      </c>
      <c r="G1926" s="39">
        <f>INDEX('Crosswalk Particulates'!$E:$E,MATCH('2017 EPA Data'!$B1926,'Crosswalk Particulates'!$D:$D,0))</f>
        <v>0</v>
      </c>
      <c r="H1926" s="50">
        <f t="shared" si="30"/>
        <v>0</v>
      </c>
    </row>
    <row r="1927" spans="1:8" hidden="1">
      <c r="A1927" s="31" t="s">
        <v>2475</v>
      </c>
      <c r="B1927" s="31" t="s">
        <v>2574</v>
      </c>
      <c r="C1927" s="31" t="s">
        <v>2406</v>
      </c>
      <c r="D1927" s="41">
        <v>4627.5694457997452</v>
      </c>
      <c r="E1927" s="31" t="s">
        <v>2407</v>
      </c>
      <c r="F1927" s="35" t="str">
        <f>INDEX('Crosswalk Particulates'!$B:$B,MATCH('2017 EPA Data'!A1927,'Crosswalk Particulates'!$A:$A,0))</f>
        <v>process-other-industry</v>
      </c>
      <c r="G1927" s="39">
        <f>INDEX('Crosswalk Particulates'!$E:$E,MATCH('2017 EPA Data'!$B1927,'Crosswalk Particulates'!$D:$D,0))</f>
        <v>0</v>
      </c>
      <c r="H1927" s="50">
        <f t="shared" si="30"/>
        <v>0</v>
      </c>
    </row>
    <row r="1928" spans="1:8" hidden="1">
      <c r="A1928" s="31" t="s">
        <v>2454</v>
      </c>
      <c r="B1928" s="31" t="s">
        <v>2523</v>
      </c>
      <c r="D1928" s="41">
        <v>4625.9970130288839</v>
      </c>
      <c r="E1928" s="31" t="s">
        <v>2411</v>
      </c>
      <c r="F1928" s="35" t="str">
        <f>INDEX('Crosswalk Particulates'!$B:$B,MATCH('2017 EPA Data'!A1928,'Crosswalk Particulates'!$A:$A,0))</f>
        <v>Electricity Sector</v>
      </c>
      <c r="G1928" s="39" t="str">
        <f>INDEX('Crosswalk Particulates'!$E:$E,MATCH('2017 EPA Data'!$B1928,'Crosswalk Particulates'!$D:$D,0))</f>
        <v>OC</v>
      </c>
      <c r="H1928" s="50">
        <f t="shared" si="30"/>
        <v>4196638888.3607006</v>
      </c>
    </row>
    <row r="1929" spans="1:8" hidden="1">
      <c r="A1929" s="31" t="s">
        <v>2458</v>
      </c>
      <c r="B1929" s="31" t="s">
        <v>2503</v>
      </c>
      <c r="C1929" s="31" t="s">
        <v>2406</v>
      </c>
      <c r="D1929" s="41">
        <v>4620.2764369477545</v>
      </c>
      <c r="E1929" s="31" t="s">
        <v>2407</v>
      </c>
      <c r="F1929" s="35" t="str">
        <f>INDEX('Crosswalk Particulates'!$B:$B,MATCH('2017 EPA Data'!A1929,'Crosswalk Particulates'!$A:$A,0))</f>
        <v>Transportation Sector</v>
      </c>
      <c r="G1929" s="39">
        <f>INDEX('Crosswalk Particulates'!$E:$E,MATCH('2017 EPA Data'!$B1929,'Crosswalk Particulates'!$D:$D,0))</f>
        <v>0</v>
      </c>
      <c r="H1929" s="50">
        <f t="shared" si="30"/>
        <v>0</v>
      </c>
    </row>
    <row r="1930" spans="1:8" hidden="1">
      <c r="A1930" s="31" t="s">
        <v>2467</v>
      </c>
      <c r="B1930" s="31" t="s">
        <v>2597</v>
      </c>
      <c r="C1930" s="31" t="s">
        <v>2406</v>
      </c>
      <c r="D1930" s="41">
        <v>4614.3516639999998</v>
      </c>
      <c r="E1930" s="31" t="s">
        <v>2407</v>
      </c>
      <c r="F1930" s="35" t="str">
        <f>INDEX('Crosswalk Particulates'!$B:$B,MATCH('2017 EPA Data'!A1930,'Crosswalk Particulates'!$A:$A,0))</f>
        <v>process-chemicals-industry</v>
      </c>
      <c r="G1930" s="39">
        <f>INDEX('Crosswalk Particulates'!$E:$E,MATCH('2017 EPA Data'!$B1930,'Crosswalk Particulates'!$D:$D,0))</f>
        <v>0</v>
      </c>
      <c r="H1930" s="50">
        <f t="shared" si="30"/>
        <v>0</v>
      </c>
    </row>
    <row r="1931" spans="1:8" hidden="1">
      <c r="A1931" s="31" t="s">
        <v>2497</v>
      </c>
      <c r="B1931" s="31" t="s">
        <v>2433</v>
      </c>
      <c r="C1931" s="31" t="s">
        <v>2406</v>
      </c>
      <c r="D1931" s="41">
        <v>4573.6381929720001</v>
      </c>
      <c r="E1931" s="31" t="s">
        <v>2407</v>
      </c>
      <c r="F1931" s="35" t="str">
        <f>INDEX('Crosswalk Particulates'!$B:$B,MATCH('2017 EPA Data'!A1931,'Crosswalk Particulates'!$A:$A,0))</f>
        <v>Electricity Sector</v>
      </c>
      <c r="G1931" s="39">
        <f>INDEX('Crosswalk Particulates'!$E:$E,MATCH('2017 EPA Data'!$B1931,'Crosswalk Particulates'!$D:$D,0))</f>
        <v>0</v>
      </c>
      <c r="H1931" s="50">
        <f t="shared" si="30"/>
        <v>0</v>
      </c>
    </row>
    <row r="1932" spans="1:8" hidden="1">
      <c r="A1932" s="31" t="s">
        <v>2496</v>
      </c>
      <c r="B1932" s="31" t="s">
        <v>2511</v>
      </c>
      <c r="C1932" s="31" t="s">
        <v>2512</v>
      </c>
      <c r="D1932" s="41">
        <v>4571.8877439174003</v>
      </c>
      <c r="E1932" s="31" t="s">
        <v>2407</v>
      </c>
      <c r="F1932" s="35" t="str">
        <f>INDEX('Crosswalk Particulates'!$B:$B,MATCH('2017 EPA Data'!A1932,'Crosswalk Particulates'!$A:$A,0))</f>
        <v>process-cement-industry</v>
      </c>
      <c r="G1932" s="39">
        <f>INDEX('Crosswalk Particulates'!$E:$E,MATCH('2017 EPA Data'!$B1932,'Crosswalk Particulates'!$D:$D,0))</f>
        <v>0</v>
      </c>
      <c r="H1932" s="50">
        <f t="shared" si="30"/>
        <v>0</v>
      </c>
    </row>
    <row r="1933" spans="1:8" hidden="1">
      <c r="A1933" s="31" t="s">
        <v>2408</v>
      </c>
      <c r="B1933" s="31" t="s">
        <v>2551</v>
      </c>
      <c r="C1933" s="31" t="s">
        <v>2406</v>
      </c>
      <c r="D1933" s="41">
        <v>4569.0364272571578</v>
      </c>
      <c r="E1933" s="31" t="s">
        <v>2407</v>
      </c>
      <c r="F1933" s="35" t="str">
        <f>INDEX('Crosswalk Particulates'!$B:$B,MATCH('2017 EPA Data'!A1933,'Crosswalk Particulates'!$A:$A,0))</f>
        <v>process-other-industry</v>
      </c>
      <c r="G1933" s="39">
        <f>INDEX('Crosswalk Particulates'!$E:$E,MATCH('2017 EPA Data'!$B1933,'Crosswalk Particulates'!$D:$D,0))</f>
        <v>0</v>
      </c>
      <c r="H1933" s="50">
        <f t="shared" si="30"/>
        <v>0</v>
      </c>
    </row>
    <row r="1934" spans="1:8" hidden="1">
      <c r="A1934" s="31" t="s">
        <v>2436</v>
      </c>
      <c r="B1934" s="31" t="s">
        <v>2479</v>
      </c>
      <c r="C1934" s="31" t="s">
        <v>2446</v>
      </c>
      <c r="D1934" s="41">
        <v>4566.4457256949445</v>
      </c>
      <c r="E1934" s="31" t="s">
        <v>2411</v>
      </c>
      <c r="F1934" s="35" t="str">
        <f>INDEX('Crosswalk Particulates'!$B:$B,MATCH('2017 EPA Data'!A1934,'Crosswalk Particulates'!$A:$A,0))</f>
        <v>process-other-industry</v>
      </c>
      <c r="G1934" s="39" t="str">
        <f>INDEX('Crosswalk Particulates'!$E:$E,MATCH('2017 EPA Data'!$B1934,'Crosswalk Particulates'!$D:$D,0))</f>
        <v>PM10</v>
      </c>
      <c r="H1934" s="50">
        <f t="shared" si="30"/>
        <v>4142614804.995822</v>
      </c>
    </row>
    <row r="1935" spans="1:8" hidden="1">
      <c r="A1935" s="31" t="s">
        <v>2419</v>
      </c>
      <c r="B1935" s="31" t="s">
        <v>2413</v>
      </c>
      <c r="C1935" s="31" t="s">
        <v>2406</v>
      </c>
      <c r="D1935" s="41">
        <v>4545.9179938615662</v>
      </c>
      <c r="E1935" s="31" t="s">
        <v>2407</v>
      </c>
      <c r="F1935" s="35" t="str">
        <f>INDEX('Crosswalk Particulates'!$B:$B,MATCH('2017 EPA Data'!A1935,'Crosswalk Particulates'!$A:$A,0))</f>
        <v>process-other-industry</v>
      </c>
      <c r="G1935" s="39">
        <f>INDEX('Crosswalk Particulates'!$E:$E,MATCH('2017 EPA Data'!$B1935,'Crosswalk Particulates'!$D:$D,0))</f>
        <v>0</v>
      </c>
      <c r="H1935" s="50">
        <f t="shared" si="30"/>
        <v>0</v>
      </c>
    </row>
    <row r="1936" spans="1:8" hidden="1">
      <c r="A1936" s="31" t="s">
        <v>2485</v>
      </c>
      <c r="B1936" s="31" t="s">
        <v>2574</v>
      </c>
      <c r="C1936" s="31" t="s">
        <v>2406</v>
      </c>
      <c r="D1936" s="41">
        <v>4529.5332556545463</v>
      </c>
      <c r="E1936" s="31" t="s">
        <v>2407</v>
      </c>
      <c r="F1936" s="35" t="str">
        <f>INDEX('Crosswalk Particulates'!$B:$B,MATCH('2017 EPA Data'!A1936,'Crosswalk Particulates'!$A:$A,0))</f>
        <v>industry-fuel-coal</v>
      </c>
      <c r="G1936" s="39">
        <f>INDEX('Crosswalk Particulates'!$E:$E,MATCH('2017 EPA Data'!$B1936,'Crosswalk Particulates'!$D:$D,0))</f>
        <v>0</v>
      </c>
      <c r="H1936" s="50">
        <f t="shared" si="30"/>
        <v>0</v>
      </c>
    </row>
    <row r="1937" spans="1:8" hidden="1">
      <c r="A1937" s="31" t="s">
        <v>2427</v>
      </c>
      <c r="B1937" s="31" t="s">
        <v>2437</v>
      </c>
      <c r="C1937" s="31" t="s">
        <v>2406</v>
      </c>
      <c r="D1937" s="41">
        <v>4522.6621283739996</v>
      </c>
      <c r="E1937" s="31" t="s">
        <v>2407</v>
      </c>
      <c r="F1937" s="35" t="str">
        <f>INDEX('Crosswalk Particulates'!$B:$B,MATCH('2017 EPA Data'!A1937,'Crosswalk Particulates'!$A:$A,0))</f>
        <v>process-other-industry</v>
      </c>
      <c r="G1937" s="39">
        <f>INDEX('Crosswalk Particulates'!$E:$E,MATCH('2017 EPA Data'!$B1937,'Crosswalk Particulates'!$D:$D,0))</f>
        <v>0</v>
      </c>
      <c r="H1937" s="50">
        <f t="shared" si="30"/>
        <v>0</v>
      </c>
    </row>
    <row r="1938" spans="1:8" hidden="1">
      <c r="A1938" s="31" t="s">
        <v>2507</v>
      </c>
      <c r="B1938" s="31" t="s">
        <v>2511</v>
      </c>
      <c r="C1938" s="31" t="s">
        <v>2512</v>
      </c>
      <c r="D1938" s="41">
        <v>4519.9862160000002</v>
      </c>
      <c r="E1938" s="31" t="s">
        <v>2407</v>
      </c>
      <c r="F1938" s="35" t="str">
        <f>INDEX('Crosswalk Particulates'!$B:$B,MATCH('2017 EPA Data'!A1938,'Crosswalk Particulates'!$A:$A,0))</f>
        <v>Other-EPA</v>
      </c>
      <c r="G1938" s="39">
        <f>INDEX('Crosswalk Particulates'!$E:$E,MATCH('2017 EPA Data'!$B1938,'Crosswalk Particulates'!$D:$D,0))</f>
        <v>0</v>
      </c>
      <c r="H1938" s="50">
        <f t="shared" si="30"/>
        <v>0</v>
      </c>
    </row>
    <row r="1939" spans="1:8" hidden="1">
      <c r="A1939" s="31" t="s">
        <v>2467</v>
      </c>
      <c r="B1939" s="31" t="s">
        <v>2603</v>
      </c>
      <c r="C1939" s="31" t="s">
        <v>2406</v>
      </c>
      <c r="D1939" s="41">
        <v>4513.8421559999997</v>
      </c>
      <c r="E1939" s="31" t="s">
        <v>2407</v>
      </c>
      <c r="F1939" s="35" t="str">
        <f>INDEX('Crosswalk Particulates'!$B:$B,MATCH('2017 EPA Data'!A1939,'Crosswalk Particulates'!$A:$A,0))</f>
        <v>process-chemicals-industry</v>
      </c>
      <c r="G1939" s="39">
        <f>INDEX('Crosswalk Particulates'!$E:$E,MATCH('2017 EPA Data'!$B1939,'Crosswalk Particulates'!$D:$D,0))</f>
        <v>0</v>
      </c>
      <c r="H1939" s="50">
        <f t="shared" si="30"/>
        <v>0</v>
      </c>
    </row>
    <row r="1940" spans="1:8" hidden="1">
      <c r="A1940" s="31" t="s">
        <v>2440</v>
      </c>
      <c r="B1940" s="31" t="s">
        <v>2629</v>
      </c>
      <c r="C1940" s="31" t="s">
        <v>2406</v>
      </c>
      <c r="D1940" s="41">
        <v>4508.6939869360258</v>
      </c>
      <c r="E1940" s="31" t="s">
        <v>2407</v>
      </c>
      <c r="F1940" s="35" t="str">
        <f>INDEX('Crosswalk Particulates'!$B:$B,MATCH('2017 EPA Data'!A1940,'Crosswalk Particulates'!$A:$A,0))</f>
        <v>industry-fuel-natural gas</v>
      </c>
      <c r="G1940" s="39">
        <f>INDEX('Crosswalk Particulates'!$E:$E,MATCH('2017 EPA Data'!$B1940,'Crosswalk Particulates'!$D:$D,0))</f>
        <v>0</v>
      </c>
      <c r="H1940" s="50">
        <f t="shared" si="30"/>
        <v>0</v>
      </c>
    </row>
    <row r="1941" spans="1:8" hidden="1">
      <c r="A1941" s="31" t="s">
        <v>2484</v>
      </c>
      <c r="B1941" s="31" t="s">
        <v>2495</v>
      </c>
      <c r="C1941" s="31" t="s">
        <v>2406</v>
      </c>
      <c r="D1941" s="41">
        <v>4492.3624073999999</v>
      </c>
      <c r="E1941" s="31" t="s">
        <v>2407</v>
      </c>
      <c r="F1941" s="35" t="str">
        <f>INDEX('Crosswalk Particulates'!$B:$B,MATCH('2017 EPA Data'!A1941,'Crosswalk Particulates'!$A:$A,0))</f>
        <v>process-other-industry</v>
      </c>
      <c r="G1941" s="39">
        <f>INDEX('Crosswalk Particulates'!$E:$E,MATCH('2017 EPA Data'!$B1941,'Crosswalk Particulates'!$D:$D,0))</f>
        <v>0</v>
      </c>
      <c r="H1941" s="50">
        <f t="shared" si="30"/>
        <v>0</v>
      </c>
    </row>
    <row r="1942" spans="1:8" hidden="1">
      <c r="A1942" s="31" t="s">
        <v>2427</v>
      </c>
      <c r="B1942" s="31" t="s">
        <v>2549</v>
      </c>
      <c r="C1942" s="31" t="s">
        <v>2406</v>
      </c>
      <c r="D1942" s="41">
        <v>4479.1183449999999</v>
      </c>
      <c r="E1942" s="31" t="s">
        <v>2407</v>
      </c>
      <c r="F1942" s="35" t="str">
        <f>INDEX('Crosswalk Particulates'!$B:$B,MATCH('2017 EPA Data'!A1942,'Crosswalk Particulates'!$A:$A,0))</f>
        <v>process-other-industry</v>
      </c>
      <c r="G1942" s="39">
        <f>INDEX('Crosswalk Particulates'!$E:$E,MATCH('2017 EPA Data'!$B1942,'Crosswalk Particulates'!$D:$D,0))</f>
        <v>0</v>
      </c>
      <c r="H1942" s="50">
        <f t="shared" si="30"/>
        <v>0</v>
      </c>
    </row>
    <row r="1943" spans="1:8" hidden="1">
      <c r="A1943" s="31" t="s">
        <v>2491</v>
      </c>
      <c r="B1943" s="31" t="s">
        <v>2534</v>
      </c>
      <c r="C1943" s="31" t="s">
        <v>2406</v>
      </c>
      <c r="D1943" s="41">
        <v>4474.652</v>
      </c>
      <c r="E1943" s="31" t="s">
        <v>2407</v>
      </c>
      <c r="F1943" s="35" t="str">
        <f>INDEX('Crosswalk Particulates'!$B:$B,MATCH('2017 EPA Data'!A1943,'Crosswalk Particulates'!$A:$A,0))</f>
        <v>process-other-industry</v>
      </c>
      <c r="G1943" s="39">
        <f>INDEX('Crosswalk Particulates'!$E:$E,MATCH('2017 EPA Data'!$B1943,'Crosswalk Particulates'!$D:$D,0))</f>
        <v>0</v>
      </c>
      <c r="H1943" s="50">
        <f t="shared" si="30"/>
        <v>0</v>
      </c>
    </row>
    <row r="1944" spans="1:8" hidden="1">
      <c r="A1944" s="31" t="s">
        <v>2421</v>
      </c>
      <c r="B1944" s="31" t="s">
        <v>2605</v>
      </c>
      <c r="D1944" s="41">
        <v>4471.8015199358415</v>
      </c>
      <c r="E1944" s="31" t="s">
        <v>2411</v>
      </c>
      <c r="F1944" s="35" t="str">
        <f>INDEX('Crosswalk Particulates'!$B:$B,MATCH('2017 EPA Data'!A1944,'Crosswalk Particulates'!$A:$A,0))</f>
        <v>Other-EPA</v>
      </c>
      <c r="G1944" s="39" t="str">
        <f>INDEX('Crosswalk Particulates'!$E:$E,MATCH('2017 EPA Data'!$B1944,'Crosswalk Particulates'!$D:$D,0))</f>
        <v>BC</v>
      </c>
      <c r="H1944" s="50">
        <f t="shared" si="30"/>
        <v>4056754923.6928287</v>
      </c>
    </row>
    <row r="1945" spans="1:8" hidden="1">
      <c r="A1945" s="31" t="s">
        <v>2436</v>
      </c>
      <c r="B1945" s="31" t="s">
        <v>2604</v>
      </c>
      <c r="C1945" s="31" t="s">
        <v>2406</v>
      </c>
      <c r="D1945" s="41">
        <v>4469.5008812933402</v>
      </c>
      <c r="E1945" s="31" t="s">
        <v>2407</v>
      </c>
      <c r="F1945" s="35" t="str">
        <f>INDEX('Crosswalk Particulates'!$B:$B,MATCH('2017 EPA Data'!A1945,'Crosswalk Particulates'!$A:$A,0))</f>
        <v>process-other-industry</v>
      </c>
      <c r="G1945" s="39">
        <f>INDEX('Crosswalk Particulates'!$E:$E,MATCH('2017 EPA Data'!$B1945,'Crosswalk Particulates'!$D:$D,0))</f>
        <v>0</v>
      </c>
      <c r="H1945" s="50">
        <f t="shared" si="30"/>
        <v>0</v>
      </c>
    </row>
    <row r="1946" spans="1:8" hidden="1">
      <c r="A1946" s="31" t="s">
        <v>2554</v>
      </c>
      <c r="B1946" s="31" t="s">
        <v>2523</v>
      </c>
      <c r="D1946" s="41">
        <v>4467.10715986163</v>
      </c>
      <c r="E1946" s="31" t="s">
        <v>2411</v>
      </c>
      <c r="F1946" s="35" t="str">
        <f>INDEX('Crosswalk Particulates'!$B:$B,MATCH('2017 EPA Data'!A1946,'Crosswalk Particulates'!$A:$A,0))</f>
        <v>Commercial Buildings Sector</v>
      </c>
      <c r="G1946" s="39" t="str">
        <f>INDEX('Crosswalk Particulates'!$E:$E,MATCH('2017 EPA Data'!$B1946,'Crosswalk Particulates'!$D:$D,0))</f>
        <v>OC</v>
      </c>
      <c r="H1946" s="50">
        <f t="shared" si="30"/>
        <v>4052496266.8048282</v>
      </c>
    </row>
    <row r="1947" spans="1:8" hidden="1">
      <c r="A1947" s="31" t="s">
        <v>2436</v>
      </c>
      <c r="B1947" s="31" t="s">
        <v>2654</v>
      </c>
      <c r="C1947" s="31" t="s">
        <v>2406</v>
      </c>
      <c r="D1947" s="41">
        <v>4463.2249417960002</v>
      </c>
      <c r="E1947" s="31" t="s">
        <v>2407</v>
      </c>
      <c r="F1947" s="35" t="str">
        <f>INDEX('Crosswalk Particulates'!$B:$B,MATCH('2017 EPA Data'!A1947,'Crosswalk Particulates'!$A:$A,0))</f>
        <v>process-other-industry</v>
      </c>
      <c r="G1947" s="39">
        <f>INDEX('Crosswalk Particulates'!$E:$E,MATCH('2017 EPA Data'!$B1947,'Crosswalk Particulates'!$D:$D,0))</f>
        <v>0</v>
      </c>
      <c r="H1947" s="50">
        <f t="shared" si="30"/>
        <v>0</v>
      </c>
    </row>
    <row r="1948" spans="1:8" hidden="1">
      <c r="A1948" s="31" t="s">
        <v>2443</v>
      </c>
      <c r="B1948" s="31" t="s">
        <v>2486</v>
      </c>
      <c r="C1948" s="31" t="s">
        <v>2410</v>
      </c>
      <c r="D1948" s="41">
        <v>4455.0625669968258</v>
      </c>
      <c r="E1948" s="31" t="s">
        <v>2411</v>
      </c>
      <c r="F1948" s="35" t="str">
        <f>INDEX('Crosswalk Particulates'!$B:$B,MATCH('2017 EPA Data'!A1948,'Crosswalk Particulates'!$A:$A,0))</f>
        <v>Transportation Sector</v>
      </c>
      <c r="G1948" s="39" t="str">
        <f>INDEX('Crosswalk Particulates'!$E:$E,MATCH('2017 EPA Data'!$B1948,'Crosswalk Particulates'!$D:$D,0))</f>
        <v>CH4</v>
      </c>
      <c r="H1948" s="50">
        <f t="shared" si="30"/>
        <v>4041569582.9638</v>
      </c>
    </row>
    <row r="1949" spans="1:8" hidden="1">
      <c r="A1949" s="31" t="s">
        <v>2444</v>
      </c>
      <c r="B1949" s="31" t="s">
        <v>2462</v>
      </c>
      <c r="C1949" s="31" t="s">
        <v>2406</v>
      </c>
      <c r="D1949" s="41">
        <v>4447.5713325340002</v>
      </c>
      <c r="E1949" s="31" t="s">
        <v>2407</v>
      </c>
      <c r="F1949" s="35" t="str">
        <f>INDEX('Crosswalk Particulates'!$B:$B,MATCH('2017 EPA Data'!A1949,'Crosswalk Particulates'!$A:$A,0))</f>
        <v>process-other-industry</v>
      </c>
      <c r="G1949" s="39">
        <f>INDEX('Crosswalk Particulates'!$E:$E,MATCH('2017 EPA Data'!$B1949,'Crosswalk Particulates'!$D:$D,0))</f>
        <v>0</v>
      </c>
      <c r="H1949" s="50">
        <f t="shared" si="30"/>
        <v>0</v>
      </c>
    </row>
    <row r="1950" spans="1:8" hidden="1">
      <c r="A1950" s="31" t="s">
        <v>2408</v>
      </c>
      <c r="B1950" s="31" t="s">
        <v>2655</v>
      </c>
      <c r="C1950" s="31" t="s">
        <v>2406</v>
      </c>
      <c r="D1950" s="41">
        <v>4437.8509560000002</v>
      </c>
      <c r="E1950" s="31" t="s">
        <v>2407</v>
      </c>
      <c r="F1950" s="35" t="str">
        <f>INDEX('Crosswalk Particulates'!$B:$B,MATCH('2017 EPA Data'!A1950,'Crosswalk Particulates'!$A:$A,0))</f>
        <v>process-other-industry</v>
      </c>
      <c r="G1950" s="39">
        <f>INDEX('Crosswalk Particulates'!$E:$E,MATCH('2017 EPA Data'!$B1950,'Crosswalk Particulates'!$D:$D,0))</f>
        <v>0</v>
      </c>
      <c r="H1950" s="50">
        <f t="shared" si="30"/>
        <v>0</v>
      </c>
    </row>
    <row r="1951" spans="1:8" hidden="1">
      <c r="A1951" s="31" t="s">
        <v>2508</v>
      </c>
      <c r="B1951" s="31" t="s">
        <v>2530</v>
      </c>
      <c r="C1951" s="31" t="s">
        <v>2406</v>
      </c>
      <c r="D1951" s="41">
        <v>4422.5348807999999</v>
      </c>
      <c r="E1951" s="31" t="s">
        <v>2407</v>
      </c>
      <c r="F1951" s="35" t="str">
        <f>INDEX('Crosswalk Particulates'!$B:$B,MATCH('2017 EPA Data'!A1951,'Crosswalk Particulates'!$A:$A,0))</f>
        <v>process-iron and steel-industry</v>
      </c>
      <c r="G1951" s="39">
        <f>INDEX('Crosswalk Particulates'!$E:$E,MATCH('2017 EPA Data'!$B1951,'Crosswalk Particulates'!$D:$D,0))</f>
        <v>0</v>
      </c>
      <c r="H1951" s="50">
        <f t="shared" si="30"/>
        <v>0</v>
      </c>
    </row>
    <row r="1952" spans="1:8" hidden="1">
      <c r="A1952" s="31" t="s">
        <v>2471</v>
      </c>
      <c r="B1952" s="31" t="s">
        <v>2499</v>
      </c>
      <c r="C1952" s="31" t="s">
        <v>2446</v>
      </c>
      <c r="D1952" s="41">
        <v>4421.2376334661003</v>
      </c>
      <c r="E1952" s="31" t="s">
        <v>2411</v>
      </c>
      <c r="F1952" s="35" t="str">
        <f>INDEX('Crosswalk Particulates'!$B:$B,MATCH('2017 EPA Data'!A1952,'Crosswalk Particulates'!$A:$A,0))</f>
        <v>Commercial Buildings Sector</v>
      </c>
      <c r="G1952" s="39" t="str">
        <f>INDEX('Crosswalk Particulates'!$E:$E,MATCH('2017 EPA Data'!$B1952,'Crosswalk Particulates'!$D:$D,0))</f>
        <v>PM25</v>
      </c>
      <c r="H1952" s="50">
        <f t="shared" si="30"/>
        <v>4010884082.9404621</v>
      </c>
    </row>
    <row r="1953" spans="1:8" hidden="1">
      <c r="A1953" s="31" t="s">
        <v>2436</v>
      </c>
      <c r="B1953" s="31" t="s">
        <v>2609</v>
      </c>
      <c r="C1953" s="31" t="s">
        <v>2406</v>
      </c>
      <c r="D1953" s="41">
        <v>4416.3710681734001</v>
      </c>
      <c r="E1953" s="31" t="s">
        <v>2407</v>
      </c>
      <c r="F1953" s="35" t="str">
        <f>INDEX('Crosswalk Particulates'!$B:$B,MATCH('2017 EPA Data'!A1953,'Crosswalk Particulates'!$A:$A,0))</f>
        <v>process-other-industry</v>
      </c>
      <c r="G1953" s="39">
        <f>INDEX('Crosswalk Particulates'!$E:$E,MATCH('2017 EPA Data'!$B1953,'Crosswalk Particulates'!$D:$D,0))</f>
        <v>0</v>
      </c>
      <c r="H1953" s="50">
        <f t="shared" si="30"/>
        <v>0</v>
      </c>
    </row>
    <row r="1954" spans="1:8" hidden="1">
      <c r="A1954" s="31" t="s">
        <v>2427</v>
      </c>
      <c r="B1954" s="31" t="s">
        <v>2501</v>
      </c>
      <c r="C1954" s="31" t="s">
        <v>2406</v>
      </c>
      <c r="D1954" s="41">
        <v>4416</v>
      </c>
      <c r="E1954" s="31" t="s">
        <v>2407</v>
      </c>
      <c r="F1954" s="35" t="str">
        <f>INDEX('Crosswalk Particulates'!$B:$B,MATCH('2017 EPA Data'!A1954,'Crosswalk Particulates'!$A:$A,0))</f>
        <v>process-other-industry</v>
      </c>
      <c r="G1954" s="39">
        <f>INDEX('Crosswalk Particulates'!$E:$E,MATCH('2017 EPA Data'!$B1954,'Crosswalk Particulates'!$D:$D,0))</f>
        <v>0</v>
      </c>
      <c r="H1954" s="50">
        <f t="shared" si="30"/>
        <v>0</v>
      </c>
    </row>
    <row r="1955" spans="1:8" hidden="1">
      <c r="A1955" s="31" t="s">
        <v>2475</v>
      </c>
      <c r="B1955" s="31" t="s">
        <v>2656</v>
      </c>
      <c r="C1955" s="31" t="s">
        <v>2406</v>
      </c>
      <c r="D1955" s="41">
        <v>4407.2</v>
      </c>
      <c r="E1955" s="31" t="s">
        <v>2407</v>
      </c>
      <c r="F1955" s="35" t="str">
        <f>INDEX('Crosswalk Particulates'!$B:$B,MATCH('2017 EPA Data'!A1955,'Crosswalk Particulates'!$A:$A,0))</f>
        <v>process-other-industry</v>
      </c>
      <c r="G1955" s="39">
        <f>INDEX('Crosswalk Particulates'!$E:$E,MATCH('2017 EPA Data'!$B1955,'Crosswalk Particulates'!$D:$D,0))</f>
        <v>0</v>
      </c>
      <c r="H1955" s="50">
        <f t="shared" si="30"/>
        <v>0</v>
      </c>
    </row>
    <row r="1956" spans="1:8" hidden="1">
      <c r="A1956" s="31" t="s">
        <v>2436</v>
      </c>
      <c r="B1956" s="31" t="s">
        <v>2613</v>
      </c>
      <c r="C1956" s="31" t="s">
        <v>2406</v>
      </c>
      <c r="D1956" s="41">
        <v>4402.3385087439738</v>
      </c>
      <c r="E1956" s="31" t="s">
        <v>2407</v>
      </c>
      <c r="F1956" s="35" t="str">
        <f>INDEX('Crosswalk Particulates'!$B:$B,MATCH('2017 EPA Data'!A1956,'Crosswalk Particulates'!$A:$A,0))</f>
        <v>process-other-industry</v>
      </c>
      <c r="G1956" s="39">
        <f>INDEX('Crosswalk Particulates'!$E:$E,MATCH('2017 EPA Data'!$B1956,'Crosswalk Particulates'!$D:$D,0))</f>
        <v>0</v>
      </c>
      <c r="H1956" s="50">
        <f t="shared" si="30"/>
        <v>0</v>
      </c>
    </row>
    <row r="1957" spans="1:8" hidden="1">
      <c r="A1957" s="31" t="s">
        <v>2492</v>
      </c>
      <c r="B1957" s="31" t="s">
        <v>2584</v>
      </c>
      <c r="C1957" s="31" t="s">
        <v>2406</v>
      </c>
      <c r="D1957" s="41">
        <v>4399.2487194127607</v>
      </c>
      <c r="E1957" s="31" t="s">
        <v>2407</v>
      </c>
      <c r="F1957" s="35" t="str">
        <f>INDEX('Crosswalk Particulates'!$B:$B,MATCH('2017 EPA Data'!A1957,'Crosswalk Particulates'!$A:$A,0))</f>
        <v>Transportation Sector</v>
      </c>
      <c r="G1957" s="39">
        <f>INDEX('Crosswalk Particulates'!$E:$E,MATCH('2017 EPA Data'!$B1957,'Crosswalk Particulates'!$D:$D,0))</f>
        <v>0</v>
      </c>
      <c r="H1957" s="50">
        <f t="shared" si="30"/>
        <v>0</v>
      </c>
    </row>
    <row r="1958" spans="1:8" hidden="1">
      <c r="A1958" s="31" t="s">
        <v>2489</v>
      </c>
      <c r="B1958" s="31" t="s">
        <v>2605</v>
      </c>
      <c r="D1958" s="41">
        <v>4389.3148507952992</v>
      </c>
      <c r="E1958" s="31" t="s">
        <v>2411</v>
      </c>
      <c r="F1958" s="35" t="str">
        <f>INDEX('Crosswalk Particulates'!$B:$B,MATCH('2017 EPA Data'!A1958,'Crosswalk Particulates'!$A:$A,0))</f>
        <v>industry-fuel-biomass</v>
      </c>
      <c r="G1958" s="39" t="str">
        <f>INDEX('Crosswalk Particulates'!$E:$E,MATCH('2017 EPA Data'!$B1958,'Crosswalk Particulates'!$D:$D,0))</f>
        <v>BC</v>
      </c>
      <c r="H1958" s="50">
        <f t="shared" si="30"/>
        <v>3981924187.2026014</v>
      </c>
    </row>
    <row r="1959" spans="1:8" hidden="1">
      <c r="A1959" s="31" t="s">
        <v>2496</v>
      </c>
      <c r="B1959" s="31" t="s">
        <v>2640</v>
      </c>
      <c r="C1959" s="31" t="s">
        <v>2406</v>
      </c>
      <c r="D1959" s="41">
        <v>4362.8087350650003</v>
      </c>
      <c r="E1959" s="31" t="s">
        <v>2407</v>
      </c>
      <c r="F1959" s="35" t="str">
        <f>INDEX('Crosswalk Particulates'!$B:$B,MATCH('2017 EPA Data'!A1959,'Crosswalk Particulates'!$A:$A,0))</f>
        <v>process-cement-industry</v>
      </c>
      <c r="G1959" s="39">
        <f>INDEX('Crosswalk Particulates'!$E:$E,MATCH('2017 EPA Data'!$B1959,'Crosswalk Particulates'!$D:$D,0))</f>
        <v>0</v>
      </c>
      <c r="H1959" s="50">
        <f t="shared" si="30"/>
        <v>0</v>
      </c>
    </row>
    <row r="1960" spans="1:8" hidden="1">
      <c r="A1960" s="31" t="s">
        <v>2436</v>
      </c>
      <c r="B1960" s="31" t="s">
        <v>2571</v>
      </c>
      <c r="C1960" s="31" t="s">
        <v>2406</v>
      </c>
      <c r="D1960" s="41">
        <v>4341.7712600311161</v>
      </c>
      <c r="E1960" s="31" t="s">
        <v>2407</v>
      </c>
      <c r="F1960" s="35" t="str">
        <f>INDEX('Crosswalk Particulates'!$B:$B,MATCH('2017 EPA Data'!A1960,'Crosswalk Particulates'!$A:$A,0))</f>
        <v>process-other-industry</v>
      </c>
      <c r="G1960" s="39">
        <f>INDEX('Crosswalk Particulates'!$E:$E,MATCH('2017 EPA Data'!$B1960,'Crosswalk Particulates'!$D:$D,0))</f>
        <v>0</v>
      </c>
      <c r="H1960" s="50">
        <f t="shared" si="30"/>
        <v>0</v>
      </c>
    </row>
    <row r="1961" spans="1:8" hidden="1">
      <c r="A1961" s="31" t="s">
        <v>2538</v>
      </c>
      <c r="B1961" s="31" t="s">
        <v>2499</v>
      </c>
      <c r="C1961" s="31" t="s">
        <v>2446</v>
      </c>
      <c r="D1961" s="41">
        <v>4313.7065525717144</v>
      </c>
      <c r="E1961" s="31" t="s">
        <v>2411</v>
      </c>
      <c r="F1961" s="35" t="str">
        <f>INDEX('Crosswalk Particulates'!$B:$B,MATCH('2017 EPA Data'!A1961,'Crosswalk Particulates'!$A:$A,0))</f>
        <v>Electricity Sector</v>
      </c>
      <c r="G1961" s="39" t="str">
        <f>INDEX('Crosswalk Particulates'!$E:$E,MATCH('2017 EPA Data'!$B1961,'Crosswalk Particulates'!$D:$D,0))</f>
        <v>PM25</v>
      </c>
      <c r="H1961" s="50">
        <f t="shared" si="30"/>
        <v>3913333411.2651744</v>
      </c>
    </row>
    <row r="1962" spans="1:8" hidden="1">
      <c r="A1962" s="31" t="s">
        <v>2408</v>
      </c>
      <c r="B1962" s="31" t="s">
        <v>2657</v>
      </c>
      <c r="C1962" s="31" t="s">
        <v>2406</v>
      </c>
      <c r="D1962" s="41">
        <v>4304.7822065500004</v>
      </c>
      <c r="E1962" s="31" t="s">
        <v>2407</v>
      </c>
      <c r="F1962" s="35" t="str">
        <f>INDEX('Crosswalk Particulates'!$B:$B,MATCH('2017 EPA Data'!A1962,'Crosswalk Particulates'!$A:$A,0))</f>
        <v>process-other-industry</v>
      </c>
      <c r="G1962" s="39">
        <f>INDEX('Crosswalk Particulates'!$E:$E,MATCH('2017 EPA Data'!$B1962,'Crosswalk Particulates'!$D:$D,0))</f>
        <v>0</v>
      </c>
      <c r="H1962" s="50">
        <f t="shared" si="30"/>
        <v>0</v>
      </c>
    </row>
    <row r="1963" spans="1:8" hidden="1">
      <c r="A1963" s="31" t="s">
        <v>2478</v>
      </c>
      <c r="B1963" s="31" t="s">
        <v>2642</v>
      </c>
      <c r="D1963" s="41">
        <v>4301.7887156485504</v>
      </c>
      <c r="E1963" s="31" t="s">
        <v>2411</v>
      </c>
      <c r="F1963" s="35" t="str">
        <f>INDEX('Crosswalk Particulates'!$B:$B,MATCH('2017 EPA Data'!A1963,'Crosswalk Particulates'!$A:$A,0))</f>
        <v>Other-EPA</v>
      </c>
      <c r="G1963" s="39">
        <f>INDEX('Crosswalk Particulates'!$E:$E,MATCH('2017 EPA Data'!$B1963,'Crosswalk Particulates'!$D:$D,0))</f>
        <v>0</v>
      </c>
      <c r="H1963" s="50">
        <f t="shared" si="30"/>
        <v>3902521718.6168599</v>
      </c>
    </row>
    <row r="1964" spans="1:8" hidden="1">
      <c r="A1964" s="31" t="s">
        <v>2467</v>
      </c>
      <c r="B1964" s="31" t="s">
        <v>2656</v>
      </c>
      <c r="C1964" s="31" t="s">
        <v>2406</v>
      </c>
      <c r="D1964" s="41">
        <v>4301</v>
      </c>
      <c r="E1964" s="31" t="s">
        <v>2407</v>
      </c>
      <c r="F1964" s="35" t="str">
        <f>INDEX('Crosswalk Particulates'!$B:$B,MATCH('2017 EPA Data'!A1964,'Crosswalk Particulates'!$A:$A,0))</f>
        <v>process-chemicals-industry</v>
      </c>
      <c r="G1964" s="39">
        <f>INDEX('Crosswalk Particulates'!$E:$E,MATCH('2017 EPA Data'!$B1964,'Crosswalk Particulates'!$D:$D,0))</f>
        <v>0</v>
      </c>
      <c r="H1964" s="50">
        <f t="shared" si="30"/>
        <v>0</v>
      </c>
    </row>
    <row r="1965" spans="1:8" hidden="1">
      <c r="A1965" s="31" t="s">
        <v>2408</v>
      </c>
      <c r="B1965" s="31" t="s">
        <v>2576</v>
      </c>
      <c r="C1965" s="31" t="s">
        <v>2406</v>
      </c>
      <c r="D1965" s="41">
        <v>4295.9154049299996</v>
      </c>
      <c r="E1965" s="31" t="s">
        <v>2407</v>
      </c>
      <c r="F1965" s="35" t="str">
        <f>INDEX('Crosswalk Particulates'!$B:$B,MATCH('2017 EPA Data'!A1965,'Crosswalk Particulates'!$A:$A,0))</f>
        <v>process-other-industry</v>
      </c>
      <c r="G1965" s="39">
        <f>INDEX('Crosswalk Particulates'!$E:$E,MATCH('2017 EPA Data'!$B1965,'Crosswalk Particulates'!$D:$D,0))</f>
        <v>0</v>
      </c>
      <c r="H1965" s="50">
        <f t="shared" si="30"/>
        <v>0</v>
      </c>
    </row>
    <row r="1966" spans="1:8" hidden="1">
      <c r="A1966" s="31" t="s">
        <v>2481</v>
      </c>
      <c r="B1966" s="31" t="s">
        <v>2429</v>
      </c>
      <c r="C1966" s="31" t="s">
        <v>2406</v>
      </c>
      <c r="D1966" s="41">
        <v>4289.6359560000001</v>
      </c>
      <c r="E1966" s="31" t="s">
        <v>2407</v>
      </c>
      <c r="F1966" s="35" t="str">
        <f>INDEX('Crosswalk Particulates'!$B:$B,MATCH('2017 EPA Data'!A1966,'Crosswalk Particulates'!$A:$A,0))</f>
        <v>process-ngps-industry</v>
      </c>
      <c r="G1966" s="39">
        <f>INDEX('Crosswalk Particulates'!$E:$E,MATCH('2017 EPA Data'!$B1966,'Crosswalk Particulates'!$D:$D,0))</f>
        <v>0</v>
      </c>
      <c r="H1966" s="50">
        <f t="shared" si="30"/>
        <v>0</v>
      </c>
    </row>
    <row r="1967" spans="1:8" hidden="1">
      <c r="A1967" s="31" t="s">
        <v>2408</v>
      </c>
      <c r="B1967" s="31" t="s">
        <v>2658</v>
      </c>
      <c r="C1967" s="31" t="s">
        <v>2406</v>
      </c>
      <c r="D1967" s="41">
        <v>4257.1099999999997</v>
      </c>
      <c r="E1967" s="31" t="s">
        <v>2407</v>
      </c>
      <c r="F1967" s="35" t="str">
        <f>INDEX('Crosswalk Particulates'!$B:$B,MATCH('2017 EPA Data'!A1967,'Crosswalk Particulates'!$A:$A,0))</f>
        <v>process-other-industry</v>
      </c>
      <c r="G1967" s="39">
        <f>INDEX('Crosswalk Particulates'!$E:$E,MATCH('2017 EPA Data'!$B1967,'Crosswalk Particulates'!$D:$D,0))</f>
        <v>0</v>
      </c>
      <c r="H1967" s="50">
        <f t="shared" si="30"/>
        <v>0</v>
      </c>
    </row>
    <row r="1968" spans="1:8" hidden="1">
      <c r="A1968" s="31" t="s">
        <v>2473</v>
      </c>
      <c r="B1968" s="31" t="s">
        <v>2559</v>
      </c>
      <c r="C1968" s="31" t="s">
        <v>2406</v>
      </c>
      <c r="D1968" s="41">
        <v>4247.6240543347203</v>
      </c>
      <c r="E1968" s="31" t="s">
        <v>2407</v>
      </c>
      <c r="F1968" s="35" t="str">
        <f>INDEX('Crosswalk Particulates'!$B:$B,MATCH('2017 EPA Data'!A1968,'Crosswalk Particulates'!$A:$A,0))</f>
        <v>Electricity Sector</v>
      </c>
      <c r="G1968" s="39">
        <f>INDEX('Crosswalk Particulates'!$E:$E,MATCH('2017 EPA Data'!$B1968,'Crosswalk Particulates'!$D:$D,0))</f>
        <v>0</v>
      </c>
      <c r="H1968" s="50">
        <f t="shared" si="30"/>
        <v>0</v>
      </c>
    </row>
    <row r="1969" spans="1:8" hidden="1">
      <c r="A1969" s="31" t="s">
        <v>2491</v>
      </c>
      <c r="B1969" s="31" t="s">
        <v>2437</v>
      </c>
      <c r="C1969" s="31" t="s">
        <v>2406</v>
      </c>
      <c r="D1969" s="41">
        <v>4244.4204255000004</v>
      </c>
      <c r="E1969" s="31" t="s">
        <v>2407</v>
      </c>
      <c r="F1969" s="35" t="str">
        <f>INDEX('Crosswalk Particulates'!$B:$B,MATCH('2017 EPA Data'!A1969,'Crosswalk Particulates'!$A:$A,0))</f>
        <v>process-other-industry</v>
      </c>
      <c r="G1969" s="39">
        <f>INDEX('Crosswalk Particulates'!$E:$E,MATCH('2017 EPA Data'!$B1969,'Crosswalk Particulates'!$D:$D,0))</f>
        <v>0</v>
      </c>
      <c r="H1969" s="50">
        <f t="shared" si="30"/>
        <v>0</v>
      </c>
    </row>
    <row r="1970" spans="1:8" hidden="1">
      <c r="A1970" s="31" t="s">
        <v>2480</v>
      </c>
      <c r="B1970" s="31" t="s">
        <v>2504</v>
      </c>
      <c r="C1970" s="31" t="s">
        <v>2446</v>
      </c>
      <c r="D1970" s="41">
        <v>4236.9227020644639</v>
      </c>
      <c r="E1970" s="31" t="s">
        <v>2411</v>
      </c>
      <c r="F1970" s="35" t="str">
        <f>INDEX('Crosswalk Particulates'!$B:$B,MATCH('2017 EPA Data'!A1970,'Crosswalk Particulates'!$A:$A,0))</f>
        <v>Other-EPA</v>
      </c>
      <c r="G1970" s="39" t="str">
        <f>INDEX('Crosswalk Particulates'!$E:$E,MATCH('2017 EPA Data'!$B1970,'Crosswalk Particulates'!$D:$D,0))</f>
        <v>SOx</v>
      </c>
      <c r="H1970" s="50">
        <f t="shared" si="30"/>
        <v>3843676190.9666648</v>
      </c>
    </row>
    <row r="1971" spans="1:8" hidden="1">
      <c r="A1971" s="31" t="s">
        <v>2419</v>
      </c>
      <c r="B1971" s="31" t="s">
        <v>2580</v>
      </c>
      <c r="C1971" s="31" t="s">
        <v>2406</v>
      </c>
      <c r="D1971" s="41">
        <v>4229.8733329953066</v>
      </c>
      <c r="E1971" s="31" t="s">
        <v>2407</v>
      </c>
      <c r="F1971" s="35" t="str">
        <f>INDEX('Crosswalk Particulates'!$B:$B,MATCH('2017 EPA Data'!A1971,'Crosswalk Particulates'!$A:$A,0))</f>
        <v>process-other-industry</v>
      </c>
      <c r="G1971" s="39">
        <f>INDEX('Crosswalk Particulates'!$E:$E,MATCH('2017 EPA Data'!$B1971,'Crosswalk Particulates'!$D:$D,0))</f>
        <v>0</v>
      </c>
      <c r="H1971" s="50">
        <f t="shared" si="30"/>
        <v>0</v>
      </c>
    </row>
    <row r="1972" spans="1:8" hidden="1">
      <c r="A1972" s="31" t="s">
        <v>2467</v>
      </c>
      <c r="B1972" s="31" t="s">
        <v>2586</v>
      </c>
      <c r="C1972" s="31" t="s">
        <v>2406</v>
      </c>
      <c r="D1972" s="41">
        <v>4218.0405174759999</v>
      </c>
      <c r="E1972" s="31" t="s">
        <v>2407</v>
      </c>
      <c r="F1972" s="35" t="str">
        <f>INDEX('Crosswalk Particulates'!$B:$B,MATCH('2017 EPA Data'!A1972,'Crosswalk Particulates'!$A:$A,0))</f>
        <v>process-chemicals-industry</v>
      </c>
      <c r="G1972" s="39">
        <f>INDEX('Crosswalk Particulates'!$E:$E,MATCH('2017 EPA Data'!$B1972,'Crosswalk Particulates'!$D:$D,0))</f>
        <v>0</v>
      </c>
      <c r="H1972" s="50">
        <f t="shared" si="30"/>
        <v>0</v>
      </c>
    </row>
    <row r="1973" spans="1:8" hidden="1">
      <c r="A1973" s="31" t="s">
        <v>2458</v>
      </c>
      <c r="B1973" s="31" t="s">
        <v>2409</v>
      </c>
      <c r="C1973" s="31" t="s">
        <v>2410</v>
      </c>
      <c r="D1973" s="41">
        <v>4218</v>
      </c>
      <c r="E1973" s="31" t="s">
        <v>2411</v>
      </c>
      <c r="F1973" s="35" t="str">
        <f>INDEX('Crosswalk Particulates'!$B:$B,MATCH('2017 EPA Data'!A1973,'Crosswalk Particulates'!$A:$A,0))</f>
        <v>Transportation Sector</v>
      </c>
      <c r="G1973" s="39">
        <f>INDEX('Crosswalk Particulates'!$E:$E,MATCH('2017 EPA Data'!$B1973,'Crosswalk Particulates'!$D:$D,0))</f>
        <v>0</v>
      </c>
      <c r="H1973" s="50">
        <f t="shared" si="30"/>
        <v>3826509783.9990568</v>
      </c>
    </row>
    <row r="1974" spans="1:8" hidden="1">
      <c r="A1974" s="31" t="s">
        <v>2427</v>
      </c>
      <c r="B1974" s="31" t="s">
        <v>2500</v>
      </c>
      <c r="C1974" s="31" t="s">
        <v>2406</v>
      </c>
      <c r="D1974" s="41">
        <v>4208.4727980400003</v>
      </c>
      <c r="E1974" s="31" t="s">
        <v>2407</v>
      </c>
      <c r="F1974" s="35" t="str">
        <f>INDEX('Crosswalk Particulates'!$B:$B,MATCH('2017 EPA Data'!A1974,'Crosswalk Particulates'!$A:$A,0))</f>
        <v>process-other-industry</v>
      </c>
      <c r="G1974" s="39">
        <f>INDEX('Crosswalk Particulates'!$E:$E,MATCH('2017 EPA Data'!$B1974,'Crosswalk Particulates'!$D:$D,0))</f>
        <v>0</v>
      </c>
      <c r="H1974" s="50">
        <f t="shared" si="30"/>
        <v>0</v>
      </c>
    </row>
    <row r="1975" spans="1:8" hidden="1">
      <c r="A1975" s="31" t="s">
        <v>2436</v>
      </c>
      <c r="B1975" s="31" t="s">
        <v>2468</v>
      </c>
      <c r="C1975" s="31" t="s">
        <v>2406</v>
      </c>
      <c r="D1975" s="41">
        <v>4207.7333699999999</v>
      </c>
      <c r="E1975" s="31" t="s">
        <v>2407</v>
      </c>
      <c r="F1975" s="35" t="str">
        <f>INDEX('Crosswalk Particulates'!$B:$B,MATCH('2017 EPA Data'!A1975,'Crosswalk Particulates'!$A:$A,0))</f>
        <v>process-other-industry</v>
      </c>
      <c r="G1975" s="39">
        <f>INDEX('Crosswalk Particulates'!$E:$E,MATCH('2017 EPA Data'!$B1975,'Crosswalk Particulates'!$D:$D,0))</f>
        <v>0</v>
      </c>
      <c r="H1975" s="50">
        <f t="shared" si="30"/>
        <v>0</v>
      </c>
    </row>
    <row r="1976" spans="1:8" hidden="1">
      <c r="A1976" s="31" t="s">
        <v>2520</v>
      </c>
      <c r="B1976" s="31" t="s">
        <v>2479</v>
      </c>
      <c r="C1976" s="31" t="s">
        <v>2446</v>
      </c>
      <c r="D1976" s="41">
        <v>4207.2586651458096</v>
      </c>
      <c r="E1976" s="31" t="s">
        <v>2411</v>
      </c>
      <c r="F1976" s="35" t="str">
        <f>INDEX('Crosswalk Particulates'!$B:$B,MATCH('2017 EPA Data'!A1976,'Crosswalk Particulates'!$A:$A,0))</f>
        <v>Residential Buildings Sector</v>
      </c>
      <c r="G1976" s="39" t="str">
        <f>INDEX('Crosswalk Particulates'!$E:$E,MATCH('2017 EPA Data'!$B1976,'Crosswalk Particulates'!$D:$D,0))</f>
        <v>PM10</v>
      </c>
      <c r="H1976" s="50">
        <f t="shared" si="30"/>
        <v>3816765397.3435879</v>
      </c>
    </row>
    <row r="1977" spans="1:8" hidden="1">
      <c r="A1977" s="31" t="s">
        <v>2553</v>
      </c>
      <c r="B1977" s="31" t="s">
        <v>2417</v>
      </c>
      <c r="C1977" s="31" t="s">
        <v>2406</v>
      </c>
      <c r="D1977" s="41">
        <v>4198.9652257073103</v>
      </c>
      <c r="E1977" s="31" t="s">
        <v>2407</v>
      </c>
      <c r="F1977" s="35" t="str">
        <f>INDEX('Crosswalk Particulates'!$B:$B,MATCH('2017 EPA Data'!A1977,'Crosswalk Particulates'!$A:$A,0))</f>
        <v>Commercial Buildings Sector</v>
      </c>
      <c r="G1977" s="39">
        <f>INDEX('Crosswalk Particulates'!$E:$E,MATCH('2017 EPA Data'!$B1977,'Crosswalk Particulates'!$D:$D,0))</f>
        <v>0</v>
      </c>
      <c r="H1977" s="50">
        <f t="shared" si="30"/>
        <v>0</v>
      </c>
    </row>
    <row r="1978" spans="1:8" hidden="1">
      <c r="A1978" s="31" t="s">
        <v>2485</v>
      </c>
      <c r="B1978" s="31" t="s">
        <v>2487</v>
      </c>
      <c r="C1978" s="31" t="s">
        <v>2406</v>
      </c>
      <c r="D1978" s="41">
        <v>4174.4773144999999</v>
      </c>
      <c r="E1978" s="31" t="s">
        <v>2407</v>
      </c>
      <c r="F1978" s="35" t="str">
        <f>INDEX('Crosswalk Particulates'!$B:$B,MATCH('2017 EPA Data'!A1978,'Crosswalk Particulates'!$A:$A,0))</f>
        <v>industry-fuel-coal</v>
      </c>
      <c r="G1978" s="39">
        <f>INDEX('Crosswalk Particulates'!$E:$E,MATCH('2017 EPA Data'!$B1978,'Crosswalk Particulates'!$D:$D,0))</f>
        <v>0</v>
      </c>
      <c r="H1978" s="50">
        <f t="shared" si="30"/>
        <v>0</v>
      </c>
    </row>
    <row r="1979" spans="1:8" hidden="1">
      <c r="A1979" s="31" t="s">
        <v>2508</v>
      </c>
      <c r="B1979" s="31" t="s">
        <v>2629</v>
      </c>
      <c r="C1979" s="31" t="s">
        <v>2406</v>
      </c>
      <c r="D1979" s="41">
        <v>4171.5109787603305</v>
      </c>
      <c r="E1979" s="31" t="s">
        <v>2407</v>
      </c>
      <c r="F1979" s="35" t="str">
        <f>INDEX('Crosswalk Particulates'!$B:$B,MATCH('2017 EPA Data'!A1979,'Crosswalk Particulates'!$A:$A,0))</f>
        <v>process-iron and steel-industry</v>
      </c>
      <c r="G1979" s="39">
        <f>INDEX('Crosswalk Particulates'!$E:$E,MATCH('2017 EPA Data'!$B1979,'Crosswalk Particulates'!$D:$D,0))</f>
        <v>0</v>
      </c>
      <c r="H1979" s="50">
        <f t="shared" si="30"/>
        <v>0</v>
      </c>
    </row>
    <row r="1980" spans="1:8" hidden="1">
      <c r="A1980" s="31" t="s">
        <v>2436</v>
      </c>
      <c r="B1980" s="31" t="s">
        <v>2499</v>
      </c>
      <c r="C1980" s="31" t="s">
        <v>2446</v>
      </c>
      <c r="D1980" s="41">
        <v>4168.111819670391</v>
      </c>
      <c r="E1980" s="31" t="s">
        <v>2411</v>
      </c>
      <c r="F1980" s="35" t="str">
        <f>INDEX('Crosswalk Particulates'!$B:$B,MATCH('2017 EPA Data'!A1980,'Crosswalk Particulates'!$A:$A,0))</f>
        <v>process-other-industry</v>
      </c>
      <c r="G1980" s="39" t="str">
        <f>INDEX('Crosswalk Particulates'!$E:$E,MATCH('2017 EPA Data'!$B1980,'Crosswalk Particulates'!$D:$D,0))</f>
        <v>PM25</v>
      </c>
      <c r="H1980" s="50">
        <f t="shared" si="30"/>
        <v>3781251934.2747421</v>
      </c>
    </row>
    <row r="1981" spans="1:8" hidden="1">
      <c r="A1981" s="31" t="s">
        <v>2518</v>
      </c>
      <c r="B1981" s="31" t="s">
        <v>2495</v>
      </c>
      <c r="C1981" s="31" t="s">
        <v>2406</v>
      </c>
      <c r="D1981" s="41">
        <v>4167.4400935840004</v>
      </c>
      <c r="E1981" s="31" t="s">
        <v>2407</v>
      </c>
      <c r="F1981" s="35" t="str">
        <f>INDEX('Crosswalk Particulates'!$B:$B,MATCH('2017 EPA Data'!A1981,'Crosswalk Particulates'!$A:$A,0))</f>
        <v>industry-fuel-oil</v>
      </c>
      <c r="G1981" s="39">
        <f>INDEX('Crosswalk Particulates'!$E:$E,MATCH('2017 EPA Data'!$B1981,'Crosswalk Particulates'!$D:$D,0))</f>
        <v>0</v>
      </c>
      <c r="H1981" s="50">
        <f t="shared" si="30"/>
        <v>0</v>
      </c>
    </row>
    <row r="1982" spans="1:8" hidden="1">
      <c r="A1982" s="31" t="s">
        <v>2408</v>
      </c>
      <c r="B1982" s="31" t="s">
        <v>2627</v>
      </c>
      <c r="C1982" s="31" t="s">
        <v>2406</v>
      </c>
      <c r="D1982" s="41">
        <v>4166.6260027999997</v>
      </c>
      <c r="E1982" s="31" t="s">
        <v>2407</v>
      </c>
      <c r="F1982" s="35" t="str">
        <f>INDEX('Crosswalk Particulates'!$B:$B,MATCH('2017 EPA Data'!A1982,'Crosswalk Particulates'!$A:$A,0))</f>
        <v>process-other-industry</v>
      </c>
      <c r="G1982" s="39">
        <f>INDEX('Crosswalk Particulates'!$E:$E,MATCH('2017 EPA Data'!$B1982,'Crosswalk Particulates'!$D:$D,0))</f>
        <v>0</v>
      </c>
      <c r="H1982" s="50">
        <f t="shared" si="30"/>
        <v>0</v>
      </c>
    </row>
    <row r="1983" spans="1:8" hidden="1">
      <c r="A1983" s="31" t="s">
        <v>2436</v>
      </c>
      <c r="B1983" s="31" t="s">
        <v>2638</v>
      </c>
      <c r="C1983" s="31" t="s">
        <v>2406</v>
      </c>
      <c r="D1983" s="41">
        <v>4164.9377400000003</v>
      </c>
      <c r="E1983" s="31" t="s">
        <v>2407</v>
      </c>
      <c r="F1983" s="35" t="str">
        <f>INDEX('Crosswalk Particulates'!$B:$B,MATCH('2017 EPA Data'!A1983,'Crosswalk Particulates'!$A:$A,0))</f>
        <v>process-other-industry</v>
      </c>
      <c r="G1983" s="39">
        <f>INDEX('Crosswalk Particulates'!$E:$E,MATCH('2017 EPA Data'!$B1983,'Crosswalk Particulates'!$D:$D,0))</f>
        <v>0</v>
      </c>
      <c r="H1983" s="50">
        <f t="shared" si="30"/>
        <v>0</v>
      </c>
    </row>
    <row r="1984" spans="1:8" hidden="1">
      <c r="A1984" s="31" t="s">
        <v>2474</v>
      </c>
      <c r="B1984" s="31" t="s">
        <v>2465</v>
      </c>
      <c r="C1984" s="31" t="s">
        <v>2406</v>
      </c>
      <c r="D1984" s="41">
        <v>4157.7290646199999</v>
      </c>
      <c r="E1984" s="31" t="s">
        <v>2407</v>
      </c>
      <c r="F1984" s="35" t="str">
        <f>INDEX('Crosswalk Particulates'!$B:$B,MATCH('2017 EPA Data'!A1984,'Crosswalk Particulates'!$A:$A,0))</f>
        <v>process-other-industry</v>
      </c>
      <c r="G1984" s="39">
        <f>INDEX('Crosswalk Particulates'!$E:$E,MATCH('2017 EPA Data'!$B1984,'Crosswalk Particulates'!$D:$D,0))</f>
        <v>0</v>
      </c>
      <c r="H1984" s="50">
        <f t="shared" si="30"/>
        <v>0</v>
      </c>
    </row>
    <row r="1985" spans="1:8" hidden="1">
      <c r="A1985" s="31" t="s">
        <v>2467</v>
      </c>
      <c r="B1985" s="31" t="s">
        <v>2617</v>
      </c>
      <c r="C1985" s="31" t="s">
        <v>2406</v>
      </c>
      <c r="D1985" s="41">
        <v>4154.7055108499244</v>
      </c>
      <c r="E1985" s="31" t="s">
        <v>2407</v>
      </c>
      <c r="F1985" s="35" t="str">
        <f>INDEX('Crosswalk Particulates'!$B:$B,MATCH('2017 EPA Data'!A1985,'Crosswalk Particulates'!$A:$A,0))</f>
        <v>process-chemicals-industry</v>
      </c>
      <c r="G1985" s="39">
        <f>INDEX('Crosswalk Particulates'!$E:$E,MATCH('2017 EPA Data'!$B1985,'Crosswalk Particulates'!$D:$D,0))</f>
        <v>0</v>
      </c>
      <c r="H1985" s="50">
        <f t="shared" si="30"/>
        <v>0</v>
      </c>
    </row>
    <row r="1986" spans="1:8" hidden="1">
      <c r="A1986" s="31" t="s">
        <v>2521</v>
      </c>
      <c r="B1986" s="31" t="s">
        <v>2511</v>
      </c>
      <c r="C1986" s="31" t="s">
        <v>2512</v>
      </c>
      <c r="D1986" s="41">
        <v>4146.5093145180745</v>
      </c>
      <c r="E1986" s="31" t="s">
        <v>2407</v>
      </c>
      <c r="F1986" s="35" t="str">
        <f>INDEX('Crosswalk Particulates'!$B:$B,MATCH('2017 EPA Data'!A1986,'Crosswalk Particulates'!$A:$A,0))</f>
        <v>industry-fuel-other</v>
      </c>
      <c r="G1986" s="39">
        <f>INDEX('Crosswalk Particulates'!$E:$E,MATCH('2017 EPA Data'!$B1986,'Crosswalk Particulates'!$D:$D,0))</f>
        <v>0</v>
      </c>
      <c r="H1986" s="50">
        <f t="shared" si="30"/>
        <v>0</v>
      </c>
    </row>
    <row r="1987" spans="1:8" hidden="1">
      <c r="A1987" s="31" t="s">
        <v>2496</v>
      </c>
      <c r="B1987" s="31" t="s">
        <v>2519</v>
      </c>
      <c r="D1987" s="41">
        <v>4146.4343746910263</v>
      </c>
      <c r="E1987" s="31" t="s">
        <v>2411</v>
      </c>
      <c r="F1987" s="35" t="str">
        <f>INDEX('Crosswalk Particulates'!$B:$B,MATCH('2017 EPA Data'!A1987,'Crosswalk Particulates'!$A:$A,0))</f>
        <v>process-cement-industry</v>
      </c>
      <c r="G1987" s="39">
        <f>INDEX('Crosswalk Particulates'!$E:$E,MATCH('2017 EPA Data'!$B1987,'Crosswalk Particulates'!$D:$D,0))</f>
        <v>0</v>
      </c>
      <c r="H1987" s="50">
        <f t="shared" si="30"/>
        <v>3761586463.6001</v>
      </c>
    </row>
    <row r="1988" spans="1:8" hidden="1">
      <c r="A1988" s="31" t="s">
        <v>2496</v>
      </c>
      <c r="B1988" s="31" t="s">
        <v>2583</v>
      </c>
      <c r="C1988" s="31" t="s">
        <v>2406</v>
      </c>
      <c r="D1988" s="41">
        <v>4137.7287774932756</v>
      </c>
      <c r="E1988" s="31" t="s">
        <v>2407</v>
      </c>
      <c r="F1988" s="35" t="str">
        <f>INDEX('Crosswalk Particulates'!$B:$B,MATCH('2017 EPA Data'!A1988,'Crosswalk Particulates'!$A:$A,0))</f>
        <v>process-cement-industry</v>
      </c>
      <c r="G1988" s="39">
        <f>INDEX('Crosswalk Particulates'!$E:$E,MATCH('2017 EPA Data'!$B1988,'Crosswalk Particulates'!$D:$D,0))</f>
        <v>0</v>
      </c>
      <c r="H1988" s="50">
        <f t="shared" ref="H1988:H2051" si="31">IF(E1988="TON",D1988/metricton_to_shortton,0)*10^6</f>
        <v>0</v>
      </c>
    </row>
    <row r="1989" spans="1:8" hidden="1">
      <c r="A1989" s="31" t="s">
        <v>2485</v>
      </c>
      <c r="B1989" s="31" t="s">
        <v>2426</v>
      </c>
      <c r="C1989" s="31" t="s">
        <v>2406</v>
      </c>
      <c r="D1989" s="41">
        <v>4127.9628614853127</v>
      </c>
      <c r="E1989" s="31" t="s">
        <v>2407</v>
      </c>
      <c r="F1989" s="35" t="str">
        <f>INDEX('Crosswalk Particulates'!$B:$B,MATCH('2017 EPA Data'!A1989,'Crosswalk Particulates'!$A:$A,0))</f>
        <v>industry-fuel-coal</v>
      </c>
      <c r="G1989" s="39">
        <f>INDEX('Crosswalk Particulates'!$E:$E,MATCH('2017 EPA Data'!$B1989,'Crosswalk Particulates'!$D:$D,0))</f>
        <v>0</v>
      </c>
      <c r="H1989" s="50">
        <f t="shared" si="31"/>
        <v>0</v>
      </c>
    </row>
    <row r="1990" spans="1:8" hidden="1">
      <c r="A1990" s="31" t="s">
        <v>2467</v>
      </c>
      <c r="B1990" s="31" t="s">
        <v>2575</v>
      </c>
      <c r="C1990" s="31" t="s">
        <v>2406</v>
      </c>
      <c r="D1990" s="41">
        <v>4124.4707799587577</v>
      </c>
      <c r="E1990" s="31" t="s">
        <v>2407</v>
      </c>
      <c r="F1990" s="35" t="str">
        <f>INDEX('Crosswalk Particulates'!$B:$B,MATCH('2017 EPA Data'!A1990,'Crosswalk Particulates'!$A:$A,0))</f>
        <v>process-chemicals-industry</v>
      </c>
      <c r="G1990" s="39">
        <f>INDEX('Crosswalk Particulates'!$E:$E,MATCH('2017 EPA Data'!$B1990,'Crosswalk Particulates'!$D:$D,0))</f>
        <v>0</v>
      </c>
      <c r="H1990" s="50">
        <f t="shared" si="31"/>
        <v>0</v>
      </c>
    </row>
    <row r="1991" spans="1:8" hidden="1">
      <c r="A1991" s="31" t="s">
        <v>2473</v>
      </c>
      <c r="B1991" s="31" t="s">
        <v>2550</v>
      </c>
      <c r="C1991" s="31" t="s">
        <v>2406</v>
      </c>
      <c r="D1991" s="41">
        <v>4121.3321937278497</v>
      </c>
      <c r="E1991" s="31" t="s">
        <v>2407</v>
      </c>
      <c r="F1991" s="35" t="str">
        <f>INDEX('Crosswalk Particulates'!$B:$B,MATCH('2017 EPA Data'!A1991,'Crosswalk Particulates'!$A:$A,0))</f>
        <v>Electricity Sector</v>
      </c>
      <c r="G1991" s="39">
        <f>INDEX('Crosswalk Particulates'!$E:$E,MATCH('2017 EPA Data'!$B1991,'Crosswalk Particulates'!$D:$D,0))</f>
        <v>0</v>
      </c>
      <c r="H1991" s="50">
        <f t="shared" si="31"/>
        <v>0</v>
      </c>
    </row>
    <row r="1992" spans="1:8" hidden="1">
      <c r="A1992" s="31" t="s">
        <v>2471</v>
      </c>
      <c r="B1992" s="31" t="s">
        <v>2426</v>
      </c>
      <c r="C1992" s="31" t="s">
        <v>2406</v>
      </c>
      <c r="D1992" s="41">
        <v>4115.8307223803822</v>
      </c>
      <c r="E1992" s="31" t="s">
        <v>2407</v>
      </c>
      <c r="F1992" s="35" t="str">
        <f>INDEX('Crosswalk Particulates'!$B:$B,MATCH('2017 EPA Data'!A1992,'Crosswalk Particulates'!$A:$A,0))</f>
        <v>Commercial Buildings Sector</v>
      </c>
      <c r="G1992" s="39">
        <f>INDEX('Crosswalk Particulates'!$E:$E,MATCH('2017 EPA Data'!$B1992,'Crosswalk Particulates'!$D:$D,0))</f>
        <v>0</v>
      </c>
      <c r="H1992" s="50">
        <f t="shared" si="31"/>
        <v>0</v>
      </c>
    </row>
    <row r="1993" spans="1:8" hidden="1">
      <c r="A1993" s="31" t="s">
        <v>2475</v>
      </c>
      <c r="B1993" s="31" t="s">
        <v>2604</v>
      </c>
      <c r="C1993" s="31" t="s">
        <v>2406</v>
      </c>
      <c r="D1993" s="41">
        <v>4102.0384118214233</v>
      </c>
      <c r="E1993" s="31" t="s">
        <v>2407</v>
      </c>
      <c r="F1993" s="35" t="str">
        <f>INDEX('Crosswalk Particulates'!$B:$B,MATCH('2017 EPA Data'!A1993,'Crosswalk Particulates'!$A:$A,0))</f>
        <v>process-other-industry</v>
      </c>
      <c r="G1993" s="39">
        <f>INDEX('Crosswalk Particulates'!$E:$E,MATCH('2017 EPA Data'!$B1993,'Crosswalk Particulates'!$D:$D,0))</f>
        <v>0</v>
      </c>
      <c r="H1993" s="50">
        <f t="shared" si="31"/>
        <v>0</v>
      </c>
    </row>
    <row r="1994" spans="1:8" hidden="1">
      <c r="A1994" s="31" t="s">
        <v>2491</v>
      </c>
      <c r="B1994" s="31" t="s">
        <v>2592</v>
      </c>
      <c r="C1994" s="31" t="s">
        <v>2406</v>
      </c>
      <c r="D1994" s="41">
        <v>4095.2</v>
      </c>
      <c r="E1994" s="31" t="s">
        <v>2407</v>
      </c>
      <c r="F1994" s="35" t="str">
        <f>INDEX('Crosswalk Particulates'!$B:$B,MATCH('2017 EPA Data'!A1994,'Crosswalk Particulates'!$A:$A,0))</f>
        <v>process-other-industry</v>
      </c>
      <c r="G1994" s="39">
        <f>INDEX('Crosswalk Particulates'!$E:$E,MATCH('2017 EPA Data'!$B1994,'Crosswalk Particulates'!$D:$D,0))</f>
        <v>0</v>
      </c>
      <c r="H1994" s="50">
        <f t="shared" si="31"/>
        <v>0</v>
      </c>
    </row>
    <row r="1995" spans="1:8" hidden="1">
      <c r="A1995" s="31" t="s">
        <v>2581</v>
      </c>
      <c r="B1995" s="31" t="s">
        <v>2511</v>
      </c>
      <c r="C1995" s="31" t="s">
        <v>2512</v>
      </c>
      <c r="D1995" s="41">
        <v>4080.5506434122299</v>
      </c>
      <c r="E1995" s="31" t="s">
        <v>2407</v>
      </c>
      <c r="F1995" s="35" t="str">
        <f>INDEX('Crosswalk Particulates'!$B:$B,MATCH('2017 EPA Data'!A1995,'Crosswalk Particulates'!$A:$A,0))</f>
        <v>Residential Buildings Sector</v>
      </c>
      <c r="G1995" s="39">
        <f>INDEX('Crosswalk Particulates'!$E:$E,MATCH('2017 EPA Data'!$B1995,'Crosswalk Particulates'!$D:$D,0))</f>
        <v>0</v>
      </c>
      <c r="H1995" s="50">
        <f t="shared" si="31"/>
        <v>0</v>
      </c>
    </row>
    <row r="1996" spans="1:8" hidden="1">
      <c r="A1996" s="31" t="s">
        <v>2473</v>
      </c>
      <c r="B1996" s="31" t="s">
        <v>2462</v>
      </c>
      <c r="C1996" s="31" t="s">
        <v>2406</v>
      </c>
      <c r="D1996" s="41">
        <v>4073.3221921067502</v>
      </c>
      <c r="E1996" s="31" t="s">
        <v>2407</v>
      </c>
      <c r="F1996" s="35" t="str">
        <f>INDEX('Crosswalk Particulates'!$B:$B,MATCH('2017 EPA Data'!A1996,'Crosswalk Particulates'!$A:$A,0))</f>
        <v>Electricity Sector</v>
      </c>
      <c r="G1996" s="39">
        <f>INDEX('Crosswalk Particulates'!$E:$E,MATCH('2017 EPA Data'!$B1996,'Crosswalk Particulates'!$D:$D,0))</f>
        <v>0</v>
      </c>
      <c r="H1996" s="50">
        <f t="shared" si="31"/>
        <v>0</v>
      </c>
    </row>
    <row r="1997" spans="1:8" hidden="1">
      <c r="A1997" s="31" t="s">
        <v>2490</v>
      </c>
      <c r="B1997" s="31" t="s">
        <v>2605</v>
      </c>
      <c r="D1997" s="41">
        <v>4053.5446973479598</v>
      </c>
      <c r="E1997" s="31" t="s">
        <v>2411</v>
      </c>
      <c r="F1997" s="35" t="str">
        <f>INDEX('Crosswalk Particulates'!$B:$B,MATCH('2017 EPA Data'!A1997,'Crosswalk Particulates'!$A:$A,0))</f>
        <v>Commercial Buildings Sector</v>
      </c>
      <c r="G1997" s="39" t="str">
        <f>INDEX('Crosswalk Particulates'!$E:$E,MATCH('2017 EPA Data'!$B1997,'Crosswalk Particulates'!$D:$D,0))</f>
        <v>BC</v>
      </c>
      <c r="H1997" s="50">
        <f t="shared" si="31"/>
        <v>3677318265.5949416</v>
      </c>
    </row>
    <row r="1998" spans="1:8" hidden="1">
      <c r="A1998" s="31" t="s">
        <v>2440</v>
      </c>
      <c r="B1998" s="31" t="s">
        <v>2510</v>
      </c>
      <c r="C1998" s="31" t="s">
        <v>2406</v>
      </c>
      <c r="D1998" s="41">
        <v>4051.3460609082031</v>
      </c>
      <c r="E1998" s="31" t="s">
        <v>2407</v>
      </c>
      <c r="F1998" s="35" t="str">
        <f>INDEX('Crosswalk Particulates'!$B:$B,MATCH('2017 EPA Data'!A1998,'Crosswalk Particulates'!$A:$A,0))</f>
        <v>industry-fuel-natural gas</v>
      </c>
      <c r="G1998" s="39">
        <f>INDEX('Crosswalk Particulates'!$E:$E,MATCH('2017 EPA Data'!$B1998,'Crosswalk Particulates'!$D:$D,0))</f>
        <v>0</v>
      </c>
      <c r="H1998" s="50">
        <f t="shared" si="31"/>
        <v>0</v>
      </c>
    </row>
    <row r="1999" spans="1:8" hidden="1">
      <c r="A1999" s="31" t="s">
        <v>2520</v>
      </c>
      <c r="B1999" s="31" t="s">
        <v>2499</v>
      </c>
      <c r="C1999" s="31" t="s">
        <v>2446</v>
      </c>
      <c r="D1999" s="41">
        <v>4045.6135763377001</v>
      </c>
      <c r="E1999" s="31" t="s">
        <v>2411</v>
      </c>
      <c r="F1999" s="35" t="str">
        <f>INDEX('Crosswalk Particulates'!$B:$B,MATCH('2017 EPA Data'!A1999,'Crosswalk Particulates'!$A:$A,0))</f>
        <v>Residential Buildings Sector</v>
      </c>
      <c r="G1999" s="39" t="str">
        <f>INDEX('Crosswalk Particulates'!$E:$E,MATCH('2017 EPA Data'!$B1999,'Crosswalk Particulates'!$D:$D,0))</f>
        <v>PM25</v>
      </c>
      <c r="H1999" s="50">
        <f t="shared" si="31"/>
        <v>3670123265.0866818</v>
      </c>
    </row>
    <row r="2000" spans="1:8" hidden="1">
      <c r="A2000" s="31" t="s">
        <v>2508</v>
      </c>
      <c r="B2000" s="31" t="s">
        <v>2595</v>
      </c>
      <c r="C2000" s="31" t="s">
        <v>2406</v>
      </c>
      <c r="D2000" s="41">
        <v>4039.2630008219999</v>
      </c>
      <c r="E2000" s="31" t="s">
        <v>2407</v>
      </c>
      <c r="F2000" s="35" t="str">
        <f>INDEX('Crosswalk Particulates'!$B:$B,MATCH('2017 EPA Data'!A2000,'Crosswalk Particulates'!$A:$A,0))</f>
        <v>process-iron and steel-industry</v>
      </c>
      <c r="G2000" s="39">
        <f>INDEX('Crosswalk Particulates'!$E:$E,MATCH('2017 EPA Data'!$B2000,'Crosswalk Particulates'!$D:$D,0))</f>
        <v>0</v>
      </c>
      <c r="H2000" s="50">
        <f t="shared" si="31"/>
        <v>0</v>
      </c>
    </row>
    <row r="2001" spans="1:8" hidden="1">
      <c r="A2001" s="31" t="s">
        <v>2490</v>
      </c>
      <c r="B2001" s="31" t="s">
        <v>2515</v>
      </c>
      <c r="C2001" s="31" t="s">
        <v>2406</v>
      </c>
      <c r="D2001" s="41">
        <v>4032.5864453377999</v>
      </c>
      <c r="E2001" s="31" t="s">
        <v>2407</v>
      </c>
      <c r="F2001" s="35" t="str">
        <f>INDEX('Crosswalk Particulates'!$B:$B,MATCH('2017 EPA Data'!A2001,'Crosswalk Particulates'!$A:$A,0))</f>
        <v>Commercial Buildings Sector</v>
      </c>
      <c r="G2001" s="39">
        <f>INDEX('Crosswalk Particulates'!$E:$E,MATCH('2017 EPA Data'!$B2001,'Crosswalk Particulates'!$D:$D,0))</f>
        <v>0</v>
      </c>
      <c r="H2001" s="50">
        <f t="shared" si="31"/>
        <v>0</v>
      </c>
    </row>
    <row r="2002" spans="1:8" hidden="1">
      <c r="A2002" s="31" t="s">
        <v>2419</v>
      </c>
      <c r="B2002" s="31" t="s">
        <v>2463</v>
      </c>
      <c r="C2002" s="31" t="s">
        <v>2406</v>
      </c>
      <c r="D2002" s="41">
        <v>4032.0970987638721</v>
      </c>
      <c r="E2002" s="31" t="s">
        <v>2407</v>
      </c>
      <c r="F2002" s="35" t="str">
        <f>INDEX('Crosswalk Particulates'!$B:$B,MATCH('2017 EPA Data'!A2002,'Crosswalk Particulates'!$A:$A,0))</f>
        <v>process-other-industry</v>
      </c>
      <c r="G2002" s="39">
        <f>INDEX('Crosswalk Particulates'!$E:$E,MATCH('2017 EPA Data'!$B2002,'Crosswalk Particulates'!$D:$D,0))</f>
        <v>0</v>
      </c>
      <c r="H2002" s="50">
        <f t="shared" si="31"/>
        <v>0</v>
      </c>
    </row>
    <row r="2003" spans="1:8" hidden="1">
      <c r="A2003" s="31" t="s">
        <v>2481</v>
      </c>
      <c r="B2003" s="31" t="s">
        <v>2642</v>
      </c>
      <c r="D2003" s="41">
        <v>4023.9929188150677</v>
      </c>
      <c r="E2003" s="31" t="s">
        <v>2411</v>
      </c>
      <c r="F2003" s="35" t="str">
        <f>INDEX('Crosswalk Particulates'!$B:$B,MATCH('2017 EPA Data'!A2003,'Crosswalk Particulates'!$A:$A,0))</f>
        <v>process-ngps-industry</v>
      </c>
      <c r="G2003" s="39">
        <f>INDEX('Crosswalk Particulates'!$E:$E,MATCH('2017 EPA Data'!$B2003,'Crosswalk Particulates'!$D:$D,0))</f>
        <v>0</v>
      </c>
      <c r="H2003" s="50">
        <f t="shared" si="31"/>
        <v>3650509311.1874771</v>
      </c>
    </row>
    <row r="2004" spans="1:8" hidden="1">
      <c r="A2004" s="31" t="s">
        <v>2508</v>
      </c>
      <c r="B2004" s="31" t="s">
        <v>2597</v>
      </c>
      <c r="C2004" s="31" t="s">
        <v>2406</v>
      </c>
      <c r="D2004" s="41">
        <v>4022.4322000000002</v>
      </c>
      <c r="E2004" s="31" t="s">
        <v>2407</v>
      </c>
      <c r="F2004" s="35" t="str">
        <f>INDEX('Crosswalk Particulates'!$B:$B,MATCH('2017 EPA Data'!A2004,'Crosswalk Particulates'!$A:$A,0))</f>
        <v>process-iron and steel-industry</v>
      </c>
      <c r="G2004" s="39">
        <f>INDEX('Crosswalk Particulates'!$E:$E,MATCH('2017 EPA Data'!$B2004,'Crosswalk Particulates'!$D:$D,0))</f>
        <v>0</v>
      </c>
      <c r="H2004" s="50">
        <f t="shared" si="31"/>
        <v>0</v>
      </c>
    </row>
    <row r="2005" spans="1:8" hidden="1">
      <c r="A2005" s="31" t="s">
        <v>2485</v>
      </c>
      <c r="B2005" s="31" t="s">
        <v>2573</v>
      </c>
      <c r="C2005" s="31" t="s">
        <v>2406</v>
      </c>
      <c r="D2005" s="41">
        <v>4021.63781995</v>
      </c>
      <c r="E2005" s="31" t="s">
        <v>2407</v>
      </c>
      <c r="F2005" s="35" t="str">
        <f>INDEX('Crosswalk Particulates'!$B:$B,MATCH('2017 EPA Data'!A2005,'Crosswalk Particulates'!$A:$A,0))</f>
        <v>industry-fuel-coal</v>
      </c>
      <c r="G2005" s="39">
        <f>INDEX('Crosswalk Particulates'!$E:$E,MATCH('2017 EPA Data'!$B2005,'Crosswalk Particulates'!$D:$D,0))</f>
        <v>0</v>
      </c>
      <c r="H2005" s="50">
        <f t="shared" si="31"/>
        <v>0</v>
      </c>
    </row>
    <row r="2006" spans="1:8" hidden="1">
      <c r="A2006" s="31" t="s">
        <v>2454</v>
      </c>
      <c r="B2006" s="31" t="s">
        <v>2609</v>
      </c>
      <c r="C2006" s="31" t="s">
        <v>2406</v>
      </c>
      <c r="D2006" s="41">
        <v>4020.3898279250002</v>
      </c>
      <c r="E2006" s="31" t="s">
        <v>2407</v>
      </c>
      <c r="F2006" s="35" t="str">
        <f>INDEX('Crosswalk Particulates'!$B:$B,MATCH('2017 EPA Data'!A2006,'Crosswalk Particulates'!$A:$A,0))</f>
        <v>Electricity Sector</v>
      </c>
      <c r="G2006" s="39">
        <f>INDEX('Crosswalk Particulates'!$E:$E,MATCH('2017 EPA Data'!$B2006,'Crosswalk Particulates'!$D:$D,0))</f>
        <v>0</v>
      </c>
      <c r="H2006" s="50">
        <f t="shared" si="31"/>
        <v>0</v>
      </c>
    </row>
    <row r="2007" spans="1:8" hidden="1">
      <c r="A2007" s="31" t="s">
        <v>2431</v>
      </c>
      <c r="B2007" s="31" t="s">
        <v>2523</v>
      </c>
      <c r="D2007" s="41">
        <v>4019.5580778853441</v>
      </c>
      <c r="E2007" s="31" t="s">
        <v>2411</v>
      </c>
      <c r="F2007" s="35" t="str">
        <f>INDEX('Crosswalk Particulates'!$B:$B,MATCH('2017 EPA Data'!A2007,'Crosswalk Particulates'!$A:$A,0))</f>
        <v>process-ngps-industry</v>
      </c>
      <c r="G2007" s="39" t="str">
        <f>INDEX('Crosswalk Particulates'!$E:$E,MATCH('2017 EPA Data'!$B2007,'Crosswalk Particulates'!$D:$D,0))</f>
        <v>OC</v>
      </c>
      <c r="H2007" s="50">
        <f t="shared" si="31"/>
        <v>3646486086.3870821</v>
      </c>
    </row>
    <row r="2008" spans="1:8" hidden="1">
      <c r="A2008" s="31" t="s">
        <v>2491</v>
      </c>
      <c r="B2008" s="31" t="s">
        <v>2629</v>
      </c>
      <c r="C2008" s="31" t="s">
        <v>2406</v>
      </c>
      <c r="D2008" s="41">
        <v>4008.1333407102006</v>
      </c>
      <c r="E2008" s="31" t="s">
        <v>2407</v>
      </c>
      <c r="F2008" s="35" t="str">
        <f>INDEX('Crosswalk Particulates'!$B:$B,MATCH('2017 EPA Data'!A2008,'Crosswalk Particulates'!$A:$A,0))</f>
        <v>process-other-industry</v>
      </c>
      <c r="G2008" s="39">
        <f>INDEX('Crosswalk Particulates'!$E:$E,MATCH('2017 EPA Data'!$B2008,'Crosswalk Particulates'!$D:$D,0))</f>
        <v>0</v>
      </c>
      <c r="H2008" s="50">
        <f t="shared" si="31"/>
        <v>0</v>
      </c>
    </row>
    <row r="2009" spans="1:8" hidden="1">
      <c r="A2009" s="31" t="s">
        <v>2416</v>
      </c>
      <c r="B2009" s="31" t="s">
        <v>2642</v>
      </c>
      <c r="D2009" s="41">
        <v>3995.0377460770451</v>
      </c>
      <c r="E2009" s="31" t="s">
        <v>2411</v>
      </c>
      <c r="F2009" s="35" t="str">
        <f>INDEX('Crosswalk Particulates'!$B:$B,MATCH('2017 EPA Data'!A2009,'Crosswalk Particulates'!$A:$A,0))</f>
        <v>Transportation Sector</v>
      </c>
      <c r="G2009" s="39">
        <f>INDEX('Crosswalk Particulates'!$E:$E,MATCH('2017 EPA Data'!$B2009,'Crosswalk Particulates'!$D:$D,0))</f>
        <v>0</v>
      </c>
      <c r="H2009" s="50">
        <f t="shared" si="31"/>
        <v>3624241589.0965748</v>
      </c>
    </row>
    <row r="2010" spans="1:8" hidden="1">
      <c r="A2010" s="31" t="s">
        <v>2508</v>
      </c>
      <c r="B2010" s="31" t="s">
        <v>2483</v>
      </c>
      <c r="C2010" s="31" t="s">
        <v>2406</v>
      </c>
      <c r="D2010" s="41">
        <v>3990.5880000000002</v>
      </c>
      <c r="E2010" s="31" t="s">
        <v>2407</v>
      </c>
      <c r="F2010" s="35" t="str">
        <f>INDEX('Crosswalk Particulates'!$B:$B,MATCH('2017 EPA Data'!A2010,'Crosswalk Particulates'!$A:$A,0))</f>
        <v>process-iron and steel-industry</v>
      </c>
      <c r="G2010" s="39">
        <f>INDEX('Crosswalk Particulates'!$E:$E,MATCH('2017 EPA Data'!$B2010,'Crosswalk Particulates'!$D:$D,0))</f>
        <v>0</v>
      </c>
      <c r="H2010" s="50">
        <f t="shared" si="31"/>
        <v>0</v>
      </c>
    </row>
    <row r="2011" spans="1:8" hidden="1">
      <c r="A2011" s="31" t="s">
        <v>2536</v>
      </c>
      <c r="B2011" s="31" t="s">
        <v>2424</v>
      </c>
      <c r="C2011" s="31" t="s">
        <v>2406</v>
      </c>
      <c r="D2011" s="41">
        <v>3977.73156346</v>
      </c>
      <c r="E2011" s="31" t="s">
        <v>2407</v>
      </c>
      <c r="F2011" s="35" t="str">
        <f>INDEX('Crosswalk Particulates'!$B:$B,MATCH('2017 EPA Data'!A2011,'Crosswalk Particulates'!$A:$A,0))</f>
        <v>process-mining-industry</v>
      </c>
      <c r="G2011" s="39">
        <f>INDEX('Crosswalk Particulates'!$E:$E,MATCH('2017 EPA Data'!$B2011,'Crosswalk Particulates'!$D:$D,0))</f>
        <v>0</v>
      </c>
      <c r="H2011" s="50">
        <f t="shared" si="31"/>
        <v>0</v>
      </c>
    </row>
    <row r="2012" spans="1:8" hidden="1">
      <c r="A2012" s="31" t="s">
        <v>2444</v>
      </c>
      <c r="B2012" s="31" t="s">
        <v>2599</v>
      </c>
      <c r="C2012" s="31" t="s">
        <v>2406</v>
      </c>
      <c r="D2012" s="41">
        <v>3961.8661126279999</v>
      </c>
      <c r="E2012" s="31" t="s">
        <v>2407</v>
      </c>
      <c r="F2012" s="35" t="str">
        <f>INDEX('Crosswalk Particulates'!$B:$B,MATCH('2017 EPA Data'!A2012,'Crosswalk Particulates'!$A:$A,0))</f>
        <v>process-other-industry</v>
      </c>
      <c r="G2012" s="39">
        <f>INDEX('Crosswalk Particulates'!$E:$E,MATCH('2017 EPA Data'!$B2012,'Crosswalk Particulates'!$D:$D,0))</f>
        <v>0</v>
      </c>
      <c r="H2012" s="50">
        <f t="shared" si="31"/>
        <v>0</v>
      </c>
    </row>
    <row r="2013" spans="1:8" hidden="1">
      <c r="A2013" s="31" t="s">
        <v>2485</v>
      </c>
      <c r="B2013" s="31" t="s">
        <v>2575</v>
      </c>
      <c r="C2013" s="31" t="s">
        <v>2406</v>
      </c>
      <c r="D2013" s="41">
        <v>3944.3371719942002</v>
      </c>
      <c r="E2013" s="31" t="s">
        <v>2407</v>
      </c>
      <c r="F2013" s="35" t="str">
        <f>INDEX('Crosswalk Particulates'!$B:$B,MATCH('2017 EPA Data'!A2013,'Crosswalk Particulates'!$A:$A,0))</f>
        <v>industry-fuel-coal</v>
      </c>
      <c r="G2013" s="39">
        <f>INDEX('Crosswalk Particulates'!$E:$E,MATCH('2017 EPA Data'!$B2013,'Crosswalk Particulates'!$D:$D,0))</f>
        <v>0</v>
      </c>
      <c r="H2013" s="50">
        <f t="shared" si="31"/>
        <v>0</v>
      </c>
    </row>
    <row r="2014" spans="1:8" hidden="1">
      <c r="A2014" s="31" t="s">
        <v>2508</v>
      </c>
      <c r="B2014" s="31" t="s">
        <v>2457</v>
      </c>
      <c r="C2014" s="31" t="s">
        <v>2406</v>
      </c>
      <c r="D2014" s="41">
        <v>3942.2353668000001</v>
      </c>
      <c r="E2014" s="31" t="s">
        <v>2407</v>
      </c>
      <c r="F2014" s="35" t="str">
        <f>INDEX('Crosswalk Particulates'!$B:$B,MATCH('2017 EPA Data'!A2014,'Crosswalk Particulates'!$A:$A,0))</f>
        <v>process-iron and steel-industry</v>
      </c>
      <c r="G2014" s="39">
        <f>INDEX('Crosswalk Particulates'!$E:$E,MATCH('2017 EPA Data'!$B2014,'Crosswalk Particulates'!$D:$D,0))</f>
        <v>0</v>
      </c>
      <c r="H2014" s="50">
        <f t="shared" si="31"/>
        <v>0</v>
      </c>
    </row>
    <row r="2015" spans="1:8" hidden="1">
      <c r="A2015" s="31" t="s">
        <v>2475</v>
      </c>
      <c r="B2015" s="31" t="s">
        <v>2628</v>
      </c>
      <c r="C2015" s="31" t="s">
        <v>2406</v>
      </c>
      <c r="D2015" s="41">
        <v>3935.1284999999998</v>
      </c>
      <c r="E2015" s="31" t="s">
        <v>2407</v>
      </c>
      <c r="F2015" s="35" t="str">
        <f>INDEX('Crosswalk Particulates'!$B:$B,MATCH('2017 EPA Data'!A2015,'Crosswalk Particulates'!$A:$A,0))</f>
        <v>process-other-industry</v>
      </c>
      <c r="G2015" s="39">
        <f>INDEX('Crosswalk Particulates'!$E:$E,MATCH('2017 EPA Data'!$B2015,'Crosswalk Particulates'!$D:$D,0))</f>
        <v>0</v>
      </c>
      <c r="H2015" s="50">
        <f t="shared" si="31"/>
        <v>0</v>
      </c>
    </row>
    <row r="2016" spans="1:8" hidden="1">
      <c r="A2016" s="31" t="s">
        <v>2452</v>
      </c>
      <c r="B2016" s="31" t="s">
        <v>2420</v>
      </c>
      <c r="C2016" s="31" t="s">
        <v>2406</v>
      </c>
      <c r="D2016" s="41">
        <v>3925.1154155417735</v>
      </c>
      <c r="E2016" s="31" t="s">
        <v>2407</v>
      </c>
      <c r="F2016" s="35" t="str">
        <f>INDEX('Crosswalk Particulates'!$B:$B,MATCH('2017 EPA Data'!A2016,'Crosswalk Particulates'!$A:$A,0))</f>
        <v>Other-EPA</v>
      </c>
      <c r="G2016" s="39">
        <f>INDEX('Crosswalk Particulates'!$E:$E,MATCH('2017 EPA Data'!$B2016,'Crosswalk Particulates'!$D:$D,0))</f>
        <v>0</v>
      </c>
      <c r="H2016" s="50">
        <f t="shared" si="31"/>
        <v>0</v>
      </c>
    </row>
    <row r="2017" spans="1:8" hidden="1">
      <c r="A2017" s="31" t="s">
        <v>2481</v>
      </c>
      <c r="B2017" s="31" t="s">
        <v>2556</v>
      </c>
      <c r="C2017" s="31" t="s">
        <v>2406</v>
      </c>
      <c r="D2017" s="41">
        <v>3914.2237387999999</v>
      </c>
      <c r="E2017" s="31" t="s">
        <v>2407</v>
      </c>
      <c r="F2017" s="35" t="str">
        <f>INDEX('Crosswalk Particulates'!$B:$B,MATCH('2017 EPA Data'!A2017,'Crosswalk Particulates'!$A:$A,0))</f>
        <v>process-ngps-industry</v>
      </c>
      <c r="G2017" s="39">
        <f>INDEX('Crosswalk Particulates'!$E:$E,MATCH('2017 EPA Data'!$B2017,'Crosswalk Particulates'!$D:$D,0))</f>
        <v>0</v>
      </c>
      <c r="H2017" s="50">
        <f t="shared" si="31"/>
        <v>0</v>
      </c>
    </row>
    <row r="2018" spans="1:8" hidden="1">
      <c r="A2018" s="31" t="s">
        <v>2544</v>
      </c>
      <c r="B2018" s="31" t="s">
        <v>2498</v>
      </c>
      <c r="C2018" s="31" t="s">
        <v>2446</v>
      </c>
      <c r="D2018" s="41">
        <v>3901.7879310492299</v>
      </c>
      <c r="E2018" s="31" t="s">
        <v>2411</v>
      </c>
      <c r="F2018" s="35" t="str">
        <f>INDEX('Crosswalk Particulates'!$B:$B,MATCH('2017 EPA Data'!A2018,'Crosswalk Particulates'!$A:$A,0))</f>
        <v>Commercial Buildings Sector</v>
      </c>
      <c r="G2018" s="39" t="str">
        <f>INDEX('Crosswalk Particulates'!$E:$E,MATCH('2017 EPA Data'!$B2018,'Crosswalk Particulates'!$D:$D,0))</f>
        <v>NOX</v>
      </c>
      <c r="H2018" s="50">
        <f t="shared" si="31"/>
        <v>3539646679.2909708</v>
      </c>
    </row>
    <row r="2019" spans="1:8" hidden="1">
      <c r="A2019" s="31" t="s">
        <v>2475</v>
      </c>
      <c r="B2019" s="31" t="s">
        <v>2634</v>
      </c>
      <c r="C2019" s="31" t="s">
        <v>2406</v>
      </c>
      <c r="D2019" s="41">
        <v>3901.6003000000001</v>
      </c>
      <c r="E2019" s="31" t="s">
        <v>2407</v>
      </c>
      <c r="F2019" s="35" t="str">
        <f>INDEX('Crosswalk Particulates'!$B:$B,MATCH('2017 EPA Data'!A2019,'Crosswalk Particulates'!$A:$A,0))</f>
        <v>process-other-industry</v>
      </c>
      <c r="G2019" s="39">
        <f>INDEX('Crosswalk Particulates'!$E:$E,MATCH('2017 EPA Data'!$B2019,'Crosswalk Particulates'!$D:$D,0))</f>
        <v>0</v>
      </c>
      <c r="H2019" s="50">
        <f t="shared" si="31"/>
        <v>0</v>
      </c>
    </row>
    <row r="2020" spans="1:8" hidden="1">
      <c r="A2020" s="31" t="s">
        <v>2454</v>
      </c>
      <c r="B2020" s="31" t="s">
        <v>2502</v>
      </c>
      <c r="C2020" s="31" t="s">
        <v>2406</v>
      </c>
      <c r="D2020" s="41">
        <v>3899.5131097100002</v>
      </c>
      <c r="E2020" s="31" t="s">
        <v>2407</v>
      </c>
      <c r="F2020" s="35" t="str">
        <f>INDEX('Crosswalk Particulates'!$B:$B,MATCH('2017 EPA Data'!A2020,'Crosswalk Particulates'!$A:$A,0))</f>
        <v>Electricity Sector</v>
      </c>
      <c r="G2020" s="39">
        <f>INDEX('Crosswalk Particulates'!$E:$E,MATCH('2017 EPA Data'!$B2020,'Crosswalk Particulates'!$D:$D,0))</f>
        <v>0</v>
      </c>
      <c r="H2020" s="50">
        <f t="shared" si="31"/>
        <v>0</v>
      </c>
    </row>
    <row r="2021" spans="1:8" hidden="1">
      <c r="A2021" s="31" t="s">
        <v>2431</v>
      </c>
      <c r="B2021" s="31" t="s">
        <v>2432</v>
      </c>
      <c r="C2021" s="31" t="s">
        <v>2406</v>
      </c>
      <c r="D2021" s="41">
        <v>3894.8</v>
      </c>
      <c r="E2021" s="31" t="s">
        <v>2407</v>
      </c>
      <c r="F2021" s="35" t="str">
        <f>INDEX('Crosswalk Particulates'!$B:$B,MATCH('2017 EPA Data'!A2021,'Crosswalk Particulates'!$A:$A,0))</f>
        <v>process-ngps-industry</v>
      </c>
      <c r="G2021" s="39">
        <f>INDEX('Crosswalk Particulates'!$E:$E,MATCH('2017 EPA Data'!$B2021,'Crosswalk Particulates'!$D:$D,0))</f>
        <v>0</v>
      </c>
      <c r="H2021" s="50">
        <f t="shared" si="31"/>
        <v>0</v>
      </c>
    </row>
    <row r="2022" spans="1:8" hidden="1">
      <c r="A2022" s="31" t="s">
        <v>2558</v>
      </c>
      <c r="B2022" s="31" t="s">
        <v>2428</v>
      </c>
      <c r="C2022" s="31" t="s">
        <v>2406</v>
      </c>
      <c r="D2022" s="41">
        <v>3883.4608104260001</v>
      </c>
      <c r="E2022" s="31" t="s">
        <v>2407</v>
      </c>
      <c r="F2022" s="35" t="str">
        <f>INDEX('Crosswalk Particulates'!$B:$B,MATCH('2017 EPA Data'!A2022,'Crosswalk Particulates'!$A:$A,0))</f>
        <v>Commercial Buildings Sector</v>
      </c>
      <c r="G2022" s="39">
        <f>INDEX('Crosswalk Particulates'!$E:$E,MATCH('2017 EPA Data'!$B2022,'Crosswalk Particulates'!$D:$D,0))</f>
        <v>0</v>
      </c>
      <c r="H2022" s="50">
        <f t="shared" si="31"/>
        <v>0</v>
      </c>
    </row>
    <row r="2023" spans="1:8" hidden="1">
      <c r="A2023" s="31" t="s">
        <v>2423</v>
      </c>
      <c r="B2023" s="31" t="s">
        <v>2486</v>
      </c>
      <c r="C2023" s="31" t="s">
        <v>2410</v>
      </c>
      <c r="D2023" s="41">
        <v>3882.6987965672511</v>
      </c>
      <c r="E2023" s="31" t="s">
        <v>2411</v>
      </c>
      <c r="F2023" s="35" t="str">
        <f>INDEX('Crosswalk Particulates'!$B:$B,MATCH('2017 EPA Data'!A2023,'Crosswalk Particulates'!$A:$A,0))</f>
        <v>Other-EPA</v>
      </c>
      <c r="G2023" s="39" t="str">
        <f>INDEX('Crosswalk Particulates'!$E:$E,MATCH('2017 EPA Data'!$B2023,'Crosswalk Particulates'!$D:$D,0))</f>
        <v>CH4</v>
      </c>
      <c r="H2023" s="50">
        <f t="shared" si="31"/>
        <v>3522329287.1943932</v>
      </c>
    </row>
    <row r="2024" spans="1:8" hidden="1">
      <c r="A2024" s="31" t="s">
        <v>2444</v>
      </c>
      <c r="B2024" s="31" t="s">
        <v>2413</v>
      </c>
      <c r="C2024" s="31" t="s">
        <v>2406</v>
      </c>
      <c r="D2024" s="41">
        <v>3882.3882020999999</v>
      </c>
      <c r="E2024" s="31" t="s">
        <v>2407</v>
      </c>
      <c r="F2024" s="35" t="str">
        <f>INDEX('Crosswalk Particulates'!$B:$B,MATCH('2017 EPA Data'!A2024,'Crosswalk Particulates'!$A:$A,0))</f>
        <v>process-other-industry</v>
      </c>
      <c r="G2024" s="39">
        <f>INDEX('Crosswalk Particulates'!$E:$E,MATCH('2017 EPA Data'!$B2024,'Crosswalk Particulates'!$D:$D,0))</f>
        <v>0</v>
      </c>
      <c r="H2024" s="50">
        <f t="shared" si="31"/>
        <v>0</v>
      </c>
    </row>
    <row r="2025" spans="1:8" hidden="1">
      <c r="A2025" s="31" t="s">
        <v>2473</v>
      </c>
      <c r="B2025" s="31" t="s">
        <v>2619</v>
      </c>
      <c r="C2025" s="31" t="s">
        <v>2406</v>
      </c>
      <c r="D2025" s="41">
        <v>3877.5162267999999</v>
      </c>
      <c r="E2025" s="31" t="s">
        <v>2407</v>
      </c>
      <c r="F2025" s="35" t="str">
        <f>INDEX('Crosswalk Particulates'!$B:$B,MATCH('2017 EPA Data'!A2025,'Crosswalk Particulates'!$A:$A,0))</f>
        <v>Electricity Sector</v>
      </c>
      <c r="G2025" s="39">
        <f>INDEX('Crosswalk Particulates'!$E:$E,MATCH('2017 EPA Data'!$B2025,'Crosswalk Particulates'!$D:$D,0))</f>
        <v>0</v>
      </c>
      <c r="H2025" s="50">
        <f t="shared" si="31"/>
        <v>0</v>
      </c>
    </row>
    <row r="2026" spans="1:8" hidden="1">
      <c r="A2026" s="31" t="s">
        <v>2416</v>
      </c>
      <c r="B2026" s="31" t="s">
        <v>2504</v>
      </c>
      <c r="C2026" s="31" t="s">
        <v>2446</v>
      </c>
      <c r="D2026" s="41">
        <v>3871.8162701453966</v>
      </c>
      <c r="E2026" s="31" t="s">
        <v>2411</v>
      </c>
      <c r="F2026" s="35" t="str">
        <f>INDEX('Crosswalk Particulates'!$B:$B,MATCH('2017 EPA Data'!A2026,'Crosswalk Particulates'!$A:$A,0))</f>
        <v>Transportation Sector</v>
      </c>
      <c r="G2026" s="39" t="str">
        <f>INDEX('Crosswalk Particulates'!$E:$E,MATCH('2017 EPA Data'!$B2026,'Crosswalk Particulates'!$D:$D,0))</f>
        <v>SOx</v>
      </c>
      <c r="H2026" s="50">
        <f t="shared" si="31"/>
        <v>3512456813.5509949</v>
      </c>
    </row>
    <row r="2027" spans="1:8" hidden="1">
      <c r="A2027" s="31" t="s">
        <v>2475</v>
      </c>
      <c r="B2027" s="31" t="s">
        <v>2580</v>
      </c>
      <c r="C2027" s="31" t="s">
        <v>2406</v>
      </c>
      <c r="D2027" s="41">
        <v>3870.2675317779999</v>
      </c>
      <c r="E2027" s="31" t="s">
        <v>2407</v>
      </c>
      <c r="F2027" s="35" t="str">
        <f>INDEX('Crosswalk Particulates'!$B:$B,MATCH('2017 EPA Data'!A2027,'Crosswalk Particulates'!$A:$A,0))</f>
        <v>process-other-industry</v>
      </c>
      <c r="G2027" s="39">
        <f>INDEX('Crosswalk Particulates'!$E:$E,MATCH('2017 EPA Data'!$B2027,'Crosswalk Particulates'!$D:$D,0))</f>
        <v>0</v>
      </c>
      <c r="H2027" s="50">
        <f t="shared" si="31"/>
        <v>0</v>
      </c>
    </row>
    <row r="2028" spans="1:8" hidden="1">
      <c r="A2028" s="31" t="s">
        <v>2490</v>
      </c>
      <c r="B2028" s="31" t="s">
        <v>2530</v>
      </c>
      <c r="C2028" s="31" t="s">
        <v>2406</v>
      </c>
      <c r="D2028" s="41">
        <v>3853.1380622588135</v>
      </c>
      <c r="E2028" s="31" t="s">
        <v>2407</v>
      </c>
      <c r="F2028" s="35" t="str">
        <f>INDEX('Crosswalk Particulates'!$B:$B,MATCH('2017 EPA Data'!A2028,'Crosswalk Particulates'!$A:$A,0))</f>
        <v>Commercial Buildings Sector</v>
      </c>
      <c r="G2028" s="39">
        <f>INDEX('Crosswalk Particulates'!$E:$E,MATCH('2017 EPA Data'!$B2028,'Crosswalk Particulates'!$D:$D,0))</f>
        <v>0</v>
      </c>
      <c r="H2028" s="50">
        <f t="shared" si="31"/>
        <v>0</v>
      </c>
    </row>
    <row r="2029" spans="1:8" hidden="1">
      <c r="A2029" s="31" t="s">
        <v>2490</v>
      </c>
      <c r="B2029" s="31" t="s">
        <v>2556</v>
      </c>
      <c r="C2029" s="31" t="s">
        <v>2406</v>
      </c>
      <c r="D2029" s="41">
        <v>3853.1380622588135</v>
      </c>
      <c r="E2029" s="31" t="s">
        <v>2407</v>
      </c>
      <c r="F2029" s="35" t="str">
        <f>INDEX('Crosswalk Particulates'!$B:$B,MATCH('2017 EPA Data'!A2029,'Crosswalk Particulates'!$A:$A,0))</f>
        <v>Commercial Buildings Sector</v>
      </c>
      <c r="G2029" s="39">
        <f>INDEX('Crosswalk Particulates'!$E:$E,MATCH('2017 EPA Data'!$B2029,'Crosswalk Particulates'!$D:$D,0))</f>
        <v>0</v>
      </c>
      <c r="H2029" s="50">
        <f t="shared" si="31"/>
        <v>0</v>
      </c>
    </row>
    <row r="2030" spans="1:8" hidden="1">
      <c r="A2030" s="31" t="s">
        <v>2581</v>
      </c>
      <c r="B2030" s="31" t="s">
        <v>2479</v>
      </c>
      <c r="C2030" s="31" t="s">
        <v>2446</v>
      </c>
      <c r="D2030" s="41">
        <v>3835.1735042692526</v>
      </c>
      <c r="E2030" s="31" t="s">
        <v>2411</v>
      </c>
      <c r="F2030" s="35" t="str">
        <f>INDEX('Crosswalk Particulates'!$B:$B,MATCH('2017 EPA Data'!A2030,'Crosswalk Particulates'!$A:$A,0))</f>
        <v>Residential Buildings Sector</v>
      </c>
      <c r="G2030" s="39" t="str">
        <f>INDEX('Crosswalk Particulates'!$E:$E,MATCH('2017 EPA Data'!$B2030,'Crosswalk Particulates'!$D:$D,0))</f>
        <v>PM10</v>
      </c>
      <c r="H2030" s="50">
        <f t="shared" si="31"/>
        <v>3479215015.9839368</v>
      </c>
    </row>
    <row r="2031" spans="1:8" hidden="1">
      <c r="A2031" s="31" t="s">
        <v>2473</v>
      </c>
      <c r="B2031" s="31" t="s">
        <v>2539</v>
      </c>
      <c r="C2031" s="31" t="s">
        <v>2406</v>
      </c>
      <c r="D2031" s="41">
        <v>3827.5266466684602</v>
      </c>
      <c r="E2031" s="31" t="s">
        <v>2407</v>
      </c>
      <c r="F2031" s="35" t="str">
        <f>INDEX('Crosswalk Particulates'!$B:$B,MATCH('2017 EPA Data'!A2031,'Crosswalk Particulates'!$A:$A,0))</f>
        <v>Electricity Sector</v>
      </c>
      <c r="G2031" s="39">
        <f>INDEX('Crosswalk Particulates'!$E:$E,MATCH('2017 EPA Data'!$B2031,'Crosswalk Particulates'!$D:$D,0))</f>
        <v>0</v>
      </c>
      <c r="H2031" s="50">
        <f t="shared" si="31"/>
        <v>0</v>
      </c>
    </row>
    <row r="2032" spans="1:8" hidden="1">
      <c r="A2032" s="31" t="s">
        <v>2454</v>
      </c>
      <c r="B2032" s="31" t="s">
        <v>2426</v>
      </c>
      <c r="C2032" s="31" t="s">
        <v>2406</v>
      </c>
      <c r="D2032" s="41">
        <v>3766.8374857387998</v>
      </c>
      <c r="E2032" s="31" t="s">
        <v>2407</v>
      </c>
      <c r="F2032" s="35" t="str">
        <f>INDEX('Crosswalk Particulates'!$B:$B,MATCH('2017 EPA Data'!A2032,'Crosswalk Particulates'!$A:$A,0))</f>
        <v>Electricity Sector</v>
      </c>
      <c r="G2032" s="39">
        <f>INDEX('Crosswalk Particulates'!$E:$E,MATCH('2017 EPA Data'!$B2032,'Crosswalk Particulates'!$D:$D,0))</f>
        <v>0</v>
      </c>
      <c r="H2032" s="50">
        <f t="shared" si="31"/>
        <v>0</v>
      </c>
    </row>
    <row r="2033" spans="1:8" hidden="1">
      <c r="A2033" s="31" t="s">
        <v>2436</v>
      </c>
      <c r="B2033" s="31" t="s">
        <v>2659</v>
      </c>
      <c r="C2033" s="31" t="s">
        <v>2406</v>
      </c>
      <c r="D2033" s="41">
        <v>3760.3559581889999</v>
      </c>
      <c r="E2033" s="31" t="s">
        <v>2407</v>
      </c>
      <c r="F2033" s="35" t="str">
        <f>INDEX('Crosswalk Particulates'!$B:$B,MATCH('2017 EPA Data'!A2033,'Crosswalk Particulates'!$A:$A,0))</f>
        <v>process-other-industry</v>
      </c>
      <c r="G2033" s="39">
        <f>INDEX('Crosswalk Particulates'!$E:$E,MATCH('2017 EPA Data'!$B2033,'Crosswalk Particulates'!$D:$D,0))</f>
        <v>0</v>
      </c>
      <c r="H2033" s="50">
        <f t="shared" si="31"/>
        <v>0</v>
      </c>
    </row>
    <row r="2034" spans="1:8" hidden="1">
      <c r="A2034" s="31" t="s">
        <v>2448</v>
      </c>
      <c r="B2034" s="31" t="s">
        <v>2642</v>
      </c>
      <c r="D2034" s="41">
        <v>3758.3386225286554</v>
      </c>
      <c r="E2034" s="31" t="s">
        <v>2411</v>
      </c>
      <c r="F2034" s="35" t="str">
        <f>INDEX('Crosswalk Particulates'!$B:$B,MATCH('2017 EPA Data'!A2034,'Crosswalk Particulates'!$A:$A,0))</f>
        <v>process-waste-industry</v>
      </c>
      <c r="G2034" s="39">
        <f>INDEX('Crosswalk Particulates'!$E:$E,MATCH('2017 EPA Data'!$B2034,'Crosswalk Particulates'!$D:$D,0))</f>
        <v>0</v>
      </c>
      <c r="H2034" s="50">
        <f t="shared" si="31"/>
        <v>3409511500.8742151</v>
      </c>
    </row>
    <row r="2035" spans="1:8" hidden="1">
      <c r="A2035" s="31" t="s">
        <v>2485</v>
      </c>
      <c r="B2035" s="31" t="s">
        <v>2579</v>
      </c>
      <c r="C2035" s="31" t="s">
        <v>2406</v>
      </c>
      <c r="D2035" s="41">
        <v>3726.1499905337259</v>
      </c>
      <c r="E2035" s="31" t="s">
        <v>2407</v>
      </c>
      <c r="F2035" s="35" t="str">
        <f>INDEX('Crosswalk Particulates'!$B:$B,MATCH('2017 EPA Data'!A2035,'Crosswalk Particulates'!$A:$A,0))</f>
        <v>industry-fuel-coal</v>
      </c>
      <c r="G2035" s="39">
        <f>INDEX('Crosswalk Particulates'!$E:$E,MATCH('2017 EPA Data'!$B2035,'Crosswalk Particulates'!$D:$D,0))</f>
        <v>0</v>
      </c>
      <c r="H2035" s="50">
        <f t="shared" si="31"/>
        <v>0</v>
      </c>
    </row>
    <row r="2036" spans="1:8" hidden="1">
      <c r="A2036" s="31" t="s">
        <v>2443</v>
      </c>
      <c r="B2036" s="31" t="s">
        <v>2479</v>
      </c>
      <c r="C2036" s="31" t="s">
        <v>2446</v>
      </c>
      <c r="D2036" s="41">
        <v>3711.9194431593723</v>
      </c>
      <c r="E2036" s="31" t="s">
        <v>2411</v>
      </c>
      <c r="F2036" s="35" t="str">
        <f>INDEX('Crosswalk Particulates'!$B:$B,MATCH('2017 EPA Data'!A2036,'Crosswalk Particulates'!$A:$A,0))</f>
        <v>Transportation Sector</v>
      </c>
      <c r="G2036" s="39" t="str">
        <f>INDEX('Crosswalk Particulates'!$E:$E,MATCH('2017 EPA Data'!$B2036,'Crosswalk Particulates'!$D:$D,0))</f>
        <v>PM10</v>
      </c>
      <c r="H2036" s="50">
        <f t="shared" si="31"/>
        <v>3367400679.6267591</v>
      </c>
    </row>
    <row r="2037" spans="1:8" hidden="1">
      <c r="A2037" s="31" t="s">
        <v>2558</v>
      </c>
      <c r="B2037" s="31" t="s">
        <v>2424</v>
      </c>
      <c r="C2037" s="31" t="s">
        <v>2406</v>
      </c>
      <c r="D2037" s="41">
        <v>3699.4038714471353</v>
      </c>
      <c r="E2037" s="31" t="s">
        <v>2407</v>
      </c>
      <c r="F2037" s="35" t="str">
        <f>INDEX('Crosswalk Particulates'!$B:$B,MATCH('2017 EPA Data'!A2037,'Crosswalk Particulates'!$A:$A,0))</f>
        <v>Commercial Buildings Sector</v>
      </c>
      <c r="G2037" s="39">
        <f>INDEX('Crosswalk Particulates'!$E:$E,MATCH('2017 EPA Data'!$B2037,'Crosswalk Particulates'!$D:$D,0))</f>
        <v>0</v>
      </c>
      <c r="H2037" s="50">
        <f t="shared" si="31"/>
        <v>0</v>
      </c>
    </row>
    <row r="2038" spans="1:8" hidden="1">
      <c r="A2038" s="31" t="s">
        <v>2461</v>
      </c>
      <c r="B2038" s="31" t="s">
        <v>2445</v>
      </c>
      <c r="C2038" s="31" t="s">
        <v>2446</v>
      </c>
      <c r="D2038" s="41">
        <v>3697.1553712210002</v>
      </c>
      <c r="E2038" s="31" t="s">
        <v>2411</v>
      </c>
      <c r="F2038" s="35" t="str">
        <f>INDEX('Crosswalk Particulates'!$B:$B,MATCH('2017 EPA Data'!A2038,'Crosswalk Particulates'!$A:$A,0))</f>
        <v>process-other-industry</v>
      </c>
      <c r="G2038" s="39" t="str">
        <f>INDEX('Crosswalk Particulates'!$E:$E,MATCH('2017 EPA Data'!$B2038,'Crosswalk Particulates'!$D:$D,0))</f>
        <v>VOC</v>
      </c>
      <c r="H2038" s="50">
        <f t="shared" si="31"/>
        <v>3354006922.935472</v>
      </c>
    </row>
    <row r="2039" spans="1:8" hidden="1">
      <c r="A2039" s="31" t="s">
        <v>2434</v>
      </c>
      <c r="B2039" s="31" t="s">
        <v>2605</v>
      </c>
      <c r="D2039" s="41">
        <v>3692.0032487701633</v>
      </c>
      <c r="E2039" s="31" t="s">
        <v>2411</v>
      </c>
      <c r="F2039" s="35" t="str">
        <f>INDEX('Crosswalk Particulates'!$B:$B,MATCH('2017 EPA Data'!A2039,'Crosswalk Particulates'!$A:$A,0))</f>
        <v>Transportation Sector</v>
      </c>
      <c r="G2039" s="39" t="str">
        <f>INDEX('Crosswalk Particulates'!$E:$E,MATCH('2017 EPA Data'!$B2039,'Crosswalk Particulates'!$D:$D,0))</f>
        <v>BC</v>
      </c>
      <c r="H2039" s="50">
        <f t="shared" si="31"/>
        <v>3349332990.5109849</v>
      </c>
    </row>
    <row r="2040" spans="1:8" hidden="1">
      <c r="A2040" s="31" t="s">
        <v>2436</v>
      </c>
      <c r="B2040" s="31" t="s">
        <v>2660</v>
      </c>
      <c r="C2040" s="31" t="s">
        <v>2406</v>
      </c>
      <c r="D2040" s="41">
        <v>3679.2</v>
      </c>
      <c r="E2040" s="31" t="s">
        <v>2407</v>
      </c>
      <c r="F2040" s="35" t="str">
        <f>INDEX('Crosswalk Particulates'!$B:$B,MATCH('2017 EPA Data'!A2040,'Crosswalk Particulates'!$A:$A,0))</f>
        <v>process-other-industry</v>
      </c>
      <c r="G2040" s="39">
        <f>INDEX('Crosswalk Particulates'!$E:$E,MATCH('2017 EPA Data'!$B2040,'Crosswalk Particulates'!$D:$D,0))</f>
        <v>0</v>
      </c>
      <c r="H2040" s="50">
        <f t="shared" si="31"/>
        <v>0</v>
      </c>
    </row>
    <row r="2041" spans="1:8" hidden="1">
      <c r="A2041" s="31" t="s">
        <v>2442</v>
      </c>
      <c r="B2041" s="31" t="s">
        <v>2422</v>
      </c>
      <c r="C2041" s="31" t="s">
        <v>2406</v>
      </c>
      <c r="D2041" s="41">
        <v>3674.1341699999998</v>
      </c>
      <c r="E2041" s="31" t="s">
        <v>2407</v>
      </c>
      <c r="F2041" s="35" t="str">
        <f>INDEX('Crosswalk Particulates'!$B:$B,MATCH('2017 EPA Data'!A2041,'Crosswalk Particulates'!$A:$A,0))</f>
        <v>process-other-industry</v>
      </c>
      <c r="G2041" s="39">
        <f>INDEX('Crosswalk Particulates'!$E:$E,MATCH('2017 EPA Data'!$B2041,'Crosswalk Particulates'!$D:$D,0))</f>
        <v>0</v>
      </c>
      <c r="H2041" s="50">
        <f t="shared" si="31"/>
        <v>0</v>
      </c>
    </row>
    <row r="2042" spans="1:8" hidden="1">
      <c r="A2042" s="31" t="s">
        <v>2475</v>
      </c>
      <c r="B2042" s="31" t="s">
        <v>2494</v>
      </c>
      <c r="C2042" s="31" t="s">
        <v>2446</v>
      </c>
      <c r="D2042" s="41">
        <v>3673.1577842860102</v>
      </c>
      <c r="E2042" s="31" t="s">
        <v>2411</v>
      </c>
      <c r="F2042" s="35" t="str">
        <f>INDEX('Crosswalk Particulates'!$B:$B,MATCH('2017 EPA Data'!A2042,'Crosswalk Particulates'!$A:$A,0))</f>
        <v>process-other-industry</v>
      </c>
      <c r="G2042" s="39">
        <f>INDEX('Crosswalk Particulates'!$E:$E,MATCH('2017 EPA Data'!$B2042,'Crosswalk Particulates'!$D:$D,0))</f>
        <v>0</v>
      </c>
      <c r="H2042" s="50">
        <f t="shared" si="31"/>
        <v>3332236652.3809185</v>
      </c>
    </row>
    <row r="2043" spans="1:8" hidden="1">
      <c r="A2043" s="31" t="s">
        <v>2581</v>
      </c>
      <c r="B2043" s="31" t="s">
        <v>2426</v>
      </c>
      <c r="C2043" s="31" t="s">
        <v>2406</v>
      </c>
      <c r="D2043" s="41">
        <v>3663.4269381847112</v>
      </c>
      <c r="E2043" s="31" t="s">
        <v>2407</v>
      </c>
      <c r="F2043" s="35" t="str">
        <f>INDEX('Crosswalk Particulates'!$B:$B,MATCH('2017 EPA Data'!A2043,'Crosswalk Particulates'!$A:$A,0))</f>
        <v>Residential Buildings Sector</v>
      </c>
      <c r="G2043" s="39">
        <f>INDEX('Crosswalk Particulates'!$E:$E,MATCH('2017 EPA Data'!$B2043,'Crosswalk Particulates'!$D:$D,0))</f>
        <v>0</v>
      </c>
      <c r="H2043" s="50">
        <f t="shared" si="31"/>
        <v>0</v>
      </c>
    </row>
    <row r="2044" spans="1:8" hidden="1">
      <c r="A2044" s="31" t="s">
        <v>2467</v>
      </c>
      <c r="B2044" s="31" t="s">
        <v>2609</v>
      </c>
      <c r="C2044" s="31" t="s">
        <v>2406</v>
      </c>
      <c r="D2044" s="41">
        <v>3645.0646577920002</v>
      </c>
      <c r="E2044" s="31" t="s">
        <v>2407</v>
      </c>
      <c r="F2044" s="35" t="str">
        <f>INDEX('Crosswalk Particulates'!$B:$B,MATCH('2017 EPA Data'!A2044,'Crosswalk Particulates'!$A:$A,0))</f>
        <v>process-chemicals-industry</v>
      </c>
      <c r="G2044" s="39">
        <f>INDEX('Crosswalk Particulates'!$E:$E,MATCH('2017 EPA Data'!$B2044,'Crosswalk Particulates'!$D:$D,0))</f>
        <v>0</v>
      </c>
      <c r="H2044" s="50">
        <f t="shared" si="31"/>
        <v>0</v>
      </c>
    </row>
    <row r="2045" spans="1:8" hidden="1">
      <c r="A2045" s="31" t="s">
        <v>2436</v>
      </c>
      <c r="B2045" s="31" t="s">
        <v>2501</v>
      </c>
      <c r="C2045" s="31" t="s">
        <v>2406</v>
      </c>
      <c r="D2045" s="41">
        <v>3644.6618100000001</v>
      </c>
      <c r="E2045" s="31" t="s">
        <v>2407</v>
      </c>
      <c r="F2045" s="35" t="str">
        <f>INDEX('Crosswalk Particulates'!$B:$B,MATCH('2017 EPA Data'!A2045,'Crosswalk Particulates'!$A:$A,0))</f>
        <v>process-other-industry</v>
      </c>
      <c r="G2045" s="39">
        <f>INDEX('Crosswalk Particulates'!$E:$E,MATCH('2017 EPA Data'!$B2045,'Crosswalk Particulates'!$D:$D,0))</f>
        <v>0</v>
      </c>
      <c r="H2045" s="50">
        <f t="shared" si="31"/>
        <v>0</v>
      </c>
    </row>
    <row r="2046" spans="1:8" hidden="1">
      <c r="A2046" s="31" t="s">
        <v>2471</v>
      </c>
      <c r="B2046" s="31" t="s">
        <v>2511</v>
      </c>
      <c r="C2046" s="31" t="s">
        <v>2512</v>
      </c>
      <c r="D2046" s="41">
        <v>3640.6076058545914</v>
      </c>
      <c r="E2046" s="31" t="s">
        <v>2407</v>
      </c>
      <c r="F2046" s="35" t="str">
        <f>INDEX('Crosswalk Particulates'!$B:$B,MATCH('2017 EPA Data'!A2046,'Crosswalk Particulates'!$A:$A,0))</f>
        <v>Commercial Buildings Sector</v>
      </c>
      <c r="G2046" s="39">
        <f>INDEX('Crosswalk Particulates'!$E:$E,MATCH('2017 EPA Data'!$B2046,'Crosswalk Particulates'!$D:$D,0))</f>
        <v>0</v>
      </c>
      <c r="H2046" s="50">
        <f t="shared" si="31"/>
        <v>0</v>
      </c>
    </row>
    <row r="2047" spans="1:8" hidden="1">
      <c r="A2047" s="31" t="s">
        <v>2430</v>
      </c>
      <c r="B2047" s="31" t="s">
        <v>2519</v>
      </c>
      <c r="D2047" s="41">
        <v>3626.3655819462892</v>
      </c>
      <c r="E2047" s="31" t="s">
        <v>2411</v>
      </c>
      <c r="F2047" s="35" t="str">
        <f>INDEX('Crosswalk Particulates'!$B:$B,MATCH('2017 EPA Data'!A2047,'Crosswalk Particulates'!$A:$A,0))</f>
        <v>Transportation Sector</v>
      </c>
      <c r="G2047" s="39">
        <f>INDEX('Crosswalk Particulates'!$E:$E,MATCH('2017 EPA Data'!$B2047,'Crosswalk Particulates'!$D:$D,0))</f>
        <v>0</v>
      </c>
      <c r="H2047" s="50">
        <f t="shared" si="31"/>
        <v>3289787429.9845686</v>
      </c>
    </row>
    <row r="2048" spans="1:8" hidden="1">
      <c r="A2048" s="31" t="s">
        <v>2440</v>
      </c>
      <c r="B2048" s="31" t="s">
        <v>2561</v>
      </c>
      <c r="C2048" s="31" t="s">
        <v>2406</v>
      </c>
      <c r="D2048" s="41">
        <v>3623.733218593763</v>
      </c>
      <c r="E2048" s="31" t="s">
        <v>2407</v>
      </c>
      <c r="F2048" s="35" t="str">
        <f>INDEX('Crosswalk Particulates'!$B:$B,MATCH('2017 EPA Data'!A2048,'Crosswalk Particulates'!$A:$A,0))</f>
        <v>industry-fuel-natural gas</v>
      </c>
      <c r="G2048" s="39">
        <f>INDEX('Crosswalk Particulates'!$E:$E,MATCH('2017 EPA Data'!$B2048,'Crosswalk Particulates'!$D:$D,0))</f>
        <v>0</v>
      </c>
      <c r="H2048" s="50">
        <f t="shared" si="31"/>
        <v>0</v>
      </c>
    </row>
    <row r="2049" spans="1:8" hidden="1">
      <c r="A2049" s="31" t="s">
        <v>2475</v>
      </c>
      <c r="B2049" s="31" t="s">
        <v>2607</v>
      </c>
      <c r="C2049" s="31" t="s">
        <v>2406</v>
      </c>
      <c r="D2049" s="41">
        <v>3618.1379200000001</v>
      </c>
      <c r="E2049" s="31" t="s">
        <v>2407</v>
      </c>
      <c r="F2049" s="35" t="str">
        <f>INDEX('Crosswalk Particulates'!$B:$B,MATCH('2017 EPA Data'!A2049,'Crosswalk Particulates'!$A:$A,0))</f>
        <v>process-other-industry</v>
      </c>
      <c r="G2049" s="39">
        <f>INDEX('Crosswalk Particulates'!$E:$E,MATCH('2017 EPA Data'!$B2049,'Crosswalk Particulates'!$D:$D,0))</f>
        <v>0</v>
      </c>
      <c r="H2049" s="50">
        <f t="shared" si="31"/>
        <v>0</v>
      </c>
    </row>
    <row r="2050" spans="1:8" hidden="1">
      <c r="A2050" s="31" t="s">
        <v>2538</v>
      </c>
      <c r="B2050" s="31" t="s">
        <v>2510</v>
      </c>
      <c r="C2050" s="31" t="s">
        <v>2406</v>
      </c>
      <c r="D2050" s="41">
        <v>3611.2682342234643</v>
      </c>
      <c r="E2050" s="31" t="s">
        <v>2407</v>
      </c>
      <c r="F2050" s="35" t="str">
        <f>INDEX('Crosswalk Particulates'!$B:$B,MATCH('2017 EPA Data'!A2050,'Crosswalk Particulates'!$A:$A,0))</f>
        <v>Electricity Sector</v>
      </c>
      <c r="G2050" s="39">
        <f>INDEX('Crosswalk Particulates'!$E:$E,MATCH('2017 EPA Data'!$B2050,'Crosswalk Particulates'!$D:$D,0))</f>
        <v>0</v>
      </c>
      <c r="H2050" s="50">
        <f t="shared" si="31"/>
        <v>0</v>
      </c>
    </row>
    <row r="2051" spans="1:8" hidden="1">
      <c r="A2051" s="31" t="s">
        <v>2427</v>
      </c>
      <c r="B2051" s="31" t="s">
        <v>2611</v>
      </c>
      <c r="C2051" s="31" t="s">
        <v>2406</v>
      </c>
      <c r="D2051" s="41">
        <v>3610.7142054400001</v>
      </c>
      <c r="E2051" s="31" t="s">
        <v>2407</v>
      </c>
      <c r="F2051" s="35" t="str">
        <f>INDEX('Crosswalk Particulates'!$B:$B,MATCH('2017 EPA Data'!A2051,'Crosswalk Particulates'!$A:$A,0))</f>
        <v>process-other-industry</v>
      </c>
      <c r="G2051" s="39">
        <f>INDEX('Crosswalk Particulates'!$E:$E,MATCH('2017 EPA Data'!$B2051,'Crosswalk Particulates'!$D:$D,0))</f>
        <v>0</v>
      </c>
      <c r="H2051" s="50">
        <f t="shared" si="31"/>
        <v>0</v>
      </c>
    </row>
    <row r="2052" spans="1:8" hidden="1">
      <c r="A2052" s="31" t="s">
        <v>2521</v>
      </c>
      <c r="B2052" s="31" t="s">
        <v>2519</v>
      </c>
      <c r="D2052" s="41">
        <v>3605.5973327413249</v>
      </c>
      <c r="E2052" s="31" t="s">
        <v>2411</v>
      </c>
      <c r="F2052" s="35" t="str">
        <f>INDEX('Crosswalk Particulates'!$B:$B,MATCH('2017 EPA Data'!A2052,'Crosswalk Particulates'!$A:$A,0))</f>
        <v>industry-fuel-other</v>
      </c>
      <c r="G2052" s="39">
        <f>INDEX('Crosswalk Particulates'!$E:$E,MATCH('2017 EPA Data'!$B2052,'Crosswalk Particulates'!$D:$D,0))</f>
        <v>0</v>
      </c>
      <c r="H2052" s="50">
        <f t="shared" ref="H2052:H2115" si="32">IF(E2052="TON",D2052/metricton_to_shortton,0)*10^6</f>
        <v>3270946768.8230395</v>
      </c>
    </row>
    <row r="2053" spans="1:8" hidden="1">
      <c r="A2053" s="31" t="s">
        <v>2484</v>
      </c>
      <c r="B2053" s="31" t="s">
        <v>2469</v>
      </c>
      <c r="C2053" s="31" t="s">
        <v>2406</v>
      </c>
      <c r="D2053" s="41">
        <v>3605.0949999999998</v>
      </c>
      <c r="E2053" s="31" t="s">
        <v>2407</v>
      </c>
      <c r="F2053" s="35" t="str">
        <f>INDEX('Crosswalk Particulates'!$B:$B,MATCH('2017 EPA Data'!A2053,'Crosswalk Particulates'!$A:$A,0))</f>
        <v>process-other-industry</v>
      </c>
      <c r="G2053" s="39">
        <f>INDEX('Crosswalk Particulates'!$E:$E,MATCH('2017 EPA Data'!$B2053,'Crosswalk Particulates'!$D:$D,0))</f>
        <v>0</v>
      </c>
      <c r="H2053" s="50">
        <f t="shared" si="32"/>
        <v>0</v>
      </c>
    </row>
    <row r="2054" spans="1:8" hidden="1">
      <c r="A2054" s="31" t="s">
        <v>2408</v>
      </c>
      <c r="B2054" s="31" t="s">
        <v>2582</v>
      </c>
      <c r="C2054" s="31" t="s">
        <v>2406</v>
      </c>
      <c r="D2054" s="41">
        <v>3603.8368999999998</v>
      </c>
      <c r="E2054" s="31" t="s">
        <v>2407</v>
      </c>
      <c r="F2054" s="35" t="str">
        <f>INDEX('Crosswalk Particulates'!$B:$B,MATCH('2017 EPA Data'!A2054,'Crosswalk Particulates'!$A:$A,0))</f>
        <v>process-other-industry</v>
      </c>
      <c r="G2054" s="39">
        <f>INDEX('Crosswalk Particulates'!$E:$E,MATCH('2017 EPA Data'!$B2054,'Crosswalk Particulates'!$D:$D,0))</f>
        <v>0</v>
      </c>
      <c r="H2054" s="50">
        <f t="shared" si="32"/>
        <v>0</v>
      </c>
    </row>
    <row r="2055" spans="1:8" hidden="1">
      <c r="A2055" s="31" t="s">
        <v>2448</v>
      </c>
      <c r="B2055" s="31" t="s">
        <v>2556</v>
      </c>
      <c r="C2055" s="31" t="s">
        <v>2406</v>
      </c>
      <c r="D2055" s="41">
        <v>3594.22317261234</v>
      </c>
      <c r="E2055" s="31" t="s">
        <v>2407</v>
      </c>
      <c r="F2055" s="35" t="str">
        <f>INDEX('Crosswalk Particulates'!$B:$B,MATCH('2017 EPA Data'!A2055,'Crosswalk Particulates'!$A:$A,0))</f>
        <v>process-waste-industry</v>
      </c>
      <c r="G2055" s="39">
        <f>INDEX('Crosswalk Particulates'!$E:$E,MATCH('2017 EPA Data'!$B2055,'Crosswalk Particulates'!$D:$D,0))</f>
        <v>0</v>
      </c>
      <c r="H2055" s="50">
        <f t="shared" si="32"/>
        <v>0</v>
      </c>
    </row>
    <row r="2056" spans="1:8" hidden="1">
      <c r="A2056" s="31" t="s">
        <v>2438</v>
      </c>
      <c r="B2056" s="31" t="s">
        <v>2543</v>
      </c>
      <c r="C2056" s="31" t="s">
        <v>2406</v>
      </c>
      <c r="D2056" s="41">
        <v>3592.9752513676549</v>
      </c>
      <c r="E2056" s="31" t="s">
        <v>2407</v>
      </c>
      <c r="F2056" s="35" t="str">
        <f>INDEX('Crosswalk Particulates'!$B:$B,MATCH('2017 EPA Data'!A2056,'Crosswalk Particulates'!$A:$A,0))</f>
        <v>Residential Buildings Sector</v>
      </c>
      <c r="G2056" s="39">
        <f>INDEX('Crosswalk Particulates'!$E:$E,MATCH('2017 EPA Data'!$B2056,'Crosswalk Particulates'!$D:$D,0))</f>
        <v>0</v>
      </c>
      <c r="H2056" s="50">
        <f t="shared" si="32"/>
        <v>0</v>
      </c>
    </row>
    <row r="2057" spans="1:8" hidden="1">
      <c r="A2057" s="31" t="s">
        <v>2467</v>
      </c>
      <c r="B2057" s="31" t="s">
        <v>2591</v>
      </c>
      <c r="C2057" s="31" t="s">
        <v>2406</v>
      </c>
      <c r="D2057" s="41">
        <v>3574.1783163</v>
      </c>
      <c r="E2057" s="31" t="s">
        <v>2407</v>
      </c>
      <c r="F2057" s="35" t="str">
        <f>INDEX('Crosswalk Particulates'!$B:$B,MATCH('2017 EPA Data'!A2057,'Crosswalk Particulates'!$A:$A,0))</f>
        <v>process-chemicals-industry</v>
      </c>
      <c r="G2057" s="39">
        <f>INDEX('Crosswalk Particulates'!$E:$E,MATCH('2017 EPA Data'!$B2057,'Crosswalk Particulates'!$D:$D,0))</f>
        <v>0</v>
      </c>
      <c r="H2057" s="50">
        <f t="shared" si="32"/>
        <v>0</v>
      </c>
    </row>
    <row r="2058" spans="1:8" hidden="1">
      <c r="A2058" s="31" t="s">
        <v>2442</v>
      </c>
      <c r="B2058" s="31" t="s">
        <v>2580</v>
      </c>
      <c r="C2058" s="31" t="s">
        <v>2406</v>
      </c>
      <c r="D2058" s="41">
        <v>3560.46</v>
      </c>
      <c r="E2058" s="31" t="s">
        <v>2407</v>
      </c>
      <c r="F2058" s="35" t="str">
        <f>INDEX('Crosswalk Particulates'!$B:$B,MATCH('2017 EPA Data'!A2058,'Crosswalk Particulates'!$A:$A,0))</f>
        <v>process-other-industry</v>
      </c>
      <c r="G2058" s="39">
        <f>INDEX('Crosswalk Particulates'!$E:$E,MATCH('2017 EPA Data'!$B2058,'Crosswalk Particulates'!$D:$D,0))</f>
        <v>0</v>
      </c>
      <c r="H2058" s="50">
        <f t="shared" si="32"/>
        <v>0</v>
      </c>
    </row>
    <row r="2059" spans="1:8" hidden="1">
      <c r="A2059" s="31" t="s">
        <v>2473</v>
      </c>
      <c r="B2059" s="31" t="s">
        <v>2451</v>
      </c>
      <c r="C2059" s="31" t="s">
        <v>2406</v>
      </c>
      <c r="D2059" s="41">
        <v>3559.5228755578501</v>
      </c>
      <c r="E2059" s="31" t="s">
        <v>2407</v>
      </c>
      <c r="F2059" s="35" t="str">
        <f>INDEX('Crosswalk Particulates'!$B:$B,MATCH('2017 EPA Data'!A2059,'Crosswalk Particulates'!$A:$A,0))</f>
        <v>Electricity Sector</v>
      </c>
      <c r="G2059" s="39">
        <f>INDEX('Crosswalk Particulates'!$E:$E,MATCH('2017 EPA Data'!$B2059,'Crosswalk Particulates'!$D:$D,0))</f>
        <v>0</v>
      </c>
      <c r="H2059" s="50">
        <f t="shared" si="32"/>
        <v>0</v>
      </c>
    </row>
    <row r="2060" spans="1:8" hidden="1">
      <c r="A2060" s="31" t="s">
        <v>2481</v>
      </c>
      <c r="B2060" s="31" t="s">
        <v>2604</v>
      </c>
      <c r="C2060" s="31" t="s">
        <v>2406</v>
      </c>
      <c r="D2060" s="41">
        <v>3534.7685337008002</v>
      </c>
      <c r="E2060" s="31" t="s">
        <v>2407</v>
      </c>
      <c r="F2060" s="35" t="str">
        <f>INDEX('Crosswalk Particulates'!$B:$B,MATCH('2017 EPA Data'!A2060,'Crosswalk Particulates'!$A:$A,0))</f>
        <v>process-ngps-industry</v>
      </c>
      <c r="G2060" s="39">
        <f>INDEX('Crosswalk Particulates'!$E:$E,MATCH('2017 EPA Data'!$B2060,'Crosswalk Particulates'!$D:$D,0))</f>
        <v>0</v>
      </c>
      <c r="H2060" s="50">
        <f t="shared" si="32"/>
        <v>0</v>
      </c>
    </row>
    <row r="2061" spans="1:8" hidden="1">
      <c r="A2061" s="31" t="s">
        <v>2544</v>
      </c>
      <c r="B2061" s="31" t="s">
        <v>2501</v>
      </c>
      <c r="C2061" s="31" t="s">
        <v>2406</v>
      </c>
      <c r="D2061" s="41">
        <v>3531.1011264256999</v>
      </c>
      <c r="E2061" s="31" t="s">
        <v>2407</v>
      </c>
      <c r="F2061" s="35" t="str">
        <f>INDEX('Crosswalk Particulates'!$B:$B,MATCH('2017 EPA Data'!A2061,'Crosswalk Particulates'!$A:$A,0))</f>
        <v>Commercial Buildings Sector</v>
      </c>
      <c r="G2061" s="39">
        <f>INDEX('Crosswalk Particulates'!$E:$E,MATCH('2017 EPA Data'!$B2061,'Crosswalk Particulates'!$D:$D,0))</f>
        <v>0</v>
      </c>
      <c r="H2061" s="50">
        <f t="shared" si="32"/>
        <v>0</v>
      </c>
    </row>
    <row r="2062" spans="1:8" hidden="1">
      <c r="A2062" s="31" t="s">
        <v>2431</v>
      </c>
      <c r="B2062" s="31" t="s">
        <v>2465</v>
      </c>
      <c r="C2062" s="31" t="s">
        <v>2406</v>
      </c>
      <c r="D2062" s="41">
        <v>3528.4787180491298</v>
      </c>
      <c r="E2062" s="31" t="s">
        <v>2407</v>
      </c>
      <c r="F2062" s="35" t="str">
        <f>INDEX('Crosswalk Particulates'!$B:$B,MATCH('2017 EPA Data'!A2062,'Crosswalk Particulates'!$A:$A,0))</f>
        <v>process-ngps-industry</v>
      </c>
      <c r="G2062" s="39">
        <f>INDEX('Crosswalk Particulates'!$E:$E,MATCH('2017 EPA Data'!$B2062,'Crosswalk Particulates'!$D:$D,0))</f>
        <v>0</v>
      </c>
      <c r="H2062" s="50">
        <f t="shared" si="32"/>
        <v>0</v>
      </c>
    </row>
    <row r="2063" spans="1:8" hidden="1">
      <c r="A2063" s="31" t="s">
        <v>2484</v>
      </c>
      <c r="B2063" s="31" t="s">
        <v>2460</v>
      </c>
      <c r="C2063" s="31" t="s">
        <v>2406</v>
      </c>
      <c r="D2063" s="41">
        <v>3524.6930400000001</v>
      </c>
      <c r="E2063" s="31" t="s">
        <v>2407</v>
      </c>
      <c r="F2063" s="35" t="str">
        <f>INDEX('Crosswalk Particulates'!$B:$B,MATCH('2017 EPA Data'!A2063,'Crosswalk Particulates'!$A:$A,0))</f>
        <v>process-other-industry</v>
      </c>
      <c r="G2063" s="39">
        <f>INDEX('Crosswalk Particulates'!$E:$E,MATCH('2017 EPA Data'!$B2063,'Crosswalk Particulates'!$D:$D,0))</f>
        <v>0</v>
      </c>
      <c r="H2063" s="50">
        <f t="shared" si="32"/>
        <v>0</v>
      </c>
    </row>
    <row r="2064" spans="1:8" hidden="1">
      <c r="A2064" s="31" t="s">
        <v>2436</v>
      </c>
      <c r="B2064" s="31" t="s">
        <v>2483</v>
      </c>
      <c r="C2064" s="31" t="s">
        <v>2406</v>
      </c>
      <c r="D2064" s="41">
        <v>3510.6911661619479</v>
      </c>
      <c r="E2064" s="31" t="s">
        <v>2407</v>
      </c>
      <c r="F2064" s="35" t="str">
        <f>INDEX('Crosswalk Particulates'!$B:$B,MATCH('2017 EPA Data'!A2064,'Crosswalk Particulates'!$A:$A,0))</f>
        <v>process-other-industry</v>
      </c>
      <c r="G2064" s="39">
        <f>INDEX('Crosswalk Particulates'!$E:$E,MATCH('2017 EPA Data'!$B2064,'Crosswalk Particulates'!$D:$D,0))</f>
        <v>0</v>
      </c>
      <c r="H2064" s="50">
        <f t="shared" si="32"/>
        <v>0</v>
      </c>
    </row>
    <row r="2065" spans="1:8" hidden="1">
      <c r="A2065" s="31" t="s">
        <v>2491</v>
      </c>
      <c r="B2065" s="31" t="s">
        <v>2640</v>
      </c>
      <c r="C2065" s="31" t="s">
        <v>2406</v>
      </c>
      <c r="D2065" s="41">
        <v>3488.265213912402</v>
      </c>
      <c r="E2065" s="31" t="s">
        <v>2407</v>
      </c>
      <c r="F2065" s="35" t="str">
        <f>INDEX('Crosswalk Particulates'!$B:$B,MATCH('2017 EPA Data'!A2065,'Crosswalk Particulates'!$A:$A,0))</f>
        <v>process-other-industry</v>
      </c>
      <c r="G2065" s="39">
        <f>INDEX('Crosswalk Particulates'!$E:$E,MATCH('2017 EPA Data'!$B2065,'Crosswalk Particulates'!$D:$D,0))</f>
        <v>0</v>
      </c>
      <c r="H2065" s="50">
        <f t="shared" si="32"/>
        <v>0</v>
      </c>
    </row>
    <row r="2066" spans="1:8" hidden="1">
      <c r="A2066" s="31" t="s">
        <v>2508</v>
      </c>
      <c r="B2066" s="31" t="s">
        <v>2535</v>
      </c>
      <c r="C2066" s="31" t="s">
        <v>2406</v>
      </c>
      <c r="D2066" s="41">
        <v>3483.0618599999998</v>
      </c>
      <c r="E2066" s="31" t="s">
        <v>2407</v>
      </c>
      <c r="F2066" s="35" t="str">
        <f>INDEX('Crosswalk Particulates'!$B:$B,MATCH('2017 EPA Data'!A2066,'Crosswalk Particulates'!$A:$A,0))</f>
        <v>process-iron and steel-industry</v>
      </c>
      <c r="G2066" s="39">
        <f>INDEX('Crosswalk Particulates'!$E:$E,MATCH('2017 EPA Data'!$B2066,'Crosswalk Particulates'!$D:$D,0))</f>
        <v>0</v>
      </c>
      <c r="H2066" s="50">
        <f t="shared" si="32"/>
        <v>0</v>
      </c>
    </row>
    <row r="2067" spans="1:8" hidden="1">
      <c r="A2067" s="31" t="s">
        <v>2408</v>
      </c>
      <c r="B2067" s="31" t="s">
        <v>2515</v>
      </c>
      <c r="C2067" s="31" t="s">
        <v>2406</v>
      </c>
      <c r="D2067" s="41">
        <v>3446.3489049510722</v>
      </c>
      <c r="E2067" s="31" t="s">
        <v>2407</v>
      </c>
      <c r="F2067" s="35" t="str">
        <f>INDEX('Crosswalk Particulates'!$B:$B,MATCH('2017 EPA Data'!A2067,'Crosswalk Particulates'!$A:$A,0))</f>
        <v>process-other-industry</v>
      </c>
      <c r="G2067" s="39">
        <f>INDEX('Crosswalk Particulates'!$E:$E,MATCH('2017 EPA Data'!$B2067,'Crosswalk Particulates'!$D:$D,0))</f>
        <v>0</v>
      </c>
      <c r="H2067" s="50">
        <f t="shared" si="32"/>
        <v>0</v>
      </c>
    </row>
    <row r="2068" spans="1:8" hidden="1">
      <c r="A2068" s="31" t="s">
        <v>2521</v>
      </c>
      <c r="B2068" s="31" t="s">
        <v>2661</v>
      </c>
      <c r="C2068" s="31" t="s">
        <v>2406</v>
      </c>
      <c r="D2068" s="41">
        <v>3437.8119999999999</v>
      </c>
      <c r="E2068" s="31" t="s">
        <v>2407</v>
      </c>
      <c r="F2068" s="35" t="str">
        <f>INDEX('Crosswalk Particulates'!$B:$B,MATCH('2017 EPA Data'!A2068,'Crosswalk Particulates'!$A:$A,0))</f>
        <v>industry-fuel-other</v>
      </c>
      <c r="G2068" s="39">
        <f>INDEX('Crosswalk Particulates'!$E:$E,MATCH('2017 EPA Data'!$B2068,'Crosswalk Particulates'!$D:$D,0))</f>
        <v>0</v>
      </c>
      <c r="H2068" s="50">
        <f t="shared" si="32"/>
        <v>0</v>
      </c>
    </row>
    <row r="2069" spans="1:8" hidden="1">
      <c r="A2069" s="31" t="s">
        <v>2521</v>
      </c>
      <c r="B2069" s="31" t="s">
        <v>2646</v>
      </c>
      <c r="C2069" s="31" t="s">
        <v>2406</v>
      </c>
      <c r="D2069" s="41">
        <v>3437.8119999999999</v>
      </c>
      <c r="E2069" s="31" t="s">
        <v>2407</v>
      </c>
      <c r="F2069" s="35" t="str">
        <f>INDEX('Crosswalk Particulates'!$B:$B,MATCH('2017 EPA Data'!A2069,'Crosswalk Particulates'!$A:$A,0))</f>
        <v>industry-fuel-other</v>
      </c>
      <c r="G2069" s="39">
        <f>INDEX('Crosswalk Particulates'!$E:$E,MATCH('2017 EPA Data'!$B2069,'Crosswalk Particulates'!$D:$D,0))</f>
        <v>0</v>
      </c>
      <c r="H2069" s="50">
        <f t="shared" si="32"/>
        <v>0</v>
      </c>
    </row>
    <row r="2070" spans="1:8" hidden="1">
      <c r="A2070" s="31" t="s">
        <v>2481</v>
      </c>
      <c r="B2070" s="31" t="s">
        <v>2600</v>
      </c>
      <c r="C2070" s="31" t="s">
        <v>2406</v>
      </c>
      <c r="D2070" s="41">
        <v>3430.3906419999998</v>
      </c>
      <c r="E2070" s="31" t="s">
        <v>2407</v>
      </c>
      <c r="F2070" s="35" t="str">
        <f>INDEX('Crosswalk Particulates'!$B:$B,MATCH('2017 EPA Data'!A2070,'Crosswalk Particulates'!$A:$A,0))</f>
        <v>process-ngps-industry</v>
      </c>
      <c r="G2070" s="39">
        <f>INDEX('Crosswalk Particulates'!$E:$E,MATCH('2017 EPA Data'!$B2070,'Crosswalk Particulates'!$D:$D,0))</f>
        <v>0</v>
      </c>
      <c r="H2070" s="50">
        <f t="shared" si="32"/>
        <v>0</v>
      </c>
    </row>
    <row r="2071" spans="1:8" hidden="1">
      <c r="A2071" s="31" t="s">
        <v>2474</v>
      </c>
      <c r="B2071" s="31" t="s">
        <v>2455</v>
      </c>
      <c r="C2071" s="31" t="s">
        <v>2406</v>
      </c>
      <c r="D2071" s="41">
        <v>3427.8380000000002</v>
      </c>
      <c r="E2071" s="31" t="s">
        <v>2407</v>
      </c>
      <c r="F2071" s="35" t="str">
        <f>INDEX('Crosswalk Particulates'!$B:$B,MATCH('2017 EPA Data'!A2071,'Crosswalk Particulates'!$A:$A,0))</f>
        <v>process-other-industry</v>
      </c>
      <c r="G2071" s="39">
        <f>INDEX('Crosswalk Particulates'!$E:$E,MATCH('2017 EPA Data'!$B2071,'Crosswalk Particulates'!$D:$D,0))</f>
        <v>0</v>
      </c>
      <c r="H2071" s="50">
        <f t="shared" si="32"/>
        <v>0</v>
      </c>
    </row>
    <row r="2072" spans="1:8" hidden="1">
      <c r="A2072" s="31" t="s">
        <v>2467</v>
      </c>
      <c r="B2072" s="31" t="s">
        <v>2657</v>
      </c>
      <c r="C2072" s="31" t="s">
        <v>2406</v>
      </c>
      <c r="D2072" s="41">
        <v>3419.4183400000002</v>
      </c>
      <c r="E2072" s="31" t="s">
        <v>2407</v>
      </c>
      <c r="F2072" s="35" t="str">
        <f>INDEX('Crosswalk Particulates'!$B:$B,MATCH('2017 EPA Data'!A2072,'Crosswalk Particulates'!$A:$A,0))</f>
        <v>process-chemicals-industry</v>
      </c>
      <c r="G2072" s="39">
        <f>INDEX('Crosswalk Particulates'!$E:$E,MATCH('2017 EPA Data'!$B2072,'Crosswalk Particulates'!$D:$D,0))</f>
        <v>0</v>
      </c>
      <c r="H2072" s="50">
        <f t="shared" si="32"/>
        <v>0</v>
      </c>
    </row>
    <row r="2073" spans="1:8" hidden="1">
      <c r="A2073" s="31" t="s">
        <v>2448</v>
      </c>
      <c r="B2073" s="31" t="s">
        <v>2548</v>
      </c>
      <c r="C2073" s="31" t="s">
        <v>2406</v>
      </c>
      <c r="D2073" s="41">
        <v>3412.5955081081038</v>
      </c>
      <c r="E2073" s="31" t="s">
        <v>2407</v>
      </c>
      <c r="F2073" s="35" t="str">
        <f>INDEX('Crosswalk Particulates'!$B:$B,MATCH('2017 EPA Data'!A2073,'Crosswalk Particulates'!$A:$A,0))</f>
        <v>process-waste-industry</v>
      </c>
      <c r="G2073" s="39">
        <f>INDEX('Crosswalk Particulates'!$E:$E,MATCH('2017 EPA Data'!$B2073,'Crosswalk Particulates'!$D:$D,0))</f>
        <v>0</v>
      </c>
      <c r="H2073" s="50">
        <f t="shared" si="32"/>
        <v>0</v>
      </c>
    </row>
    <row r="2074" spans="1:8" hidden="1">
      <c r="A2074" s="31" t="s">
        <v>2458</v>
      </c>
      <c r="B2074" s="31" t="s">
        <v>2510</v>
      </c>
      <c r="C2074" s="31" t="s">
        <v>2406</v>
      </c>
      <c r="D2074" s="41">
        <v>3401.5988685080856</v>
      </c>
      <c r="E2074" s="31" t="s">
        <v>2407</v>
      </c>
      <c r="F2074" s="35" t="str">
        <f>INDEX('Crosswalk Particulates'!$B:$B,MATCH('2017 EPA Data'!A2074,'Crosswalk Particulates'!$A:$A,0))</f>
        <v>Transportation Sector</v>
      </c>
      <c r="G2074" s="39">
        <f>INDEX('Crosswalk Particulates'!$E:$E,MATCH('2017 EPA Data'!$B2074,'Crosswalk Particulates'!$D:$D,0))</f>
        <v>0</v>
      </c>
      <c r="H2074" s="50">
        <f t="shared" si="32"/>
        <v>0</v>
      </c>
    </row>
    <row r="2075" spans="1:8" hidden="1">
      <c r="A2075" s="31" t="s">
        <v>2467</v>
      </c>
      <c r="B2075" s="31" t="s">
        <v>2662</v>
      </c>
      <c r="C2075" s="31" t="s">
        <v>2406</v>
      </c>
      <c r="D2075" s="41">
        <v>3390.31286</v>
      </c>
      <c r="E2075" s="31" t="s">
        <v>2407</v>
      </c>
      <c r="F2075" s="35" t="str">
        <f>INDEX('Crosswalk Particulates'!$B:$B,MATCH('2017 EPA Data'!A2075,'Crosswalk Particulates'!$A:$A,0))</f>
        <v>process-chemicals-industry</v>
      </c>
      <c r="G2075" s="39">
        <f>INDEX('Crosswalk Particulates'!$E:$E,MATCH('2017 EPA Data'!$B2075,'Crosswalk Particulates'!$D:$D,0))</f>
        <v>0</v>
      </c>
      <c r="H2075" s="50">
        <f t="shared" si="32"/>
        <v>0</v>
      </c>
    </row>
    <row r="2076" spans="1:8" hidden="1">
      <c r="A2076" s="31" t="s">
        <v>2436</v>
      </c>
      <c r="B2076" s="31" t="s">
        <v>2622</v>
      </c>
      <c r="C2076" s="31" t="s">
        <v>2406</v>
      </c>
      <c r="D2076" s="41">
        <v>3372.8809999999999</v>
      </c>
      <c r="E2076" s="31" t="s">
        <v>2407</v>
      </c>
      <c r="F2076" s="35" t="str">
        <f>INDEX('Crosswalk Particulates'!$B:$B,MATCH('2017 EPA Data'!A2076,'Crosswalk Particulates'!$A:$A,0))</f>
        <v>process-other-industry</v>
      </c>
      <c r="G2076" s="39">
        <f>INDEX('Crosswalk Particulates'!$E:$E,MATCH('2017 EPA Data'!$B2076,'Crosswalk Particulates'!$D:$D,0))</f>
        <v>0</v>
      </c>
      <c r="H2076" s="50">
        <f t="shared" si="32"/>
        <v>0</v>
      </c>
    </row>
    <row r="2077" spans="1:8" hidden="1">
      <c r="A2077" s="31" t="s">
        <v>2480</v>
      </c>
      <c r="B2077" s="31" t="s">
        <v>2605</v>
      </c>
      <c r="D2077" s="41">
        <v>3354.5965605693495</v>
      </c>
      <c r="E2077" s="31" t="s">
        <v>2411</v>
      </c>
      <c r="F2077" s="35" t="str">
        <f>INDEX('Crosswalk Particulates'!$B:$B,MATCH('2017 EPA Data'!A2077,'Crosswalk Particulates'!$A:$A,0))</f>
        <v>Other-EPA</v>
      </c>
      <c r="G2077" s="39" t="str">
        <f>INDEX('Crosswalk Particulates'!$E:$E,MATCH('2017 EPA Data'!$B2077,'Crosswalk Particulates'!$D:$D,0))</f>
        <v>BC</v>
      </c>
      <c r="H2077" s="50">
        <f t="shared" si="32"/>
        <v>3043242427.7828832</v>
      </c>
    </row>
    <row r="2078" spans="1:8" hidden="1">
      <c r="A2078" s="31" t="s">
        <v>2418</v>
      </c>
      <c r="B2078" s="31" t="s">
        <v>2624</v>
      </c>
      <c r="C2078" s="31" t="s">
        <v>2406</v>
      </c>
      <c r="D2078" s="41">
        <v>3354.560818016852</v>
      </c>
      <c r="E2078" s="31" t="s">
        <v>2407</v>
      </c>
      <c r="F2078" s="35" t="str">
        <f>INDEX('Crosswalk Particulates'!$B:$B,MATCH('2017 EPA Data'!A2078,'Crosswalk Particulates'!$A:$A,0))</f>
        <v>Other-EPA</v>
      </c>
      <c r="G2078" s="39">
        <f>INDEX('Crosswalk Particulates'!$E:$E,MATCH('2017 EPA Data'!$B2078,'Crosswalk Particulates'!$D:$D,0))</f>
        <v>0</v>
      </c>
      <c r="H2078" s="50">
        <f t="shared" si="32"/>
        <v>0</v>
      </c>
    </row>
    <row r="2079" spans="1:8" hidden="1">
      <c r="A2079" s="31" t="s">
        <v>2581</v>
      </c>
      <c r="B2079" s="31" t="s">
        <v>2499</v>
      </c>
      <c r="C2079" s="31" t="s">
        <v>2446</v>
      </c>
      <c r="D2079" s="41">
        <v>3352.3708406710989</v>
      </c>
      <c r="E2079" s="31" t="s">
        <v>2411</v>
      </c>
      <c r="F2079" s="35" t="str">
        <f>INDEX('Crosswalk Particulates'!$B:$B,MATCH('2017 EPA Data'!A2079,'Crosswalk Particulates'!$A:$A,0))</f>
        <v>Residential Buildings Sector</v>
      </c>
      <c r="G2079" s="39" t="str">
        <f>INDEX('Crosswalk Particulates'!$E:$E,MATCH('2017 EPA Data'!$B2079,'Crosswalk Particulates'!$D:$D,0))</f>
        <v>PM25</v>
      </c>
      <c r="H2079" s="50">
        <f t="shared" si="32"/>
        <v>3041223286.2544107</v>
      </c>
    </row>
    <row r="2080" spans="1:8" hidden="1">
      <c r="A2080" s="31" t="s">
        <v>2408</v>
      </c>
      <c r="B2080" s="31" t="s">
        <v>2514</v>
      </c>
      <c r="C2080" s="31" t="s">
        <v>2406</v>
      </c>
      <c r="D2080" s="41">
        <v>3351.6410148106738</v>
      </c>
      <c r="E2080" s="31" t="s">
        <v>2407</v>
      </c>
      <c r="F2080" s="35" t="str">
        <f>INDEX('Crosswalk Particulates'!$B:$B,MATCH('2017 EPA Data'!A2080,'Crosswalk Particulates'!$A:$A,0))</f>
        <v>process-other-industry</v>
      </c>
      <c r="G2080" s="39">
        <f>INDEX('Crosswalk Particulates'!$E:$E,MATCH('2017 EPA Data'!$B2080,'Crosswalk Particulates'!$D:$D,0))</f>
        <v>0</v>
      </c>
      <c r="H2080" s="50">
        <f t="shared" si="32"/>
        <v>0</v>
      </c>
    </row>
    <row r="2081" spans="1:8" hidden="1">
      <c r="A2081" s="31" t="s">
        <v>2491</v>
      </c>
      <c r="B2081" s="31" t="s">
        <v>2455</v>
      </c>
      <c r="C2081" s="31" t="s">
        <v>2406</v>
      </c>
      <c r="D2081" s="41">
        <v>3341.0068839999999</v>
      </c>
      <c r="E2081" s="31" t="s">
        <v>2407</v>
      </c>
      <c r="F2081" s="35" t="str">
        <f>INDEX('Crosswalk Particulates'!$B:$B,MATCH('2017 EPA Data'!A2081,'Crosswalk Particulates'!$A:$A,0))</f>
        <v>process-other-industry</v>
      </c>
      <c r="G2081" s="39">
        <f>INDEX('Crosswalk Particulates'!$E:$E,MATCH('2017 EPA Data'!$B2081,'Crosswalk Particulates'!$D:$D,0))</f>
        <v>0</v>
      </c>
      <c r="H2081" s="50">
        <f t="shared" si="32"/>
        <v>0</v>
      </c>
    </row>
    <row r="2082" spans="1:8" hidden="1">
      <c r="A2082" s="31" t="s">
        <v>2473</v>
      </c>
      <c r="B2082" s="31" t="s">
        <v>2457</v>
      </c>
      <c r="C2082" s="31" t="s">
        <v>2406</v>
      </c>
      <c r="D2082" s="41">
        <v>3331.3239207135598</v>
      </c>
      <c r="E2082" s="31" t="s">
        <v>2407</v>
      </c>
      <c r="F2082" s="35" t="str">
        <f>INDEX('Crosswalk Particulates'!$B:$B,MATCH('2017 EPA Data'!A2082,'Crosswalk Particulates'!$A:$A,0))</f>
        <v>Electricity Sector</v>
      </c>
      <c r="G2082" s="39">
        <f>INDEX('Crosswalk Particulates'!$E:$E,MATCH('2017 EPA Data'!$B2082,'Crosswalk Particulates'!$D:$D,0))</f>
        <v>0</v>
      </c>
      <c r="H2082" s="50">
        <f t="shared" si="32"/>
        <v>0</v>
      </c>
    </row>
    <row r="2083" spans="1:8" hidden="1">
      <c r="A2083" s="31" t="s">
        <v>2491</v>
      </c>
      <c r="B2083" s="31" t="s">
        <v>2595</v>
      </c>
      <c r="C2083" s="31" t="s">
        <v>2406</v>
      </c>
      <c r="D2083" s="41">
        <v>3319.6236834311981</v>
      </c>
      <c r="E2083" s="31" t="s">
        <v>2407</v>
      </c>
      <c r="F2083" s="35" t="str">
        <f>INDEX('Crosswalk Particulates'!$B:$B,MATCH('2017 EPA Data'!A2083,'Crosswalk Particulates'!$A:$A,0))</f>
        <v>process-other-industry</v>
      </c>
      <c r="G2083" s="39">
        <f>INDEX('Crosswalk Particulates'!$E:$E,MATCH('2017 EPA Data'!$B2083,'Crosswalk Particulates'!$D:$D,0))</f>
        <v>0</v>
      </c>
      <c r="H2083" s="50">
        <f t="shared" si="32"/>
        <v>0</v>
      </c>
    </row>
    <row r="2084" spans="1:8" hidden="1">
      <c r="A2084" s="31" t="s">
        <v>2481</v>
      </c>
      <c r="B2084" s="31" t="s">
        <v>2583</v>
      </c>
      <c r="C2084" s="31" t="s">
        <v>2406</v>
      </c>
      <c r="D2084" s="41">
        <v>3317.1960648287518</v>
      </c>
      <c r="E2084" s="31" t="s">
        <v>2407</v>
      </c>
      <c r="F2084" s="35" t="str">
        <f>INDEX('Crosswalk Particulates'!$B:$B,MATCH('2017 EPA Data'!A2084,'Crosswalk Particulates'!$A:$A,0))</f>
        <v>process-ngps-industry</v>
      </c>
      <c r="G2084" s="39">
        <f>INDEX('Crosswalk Particulates'!$E:$E,MATCH('2017 EPA Data'!$B2084,'Crosswalk Particulates'!$D:$D,0))</f>
        <v>0</v>
      </c>
      <c r="H2084" s="50">
        <f t="shared" si="32"/>
        <v>0</v>
      </c>
    </row>
    <row r="2085" spans="1:8" hidden="1">
      <c r="A2085" s="31" t="s">
        <v>2485</v>
      </c>
      <c r="B2085" s="31" t="s">
        <v>2578</v>
      </c>
      <c r="C2085" s="31" t="s">
        <v>2406</v>
      </c>
      <c r="D2085" s="41">
        <v>3307.2830565999998</v>
      </c>
      <c r="E2085" s="31" t="s">
        <v>2407</v>
      </c>
      <c r="F2085" s="35" t="str">
        <f>INDEX('Crosswalk Particulates'!$B:$B,MATCH('2017 EPA Data'!A2085,'Crosswalk Particulates'!$A:$A,0))</f>
        <v>industry-fuel-coal</v>
      </c>
      <c r="G2085" s="39">
        <f>INDEX('Crosswalk Particulates'!$E:$E,MATCH('2017 EPA Data'!$B2085,'Crosswalk Particulates'!$D:$D,0))</f>
        <v>0</v>
      </c>
      <c r="H2085" s="50">
        <f t="shared" si="32"/>
        <v>0</v>
      </c>
    </row>
    <row r="2086" spans="1:8" hidden="1">
      <c r="A2086" s="31" t="s">
        <v>2408</v>
      </c>
      <c r="B2086" s="31" t="s">
        <v>2632</v>
      </c>
      <c r="C2086" s="31" t="s">
        <v>2406</v>
      </c>
      <c r="D2086" s="41">
        <v>3305.1372000000001</v>
      </c>
      <c r="E2086" s="31" t="s">
        <v>2407</v>
      </c>
      <c r="F2086" s="35" t="str">
        <f>INDEX('Crosswalk Particulates'!$B:$B,MATCH('2017 EPA Data'!A2086,'Crosswalk Particulates'!$A:$A,0))</f>
        <v>process-other-industry</v>
      </c>
      <c r="G2086" s="39">
        <f>INDEX('Crosswalk Particulates'!$E:$E,MATCH('2017 EPA Data'!$B2086,'Crosswalk Particulates'!$D:$D,0))</f>
        <v>0</v>
      </c>
      <c r="H2086" s="50">
        <f t="shared" si="32"/>
        <v>0</v>
      </c>
    </row>
    <row r="2087" spans="1:8" hidden="1">
      <c r="A2087" s="31" t="s">
        <v>2508</v>
      </c>
      <c r="B2087" s="31" t="s">
        <v>2617</v>
      </c>
      <c r="C2087" s="31" t="s">
        <v>2406</v>
      </c>
      <c r="D2087" s="41">
        <v>3295.11699691388</v>
      </c>
      <c r="E2087" s="31" t="s">
        <v>2407</v>
      </c>
      <c r="F2087" s="35" t="str">
        <f>INDEX('Crosswalk Particulates'!$B:$B,MATCH('2017 EPA Data'!A2087,'Crosswalk Particulates'!$A:$A,0))</f>
        <v>process-iron and steel-industry</v>
      </c>
      <c r="G2087" s="39">
        <f>INDEX('Crosswalk Particulates'!$E:$E,MATCH('2017 EPA Data'!$B2087,'Crosswalk Particulates'!$D:$D,0))</f>
        <v>0</v>
      </c>
      <c r="H2087" s="50">
        <f t="shared" si="32"/>
        <v>0</v>
      </c>
    </row>
    <row r="2088" spans="1:8" hidden="1">
      <c r="A2088" s="31" t="s">
        <v>2431</v>
      </c>
      <c r="B2088" s="31" t="s">
        <v>2535</v>
      </c>
      <c r="C2088" s="31" t="s">
        <v>2406</v>
      </c>
      <c r="D2088" s="41">
        <v>3288.339740373679</v>
      </c>
      <c r="E2088" s="31" t="s">
        <v>2407</v>
      </c>
      <c r="F2088" s="35" t="str">
        <f>INDEX('Crosswalk Particulates'!$B:$B,MATCH('2017 EPA Data'!A2088,'Crosswalk Particulates'!$A:$A,0))</f>
        <v>process-ngps-industry</v>
      </c>
      <c r="G2088" s="39">
        <f>INDEX('Crosswalk Particulates'!$E:$E,MATCH('2017 EPA Data'!$B2088,'Crosswalk Particulates'!$D:$D,0))</f>
        <v>0</v>
      </c>
      <c r="H2088" s="50">
        <f t="shared" si="32"/>
        <v>0</v>
      </c>
    </row>
    <row r="2089" spans="1:8" hidden="1">
      <c r="A2089" s="31" t="s">
        <v>2544</v>
      </c>
      <c r="B2089" s="31" t="s">
        <v>2579</v>
      </c>
      <c r="C2089" s="31" t="s">
        <v>2406</v>
      </c>
      <c r="D2089" s="41">
        <v>3273.1321076548211</v>
      </c>
      <c r="E2089" s="31" t="s">
        <v>2407</v>
      </c>
      <c r="F2089" s="35" t="str">
        <f>INDEX('Crosswalk Particulates'!$B:$B,MATCH('2017 EPA Data'!A2089,'Crosswalk Particulates'!$A:$A,0))</f>
        <v>Commercial Buildings Sector</v>
      </c>
      <c r="G2089" s="39">
        <f>INDEX('Crosswalk Particulates'!$E:$E,MATCH('2017 EPA Data'!$B2089,'Crosswalk Particulates'!$D:$D,0))</f>
        <v>0</v>
      </c>
      <c r="H2089" s="50">
        <f t="shared" si="32"/>
        <v>0</v>
      </c>
    </row>
    <row r="2090" spans="1:8" hidden="1">
      <c r="A2090" s="31" t="s">
        <v>2436</v>
      </c>
      <c r="B2090" s="31" t="s">
        <v>2648</v>
      </c>
      <c r="C2090" s="31" t="s">
        <v>2406</v>
      </c>
      <c r="D2090" s="41">
        <v>3256.6459084859998</v>
      </c>
      <c r="E2090" s="31" t="s">
        <v>2407</v>
      </c>
      <c r="F2090" s="35" t="str">
        <f>INDEX('Crosswalk Particulates'!$B:$B,MATCH('2017 EPA Data'!A2090,'Crosswalk Particulates'!$A:$A,0))</f>
        <v>process-other-industry</v>
      </c>
      <c r="G2090" s="39">
        <f>INDEX('Crosswalk Particulates'!$E:$E,MATCH('2017 EPA Data'!$B2090,'Crosswalk Particulates'!$D:$D,0))</f>
        <v>0</v>
      </c>
      <c r="H2090" s="50">
        <f t="shared" si="32"/>
        <v>0</v>
      </c>
    </row>
    <row r="2091" spans="1:8" hidden="1">
      <c r="A2091" s="31" t="s">
        <v>2452</v>
      </c>
      <c r="B2091" s="31" t="s">
        <v>2447</v>
      </c>
      <c r="C2091" s="31" t="s">
        <v>2406</v>
      </c>
      <c r="D2091" s="41">
        <v>3253.4259145052001</v>
      </c>
      <c r="E2091" s="31" t="s">
        <v>2407</v>
      </c>
      <c r="F2091" s="35" t="str">
        <f>INDEX('Crosswalk Particulates'!$B:$B,MATCH('2017 EPA Data'!A2091,'Crosswalk Particulates'!$A:$A,0))</f>
        <v>Other-EPA</v>
      </c>
      <c r="G2091" s="39">
        <f>INDEX('Crosswalk Particulates'!$E:$E,MATCH('2017 EPA Data'!$B2091,'Crosswalk Particulates'!$D:$D,0))</f>
        <v>0</v>
      </c>
      <c r="H2091" s="50">
        <f t="shared" si="32"/>
        <v>0</v>
      </c>
    </row>
    <row r="2092" spans="1:8" hidden="1">
      <c r="A2092" s="31" t="s">
        <v>2454</v>
      </c>
      <c r="B2092" s="31" t="s">
        <v>2602</v>
      </c>
      <c r="C2092" s="31" t="s">
        <v>2406</v>
      </c>
      <c r="D2092" s="41">
        <v>3231.212775</v>
      </c>
      <c r="E2092" s="31" t="s">
        <v>2407</v>
      </c>
      <c r="F2092" s="35" t="str">
        <f>INDEX('Crosswalk Particulates'!$B:$B,MATCH('2017 EPA Data'!A2092,'Crosswalk Particulates'!$A:$A,0))</f>
        <v>Electricity Sector</v>
      </c>
      <c r="G2092" s="39">
        <f>INDEX('Crosswalk Particulates'!$E:$E,MATCH('2017 EPA Data'!$B2092,'Crosswalk Particulates'!$D:$D,0))</f>
        <v>0</v>
      </c>
      <c r="H2092" s="50">
        <f t="shared" si="32"/>
        <v>0</v>
      </c>
    </row>
    <row r="2093" spans="1:8" hidden="1">
      <c r="A2093" s="31" t="s">
        <v>2474</v>
      </c>
      <c r="B2093" s="31" t="s">
        <v>2498</v>
      </c>
      <c r="C2093" s="31" t="s">
        <v>2446</v>
      </c>
      <c r="D2093" s="41">
        <v>3224.6550614447283</v>
      </c>
      <c r="E2093" s="31" t="s">
        <v>2411</v>
      </c>
      <c r="F2093" s="35" t="str">
        <f>INDEX('Crosswalk Particulates'!$B:$B,MATCH('2017 EPA Data'!A2093,'Crosswalk Particulates'!$A:$A,0))</f>
        <v>process-other-industry</v>
      </c>
      <c r="G2093" s="39" t="str">
        <f>INDEX('Crosswalk Particulates'!$E:$E,MATCH('2017 EPA Data'!$B2093,'Crosswalk Particulates'!$D:$D,0))</f>
        <v>NOX</v>
      </c>
      <c r="H2093" s="50">
        <f t="shared" si="32"/>
        <v>2925361342.4941516</v>
      </c>
    </row>
    <row r="2094" spans="1:8" hidden="1">
      <c r="A2094" s="31" t="s">
        <v>2497</v>
      </c>
      <c r="B2094" s="31" t="s">
        <v>2445</v>
      </c>
      <c r="C2094" s="31" t="s">
        <v>2446</v>
      </c>
      <c r="D2094" s="41">
        <v>3216.8381275841998</v>
      </c>
      <c r="E2094" s="31" t="s">
        <v>2411</v>
      </c>
      <c r="F2094" s="35" t="str">
        <f>INDEX('Crosswalk Particulates'!$B:$B,MATCH('2017 EPA Data'!A2094,'Crosswalk Particulates'!$A:$A,0))</f>
        <v>Electricity Sector</v>
      </c>
      <c r="G2094" s="39" t="str">
        <f>INDEX('Crosswalk Particulates'!$E:$E,MATCH('2017 EPA Data'!$B2094,'Crosswalk Particulates'!$D:$D,0))</f>
        <v>VOC</v>
      </c>
      <c r="H2094" s="50">
        <f t="shared" si="32"/>
        <v>2918269930.9488258</v>
      </c>
    </row>
    <row r="2095" spans="1:8" hidden="1">
      <c r="A2095" s="31" t="s">
        <v>2436</v>
      </c>
      <c r="B2095" s="31" t="s">
        <v>2519</v>
      </c>
      <c r="D2095" s="41">
        <v>3213.2914044532217</v>
      </c>
      <c r="E2095" s="31" t="s">
        <v>2411</v>
      </c>
      <c r="F2095" s="35" t="str">
        <f>INDEX('Crosswalk Particulates'!$B:$B,MATCH('2017 EPA Data'!A2095,'Crosswalk Particulates'!$A:$A,0))</f>
        <v>process-other-industry</v>
      </c>
      <c r="G2095" s="39">
        <f>INDEX('Crosswalk Particulates'!$E:$E,MATCH('2017 EPA Data'!$B2095,'Crosswalk Particulates'!$D:$D,0))</f>
        <v>0</v>
      </c>
      <c r="H2095" s="50">
        <f t="shared" si="32"/>
        <v>2915052394.0209394</v>
      </c>
    </row>
    <row r="2096" spans="1:8" hidden="1">
      <c r="A2096" s="31" t="s">
        <v>2430</v>
      </c>
      <c r="B2096" s="31" t="s">
        <v>2605</v>
      </c>
      <c r="D2096" s="41">
        <v>3136.8385766585648</v>
      </c>
      <c r="E2096" s="31" t="s">
        <v>2411</v>
      </c>
      <c r="F2096" s="35" t="str">
        <f>INDEX('Crosswalk Particulates'!$B:$B,MATCH('2017 EPA Data'!A2096,'Crosswalk Particulates'!$A:$A,0))</f>
        <v>Transportation Sector</v>
      </c>
      <c r="G2096" s="39" t="str">
        <f>INDEX('Crosswalk Particulates'!$E:$E,MATCH('2017 EPA Data'!$B2096,'Crosswalk Particulates'!$D:$D,0))</f>
        <v>BC</v>
      </c>
      <c r="H2096" s="50">
        <f t="shared" si="32"/>
        <v>2845695472.8330188</v>
      </c>
    </row>
    <row r="2097" spans="1:8" hidden="1">
      <c r="A2097" s="31" t="s">
        <v>2536</v>
      </c>
      <c r="B2097" s="31" t="s">
        <v>2615</v>
      </c>
      <c r="C2097" s="31" t="s">
        <v>2406</v>
      </c>
      <c r="D2097" s="41">
        <v>3136.1308792585714</v>
      </c>
      <c r="E2097" s="31" t="s">
        <v>2407</v>
      </c>
      <c r="F2097" s="35" t="str">
        <f>INDEX('Crosswalk Particulates'!$B:$B,MATCH('2017 EPA Data'!A2097,'Crosswalk Particulates'!$A:$A,0))</f>
        <v>process-mining-industry</v>
      </c>
      <c r="G2097" s="39">
        <f>INDEX('Crosswalk Particulates'!$E:$E,MATCH('2017 EPA Data'!$B2097,'Crosswalk Particulates'!$D:$D,0))</f>
        <v>0</v>
      </c>
      <c r="H2097" s="50">
        <f t="shared" si="32"/>
        <v>0</v>
      </c>
    </row>
    <row r="2098" spans="1:8" hidden="1">
      <c r="A2098" s="31" t="s">
        <v>2458</v>
      </c>
      <c r="B2098" s="31" t="s">
        <v>2526</v>
      </c>
      <c r="C2098" s="31" t="s">
        <v>2406</v>
      </c>
      <c r="D2098" s="41">
        <v>3131.1453009420125</v>
      </c>
      <c r="E2098" s="31" t="s">
        <v>2407</v>
      </c>
      <c r="F2098" s="35" t="str">
        <f>INDEX('Crosswalk Particulates'!$B:$B,MATCH('2017 EPA Data'!A2098,'Crosswalk Particulates'!$A:$A,0))</f>
        <v>Transportation Sector</v>
      </c>
      <c r="G2098" s="39">
        <f>INDEX('Crosswalk Particulates'!$E:$E,MATCH('2017 EPA Data'!$B2098,'Crosswalk Particulates'!$D:$D,0))</f>
        <v>0</v>
      </c>
      <c r="H2098" s="50">
        <f t="shared" si="32"/>
        <v>0</v>
      </c>
    </row>
    <row r="2099" spans="1:8" hidden="1">
      <c r="A2099" s="31" t="s">
        <v>2467</v>
      </c>
      <c r="B2099" s="31" t="s">
        <v>2576</v>
      </c>
      <c r="C2099" s="31" t="s">
        <v>2406</v>
      </c>
      <c r="D2099" s="41">
        <v>3129.9567440000001</v>
      </c>
      <c r="E2099" s="31" t="s">
        <v>2407</v>
      </c>
      <c r="F2099" s="35" t="str">
        <f>INDEX('Crosswalk Particulates'!$B:$B,MATCH('2017 EPA Data'!A2099,'Crosswalk Particulates'!$A:$A,0))</f>
        <v>process-chemicals-industry</v>
      </c>
      <c r="G2099" s="39">
        <f>INDEX('Crosswalk Particulates'!$E:$E,MATCH('2017 EPA Data'!$B2099,'Crosswalk Particulates'!$D:$D,0))</f>
        <v>0</v>
      </c>
      <c r="H2099" s="50">
        <f t="shared" si="32"/>
        <v>0</v>
      </c>
    </row>
    <row r="2100" spans="1:8" hidden="1">
      <c r="A2100" s="31" t="s">
        <v>2443</v>
      </c>
      <c r="B2100" s="31" t="s">
        <v>2545</v>
      </c>
      <c r="C2100" s="31" t="s">
        <v>2406</v>
      </c>
      <c r="D2100" s="41">
        <v>3116.9981544745674</v>
      </c>
      <c r="E2100" s="31" t="s">
        <v>2407</v>
      </c>
      <c r="F2100" s="35" t="str">
        <f>INDEX('Crosswalk Particulates'!$B:$B,MATCH('2017 EPA Data'!A2100,'Crosswalk Particulates'!$A:$A,0))</f>
        <v>Transportation Sector</v>
      </c>
      <c r="G2100" s="39">
        <f>INDEX('Crosswalk Particulates'!$E:$E,MATCH('2017 EPA Data'!$B2100,'Crosswalk Particulates'!$D:$D,0))</f>
        <v>0</v>
      </c>
      <c r="H2100" s="50">
        <f t="shared" si="32"/>
        <v>0</v>
      </c>
    </row>
    <row r="2101" spans="1:8" hidden="1">
      <c r="A2101" s="31" t="s">
        <v>2440</v>
      </c>
      <c r="B2101" s="31" t="s">
        <v>2545</v>
      </c>
      <c r="C2101" s="31" t="s">
        <v>2406</v>
      </c>
      <c r="D2101" s="41">
        <v>3111.3398069437717</v>
      </c>
      <c r="E2101" s="31" t="s">
        <v>2407</v>
      </c>
      <c r="F2101" s="35" t="str">
        <f>INDEX('Crosswalk Particulates'!$B:$B,MATCH('2017 EPA Data'!A2101,'Crosswalk Particulates'!$A:$A,0))</f>
        <v>industry-fuel-natural gas</v>
      </c>
      <c r="G2101" s="39">
        <f>INDEX('Crosswalk Particulates'!$E:$E,MATCH('2017 EPA Data'!$B2101,'Crosswalk Particulates'!$D:$D,0))</f>
        <v>0</v>
      </c>
      <c r="H2101" s="50">
        <f t="shared" si="32"/>
        <v>0</v>
      </c>
    </row>
    <row r="2102" spans="1:8" hidden="1">
      <c r="A2102" s="31" t="s">
        <v>2518</v>
      </c>
      <c r="B2102" s="31" t="s">
        <v>2437</v>
      </c>
      <c r="C2102" s="31" t="s">
        <v>2406</v>
      </c>
      <c r="D2102" s="41">
        <v>3098.1717695802486</v>
      </c>
      <c r="E2102" s="31" t="s">
        <v>2407</v>
      </c>
      <c r="F2102" s="35" t="str">
        <f>INDEX('Crosswalk Particulates'!$B:$B,MATCH('2017 EPA Data'!A2102,'Crosswalk Particulates'!$A:$A,0))</f>
        <v>industry-fuel-oil</v>
      </c>
      <c r="G2102" s="39">
        <f>INDEX('Crosswalk Particulates'!$E:$E,MATCH('2017 EPA Data'!$B2102,'Crosswalk Particulates'!$D:$D,0))</f>
        <v>0</v>
      </c>
      <c r="H2102" s="50">
        <f t="shared" si="32"/>
        <v>0</v>
      </c>
    </row>
    <row r="2103" spans="1:8" hidden="1">
      <c r="A2103" s="31" t="s">
        <v>2473</v>
      </c>
      <c r="B2103" s="31" t="s">
        <v>2628</v>
      </c>
      <c r="C2103" s="31" t="s">
        <v>2406</v>
      </c>
      <c r="D2103" s="41">
        <v>3096.4701564559</v>
      </c>
      <c r="E2103" s="31" t="s">
        <v>2407</v>
      </c>
      <c r="F2103" s="35" t="str">
        <f>INDEX('Crosswalk Particulates'!$B:$B,MATCH('2017 EPA Data'!A2103,'Crosswalk Particulates'!$A:$A,0))</f>
        <v>Electricity Sector</v>
      </c>
      <c r="G2103" s="39">
        <f>INDEX('Crosswalk Particulates'!$E:$E,MATCH('2017 EPA Data'!$B2103,'Crosswalk Particulates'!$D:$D,0))</f>
        <v>0</v>
      </c>
      <c r="H2103" s="50">
        <f t="shared" si="32"/>
        <v>0</v>
      </c>
    </row>
    <row r="2104" spans="1:8" hidden="1">
      <c r="A2104" s="31" t="s">
        <v>2484</v>
      </c>
      <c r="B2104" s="31" t="s">
        <v>2472</v>
      </c>
      <c r="D2104" s="41">
        <v>3095.9203000000002</v>
      </c>
      <c r="E2104" s="31" t="s">
        <v>2407</v>
      </c>
      <c r="F2104" s="35" t="str">
        <f>INDEX('Crosswalk Particulates'!$B:$B,MATCH('2017 EPA Data'!A2104,'Crosswalk Particulates'!$A:$A,0))</f>
        <v>process-other-industry</v>
      </c>
      <c r="G2104" s="39">
        <f>INDEX('Crosswalk Particulates'!$E:$E,MATCH('2017 EPA Data'!$B2104,'Crosswalk Particulates'!$D:$D,0))</f>
        <v>0</v>
      </c>
      <c r="H2104" s="50">
        <f t="shared" si="32"/>
        <v>0</v>
      </c>
    </row>
    <row r="2105" spans="1:8" hidden="1">
      <c r="A2105" s="31" t="s">
        <v>2521</v>
      </c>
      <c r="B2105" s="31" t="s">
        <v>2466</v>
      </c>
      <c r="C2105" s="31" t="s">
        <v>2406</v>
      </c>
      <c r="D2105" s="41">
        <v>3089.4569999999999</v>
      </c>
      <c r="E2105" s="31" t="s">
        <v>2407</v>
      </c>
      <c r="F2105" s="35" t="str">
        <f>INDEX('Crosswalk Particulates'!$B:$B,MATCH('2017 EPA Data'!A2105,'Crosswalk Particulates'!$A:$A,0))</f>
        <v>industry-fuel-other</v>
      </c>
      <c r="G2105" s="39">
        <f>INDEX('Crosswalk Particulates'!$E:$E,MATCH('2017 EPA Data'!$B2105,'Crosswalk Particulates'!$D:$D,0))</f>
        <v>0</v>
      </c>
      <c r="H2105" s="50">
        <f t="shared" si="32"/>
        <v>0</v>
      </c>
    </row>
    <row r="2106" spans="1:8" hidden="1">
      <c r="A2106" s="31" t="s">
        <v>2473</v>
      </c>
      <c r="B2106" s="31" t="s">
        <v>2463</v>
      </c>
      <c r="C2106" s="31" t="s">
        <v>2406</v>
      </c>
      <c r="D2106" s="41">
        <v>3080.5496205822501</v>
      </c>
      <c r="E2106" s="31" t="s">
        <v>2407</v>
      </c>
      <c r="F2106" s="35" t="str">
        <f>INDEX('Crosswalk Particulates'!$B:$B,MATCH('2017 EPA Data'!A2106,'Crosswalk Particulates'!$A:$A,0))</f>
        <v>Electricity Sector</v>
      </c>
      <c r="G2106" s="39">
        <f>INDEX('Crosswalk Particulates'!$E:$E,MATCH('2017 EPA Data'!$B2106,'Crosswalk Particulates'!$D:$D,0))</f>
        <v>0</v>
      </c>
      <c r="H2106" s="50">
        <f t="shared" si="32"/>
        <v>0</v>
      </c>
    </row>
    <row r="2107" spans="1:8" hidden="1">
      <c r="A2107" s="31" t="s">
        <v>2497</v>
      </c>
      <c r="B2107" s="31" t="s">
        <v>2479</v>
      </c>
      <c r="C2107" s="31" t="s">
        <v>2446</v>
      </c>
      <c r="D2107" s="41">
        <v>3079.5637420436778</v>
      </c>
      <c r="E2107" s="31" t="s">
        <v>2411</v>
      </c>
      <c r="F2107" s="35" t="str">
        <f>INDEX('Crosswalk Particulates'!$B:$B,MATCH('2017 EPA Data'!A2107,'Crosswalk Particulates'!$A:$A,0))</f>
        <v>Electricity Sector</v>
      </c>
      <c r="G2107" s="39" t="str">
        <f>INDEX('Crosswalk Particulates'!$E:$E,MATCH('2017 EPA Data'!$B2107,'Crosswalk Particulates'!$D:$D,0))</f>
        <v>PM10</v>
      </c>
      <c r="H2107" s="50">
        <f t="shared" si="32"/>
        <v>2793736555.0921955</v>
      </c>
    </row>
    <row r="2108" spans="1:8" hidden="1">
      <c r="A2108" s="31" t="s">
        <v>2434</v>
      </c>
      <c r="B2108" s="31" t="s">
        <v>2486</v>
      </c>
      <c r="C2108" s="31" t="s">
        <v>2410</v>
      </c>
      <c r="D2108" s="41">
        <v>3045.2041139157209</v>
      </c>
      <c r="E2108" s="31" t="s">
        <v>2411</v>
      </c>
      <c r="F2108" s="35" t="str">
        <f>INDEX('Crosswalk Particulates'!$B:$B,MATCH('2017 EPA Data'!A2108,'Crosswalk Particulates'!$A:$A,0))</f>
        <v>Transportation Sector</v>
      </c>
      <c r="G2108" s="39" t="str">
        <f>INDEX('Crosswalk Particulates'!$E:$E,MATCH('2017 EPA Data'!$B2108,'Crosswalk Particulates'!$D:$D,0))</f>
        <v>CH4</v>
      </c>
      <c r="H2108" s="50">
        <f t="shared" si="32"/>
        <v>2762565987.7128224</v>
      </c>
    </row>
    <row r="2109" spans="1:8" hidden="1">
      <c r="A2109" s="31" t="s">
        <v>2436</v>
      </c>
      <c r="B2109" s="31" t="s">
        <v>2555</v>
      </c>
      <c r="C2109" s="31" t="s">
        <v>2406</v>
      </c>
      <c r="D2109" s="41">
        <v>3044.1752597105001</v>
      </c>
      <c r="E2109" s="31" t="s">
        <v>2407</v>
      </c>
      <c r="F2109" s="35" t="str">
        <f>INDEX('Crosswalk Particulates'!$B:$B,MATCH('2017 EPA Data'!A2109,'Crosswalk Particulates'!$A:$A,0))</f>
        <v>process-other-industry</v>
      </c>
      <c r="G2109" s="39">
        <f>INDEX('Crosswalk Particulates'!$E:$E,MATCH('2017 EPA Data'!$B2109,'Crosswalk Particulates'!$D:$D,0))</f>
        <v>0</v>
      </c>
      <c r="H2109" s="50">
        <f t="shared" si="32"/>
        <v>0</v>
      </c>
    </row>
    <row r="2110" spans="1:8" hidden="1">
      <c r="A2110" s="31" t="s">
        <v>2489</v>
      </c>
      <c r="B2110" s="31" t="s">
        <v>2611</v>
      </c>
      <c r="C2110" s="31" t="s">
        <v>2406</v>
      </c>
      <c r="D2110" s="41">
        <v>3040.8258042000002</v>
      </c>
      <c r="E2110" s="31" t="s">
        <v>2407</v>
      </c>
      <c r="F2110" s="35" t="str">
        <f>INDEX('Crosswalk Particulates'!$B:$B,MATCH('2017 EPA Data'!A2110,'Crosswalk Particulates'!$A:$A,0))</f>
        <v>industry-fuel-biomass</v>
      </c>
      <c r="G2110" s="39">
        <f>INDEX('Crosswalk Particulates'!$E:$E,MATCH('2017 EPA Data'!$B2110,'Crosswalk Particulates'!$D:$D,0))</f>
        <v>0</v>
      </c>
      <c r="H2110" s="50">
        <f t="shared" si="32"/>
        <v>0</v>
      </c>
    </row>
    <row r="2111" spans="1:8" hidden="1">
      <c r="A2111" s="31" t="s">
        <v>2485</v>
      </c>
      <c r="B2111" s="31" t="s">
        <v>2515</v>
      </c>
      <c r="C2111" s="31" t="s">
        <v>2406</v>
      </c>
      <c r="D2111" s="41">
        <v>3033.2346070732519</v>
      </c>
      <c r="E2111" s="31" t="s">
        <v>2407</v>
      </c>
      <c r="F2111" s="35" t="str">
        <f>INDEX('Crosswalk Particulates'!$B:$B,MATCH('2017 EPA Data'!A2111,'Crosswalk Particulates'!$A:$A,0))</f>
        <v>industry-fuel-coal</v>
      </c>
      <c r="G2111" s="39">
        <f>INDEX('Crosswalk Particulates'!$E:$E,MATCH('2017 EPA Data'!$B2111,'Crosswalk Particulates'!$D:$D,0))</f>
        <v>0</v>
      </c>
      <c r="H2111" s="50">
        <f t="shared" si="32"/>
        <v>0</v>
      </c>
    </row>
    <row r="2112" spans="1:8" hidden="1">
      <c r="A2112" s="31" t="s">
        <v>2491</v>
      </c>
      <c r="B2112" s="31" t="s">
        <v>2495</v>
      </c>
      <c r="C2112" s="31" t="s">
        <v>2406</v>
      </c>
      <c r="D2112" s="41">
        <v>3009.691804</v>
      </c>
      <c r="E2112" s="31" t="s">
        <v>2407</v>
      </c>
      <c r="F2112" s="35" t="str">
        <f>INDEX('Crosswalk Particulates'!$B:$B,MATCH('2017 EPA Data'!A2112,'Crosswalk Particulates'!$A:$A,0))</f>
        <v>process-other-industry</v>
      </c>
      <c r="G2112" s="39">
        <f>INDEX('Crosswalk Particulates'!$E:$E,MATCH('2017 EPA Data'!$B2112,'Crosswalk Particulates'!$D:$D,0))</f>
        <v>0</v>
      </c>
      <c r="H2112" s="50">
        <f t="shared" si="32"/>
        <v>0</v>
      </c>
    </row>
    <row r="2113" spans="1:8" hidden="1">
      <c r="A2113" s="31" t="s">
        <v>2416</v>
      </c>
      <c r="B2113" s="31" t="s">
        <v>2618</v>
      </c>
      <c r="C2113" s="31" t="s">
        <v>2406</v>
      </c>
      <c r="D2113" s="41">
        <v>3004.3377868094663</v>
      </c>
      <c r="E2113" s="31" t="s">
        <v>2407</v>
      </c>
      <c r="F2113" s="35" t="str">
        <f>INDEX('Crosswalk Particulates'!$B:$B,MATCH('2017 EPA Data'!A2113,'Crosswalk Particulates'!$A:$A,0))</f>
        <v>Transportation Sector</v>
      </c>
      <c r="G2113" s="39">
        <f>INDEX('Crosswalk Particulates'!$E:$E,MATCH('2017 EPA Data'!$B2113,'Crosswalk Particulates'!$D:$D,0))</f>
        <v>0</v>
      </c>
      <c r="H2113" s="50">
        <f t="shared" si="32"/>
        <v>0</v>
      </c>
    </row>
    <row r="2114" spans="1:8" hidden="1">
      <c r="A2114" s="31" t="s">
        <v>2448</v>
      </c>
      <c r="B2114" s="31" t="s">
        <v>2663</v>
      </c>
      <c r="C2114" s="31" t="s">
        <v>2406</v>
      </c>
      <c r="D2114" s="41">
        <v>2997.6950780798002</v>
      </c>
      <c r="E2114" s="31" t="s">
        <v>2407</v>
      </c>
      <c r="F2114" s="35" t="str">
        <f>INDEX('Crosswalk Particulates'!$B:$B,MATCH('2017 EPA Data'!A2114,'Crosswalk Particulates'!$A:$A,0))</f>
        <v>process-waste-industry</v>
      </c>
      <c r="G2114" s="39">
        <f>INDEX('Crosswalk Particulates'!$E:$E,MATCH('2017 EPA Data'!$B2114,'Crosswalk Particulates'!$D:$D,0))</f>
        <v>0</v>
      </c>
      <c r="H2114" s="50">
        <f t="shared" si="32"/>
        <v>0</v>
      </c>
    </row>
    <row r="2115" spans="1:8" hidden="1">
      <c r="A2115" s="31" t="s">
        <v>2521</v>
      </c>
      <c r="B2115" s="31" t="s">
        <v>2523</v>
      </c>
      <c r="D2115" s="41">
        <v>2994.0961753159886</v>
      </c>
      <c r="E2115" s="31" t="s">
        <v>2411</v>
      </c>
      <c r="F2115" s="35" t="str">
        <f>INDEX('Crosswalk Particulates'!$B:$B,MATCH('2017 EPA Data'!A2115,'Crosswalk Particulates'!$A:$A,0))</f>
        <v>industry-fuel-other</v>
      </c>
      <c r="G2115" s="39" t="str">
        <f>INDEX('Crosswalk Particulates'!$E:$E,MATCH('2017 EPA Data'!$B2115,'Crosswalk Particulates'!$D:$D,0))</f>
        <v>OC</v>
      </c>
      <c r="H2115" s="50">
        <f t="shared" si="32"/>
        <v>2716201590.5834007</v>
      </c>
    </row>
    <row r="2116" spans="1:8" hidden="1">
      <c r="A2116" s="31" t="s">
        <v>2427</v>
      </c>
      <c r="B2116" s="31" t="s">
        <v>2588</v>
      </c>
      <c r="C2116" s="31" t="s">
        <v>2406</v>
      </c>
      <c r="D2116" s="41">
        <v>2984.6531</v>
      </c>
      <c r="E2116" s="31" t="s">
        <v>2407</v>
      </c>
      <c r="F2116" s="35" t="str">
        <f>INDEX('Crosswalk Particulates'!$B:$B,MATCH('2017 EPA Data'!A2116,'Crosswalk Particulates'!$A:$A,0))</f>
        <v>process-other-industry</v>
      </c>
      <c r="G2116" s="39">
        <f>INDEX('Crosswalk Particulates'!$E:$E,MATCH('2017 EPA Data'!$B2116,'Crosswalk Particulates'!$D:$D,0))</f>
        <v>0</v>
      </c>
      <c r="H2116" s="50">
        <f t="shared" ref="H2116:H2179" si="33">IF(E2116="TON",D2116/metricton_to_shortton,0)*10^6</f>
        <v>0</v>
      </c>
    </row>
    <row r="2117" spans="1:8" hidden="1">
      <c r="A2117" s="31" t="s">
        <v>2452</v>
      </c>
      <c r="B2117" s="31" t="s">
        <v>2556</v>
      </c>
      <c r="C2117" s="31" t="s">
        <v>2406</v>
      </c>
      <c r="D2117" s="41">
        <v>2975.9934390140002</v>
      </c>
      <c r="E2117" s="31" t="s">
        <v>2407</v>
      </c>
      <c r="F2117" s="35" t="str">
        <f>INDEX('Crosswalk Particulates'!$B:$B,MATCH('2017 EPA Data'!A2117,'Crosswalk Particulates'!$A:$A,0))</f>
        <v>Other-EPA</v>
      </c>
      <c r="G2117" s="39">
        <f>INDEX('Crosswalk Particulates'!$E:$E,MATCH('2017 EPA Data'!$B2117,'Crosswalk Particulates'!$D:$D,0))</f>
        <v>0</v>
      </c>
      <c r="H2117" s="50">
        <f t="shared" si="33"/>
        <v>0</v>
      </c>
    </row>
    <row r="2118" spans="1:8" hidden="1">
      <c r="A2118" s="31" t="s">
        <v>2423</v>
      </c>
      <c r="B2118" s="31" t="s">
        <v>2519</v>
      </c>
      <c r="D2118" s="41">
        <v>2967.7802219726073</v>
      </c>
      <c r="E2118" s="31" t="s">
        <v>2411</v>
      </c>
      <c r="F2118" s="35" t="str">
        <f>INDEX('Crosswalk Particulates'!$B:$B,MATCH('2017 EPA Data'!A2118,'Crosswalk Particulates'!$A:$A,0))</f>
        <v>Other-EPA</v>
      </c>
      <c r="G2118" s="39">
        <f>INDEX('Crosswalk Particulates'!$E:$E,MATCH('2017 EPA Data'!$B2118,'Crosswalk Particulates'!$D:$D,0))</f>
        <v>0</v>
      </c>
      <c r="H2118" s="50">
        <f t="shared" si="33"/>
        <v>2692328130.900207</v>
      </c>
    </row>
    <row r="2119" spans="1:8" hidden="1">
      <c r="A2119" s="31" t="s">
        <v>2475</v>
      </c>
      <c r="B2119" s="31" t="s">
        <v>2643</v>
      </c>
      <c r="C2119" s="31" t="s">
        <v>2406</v>
      </c>
      <c r="D2119" s="41">
        <v>2966.5228400000001</v>
      </c>
      <c r="E2119" s="31" t="s">
        <v>2407</v>
      </c>
      <c r="F2119" s="35" t="str">
        <f>INDEX('Crosswalk Particulates'!$B:$B,MATCH('2017 EPA Data'!A2119,'Crosswalk Particulates'!$A:$A,0))</f>
        <v>process-other-industry</v>
      </c>
      <c r="G2119" s="39">
        <f>INDEX('Crosswalk Particulates'!$E:$E,MATCH('2017 EPA Data'!$B2119,'Crosswalk Particulates'!$D:$D,0))</f>
        <v>0</v>
      </c>
      <c r="H2119" s="50">
        <f t="shared" si="33"/>
        <v>0</v>
      </c>
    </row>
    <row r="2120" spans="1:8" hidden="1">
      <c r="A2120" s="31" t="s">
        <v>2485</v>
      </c>
      <c r="B2120" s="31" t="s">
        <v>2450</v>
      </c>
      <c r="C2120" s="31" t="s">
        <v>2406</v>
      </c>
      <c r="D2120" s="41">
        <v>2963.8350221999999</v>
      </c>
      <c r="E2120" s="31" t="s">
        <v>2407</v>
      </c>
      <c r="F2120" s="35" t="str">
        <f>INDEX('Crosswalk Particulates'!$B:$B,MATCH('2017 EPA Data'!A2120,'Crosswalk Particulates'!$A:$A,0))</f>
        <v>industry-fuel-coal</v>
      </c>
      <c r="G2120" s="39">
        <f>INDEX('Crosswalk Particulates'!$E:$E,MATCH('2017 EPA Data'!$B2120,'Crosswalk Particulates'!$D:$D,0))</f>
        <v>0</v>
      </c>
      <c r="H2120" s="50">
        <f t="shared" si="33"/>
        <v>0</v>
      </c>
    </row>
    <row r="2121" spans="1:8" hidden="1">
      <c r="A2121" s="31" t="s">
        <v>2448</v>
      </c>
      <c r="B2121" s="31" t="s">
        <v>2574</v>
      </c>
      <c r="C2121" s="31" t="s">
        <v>2406</v>
      </c>
      <c r="D2121" s="41">
        <v>2950.2442872449719</v>
      </c>
      <c r="E2121" s="31" t="s">
        <v>2407</v>
      </c>
      <c r="F2121" s="35" t="str">
        <f>INDEX('Crosswalk Particulates'!$B:$B,MATCH('2017 EPA Data'!A2121,'Crosswalk Particulates'!$A:$A,0))</f>
        <v>process-waste-industry</v>
      </c>
      <c r="G2121" s="39">
        <f>INDEX('Crosswalk Particulates'!$E:$E,MATCH('2017 EPA Data'!$B2121,'Crosswalk Particulates'!$D:$D,0))</f>
        <v>0</v>
      </c>
      <c r="H2121" s="50">
        <f t="shared" si="33"/>
        <v>0</v>
      </c>
    </row>
    <row r="2122" spans="1:8" hidden="1">
      <c r="A2122" s="31" t="s">
        <v>2497</v>
      </c>
      <c r="B2122" s="31" t="s">
        <v>2499</v>
      </c>
      <c r="C2122" s="31" t="s">
        <v>2446</v>
      </c>
      <c r="D2122" s="41">
        <v>2943.3029390213069</v>
      </c>
      <c r="E2122" s="31" t="s">
        <v>2411</v>
      </c>
      <c r="F2122" s="35" t="str">
        <f>INDEX('Crosswalk Particulates'!$B:$B,MATCH('2017 EPA Data'!A2122,'Crosswalk Particulates'!$A:$A,0))</f>
        <v>Electricity Sector</v>
      </c>
      <c r="G2122" s="39" t="str">
        <f>INDEX('Crosswalk Particulates'!$E:$E,MATCH('2017 EPA Data'!$B2122,'Crosswalk Particulates'!$D:$D,0))</f>
        <v>PM25</v>
      </c>
      <c r="H2122" s="50">
        <f t="shared" si="33"/>
        <v>2670122686.9222879</v>
      </c>
    </row>
    <row r="2123" spans="1:8" hidden="1">
      <c r="A2123" s="31" t="s">
        <v>2454</v>
      </c>
      <c r="B2123" s="31" t="s">
        <v>2605</v>
      </c>
      <c r="D2123" s="41">
        <v>2921.3576428215783</v>
      </c>
      <c r="E2123" s="31" t="s">
        <v>2411</v>
      </c>
      <c r="F2123" s="35" t="str">
        <f>INDEX('Crosswalk Particulates'!$B:$B,MATCH('2017 EPA Data'!A2123,'Crosswalk Particulates'!$A:$A,0))</f>
        <v>Electricity Sector</v>
      </c>
      <c r="G2123" s="39" t="str">
        <f>INDEX('Crosswalk Particulates'!$E:$E,MATCH('2017 EPA Data'!$B2123,'Crosswalk Particulates'!$D:$D,0))</f>
        <v>BC</v>
      </c>
      <c r="H2123" s="50">
        <f t="shared" si="33"/>
        <v>2650214225.4189644</v>
      </c>
    </row>
    <row r="2124" spans="1:8" hidden="1">
      <c r="A2124" s="31" t="s">
        <v>2553</v>
      </c>
      <c r="B2124" s="31" t="s">
        <v>2479</v>
      </c>
      <c r="C2124" s="31" t="s">
        <v>2446</v>
      </c>
      <c r="D2124" s="41">
        <v>2909.0995794927489</v>
      </c>
      <c r="E2124" s="31" t="s">
        <v>2411</v>
      </c>
      <c r="F2124" s="35" t="str">
        <f>INDEX('Crosswalk Particulates'!$B:$B,MATCH('2017 EPA Data'!A2124,'Crosswalk Particulates'!$A:$A,0))</f>
        <v>Commercial Buildings Sector</v>
      </c>
      <c r="G2124" s="39" t="str">
        <f>INDEX('Crosswalk Particulates'!$E:$E,MATCH('2017 EPA Data'!$B2124,'Crosswalk Particulates'!$D:$D,0))</f>
        <v>PM10</v>
      </c>
      <c r="H2124" s="50">
        <f t="shared" si="33"/>
        <v>2639093884.2002244</v>
      </c>
    </row>
    <row r="2125" spans="1:8" hidden="1">
      <c r="A2125" s="31" t="s">
        <v>2458</v>
      </c>
      <c r="B2125" s="31" t="s">
        <v>2523</v>
      </c>
      <c r="D2125" s="41">
        <v>2903.4144993336322</v>
      </c>
      <c r="E2125" s="31" t="s">
        <v>2411</v>
      </c>
      <c r="F2125" s="35" t="str">
        <f>INDEX('Crosswalk Particulates'!$B:$B,MATCH('2017 EPA Data'!A2125,'Crosswalk Particulates'!$A:$A,0))</f>
        <v>Transportation Sector</v>
      </c>
      <c r="G2125" s="39" t="str">
        <f>INDEX('Crosswalk Particulates'!$E:$E,MATCH('2017 EPA Data'!$B2125,'Crosswalk Particulates'!$D:$D,0))</f>
        <v>OC</v>
      </c>
      <c r="H2125" s="50">
        <f t="shared" si="33"/>
        <v>2633936460.1007271</v>
      </c>
    </row>
    <row r="2126" spans="1:8" hidden="1">
      <c r="A2126" s="31" t="s">
        <v>2442</v>
      </c>
      <c r="B2126" s="31" t="s">
        <v>2633</v>
      </c>
      <c r="C2126" s="31" t="s">
        <v>2406</v>
      </c>
      <c r="D2126" s="41">
        <v>2899.5329999999999</v>
      </c>
      <c r="E2126" s="31" t="s">
        <v>2407</v>
      </c>
      <c r="F2126" s="35" t="str">
        <f>INDEX('Crosswalk Particulates'!$B:$B,MATCH('2017 EPA Data'!A2126,'Crosswalk Particulates'!$A:$A,0))</f>
        <v>process-other-industry</v>
      </c>
      <c r="G2126" s="39">
        <f>INDEX('Crosswalk Particulates'!$E:$E,MATCH('2017 EPA Data'!$B2126,'Crosswalk Particulates'!$D:$D,0))</f>
        <v>0</v>
      </c>
      <c r="H2126" s="50">
        <f t="shared" si="33"/>
        <v>0</v>
      </c>
    </row>
    <row r="2127" spans="1:8" hidden="1">
      <c r="A2127" s="31" t="s">
        <v>2442</v>
      </c>
      <c r="B2127" s="31" t="s">
        <v>2482</v>
      </c>
      <c r="C2127" s="31" t="s">
        <v>2406</v>
      </c>
      <c r="D2127" s="41">
        <v>2890.36</v>
      </c>
      <c r="E2127" s="31" t="s">
        <v>2407</v>
      </c>
      <c r="F2127" s="35" t="str">
        <f>INDEX('Crosswalk Particulates'!$B:$B,MATCH('2017 EPA Data'!A2127,'Crosswalk Particulates'!$A:$A,0))</f>
        <v>process-other-industry</v>
      </c>
      <c r="G2127" s="39">
        <f>INDEX('Crosswalk Particulates'!$E:$E,MATCH('2017 EPA Data'!$B2127,'Crosswalk Particulates'!$D:$D,0))</f>
        <v>0</v>
      </c>
      <c r="H2127" s="50">
        <f t="shared" si="33"/>
        <v>0</v>
      </c>
    </row>
    <row r="2128" spans="1:8" hidden="1">
      <c r="A2128" s="31" t="s">
        <v>2427</v>
      </c>
      <c r="B2128" s="31" t="s">
        <v>2534</v>
      </c>
      <c r="C2128" s="31" t="s">
        <v>2406</v>
      </c>
      <c r="D2128" s="41">
        <v>2885.5411718999999</v>
      </c>
      <c r="E2128" s="31" t="s">
        <v>2407</v>
      </c>
      <c r="F2128" s="35" t="str">
        <f>INDEX('Crosswalk Particulates'!$B:$B,MATCH('2017 EPA Data'!A2128,'Crosswalk Particulates'!$A:$A,0))</f>
        <v>process-other-industry</v>
      </c>
      <c r="G2128" s="39">
        <f>INDEX('Crosswalk Particulates'!$E:$E,MATCH('2017 EPA Data'!$B2128,'Crosswalk Particulates'!$D:$D,0))</f>
        <v>0</v>
      </c>
      <c r="H2128" s="50">
        <f t="shared" si="33"/>
        <v>0</v>
      </c>
    </row>
    <row r="2129" spans="1:8" hidden="1">
      <c r="A2129" s="31" t="s">
        <v>2475</v>
      </c>
      <c r="B2129" s="31" t="s">
        <v>2466</v>
      </c>
      <c r="C2129" s="31" t="s">
        <v>2406</v>
      </c>
      <c r="D2129" s="41">
        <v>2880.5151167597</v>
      </c>
      <c r="E2129" s="31" t="s">
        <v>2407</v>
      </c>
      <c r="F2129" s="35" t="str">
        <f>INDEX('Crosswalk Particulates'!$B:$B,MATCH('2017 EPA Data'!A2129,'Crosswalk Particulates'!$A:$A,0))</f>
        <v>process-other-industry</v>
      </c>
      <c r="G2129" s="39">
        <f>INDEX('Crosswalk Particulates'!$E:$E,MATCH('2017 EPA Data'!$B2129,'Crosswalk Particulates'!$D:$D,0))</f>
        <v>0</v>
      </c>
      <c r="H2129" s="50">
        <f t="shared" si="33"/>
        <v>0</v>
      </c>
    </row>
    <row r="2130" spans="1:8" hidden="1">
      <c r="A2130" s="31" t="s">
        <v>2496</v>
      </c>
      <c r="B2130" s="31" t="s">
        <v>2455</v>
      </c>
      <c r="C2130" s="31" t="s">
        <v>2406</v>
      </c>
      <c r="D2130" s="41">
        <v>2880.2</v>
      </c>
      <c r="E2130" s="31" t="s">
        <v>2407</v>
      </c>
      <c r="F2130" s="35" t="str">
        <f>INDEX('Crosswalk Particulates'!$B:$B,MATCH('2017 EPA Data'!A2130,'Crosswalk Particulates'!$A:$A,0))</f>
        <v>process-cement-industry</v>
      </c>
      <c r="G2130" s="39">
        <f>INDEX('Crosswalk Particulates'!$E:$E,MATCH('2017 EPA Data'!$B2130,'Crosswalk Particulates'!$D:$D,0))</f>
        <v>0</v>
      </c>
      <c r="H2130" s="50">
        <f t="shared" si="33"/>
        <v>0</v>
      </c>
    </row>
    <row r="2131" spans="1:8" hidden="1">
      <c r="A2131" s="31" t="s">
        <v>2473</v>
      </c>
      <c r="B2131" s="31" t="s">
        <v>2534</v>
      </c>
      <c r="C2131" s="31" t="s">
        <v>2406</v>
      </c>
      <c r="D2131" s="41">
        <v>2873.96832853559</v>
      </c>
      <c r="E2131" s="31" t="s">
        <v>2407</v>
      </c>
      <c r="F2131" s="35" t="str">
        <f>INDEX('Crosswalk Particulates'!$B:$B,MATCH('2017 EPA Data'!A2131,'Crosswalk Particulates'!$A:$A,0))</f>
        <v>Electricity Sector</v>
      </c>
      <c r="G2131" s="39">
        <f>INDEX('Crosswalk Particulates'!$E:$E,MATCH('2017 EPA Data'!$B2131,'Crosswalk Particulates'!$D:$D,0))</f>
        <v>0</v>
      </c>
      <c r="H2131" s="50">
        <f t="shared" si="33"/>
        <v>0</v>
      </c>
    </row>
    <row r="2132" spans="1:8" hidden="1">
      <c r="A2132" s="31" t="s">
        <v>2497</v>
      </c>
      <c r="B2132" s="31" t="s">
        <v>2464</v>
      </c>
      <c r="C2132" s="31" t="s">
        <v>2406</v>
      </c>
      <c r="D2132" s="41">
        <v>2867.5114199999998</v>
      </c>
      <c r="E2132" s="31" t="s">
        <v>2407</v>
      </c>
      <c r="F2132" s="35" t="str">
        <f>INDEX('Crosswalk Particulates'!$B:$B,MATCH('2017 EPA Data'!A2132,'Crosswalk Particulates'!$A:$A,0))</f>
        <v>Electricity Sector</v>
      </c>
      <c r="G2132" s="39">
        <f>INDEX('Crosswalk Particulates'!$E:$E,MATCH('2017 EPA Data'!$B2132,'Crosswalk Particulates'!$D:$D,0))</f>
        <v>0</v>
      </c>
      <c r="H2132" s="50">
        <f t="shared" si="33"/>
        <v>0</v>
      </c>
    </row>
    <row r="2133" spans="1:8" hidden="1">
      <c r="A2133" s="31" t="s">
        <v>2444</v>
      </c>
      <c r="B2133" s="31" t="s">
        <v>2456</v>
      </c>
      <c r="C2133" s="31" t="s">
        <v>2406</v>
      </c>
      <c r="D2133" s="41">
        <v>2864.737498</v>
      </c>
      <c r="E2133" s="31" t="s">
        <v>2407</v>
      </c>
      <c r="F2133" s="35" t="str">
        <f>INDEX('Crosswalk Particulates'!$B:$B,MATCH('2017 EPA Data'!A2133,'Crosswalk Particulates'!$A:$A,0))</f>
        <v>process-other-industry</v>
      </c>
      <c r="G2133" s="39">
        <f>INDEX('Crosswalk Particulates'!$E:$E,MATCH('2017 EPA Data'!$B2133,'Crosswalk Particulates'!$D:$D,0))</f>
        <v>0</v>
      </c>
      <c r="H2133" s="50">
        <f t="shared" si="33"/>
        <v>0</v>
      </c>
    </row>
    <row r="2134" spans="1:8" hidden="1">
      <c r="A2134" s="31" t="s">
        <v>2448</v>
      </c>
      <c r="B2134" s="31" t="s">
        <v>2664</v>
      </c>
      <c r="C2134" s="31" t="s">
        <v>2406</v>
      </c>
      <c r="D2134" s="41">
        <v>2854.4047622583203</v>
      </c>
      <c r="E2134" s="31" t="s">
        <v>2407</v>
      </c>
      <c r="F2134" s="35" t="str">
        <f>INDEX('Crosswalk Particulates'!$B:$B,MATCH('2017 EPA Data'!A2134,'Crosswalk Particulates'!$A:$A,0))</f>
        <v>process-waste-industry</v>
      </c>
      <c r="G2134" s="39">
        <f>INDEX('Crosswalk Particulates'!$E:$E,MATCH('2017 EPA Data'!$B2134,'Crosswalk Particulates'!$D:$D,0))</f>
        <v>0</v>
      </c>
      <c r="H2134" s="50">
        <f t="shared" si="33"/>
        <v>0</v>
      </c>
    </row>
    <row r="2135" spans="1:8" hidden="1">
      <c r="A2135" s="31" t="s">
        <v>2408</v>
      </c>
      <c r="B2135" s="31" t="s">
        <v>2665</v>
      </c>
      <c r="C2135" s="31" t="s">
        <v>2406</v>
      </c>
      <c r="D2135" s="41">
        <v>2847.71</v>
      </c>
      <c r="E2135" s="31" t="s">
        <v>2407</v>
      </c>
      <c r="F2135" s="35" t="str">
        <f>INDEX('Crosswalk Particulates'!$B:$B,MATCH('2017 EPA Data'!A2135,'Crosswalk Particulates'!$A:$A,0))</f>
        <v>process-other-industry</v>
      </c>
      <c r="G2135" s="39">
        <f>INDEX('Crosswalk Particulates'!$E:$E,MATCH('2017 EPA Data'!$B2135,'Crosswalk Particulates'!$D:$D,0))</f>
        <v>0</v>
      </c>
      <c r="H2135" s="50">
        <f t="shared" si="33"/>
        <v>0</v>
      </c>
    </row>
    <row r="2136" spans="1:8" hidden="1">
      <c r="A2136" s="31" t="s">
        <v>2448</v>
      </c>
      <c r="B2136" s="31" t="s">
        <v>2648</v>
      </c>
      <c r="C2136" s="31" t="s">
        <v>2406</v>
      </c>
      <c r="D2136" s="41">
        <v>2845.0247400347612</v>
      </c>
      <c r="E2136" s="31" t="s">
        <v>2407</v>
      </c>
      <c r="F2136" s="35" t="str">
        <f>INDEX('Crosswalk Particulates'!$B:$B,MATCH('2017 EPA Data'!A2136,'Crosswalk Particulates'!$A:$A,0))</f>
        <v>process-waste-industry</v>
      </c>
      <c r="G2136" s="39">
        <f>INDEX('Crosswalk Particulates'!$E:$E,MATCH('2017 EPA Data'!$B2136,'Crosswalk Particulates'!$D:$D,0))</f>
        <v>0</v>
      </c>
      <c r="H2136" s="50">
        <f t="shared" si="33"/>
        <v>0</v>
      </c>
    </row>
    <row r="2137" spans="1:8" hidden="1">
      <c r="A2137" s="31" t="s">
        <v>2408</v>
      </c>
      <c r="B2137" s="31" t="s">
        <v>2503</v>
      </c>
      <c r="C2137" s="31" t="s">
        <v>2406</v>
      </c>
      <c r="D2137" s="41">
        <v>2829.2047449315437</v>
      </c>
      <c r="E2137" s="31" t="s">
        <v>2407</v>
      </c>
      <c r="F2137" s="35" t="str">
        <f>INDEX('Crosswalk Particulates'!$B:$B,MATCH('2017 EPA Data'!A2137,'Crosswalk Particulates'!$A:$A,0))</f>
        <v>process-other-industry</v>
      </c>
      <c r="G2137" s="39">
        <f>INDEX('Crosswalk Particulates'!$E:$E,MATCH('2017 EPA Data'!$B2137,'Crosswalk Particulates'!$D:$D,0))</f>
        <v>0</v>
      </c>
      <c r="H2137" s="50">
        <f t="shared" si="33"/>
        <v>0</v>
      </c>
    </row>
    <row r="2138" spans="1:8" hidden="1">
      <c r="A2138" s="31" t="s">
        <v>2489</v>
      </c>
      <c r="B2138" s="31" t="s">
        <v>2545</v>
      </c>
      <c r="C2138" s="31" t="s">
        <v>2406</v>
      </c>
      <c r="D2138" s="41">
        <v>2813.3326873800575</v>
      </c>
      <c r="E2138" s="31" t="s">
        <v>2407</v>
      </c>
      <c r="F2138" s="35" t="str">
        <f>INDEX('Crosswalk Particulates'!$B:$B,MATCH('2017 EPA Data'!A2138,'Crosswalk Particulates'!$A:$A,0))</f>
        <v>industry-fuel-biomass</v>
      </c>
      <c r="G2138" s="39">
        <f>INDEX('Crosswalk Particulates'!$E:$E,MATCH('2017 EPA Data'!$B2138,'Crosswalk Particulates'!$D:$D,0))</f>
        <v>0</v>
      </c>
      <c r="H2138" s="50">
        <f t="shared" si="33"/>
        <v>0</v>
      </c>
    </row>
    <row r="2139" spans="1:8" hidden="1">
      <c r="A2139" s="31" t="s">
        <v>2467</v>
      </c>
      <c r="B2139" s="31" t="s">
        <v>2588</v>
      </c>
      <c r="C2139" s="31" t="s">
        <v>2406</v>
      </c>
      <c r="D2139" s="41">
        <v>2808.7</v>
      </c>
      <c r="E2139" s="31" t="s">
        <v>2407</v>
      </c>
      <c r="F2139" s="35" t="str">
        <f>INDEX('Crosswalk Particulates'!$B:$B,MATCH('2017 EPA Data'!A2139,'Crosswalk Particulates'!$A:$A,0))</f>
        <v>process-chemicals-industry</v>
      </c>
      <c r="G2139" s="39">
        <f>INDEX('Crosswalk Particulates'!$E:$E,MATCH('2017 EPA Data'!$B2139,'Crosswalk Particulates'!$D:$D,0))</f>
        <v>0</v>
      </c>
      <c r="H2139" s="50">
        <f t="shared" si="33"/>
        <v>0</v>
      </c>
    </row>
    <row r="2140" spans="1:8" hidden="1">
      <c r="A2140" s="31" t="s">
        <v>2448</v>
      </c>
      <c r="B2140" s="31" t="s">
        <v>2599</v>
      </c>
      <c r="C2140" s="31" t="s">
        <v>2406</v>
      </c>
      <c r="D2140" s="41">
        <v>2807.4890253698077</v>
      </c>
      <c r="E2140" s="31" t="s">
        <v>2407</v>
      </c>
      <c r="F2140" s="35" t="str">
        <f>INDEX('Crosswalk Particulates'!$B:$B,MATCH('2017 EPA Data'!A2140,'Crosswalk Particulates'!$A:$A,0))</f>
        <v>process-waste-industry</v>
      </c>
      <c r="G2140" s="39">
        <f>INDEX('Crosswalk Particulates'!$E:$E,MATCH('2017 EPA Data'!$B2140,'Crosswalk Particulates'!$D:$D,0))</f>
        <v>0</v>
      </c>
      <c r="H2140" s="50">
        <f t="shared" si="33"/>
        <v>0</v>
      </c>
    </row>
    <row r="2141" spans="1:8" hidden="1">
      <c r="A2141" s="31" t="s">
        <v>2467</v>
      </c>
      <c r="B2141" s="31" t="s">
        <v>2589</v>
      </c>
      <c r="C2141" s="31" t="s">
        <v>2406</v>
      </c>
      <c r="D2141" s="41">
        <v>2804.7917606000001</v>
      </c>
      <c r="E2141" s="31" t="s">
        <v>2407</v>
      </c>
      <c r="F2141" s="35" t="str">
        <f>INDEX('Crosswalk Particulates'!$B:$B,MATCH('2017 EPA Data'!A2141,'Crosswalk Particulates'!$A:$A,0))</f>
        <v>process-chemicals-industry</v>
      </c>
      <c r="G2141" s="39">
        <f>INDEX('Crosswalk Particulates'!$E:$E,MATCH('2017 EPA Data'!$B2141,'Crosswalk Particulates'!$D:$D,0))</f>
        <v>0</v>
      </c>
      <c r="H2141" s="50">
        <f t="shared" si="33"/>
        <v>0</v>
      </c>
    </row>
    <row r="2142" spans="1:8" hidden="1">
      <c r="A2142" s="31" t="s">
        <v>2408</v>
      </c>
      <c r="B2142" s="31" t="s">
        <v>2629</v>
      </c>
      <c r="C2142" s="31" t="s">
        <v>2406</v>
      </c>
      <c r="D2142" s="41">
        <v>2799.6843649651082</v>
      </c>
      <c r="E2142" s="31" t="s">
        <v>2407</v>
      </c>
      <c r="F2142" s="35" t="str">
        <f>INDEX('Crosswalk Particulates'!$B:$B,MATCH('2017 EPA Data'!A2142,'Crosswalk Particulates'!$A:$A,0))</f>
        <v>process-other-industry</v>
      </c>
      <c r="G2142" s="39">
        <f>INDEX('Crosswalk Particulates'!$E:$E,MATCH('2017 EPA Data'!$B2142,'Crosswalk Particulates'!$D:$D,0))</f>
        <v>0</v>
      </c>
      <c r="H2142" s="50">
        <f t="shared" si="33"/>
        <v>0</v>
      </c>
    </row>
    <row r="2143" spans="1:8" hidden="1">
      <c r="A2143" s="31" t="s">
        <v>2448</v>
      </c>
      <c r="B2143" s="31" t="s">
        <v>2502</v>
      </c>
      <c r="C2143" s="31" t="s">
        <v>2406</v>
      </c>
      <c r="D2143" s="41">
        <v>2765.5141681078262</v>
      </c>
      <c r="E2143" s="31" t="s">
        <v>2407</v>
      </c>
      <c r="F2143" s="35" t="str">
        <f>INDEX('Crosswalk Particulates'!$B:$B,MATCH('2017 EPA Data'!A2143,'Crosswalk Particulates'!$A:$A,0))</f>
        <v>process-waste-industry</v>
      </c>
      <c r="G2143" s="39">
        <f>INDEX('Crosswalk Particulates'!$E:$E,MATCH('2017 EPA Data'!$B2143,'Crosswalk Particulates'!$D:$D,0))</f>
        <v>0</v>
      </c>
      <c r="H2143" s="50">
        <f t="shared" si="33"/>
        <v>0</v>
      </c>
    </row>
    <row r="2144" spans="1:8" hidden="1">
      <c r="A2144" s="31" t="s">
        <v>2467</v>
      </c>
      <c r="B2144" s="31" t="s">
        <v>2541</v>
      </c>
      <c r="C2144" s="31" t="s">
        <v>2406</v>
      </c>
      <c r="D2144" s="41">
        <v>2760.2379700000001</v>
      </c>
      <c r="E2144" s="31" t="s">
        <v>2407</v>
      </c>
      <c r="F2144" s="35" t="str">
        <f>INDEX('Crosswalk Particulates'!$B:$B,MATCH('2017 EPA Data'!A2144,'Crosswalk Particulates'!$A:$A,0))</f>
        <v>process-chemicals-industry</v>
      </c>
      <c r="G2144" s="39">
        <f>INDEX('Crosswalk Particulates'!$E:$E,MATCH('2017 EPA Data'!$B2144,'Crosswalk Particulates'!$D:$D,0))</f>
        <v>0</v>
      </c>
      <c r="H2144" s="50">
        <f t="shared" si="33"/>
        <v>0</v>
      </c>
    </row>
    <row r="2145" spans="1:8" hidden="1">
      <c r="A2145" s="31" t="s">
        <v>2448</v>
      </c>
      <c r="B2145" s="31" t="s">
        <v>2606</v>
      </c>
      <c r="C2145" s="31" t="s">
        <v>2406</v>
      </c>
      <c r="D2145" s="41">
        <v>2753.1356270193764</v>
      </c>
      <c r="E2145" s="31" t="s">
        <v>2407</v>
      </c>
      <c r="F2145" s="35" t="str">
        <f>INDEX('Crosswalk Particulates'!$B:$B,MATCH('2017 EPA Data'!A2145,'Crosswalk Particulates'!$A:$A,0))</f>
        <v>process-waste-industry</v>
      </c>
      <c r="G2145" s="39">
        <f>INDEX('Crosswalk Particulates'!$E:$E,MATCH('2017 EPA Data'!$B2145,'Crosswalk Particulates'!$D:$D,0))</f>
        <v>0</v>
      </c>
      <c r="H2145" s="50">
        <f t="shared" si="33"/>
        <v>0</v>
      </c>
    </row>
    <row r="2146" spans="1:8" hidden="1">
      <c r="A2146" s="31" t="s">
        <v>2475</v>
      </c>
      <c r="B2146" s="31" t="s">
        <v>2539</v>
      </c>
      <c r="C2146" s="31" t="s">
        <v>2406</v>
      </c>
      <c r="D2146" s="41">
        <v>2750.1592261999999</v>
      </c>
      <c r="E2146" s="31" t="s">
        <v>2407</v>
      </c>
      <c r="F2146" s="35" t="str">
        <f>INDEX('Crosswalk Particulates'!$B:$B,MATCH('2017 EPA Data'!A2146,'Crosswalk Particulates'!$A:$A,0))</f>
        <v>process-other-industry</v>
      </c>
      <c r="G2146" s="39">
        <f>INDEX('Crosswalk Particulates'!$E:$E,MATCH('2017 EPA Data'!$B2146,'Crosswalk Particulates'!$D:$D,0))</f>
        <v>0</v>
      </c>
      <c r="H2146" s="50">
        <f t="shared" si="33"/>
        <v>0</v>
      </c>
    </row>
    <row r="2147" spans="1:8" hidden="1">
      <c r="A2147" s="31" t="s">
        <v>2553</v>
      </c>
      <c r="B2147" s="31" t="s">
        <v>2499</v>
      </c>
      <c r="C2147" s="31" t="s">
        <v>2446</v>
      </c>
      <c r="D2147" s="41">
        <v>2742.0098790875645</v>
      </c>
      <c r="E2147" s="31" t="s">
        <v>2411</v>
      </c>
      <c r="F2147" s="35" t="str">
        <f>INDEX('Crosswalk Particulates'!$B:$B,MATCH('2017 EPA Data'!A2147,'Crosswalk Particulates'!$A:$A,0))</f>
        <v>Commercial Buildings Sector</v>
      </c>
      <c r="G2147" s="39" t="str">
        <f>INDEX('Crosswalk Particulates'!$E:$E,MATCH('2017 EPA Data'!$B2147,'Crosswalk Particulates'!$D:$D,0))</f>
        <v>PM25</v>
      </c>
      <c r="H2147" s="50">
        <f t="shared" si="33"/>
        <v>2487512477.5131903</v>
      </c>
    </row>
    <row r="2148" spans="1:8" hidden="1">
      <c r="A2148" s="31" t="s">
        <v>2520</v>
      </c>
      <c r="B2148" s="31" t="s">
        <v>2426</v>
      </c>
      <c r="C2148" s="31" t="s">
        <v>2406</v>
      </c>
      <c r="D2148" s="41">
        <v>2733.9350509450906</v>
      </c>
      <c r="E2148" s="31" t="s">
        <v>2407</v>
      </c>
      <c r="F2148" s="35" t="str">
        <f>INDEX('Crosswalk Particulates'!$B:$B,MATCH('2017 EPA Data'!A2148,'Crosswalk Particulates'!$A:$A,0))</f>
        <v>Residential Buildings Sector</v>
      </c>
      <c r="G2148" s="39">
        <f>INDEX('Crosswalk Particulates'!$E:$E,MATCH('2017 EPA Data'!$B2148,'Crosswalk Particulates'!$D:$D,0))</f>
        <v>0</v>
      </c>
      <c r="H2148" s="50">
        <f t="shared" si="33"/>
        <v>0</v>
      </c>
    </row>
    <row r="2149" spans="1:8" hidden="1">
      <c r="A2149" s="31" t="s">
        <v>2408</v>
      </c>
      <c r="B2149" s="31" t="s">
        <v>2666</v>
      </c>
      <c r="C2149" s="31" t="s">
        <v>2406</v>
      </c>
      <c r="D2149" s="41">
        <v>2725.5979000000002</v>
      </c>
      <c r="E2149" s="31" t="s">
        <v>2407</v>
      </c>
      <c r="F2149" s="35" t="str">
        <f>INDEX('Crosswalk Particulates'!$B:$B,MATCH('2017 EPA Data'!A2149,'Crosswalk Particulates'!$A:$A,0))</f>
        <v>process-other-industry</v>
      </c>
      <c r="G2149" s="39">
        <f>INDEX('Crosswalk Particulates'!$E:$E,MATCH('2017 EPA Data'!$B2149,'Crosswalk Particulates'!$D:$D,0))</f>
        <v>0</v>
      </c>
      <c r="H2149" s="50">
        <f t="shared" si="33"/>
        <v>0</v>
      </c>
    </row>
    <row r="2150" spans="1:8" hidden="1">
      <c r="A2150" s="31" t="s">
        <v>2448</v>
      </c>
      <c r="B2150" s="31" t="s">
        <v>2575</v>
      </c>
      <c r="C2150" s="31" t="s">
        <v>2406</v>
      </c>
      <c r="D2150" s="41">
        <v>2719.53758140424</v>
      </c>
      <c r="E2150" s="31" t="s">
        <v>2407</v>
      </c>
      <c r="F2150" s="35" t="str">
        <f>INDEX('Crosswalk Particulates'!$B:$B,MATCH('2017 EPA Data'!A2150,'Crosswalk Particulates'!$A:$A,0))</f>
        <v>process-waste-industry</v>
      </c>
      <c r="G2150" s="39">
        <f>INDEX('Crosswalk Particulates'!$E:$E,MATCH('2017 EPA Data'!$B2150,'Crosswalk Particulates'!$D:$D,0))</f>
        <v>0</v>
      </c>
      <c r="H2150" s="50">
        <f t="shared" si="33"/>
        <v>0</v>
      </c>
    </row>
    <row r="2151" spans="1:8" hidden="1">
      <c r="A2151" s="31" t="s">
        <v>2443</v>
      </c>
      <c r="B2151" s="31" t="s">
        <v>2525</v>
      </c>
      <c r="C2151" s="31" t="s">
        <v>2406</v>
      </c>
      <c r="D2151" s="41">
        <v>2717.1706096750677</v>
      </c>
      <c r="E2151" s="31" t="s">
        <v>2407</v>
      </c>
      <c r="F2151" s="35" t="str">
        <f>INDEX('Crosswalk Particulates'!$B:$B,MATCH('2017 EPA Data'!A2151,'Crosswalk Particulates'!$A:$A,0))</f>
        <v>Transportation Sector</v>
      </c>
      <c r="G2151" s="39">
        <f>INDEX('Crosswalk Particulates'!$E:$E,MATCH('2017 EPA Data'!$B2151,'Crosswalk Particulates'!$D:$D,0))</f>
        <v>0</v>
      </c>
      <c r="H2151" s="50">
        <f t="shared" si="33"/>
        <v>0</v>
      </c>
    </row>
    <row r="2152" spans="1:8" hidden="1">
      <c r="A2152" s="31" t="s">
        <v>2481</v>
      </c>
      <c r="B2152" s="31" t="s">
        <v>2616</v>
      </c>
      <c r="C2152" s="31" t="s">
        <v>2406</v>
      </c>
      <c r="D2152" s="41">
        <v>2716.75</v>
      </c>
      <c r="E2152" s="31" t="s">
        <v>2407</v>
      </c>
      <c r="F2152" s="35" t="str">
        <f>INDEX('Crosswalk Particulates'!$B:$B,MATCH('2017 EPA Data'!A2152,'Crosswalk Particulates'!$A:$A,0))</f>
        <v>process-ngps-industry</v>
      </c>
      <c r="G2152" s="39">
        <f>INDEX('Crosswalk Particulates'!$E:$E,MATCH('2017 EPA Data'!$B2152,'Crosswalk Particulates'!$D:$D,0))</f>
        <v>0</v>
      </c>
      <c r="H2152" s="50">
        <f t="shared" si="33"/>
        <v>0</v>
      </c>
    </row>
    <row r="2153" spans="1:8" hidden="1">
      <c r="A2153" s="31" t="s">
        <v>2467</v>
      </c>
      <c r="B2153" s="31" t="s">
        <v>2667</v>
      </c>
      <c r="C2153" s="31" t="s">
        <v>2406</v>
      </c>
      <c r="D2153" s="41">
        <v>2705.5535878400001</v>
      </c>
      <c r="E2153" s="31" t="s">
        <v>2407</v>
      </c>
      <c r="F2153" s="35" t="str">
        <f>INDEX('Crosswalk Particulates'!$B:$B,MATCH('2017 EPA Data'!A2153,'Crosswalk Particulates'!$A:$A,0))</f>
        <v>process-chemicals-industry</v>
      </c>
      <c r="G2153" s="39">
        <f>INDEX('Crosswalk Particulates'!$E:$E,MATCH('2017 EPA Data'!$B2153,'Crosswalk Particulates'!$D:$D,0))</f>
        <v>0</v>
      </c>
      <c r="H2153" s="50">
        <f t="shared" si="33"/>
        <v>0</v>
      </c>
    </row>
    <row r="2154" spans="1:8" hidden="1">
      <c r="A2154" s="31" t="s">
        <v>2544</v>
      </c>
      <c r="B2154" s="31" t="s">
        <v>2428</v>
      </c>
      <c r="C2154" s="31" t="s">
        <v>2406</v>
      </c>
      <c r="D2154" s="41">
        <v>2698.6515992700001</v>
      </c>
      <c r="E2154" s="31" t="s">
        <v>2407</v>
      </c>
      <c r="F2154" s="35" t="str">
        <f>INDEX('Crosswalk Particulates'!$B:$B,MATCH('2017 EPA Data'!A2154,'Crosswalk Particulates'!$A:$A,0))</f>
        <v>Commercial Buildings Sector</v>
      </c>
      <c r="G2154" s="39">
        <f>INDEX('Crosswalk Particulates'!$E:$E,MATCH('2017 EPA Data'!$B2154,'Crosswalk Particulates'!$D:$D,0))</f>
        <v>0</v>
      </c>
      <c r="H2154" s="50">
        <f t="shared" si="33"/>
        <v>0</v>
      </c>
    </row>
    <row r="2155" spans="1:8" hidden="1">
      <c r="A2155" s="31" t="s">
        <v>2454</v>
      </c>
      <c r="B2155" s="31" t="s">
        <v>2472</v>
      </c>
      <c r="D2155" s="41">
        <v>2672.5259999999998</v>
      </c>
      <c r="E2155" s="31" t="s">
        <v>2407</v>
      </c>
      <c r="F2155" s="35" t="str">
        <f>INDEX('Crosswalk Particulates'!$B:$B,MATCH('2017 EPA Data'!A2155,'Crosswalk Particulates'!$A:$A,0))</f>
        <v>Electricity Sector</v>
      </c>
      <c r="G2155" s="39">
        <f>INDEX('Crosswalk Particulates'!$E:$E,MATCH('2017 EPA Data'!$B2155,'Crosswalk Particulates'!$D:$D,0))</f>
        <v>0</v>
      </c>
      <c r="H2155" s="50">
        <f t="shared" si="33"/>
        <v>0</v>
      </c>
    </row>
    <row r="2156" spans="1:8" hidden="1">
      <c r="A2156" s="31" t="s">
        <v>2475</v>
      </c>
      <c r="B2156" s="31" t="s">
        <v>2498</v>
      </c>
      <c r="C2156" s="31" t="s">
        <v>2446</v>
      </c>
      <c r="D2156" s="41">
        <v>2669.00426659305</v>
      </c>
      <c r="E2156" s="31" t="s">
        <v>2411</v>
      </c>
      <c r="F2156" s="35" t="str">
        <f>INDEX('Crosswalk Particulates'!$B:$B,MATCH('2017 EPA Data'!A2156,'Crosswalk Particulates'!$A:$A,0))</f>
        <v>process-other-industry</v>
      </c>
      <c r="G2156" s="39" t="str">
        <f>INDEX('Crosswalk Particulates'!$E:$E,MATCH('2017 EPA Data'!$B2156,'Crosswalk Particulates'!$D:$D,0))</f>
        <v>NOX</v>
      </c>
      <c r="H2156" s="50">
        <f t="shared" si="33"/>
        <v>2421282821.1601548</v>
      </c>
    </row>
    <row r="2157" spans="1:8" hidden="1">
      <c r="A2157" s="31" t="s">
        <v>2489</v>
      </c>
      <c r="B2157" s="31" t="s">
        <v>2606</v>
      </c>
      <c r="C2157" s="31" t="s">
        <v>2406</v>
      </c>
      <c r="D2157" s="41">
        <v>2665.5436909999999</v>
      </c>
      <c r="E2157" s="31" t="s">
        <v>2407</v>
      </c>
      <c r="F2157" s="35" t="str">
        <f>INDEX('Crosswalk Particulates'!$B:$B,MATCH('2017 EPA Data'!A2157,'Crosswalk Particulates'!$A:$A,0))</f>
        <v>industry-fuel-biomass</v>
      </c>
      <c r="G2157" s="39">
        <f>INDEX('Crosswalk Particulates'!$E:$E,MATCH('2017 EPA Data'!$B2157,'Crosswalk Particulates'!$D:$D,0))</f>
        <v>0</v>
      </c>
      <c r="H2157" s="50">
        <f t="shared" si="33"/>
        <v>0</v>
      </c>
    </row>
    <row r="2158" spans="1:8" hidden="1">
      <c r="A2158" s="31" t="s">
        <v>2553</v>
      </c>
      <c r="B2158" s="31" t="s">
        <v>2445</v>
      </c>
      <c r="C2158" s="31" t="s">
        <v>2446</v>
      </c>
      <c r="D2158" s="41">
        <v>2644.9864435065242</v>
      </c>
      <c r="E2158" s="31" t="s">
        <v>2411</v>
      </c>
      <c r="F2158" s="35" t="str">
        <f>INDEX('Crosswalk Particulates'!$B:$B,MATCH('2017 EPA Data'!A2158,'Crosswalk Particulates'!$A:$A,0))</f>
        <v>Commercial Buildings Sector</v>
      </c>
      <c r="G2158" s="39" t="str">
        <f>INDEX('Crosswalk Particulates'!$E:$E,MATCH('2017 EPA Data'!$B2158,'Crosswalk Particulates'!$D:$D,0))</f>
        <v>VOC</v>
      </c>
      <c r="H2158" s="50">
        <f t="shared" si="33"/>
        <v>2399494192.6558995</v>
      </c>
    </row>
    <row r="2159" spans="1:8" hidden="1">
      <c r="A2159" s="31" t="s">
        <v>2443</v>
      </c>
      <c r="B2159" s="31" t="s">
        <v>2503</v>
      </c>
      <c r="C2159" s="31" t="s">
        <v>2406</v>
      </c>
      <c r="D2159" s="41">
        <v>2642.0663166853492</v>
      </c>
      <c r="E2159" s="31" t="s">
        <v>2407</v>
      </c>
      <c r="F2159" s="35" t="str">
        <f>INDEX('Crosswalk Particulates'!$B:$B,MATCH('2017 EPA Data'!A2159,'Crosswalk Particulates'!$A:$A,0))</f>
        <v>Transportation Sector</v>
      </c>
      <c r="G2159" s="39">
        <f>INDEX('Crosswalk Particulates'!$E:$E,MATCH('2017 EPA Data'!$B2159,'Crosswalk Particulates'!$D:$D,0))</f>
        <v>0</v>
      </c>
      <c r="H2159" s="50">
        <f t="shared" si="33"/>
        <v>0</v>
      </c>
    </row>
    <row r="2160" spans="1:8" hidden="1">
      <c r="A2160" s="31" t="s">
        <v>2470</v>
      </c>
      <c r="B2160" s="31" t="s">
        <v>2495</v>
      </c>
      <c r="C2160" s="31" t="s">
        <v>2406</v>
      </c>
      <c r="D2160" s="41">
        <v>2632.8656039840998</v>
      </c>
      <c r="E2160" s="31" t="s">
        <v>2407</v>
      </c>
      <c r="F2160" s="35" t="str">
        <f>INDEX('Crosswalk Particulates'!$B:$B,MATCH('2017 EPA Data'!A2160,'Crosswalk Particulates'!$A:$A,0))</f>
        <v>Electricity Sector</v>
      </c>
      <c r="G2160" s="39">
        <f>INDEX('Crosswalk Particulates'!$E:$E,MATCH('2017 EPA Data'!$B2160,'Crosswalk Particulates'!$D:$D,0))</f>
        <v>0</v>
      </c>
      <c r="H2160" s="50">
        <f t="shared" si="33"/>
        <v>0</v>
      </c>
    </row>
    <row r="2161" spans="1:8" hidden="1">
      <c r="A2161" s="31" t="s">
        <v>2489</v>
      </c>
      <c r="B2161" s="31" t="s">
        <v>2579</v>
      </c>
      <c r="C2161" s="31" t="s">
        <v>2406</v>
      </c>
      <c r="D2161" s="41">
        <v>2628.5591939999999</v>
      </c>
      <c r="E2161" s="31" t="s">
        <v>2407</v>
      </c>
      <c r="F2161" s="35" t="str">
        <f>INDEX('Crosswalk Particulates'!$B:$B,MATCH('2017 EPA Data'!A2161,'Crosswalk Particulates'!$A:$A,0))</f>
        <v>industry-fuel-biomass</v>
      </c>
      <c r="G2161" s="39">
        <f>INDEX('Crosswalk Particulates'!$E:$E,MATCH('2017 EPA Data'!$B2161,'Crosswalk Particulates'!$D:$D,0))</f>
        <v>0</v>
      </c>
      <c r="H2161" s="50">
        <f t="shared" si="33"/>
        <v>0</v>
      </c>
    </row>
    <row r="2162" spans="1:8" hidden="1">
      <c r="A2162" s="31" t="s">
        <v>2521</v>
      </c>
      <c r="B2162" s="31" t="s">
        <v>2437</v>
      </c>
      <c r="C2162" s="31" t="s">
        <v>2406</v>
      </c>
      <c r="D2162" s="41">
        <v>2615.0331192879999</v>
      </c>
      <c r="E2162" s="31" t="s">
        <v>2407</v>
      </c>
      <c r="F2162" s="35" t="str">
        <f>INDEX('Crosswalk Particulates'!$B:$B,MATCH('2017 EPA Data'!A2162,'Crosswalk Particulates'!$A:$A,0))</f>
        <v>industry-fuel-other</v>
      </c>
      <c r="G2162" s="39">
        <f>INDEX('Crosswalk Particulates'!$E:$E,MATCH('2017 EPA Data'!$B2162,'Crosswalk Particulates'!$D:$D,0))</f>
        <v>0</v>
      </c>
      <c r="H2162" s="50">
        <f t="shared" si="33"/>
        <v>0</v>
      </c>
    </row>
    <row r="2163" spans="1:8" hidden="1">
      <c r="A2163" s="31" t="s">
        <v>2467</v>
      </c>
      <c r="B2163" s="31" t="s">
        <v>2668</v>
      </c>
      <c r="C2163" s="31" t="s">
        <v>2406</v>
      </c>
      <c r="D2163" s="41">
        <v>2609.4375809120002</v>
      </c>
      <c r="E2163" s="31" t="s">
        <v>2407</v>
      </c>
      <c r="F2163" s="35" t="str">
        <f>INDEX('Crosswalk Particulates'!$B:$B,MATCH('2017 EPA Data'!A2163,'Crosswalk Particulates'!$A:$A,0))</f>
        <v>process-chemicals-industry</v>
      </c>
      <c r="G2163" s="39">
        <f>INDEX('Crosswalk Particulates'!$E:$E,MATCH('2017 EPA Data'!$B2163,'Crosswalk Particulates'!$D:$D,0))</f>
        <v>0</v>
      </c>
      <c r="H2163" s="50">
        <f t="shared" si="33"/>
        <v>0</v>
      </c>
    </row>
    <row r="2164" spans="1:8" hidden="1">
      <c r="A2164" s="31" t="s">
        <v>2481</v>
      </c>
      <c r="B2164" s="31" t="s">
        <v>2494</v>
      </c>
      <c r="C2164" s="31" t="s">
        <v>2446</v>
      </c>
      <c r="D2164" s="41">
        <v>2598.2285390642428</v>
      </c>
      <c r="E2164" s="31" t="s">
        <v>2411</v>
      </c>
      <c r="F2164" s="35" t="str">
        <f>INDEX('Crosswalk Particulates'!$B:$B,MATCH('2017 EPA Data'!A2164,'Crosswalk Particulates'!$A:$A,0))</f>
        <v>process-ngps-industry</v>
      </c>
      <c r="G2164" s="39">
        <f>INDEX('Crosswalk Particulates'!$E:$E,MATCH('2017 EPA Data'!$B2164,'Crosswalk Particulates'!$D:$D,0))</f>
        <v>0</v>
      </c>
      <c r="H2164" s="50">
        <f t="shared" si="33"/>
        <v>2357076084.8257232</v>
      </c>
    </row>
    <row r="2165" spans="1:8" hidden="1">
      <c r="A2165" s="31" t="s">
        <v>2521</v>
      </c>
      <c r="B2165" s="31" t="s">
        <v>2562</v>
      </c>
      <c r="C2165" s="31" t="s">
        <v>2406</v>
      </c>
      <c r="D2165" s="41">
        <v>2592.1335481790002</v>
      </c>
      <c r="E2165" s="31" t="s">
        <v>2407</v>
      </c>
      <c r="F2165" s="35" t="str">
        <f>INDEX('Crosswalk Particulates'!$B:$B,MATCH('2017 EPA Data'!A2165,'Crosswalk Particulates'!$A:$A,0))</f>
        <v>industry-fuel-other</v>
      </c>
      <c r="G2165" s="39">
        <f>INDEX('Crosswalk Particulates'!$E:$E,MATCH('2017 EPA Data'!$B2165,'Crosswalk Particulates'!$D:$D,0))</f>
        <v>0</v>
      </c>
      <c r="H2165" s="50">
        <f t="shared" si="33"/>
        <v>0</v>
      </c>
    </row>
    <row r="2166" spans="1:8" hidden="1">
      <c r="A2166" s="31" t="s">
        <v>2438</v>
      </c>
      <c r="B2166" s="31" t="s">
        <v>2664</v>
      </c>
      <c r="C2166" s="31" t="s">
        <v>2406</v>
      </c>
      <c r="D2166" s="41">
        <v>2591.2427196869025</v>
      </c>
      <c r="E2166" s="31" t="s">
        <v>2407</v>
      </c>
      <c r="F2166" s="35" t="str">
        <f>INDEX('Crosswalk Particulates'!$B:$B,MATCH('2017 EPA Data'!A2166,'Crosswalk Particulates'!$A:$A,0))</f>
        <v>Residential Buildings Sector</v>
      </c>
      <c r="G2166" s="39">
        <f>INDEX('Crosswalk Particulates'!$E:$E,MATCH('2017 EPA Data'!$B2166,'Crosswalk Particulates'!$D:$D,0))</f>
        <v>0</v>
      </c>
      <c r="H2166" s="50">
        <f t="shared" si="33"/>
        <v>0</v>
      </c>
    </row>
    <row r="2167" spans="1:8" hidden="1">
      <c r="A2167" s="31" t="s">
        <v>2448</v>
      </c>
      <c r="B2167" s="31" t="s">
        <v>2432</v>
      </c>
      <c r="C2167" s="31" t="s">
        <v>2406</v>
      </c>
      <c r="D2167" s="41">
        <v>2590.5324000000001</v>
      </c>
      <c r="E2167" s="31" t="s">
        <v>2407</v>
      </c>
      <c r="F2167" s="35" t="str">
        <f>INDEX('Crosswalk Particulates'!$B:$B,MATCH('2017 EPA Data'!A2167,'Crosswalk Particulates'!$A:$A,0))</f>
        <v>process-waste-industry</v>
      </c>
      <c r="G2167" s="39">
        <f>INDEX('Crosswalk Particulates'!$E:$E,MATCH('2017 EPA Data'!$B2167,'Crosswalk Particulates'!$D:$D,0))</f>
        <v>0</v>
      </c>
      <c r="H2167" s="50">
        <f t="shared" si="33"/>
        <v>0</v>
      </c>
    </row>
    <row r="2168" spans="1:8" hidden="1">
      <c r="A2168" s="31" t="s">
        <v>2473</v>
      </c>
      <c r="B2168" s="31" t="s">
        <v>2450</v>
      </c>
      <c r="C2168" s="31" t="s">
        <v>2406</v>
      </c>
      <c r="D2168" s="41">
        <v>2590.4565154493998</v>
      </c>
      <c r="E2168" s="31" t="s">
        <v>2407</v>
      </c>
      <c r="F2168" s="35" t="str">
        <f>INDEX('Crosswalk Particulates'!$B:$B,MATCH('2017 EPA Data'!A2168,'Crosswalk Particulates'!$A:$A,0))</f>
        <v>Electricity Sector</v>
      </c>
      <c r="G2168" s="39">
        <f>INDEX('Crosswalk Particulates'!$E:$E,MATCH('2017 EPA Data'!$B2168,'Crosswalk Particulates'!$D:$D,0))</f>
        <v>0</v>
      </c>
      <c r="H2168" s="50">
        <f t="shared" si="33"/>
        <v>0</v>
      </c>
    </row>
    <row r="2169" spans="1:8" hidden="1">
      <c r="A2169" s="31" t="s">
        <v>2475</v>
      </c>
      <c r="B2169" s="31" t="s">
        <v>2638</v>
      </c>
      <c r="C2169" s="31" t="s">
        <v>2406</v>
      </c>
      <c r="D2169" s="41">
        <v>2588.0369999999998</v>
      </c>
      <c r="E2169" s="31" t="s">
        <v>2407</v>
      </c>
      <c r="F2169" s="35" t="str">
        <f>INDEX('Crosswalk Particulates'!$B:$B,MATCH('2017 EPA Data'!A2169,'Crosswalk Particulates'!$A:$A,0))</f>
        <v>process-other-industry</v>
      </c>
      <c r="G2169" s="39">
        <f>INDEX('Crosswalk Particulates'!$E:$E,MATCH('2017 EPA Data'!$B2169,'Crosswalk Particulates'!$D:$D,0))</f>
        <v>0</v>
      </c>
      <c r="H2169" s="50">
        <f t="shared" si="33"/>
        <v>0</v>
      </c>
    </row>
    <row r="2170" spans="1:8" hidden="1">
      <c r="A2170" s="31" t="s">
        <v>2461</v>
      </c>
      <c r="B2170" s="31" t="s">
        <v>2417</v>
      </c>
      <c r="C2170" s="31" t="s">
        <v>2406</v>
      </c>
      <c r="D2170" s="41">
        <v>2586.957534312</v>
      </c>
      <c r="E2170" s="31" t="s">
        <v>2407</v>
      </c>
      <c r="F2170" s="35" t="str">
        <f>INDEX('Crosswalk Particulates'!$B:$B,MATCH('2017 EPA Data'!A2170,'Crosswalk Particulates'!$A:$A,0))</f>
        <v>process-other-industry</v>
      </c>
      <c r="G2170" s="39">
        <f>INDEX('Crosswalk Particulates'!$E:$E,MATCH('2017 EPA Data'!$B2170,'Crosswalk Particulates'!$D:$D,0))</f>
        <v>0</v>
      </c>
      <c r="H2170" s="50">
        <f t="shared" si="33"/>
        <v>0</v>
      </c>
    </row>
    <row r="2171" spans="1:8" hidden="1">
      <c r="A2171" s="31" t="s">
        <v>2489</v>
      </c>
      <c r="B2171" s="31" t="s">
        <v>2573</v>
      </c>
      <c r="C2171" s="31" t="s">
        <v>2406</v>
      </c>
      <c r="D2171" s="41">
        <v>2579.8615547790405</v>
      </c>
      <c r="E2171" s="31" t="s">
        <v>2407</v>
      </c>
      <c r="F2171" s="35" t="str">
        <f>INDEX('Crosswalk Particulates'!$B:$B,MATCH('2017 EPA Data'!A2171,'Crosswalk Particulates'!$A:$A,0))</f>
        <v>industry-fuel-biomass</v>
      </c>
      <c r="G2171" s="39">
        <f>INDEX('Crosswalk Particulates'!$E:$E,MATCH('2017 EPA Data'!$B2171,'Crosswalk Particulates'!$D:$D,0))</f>
        <v>0</v>
      </c>
      <c r="H2171" s="50">
        <f t="shared" si="33"/>
        <v>0</v>
      </c>
    </row>
    <row r="2172" spans="1:8" hidden="1">
      <c r="A2172" s="31" t="s">
        <v>2554</v>
      </c>
      <c r="B2172" s="31" t="s">
        <v>2433</v>
      </c>
      <c r="C2172" s="31" t="s">
        <v>2406</v>
      </c>
      <c r="D2172" s="41">
        <v>2578.3426619759239</v>
      </c>
      <c r="E2172" s="31" t="s">
        <v>2407</v>
      </c>
      <c r="F2172" s="35" t="str">
        <f>INDEX('Crosswalk Particulates'!$B:$B,MATCH('2017 EPA Data'!A2172,'Crosswalk Particulates'!$A:$A,0))</f>
        <v>Commercial Buildings Sector</v>
      </c>
      <c r="G2172" s="39">
        <f>INDEX('Crosswalk Particulates'!$E:$E,MATCH('2017 EPA Data'!$B2172,'Crosswalk Particulates'!$D:$D,0))</f>
        <v>0</v>
      </c>
      <c r="H2172" s="50">
        <f t="shared" si="33"/>
        <v>0</v>
      </c>
    </row>
    <row r="2173" spans="1:8" hidden="1">
      <c r="A2173" s="31" t="s">
        <v>2467</v>
      </c>
      <c r="B2173" s="31" t="s">
        <v>2640</v>
      </c>
      <c r="C2173" s="31" t="s">
        <v>2406</v>
      </c>
      <c r="D2173" s="41">
        <v>2577.4577506741834</v>
      </c>
      <c r="E2173" s="31" t="s">
        <v>2407</v>
      </c>
      <c r="F2173" s="35" t="str">
        <f>INDEX('Crosswalk Particulates'!$B:$B,MATCH('2017 EPA Data'!A2173,'Crosswalk Particulates'!$A:$A,0))</f>
        <v>process-chemicals-industry</v>
      </c>
      <c r="G2173" s="39">
        <f>INDEX('Crosswalk Particulates'!$E:$E,MATCH('2017 EPA Data'!$B2173,'Crosswalk Particulates'!$D:$D,0))</f>
        <v>0</v>
      </c>
      <c r="H2173" s="50">
        <f t="shared" si="33"/>
        <v>0</v>
      </c>
    </row>
    <row r="2174" spans="1:8" hidden="1">
      <c r="A2174" s="31" t="s">
        <v>2492</v>
      </c>
      <c r="B2174" s="31" t="s">
        <v>2642</v>
      </c>
      <c r="D2174" s="41">
        <v>2571.2335878224185</v>
      </c>
      <c r="E2174" s="31" t="s">
        <v>2411</v>
      </c>
      <c r="F2174" s="35" t="str">
        <f>INDEX('Crosswalk Particulates'!$B:$B,MATCH('2017 EPA Data'!A2174,'Crosswalk Particulates'!$A:$A,0))</f>
        <v>Transportation Sector</v>
      </c>
      <c r="G2174" s="39">
        <f>INDEX('Crosswalk Particulates'!$E:$E,MATCH('2017 EPA Data'!$B2174,'Crosswalk Particulates'!$D:$D,0))</f>
        <v>0</v>
      </c>
      <c r="H2174" s="50">
        <f t="shared" si="33"/>
        <v>2332586647.8780184</v>
      </c>
    </row>
    <row r="2175" spans="1:8" hidden="1">
      <c r="A2175" s="31" t="s">
        <v>2440</v>
      </c>
      <c r="B2175" s="31" t="s">
        <v>2517</v>
      </c>
      <c r="C2175" s="31" t="s">
        <v>2406</v>
      </c>
      <c r="D2175" s="41">
        <v>2568.3671094884417</v>
      </c>
      <c r="E2175" s="31" t="s">
        <v>2407</v>
      </c>
      <c r="F2175" s="35" t="str">
        <f>INDEX('Crosswalk Particulates'!$B:$B,MATCH('2017 EPA Data'!A2175,'Crosswalk Particulates'!$A:$A,0))</f>
        <v>industry-fuel-natural gas</v>
      </c>
      <c r="G2175" s="39">
        <f>INDEX('Crosswalk Particulates'!$E:$E,MATCH('2017 EPA Data'!$B2175,'Crosswalk Particulates'!$D:$D,0))</f>
        <v>0</v>
      </c>
      <c r="H2175" s="50">
        <f t="shared" si="33"/>
        <v>0</v>
      </c>
    </row>
    <row r="2176" spans="1:8" hidden="1">
      <c r="A2176" s="31" t="s">
        <v>2436</v>
      </c>
      <c r="B2176" s="31" t="s">
        <v>2653</v>
      </c>
      <c r="C2176" s="31" t="s">
        <v>2406</v>
      </c>
      <c r="D2176" s="41">
        <v>2566.54</v>
      </c>
      <c r="E2176" s="31" t="s">
        <v>2407</v>
      </c>
      <c r="F2176" s="35" t="str">
        <f>INDEX('Crosswalk Particulates'!$B:$B,MATCH('2017 EPA Data'!A2176,'Crosswalk Particulates'!$A:$A,0))</f>
        <v>process-other-industry</v>
      </c>
      <c r="G2176" s="39">
        <f>INDEX('Crosswalk Particulates'!$E:$E,MATCH('2017 EPA Data'!$B2176,'Crosswalk Particulates'!$D:$D,0))</f>
        <v>0</v>
      </c>
      <c r="H2176" s="50">
        <f t="shared" si="33"/>
        <v>0</v>
      </c>
    </row>
    <row r="2177" spans="1:8" hidden="1">
      <c r="A2177" s="31" t="s">
        <v>2496</v>
      </c>
      <c r="B2177" s="31" t="s">
        <v>2534</v>
      </c>
      <c r="C2177" s="31" t="s">
        <v>2406</v>
      </c>
      <c r="D2177" s="41">
        <v>2562.3031999999998</v>
      </c>
      <c r="E2177" s="31" t="s">
        <v>2407</v>
      </c>
      <c r="F2177" s="35" t="str">
        <f>INDEX('Crosswalk Particulates'!$B:$B,MATCH('2017 EPA Data'!A2177,'Crosswalk Particulates'!$A:$A,0))</f>
        <v>process-cement-industry</v>
      </c>
      <c r="G2177" s="39">
        <f>INDEX('Crosswalk Particulates'!$E:$E,MATCH('2017 EPA Data'!$B2177,'Crosswalk Particulates'!$D:$D,0))</f>
        <v>0</v>
      </c>
      <c r="H2177" s="50">
        <f t="shared" si="33"/>
        <v>0</v>
      </c>
    </row>
    <row r="2178" spans="1:8" hidden="1">
      <c r="A2178" s="31" t="s">
        <v>2508</v>
      </c>
      <c r="B2178" s="31" t="s">
        <v>2487</v>
      </c>
      <c r="C2178" s="31" t="s">
        <v>2406</v>
      </c>
      <c r="D2178" s="41">
        <v>2562.0652</v>
      </c>
      <c r="E2178" s="31" t="s">
        <v>2407</v>
      </c>
      <c r="F2178" s="35" t="str">
        <f>INDEX('Crosswalk Particulates'!$B:$B,MATCH('2017 EPA Data'!A2178,'Crosswalk Particulates'!$A:$A,0))</f>
        <v>process-iron and steel-industry</v>
      </c>
      <c r="G2178" s="39">
        <f>INDEX('Crosswalk Particulates'!$E:$E,MATCH('2017 EPA Data'!$B2178,'Crosswalk Particulates'!$D:$D,0))</f>
        <v>0</v>
      </c>
      <c r="H2178" s="50">
        <f t="shared" si="33"/>
        <v>0</v>
      </c>
    </row>
    <row r="2179" spans="1:8" hidden="1">
      <c r="A2179" s="31" t="s">
        <v>2508</v>
      </c>
      <c r="B2179" s="31" t="s">
        <v>2642</v>
      </c>
      <c r="D2179" s="41">
        <v>2553.7828921614764</v>
      </c>
      <c r="E2179" s="31" t="s">
        <v>2411</v>
      </c>
      <c r="F2179" s="35" t="str">
        <f>INDEX('Crosswalk Particulates'!$B:$B,MATCH('2017 EPA Data'!A2179,'Crosswalk Particulates'!$A:$A,0))</f>
        <v>process-iron and steel-industry</v>
      </c>
      <c r="G2179" s="39">
        <f>INDEX('Crosswalk Particulates'!$E:$E,MATCH('2017 EPA Data'!$B2179,'Crosswalk Particulates'!$D:$D,0))</f>
        <v>0</v>
      </c>
      <c r="H2179" s="50">
        <f t="shared" si="33"/>
        <v>2316755624.2449732</v>
      </c>
    </row>
    <row r="2180" spans="1:8" hidden="1">
      <c r="A2180" s="31" t="s">
        <v>2553</v>
      </c>
      <c r="B2180" s="31" t="s">
        <v>2575</v>
      </c>
      <c r="C2180" s="31" t="s">
        <v>2406</v>
      </c>
      <c r="D2180" s="41">
        <v>2550.7084724613737</v>
      </c>
      <c r="E2180" s="31" t="s">
        <v>2407</v>
      </c>
      <c r="F2180" s="35" t="str">
        <f>INDEX('Crosswalk Particulates'!$B:$B,MATCH('2017 EPA Data'!A2180,'Crosswalk Particulates'!$A:$A,0))</f>
        <v>Commercial Buildings Sector</v>
      </c>
      <c r="G2180" s="39">
        <f>INDEX('Crosswalk Particulates'!$E:$E,MATCH('2017 EPA Data'!$B2180,'Crosswalk Particulates'!$D:$D,0))</f>
        <v>0</v>
      </c>
      <c r="H2180" s="50">
        <f t="shared" ref="H2180:H2243" si="34">IF(E2180="TON",D2180/metricton_to_shortton,0)*10^6</f>
        <v>0</v>
      </c>
    </row>
    <row r="2181" spans="1:8" hidden="1">
      <c r="A2181" s="31" t="s">
        <v>2471</v>
      </c>
      <c r="B2181" s="31" t="s">
        <v>2574</v>
      </c>
      <c r="C2181" s="31" t="s">
        <v>2406</v>
      </c>
      <c r="D2181" s="41">
        <v>2550.2752635272518</v>
      </c>
      <c r="E2181" s="31" t="s">
        <v>2407</v>
      </c>
      <c r="F2181" s="35" t="str">
        <f>INDEX('Crosswalk Particulates'!$B:$B,MATCH('2017 EPA Data'!A2181,'Crosswalk Particulates'!$A:$A,0))</f>
        <v>Commercial Buildings Sector</v>
      </c>
      <c r="G2181" s="39">
        <f>INDEX('Crosswalk Particulates'!$E:$E,MATCH('2017 EPA Data'!$B2181,'Crosswalk Particulates'!$D:$D,0))</f>
        <v>0</v>
      </c>
      <c r="H2181" s="50">
        <f t="shared" si="34"/>
        <v>0</v>
      </c>
    </row>
    <row r="2182" spans="1:8" hidden="1">
      <c r="A2182" s="31" t="s">
        <v>2481</v>
      </c>
      <c r="B2182" s="31" t="s">
        <v>2550</v>
      </c>
      <c r="C2182" s="31" t="s">
        <v>2406</v>
      </c>
      <c r="D2182" s="41">
        <v>2542.2920409499998</v>
      </c>
      <c r="E2182" s="31" t="s">
        <v>2407</v>
      </c>
      <c r="F2182" s="35" t="str">
        <f>INDEX('Crosswalk Particulates'!$B:$B,MATCH('2017 EPA Data'!A2182,'Crosswalk Particulates'!$A:$A,0))</f>
        <v>process-ngps-industry</v>
      </c>
      <c r="G2182" s="39">
        <f>INDEX('Crosswalk Particulates'!$E:$E,MATCH('2017 EPA Data'!$B2182,'Crosswalk Particulates'!$D:$D,0))</f>
        <v>0</v>
      </c>
      <c r="H2182" s="50">
        <f t="shared" si="34"/>
        <v>0</v>
      </c>
    </row>
    <row r="2183" spans="1:8" hidden="1">
      <c r="A2183" s="31" t="s">
        <v>2485</v>
      </c>
      <c r="B2183" s="31" t="s">
        <v>2555</v>
      </c>
      <c r="C2183" s="31" t="s">
        <v>2406</v>
      </c>
      <c r="D2183" s="41">
        <v>2539.86841</v>
      </c>
      <c r="E2183" s="31" t="s">
        <v>2407</v>
      </c>
      <c r="F2183" s="35" t="str">
        <f>INDEX('Crosswalk Particulates'!$B:$B,MATCH('2017 EPA Data'!A2183,'Crosswalk Particulates'!$A:$A,0))</f>
        <v>industry-fuel-coal</v>
      </c>
      <c r="G2183" s="39">
        <f>INDEX('Crosswalk Particulates'!$E:$E,MATCH('2017 EPA Data'!$B2183,'Crosswalk Particulates'!$D:$D,0))</f>
        <v>0</v>
      </c>
      <c r="H2183" s="50">
        <f t="shared" si="34"/>
        <v>0</v>
      </c>
    </row>
    <row r="2184" spans="1:8" hidden="1">
      <c r="A2184" s="31" t="s">
        <v>2448</v>
      </c>
      <c r="B2184" s="31" t="s">
        <v>2567</v>
      </c>
      <c r="C2184" s="31" t="s">
        <v>2406</v>
      </c>
      <c r="D2184" s="41">
        <v>2537.3826469650548</v>
      </c>
      <c r="E2184" s="31" t="s">
        <v>2407</v>
      </c>
      <c r="F2184" s="35" t="str">
        <f>INDEX('Crosswalk Particulates'!$B:$B,MATCH('2017 EPA Data'!A2184,'Crosswalk Particulates'!$A:$A,0))</f>
        <v>process-waste-industry</v>
      </c>
      <c r="G2184" s="39">
        <f>INDEX('Crosswalk Particulates'!$E:$E,MATCH('2017 EPA Data'!$B2184,'Crosswalk Particulates'!$D:$D,0))</f>
        <v>0</v>
      </c>
      <c r="H2184" s="50">
        <f t="shared" si="34"/>
        <v>0</v>
      </c>
    </row>
    <row r="2185" spans="1:8" hidden="1">
      <c r="A2185" s="31" t="s">
        <v>2496</v>
      </c>
      <c r="B2185" s="31" t="s">
        <v>2585</v>
      </c>
      <c r="C2185" s="31" t="s">
        <v>2406</v>
      </c>
      <c r="D2185" s="41">
        <v>2533.2987199999998</v>
      </c>
      <c r="E2185" s="31" t="s">
        <v>2407</v>
      </c>
      <c r="F2185" s="35" t="str">
        <f>INDEX('Crosswalk Particulates'!$B:$B,MATCH('2017 EPA Data'!A2185,'Crosswalk Particulates'!$A:$A,0))</f>
        <v>process-cement-industry</v>
      </c>
      <c r="G2185" s="39">
        <f>INDEX('Crosswalk Particulates'!$E:$E,MATCH('2017 EPA Data'!$B2185,'Crosswalk Particulates'!$D:$D,0))</f>
        <v>0</v>
      </c>
      <c r="H2185" s="50">
        <f t="shared" si="34"/>
        <v>0</v>
      </c>
    </row>
    <row r="2186" spans="1:8" hidden="1">
      <c r="A2186" s="31" t="s">
        <v>2485</v>
      </c>
      <c r="B2186" s="31" t="s">
        <v>2557</v>
      </c>
      <c r="C2186" s="31" t="s">
        <v>2406</v>
      </c>
      <c r="D2186" s="41">
        <v>2530.6932000000002</v>
      </c>
      <c r="E2186" s="31" t="s">
        <v>2407</v>
      </c>
      <c r="F2186" s="35" t="str">
        <f>INDEX('Crosswalk Particulates'!$B:$B,MATCH('2017 EPA Data'!A2186,'Crosswalk Particulates'!$A:$A,0))</f>
        <v>industry-fuel-coal</v>
      </c>
      <c r="G2186" s="39">
        <f>INDEX('Crosswalk Particulates'!$E:$E,MATCH('2017 EPA Data'!$B2186,'Crosswalk Particulates'!$D:$D,0))</f>
        <v>0</v>
      </c>
      <c r="H2186" s="50">
        <f t="shared" si="34"/>
        <v>0</v>
      </c>
    </row>
    <row r="2187" spans="1:8" hidden="1">
      <c r="A2187" s="31" t="s">
        <v>2438</v>
      </c>
      <c r="B2187" s="31" t="s">
        <v>2624</v>
      </c>
      <c r="C2187" s="31" t="s">
        <v>2406</v>
      </c>
      <c r="D2187" s="41">
        <v>2521.6821980395525</v>
      </c>
      <c r="E2187" s="31" t="s">
        <v>2407</v>
      </c>
      <c r="F2187" s="35" t="str">
        <f>INDEX('Crosswalk Particulates'!$B:$B,MATCH('2017 EPA Data'!A2187,'Crosswalk Particulates'!$A:$A,0))</f>
        <v>Residential Buildings Sector</v>
      </c>
      <c r="G2187" s="39">
        <f>INDEX('Crosswalk Particulates'!$E:$E,MATCH('2017 EPA Data'!$B2187,'Crosswalk Particulates'!$D:$D,0))</f>
        <v>0</v>
      </c>
      <c r="H2187" s="50">
        <f t="shared" si="34"/>
        <v>0</v>
      </c>
    </row>
    <row r="2188" spans="1:8" hidden="1">
      <c r="A2188" s="31" t="s">
        <v>2452</v>
      </c>
      <c r="B2188" s="31" t="s">
        <v>2479</v>
      </c>
      <c r="C2188" s="31" t="s">
        <v>2446</v>
      </c>
      <c r="D2188" s="41">
        <v>2520.7909893092133</v>
      </c>
      <c r="E2188" s="31" t="s">
        <v>2411</v>
      </c>
      <c r="F2188" s="35" t="str">
        <f>INDEX('Crosswalk Particulates'!$B:$B,MATCH('2017 EPA Data'!A2188,'Crosswalk Particulates'!$A:$A,0))</f>
        <v>Other-EPA</v>
      </c>
      <c r="G2188" s="39" t="str">
        <f>INDEX('Crosswalk Particulates'!$E:$E,MATCH('2017 EPA Data'!$B2188,'Crosswalk Particulates'!$D:$D,0))</f>
        <v>PM10</v>
      </c>
      <c r="H2188" s="50">
        <f t="shared" si="34"/>
        <v>2286825837.8398213</v>
      </c>
    </row>
    <row r="2189" spans="1:8" hidden="1">
      <c r="A2189" s="31" t="s">
        <v>2452</v>
      </c>
      <c r="B2189" s="31" t="s">
        <v>2499</v>
      </c>
      <c r="C2189" s="31" t="s">
        <v>2446</v>
      </c>
      <c r="D2189" s="41">
        <v>2520.6449893092135</v>
      </c>
      <c r="E2189" s="31" t="s">
        <v>2411</v>
      </c>
      <c r="F2189" s="35" t="str">
        <f>INDEX('Crosswalk Particulates'!$B:$B,MATCH('2017 EPA Data'!A2189,'Crosswalk Particulates'!$A:$A,0))</f>
        <v>Other-EPA</v>
      </c>
      <c r="G2189" s="39" t="str">
        <f>INDEX('Crosswalk Particulates'!$E:$E,MATCH('2017 EPA Data'!$B2189,'Crosswalk Particulates'!$D:$D,0))</f>
        <v>PM25</v>
      </c>
      <c r="H2189" s="50">
        <f t="shared" si="34"/>
        <v>2286693388.7102666</v>
      </c>
    </row>
    <row r="2190" spans="1:8" hidden="1">
      <c r="A2190" s="31" t="s">
        <v>2436</v>
      </c>
      <c r="B2190" s="31" t="s">
        <v>2577</v>
      </c>
      <c r="C2190" s="31" t="s">
        <v>2406</v>
      </c>
      <c r="D2190" s="41">
        <v>2501.8236388599998</v>
      </c>
      <c r="E2190" s="31" t="s">
        <v>2407</v>
      </c>
      <c r="F2190" s="35" t="str">
        <f>INDEX('Crosswalk Particulates'!$B:$B,MATCH('2017 EPA Data'!A2190,'Crosswalk Particulates'!$A:$A,0))</f>
        <v>process-other-industry</v>
      </c>
      <c r="G2190" s="39">
        <f>INDEX('Crosswalk Particulates'!$E:$E,MATCH('2017 EPA Data'!$B2190,'Crosswalk Particulates'!$D:$D,0))</f>
        <v>0</v>
      </c>
      <c r="H2190" s="50">
        <f t="shared" si="34"/>
        <v>0</v>
      </c>
    </row>
    <row r="2191" spans="1:8" hidden="1">
      <c r="A2191" s="31" t="s">
        <v>2442</v>
      </c>
      <c r="B2191" s="31" t="s">
        <v>2613</v>
      </c>
      <c r="C2191" s="31" t="s">
        <v>2406</v>
      </c>
      <c r="D2191" s="41">
        <v>2499.4720000000002</v>
      </c>
      <c r="E2191" s="31" t="s">
        <v>2407</v>
      </c>
      <c r="F2191" s="35" t="str">
        <f>INDEX('Crosswalk Particulates'!$B:$B,MATCH('2017 EPA Data'!A2191,'Crosswalk Particulates'!$A:$A,0))</f>
        <v>process-other-industry</v>
      </c>
      <c r="G2191" s="39">
        <f>INDEX('Crosswalk Particulates'!$E:$E,MATCH('2017 EPA Data'!$B2191,'Crosswalk Particulates'!$D:$D,0))</f>
        <v>0</v>
      </c>
      <c r="H2191" s="50">
        <f t="shared" si="34"/>
        <v>0</v>
      </c>
    </row>
    <row r="2192" spans="1:8" hidden="1">
      <c r="A2192" s="31" t="s">
        <v>2558</v>
      </c>
      <c r="B2192" s="31" t="s">
        <v>2420</v>
      </c>
      <c r="C2192" s="31" t="s">
        <v>2406</v>
      </c>
      <c r="D2192" s="41">
        <v>2491.9558611752741</v>
      </c>
      <c r="E2192" s="31" t="s">
        <v>2407</v>
      </c>
      <c r="F2192" s="35" t="str">
        <f>INDEX('Crosswalk Particulates'!$B:$B,MATCH('2017 EPA Data'!A2192,'Crosswalk Particulates'!$A:$A,0))</f>
        <v>Commercial Buildings Sector</v>
      </c>
      <c r="G2192" s="39">
        <f>INDEX('Crosswalk Particulates'!$E:$E,MATCH('2017 EPA Data'!$B2192,'Crosswalk Particulates'!$D:$D,0))</f>
        <v>0</v>
      </c>
      <c r="H2192" s="50">
        <f t="shared" si="34"/>
        <v>0</v>
      </c>
    </row>
    <row r="2193" spans="1:8" hidden="1">
      <c r="A2193" s="31" t="s">
        <v>2467</v>
      </c>
      <c r="B2193" s="31" t="s">
        <v>2641</v>
      </c>
      <c r="C2193" s="31" t="s">
        <v>2406</v>
      </c>
      <c r="D2193" s="41">
        <v>2490.328</v>
      </c>
      <c r="E2193" s="31" t="s">
        <v>2407</v>
      </c>
      <c r="F2193" s="35" t="str">
        <f>INDEX('Crosswalk Particulates'!$B:$B,MATCH('2017 EPA Data'!A2193,'Crosswalk Particulates'!$A:$A,0))</f>
        <v>process-chemicals-industry</v>
      </c>
      <c r="G2193" s="39">
        <f>INDEX('Crosswalk Particulates'!$E:$E,MATCH('2017 EPA Data'!$B2193,'Crosswalk Particulates'!$D:$D,0))</f>
        <v>0</v>
      </c>
      <c r="H2193" s="50">
        <f t="shared" si="34"/>
        <v>0</v>
      </c>
    </row>
    <row r="2194" spans="1:8" hidden="1">
      <c r="A2194" s="31" t="s">
        <v>2553</v>
      </c>
      <c r="B2194" s="31" t="s">
        <v>2420</v>
      </c>
      <c r="C2194" s="31" t="s">
        <v>2406</v>
      </c>
      <c r="D2194" s="41">
        <v>2490.0364301840582</v>
      </c>
      <c r="E2194" s="31" t="s">
        <v>2407</v>
      </c>
      <c r="F2194" s="35" t="str">
        <f>INDEX('Crosswalk Particulates'!$B:$B,MATCH('2017 EPA Data'!A2194,'Crosswalk Particulates'!$A:$A,0))</f>
        <v>Commercial Buildings Sector</v>
      </c>
      <c r="G2194" s="39">
        <f>INDEX('Crosswalk Particulates'!$E:$E,MATCH('2017 EPA Data'!$B2194,'Crosswalk Particulates'!$D:$D,0))</f>
        <v>0</v>
      </c>
      <c r="H2194" s="50">
        <f t="shared" si="34"/>
        <v>0</v>
      </c>
    </row>
    <row r="2195" spans="1:8" hidden="1">
      <c r="A2195" s="31" t="s">
        <v>2489</v>
      </c>
      <c r="B2195" s="31" t="s">
        <v>2615</v>
      </c>
      <c r="C2195" s="31" t="s">
        <v>2406</v>
      </c>
      <c r="D2195" s="41">
        <v>2485.3417154054182</v>
      </c>
      <c r="E2195" s="31" t="s">
        <v>2407</v>
      </c>
      <c r="F2195" s="35" t="str">
        <f>INDEX('Crosswalk Particulates'!$B:$B,MATCH('2017 EPA Data'!A2195,'Crosswalk Particulates'!$A:$A,0))</f>
        <v>industry-fuel-biomass</v>
      </c>
      <c r="G2195" s="39">
        <f>INDEX('Crosswalk Particulates'!$E:$E,MATCH('2017 EPA Data'!$B2195,'Crosswalk Particulates'!$D:$D,0))</f>
        <v>0</v>
      </c>
      <c r="H2195" s="50">
        <f t="shared" si="34"/>
        <v>0</v>
      </c>
    </row>
    <row r="2196" spans="1:8" hidden="1">
      <c r="A2196" s="31" t="s">
        <v>2481</v>
      </c>
      <c r="B2196" s="31" t="s">
        <v>2573</v>
      </c>
      <c r="C2196" s="31" t="s">
        <v>2406</v>
      </c>
      <c r="D2196" s="41">
        <v>2482.6</v>
      </c>
      <c r="E2196" s="31" t="s">
        <v>2407</v>
      </c>
      <c r="F2196" s="35" t="str">
        <f>INDEX('Crosswalk Particulates'!$B:$B,MATCH('2017 EPA Data'!A2196,'Crosswalk Particulates'!$A:$A,0))</f>
        <v>process-ngps-industry</v>
      </c>
      <c r="G2196" s="39">
        <f>INDEX('Crosswalk Particulates'!$E:$E,MATCH('2017 EPA Data'!$B2196,'Crosswalk Particulates'!$D:$D,0))</f>
        <v>0</v>
      </c>
      <c r="H2196" s="50">
        <f t="shared" si="34"/>
        <v>0</v>
      </c>
    </row>
    <row r="2197" spans="1:8" hidden="1">
      <c r="A2197" s="31" t="s">
        <v>2467</v>
      </c>
      <c r="B2197" s="31" t="s">
        <v>2637</v>
      </c>
      <c r="C2197" s="31" t="s">
        <v>2406</v>
      </c>
      <c r="D2197" s="41">
        <v>2467</v>
      </c>
      <c r="E2197" s="31" t="s">
        <v>2407</v>
      </c>
      <c r="F2197" s="35" t="str">
        <f>INDEX('Crosswalk Particulates'!$B:$B,MATCH('2017 EPA Data'!A2197,'Crosswalk Particulates'!$A:$A,0))</f>
        <v>process-chemicals-industry</v>
      </c>
      <c r="G2197" s="39">
        <f>INDEX('Crosswalk Particulates'!$E:$E,MATCH('2017 EPA Data'!$B2197,'Crosswalk Particulates'!$D:$D,0))</f>
        <v>0</v>
      </c>
      <c r="H2197" s="50">
        <f t="shared" si="34"/>
        <v>0</v>
      </c>
    </row>
    <row r="2198" spans="1:8" hidden="1">
      <c r="A2198" s="31" t="s">
        <v>2508</v>
      </c>
      <c r="B2198" s="31" t="s">
        <v>2455</v>
      </c>
      <c r="C2198" s="31" t="s">
        <v>2406</v>
      </c>
      <c r="D2198" s="41">
        <v>2455.0736000000002</v>
      </c>
      <c r="E2198" s="31" t="s">
        <v>2407</v>
      </c>
      <c r="F2198" s="35" t="str">
        <f>INDEX('Crosswalk Particulates'!$B:$B,MATCH('2017 EPA Data'!A2198,'Crosswalk Particulates'!$A:$A,0))</f>
        <v>process-iron and steel-industry</v>
      </c>
      <c r="G2198" s="39">
        <f>INDEX('Crosswalk Particulates'!$E:$E,MATCH('2017 EPA Data'!$B2198,'Crosswalk Particulates'!$D:$D,0))</f>
        <v>0</v>
      </c>
      <c r="H2198" s="50">
        <f t="shared" si="34"/>
        <v>0</v>
      </c>
    </row>
    <row r="2199" spans="1:8" hidden="1">
      <c r="A2199" s="31" t="s">
        <v>2461</v>
      </c>
      <c r="B2199" s="31" t="s">
        <v>2420</v>
      </c>
      <c r="C2199" s="31" t="s">
        <v>2406</v>
      </c>
      <c r="D2199" s="41">
        <v>2451.7992519999998</v>
      </c>
      <c r="E2199" s="31" t="s">
        <v>2407</v>
      </c>
      <c r="F2199" s="35" t="str">
        <f>INDEX('Crosswalk Particulates'!$B:$B,MATCH('2017 EPA Data'!A2199,'Crosswalk Particulates'!$A:$A,0))</f>
        <v>process-other-industry</v>
      </c>
      <c r="G2199" s="39">
        <f>INDEX('Crosswalk Particulates'!$E:$E,MATCH('2017 EPA Data'!$B2199,'Crosswalk Particulates'!$D:$D,0))</f>
        <v>0</v>
      </c>
      <c r="H2199" s="50">
        <f t="shared" si="34"/>
        <v>0</v>
      </c>
    </row>
    <row r="2200" spans="1:8" hidden="1">
      <c r="A2200" s="31" t="s">
        <v>2442</v>
      </c>
      <c r="B2200" s="31" t="s">
        <v>2409</v>
      </c>
      <c r="C2200" s="31" t="s">
        <v>2410</v>
      </c>
      <c r="D2200" s="41">
        <v>2446.5187000000001</v>
      </c>
      <c r="E2200" s="31" t="s">
        <v>2411</v>
      </c>
      <c r="F2200" s="35" t="str">
        <f>INDEX('Crosswalk Particulates'!$B:$B,MATCH('2017 EPA Data'!A2200,'Crosswalk Particulates'!$A:$A,0))</f>
        <v>process-other-industry</v>
      </c>
      <c r="G2200" s="39">
        <f>INDEX('Crosswalk Particulates'!$E:$E,MATCH('2017 EPA Data'!$B2200,'Crosswalk Particulates'!$D:$D,0))</f>
        <v>0</v>
      </c>
      <c r="H2200" s="50">
        <f t="shared" si="34"/>
        <v>2219447070.2433982</v>
      </c>
    </row>
    <row r="2201" spans="1:8" hidden="1">
      <c r="A2201" s="31" t="s">
        <v>2518</v>
      </c>
      <c r="B2201" s="31" t="s">
        <v>2519</v>
      </c>
      <c r="D2201" s="41">
        <v>2431.2490024641552</v>
      </c>
      <c r="E2201" s="31" t="s">
        <v>2411</v>
      </c>
      <c r="F2201" s="35" t="str">
        <f>INDEX('Crosswalk Particulates'!$B:$B,MATCH('2017 EPA Data'!A2201,'Crosswalk Particulates'!$A:$A,0))</f>
        <v>industry-fuel-oil</v>
      </c>
      <c r="G2201" s="39">
        <f>INDEX('Crosswalk Particulates'!$E:$E,MATCH('2017 EPA Data'!$B2201,'Crosswalk Particulates'!$D:$D,0))</f>
        <v>0</v>
      </c>
      <c r="H2201" s="50">
        <f t="shared" si="34"/>
        <v>2205594617.1804261</v>
      </c>
    </row>
    <row r="2202" spans="1:8" hidden="1">
      <c r="A2202" s="31" t="s">
        <v>2419</v>
      </c>
      <c r="B2202" s="31" t="s">
        <v>2599</v>
      </c>
      <c r="C2202" s="31" t="s">
        <v>2406</v>
      </c>
      <c r="D2202" s="41">
        <v>2428.0069439402878</v>
      </c>
      <c r="E2202" s="31" t="s">
        <v>2407</v>
      </c>
      <c r="F2202" s="35" t="str">
        <f>INDEX('Crosswalk Particulates'!$B:$B,MATCH('2017 EPA Data'!A2202,'Crosswalk Particulates'!$A:$A,0))</f>
        <v>process-other-industry</v>
      </c>
      <c r="G2202" s="39">
        <f>INDEX('Crosswalk Particulates'!$E:$E,MATCH('2017 EPA Data'!$B2202,'Crosswalk Particulates'!$D:$D,0))</f>
        <v>0</v>
      </c>
      <c r="H2202" s="50">
        <f t="shared" si="34"/>
        <v>0</v>
      </c>
    </row>
    <row r="2203" spans="1:8" hidden="1">
      <c r="A2203" s="31" t="s">
        <v>2473</v>
      </c>
      <c r="B2203" s="31" t="s">
        <v>2511</v>
      </c>
      <c r="C2203" s="31" t="s">
        <v>2512</v>
      </c>
      <c r="D2203" s="41">
        <v>2420.1143810672602</v>
      </c>
      <c r="E2203" s="31" t="s">
        <v>2407</v>
      </c>
      <c r="F2203" s="35" t="str">
        <f>INDEX('Crosswalk Particulates'!$B:$B,MATCH('2017 EPA Data'!A2203,'Crosswalk Particulates'!$A:$A,0))</f>
        <v>Electricity Sector</v>
      </c>
      <c r="G2203" s="39">
        <f>INDEX('Crosswalk Particulates'!$E:$E,MATCH('2017 EPA Data'!$B2203,'Crosswalk Particulates'!$D:$D,0))</f>
        <v>0</v>
      </c>
      <c r="H2203" s="50">
        <f t="shared" si="34"/>
        <v>0</v>
      </c>
    </row>
    <row r="2204" spans="1:8" hidden="1">
      <c r="A2204" s="31" t="s">
        <v>2491</v>
      </c>
      <c r="B2204" s="31" t="s">
        <v>2575</v>
      </c>
      <c r="C2204" s="31" t="s">
        <v>2406</v>
      </c>
      <c r="D2204" s="41">
        <v>2415.1111753857399</v>
      </c>
      <c r="E2204" s="31" t="s">
        <v>2407</v>
      </c>
      <c r="F2204" s="35" t="str">
        <f>INDEX('Crosswalk Particulates'!$B:$B,MATCH('2017 EPA Data'!A2204,'Crosswalk Particulates'!$A:$A,0))</f>
        <v>process-other-industry</v>
      </c>
      <c r="G2204" s="39">
        <f>INDEX('Crosswalk Particulates'!$E:$E,MATCH('2017 EPA Data'!$B2204,'Crosswalk Particulates'!$D:$D,0))</f>
        <v>0</v>
      </c>
      <c r="H2204" s="50">
        <f t="shared" si="34"/>
        <v>0</v>
      </c>
    </row>
    <row r="2205" spans="1:8" hidden="1">
      <c r="A2205" s="31" t="s">
        <v>2470</v>
      </c>
      <c r="B2205" s="31" t="s">
        <v>2564</v>
      </c>
      <c r="C2205" s="31" t="s">
        <v>2406</v>
      </c>
      <c r="D2205" s="41">
        <v>2408.6165051915018</v>
      </c>
      <c r="E2205" s="31" t="s">
        <v>2407</v>
      </c>
      <c r="F2205" s="35" t="str">
        <f>INDEX('Crosswalk Particulates'!$B:$B,MATCH('2017 EPA Data'!A2205,'Crosswalk Particulates'!$A:$A,0))</f>
        <v>Electricity Sector</v>
      </c>
      <c r="G2205" s="39">
        <f>INDEX('Crosswalk Particulates'!$E:$E,MATCH('2017 EPA Data'!$B2205,'Crosswalk Particulates'!$D:$D,0))</f>
        <v>0</v>
      </c>
      <c r="H2205" s="50">
        <f t="shared" si="34"/>
        <v>0</v>
      </c>
    </row>
    <row r="2206" spans="1:8" hidden="1">
      <c r="A2206" s="31" t="s">
        <v>2436</v>
      </c>
      <c r="B2206" s="31" t="s">
        <v>2498</v>
      </c>
      <c r="C2206" s="31" t="s">
        <v>2446</v>
      </c>
      <c r="D2206" s="41">
        <v>2407.2471571281499</v>
      </c>
      <c r="E2206" s="31" t="s">
        <v>2411</v>
      </c>
      <c r="F2206" s="35" t="str">
        <f>INDEX('Crosswalk Particulates'!$B:$B,MATCH('2017 EPA Data'!A2206,'Crosswalk Particulates'!$A:$A,0))</f>
        <v>process-other-industry</v>
      </c>
      <c r="G2206" s="39" t="str">
        <f>INDEX('Crosswalk Particulates'!$E:$E,MATCH('2017 EPA Data'!$B2206,'Crosswalk Particulates'!$D:$D,0))</f>
        <v>NOX</v>
      </c>
      <c r="H2206" s="50">
        <f t="shared" si="34"/>
        <v>2183820483.4648604</v>
      </c>
    </row>
    <row r="2207" spans="1:8" hidden="1">
      <c r="A2207" s="31" t="s">
        <v>2496</v>
      </c>
      <c r="B2207" s="31" t="s">
        <v>2556</v>
      </c>
      <c r="C2207" s="31" t="s">
        <v>2406</v>
      </c>
      <c r="D2207" s="41">
        <v>2403.3539999999998</v>
      </c>
      <c r="E2207" s="31" t="s">
        <v>2407</v>
      </c>
      <c r="F2207" s="35" t="str">
        <f>INDEX('Crosswalk Particulates'!$B:$B,MATCH('2017 EPA Data'!A2207,'Crosswalk Particulates'!$A:$A,0))</f>
        <v>process-cement-industry</v>
      </c>
      <c r="G2207" s="39">
        <f>INDEX('Crosswalk Particulates'!$E:$E,MATCH('2017 EPA Data'!$B2207,'Crosswalk Particulates'!$D:$D,0))</f>
        <v>0</v>
      </c>
      <c r="H2207" s="50">
        <f t="shared" si="34"/>
        <v>0</v>
      </c>
    </row>
    <row r="2208" spans="1:8" hidden="1">
      <c r="A2208" s="31" t="s">
        <v>2496</v>
      </c>
      <c r="B2208" s="31" t="s">
        <v>2530</v>
      </c>
      <c r="C2208" s="31" t="s">
        <v>2406</v>
      </c>
      <c r="D2208" s="41">
        <v>2403.3539999999998</v>
      </c>
      <c r="E2208" s="31" t="s">
        <v>2407</v>
      </c>
      <c r="F2208" s="35" t="str">
        <f>INDEX('Crosswalk Particulates'!$B:$B,MATCH('2017 EPA Data'!A2208,'Crosswalk Particulates'!$A:$A,0))</f>
        <v>process-cement-industry</v>
      </c>
      <c r="G2208" s="39">
        <f>INDEX('Crosswalk Particulates'!$E:$E,MATCH('2017 EPA Data'!$B2208,'Crosswalk Particulates'!$D:$D,0))</f>
        <v>0</v>
      </c>
      <c r="H2208" s="50">
        <f t="shared" si="34"/>
        <v>0</v>
      </c>
    </row>
    <row r="2209" spans="1:8" hidden="1">
      <c r="A2209" s="31" t="s">
        <v>2408</v>
      </c>
      <c r="B2209" s="31" t="s">
        <v>2517</v>
      </c>
      <c r="C2209" s="31" t="s">
        <v>2406</v>
      </c>
      <c r="D2209" s="41">
        <v>2396.3961068871927</v>
      </c>
      <c r="E2209" s="31" t="s">
        <v>2407</v>
      </c>
      <c r="F2209" s="35" t="str">
        <f>INDEX('Crosswalk Particulates'!$B:$B,MATCH('2017 EPA Data'!A2209,'Crosswalk Particulates'!$A:$A,0))</f>
        <v>process-other-industry</v>
      </c>
      <c r="G2209" s="39">
        <f>INDEX('Crosswalk Particulates'!$E:$E,MATCH('2017 EPA Data'!$B2209,'Crosswalk Particulates'!$D:$D,0))</f>
        <v>0</v>
      </c>
      <c r="H2209" s="50">
        <f t="shared" si="34"/>
        <v>0</v>
      </c>
    </row>
    <row r="2210" spans="1:8" hidden="1">
      <c r="A2210" s="31" t="s">
        <v>2452</v>
      </c>
      <c r="B2210" s="31" t="s">
        <v>2433</v>
      </c>
      <c r="C2210" s="31" t="s">
        <v>2406</v>
      </c>
      <c r="D2210" s="41">
        <v>2392.5439259922691</v>
      </c>
      <c r="E2210" s="31" t="s">
        <v>2407</v>
      </c>
      <c r="F2210" s="35" t="str">
        <f>INDEX('Crosswalk Particulates'!$B:$B,MATCH('2017 EPA Data'!A2210,'Crosswalk Particulates'!$A:$A,0))</f>
        <v>Other-EPA</v>
      </c>
      <c r="G2210" s="39">
        <f>INDEX('Crosswalk Particulates'!$E:$E,MATCH('2017 EPA Data'!$B2210,'Crosswalk Particulates'!$D:$D,0))</f>
        <v>0</v>
      </c>
      <c r="H2210" s="50">
        <f t="shared" si="34"/>
        <v>0</v>
      </c>
    </row>
    <row r="2211" spans="1:8" hidden="1">
      <c r="A2211" s="31" t="s">
        <v>2454</v>
      </c>
      <c r="B2211" s="31" t="s">
        <v>2645</v>
      </c>
      <c r="C2211" s="31" t="s">
        <v>2406</v>
      </c>
      <c r="D2211" s="41">
        <v>2390.3044423468</v>
      </c>
      <c r="E2211" s="31" t="s">
        <v>2407</v>
      </c>
      <c r="F2211" s="35" t="str">
        <f>INDEX('Crosswalk Particulates'!$B:$B,MATCH('2017 EPA Data'!A2211,'Crosswalk Particulates'!$A:$A,0))</f>
        <v>Electricity Sector</v>
      </c>
      <c r="G2211" s="39">
        <f>INDEX('Crosswalk Particulates'!$E:$E,MATCH('2017 EPA Data'!$B2211,'Crosswalk Particulates'!$D:$D,0))</f>
        <v>0</v>
      </c>
      <c r="H2211" s="50">
        <f t="shared" si="34"/>
        <v>0</v>
      </c>
    </row>
    <row r="2212" spans="1:8" hidden="1">
      <c r="A2212" s="31" t="s">
        <v>2473</v>
      </c>
      <c r="B2212" s="31" t="s">
        <v>2531</v>
      </c>
      <c r="C2212" s="31" t="s">
        <v>2406</v>
      </c>
      <c r="D2212" s="41">
        <v>2386.2307518431699</v>
      </c>
      <c r="E2212" s="31" t="s">
        <v>2407</v>
      </c>
      <c r="F2212" s="35" t="str">
        <f>INDEX('Crosswalk Particulates'!$B:$B,MATCH('2017 EPA Data'!A2212,'Crosswalk Particulates'!$A:$A,0))</f>
        <v>Electricity Sector</v>
      </c>
      <c r="G2212" s="39">
        <f>INDEX('Crosswalk Particulates'!$E:$E,MATCH('2017 EPA Data'!$B2212,'Crosswalk Particulates'!$D:$D,0))</f>
        <v>0</v>
      </c>
      <c r="H2212" s="50">
        <f t="shared" si="34"/>
        <v>0</v>
      </c>
    </row>
    <row r="2213" spans="1:8" hidden="1">
      <c r="A2213" s="31" t="s">
        <v>2448</v>
      </c>
      <c r="B2213" s="31" t="s">
        <v>2577</v>
      </c>
      <c r="C2213" s="31" t="s">
        <v>2406</v>
      </c>
      <c r="D2213" s="41">
        <v>2385.7848438023289</v>
      </c>
      <c r="E2213" s="31" t="s">
        <v>2407</v>
      </c>
      <c r="F2213" s="35" t="str">
        <f>INDEX('Crosswalk Particulates'!$B:$B,MATCH('2017 EPA Data'!A2213,'Crosswalk Particulates'!$A:$A,0))</f>
        <v>process-waste-industry</v>
      </c>
      <c r="G2213" s="39">
        <f>INDEX('Crosswalk Particulates'!$E:$E,MATCH('2017 EPA Data'!$B2213,'Crosswalk Particulates'!$D:$D,0))</f>
        <v>0</v>
      </c>
      <c r="H2213" s="50">
        <f t="shared" si="34"/>
        <v>0</v>
      </c>
    </row>
    <row r="2214" spans="1:8" hidden="1">
      <c r="A2214" s="31" t="s">
        <v>2507</v>
      </c>
      <c r="B2214" s="31" t="s">
        <v>2462</v>
      </c>
      <c r="C2214" s="31" t="s">
        <v>2406</v>
      </c>
      <c r="D2214" s="41">
        <v>2369.1999999999998</v>
      </c>
      <c r="E2214" s="31" t="s">
        <v>2407</v>
      </c>
      <c r="F2214" s="35" t="str">
        <f>INDEX('Crosswalk Particulates'!$B:$B,MATCH('2017 EPA Data'!A2214,'Crosswalk Particulates'!$A:$A,0))</f>
        <v>Other-EPA</v>
      </c>
      <c r="G2214" s="39">
        <f>INDEX('Crosswalk Particulates'!$E:$E,MATCH('2017 EPA Data'!$B2214,'Crosswalk Particulates'!$D:$D,0))</f>
        <v>0</v>
      </c>
      <c r="H2214" s="50">
        <f t="shared" si="34"/>
        <v>0</v>
      </c>
    </row>
    <row r="2215" spans="1:8" hidden="1">
      <c r="A2215" s="31" t="s">
        <v>2475</v>
      </c>
      <c r="B2215" s="31" t="s">
        <v>2451</v>
      </c>
      <c r="C2215" s="31" t="s">
        <v>2406</v>
      </c>
      <c r="D2215" s="41">
        <v>2350.4712431600001</v>
      </c>
      <c r="E2215" s="31" t="s">
        <v>2407</v>
      </c>
      <c r="F2215" s="35" t="str">
        <f>INDEX('Crosswalk Particulates'!$B:$B,MATCH('2017 EPA Data'!A2215,'Crosswalk Particulates'!$A:$A,0))</f>
        <v>process-other-industry</v>
      </c>
      <c r="G2215" s="39">
        <f>INDEX('Crosswalk Particulates'!$E:$E,MATCH('2017 EPA Data'!$B2215,'Crosswalk Particulates'!$D:$D,0))</f>
        <v>0</v>
      </c>
      <c r="H2215" s="50">
        <f t="shared" si="34"/>
        <v>0</v>
      </c>
    </row>
    <row r="2216" spans="1:8" hidden="1">
      <c r="A2216" s="31" t="s">
        <v>2508</v>
      </c>
      <c r="B2216" s="31" t="s">
        <v>2523</v>
      </c>
      <c r="D2216" s="41">
        <v>2341.8006627539398</v>
      </c>
      <c r="E2216" s="31" t="s">
        <v>2411</v>
      </c>
      <c r="F2216" s="35" t="str">
        <f>INDEX('Crosswalk Particulates'!$B:$B,MATCH('2017 EPA Data'!A2216,'Crosswalk Particulates'!$A:$A,0))</f>
        <v>process-iron and steel-industry</v>
      </c>
      <c r="G2216" s="39" t="str">
        <f>INDEX('Crosswalk Particulates'!$E:$E,MATCH('2017 EPA Data'!$B2216,'Crosswalk Particulates'!$D:$D,0))</f>
        <v>OC</v>
      </c>
      <c r="H2216" s="50">
        <f t="shared" si="34"/>
        <v>2124448351.8737378</v>
      </c>
    </row>
    <row r="2217" spans="1:8" hidden="1">
      <c r="A2217" s="31" t="s">
        <v>2444</v>
      </c>
      <c r="B2217" s="31" t="s">
        <v>2469</v>
      </c>
      <c r="C2217" s="31" t="s">
        <v>2406</v>
      </c>
      <c r="D2217" s="41">
        <v>2332.6239999999998</v>
      </c>
      <c r="E2217" s="31" t="s">
        <v>2407</v>
      </c>
      <c r="F2217" s="35" t="str">
        <f>INDEX('Crosswalk Particulates'!$B:$B,MATCH('2017 EPA Data'!A2217,'Crosswalk Particulates'!$A:$A,0))</f>
        <v>process-other-industry</v>
      </c>
      <c r="G2217" s="39">
        <f>INDEX('Crosswalk Particulates'!$E:$E,MATCH('2017 EPA Data'!$B2217,'Crosswalk Particulates'!$D:$D,0))</f>
        <v>0</v>
      </c>
      <c r="H2217" s="50">
        <f t="shared" si="34"/>
        <v>0</v>
      </c>
    </row>
    <row r="2218" spans="1:8" hidden="1">
      <c r="A2218" s="31" t="s">
        <v>2435</v>
      </c>
      <c r="B2218" s="31" t="s">
        <v>2550</v>
      </c>
      <c r="C2218" s="31" t="s">
        <v>2406</v>
      </c>
      <c r="D2218" s="41">
        <v>2328.4038187123424</v>
      </c>
      <c r="E2218" s="31" t="s">
        <v>2407</v>
      </c>
      <c r="F2218" s="35" t="str">
        <f>INDEX('Crosswalk Particulates'!$B:$B,MATCH('2017 EPA Data'!A2218,'Crosswalk Particulates'!$A:$A,0))</f>
        <v>process-other-industry</v>
      </c>
      <c r="G2218" s="39">
        <f>INDEX('Crosswalk Particulates'!$E:$E,MATCH('2017 EPA Data'!$B2218,'Crosswalk Particulates'!$D:$D,0))</f>
        <v>0</v>
      </c>
      <c r="H2218" s="50">
        <f t="shared" si="34"/>
        <v>0</v>
      </c>
    </row>
    <row r="2219" spans="1:8" hidden="1">
      <c r="A2219" s="31" t="s">
        <v>2467</v>
      </c>
      <c r="B2219" s="31" t="s">
        <v>2546</v>
      </c>
      <c r="D2219" s="41">
        <v>2327</v>
      </c>
      <c r="E2219" s="31" t="s">
        <v>2407</v>
      </c>
      <c r="F2219" s="35" t="str">
        <f>INDEX('Crosswalk Particulates'!$B:$B,MATCH('2017 EPA Data'!A2219,'Crosswalk Particulates'!$A:$A,0))</f>
        <v>process-chemicals-industry</v>
      </c>
      <c r="G2219" s="39">
        <f>INDEX('Crosswalk Particulates'!$E:$E,MATCH('2017 EPA Data'!$B2219,'Crosswalk Particulates'!$D:$D,0))</f>
        <v>0</v>
      </c>
      <c r="H2219" s="50">
        <f t="shared" si="34"/>
        <v>0</v>
      </c>
    </row>
    <row r="2220" spans="1:8" hidden="1">
      <c r="A2220" s="31" t="s">
        <v>2496</v>
      </c>
      <c r="B2220" s="31" t="s">
        <v>2574</v>
      </c>
      <c r="C2220" s="31" t="s">
        <v>2406</v>
      </c>
      <c r="D2220" s="41">
        <v>2324.6325432210001</v>
      </c>
      <c r="E2220" s="31" t="s">
        <v>2407</v>
      </c>
      <c r="F2220" s="35" t="str">
        <f>INDEX('Crosswalk Particulates'!$B:$B,MATCH('2017 EPA Data'!A2220,'Crosswalk Particulates'!$A:$A,0))</f>
        <v>process-cement-industry</v>
      </c>
      <c r="G2220" s="39">
        <f>INDEX('Crosswalk Particulates'!$E:$E,MATCH('2017 EPA Data'!$B2220,'Crosswalk Particulates'!$D:$D,0))</f>
        <v>0</v>
      </c>
      <c r="H2220" s="50">
        <f t="shared" si="34"/>
        <v>0</v>
      </c>
    </row>
    <row r="2221" spans="1:8" hidden="1">
      <c r="A2221" s="31" t="s">
        <v>2443</v>
      </c>
      <c r="B2221" s="31" t="s">
        <v>2510</v>
      </c>
      <c r="C2221" s="31" t="s">
        <v>2406</v>
      </c>
      <c r="D2221" s="41">
        <v>2318.2878958222477</v>
      </c>
      <c r="E2221" s="31" t="s">
        <v>2407</v>
      </c>
      <c r="F2221" s="35" t="str">
        <f>INDEX('Crosswalk Particulates'!$B:$B,MATCH('2017 EPA Data'!A2221,'Crosswalk Particulates'!$A:$A,0))</f>
        <v>Transportation Sector</v>
      </c>
      <c r="G2221" s="39">
        <f>INDEX('Crosswalk Particulates'!$E:$E,MATCH('2017 EPA Data'!$B2221,'Crosswalk Particulates'!$D:$D,0))</f>
        <v>0</v>
      </c>
      <c r="H2221" s="50">
        <f t="shared" si="34"/>
        <v>0</v>
      </c>
    </row>
    <row r="2222" spans="1:8" hidden="1">
      <c r="A2222" s="31" t="s">
        <v>2448</v>
      </c>
      <c r="B2222" s="31" t="s">
        <v>2592</v>
      </c>
      <c r="C2222" s="31" t="s">
        <v>2406</v>
      </c>
      <c r="D2222" s="41">
        <v>2310.472088</v>
      </c>
      <c r="E2222" s="31" t="s">
        <v>2407</v>
      </c>
      <c r="F2222" s="35" t="str">
        <f>INDEX('Crosswalk Particulates'!$B:$B,MATCH('2017 EPA Data'!A2222,'Crosswalk Particulates'!$A:$A,0))</f>
        <v>process-waste-industry</v>
      </c>
      <c r="G2222" s="39">
        <f>INDEX('Crosswalk Particulates'!$E:$E,MATCH('2017 EPA Data'!$B2222,'Crosswalk Particulates'!$D:$D,0))</f>
        <v>0</v>
      </c>
      <c r="H2222" s="50">
        <f t="shared" si="34"/>
        <v>0</v>
      </c>
    </row>
    <row r="2223" spans="1:8" hidden="1">
      <c r="A2223" s="31" t="s">
        <v>2553</v>
      </c>
      <c r="B2223" s="31" t="s">
        <v>2548</v>
      </c>
      <c r="C2223" s="31" t="s">
        <v>2406</v>
      </c>
      <c r="D2223" s="41">
        <v>2308.5450842295227</v>
      </c>
      <c r="E2223" s="31" t="s">
        <v>2407</v>
      </c>
      <c r="F2223" s="35" t="str">
        <f>INDEX('Crosswalk Particulates'!$B:$B,MATCH('2017 EPA Data'!A2223,'Crosswalk Particulates'!$A:$A,0))</f>
        <v>Commercial Buildings Sector</v>
      </c>
      <c r="G2223" s="39">
        <f>INDEX('Crosswalk Particulates'!$E:$E,MATCH('2017 EPA Data'!$B2223,'Crosswalk Particulates'!$D:$D,0))</f>
        <v>0</v>
      </c>
      <c r="H2223" s="50">
        <f t="shared" si="34"/>
        <v>0</v>
      </c>
    </row>
    <row r="2224" spans="1:8" hidden="1">
      <c r="A2224" s="31" t="s">
        <v>2434</v>
      </c>
      <c r="B2224" s="31" t="s">
        <v>2514</v>
      </c>
      <c r="C2224" s="31" t="s">
        <v>2406</v>
      </c>
      <c r="D2224" s="41">
        <v>2308.1579685786273</v>
      </c>
      <c r="E2224" s="31" t="s">
        <v>2407</v>
      </c>
      <c r="F2224" s="35" t="str">
        <f>INDEX('Crosswalk Particulates'!$B:$B,MATCH('2017 EPA Data'!A2224,'Crosswalk Particulates'!$A:$A,0))</f>
        <v>Transportation Sector</v>
      </c>
      <c r="G2224" s="39">
        <f>INDEX('Crosswalk Particulates'!$E:$E,MATCH('2017 EPA Data'!$B2224,'Crosswalk Particulates'!$D:$D,0))</f>
        <v>0</v>
      </c>
      <c r="H2224" s="50">
        <f t="shared" si="34"/>
        <v>0</v>
      </c>
    </row>
    <row r="2225" spans="1:8" hidden="1">
      <c r="A2225" s="31" t="s">
        <v>2521</v>
      </c>
      <c r="B2225" s="31" t="s">
        <v>2462</v>
      </c>
      <c r="C2225" s="31" t="s">
        <v>2406</v>
      </c>
      <c r="D2225" s="41">
        <v>2307.5961102639999</v>
      </c>
      <c r="E2225" s="31" t="s">
        <v>2407</v>
      </c>
      <c r="F2225" s="35" t="str">
        <f>INDEX('Crosswalk Particulates'!$B:$B,MATCH('2017 EPA Data'!A2225,'Crosswalk Particulates'!$A:$A,0))</f>
        <v>industry-fuel-other</v>
      </c>
      <c r="G2225" s="39">
        <f>INDEX('Crosswalk Particulates'!$E:$E,MATCH('2017 EPA Data'!$B2225,'Crosswalk Particulates'!$D:$D,0))</f>
        <v>0</v>
      </c>
      <c r="H2225" s="50">
        <f t="shared" si="34"/>
        <v>0</v>
      </c>
    </row>
    <row r="2226" spans="1:8" hidden="1">
      <c r="A2226" s="31" t="s">
        <v>2419</v>
      </c>
      <c r="B2226" s="31" t="s">
        <v>2482</v>
      </c>
      <c r="C2226" s="31" t="s">
        <v>2406</v>
      </c>
      <c r="D2226" s="41">
        <v>2303.6780384295362</v>
      </c>
      <c r="E2226" s="31" t="s">
        <v>2407</v>
      </c>
      <c r="F2226" s="35" t="str">
        <f>INDEX('Crosswalk Particulates'!$B:$B,MATCH('2017 EPA Data'!A2226,'Crosswalk Particulates'!$A:$A,0))</f>
        <v>process-other-industry</v>
      </c>
      <c r="G2226" s="39">
        <f>INDEX('Crosswalk Particulates'!$E:$E,MATCH('2017 EPA Data'!$B2226,'Crosswalk Particulates'!$D:$D,0))</f>
        <v>0</v>
      </c>
      <c r="H2226" s="50">
        <f t="shared" si="34"/>
        <v>0</v>
      </c>
    </row>
    <row r="2227" spans="1:8" hidden="1">
      <c r="A2227" s="31" t="s">
        <v>2444</v>
      </c>
      <c r="B2227" s="31" t="s">
        <v>2549</v>
      </c>
      <c r="C2227" s="31" t="s">
        <v>2406</v>
      </c>
      <c r="D2227" s="41">
        <v>2293.4679999999998</v>
      </c>
      <c r="E2227" s="31" t="s">
        <v>2407</v>
      </c>
      <c r="F2227" s="35" t="str">
        <f>INDEX('Crosswalk Particulates'!$B:$B,MATCH('2017 EPA Data'!A2227,'Crosswalk Particulates'!$A:$A,0))</f>
        <v>process-other-industry</v>
      </c>
      <c r="G2227" s="39">
        <f>INDEX('Crosswalk Particulates'!$E:$E,MATCH('2017 EPA Data'!$B2227,'Crosswalk Particulates'!$D:$D,0))</f>
        <v>0</v>
      </c>
      <c r="H2227" s="50">
        <f t="shared" si="34"/>
        <v>0</v>
      </c>
    </row>
    <row r="2228" spans="1:8" hidden="1">
      <c r="A2228" s="31" t="s">
        <v>2485</v>
      </c>
      <c r="B2228" s="31" t="s">
        <v>2617</v>
      </c>
      <c r="C2228" s="31" t="s">
        <v>2406</v>
      </c>
      <c r="D2228" s="41">
        <v>2292.0913699626717</v>
      </c>
      <c r="E2228" s="31" t="s">
        <v>2407</v>
      </c>
      <c r="F2228" s="35" t="str">
        <f>INDEX('Crosswalk Particulates'!$B:$B,MATCH('2017 EPA Data'!A2228,'Crosswalk Particulates'!$A:$A,0))</f>
        <v>industry-fuel-coal</v>
      </c>
      <c r="G2228" s="39">
        <f>INDEX('Crosswalk Particulates'!$E:$E,MATCH('2017 EPA Data'!$B2228,'Crosswalk Particulates'!$D:$D,0))</f>
        <v>0</v>
      </c>
      <c r="H2228" s="50">
        <f t="shared" si="34"/>
        <v>0</v>
      </c>
    </row>
    <row r="2229" spans="1:8" hidden="1">
      <c r="A2229" s="31" t="s">
        <v>2470</v>
      </c>
      <c r="B2229" s="31" t="s">
        <v>2642</v>
      </c>
      <c r="D2229" s="41">
        <v>2286.1444441440058</v>
      </c>
      <c r="E2229" s="31" t="s">
        <v>2411</v>
      </c>
      <c r="F2229" s="35" t="str">
        <f>INDEX('Crosswalk Particulates'!$B:$B,MATCH('2017 EPA Data'!A2229,'Crosswalk Particulates'!$A:$A,0))</f>
        <v>Electricity Sector</v>
      </c>
      <c r="G2229" s="39">
        <f>INDEX('Crosswalk Particulates'!$E:$E,MATCH('2017 EPA Data'!$B2229,'Crosswalk Particulates'!$D:$D,0))</f>
        <v>0</v>
      </c>
      <c r="H2229" s="50">
        <f t="shared" si="34"/>
        <v>2073957819.6188059</v>
      </c>
    </row>
    <row r="2230" spans="1:8" hidden="1">
      <c r="A2230" s="31" t="s">
        <v>2489</v>
      </c>
      <c r="B2230" s="31" t="s">
        <v>2494</v>
      </c>
      <c r="C2230" s="31" t="s">
        <v>2446</v>
      </c>
      <c r="D2230" s="41">
        <v>2285.5854912640302</v>
      </c>
      <c r="E2230" s="31" t="s">
        <v>2411</v>
      </c>
      <c r="F2230" s="35" t="str">
        <f>INDEX('Crosswalk Particulates'!$B:$B,MATCH('2017 EPA Data'!A2230,'Crosswalk Particulates'!$A:$A,0))</f>
        <v>industry-fuel-biomass</v>
      </c>
      <c r="G2230" s="39">
        <f>INDEX('Crosswalk Particulates'!$E:$E,MATCH('2017 EPA Data'!$B2230,'Crosswalk Particulates'!$D:$D,0))</f>
        <v>0</v>
      </c>
      <c r="H2230" s="50">
        <f t="shared" si="34"/>
        <v>2073450745.4926748</v>
      </c>
    </row>
    <row r="2231" spans="1:8" hidden="1">
      <c r="A2231" s="31" t="s">
        <v>2436</v>
      </c>
      <c r="B2231" s="31" t="s">
        <v>2437</v>
      </c>
      <c r="C2231" s="31" t="s">
        <v>2406</v>
      </c>
      <c r="D2231" s="41">
        <v>2270.8688741579999</v>
      </c>
      <c r="E2231" s="31" t="s">
        <v>2407</v>
      </c>
      <c r="F2231" s="35" t="str">
        <f>INDEX('Crosswalk Particulates'!$B:$B,MATCH('2017 EPA Data'!A2231,'Crosswalk Particulates'!$A:$A,0))</f>
        <v>process-other-industry</v>
      </c>
      <c r="G2231" s="39">
        <f>INDEX('Crosswalk Particulates'!$E:$E,MATCH('2017 EPA Data'!$B2231,'Crosswalk Particulates'!$D:$D,0))</f>
        <v>0</v>
      </c>
      <c r="H2231" s="50">
        <f t="shared" si="34"/>
        <v>0</v>
      </c>
    </row>
    <row r="2232" spans="1:8" hidden="1">
      <c r="A2232" s="31" t="s">
        <v>2440</v>
      </c>
      <c r="B2232" s="31" t="s">
        <v>2587</v>
      </c>
      <c r="C2232" s="31" t="s">
        <v>2410</v>
      </c>
      <c r="D2232" s="41">
        <v>2264.8799624655207</v>
      </c>
      <c r="E2232" s="31" t="s">
        <v>2411</v>
      </c>
      <c r="F2232" s="35" t="str">
        <f>INDEX('Crosswalk Particulates'!$B:$B,MATCH('2017 EPA Data'!A2232,'Crosswalk Particulates'!$A:$A,0))</f>
        <v>industry-fuel-natural gas</v>
      </c>
      <c r="G2232" s="39" t="str">
        <f>INDEX('Crosswalk Particulates'!$E:$E,MATCH('2017 EPA Data'!$B2232,'Crosswalk Particulates'!$D:$D,0))</f>
        <v>N2O</v>
      </c>
      <c r="H2232" s="50">
        <f t="shared" si="34"/>
        <v>2054666983.3944361</v>
      </c>
    </row>
    <row r="2233" spans="1:8" hidden="1">
      <c r="A2233" s="31" t="s">
        <v>2491</v>
      </c>
      <c r="B2233" s="31" t="s">
        <v>2562</v>
      </c>
      <c r="C2233" s="31" t="s">
        <v>2406</v>
      </c>
      <c r="D2233" s="41">
        <v>2263.2938089999998</v>
      </c>
      <c r="E2233" s="31" t="s">
        <v>2407</v>
      </c>
      <c r="F2233" s="35" t="str">
        <f>INDEX('Crosswalk Particulates'!$B:$B,MATCH('2017 EPA Data'!A2233,'Crosswalk Particulates'!$A:$A,0))</f>
        <v>process-other-industry</v>
      </c>
      <c r="G2233" s="39">
        <f>INDEX('Crosswalk Particulates'!$E:$E,MATCH('2017 EPA Data'!$B2233,'Crosswalk Particulates'!$D:$D,0))</f>
        <v>0</v>
      </c>
      <c r="H2233" s="50">
        <f t="shared" si="34"/>
        <v>0</v>
      </c>
    </row>
    <row r="2234" spans="1:8" hidden="1">
      <c r="A2234" s="31" t="s">
        <v>2448</v>
      </c>
      <c r="B2234" s="31" t="s">
        <v>2669</v>
      </c>
      <c r="C2234" s="31" t="s">
        <v>2406</v>
      </c>
      <c r="D2234" s="41">
        <v>2261.9349422424084</v>
      </c>
      <c r="E2234" s="31" t="s">
        <v>2407</v>
      </c>
      <c r="F2234" s="35" t="str">
        <f>INDEX('Crosswalk Particulates'!$B:$B,MATCH('2017 EPA Data'!A2234,'Crosswalk Particulates'!$A:$A,0))</f>
        <v>process-waste-industry</v>
      </c>
      <c r="G2234" s="39">
        <f>INDEX('Crosswalk Particulates'!$E:$E,MATCH('2017 EPA Data'!$B2234,'Crosswalk Particulates'!$D:$D,0))</f>
        <v>0</v>
      </c>
      <c r="H2234" s="50">
        <f t="shared" si="34"/>
        <v>0</v>
      </c>
    </row>
    <row r="2235" spans="1:8" hidden="1">
      <c r="A2235" s="31" t="s">
        <v>2496</v>
      </c>
      <c r="B2235" s="31" t="s">
        <v>2487</v>
      </c>
      <c r="C2235" s="31" t="s">
        <v>2406</v>
      </c>
      <c r="D2235" s="41">
        <v>2257.9623499999998</v>
      </c>
      <c r="E2235" s="31" t="s">
        <v>2407</v>
      </c>
      <c r="F2235" s="35" t="str">
        <f>INDEX('Crosswalk Particulates'!$B:$B,MATCH('2017 EPA Data'!A2235,'Crosswalk Particulates'!$A:$A,0))</f>
        <v>process-cement-industry</v>
      </c>
      <c r="G2235" s="39">
        <f>INDEX('Crosswalk Particulates'!$E:$E,MATCH('2017 EPA Data'!$B2235,'Crosswalk Particulates'!$D:$D,0))</f>
        <v>0</v>
      </c>
      <c r="H2235" s="50">
        <f t="shared" si="34"/>
        <v>0</v>
      </c>
    </row>
    <row r="2236" spans="1:8" hidden="1">
      <c r="A2236" s="31" t="s">
        <v>2481</v>
      </c>
      <c r="B2236" s="31" t="s">
        <v>2523</v>
      </c>
      <c r="D2236" s="41">
        <v>2254.4126644501075</v>
      </c>
      <c r="E2236" s="31" t="s">
        <v>2411</v>
      </c>
      <c r="F2236" s="35" t="str">
        <f>INDEX('Crosswalk Particulates'!$B:$B,MATCH('2017 EPA Data'!A2236,'Crosswalk Particulates'!$A:$A,0))</f>
        <v>process-ngps-industry</v>
      </c>
      <c r="G2236" s="39" t="str">
        <f>INDEX('Crosswalk Particulates'!$E:$E,MATCH('2017 EPA Data'!$B2236,'Crosswalk Particulates'!$D:$D,0))</f>
        <v>OC</v>
      </c>
      <c r="H2236" s="50">
        <f t="shared" si="34"/>
        <v>2045171199.0729539</v>
      </c>
    </row>
    <row r="2237" spans="1:8" hidden="1">
      <c r="A2237" s="31" t="s">
        <v>2436</v>
      </c>
      <c r="B2237" s="31" t="s">
        <v>2600</v>
      </c>
      <c r="C2237" s="31" t="s">
        <v>2406</v>
      </c>
      <c r="D2237" s="41">
        <v>2249.5567798080001</v>
      </c>
      <c r="E2237" s="31" t="s">
        <v>2407</v>
      </c>
      <c r="F2237" s="35" t="str">
        <f>INDEX('Crosswalk Particulates'!$B:$B,MATCH('2017 EPA Data'!A2237,'Crosswalk Particulates'!$A:$A,0))</f>
        <v>process-other-industry</v>
      </c>
      <c r="G2237" s="39">
        <f>INDEX('Crosswalk Particulates'!$E:$E,MATCH('2017 EPA Data'!$B2237,'Crosswalk Particulates'!$D:$D,0))</f>
        <v>0</v>
      </c>
      <c r="H2237" s="50">
        <f t="shared" si="34"/>
        <v>0</v>
      </c>
    </row>
    <row r="2238" spans="1:8" hidden="1">
      <c r="A2238" s="31" t="s">
        <v>2485</v>
      </c>
      <c r="B2238" s="31" t="s">
        <v>2608</v>
      </c>
      <c r="C2238" s="31" t="s">
        <v>2406</v>
      </c>
      <c r="D2238" s="41">
        <v>2248.051463709678</v>
      </c>
      <c r="E2238" s="31" t="s">
        <v>2407</v>
      </c>
      <c r="F2238" s="35" t="str">
        <f>INDEX('Crosswalk Particulates'!$B:$B,MATCH('2017 EPA Data'!A2238,'Crosswalk Particulates'!$A:$A,0))</f>
        <v>industry-fuel-coal</v>
      </c>
      <c r="G2238" s="39">
        <f>INDEX('Crosswalk Particulates'!$E:$E,MATCH('2017 EPA Data'!$B2238,'Crosswalk Particulates'!$D:$D,0))</f>
        <v>0</v>
      </c>
      <c r="H2238" s="50">
        <f t="shared" si="34"/>
        <v>0</v>
      </c>
    </row>
    <row r="2239" spans="1:8" hidden="1">
      <c r="A2239" s="31" t="s">
        <v>2416</v>
      </c>
      <c r="B2239" s="31" t="s">
        <v>2574</v>
      </c>
      <c r="C2239" s="31" t="s">
        <v>2406</v>
      </c>
      <c r="D2239" s="41">
        <v>2237.9674091404368</v>
      </c>
      <c r="E2239" s="31" t="s">
        <v>2407</v>
      </c>
      <c r="F2239" s="35" t="str">
        <f>INDEX('Crosswalk Particulates'!$B:$B,MATCH('2017 EPA Data'!A2239,'Crosswalk Particulates'!$A:$A,0))</f>
        <v>Transportation Sector</v>
      </c>
      <c r="G2239" s="39">
        <f>INDEX('Crosswalk Particulates'!$E:$E,MATCH('2017 EPA Data'!$B2239,'Crosswalk Particulates'!$D:$D,0))</f>
        <v>0</v>
      </c>
      <c r="H2239" s="50">
        <f t="shared" si="34"/>
        <v>0</v>
      </c>
    </row>
    <row r="2240" spans="1:8" hidden="1">
      <c r="A2240" s="31" t="s">
        <v>2484</v>
      </c>
      <c r="B2240" s="31" t="s">
        <v>2414</v>
      </c>
      <c r="C2240" s="31" t="s">
        <v>2406</v>
      </c>
      <c r="D2240" s="41">
        <v>2236.9579058999998</v>
      </c>
      <c r="E2240" s="31" t="s">
        <v>2407</v>
      </c>
      <c r="F2240" s="35" t="str">
        <f>INDEX('Crosswalk Particulates'!$B:$B,MATCH('2017 EPA Data'!A2240,'Crosswalk Particulates'!$A:$A,0))</f>
        <v>process-other-industry</v>
      </c>
      <c r="G2240" s="39">
        <f>INDEX('Crosswalk Particulates'!$E:$E,MATCH('2017 EPA Data'!$B2240,'Crosswalk Particulates'!$D:$D,0))</f>
        <v>0</v>
      </c>
      <c r="H2240" s="50">
        <f t="shared" si="34"/>
        <v>0</v>
      </c>
    </row>
    <row r="2241" spans="1:8" hidden="1">
      <c r="A2241" s="31" t="s">
        <v>2431</v>
      </c>
      <c r="B2241" s="31" t="s">
        <v>2545</v>
      </c>
      <c r="C2241" s="31" t="s">
        <v>2406</v>
      </c>
      <c r="D2241" s="41">
        <v>2233.1242234283491</v>
      </c>
      <c r="E2241" s="31" t="s">
        <v>2407</v>
      </c>
      <c r="F2241" s="35" t="str">
        <f>INDEX('Crosswalk Particulates'!$B:$B,MATCH('2017 EPA Data'!A2241,'Crosswalk Particulates'!$A:$A,0))</f>
        <v>process-ngps-industry</v>
      </c>
      <c r="G2241" s="39">
        <f>INDEX('Crosswalk Particulates'!$E:$E,MATCH('2017 EPA Data'!$B2241,'Crosswalk Particulates'!$D:$D,0))</f>
        <v>0</v>
      </c>
      <c r="H2241" s="50">
        <f t="shared" si="34"/>
        <v>0</v>
      </c>
    </row>
    <row r="2242" spans="1:8" hidden="1">
      <c r="A2242" s="31" t="s">
        <v>2558</v>
      </c>
      <c r="B2242" s="31" t="s">
        <v>2414</v>
      </c>
      <c r="C2242" s="31" t="s">
        <v>2406</v>
      </c>
      <c r="D2242" s="41">
        <v>2220.9482818898887</v>
      </c>
      <c r="E2242" s="31" t="s">
        <v>2407</v>
      </c>
      <c r="F2242" s="35" t="str">
        <f>INDEX('Crosswalk Particulates'!$B:$B,MATCH('2017 EPA Data'!A2242,'Crosswalk Particulates'!$A:$A,0))</f>
        <v>Commercial Buildings Sector</v>
      </c>
      <c r="G2242" s="39">
        <f>INDEX('Crosswalk Particulates'!$E:$E,MATCH('2017 EPA Data'!$B2242,'Crosswalk Particulates'!$D:$D,0))</f>
        <v>0</v>
      </c>
      <c r="H2242" s="50">
        <f t="shared" si="34"/>
        <v>0</v>
      </c>
    </row>
    <row r="2243" spans="1:8" hidden="1">
      <c r="A2243" s="31" t="s">
        <v>2452</v>
      </c>
      <c r="B2243" s="31" t="s">
        <v>2551</v>
      </c>
      <c r="C2243" s="31" t="s">
        <v>2406</v>
      </c>
      <c r="D2243" s="41">
        <v>2212.4451216804</v>
      </c>
      <c r="E2243" s="31" t="s">
        <v>2407</v>
      </c>
      <c r="F2243" s="35" t="str">
        <f>INDEX('Crosswalk Particulates'!$B:$B,MATCH('2017 EPA Data'!A2243,'Crosswalk Particulates'!$A:$A,0))</f>
        <v>Other-EPA</v>
      </c>
      <c r="G2243" s="39">
        <f>INDEX('Crosswalk Particulates'!$E:$E,MATCH('2017 EPA Data'!$B2243,'Crosswalk Particulates'!$D:$D,0))</f>
        <v>0</v>
      </c>
      <c r="H2243" s="50">
        <f t="shared" si="34"/>
        <v>0</v>
      </c>
    </row>
    <row r="2244" spans="1:8" hidden="1">
      <c r="A2244" s="31" t="s">
        <v>2489</v>
      </c>
      <c r="B2244" s="31" t="s">
        <v>2526</v>
      </c>
      <c r="C2244" s="31" t="s">
        <v>2406</v>
      </c>
      <c r="D2244" s="41">
        <v>2208.4076364690459</v>
      </c>
      <c r="E2244" s="31" t="s">
        <v>2407</v>
      </c>
      <c r="F2244" s="35" t="str">
        <f>INDEX('Crosswalk Particulates'!$B:$B,MATCH('2017 EPA Data'!A2244,'Crosswalk Particulates'!$A:$A,0))</f>
        <v>industry-fuel-biomass</v>
      </c>
      <c r="G2244" s="39">
        <f>INDEX('Crosswalk Particulates'!$E:$E,MATCH('2017 EPA Data'!$B2244,'Crosswalk Particulates'!$D:$D,0))</f>
        <v>0</v>
      </c>
      <c r="H2244" s="50">
        <f t="shared" ref="H2244:H2307" si="35">IF(E2244="TON",D2244/metricton_to_shortton,0)*10^6</f>
        <v>0</v>
      </c>
    </row>
    <row r="2245" spans="1:8" hidden="1">
      <c r="A2245" s="31" t="s">
        <v>2581</v>
      </c>
      <c r="B2245" s="31" t="s">
        <v>2548</v>
      </c>
      <c r="C2245" s="31" t="s">
        <v>2406</v>
      </c>
      <c r="D2245" s="41">
        <v>2206.8918410715887</v>
      </c>
      <c r="E2245" s="31" t="s">
        <v>2407</v>
      </c>
      <c r="F2245" s="35" t="str">
        <f>INDEX('Crosswalk Particulates'!$B:$B,MATCH('2017 EPA Data'!A2245,'Crosswalk Particulates'!$A:$A,0))</f>
        <v>Residential Buildings Sector</v>
      </c>
      <c r="G2245" s="39">
        <f>INDEX('Crosswalk Particulates'!$E:$E,MATCH('2017 EPA Data'!$B2245,'Crosswalk Particulates'!$D:$D,0))</f>
        <v>0</v>
      </c>
      <c r="H2245" s="50">
        <f t="shared" si="35"/>
        <v>0</v>
      </c>
    </row>
    <row r="2246" spans="1:8" hidden="1">
      <c r="A2246" s="31" t="s">
        <v>2427</v>
      </c>
      <c r="B2246" s="31" t="s">
        <v>2657</v>
      </c>
      <c r="C2246" s="31" t="s">
        <v>2406</v>
      </c>
      <c r="D2246" s="41">
        <v>2202.51476</v>
      </c>
      <c r="E2246" s="31" t="s">
        <v>2407</v>
      </c>
      <c r="F2246" s="35" t="str">
        <f>INDEX('Crosswalk Particulates'!$B:$B,MATCH('2017 EPA Data'!A2246,'Crosswalk Particulates'!$A:$A,0))</f>
        <v>process-other-industry</v>
      </c>
      <c r="G2246" s="39">
        <f>INDEX('Crosswalk Particulates'!$E:$E,MATCH('2017 EPA Data'!$B2246,'Crosswalk Particulates'!$D:$D,0))</f>
        <v>0</v>
      </c>
      <c r="H2246" s="50">
        <f t="shared" si="35"/>
        <v>0</v>
      </c>
    </row>
    <row r="2247" spans="1:8" hidden="1">
      <c r="A2247" s="31" t="s">
        <v>2492</v>
      </c>
      <c r="B2247" s="31" t="s">
        <v>2503</v>
      </c>
      <c r="C2247" s="31" t="s">
        <v>2406</v>
      </c>
      <c r="D2247" s="41">
        <v>2191.3298433066161</v>
      </c>
      <c r="E2247" s="31" t="s">
        <v>2407</v>
      </c>
      <c r="F2247" s="35" t="str">
        <f>INDEX('Crosswalk Particulates'!$B:$B,MATCH('2017 EPA Data'!A2247,'Crosswalk Particulates'!$A:$A,0))</f>
        <v>Transportation Sector</v>
      </c>
      <c r="G2247" s="39">
        <f>INDEX('Crosswalk Particulates'!$E:$E,MATCH('2017 EPA Data'!$B2247,'Crosswalk Particulates'!$D:$D,0))</f>
        <v>0</v>
      </c>
      <c r="H2247" s="50">
        <f t="shared" si="35"/>
        <v>0</v>
      </c>
    </row>
    <row r="2248" spans="1:8" hidden="1">
      <c r="A2248" s="31" t="s">
        <v>2427</v>
      </c>
      <c r="B2248" s="31" t="s">
        <v>2551</v>
      </c>
      <c r="C2248" s="31" t="s">
        <v>2406</v>
      </c>
      <c r="D2248" s="41">
        <v>2190.8190240825129</v>
      </c>
      <c r="E2248" s="31" t="s">
        <v>2407</v>
      </c>
      <c r="F2248" s="35" t="str">
        <f>INDEX('Crosswalk Particulates'!$B:$B,MATCH('2017 EPA Data'!A2248,'Crosswalk Particulates'!$A:$A,0))</f>
        <v>process-other-industry</v>
      </c>
      <c r="G2248" s="39">
        <f>INDEX('Crosswalk Particulates'!$E:$E,MATCH('2017 EPA Data'!$B2248,'Crosswalk Particulates'!$D:$D,0))</f>
        <v>0</v>
      </c>
      <c r="H2248" s="50">
        <f t="shared" si="35"/>
        <v>0</v>
      </c>
    </row>
    <row r="2249" spans="1:8" hidden="1">
      <c r="A2249" s="31" t="s">
        <v>2489</v>
      </c>
      <c r="B2249" s="31" t="s">
        <v>2595</v>
      </c>
      <c r="C2249" s="31" t="s">
        <v>2406</v>
      </c>
      <c r="D2249" s="41">
        <v>2185.360910878162</v>
      </c>
      <c r="E2249" s="31" t="s">
        <v>2407</v>
      </c>
      <c r="F2249" s="35" t="str">
        <f>INDEX('Crosswalk Particulates'!$B:$B,MATCH('2017 EPA Data'!A2249,'Crosswalk Particulates'!$A:$A,0))</f>
        <v>industry-fuel-biomass</v>
      </c>
      <c r="G2249" s="39">
        <f>INDEX('Crosswalk Particulates'!$E:$E,MATCH('2017 EPA Data'!$B2249,'Crosswalk Particulates'!$D:$D,0))</f>
        <v>0</v>
      </c>
      <c r="H2249" s="50">
        <f t="shared" si="35"/>
        <v>0</v>
      </c>
    </row>
    <row r="2250" spans="1:8" hidden="1">
      <c r="A2250" s="31" t="s">
        <v>2516</v>
      </c>
      <c r="B2250" s="31" t="s">
        <v>2605</v>
      </c>
      <c r="D2250" s="41">
        <v>2172.9422822590082</v>
      </c>
      <c r="E2250" s="31" t="s">
        <v>2411</v>
      </c>
      <c r="F2250" s="35" t="str">
        <f>INDEX('Crosswalk Particulates'!$B:$B,MATCH('2017 EPA Data'!A2250,'Crosswalk Particulates'!$A:$A,0))</f>
        <v>Other-EPA</v>
      </c>
      <c r="G2250" s="39" t="str">
        <f>INDEX('Crosswalk Particulates'!$E:$E,MATCH('2017 EPA Data'!$B2250,'Crosswalk Particulates'!$D:$D,0))</f>
        <v>BC</v>
      </c>
      <c r="H2250" s="50">
        <f t="shared" si="35"/>
        <v>1971262423.6911652</v>
      </c>
    </row>
    <row r="2251" spans="1:8" hidden="1">
      <c r="A2251" s="31" t="s">
        <v>2438</v>
      </c>
      <c r="B2251" s="31" t="s">
        <v>2670</v>
      </c>
      <c r="C2251" s="31" t="s">
        <v>2406</v>
      </c>
      <c r="D2251" s="41">
        <v>2172.1199500615221</v>
      </c>
      <c r="E2251" s="31" t="s">
        <v>2407</v>
      </c>
      <c r="F2251" s="35" t="str">
        <f>INDEX('Crosswalk Particulates'!$B:$B,MATCH('2017 EPA Data'!A2251,'Crosswalk Particulates'!$A:$A,0))</f>
        <v>Residential Buildings Sector</v>
      </c>
      <c r="G2251" s="39">
        <f>INDEX('Crosswalk Particulates'!$E:$E,MATCH('2017 EPA Data'!$B2251,'Crosswalk Particulates'!$D:$D,0))</f>
        <v>0</v>
      </c>
      <c r="H2251" s="50">
        <f t="shared" si="35"/>
        <v>0</v>
      </c>
    </row>
    <row r="2252" spans="1:8" hidden="1">
      <c r="A2252" s="31" t="s">
        <v>2497</v>
      </c>
      <c r="B2252" s="31" t="s">
        <v>2555</v>
      </c>
      <c r="C2252" s="31" t="s">
        <v>2406</v>
      </c>
      <c r="D2252" s="41">
        <v>2168.2166877700001</v>
      </c>
      <c r="E2252" s="31" t="s">
        <v>2407</v>
      </c>
      <c r="F2252" s="35" t="str">
        <f>INDEX('Crosswalk Particulates'!$B:$B,MATCH('2017 EPA Data'!A2252,'Crosswalk Particulates'!$A:$A,0))</f>
        <v>Electricity Sector</v>
      </c>
      <c r="G2252" s="39">
        <f>INDEX('Crosswalk Particulates'!$E:$E,MATCH('2017 EPA Data'!$B2252,'Crosswalk Particulates'!$D:$D,0))</f>
        <v>0</v>
      </c>
      <c r="H2252" s="50">
        <f t="shared" si="35"/>
        <v>0</v>
      </c>
    </row>
    <row r="2253" spans="1:8" hidden="1">
      <c r="A2253" s="31" t="s">
        <v>2415</v>
      </c>
      <c r="B2253" s="31" t="s">
        <v>2642</v>
      </c>
      <c r="D2253" s="41">
        <v>2151.7739652492</v>
      </c>
      <c r="E2253" s="31" t="s">
        <v>2411</v>
      </c>
      <c r="F2253" s="35" t="str">
        <f>INDEX('Crosswalk Particulates'!$B:$B,MATCH('2017 EPA Data'!A2253,'Crosswalk Particulates'!$A:$A,0))</f>
        <v>Other-EPA</v>
      </c>
      <c r="G2253" s="39">
        <f>INDEX('Crosswalk Particulates'!$E:$E,MATCH('2017 EPA Data'!$B2253,'Crosswalk Particulates'!$D:$D,0))</f>
        <v>0</v>
      </c>
      <c r="H2253" s="50">
        <f t="shared" si="35"/>
        <v>1952058826.6904955</v>
      </c>
    </row>
    <row r="2254" spans="1:8" hidden="1">
      <c r="A2254" s="31" t="s">
        <v>2436</v>
      </c>
      <c r="B2254" s="31" t="s">
        <v>2593</v>
      </c>
      <c r="C2254" s="31" t="s">
        <v>2406</v>
      </c>
      <c r="D2254" s="41">
        <v>2149.036213633</v>
      </c>
      <c r="E2254" s="31" t="s">
        <v>2407</v>
      </c>
      <c r="F2254" s="35" t="str">
        <f>INDEX('Crosswalk Particulates'!$B:$B,MATCH('2017 EPA Data'!A2254,'Crosswalk Particulates'!$A:$A,0))</f>
        <v>process-other-industry</v>
      </c>
      <c r="G2254" s="39">
        <f>INDEX('Crosswalk Particulates'!$E:$E,MATCH('2017 EPA Data'!$B2254,'Crosswalk Particulates'!$D:$D,0))</f>
        <v>0</v>
      </c>
      <c r="H2254" s="50">
        <f t="shared" si="35"/>
        <v>0</v>
      </c>
    </row>
    <row r="2255" spans="1:8" hidden="1">
      <c r="A2255" s="31" t="s">
        <v>2485</v>
      </c>
      <c r="B2255" s="31" t="s">
        <v>2590</v>
      </c>
      <c r="C2255" s="31" t="s">
        <v>2406</v>
      </c>
      <c r="D2255" s="41">
        <v>2129.8885261240935</v>
      </c>
      <c r="E2255" s="31" t="s">
        <v>2407</v>
      </c>
      <c r="F2255" s="35" t="str">
        <f>INDEX('Crosswalk Particulates'!$B:$B,MATCH('2017 EPA Data'!A2255,'Crosswalk Particulates'!$A:$A,0))</f>
        <v>industry-fuel-coal</v>
      </c>
      <c r="G2255" s="39">
        <f>INDEX('Crosswalk Particulates'!$E:$E,MATCH('2017 EPA Data'!$B2255,'Crosswalk Particulates'!$D:$D,0))</f>
        <v>0</v>
      </c>
      <c r="H2255" s="50">
        <f t="shared" si="35"/>
        <v>0</v>
      </c>
    </row>
    <row r="2256" spans="1:8" hidden="1">
      <c r="A2256" s="31" t="s">
        <v>2408</v>
      </c>
      <c r="B2256" s="31" t="s">
        <v>2541</v>
      </c>
      <c r="C2256" s="31" t="s">
        <v>2406</v>
      </c>
      <c r="D2256" s="41">
        <v>2128.365916365</v>
      </c>
      <c r="E2256" s="31" t="s">
        <v>2407</v>
      </c>
      <c r="F2256" s="35" t="str">
        <f>INDEX('Crosswalk Particulates'!$B:$B,MATCH('2017 EPA Data'!A2256,'Crosswalk Particulates'!$A:$A,0))</f>
        <v>process-other-industry</v>
      </c>
      <c r="G2256" s="39">
        <f>INDEX('Crosswalk Particulates'!$E:$E,MATCH('2017 EPA Data'!$B2256,'Crosswalk Particulates'!$D:$D,0))</f>
        <v>0</v>
      </c>
      <c r="H2256" s="50">
        <f t="shared" si="35"/>
        <v>0</v>
      </c>
    </row>
    <row r="2257" spans="1:8" hidden="1">
      <c r="A2257" s="31" t="s">
        <v>2473</v>
      </c>
      <c r="B2257" s="31" t="s">
        <v>2557</v>
      </c>
      <c r="C2257" s="31" t="s">
        <v>2406</v>
      </c>
      <c r="D2257" s="41">
        <v>2120</v>
      </c>
      <c r="E2257" s="31" t="s">
        <v>2407</v>
      </c>
      <c r="F2257" s="35" t="str">
        <f>INDEX('Crosswalk Particulates'!$B:$B,MATCH('2017 EPA Data'!A2257,'Crosswalk Particulates'!$A:$A,0))</f>
        <v>Electricity Sector</v>
      </c>
      <c r="G2257" s="39">
        <f>INDEX('Crosswalk Particulates'!$E:$E,MATCH('2017 EPA Data'!$B2257,'Crosswalk Particulates'!$D:$D,0))</f>
        <v>0</v>
      </c>
      <c r="H2257" s="50">
        <f t="shared" si="35"/>
        <v>0</v>
      </c>
    </row>
    <row r="2258" spans="1:8" hidden="1">
      <c r="A2258" s="31" t="s">
        <v>2436</v>
      </c>
      <c r="B2258" s="31" t="s">
        <v>2563</v>
      </c>
      <c r="C2258" s="31" t="s">
        <v>2406</v>
      </c>
      <c r="D2258" s="41">
        <v>2116.236132</v>
      </c>
      <c r="E2258" s="31" t="s">
        <v>2407</v>
      </c>
      <c r="F2258" s="35" t="str">
        <f>INDEX('Crosswalk Particulates'!$B:$B,MATCH('2017 EPA Data'!A2258,'Crosswalk Particulates'!$A:$A,0))</f>
        <v>process-other-industry</v>
      </c>
      <c r="G2258" s="39">
        <f>INDEX('Crosswalk Particulates'!$E:$E,MATCH('2017 EPA Data'!$B2258,'Crosswalk Particulates'!$D:$D,0))</f>
        <v>0</v>
      </c>
      <c r="H2258" s="50">
        <f t="shared" si="35"/>
        <v>0</v>
      </c>
    </row>
    <row r="2259" spans="1:8" hidden="1">
      <c r="A2259" s="31" t="s">
        <v>2440</v>
      </c>
      <c r="B2259" s="31" t="s">
        <v>2642</v>
      </c>
      <c r="D2259" s="41">
        <v>2109.4155726001477</v>
      </c>
      <c r="E2259" s="31" t="s">
        <v>2411</v>
      </c>
      <c r="F2259" s="35" t="str">
        <f>INDEX('Crosswalk Particulates'!$B:$B,MATCH('2017 EPA Data'!A2259,'Crosswalk Particulates'!$A:$A,0))</f>
        <v>industry-fuel-natural gas</v>
      </c>
      <c r="G2259" s="39">
        <f>INDEX('Crosswalk Particulates'!$E:$E,MATCH('2017 EPA Data'!$B2259,'Crosswalk Particulates'!$D:$D,0))</f>
        <v>0</v>
      </c>
      <c r="H2259" s="50">
        <f t="shared" si="35"/>
        <v>1913631893.5690937</v>
      </c>
    </row>
    <row r="2260" spans="1:8" hidden="1">
      <c r="A2260" s="31" t="s">
        <v>2475</v>
      </c>
      <c r="B2260" s="31" t="s">
        <v>2509</v>
      </c>
      <c r="C2260" s="31" t="s">
        <v>2406</v>
      </c>
      <c r="D2260" s="41">
        <v>2108.0432710709661</v>
      </c>
      <c r="E2260" s="31" t="s">
        <v>2407</v>
      </c>
      <c r="F2260" s="35" t="str">
        <f>INDEX('Crosswalk Particulates'!$B:$B,MATCH('2017 EPA Data'!A2260,'Crosswalk Particulates'!$A:$A,0))</f>
        <v>process-other-industry</v>
      </c>
      <c r="G2260" s="39">
        <f>INDEX('Crosswalk Particulates'!$E:$E,MATCH('2017 EPA Data'!$B2260,'Crosswalk Particulates'!$D:$D,0))</f>
        <v>0</v>
      </c>
      <c r="H2260" s="50">
        <f t="shared" si="35"/>
        <v>0</v>
      </c>
    </row>
    <row r="2261" spans="1:8" hidden="1">
      <c r="A2261" s="31" t="s">
        <v>2553</v>
      </c>
      <c r="B2261" s="31" t="s">
        <v>2426</v>
      </c>
      <c r="C2261" s="31" t="s">
        <v>2406</v>
      </c>
      <c r="D2261" s="41">
        <v>2095.3450604741047</v>
      </c>
      <c r="E2261" s="31" t="s">
        <v>2407</v>
      </c>
      <c r="F2261" s="35" t="str">
        <f>INDEX('Crosswalk Particulates'!$B:$B,MATCH('2017 EPA Data'!A2261,'Crosswalk Particulates'!$A:$A,0))</f>
        <v>Commercial Buildings Sector</v>
      </c>
      <c r="G2261" s="39">
        <f>INDEX('Crosswalk Particulates'!$E:$E,MATCH('2017 EPA Data'!$B2261,'Crosswalk Particulates'!$D:$D,0))</f>
        <v>0</v>
      </c>
      <c r="H2261" s="50">
        <f t="shared" si="35"/>
        <v>0</v>
      </c>
    </row>
    <row r="2262" spans="1:8" hidden="1">
      <c r="A2262" s="31" t="s">
        <v>2444</v>
      </c>
      <c r="B2262" s="31" t="s">
        <v>2548</v>
      </c>
      <c r="C2262" s="31" t="s">
        <v>2406</v>
      </c>
      <c r="D2262" s="41">
        <v>2069.9802399999999</v>
      </c>
      <c r="E2262" s="31" t="s">
        <v>2407</v>
      </c>
      <c r="F2262" s="35" t="str">
        <f>INDEX('Crosswalk Particulates'!$B:$B,MATCH('2017 EPA Data'!A2262,'Crosswalk Particulates'!$A:$A,0))</f>
        <v>process-other-industry</v>
      </c>
      <c r="G2262" s="39">
        <f>INDEX('Crosswalk Particulates'!$E:$E,MATCH('2017 EPA Data'!$B2262,'Crosswalk Particulates'!$D:$D,0))</f>
        <v>0</v>
      </c>
      <c r="H2262" s="50">
        <f t="shared" si="35"/>
        <v>0</v>
      </c>
    </row>
    <row r="2263" spans="1:8" hidden="1">
      <c r="A2263" s="31" t="s">
        <v>2497</v>
      </c>
      <c r="B2263" s="31" t="s">
        <v>2462</v>
      </c>
      <c r="C2263" s="31" t="s">
        <v>2406</v>
      </c>
      <c r="D2263" s="41">
        <v>2066.0765796599999</v>
      </c>
      <c r="E2263" s="31" t="s">
        <v>2407</v>
      </c>
      <c r="F2263" s="35" t="str">
        <f>INDEX('Crosswalk Particulates'!$B:$B,MATCH('2017 EPA Data'!A2263,'Crosswalk Particulates'!$A:$A,0))</f>
        <v>Electricity Sector</v>
      </c>
      <c r="G2263" s="39">
        <f>INDEX('Crosswalk Particulates'!$E:$E,MATCH('2017 EPA Data'!$B2263,'Crosswalk Particulates'!$D:$D,0))</f>
        <v>0</v>
      </c>
      <c r="H2263" s="50">
        <f t="shared" si="35"/>
        <v>0</v>
      </c>
    </row>
    <row r="2264" spans="1:8" hidden="1">
      <c r="A2264" s="31" t="s">
        <v>2484</v>
      </c>
      <c r="B2264" s="31" t="s">
        <v>2502</v>
      </c>
      <c r="C2264" s="31" t="s">
        <v>2406</v>
      </c>
      <c r="D2264" s="41">
        <v>2056.8000000000002</v>
      </c>
      <c r="E2264" s="31" t="s">
        <v>2407</v>
      </c>
      <c r="F2264" s="35" t="str">
        <f>INDEX('Crosswalk Particulates'!$B:$B,MATCH('2017 EPA Data'!A2264,'Crosswalk Particulates'!$A:$A,0))</f>
        <v>process-other-industry</v>
      </c>
      <c r="G2264" s="39">
        <f>INDEX('Crosswalk Particulates'!$E:$E,MATCH('2017 EPA Data'!$B2264,'Crosswalk Particulates'!$D:$D,0))</f>
        <v>0</v>
      </c>
      <c r="H2264" s="50">
        <f t="shared" si="35"/>
        <v>0</v>
      </c>
    </row>
    <row r="2265" spans="1:8" hidden="1">
      <c r="A2265" s="31" t="s">
        <v>2470</v>
      </c>
      <c r="B2265" s="31" t="s">
        <v>2599</v>
      </c>
      <c r="C2265" s="31" t="s">
        <v>2406</v>
      </c>
      <c r="D2265" s="41">
        <v>2055.1999999999998</v>
      </c>
      <c r="E2265" s="31" t="s">
        <v>2407</v>
      </c>
      <c r="F2265" s="35" t="str">
        <f>INDEX('Crosswalk Particulates'!$B:$B,MATCH('2017 EPA Data'!A2265,'Crosswalk Particulates'!$A:$A,0))</f>
        <v>Electricity Sector</v>
      </c>
      <c r="G2265" s="39">
        <f>INDEX('Crosswalk Particulates'!$E:$E,MATCH('2017 EPA Data'!$B2265,'Crosswalk Particulates'!$D:$D,0))</f>
        <v>0</v>
      </c>
      <c r="H2265" s="50">
        <f t="shared" si="35"/>
        <v>0</v>
      </c>
    </row>
    <row r="2266" spans="1:8" hidden="1">
      <c r="A2266" s="31" t="s">
        <v>2484</v>
      </c>
      <c r="B2266" s="31" t="s">
        <v>2556</v>
      </c>
      <c r="C2266" s="31" t="s">
        <v>2406</v>
      </c>
      <c r="D2266" s="41">
        <v>2054.6506571350001</v>
      </c>
      <c r="E2266" s="31" t="s">
        <v>2407</v>
      </c>
      <c r="F2266" s="35" t="str">
        <f>INDEX('Crosswalk Particulates'!$B:$B,MATCH('2017 EPA Data'!A2266,'Crosswalk Particulates'!$A:$A,0))</f>
        <v>process-other-industry</v>
      </c>
      <c r="G2266" s="39">
        <f>INDEX('Crosswalk Particulates'!$E:$E,MATCH('2017 EPA Data'!$B2266,'Crosswalk Particulates'!$D:$D,0))</f>
        <v>0</v>
      </c>
      <c r="H2266" s="50">
        <f t="shared" si="35"/>
        <v>0</v>
      </c>
    </row>
    <row r="2267" spans="1:8" hidden="1">
      <c r="A2267" s="31" t="s">
        <v>2423</v>
      </c>
      <c r="B2267" s="31" t="s">
        <v>2514</v>
      </c>
      <c r="C2267" s="31" t="s">
        <v>2406</v>
      </c>
      <c r="D2267" s="41">
        <v>2054.1786312058648</v>
      </c>
      <c r="E2267" s="31" t="s">
        <v>2407</v>
      </c>
      <c r="F2267" s="35" t="str">
        <f>INDEX('Crosswalk Particulates'!$B:$B,MATCH('2017 EPA Data'!A2267,'Crosswalk Particulates'!$A:$A,0))</f>
        <v>Other-EPA</v>
      </c>
      <c r="G2267" s="39">
        <f>INDEX('Crosswalk Particulates'!$E:$E,MATCH('2017 EPA Data'!$B2267,'Crosswalk Particulates'!$D:$D,0))</f>
        <v>0</v>
      </c>
      <c r="H2267" s="50">
        <f t="shared" si="35"/>
        <v>0</v>
      </c>
    </row>
    <row r="2268" spans="1:8" hidden="1">
      <c r="A2268" s="31" t="s">
        <v>2436</v>
      </c>
      <c r="B2268" s="31" t="s">
        <v>2656</v>
      </c>
      <c r="C2268" s="31" t="s">
        <v>2406</v>
      </c>
      <c r="D2268" s="41">
        <v>2048.1999999999998</v>
      </c>
      <c r="E2268" s="31" t="s">
        <v>2407</v>
      </c>
      <c r="F2268" s="35" t="str">
        <f>INDEX('Crosswalk Particulates'!$B:$B,MATCH('2017 EPA Data'!A2268,'Crosswalk Particulates'!$A:$A,0))</f>
        <v>process-other-industry</v>
      </c>
      <c r="G2268" s="39">
        <f>INDEX('Crosswalk Particulates'!$E:$E,MATCH('2017 EPA Data'!$B2268,'Crosswalk Particulates'!$D:$D,0))</f>
        <v>0</v>
      </c>
      <c r="H2268" s="50">
        <f t="shared" si="35"/>
        <v>0</v>
      </c>
    </row>
    <row r="2269" spans="1:8" hidden="1">
      <c r="A2269" s="31" t="s">
        <v>2491</v>
      </c>
      <c r="B2269" s="31" t="s">
        <v>2561</v>
      </c>
      <c r="C2269" s="31" t="s">
        <v>2406</v>
      </c>
      <c r="D2269" s="41">
        <v>2028.9383</v>
      </c>
      <c r="E2269" s="31" t="s">
        <v>2407</v>
      </c>
      <c r="F2269" s="35" t="str">
        <f>INDEX('Crosswalk Particulates'!$B:$B,MATCH('2017 EPA Data'!A2269,'Crosswalk Particulates'!$A:$A,0))</f>
        <v>process-other-industry</v>
      </c>
      <c r="G2269" s="39">
        <f>INDEX('Crosswalk Particulates'!$E:$E,MATCH('2017 EPA Data'!$B2269,'Crosswalk Particulates'!$D:$D,0))</f>
        <v>0</v>
      </c>
      <c r="H2269" s="50">
        <f t="shared" si="35"/>
        <v>0</v>
      </c>
    </row>
    <row r="2270" spans="1:8" hidden="1">
      <c r="A2270" s="31" t="s">
        <v>2440</v>
      </c>
      <c r="B2270" s="31" t="s">
        <v>2592</v>
      </c>
      <c r="C2270" s="31" t="s">
        <v>2406</v>
      </c>
      <c r="D2270" s="41">
        <v>2004.4487999999999</v>
      </c>
      <c r="E2270" s="31" t="s">
        <v>2407</v>
      </c>
      <c r="F2270" s="35" t="str">
        <f>INDEX('Crosswalk Particulates'!$B:$B,MATCH('2017 EPA Data'!A2270,'Crosswalk Particulates'!$A:$A,0))</f>
        <v>industry-fuel-natural gas</v>
      </c>
      <c r="G2270" s="39">
        <f>INDEX('Crosswalk Particulates'!$E:$E,MATCH('2017 EPA Data'!$B2270,'Crosswalk Particulates'!$D:$D,0))</f>
        <v>0</v>
      </c>
      <c r="H2270" s="50">
        <f t="shared" si="35"/>
        <v>0</v>
      </c>
    </row>
    <row r="2271" spans="1:8" hidden="1">
      <c r="A2271" s="31" t="s">
        <v>2475</v>
      </c>
      <c r="B2271" s="31" t="s">
        <v>2570</v>
      </c>
      <c r="C2271" s="31" t="s">
        <v>2406</v>
      </c>
      <c r="D2271" s="41">
        <v>2000.000141</v>
      </c>
      <c r="E2271" s="31" t="s">
        <v>2407</v>
      </c>
      <c r="F2271" s="35" t="str">
        <f>INDEX('Crosswalk Particulates'!$B:$B,MATCH('2017 EPA Data'!A2271,'Crosswalk Particulates'!$A:$A,0))</f>
        <v>process-other-industry</v>
      </c>
      <c r="G2271" s="39">
        <f>INDEX('Crosswalk Particulates'!$E:$E,MATCH('2017 EPA Data'!$B2271,'Crosswalk Particulates'!$D:$D,0))</f>
        <v>0</v>
      </c>
      <c r="H2271" s="50">
        <f t="shared" si="35"/>
        <v>0</v>
      </c>
    </row>
    <row r="2272" spans="1:8" hidden="1">
      <c r="A2272" s="31" t="s">
        <v>2408</v>
      </c>
      <c r="B2272" s="31" t="s">
        <v>2459</v>
      </c>
      <c r="C2272" s="31" t="s">
        <v>2406</v>
      </c>
      <c r="D2272" s="41">
        <v>1994.7710500000001</v>
      </c>
      <c r="E2272" s="31" t="s">
        <v>2407</v>
      </c>
      <c r="F2272" s="35" t="str">
        <f>INDEX('Crosswalk Particulates'!$B:$B,MATCH('2017 EPA Data'!A2272,'Crosswalk Particulates'!$A:$A,0))</f>
        <v>process-other-industry</v>
      </c>
      <c r="G2272" s="39">
        <f>INDEX('Crosswalk Particulates'!$E:$E,MATCH('2017 EPA Data'!$B2272,'Crosswalk Particulates'!$D:$D,0))</f>
        <v>0</v>
      </c>
      <c r="H2272" s="50">
        <f t="shared" si="35"/>
        <v>0</v>
      </c>
    </row>
    <row r="2273" spans="1:8" hidden="1">
      <c r="A2273" s="31" t="s">
        <v>2475</v>
      </c>
      <c r="B2273" s="31" t="s">
        <v>2602</v>
      </c>
      <c r="C2273" s="31" t="s">
        <v>2406</v>
      </c>
      <c r="D2273" s="41">
        <v>1990.2628483799999</v>
      </c>
      <c r="E2273" s="31" t="s">
        <v>2407</v>
      </c>
      <c r="F2273" s="35" t="str">
        <f>INDEX('Crosswalk Particulates'!$B:$B,MATCH('2017 EPA Data'!A2273,'Crosswalk Particulates'!$A:$A,0))</f>
        <v>process-other-industry</v>
      </c>
      <c r="G2273" s="39">
        <f>INDEX('Crosswalk Particulates'!$E:$E,MATCH('2017 EPA Data'!$B2273,'Crosswalk Particulates'!$D:$D,0))</f>
        <v>0</v>
      </c>
      <c r="H2273" s="50">
        <f t="shared" si="35"/>
        <v>0</v>
      </c>
    </row>
    <row r="2274" spans="1:8" hidden="1">
      <c r="A2274" s="31" t="s">
        <v>2431</v>
      </c>
      <c r="B2274" s="31" t="s">
        <v>2517</v>
      </c>
      <c r="C2274" s="31" t="s">
        <v>2406</v>
      </c>
      <c r="D2274" s="41">
        <v>1987.4419891631669</v>
      </c>
      <c r="E2274" s="31" t="s">
        <v>2407</v>
      </c>
      <c r="F2274" s="35" t="str">
        <f>INDEX('Crosswalk Particulates'!$B:$B,MATCH('2017 EPA Data'!A2274,'Crosswalk Particulates'!$A:$A,0))</f>
        <v>process-ngps-industry</v>
      </c>
      <c r="G2274" s="39">
        <f>INDEX('Crosswalk Particulates'!$E:$E,MATCH('2017 EPA Data'!$B2274,'Crosswalk Particulates'!$D:$D,0))</f>
        <v>0</v>
      </c>
      <c r="H2274" s="50">
        <f t="shared" si="35"/>
        <v>0</v>
      </c>
    </row>
    <row r="2275" spans="1:8" hidden="1">
      <c r="A2275" s="31" t="s">
        <v>2467</v>
      </c>
      <c r="B2275" s="31" t="s">
        <v>2671</v>
      </c>
      <c r="C2275" s="31" t="s">
        <v>2406</v>
      </c>
      <c r="D2275" s="41">
        <v>1983.24793</v>
      </c>
      <c r="E2275" s="31" t="s">
        <v>2407</v>
      </c>
      <c r="F2275" s="35" t="str">
        <f>INDEX('Crosswalk Particulates'!$B:$B,MATCH('2017 EPA Data'!A2275,'Crosswalk Particulates'!$A:$A,0))</f>
        <v>process-chemicals-industry</v>
      </c>
      <c r="G2275" s="39">
        <f>INDEX('Crosswalk Particulates'!$E:$E,MATCH('2017 EPA Data'!$B2275,'Crosswalk Particulates'!$D:$D,0))</f>
        <v>0</v>
      </c>
      <c r="H2275" s="50">
        <f t="shared" si="35"/>
        <v>0</v>
      </c>
    </row>
    <row r="2276" spans="1:8" hidden="1">
      <c r="A2276" s="31" t="s">
        <v>2520</v>
      </c>
      <c r="B2276" s="31" t="s">
        <v>2523</v>
      </c>
      <c r="D2276" s="41">
        <v>1981.5415296902054</v>
      </c>
      <c r="E2276" s="31" t="s">
        <v>2411</v>
      </c>
      <c r="F2276" s="35" t="str">
        <f>INDEX('Crosswalk Particulates'!$B:$B,MATCH('2017 EPA Data'!A2276,'Crosswalk Particulates'!$A:$A,0))</f>
        <v>Residential Buildings Sector</v>
      </c>
      <c r="G2276" s="39" t="str">
        <f>INDEX('Crosswalk Particulates'!$E:$E,MATCH('2017 EPA Data'!$B2276,'Crosswalk Particulates'!$D:$D,0))</f>
        <v>OC</v>
      </c>
      <c r="H2276" s="50">
        <f t="shared" si="35"/>
        <v>1797626375.2394569</v>
      </c>
    </row>
    <row r="2277" spans="1:8" hidden="1">
      <c r="A2277" s="31" t="s">
        <v>2508</v>
      </c>
      <c r="B2277" s="31" t="s">
        <v>2575</v>
      </c>
      <c r="C2277" s="31" t="s">
        <v>2406</v>
      </c>
      <c r="D2277" s="41">
        <v>1977.1515460400001</v>
      </c>
      <c r="E2277" s="31" t="s">
        <v>2407</v>
      </c>
      <c r="F2277" s="35" t="str">
        <f>INDEX('Crosswalk Particulates'!$B:$B,MATCH('2017 EPA Data'!A2277,'Crosswalk Particulates'!$A:$A,0))</f>
        <v>process-iron and steel-industry</v>
      </c>
      <c r="G2277" s="39">
        <f>INDEX('Crosswalk Particulates'!$E:$E,MATCH('2017 EPA Data'!$B2277,'Crosswalk Particulates'!$D:$D,0))</f>
        <v>0</v>
      </c>
      <c r="H2277" s="50">
        <f t="shared" si="35"/>
        <v>0</v>
      </c>
    </row>
    <row r="2278" spans="1:8" hidden="1">
      <c r="A2278" s="31" t="s">
        <v>2471</v>
      </c>
      <c r="B2278" s="31" t="s">
        <v>2523</v>
      </c>
      <c r="D2278" s="41">
        <v>1974.0826033426138</v>
      </c>
      <c r="E2278" s="31" t="s">
        <v>2411</v>
      </c>
      <c r="F2278" s="35" t="str">
        <f>INDEX('Crosswalk Particulates'!$B:$B,MATCH('2017 EPA Data'!A2278,'Crosswalk Particulates'!$A:$A,0))</f>
        <v>Commercial Buildings Sector</v>
      </c>
      <c r="G2278" s="39" t="str">
        <f>INDEX('Crosswalk Particulates'!$E:$E,MATCH('2017 EPA Data'!$B2278,'Crosswalk Particulates'!$D:$D,0))</f>
        <v>OC</v>
      </c>
      <c r="H2278" s="50">
        <f t="shared" si="35"/>
        <v>1790859743.0329161</v>
      </c>
    </row>
    <row r="2279" spans="1:8" hidden="1">
      <c r="A2279" s="31" t="s">
        <v>2440</v>
      </c>
      <c r="B2279" s="31" t="s">
        <v>2493</v>
      </c>
      <c r="C2279" s="31" t="s">
        <v>2406</v>
      </c>
      <c r="D2279" s="41">
        <v>1965.4612</v>
      </c>
      <c r="E2279" s="31" t="s">
        <v>2407</v>
      </c>
      <c r="F2279" s="35" t="str">
        <f>INDEX('Crosswalk Particulates'!$B:$B,MATCH('2017 EPA Data'!A2279,'Crosswalk Particulates'!$A:$A,0))</f>
        <v>industry-fuel-natural gas</v>
      </c>
      <c r="G2279" s="39">
        <f>INDEX('Crosswalk Particulates'!$E:$E,MATCH('2017 EPA Data'!$B2279,'Crosswalk Particulates'!$D:$D,0))</f>
        <v>0</v>
      </c>
      <c r="H2279" s="50">
        <f t="shared" si="35"/>
        <v>0</v>
      </c>
    </row>
    <row r="2280" spans="1:8" hidden="1">
      <c r="A2280" s="31" t="s">
        <v>2467</v>
      </c>
      <c r="B2280" s="31" t="s">
        <v>2486</v>
      </c>
      <c r="C2280" s="31" t="s">
        <v>2410</v>
      </c>
      <c r="D2280" s="41">
        <v>1959.22806429</v>
      </c>
      <c r="E2280" s="31" t="s">
        <v>2411</v>
      </c>
      <c r="F2280" s="35" t="str">
        <f>INDEX('Crosswalk Particulates'!$B:$B,MATCH('2017 EPA Data'!A2280,'Crosswalk Particulates'!$A:$A,0))</f>
        <v>process-chemicals-industry</v>
      </c>
      <c r="G2280" s="39" t="str">
        <f>INDEX('Crosswalk Particulates'!$E:$E,MATCH('2017 EPA Data'!$B2280,'Crosswalk Particulates'!$D:$D,0))</f>
        <v>CH4</v>
      </c>
      <c r="H2280" s="50">
        <f t="shared" si="35"/>
        <v>1777383915.8585153</v>
      </c>
    </row>
    <row r="2281" spans="1:8" hidden="1">
      <c r="A2281" s="31" t="s">
        <v>2484</v>
      </c>
      <c r="B2281" s="31" t="s">
        <v>2550</v>
      </c>
      <c r="C2281" s="31" t="s">
        <v>2406</v>
      </c>
      <c r="D2281" s="41">
        <v>1957.26344279</v>
      </c>
      <c r="E2281" s="31" t="s">
        <v>2407</v>
      </c>
      <c r="F2281" s="35" t="str">
        <f>INDEX('Crosswalk Particulates'!$B:$B,MATCH('2017 EPA Data'!A2281,'Crosswalk Particulates'!$A:$A,0))</f>
        <v>process-other-industry</v>
      </c>
      <c r="G2281" s="39">
        <f>INDEX('Crosswalk Particulates'!$E:$E,MATCH('2017 EPA Data'!$B2281,'Crosswalk Particulates'!$D:$D,0))</f>
        <v>0</v>
      </c>
      <c r="H2281" s="50">
        <f t="shared" si="35"/>
        <v>0</v>
      </c>
    </row>
    <row r="2282" spans="1:8" hidden="1">
      <c r="A2282" s="31" t="s">
        <v>2470</v>
      </c>
      <c r="B2282" s="31" t="s">
        <v>2640</v>
      </c>
      <c r="C2282" s="31" t="s">
        <v>2406</v>
      </c>
      <c r="D2282" s="41">
        <v>1956.1261206979746</v>
      </c>
      <c r="E2282" s="31" t="s">
        <v>2407</v>
      </c>
      <c r="F2282" s="35" t="str">
        <f>INDEX('Crosswalk Particulates'!$B:$B,MATCH('2017 EPA Data'!A2282,'Crosswalk Particulates'!$A:$A,0))</f>
        <v>Electricity Sector</v>
      </c>
      <c r="G2282" s="39">
        <f>INDEX('Crosswalk Particulates'!$E:$E,MATCH('2017 EPA Data'!$B2282,'Crosswalk Particulates'!$D:$D,0))</f>
        <v>0</v>
      </c>
      <c r="H2282" s="50">
        <f t="shared" si="35"/>
        <v>0</v>
      </c>
    </row>
    <row r="2283" spans="1:8" hidden="1">
      <c r="A2283" s="31" t="s">
        <v>2538</v>
      </c>
      <c r="B2283" s="31" t="s">
        <v>2433</v>
      </c>
      <c r="C2283" s="31" t="s">
        <v>2406</v>
      </c>
      <c r="D2283" s="41">
        <v>1949.2804671707679</v>
      </c>
      <c r="E2283" s="31" t="s">
        <v>2407</v>
      </c>
      <c r="F2283" s="35" t="str">
        <f>INDEX('Crosswalk Particulates'!$B:$B,MATCH('2017 EPA Data'!A2283,'Crosswalk Particulates'!$A:$A,0))</f>
        <v>Electricity Sector</v>
      </c>
      <c r="G2283" s="39">
        <f>INDEX('Crosswalk Particulates'!$E:$E,MATCH('2017 EPA Data'!$B2283,'Crosswalk Particulates'!$D:$D,0))</f>
        <v>0</v>
      </c>
      <c r="H2283" s="50">
        <f t="shared" si="35"/>
        <v>0</v>
      </c>
    </row>
    <row r="2284" spans="1:8" hidden="1">
      <c r="A2284" s="31" t="s">
        <v>2427</v>
      </c>
      <c r="B2284" s="31" t="s">
        <v>2583</v>
      </c>
      <c r="C2284" s="31" t="s">
        <v>2406</v>
      </c>
      <c r="D2284" s="41">
        <v>1947.4988846480401</v>
      </c>
      <c r="E2284" s="31" t="s">
        <v>2407</v>
      </c>
      <c r="F2284" s="35" t="str">
        <f>INDEX('Crosswalk Particulates'!$B:$B,MATCH('2017 EPA Data'!A2284,'Crosswalk Particulates'!$A:$A,0))</f>
        <v>process-other-industry</v>
      </c>
      <c r="G2284" s="39">
        <f>INDEX('Crosswalk Particulates'!$E:$E,MATCH('2017 EPA Data'!$B2284,'Crosswalk Particulates'!$D:$D,0))</f>
        <v>0</v>
      </c>
      <c r="H2284" s="50">
        <f t="shared" si="35"/>
        <v>0</v>
      </c>
    </row>
    <row r="2285" spans="1:8" hidden="1">
      <c r="A2285" s="31" t="s">
        <v>2454</v>
      </c>
      <c r="B2285" s="31" t="s">
        <v>2619</v>
      </c>
      <c r="C2285" s="31" t="s">
        <v>2406</v>
      </c>
      <c r="D2285" s="41">
        <v>1947.2211876655999</v>
      </c>
      <c r="E2285" s="31" t="s">
        <v>2407</v>
      </c>
      <c r="F2285" s="35" t="str">
        <f>INDEX('Crosswalk Particulates'!$B:$B,MATCH('2017 EPA Data'!A2285,'Crosswalk Particulates'!$A:$A,0))</f>
        <v>Electricity Sector</v>
      </c>
      <c r="G2285" s="39">
        <f>INDEX('Crosswalk Particulates'!$E:$E,MATCH('2017 EPA Data'!$B2285,'Crosswalk Particulates'!$D:$D,0))</f>
        <v>0</v>
      </c>
      <c r="H2285" s="50">
        <f t="shared" si="35"/>
        <v>0</v>
      </c>
    </row>
    <row r="2286" spans="1:8" hidden="1">
      <c r="A2286" s="31" t="s">
        <v>2484</v>
      </c>
      <c r="B2286" s="31" t="s">
        <v>2457</v>
      </c>
      <c r="C2286" s="31" t="s">
        <v>2406</v>
      </c>
      <c r="D2286" s="41">
        <v>1946.79171559</v>
      </c>
      <c r="E2286" s="31" t="s">
        <v>2407</v>
      </c>
      <c r="F2286" s="35" t="str">
        <f>INDEX('Crosswalk Particulates'!$B:$B,MATCH('2017 EPA Data'!A2286,'Crosswalk Particulates'!$A:$A,0))</f>
        <v>process-other-industry</v>
      </c>
      <c r="G2286" s="39">
        <f>INDEX('Crosswalk Particulates'!$E:$E,MATCH('2017 EPA Data'!$B2286,'Crosswalk Particulates'!$D:$D,0))</f>
        <v>0</v>
      </c>
      <c r="H2286" s="50">
        <f t="shared" si="35"/>
        <v>0</v>
      </c>
    </row>
    <row r="2287" spans="1:8" hidden="1">
      <c r="A2287" s="31" t="s">
        <v>2452</v>
      </c>
      <c r="B2287" s="31" t="s">
        <v>2457</v>
      </c>
      <c r="C2287" s="31" t="s">
        <v>2406</v>
      </c>
      <c r="D2287" s="41">
        <v>1940.5046463803999</v>
      </c>
      <c r="E2287" s="31" t="s">
        <v>2407</v>
      </c>
      <c r="F2287" s="35" t="str">
        <f>INDEX('Crosswalk Particulates'!$B:$B,MATCH('2017 EPA Data'!A2287,'Crosswalk Particulates'!$A:$A,0))</f>
        <v>Other-EPA</v>
      </c>
      <c r="G2287" s="39">
        <f>INDEX('Crosswalk Particulates'!$E:$E,MATCH('2017 EPA Data'!$B2287,'Crosswalk Particulates'!$D:$D,0))</f>
        <v>0</v>
      </c>
      <c r="H2287" s="50">
        <f t="shared" si="35"/>
        <v>0</v>
      </c>
    </row>
    <row r="2288" spans="1:8" hidden="1">
      <c r="A2288" s="31" t="s">
        <v>2553</v>
      </c>
      <c r="B2288" s="31" t="s">
        <v>2428</v>
      </c>
      <c r="C2288" s="31" t="s">
        <v>2406</v>
      </c>
      <c r="D2288" s="41">
        <v>1935.5490155058001</v>
      </c>
      <c r="E2288" s="31" t="s">
        <v>2407</v>
      </c>
      <c r="F2288" s="35" t="str">
        <f>INDEX('Crosswalk Particulates'!$B:$B,MATCH('2017 EPA Data'!A2288,'Crosswalk Particulates'!$A:$A,0))</f>
        <v>Commercial Buildings Sector</v>
      </c>
      <c r="G2288" s="39">
        <f>INDEX('Crosswalk Particulates'!$E:$E,MATCH('2017 EPA Data'!$B2288,'Crosswalk Particulates'!$D:$D,0))</f>
        <v>0</v>
      </c>
      <c r="H2288" s="50">
        <f t="shared" si="35"/>
        <v>0</v>
      </c>
    </row>
    <row r="2289" spans="1:8" hidden="1">
      <c r="A2289" s="31" t="s">
        <v>2544</v>
      </c>
      <c r="B2289" s="31" t="s">
        <v>2426</v>
      </c>
      <c r="C2289" s="31" t="s">
        <v>2406</v>
      </c>
      <c r="D2289" s="41">
        <v>1919.7803354485786</v>
      </c>
      <c r="E2289" s="31" t="s">
        <v>2407</v>
      </c>
      <c r="F2289" s="35" t="str">
        <f>INDEX('Crosswalk Particulates'!$B:$B,MATCH('2017 EPA Data'!A2289,'Crosswalk Particulates'!$A:$A,0))</f>
        <v>Commercial Buildings Sector</v>
      </c>
      <c r="G2289" s="39">
        <f>INDEX('Crosswalk Particulates'!$E:$E,MATCH('2017 EPA Data'!$B2289,'Crosswalk Particulates'!$D:$D,0))</f>
        <v>0</v>
      </c>
      <c r="H2289" s="50">
        <f t="shared" si="35"/>
        <v>0</v>
      </c>
    </row>
    <row r="2290" spans="1:8" hidden="1">
      <c r="A2290" s="31" t="s">
        <v>2427</v>
      </c>
      <c r="B2290" s="31" t="s">
        <v>2486</v>
      </c>
      <c r="C2290" s="31" t="s">
        <v>2410</v>
      </c>
      <c r="D2290" s="41">
        <v>1918.43207405</v>
      </c>
      <c r="E2290" s="31" t="s">
        <v>2411</v>
      </c>
      <c r="F2290" s="35" t="str">
        <f>INDEX('Crosswalk Particulates'!$B:$B,MATCH('2017 EPA Data'!A2290,'Crosswalk Particulates'!$A:$A,0))</f>
        <v>process-other-industry</v>
      </c>
      <c r="G2290" s="39" t="str">
        <f>INDEX('Crosswalk Particulates'!$E:$E,MATCH('2017 EPA Data'!$B2290,'Crosswalk Particulates'!$D:$D,0))</f>
        <v>CH4</v>
      </c>
      <c r="H2290" s="50">
        <f t="shared" si="35"/>
        <v>1740374372.0459764</v>
      </c>
    </row>
    <row r="2291" spans="1:8" hidden="1">
      <c r="A2291" s="31" t="s">
        <v>2473</v>
      </c>
      <c r="B2291" s="31" t="s">
        <v>2479</v>
      </c>
      <c r="C2291" s="31" t="s">
        <v>2446</v>
      </c>
      <c r="D2291" s="41">
        <v>1908.1850758800001</v>
      </c>
      <c r="E2291" s="31" t="s">
        <v>2411</v>
      </c>
      <c r="F2291" s="35" t="str">
        <f>INDEX('Crosswalk Particulates'!$B:$B,MATCH('2017 EPA Data'!A2291,'Crosswalk Particulates'!$A:$A,0))</f>
        <v>Electricity Sector</v>
      </c>
      <c r="G2291" s="39" t="str">
        <f>INDEX('Crosswalk Particulates'!$E:$E,MATCH('2017 EPA Data'!$B2291,'Crosswalk Particulates'!$D:$D,0))</f>
        <v>PM10</v>
      </c>
      <c r="H2291" s="50">
        <f t="shared" si="35"/>
        <v>1731078440.6201525</v>
      </c>
    </row>
    <row r="2292" spans="1:8" hidden="1">
      <c r="A2292" s="31" t="s">
        <v>2473</v>
      </c>
      <c r="B2292" s="31" t="s">
        <v>2604</v>
      </c>
      <c r="C2292" s="31" t="s">
        <v>2406</v>
      </c>
      <c r="D2292" s="41">
        <v>1907.3783543035761</v>
      </c>
      <c r="E2292" s="31" t="s">
        <v>2407</v>
      </c>
      <c r="F2292" s="35" t="str">
        <f>INDEX('Crosswalk Particulates'!$B:$B,MATCH('2017 EPA Data'!A2292,'Crosswalk Particulates'!$A:$A,0))</f>
        <v>Electricity Sector</v>
      </c>
      <c r="G2292" s="39">
        <f>INDEX('Crosswalk Particulates'!$E:$E,MATCH('2017 EPA Data'!$B2292,'Crosswalk Particulates'!$D:$D,0))</f>
        <v>0</v>
      </c>
      <c r="H2292" s="50">
        <f t="shared" si="35"/>
        <v>0</v>
      </c>
    </row>
    <row r="2293" spans="1:8" hidden="1">
      <c r="A2293" s="31" t="s">
        <v>2471</v>
      </c>
      <c r="B2293" s="31" t="s">
        <v>2548</v>
      </c>
      <c r="C2293" s="31" t="s">
        <v>2406</v>
      </c>
      <c r="D2293" s="41">
        <v>1898.8208235132558</v>
      </c>
      <c r="E2293" s="31" t="s">
        <v>2407</v>
      </c>
      <c r="F2293" s="35" t="str">
        <f>INDEX('Crosswalk Particulates'!$B:$B,MATCH('2017 EPA Data'!A2293,'Crosswalk Particulates'!$A:$A,0))</f>
        <v>Commercial Buildings Sector</v>
      </c>
      <c r="G2293" s="39">
        <f>INDEX('Crosswalk Particulates'!$E:$E,MATCH('2017 EPA Data'!$B2293,'Crosswalk Particulates'!$D:$D,0))</f>
        <v>0</v>
      </c>
      <c r="H2293" s="50">
        <f t="shared" si="35"/>
        <v>0</v>
      </c>
    </row>
    <row r="2294" spans="1:8" hidden="1">
      <c r="A2294" s="31" t="s">
        <v>2430</v>
      </c>
      <c r="B2294" s="31" t="s">
        <v>2525</v>
      </c>
      <c r="C2294" s="31" t="s">
        <v>2406</v>
      </c>
      <c r="D2294" s="41">
        <v>1897.3306540497329</v>
      </c>
      <c r="E2294" s="31" t="s">
        <v>2407</v>
      </c>
      <c r="F2294" s="35" t="str">
        <f>INDEX('Crosswalk Particulates'!$B:$B,MATCH('2017 EPA Data'!A2294,'Crosswalk Particulates'!$A:$A,0))</f>
        <v>Transportation Sector</v>
      </c>
      <c r="G2294" s="39">
        <f>INDEX('Crosswalk Particulates'!$E:$E,MATCH('2017 EPA Data'!$B2294,'Crosswalk Particulates'!$D:$D,0))</f>
        <v>0</v>
      </c>
      <c r="H2294" s="50">
        <f t="shared" si="35"/>
        <v>0</v>
      </c>
    </row>
    <row r="2295" spans="1:8" hidden="1">
      <c r="A2295" s="31" t="s">
        <v>2427</v>
      </c>
      <c r="B2295" s="31" t="s">
        <v>2575</v>
      </c>
      <c r="C2295" s="31" t="s">
        <v>2406</v>
      </c>
      <c r="D2295" s="41">
        <v>1897.1461439767399</v>
      </c>
      <c r="E2295" s="31" t="s">
        <v>2407</v>
      </c>
      <c r="F2295" s="35" t="str">
        <f>INDEX('Crosswalk Particulates'!$B:$B,MATCH('2017 EPA Data'!A2295,'Crosswalk Particulates'!$A:$A,0))</f>
        <v>process-other-industry</v>
      </c>
      <c r="G2295" s="39">
        <f>INDEX('Crosswalk Particulates'!$E:$E,MATCH('2017 EPA Data'!$B2295,'Crosswalk Particulates'!$D:$D,0))</f>
        <v>0</v>
      </c>
      <c r="H2295" s="50">
        <f t="shared" si="35"/>
        <v>0</v>
      </c>
    </row>
    <row r="2296" spans="1:8" hidden="1">
      <c r="A2296" s="31" t="s">
        <v>2454</v>
      </c>
      <c r="B2296" s="31" t="s">
        <v>2432</v>
      </c>
      <c r="C2296" s="31" t="s">
        <v>2406</v>
      </c>
      <c r="D2296" s="41">
        <v>1894</v>
      </c>
      <c r="E2296" s="31" t="s">
        <v>2407</v>
      </c>
      <c r="F2296" s="35" t="str">
        <f>INDEX('Crosswalk Particulates'!$B:$B,MATCH('2017 EPA Data'!A2296,'Crosswalk Particulates'!$A:$A,0))</f>
        <v>Electricity Sector</v>
      </c>
      <c r="G2296" s="39">
        <f>INDEX('Crosswalk Particulates'!$E:$E,MATCH('2017 EPA Data'!$B2296,'Crosswalk Particulates'!$D:$D,0))</f>
        <v>0</v>
      </c>
      <c r="H2296" s="50">
        <f t="shared" si="35"/>
        <v>0</v>
      </c>
    </row>
    <row r="2297" spans="1:8" hidden="1">
      <c r="A2297" s="31" t="s">
        <v>2481</v>
      </c>
      <c r="B2297" s="31" t="s">
        <v>2451</v>
      </c>
      <c r="C2297" s="31" t="s">
        <v>2406</v>
      </c>
      <c r="D2297" s="41">
        <v>1891.6262465624</v>
      </c>
      <c r="E2297" s="31" t="s">
        <v>2407</v>
      </c>
      <c r="F2297" s="35" t="str">
        <f>INDEX('Crosswalk Particulates'!$B:$B,MATCH('2017 EPA Data'!A2297,'Crosswalk Particulates'!$A:$A,0))</f>
        <v>process-ngps-industry</v>
      </c>
      <c r="G2297" s="39">
        <f>INDEX('Crosswalk Particulates'!$E:$E,MATCH('2017 EPA Data'!$B2297,'Crosswalk Particulates'!$D:$D,0))</f>
        <v>0</v>
      </c>
      <c r="H2297" s="50">
        <f t="shared" si="35"/>
        <v>0</v>
      </c>
    </row>
    <row r="2298" spans="1:8" hidden="1">
      <c r="A2298" s="31" t="s">
        <v>2467</v>
      </c>
      <c r="B2298" s="31" t="s">
        <v>2619</v>
      </c>
      <c r="C2298" s="31" t="s">
        <v>2406</v>
      </c>
      <c r="D2298" s="41">
        <v>1885.3391882190001</v>
      </c>
      <c r="E2298" s="31" t="s">
        <v>2407</v>
      </c>
      <c r="F2298" s="35" t="str">
        <f>INDEX('Crosswalk Particulates'!$B:$B,MATCH('2017 EPA Data'!A2298,'Crosswalk Particulates'!$A:$A,0))</f>
        <v>process-chemicals-industry</v>
      </c>
      <c r="G2298" s="39">
        <f>INDEX('Crosswalk Particulates'!$E:$E,MATCH('2017 EPA Data'!$B2298,'Crosswalk Particulates'!$D:$D,0))</f>
        <v>0</v>
      </c>
      <c r="H2298" s="50">
        <f t="shared" si="35"/>
        <v>0</v>
      </c>
    </row>
    <row r="2299" spans="1:8" hidden="1">
      <c r="A2299" s="31" t="s">
        <v>2521</v>
      </c>
      <c r="B2299" s="31" t="s">
        <v>2583</v>
      </c>
      <c r="C2299" s="31" t="s">
        <v>2406</v>
      </c>
      <c r="D2299" s="41">
        <v>1883.4268995915847</v>
      </c>
      <c r="E2299" s="31" t="s">
        <v>2407</v>
      </c>
      <c r="F2299" s="35" t="str">
        <f>INDEX('Crosswalk Particulates'!$B:$B,MATCH('2017 EPA Data'!A2299,'Crosswalk Particulates'!$A:$A,0))</f>
        <v>industry-fuel-other</v>
      </c>
      <c r="G2299" s="39">
        <f>INDEX('Crosswalk Particulates'!$E:$E,MATCH('2017 EPA Data'!$B2299,'Crosswalk Particulates'!$D:$D,0))</f>
        <v>0</v>
      </c>
      <c r="H2299" s="50">
        <f t="shared" si="35"/>
        <v>0</v>
      </c>
    </row>
    <row r="2300" spans="1:8" hidden="1">
      <c r="A2300" s="31" t="s">
        <v>2475</v>
      </c>
      <c r="B2300" s="31" t="s">
        <v>2486</v>
      </c>
      <c r="C2300" s="31" t="s">
        <v>2410</v>
      </c>
      <c r="D2300" s="41">
        <v>1881.2538563095679</v>
      </c>
      <c r="E2300" s="31" t="s">
        <v>2411</v>
      </c>
      <c r="F2300" s="35" t="str">
        <f>INDEX('Crosswalk Particulates'!$B:$B,MATCH('2017 EPA Data'!A2300,'Crosswalk Particulates'!$A:$A,0))</f>
        <v>process-other-industry</v>
      </c>
      <c r="G2300" s="39" t="str">
        <f>INDEX('Crosswalk Particulates'!$E:$E,MATCH('2017 EPA Data'!$B2300,'Crosswalk Particulates'!$D:$D,0))</f>
        <v>CH4</v>
      </c>
      <c r="H2300" s="50">
        <f t="shared" si="35"/>
        <v>1706646820.1409478</v>
      </c>
    </row>
    <row r="2301" spans="1:8" hidden="1">
      <c r="A2301" s="31" t="s">
        <v>2496</v>
      </c>
      <c r="B2301" s="31" t="s">
        <v>2483</v>
      </c>
      <c r="C2301" s="31" t="s">
        <v>2406</v>
      </c>
      <c r="D2301" s="41">
        <v>1879.4</v>
      </c>
      <c r="E2301" s="31" t="s">
        <v>2407</v>
      </c>
      <c r="F2301" s="35" t="str">
        <f>INDEX('Crosswalk Particulates'!$B:$B,MATCH('2017 EPA Data'!A2301,'Crosswalk Particulates'!$A:$A,0))</f>
        <v>process-cement-industry</v>
      </c>
      <c r="G2301" s="39">
        <f>INDEX('Crosswalk Particulates'!$E:$E,MATCH('2017 EPA Data'!$B2301,'Crosswalk Particulates'!$D:$D,0))</f>
        <v>0</v>
      </c>
      <c r="H2301" s="50">
        <f t="shared" si="35"/>
        <v>0</v>
      </c>
    </row>
    <row r="2302" spans="1:8" hidden="1">
      <c r="A2302" s="31" t="s">
        <v>2484</v>
      </c>
      <c r="B2302" s="31" t="s">
        <v>2455</v>
      </c>
      <c r="C2302" s="31" t="s">
        <v>2406</v>
      </c>
      <c r="D2302" s="41">
        <v>1875.4228000000001</v>
      </c>
      <c r="E2302" s="31" t="s">
        <v>2407</v>
      </c>
      <c r="F2302" s="35" t="str">
        <f>INDEX('Crosswalk Particulates'!$B:$B,MATCH('2017 EPA Data'!A2302,'Crosswalk Particulates'!$A:$A,0))</f>
        <v>process-other-industry</v>
      </c>
      <c r="G2302" s="39">
        <f>INDEX('Crosswalk Particulates'!$E:$E,MATCH('2017 EPA Data'!$B2302,'Crosswalk Particulates'!$D:$D,0))</f>
        <v>0</v>
      </c>
      <c r="H2302" s="50">
        <f t="shared" si="35"/>
        <v>0</v>
      </c>
    </row>
    <row r="2303" spans="1:8" hidden="1">
      <c r="A2303" s="31" t="s">
        <v>2489</v>
      </c>
      <c r="B2303" s="31" t="s">
        <v>2510</v>
      </c>
      <c r="C2303" s="31" t="s">
        <v>2406</v>
      </c>
      <c r="D2303" s="41">
        <v>1850.5558041719396</v>
      </c>
      <c r="E2303" s="31" t="s">
        <v>2407</v>
      </c>
      <c r="F2303" s="35" t="str">
        <f>INDEX('Crosswalk Particulates'!$B:$B,MATCH('2017 EPA Data'!A2303,'Crosswalk Particulates'!$A:$A,0))</f>
        <v>industry-fuel-biomass</v>
      </c>
      <c r="G2303" s="39">
        <f>INDEX('Crosswalk Particulates'!$E:$E,MATCH('2017 EPA Data'!$B2303,'Crosswalk Particulates'!$D:$D,0))</f>
        <v>0</v>
      </c>
      <c r="H2303" s="50">
        <f t="shared" si="35"/>
        <v>0</v>
      </c>
    </row>
    <row r="2304" spans="1:8" hidden="1">
      <c r="A2304" s="31" t="s">
        <v>2454</v>
      </c>
      <c r="B2304" s="31" t="s">
        <v>2567</v>
      </c>
      <c r="C2304" s="31" t="s">
        <v>2406</v>
      </c>
      <c r="D2304" s="41">
        <v>1844.1619350000001</v>
      </c>
      <c r="E2304" s="31" t="s">
        <v>2407</v>
      </c>
      <c r="F2304" s="35" t="str">
        <f>INDEX('Crosswalk Particulates'!$B:$B,MATCH('2017 EPA Data'!A2304,'Crosswalk Particulates'!$A:$A,0))</f>
        <v>Electricity Sector</v>
      </c>
      <c r="G2304" s="39">
        <f>INDEX('Crosswalk Particulates'!$E:$E,MATCH('2017 EPA Data'!$B2304,'Crosswalk Particulates'!$D:$D,0))</f>
        <v>0</v>
      </c>
      <c r="H2304" s="50">
        <f t="shared" si="35"/>
        <v>0</v>
      </c>
    </row>
    <row r="2305" spans="1:8" hidden="1">
      <c r="A2305" s="31" t="s">
        <v>2471</v>
      </c>
      <c r="B2305" s="31" t="s">
        <v>2571</v>
      </c>
      <c r="C2305" s="31" t="s">
        <v>2406</v>
      </c>
      <c r="D2305" s="41">
        <v>1842.2594400999999</v>
      </c>
      <c r="E2305" s="31" t="s">
        <v>2407</v>
      </c>
      <c r="F2305" s="35" t="str">
        <f>INDEX('Crosswalk Particulates'!$B:$B,MATCH('2017 EPA Data'!A2305,'Crosswalk Particulates'!$A:$A,0))</f>
        <v>Commercial Buildings Sector</v>
      </c>
      <c r="G2305" s="39">
        <f>INDEX('Crosswalk Particulates'!$E:$E,MATCH('2017 EPA Data'!$B2305,'Crosswalk Particulates'!$D:$D,0))</f>
        <v>0</v>
      </c>
      <c r="H2305" s="50">
        <f t="shared" si="35"/>
        <v>0</v>
      </c>
    </row>
    <row r="2306" spans="1:8" hidden="1">
      <c r="A2306" s="31" t="s">
        <v>2454</v>
      </c>
      <c r="B2306" s="31" t="s">
        <v>2528</v>
      </c>
      <c r="C2306" s="31" t="s">
        <v>2406</v>
      </c>
      <c r="D2306" s="41">
        <v>1841.6436663429999</v>
      </c>
      <c r="E2306" s="31" t="s">
        <v>2407</v>
      </c>
      <c r="F2306" s="35" t="str">
        <f>INDEX('Crosswalk Particulates'!$B:$B,MATCH('2017 EPA Data'!A2306,'Crosswalk Particulates'!$A:$A,0))</f>
        <v>Electricity Sector</v>
      </c>
      <c r="G2306" s="39">
        <f>INDEX('Crosswalk Particulates'!$E:$E,MATCH('2017 EPA Data'!$B2306,'Crosswalk Particulates'!$D:$D,0))</f>
        <v>0</v>
      </c>
      <c r="H2306" s="50">
        <f t="shared" si="35"/>
        <v>0</v>
      </c>
    </row>
    <row r="2307" spans="1:8" hidden="1">
      <c r="A2307" s="31" t="s">
        <v>2427</v>
      </c>
      <c r="B2307" s="31" t="s">
        <v>2623</v>
      </c>
      <c r="C2307" s="31" t="s">
        <v>2406</v>
      </c>
      <c r="D2307" s="41">
        <v>1837.3860199999999</v>
      </c>
      <c r="E2307" s="31" t="s">
        <v>2407</v>
      </c>
      <c r="F2307" s="35" t="str">
        <f>INDEX('Crosswalk Particulates'!$B:$B,MATCH('2017 EPA Data'!A2307,'Crosswalk Particulates'!$A:$A,0))</f>
        <v>process-other-industry</v>
      </c>
      <c r="G2307" s="39">
        <f>INDEX('Crosswalk Particulates'!$E:$E,MATCH('2017 EPA Data'!$B2307,'Crosswalk Particulates'!$D:$D,0))</f>
        <v>0</v>
      </c>
      <c r="H2307" s="50">
        <f t="shared" si="35"/>
        <v>0</v>
      </c>
    </row>
    <row r="2308" spans="1:8" hidden="1">
      <c r="A2308" s="31" t="s">
        <v>2454</v>
      </c>
      <c r="B2308" s="31" t="s">
        <v>2657</v>
      </c>
      <c r="C2308" s="31" t="s">
        <v>2406</v>
      </c>
      <c r="D2308" s="41">
        <v>1831.8457550000001</v>
      </c>
      <c r="E2308" s="31" t="s">
        <v>2407</v>
      </c>
      <c r="F2308" s="35" t="str">
        <f>INDEX('Crosswalk Particulates'!$B:$B,MATCH('2017 EPA Data'!A2308,'Crosswalk Particulates'!$A:$A,0))</f>
        <v>Electricity Sector</v>
      </c>
      <c r="G2308" s="39">
        <f>INDEX('Crosswalk Particulates'!$E:$E,MATCH('2017 EPA Data'!$B2308,'Crosswalk Particulates'!$D:$D,0))</f>
        <v>0</v>
      </c>
      <c r="H2308" s="50">
        <f t="shared" ref="H2308:H2371" si="36">IF(E2308="TON",D2308/metricton_to_shortton,0)*10^6</f>
        <v>0</v>
      </c>
    </row>
    <row r="2309" spans="1:8" hidden="1">
      <c r="A2309" s="31" t="s">
        <v>2448</v>
      </c>
      <c r="B2309" s="31" t="s">
        <v>2583</v>
      </c>
      <c r="C2309" s="31" t="s">
        <v>2406</v>
      </c>
      <c r="D2309" s="41">
        <v>1823.1778656718359</v>
      </c>
      <c r="E2309" s="31" t="s">
        <v>2407</v>
      </c>
      <c r="F2309" s="35" t="str">
        <f>INDEX('Crosswalk Particulates'!$B:$B,MATCH('2017 EPA Data'!A2309,'Crosswalk Particulates'!$A:$A,0))</f>
        <v>process-waste-industry</v>
      </c>
      <c r="G2309" s="39">
        <f>INDEX('Crosswalk Particulates'!$E:$E,MATCH('2017 EPA Data'!$B2309,'Crosswalk Particulates'!$D:$D,0))</f>
        <v>0</v>
      </c>
      <c r="H2309" s="50">
        <f t="shared" si="36"/>
        <v>0</v>
      </c>
    </row>
    <row r="2310" spans="1:8" hidden="1">
      <c r="A2310" s="31" t="s">
        <v>2454</v>
      </c>
      <c r="B2310" s="31" t="s">
        <v>2629</v>
      </c>
      <c r="C2310" s="31" t="s">
        <v>2406</v>
      </c>
      <c r="D2310" s="41">
        <v>1819.724599962351</v>
      </c>
      <c r="E2310" s="31" t="s">
        <v>2407</v>
      </c>
      <c r="F2310" s="35" t="str">
        <f>INDEX('Crosswalk Particulates'!$B:$B,MATCH('2017 EPA Data'!A2310,'Crosswalk Particulates'!$A:$A,0))</f>
        <v>Electricity Sector</v>
      </c>
      <c r="G2310" s="39">
        <f>INDEX('Crosswalk Particulates'!$E:$E,MATCH('2017 EPA Data'!$B2310,'Crosswalk Particulates'!$D:$D,0))</f>
        <v>0</v>
      </c>
      <c r="H2310" s="50">
        <f t="shared" si="36"/>
        <v>0</v>
      </c>
    </row>
    <row r="2311" spans="1:8" hidden="1">
      <c r="A2311" s="31" t="s">
        <v>2427</v>
      </c>
      <c r="B2311" s="31" t="s">
        <v>2661</v>
      </c>
      <c r="C2311" s="31" t="s">
        <v>2406</v>
      </c>
      <c r="D2311" s="41">
        <v>1815.087012</v>
      </c>
      <c r="E2311" s="31" t="s">
        <v>2407</v>
      </c>
      <c r="F2311" s="35" t="str">
        <f>INDEX('Crosswalk Particulates'!$B:$B,MATCH('2017 EPA Data'!A2311,'Crosswalk Particulates'!$A:$A,0))</f>
        <v>process-other-industry</v>
      </c>
      <c r="G2311" s="39">
        <f>INDEX('Crosswalk Particulates'!$E:$E,MATCH('2017 EPA Data'!$B2311,'Crosswalk Particulates'!$D:$D,0))</f>
        <v>0</v>
      </c>
      <c r="H2311" s="50">
        <f t="shared" si="36"/>
        <v>0</v>
      </c>
    </row>
    <row r="2312" spans="1:8" hidden="1">
      <c r="A2312" s="31" t="s">
        <v>2408</v>
      </c>
      <c r="B2312" s="31" t="s">
        <v>2477</v>
      </c>
      <c r="C2312" s="31" t="s">
        <v>2406</v>
      </c>
      <c r="D2312" s="41">
        <v>1809.318</v>
      </c>
      <c r="E2312" s="31" t="s">
        <v>2407</v>
      </c>
      <c r="F2312" s="35" t="str">
        <f>INDEX('Crosswalk Particulates'!$B:$B,MATCH('2017 EPA Data'!A2312,'Crosswalk Particulates'!$A:$A,0))</f>
        <v>process-other-industry</v>
      </c>
      <c r="G2312" s="39">
        <f>INDEX('Crosswalk Particulates'!$E:$E,MATCH('2017 EPA Data'!$B2312,'Crosswalk Particulates'!$D:$D,0))</f>
        <v>0</v>
      </c>
      <c r="H2312" s="50">
        <f t="shared" si="36"/>
        <v>0</v>
      </c>
    </row>
    <row r="2313" spans="1:8" hidden="1">
      <c r="A2313" s="31" t="s">
        <v>2518</v>
      </c>
      <c r="B2313" s="31" t="s">
        <v>2531</v>
      </c>
      <c r="C2313" s="31" t="s">
        <v>2406</v>
      </c>
      <c r="D2313" s="41">
        <v>1805.42920254</v>
      </c>
      <c r="E2313" s="31" t="s">
        <v>2407</v>
      </c>
      <c r="F2313" s="35" t="str">
        <f>INDEX('Crosswalk Particulates'!$B:$B,MATCH('2017 EPA Data'!A2313,'Crosswalk Particulates'!$A:$A,0))</f>
        <v>industry-fuel-oil</v>
      </c>
      <c r="G2313" s="39">
        <f>INDEX('Crosswalk Particulates'!$E:$E,MATCH('2017 EPA Data'!$B2313,'Crosswalk Particulates'!$D:$D,0))</f>
        <v>0</v>
      </c>
      <c r="H2313" s="50">
        <f t="shared" si="36"/>
        <v>0</v>
      </c>
    </row>
    <row r="2314" spans="1:8" hidden="1">
      <c r="A2314" s="31" t="s">
        <v>2448</v>
      </c>
      <c r="B2314" s="31" t="s">
        <v>2614</v>
      </c>
      <c r="C2314" s="31" t="s">
        <v>2406</v>
      </c>
      <c r="D2314" s="41">
        <v>1803.4514654689999</v>
      </c>
      <c r="E2314" s="31" t="s">
        <v>2407</v>
      </c>
      <c r="F2314" s="35" t="str">
        <f>INDEX('Crosswalk Particulates'!$B:$B,MATCH('2017 EPA Data'!A2314,'Crosswalk Particulates'!$A:$A,0))</f>
        <v>process-waste-industry</v>
      </c>
      <c r="G2314" s="39">
        <f>INDEX('Crosswalk Particulates'!$E:$E,MATCH('2017 EPA Data'!$B2314,'Crosswalk Particulates'!$D:$D,0))</f>
        <v>0</v>
      </c>
      <c r="H2314" s="50">
        <f t="shared" si="36"/>
        <v>0</v>
      </c>
    </row>
    <row r="2315" spans="1:8" hidden="1">
      <c r="A2315" s="31" t="s">
        <v>2440</v>
      </c>
      <c r="B2315" s="31" t="s">
        <v>2462</v>
      </c>
      <c r="C2315" s="31" t="s">
        <v>2406</v>
      </c>
      <c r="D2315" s="41">
        <v>1790.4480029788954</v>
      </c>
      <c r="E2315" s="31" t="s">
        <v>2407</v>
      </c>
      <c r="F2315" s="35" t="str">
        <f>INDEX('Crosswalk Particulates'!$B:$B,MATCH('2017 EPA Data'!A2315,'Crosswalk Particulates'!$A:$A,0))</f>
        <v>industry-fuel-natural gas</v>
      </c>
      <c r="G2315" s="39">
        <f>INDEX('Crosswalk Particulates'!$E:$E,MATCH('2017 EPA Data'!$B2315,'Crosswalk Particulates'!$D:$D,0))</f>
        <v>0</v>
      </c>
      <c r="H2315" s="50">
        <f t="shared" si="36"/>
        <v>0</v>
      </c>
    </row>
    <row r="2316" spans="1:8" hidden="1">
      <c r="A2316" s="31" t="s">
        <v>2436</v>
      </c>
      <c r="B2316" s="31" t="s">
        <v>2550</v>
      </c>
      <c r="C2316" s="31" t="s">
        <v>2406</v>
      </c>
      <c r="D2316" s="41">
        <v>1788.5219643999999</v>
      </c>
      <c r="E2316" s="31" t="s">
        <v>2407</v>
      </c>
      <c r="F2316" s="35" t="str">
        <f>INDEX('Crosswalk Particulates'!$B:$B,MATCH('2017 EPA Data'!A2316,'Crosswalk Particulates'!$A:$A,0))</f>
        <v>process-other-industry</v>
      </c>
      <c r="G2316" s="39">
        <f>INDEX('Crosswalk Particulates'!$E:$E,MATCH('2017 EPA Data'!$B2316,'Crosswalk Particulates'!$D:$D,0))</f>
        <v>0</v>
      </c>
      <c r="H2316" s="50">
        <f t="shared" si="36"/>
        <v>0</v>
      </c>
    </row>
    <row r="2317" spans="1:8" hidden="1">
      <c r="A2317" s="31" t="s">
        <v>2408</v>
      </c>
      <c r="B2317" s="31" t="s">
        <v>2602</v>
      </c>
      <c r="C2317" s="31" t="s">
        <v>2406</v>
      </c>
      <c r="D2317" s="41">
        <v>1788.2600303935999</v>
      </c>
      <c r="E2317" s="31" t="s">
        <v>2407</v>
      </c>
      <c r="F2317" s="35" t="str">
        <f>INDEX('Crosswalk Particulates'!$B:$B,MATCH('2017 EPA Data'!A2317,'Crosswalk Particulates'!$A:$A,0))</f>
        <v>process-other-industry</v>
      </c>
      <c r="G2317" s="39">
        <f>INDEX('Crosswalk Particulates'!$E:$E,MATCH('2017 EPA Data'!$B2317,'Crosswalk Particulates'!$D:$D,0))</f>
        <v>0</v>
      </c>
      <c r="H2317" s="50">
        <f t="shared" si="36"/>
        <v>0</v>
      </c>
    </row>
    <row r="2318" spans="1:8" hidden="1">
      <c r="A2318" s="31" t="s">
        <v>2475</v>
      </c>
      <c r="B2318" s="31" t="s">
        <v>2606</v>
      </c>
      <c r="C2318" s="31" t="s">
        <v>2406</v>
      </c>
      <c r="D2318" s="41">
        <v>1781.2811979999999</v>
      </c>
      <c r="E2318" s="31" t="s">
        <v>2407</v>
      </c>
      <c r="F2318" s="35" t="str">
        <f>INDEX('Crosswalk Particulates'!$B:$B,MATCH('2017 EPA Data'!A2318,'Crosswalk Particulates'!$A:$A,0))</f>
        <v>process-other-industry</v>
      </c>
      <c r="G2318" s="39">
        <f>INDEX('Crosswalk Particulates'!$E:$E,MATCH('2017 EPA Data'!$B2318,'Crosswalk Particulates'!$D:$D,0))</f>
        <v>0</v>
      </c>
      <c r="H2318" s="50">
        <f t="shared" si="36"/>
        <v>0</v>
      </c>
    </row>
    <row r="2319" spans="1:8" hidden="1">
      <c r="A2319" s="31" t="s">
        <v>2408</v>
      </c>
      <c r="B2319" s="31" t="s">
        <v>2671</v>
      </c>
      <c r="C2319" s="31" t="s">
        <v>2406</v>
      </c>
      <c r="D2319" s="41">
        <v>1779.78496</v>
      </c>
      <c r="E2319" s="31" t="s">
        <v>2407</v>
      </c>
      <c r="F2319" s="35" t="str">
        <f>INDEX('Crosswalk Particulates'!$B:$B,MATCH('2017 EPA Data'!A2319,'Crosswalk Particulates'!$A:$A,0))</f>
        <v>process-other-industry</v>
      </c>
      <c r="G2319" s="39">
        <f>INDEX('Crosswalk Particulates'!$E:$E,MATCH('2017 EPA Data'!$B2319,'Crosswalk Particulates'!$D:$D,0))</f>
        <v>0</v>
      </c>
      <c r="H2319" s="50">
        <f t="shared" si="36"/>
        <v>0</v>
      </c>
    </row>
    <row r="2320" spans="1:8" hidden="1">
      <c r="A2320" s="31" t="s">
        <v>2467</v>
      </c>
      <c r="B2320" s="31" t="s">
        <v>2523</v>
      </c>
      <c r="D2320" s="41">
        <v>1779.4471689768015</v>
      </c>
      <c r="E2320" s="31" t="s">
        <v>2411</v>
      </c>
      <c r="F2320" s="35" t="str">
        <f>INDEX('Crosswalk Particulates'!$B:$B,MATCH('2017 EPA Data'!A2320,'Crosswalk Particulates'!$A:$A,0))</f>
        <v>process-chemicals-industry</v>
      </c>
      <c r="G2320" s="39" t="str">
        <f>INDEX('Crosswalk Particulates'!$E:$E,MATCH('2017 EPA Data'!$B2320,'Crosswalk Particulates'!$D:$D,0))</f>
        <v>OC</v>
      </c>
      <c r="H2320" s="50">
        <f t="shared" si="36"/>
        <v>1614289237.1263998</v>
      </c>
    </row>
    <row r="2321" spans="1:8" hidden="1">
      <c r="A2321" s="31" t="s">
        <v>2470</v>
      </c>
      <c r="B2321" s="31" t="s">
        <v>2557</v>
      </c>
      <c r="C2321" s="31" t="s">
        <v>2406</v>
      </c>
      <c r="D2321" s="41">
        <v>1776.9342100199999</v>
      </c>
      <c r="E2321" s="31" t="s">
        <v>2407</v>
      </c>
      <c r="F2321" s="35" t="str">
        <f>INDEX('Crosswalk Particulates'!$B:$B,MATCH('2017 EPA Data'!A2321,'Crosswalk Particulates'!$A:$A,0))</f>
        <v>Electricity Sector</v>
      </c>
      <c r="G2321" s="39">
        <f>INDEX('Crosswalk Particulates'!$E:$E,MATCH('2017 EPA Data'!$B2321,'Crosswalk Particulates'!$D:$D,0))</f>
        <v>0</v>
      </c>
      <c r="H2321" s="50">
        <f t="shared" si="36"/>
        <v>0</v>
      </c>
    </row>
    <row r="2322" spans="1:8" hidden="1">
      <c r="A2322" s="31" t="s">
        <v>2454</v>
      </c>
      <c r="B2322" s="31" t="s">
        <v>2643</v>
      </c>
      <c r="C2322" s="31" t="s">
        <v>2406</v>
      </c>
      <c r="D2322" s="41">
        <v>1773.97</v>
      </c>
      <c r="E2322" s="31" t="s">
        <v>2407</v>
      </c>
      <c r="F2322" s="35" t="str">
        <f>INDEX('Crosswalk Particulates'!$B:$B,MATCH('2017 EPA Data'!A2322,'Crosswalk Particulates'!$A:$A,0))</f>
        <v>Electricity Sector</v>
      </c>
      <c r="G2322" s="39">
        <f>INDEX('Crosswalk Particulates'!$E:$E,MATCH('2017 EPA Data'!$B2322,'Crosswalk Particulates'!$D:$D,0))</f>
        <v>0</v>
      </c>
      <c r="H2322" s="50">
        <f t="shared" si="36"/>
        <v>0</v>
      </c>
    </row>
    <row r="2323" spans="1:8" hidden="1">
      <c r="A2323" s="31" t="s">
        <v>2427</v>
      </c>
      <c r="B2323" s="31" t="s">
        <v>2600</v>
      </c>
      <c r="C2323" s="31" t="s">
        <v>2406</v>
      </c>
      <c r="D2323" s="41">
        <v>1772.837</v>
      </c>
      <c r="E2323" s="31" t="s">
        <v>2407</v>
      </c>
      <c r="F2323" s="35" t="str">
        <f>INDEX('Crosswalk Particulates'!$B:$B,MATCH('2017 EPA Data'!A2323,'Crosswalk Particulates'!$A:$A,0))</f>
        <v>process-other-industry</v>
      </c>
      <c r="G2323" s="39">
        <f>INDEX('Crosswalk Particulates'!$E:$E,MATCH('2017 EPA Data'!$B2323,'Crosswalk Particulates'!$D:$D,0))</f>
        <v>0</v>
      </c>
      <c r="H2323" s="50">
        <f t="shared" si="36"/>
        <v>0</v>
      </c>
    </row>
    <row r="2324" spans="1:8" hidden="1">
      <c r="A2324" s="31" t="s">
        <v>2470</v>
      </c>
      <c r="B2324" s="31" t="s">
        <v>2579</v>
      </c>
      <c r="C2324" s="31" t="s">
        <v>2406</v>
      </c>
      <c r="D2324" s="41">
        <v>1771.0879221471625</v>
      </c>
      <c r="E2324" s="31" t="s">
        <v>2407</v>
      </c>
      <c r="F2324" s="35" t="str">
        <f>INDEX('Crosswalk Particulates'!$B:$B,MATCH('2017 EPA Data'!A2324,'Crosswalk Particulates'!$A:$A,0))</f>
        <v>Electricity Sector</v>
      </c>
      <c r="G2324" s="39">
        <f>INDEX('Crosswalk Particulates'!$E:$E,MATCH('2017 EPA Data'!$B2324,'Crosswalk Particulates'!$D:$D,0))</f>
        <v>0</v>
      </c>
      <c r="H2324" s="50">
        <f t="shared" si="36"/>
        <v>0</v>
      </c>
    </row>
    <row r="2325" spans="1:8" hidden="1">
      <c r="A2325" s="31" t="s">
        <v>2408</v>
      </c>
      <c r="B2325" s="31" t="s">
        <v>2659</v>
      </c>
      <c r="C2325" s="31" t="s">
        <v>2406</v>
      </c>
      <c r="D2325" s="41">
        <v>1756.99355578</v>
      </c>
      <c r="E2325" s="31" t="s">
        <v>2407</v>
      </c>
      <c r="F2325" s="35" t="str">
        <f>INDEX('Crosswalk Particulates'!$B:$B,MATCH('2017 EPA Data'!A2325,'Crosswalk Particulates'!$A:$A,0))</f>
        <v>process-other-industry</v>
      </c>
      <c r="G2325" s="39">
        <f>INDEX('Crosswalk Particulates'!$E:$E,MATCH('2017 EPA Data'!$B2325,'Crosswalk Particulates'!$D:$D,0))</f>
        <v>0</v>
      </c>
      <c r="H2325" s="50">
        <f t="shared" si="36"/>
        <v>0</v>
      </c>
    </row>
    <row r="2326" spans="1:8" hidden="1">
      <c r="A2326" s="31" t="s">
        <v>2518</v>
      </c>
      <c r="B2326" s="31" t="s">
        <v>2462</v>
      </c>
      <c r="C2326" s="31" t="s">
        <v>2406</v>
      </c>
      <c r="D2326" s="41">
        <v>1754.9217473000001</v>
      </c>
      <c r="E2326" s="31" t="s">
        <v>2407</v>
      </c>
      <c r="F2326" s="35" t="str">
        <f>INDEX('Crosswalk Particulates'!$B:$B,MATCH('2017 EPA Data'!A2326,'Crosswalk Particulates'!$A:$A,0))</f>
        <v>industry-fuel-oil</v>
      </c>
      <c r="G2326" s="39">
        <f>INDEX('Crosswalk Particulates'!$E:$E,MATCH('2017 EPA Data'!$B2326,'Crosswalk Particulates'!$D:$D,0))</f>
        <v>0</v>
      </c>
      <c r="H2326" s="50">
        <f t="shared" si="36"/>
        <v>0</v>
      </c>
    </row>
    <row r="2327" spans="1:8" hidden="1">
      <c r="A2327" s="31" t="s">
        <v>2544</v>
      </c>
      <c r="B2327" s="31" t="s">
        <v>2424</v>
      </c>
      <c r="C2327" s="31" t="s">
        <v>2406</v>
      </c>
      <c r="D2327" s="41">
        <v>1750.5070642000001</v>
      </c>
      <c r="E2327" s="31" t="s">
        <v>2407</v>
      </c>
      <c r="F2327" s="35" t="str">
        <f>INDEX('Crosswalk Particulates'!$B:$B,MATCH('2017 EPA Data'!A2327,'Crosswalk Particulates'!$A:$A,0))</f>
        <v>Commercial Buildings Sector</v>
      </c>
      <c r="G2327" s="39">
        <f>INDEX('Crosswalk Particulates'!$E:$E,MATCH('2017 EPA Data'!$B2327,'Crosswalk Particulates'!$D:$D,0))</f>
        <v>0</v>
      </c>
      <c r="H2327" s="50">
        <f t="shared" si="36"/>
        <v>0</v>
      </c>
    </row>
    <row r="2328" spans="1:8" hidden="1">
      <c r="A2328" s="31" t="s">
        <v>2442</v>
      </c>
      <c r="B2328" s="31" t="s">
        <v>2565</v>
      </c>
      <c r="C2328" s="31" t="s">
        <v>2406</v>
      </c>
      <c r="D2328" s="41">
        <v>1750</v>
      </c>
      <c r="E2328" s="31" t="s">
        <v>2407</v>
      </c>
      <c r="F2328" s="35" t="str">
        <f>INDEX('Crosswalk Particulates'!$B:$B,MATCH('2017 EPA Data'!A2328,'Crosswalk Particulates'!$A:$A,0))</f>
        <v>process-other-industry</v>
      </c>
      <c r="G2328" s="39">
        <f>INDEX('Crosswalk Particulates'!$E:$E,MATCH('2017 EPA Data'!$B2328,'Crosswalk Particulates'!$D:$D,0))</f>
        <v>0</v>
      </c>
      <c r="H2328" s="50">
        <f t="shared" si="36"/>
        <v>0</v>
      </c>
    </row>
    <row r="2329" spans="1:8" hidden="1">
      <c r="A2329" s="31" t="s">
        <v>2489</v>
      </c>
      <c r="B2329" s="31" t="s">
        <v>2619</v>
      </c>
      <c r="C2329" s="31" t="s">
        <v>2406</v>
      </c>
      <c r="D2329" s="41">
        <v>1749.6242257280001</v>
      </c>
      <c r="E2329" s="31" t="s">
        <v>2407</v>
      </c>
      <c r="F2329" s="35" t="str">
        <f>INDEX('Crosswalk Particulates'!$B:$B,MATCH('2017 EPA Data'!A2329,'Crosswalk Particulates'!$A:$A,0))</f>
        <v>industry-fuel-biomass</v>
      </c>
      <c r="G2329" s="39">
        <f>INDEX('Crosswalk Particulates'!$E:$E,MATCH('2017 EPA Data'!$B2329,'Crosswalk Particulates'!$D:$D,0))</f>
        <v>0</v>
      </c>
      <c r="H2329" s="50">
        <f t="shared" si="36"/>
        <v>0</v>
      </c>
    </row>
    <row r="2330" spans="1:8" hidden="1">
      <c r="A2330" s="31" t="s">
        <v>2408</v>
      </c>
      <c r="B2330" s="31" t="s">
        <v>2635</v>
      </c>
      <c r="C2330" s="31" t="s">
        <v>2406</v>
      </c>
      <c r="D2330" s="41">
        <v>1748.26037</v>
      </c>
      <c r="E2330" s="31" t="s">
        <v>2407</v>
      </c>
      <c r="F2330" s="35" t="str">
        <f>INDEX('Crosswalk Particulates'!$B:$B,MATCH('2017 EPA Data'!A2330,'Crosswalk Particulates'!$A:$A,0))</f>
        <v>process-other-industry</v>
      </c>
      <c r="G2330" s="39">
        <f>INDEX('Crosswalk Particulates'!$E:$E,MATCH('2017 EPA Data'!$B2330,'Crosswalk Particulates'!$D:$D,0))</f>
        <v>0</v>
      </c>
      <c r="H2330" s="50">
        <f t="shared" si="36"/>
        <v>0</v>
      </c>
    </row>
    <row r="2331" spans="1:8" hidden="1">
      <c r="A2331" s="31" t="s">
        <v>2496</v>
      </c>
      <c r="B2331" s="31" t="s">
        <v>2494</v>
      </c>
      <c r="C2331" s="31" t="s">
        <v>2446</v>
      </c>
      <c r="D2331" s="41">
        <v>1747.0808712600001</v>
      </c>
      <c r="E2331" s="31" t="s">
        <v>2411</v>
      </c>
      <c r="F2331" s="35" t="str">
        <f>INDEX('Crosswalk Particulates'!$B:$B,MATCH('2017 EPA Data'!A2331,'Crosswalk Particulates'!$A:$A,0))</f>
        <v>process-cement-industry</v>
      </c>
      <c r="G2331" s="39">
        <f>INDEX('Crosswalk Particulates'!$E:$E,MATCH('2017 EPA Data'!$B2331,'Crosswalk Particulates'!$D:$D,0))</f>
        <v>0</v>
      </c>
      <c r="H2331" s="50">
        <f t="shared" si="36"/>
        <v>1584926990.8283515</v>
      </c>
    </row>
    <row r="2332" spans="1:8" hidden="1">
      <c r="A2332" s="31" t="s">
        <v>2467</v>
      </c>
      <c r="B2332" s="31" t="s">
        <v>2666</v>
      </c>
      <c r="C2332" s="31" t="s">
        <v>2406</v>
      </c>
      <c r="D2332" s="41">
        <v>1741.820545</v>
      </c>
      <c r="E2332" s="31" t="s">
        <v>2407</v>
      </c>
      <c r="F2332" s="35" t="str">
        <f>INDEX('Crosswalk Particulates'!$B:$B,MATCH('2017 EPA Data'!A2332,'Crosswalk Particulates'!$A:$A,0))</f>
        <v>process-chemicals-industry</v>
      </c>
      <c r="G2332" s="39">
        <f>INDEX('Crosswalk Particulates'!$E:$E,MATCH('2017 EPA Data'!$B2332,'Crosswalk Particulates'!$D:$D,0))</f>
        <v>0</v>
      </c>
      <c r="H2332" s="50">
        <f t="shared" si="36"/>
        <v>0</v>
      </c>
    </row>
    <row r="2333" spans="1:8" hidden="1">
      <c r="A2333" s="31" t="s">
        <v>2481</v>
      </c>
      <c r="B2333" s="31" t="s">
        <v>2555</v>
      </c>
      <c r="C2333" s="31" t="s">
        <v>2406</v>
      </c>
      <c r="D2333" s="41">
        <v>1734.2929999999999</v>
      </c>
      <c r="E2333" s="31" t="s">
        <v>2407</v>
      </c>
      <c r="F2333" s="35" t="str">
        <f>INDEX('Crosswalk Particulates'!$B:$B,MATCH('2017 EPA Data'!A2333,'Crosswalk Particulates'!$A:$A,0))</f>
        <v>process-ngps-industry</v>
      </c>
      <c r="G2333" s="39">
        <f>INDEX('Crosswalk Particulates'!$E:$E,MATCH('2017 EPA Data'!$B2333,'Crosswalk Particulates'!$D:$D,0))</f>
        <v>0</v>
      </c>
      <c r="H2333" s="50">
        <f t="shared" si="36"/>
        <v>0</v>
      </c>
    </row>
    <row r="2334" spans="1:8" hidden="1">
      <c r="A2334" s="31" t="s">
        <v>2436</v>
      </c>
      <c r="B2334" s="31" t="s">
        <v>2559</v>
      </c>
      <c r="C2334" s="31" t="s">
        <v>2406</v>
      </c>
      <c r="D2334" s="41">
        <v>1733.4140146</v>
      </c>
      <c r="E2334" s="31" t="s">
        <v>2407</v>
      </c>
      <c r="F2334" s="35" t="str">
        <f>INDEX('Crosswalk Particulates'!$B:$B,MATCH('2017 EPA Data'!A2334,'Crosswalk Particulates'!$A:$A,0))</f>
        <v>process-other-industry</v>
      </c>
      <c r="G2334" s="39">
        <f>INDEX('Crosswalk Particulates'!$E:$E,MATCH('2017 EPA Data'!$B2334,'Crosswalk Particulates'!$D:$D,0))</f>
        <v>0</v>
      </c>
      <c r="H2334" s="50">
        <f t="shared" si="36"/>
        <v>0</v>
      </c>
    </row>
    <row r="2335" spans="1:8" hidden="1">
      <c r="A2335" s="31" t="s">
        <v>2538</v>
      </c>
      <c r="B2335" s="31" t="s">
        <v>2511</v>
      </c>
      <c r="C2335" s="31" t="s">
        <v>2512</v>
      </c>
      <c r="D2335" s="41">
        <v>1726.2020945417869</v>
      </c>
      <c r="E2335" s="31" t="s">
        <v>2407</v>
      </c>
      <c r="F2335" s="35" t="str">
        <f>INDEX('Crosswalk Particulates'!$B:$B,MATCH('2017 EPA Data'!A2335,'Crosswalk Particulates'!$A:$A,0))</f>
        <v>Electricity Sector</v>
      </c>
      <c r="G2335" s="39">
        <f>INDEX('Crosswalk Particulates'!$E:$E,MATCH('2017 EPA Data'!$B2335,'Crosswalk Particulates'!$D:$D,0))</f>
        <v>0</v>
      </c>
      <c r="H2335" s="50">
        <f t="shared" si="36"/>
        <v>0</v>
      </c>
    </row>
    <row r="2336" spans="1:8" hidden="1">
      <c r="A2336" s="31" t="s">
        <v>2430</v>
      </c>
      <c r="B2336" s="31" t="s">
        <v>2523</v>
      </c>
      <c r="D2336" s="41">
        <v>1720.3119023443446</v>
      </c>
      <c r="E2336" s="31" t="s">
        <v>2411</v>
      </c>
      <c r="F2336" s="35" t="str">
        <f>INDEX('Crosswalk Particulates'!$B:$B,MATCH('2017 EPA Data'!A2336,'Crosswalk Particulates'!$A:$A,0))</f>
        <v>Transportation Sector</v>
      </c>
      <c r="G2336" s="39" t="str">
        <f>INDEX('Crosswalk Particulates'!$E:$E,MATCH('2017 EPA Data'!$B2336,'Crosswalk Particulates'!$D:$D,0))</f>
        <v>OC</v>
      </c>
      <c r="H2336" s="50">
        <f t="shared" si="36"/>
        <v>1560642561.842263</v>
      </c>
    </row>
    <row r="2337" spans="1:8" hidden="1">
      <c r="A2337" s="31" t="s">
        <v>2538</v>
      </c>
      <c r="B2337" s="31" t="s">
        <v>2571</v>
      </c>
      <c r="C2337" s="31" t="s">
        <v>2406</v>
      </c>
      <c r="D2337" s="41">
        <v>1716.9532002999999</v>
      </c>
      <c r="E2337" s="31" t="s">
        <v>2407</v>
      </c>
      <c r="F2337" s="35" t="str">
        <f>INDEX('Crosswalk Particulates'!$B:$B,MATCH('2017 EPA Data'!A2337,'Crosswalk Particulates'!$A:$A,0))</f>
        <v>Electricity Sector</v>
      </c>
      <c r="G2337" s="39">
        <f>INDEX('Crosswalk Particulates'!$E:$E,MATCH('2017 EPA Data'!$B2337,'Crosswalk Particulates'!$D:$D,0))</f>
        <v>0</v>
      </c>
      <c r="H2337" s="50">
        <f t="shared" si="36"/>
        <v>0</v>
      </c>
    </row>
    <row r="2338" spans="1:8" hidden="1">
      <c r="A2338" s="31" t="s">
        <v>2470</v>
      </c>
      <c r="B2338" s="31" t="s">
        <v>2501</v>
      </c>
      <c r="C2338" s="31" t="s">
        <v>2406</v>
      </c>
      <c r="D2338" s="41">
        <v>1716.8592183799999</v>
      </c>
      <c r="E2338" s="31" t="s">
        <v>2407</v>
      </c>
      <c r="F2338" s="35" t="str">
        <f>INDEX('Crosswalk Particulates'!$B:$B,MATCH('2017 EPA Data'!A2338,'Crosswalk Particulates'!$A:$A,0))</f>
        <v>Electricity Sector</v>
      </c>
      <c r="G2338" s="39">
        <f>INDEX('Crosswalk Particulates'!$E:$E,MATCH('2017 EPA Data'!$B2338,'Crosswalk Particulates'!$D:$D,0))</f>
        <v>0</v>
      </c>
      <c r="H2338" s="50">
        <f t="shared" si="36"/>
        <v>0</v>
      </c>
    </row>
    <row r="2339" spans="1:8" hidden="1">
      <c r="A2339" s="31" t="s">
        <v>2470</v>
      </c>
      <c r="B2339" s="31" t="s">
        <v>2515</v>
      </c>
      <c r="C2339" s="31" t="s">
        <v>2406</v>
      </c>
      <c r="D2339" s="41">
        <v>1706.8978780358109</v>
      </c>
      <c r="E2339" s="31" t="s">
        <v>2407</v>
      </c>
      <c r="F2339" s="35" t="str">
        <f>INDEX('Crosswalk Particulates'!$B:$B,MATCH('2017 EPA Data'!A2339,'Crosswalk Particulates'!$A:$A,0))</f>
        <v>Electricity Sector</v>
      </c>
      <c r="G2339" s="39">
        <f>INDEX('Crosswalk Particulates'!$E:$E,MATCH('2017 EPA Data'!$B2339,'Crosswalk Particulates'!$D:$D,0))</f>
        <v>0</v>
      </c>
      <c r="H2339" s="50">
        <f t="shared" si="36"/>
        <v>0</v>
      </c>
    </row>
    <row r="2340" spans="1:8" hidden="1">
      <c r="A2340" s="31" t="s">
        <v>2427</v>
      </c>
      <c r="B2340" s="31" t="s">
        <v>2665</v>
      </c>
      <c r="C2340" s="31" t="s">
        <v>2406</v>
      </c>
      <c r="D2340" s="41">
        <v>1700</v>
      </c>
      <c r="E2340" s="31" t="s">
        <v>2407</v>
      </c>
      <c r="F2340" s="35" t="str">
        <f>INDEX('Crosswalk Particulates'!$B:$B,MATCH('2017 EPA Data'!A2340,'Crosswalk Particulates'!$A:$A,0))</f>
        <v>process-other-industry</v>
      </c>
      <c r="G2340" s="39">
        <f>INDEX('Crosswalk Particulates'!$E:$E,MATCH('2017 EPA Data'!$B2340,'Crosswalk Particulates'!$D:$D,0))</f>
        <v>0</v>
      </c>
      <c r="H2340" s="50">
        <f t="shared" si="36"/>
        <v>0</v>
      </c>
    </row>
    <row r="2341" spans="1:8" hidden="1">
      <c r="A2341" s="31" t="s">
        <v>2473</v>
      </c>
      <c r="B2341" s="31" t="s">
        <v>2500</v>
      </c>
      <c r="C2341" s="31" t="s">
        <v>2406</v>
      </c>
      <c r="D2341" s="41">
        <v>1697.78653781667</v>
      </c>
      <c r="E2341" s="31" t="s">
        <v>2407</v>
      </c>
      <c r="F2341" s="35" t="str">
        <f>INDEX('Crosswalk Particulates'!$B:$B,MATCH('2017 EPA Data'!A2341,'Crosswalk Particulates'!$A:$A,0))</f>
        <v>Electricity Sector</v>
      </c>
      <c r="G2341" s="39">
        <f>INDEX('Crosswalk Particulates'!$E:$E,MATCH('2017 EPA Data'!$B2341,'Crosswalk Particulates'!$D:$D,0))</f>
        <v>0</v>
      </c>
      <c r="H2341" s="50">
        <f t="shared" si="36"/>
        <v>0</v>
      </c>
    </row>
    <row r="2342" spans="1:8" hidden="1">
      <c r="A2342" s="31" t="s">
        <v>2448</v>
      </c>
      <c r="B2342" s="31" t="s">
        <v>2598</v>
      </c>
      <c r="C2342" s="31" t="s">
        <v>2406</v>
      </c>
      <c r="D2342" s="41">
        <v>1688.00004496</v>
      </c>
      <c r="E2342" s="31" t="s">
        <v>2407</v>
      </c>
      <c r="F2342" s="35" t="str">
        <f>INDEX('Crosswalk Particulates'!$B:$B,MATCH('2017 EPA Data'!A2342,'Crosswalk Particulates'!$A:$A,0))</f>
        <v>process-waste-industry</v>
      </c>
      <c r="G2342" s="39">
        <f>INDEX('Crosswalk Particulates'!$E:$E,MATCH('2017 EPA Data'!$B2342,'Crosswalk Particulates'!$D:$D,0))</f>
        <v>0</v>
      </c>
      <c r="H2342" s="50">
        <f t="shared" si="36"/>
        <v>0</v>
      </c>
    </row>
    <row r="2343" spans="1:8" hidden="1">
      <c r="A2343" s="31" t="s">
        <v>2492</v>
      </c>
      <c r="B2343" s="31" t="s">
        <v>2615</v>
      </c>
      <c r="C2343" s="31" t="s">
        <v>2406</v>
      </c>
      <c r="D2343" s="41">
        <v>1682.5120914768986</v>
      </c>
      <c r="E2343" s="31" t="s">
        <v>2407</v>
      </c>
      <c r="F2343" s="35" t="str">
        <f>INDEX('Crosswalk Particulates'!$B:$B,MATCH('2017 EPA Data'!A2343,'Crosswalk Particulates'!$A:$A,0))</f>
        <v>Transportation Sector</v>
      </c>
      <c r="G2343" s="39">
        <f>INDEX('Crosswalk Particulates'!$E:$E,MATCH('2017 EPA Data'!$B2343,'Crosswalk Particulates'!$D:$D,0))</f>
        <v>0</v>
      </c>
      <c r="H2343" s="50">
        <f t="shared" si="36"/>
        <v>0</v>
      </c>
    </row>
    <row r="2344" spans="1:8" hidden="1">
      <c r="A2344" s="31" t="s">
        <v>2408</v>
      </c>
      <c r="B2344" s="31" t="s">
        <v>2526</v>
      </c>
      <c r="C2344" s="31" t="s">
        <v>2406</v>
      </c>
      <c r="D2344" s="41">
        <v>1679.5278464069656</v>
      </c>
      <c r="E2344" s="31" t="s">
        <v>2407</v>
      </c>
      <c r="F2344" s="35" t="str">
        <f>INDEX('Crosswalk Particulates'!$B:$B,MATCH('2017 EPA Data'!A2344,'Crosswalk Particulates'!$A:$A,0))</f>
        <v>process-other-industry</v>
      </c>
      <c r="G2344" s="39">
        <f>INDEX('Crosswalk Particulates'!$E:$E,MATCH('2017 EPA Data'!$B2344,'Crosswalk Particulates'!$D:$D,0))</f>
        <v>0</v>
      </c>
      <c r="H2344" s="50">
        <f t="shared" si="36"/>
        <v>0</v>
      </c>
    </row>
    <row r="2345" spans="1:8" hidden="1">
      <c r="A2345" s="31" t="s">
        <v>2444</v>
      </c>
      <c r="B2345" s="31" t="s">
        <v>2589</v>
      </c>
      <c r="C2345" s="31" t="s">
        <v>2406</v>
      </c>
      <c r="D2345" s="41">
        <v>1679.3785</v>
      </c>
      <c r="E2345" s="31" t="s">
        <v>2407</v>
      </c>
      <c r="F2345" s="35" t="str">
        <f>INDEX('Crosswalk Particulates'!$B:$B,MATCH('2017 EPA Data'!A2345,'Crosswalk Particulates'!$A:$A,0))</f>
        <v>process-other-industry</v>
      </c>
      <c r="G2345" s="39">
        <f>INDEX('Crosswalk Particulates'!$E:$E,MATCH('2017 EPA Data'!$B2345,'Crosswalk Particulates'!$D:$D,0))</f>
        <v>0</v>
      </c>
      <c r="H2345" s="50">
        <f t="shared" si="36"/>
        <v>0</v>
      </c>
    </row>
    <row r="2346" spans="1:8" hidden="1">
      <c r="A2346" s="31" t="s">
        <v>2496</v>
      </c>
      <c r="B2346" s="31" t="s">
        <v>2539</v>
      </c>
      <c r="C2346" s="31" t="s">
        <v>2406</v>
      </c>
      <c r="D2346" s="41">
        <v>1673.246093</v>
      </c>
      <c r="E2346" s="31" t="s">
        <v>2407</v>
      </c>
      <c r="F2346" s="35" t="str">
        <f>INDEX('Crosswalk Particulates'!$B:$B,MATCH('2017 EPA Data'!A2346,'Crosswalk Particulates'!$A:$A,0))</f>
        <v>process-cement-industry</v>
      </c>
      <c r="G2346" s="39">
        <f>INDEX('Crosswalk Particulates'!$E:$E,MATCH('2017 EPA Data'!$B2346,'Crosswalk Particulates'!$D:$D,0))</f>
        <v>0</v>
      </c>
      <c r="H2346" s="50">
        <f t="shared" si="36"/>
        <v>0</v>
      </c>
    </row>
    <row r="2347" spans="1:8" hidden="1">
      <c r="A2347" s="31" t="s">
        <v>2436</v>
      </c>
      <c r="B2347" s="31" t="s">
        <v>2672</v>
      </c>
      <c r="C2347" s="31" t="s">
        <v>2406</v>
      </c>
      <c r="D2347" s="41">
        <v>1665.74162</v>
      </c>
      <c r="E2347" s="31" t="s">
        <v>2407</v>
      </c>
      <c r="F2347" s="35" t="str">
        <f>INDEX('Crosswalk Particulates'!$B:$B,MATCH('2017 EPA Data'!A2347,'Crosswalk Particulates'!$A:$A,0))</f>
        <v>process-other-industry</v>
      </c>
      <c r="G2347" s="39">
        <f>INDEX('Crosswalk Particulates'!$E:$E,MATCH('2017 EPA Data'!$B2347,'Crosswalk Particulates'!$D:$D,0))</f>
        <v>0</v>
      </c>
      <c r="H2347" s="50">
        <f t="shared" si="36"/>
        <v>0</v>
      </c>
    </row>
    <row r="2348" spans="1:8" hidden="1">
      <c r="A2348" s="31" t="s">
        <v>2438</v>
      </c>
      <c r="B2348" s="31" t="s">
        <v>2548</v>
      </c>
      <c r="C2348" s="31" t="s">
        <v>2406</v>
      </c>
      <c r="D2348" s="41">
        <v>1661.5189800323985</v>
      </c>
      <c r="E2348" s="31" t="s">
        <v>2407</v>
      </c>
      <c r="F2348" s="35" t="str">
        <f>INDEX('Crosswalk Particulates'!$B:$B,MATCH('2017 EPA Data'!A2348,'Crosswalk Particulates'!$A:$A,0))</f>
        <v>Residential Buildings Sector</v>
      </c>
      <c r="G2348" s="39">
        <f>INDEX('Crosswalk Particulates'!$E:$E,MATCH('2017 EPA Data'!$B2348,'Crosswalk Particulates'!$D:$D,0))</f>
        <v>0</v>
      </c>
      <c r="H2348" s="50">
        <f t="shared" si="36"/>
        <v>0</v>
      </c>
    </row>
    <row r="2349" spans="1:8" hidden="1">
      <c r="A2349" s="31" t="s">
        <v>2538</v>
      </c>
      <c r="B2349" s="31" t="s">
        <v>2483</v>
      </c>
      <c r="C2349" s="31" t="s">
        <v>2406</v>
      </c>
      <c r="D2349" s="41">
        <v>1660</v>
      </c>
      <c r="E2349" s="31" t="s">
        <v>2407</v>
      </c>
      <c r="F2349" s="35" t="str">
        <f>INDEX('Crosswalk Particulates'!$B:$B,MATCH('2017 EPA Data'!A2349,'Crosswalk Particulates'!$A:$A,0))</f>
        <v>Electricity Sector</v>
      </c>
      <c r="G2349" s="39">
        <f>INDEX('Crosswalk Particulates'!$E:$E,MATCH('2017 EPA Data'!$B2349,'Crosswalk Particulates'!$D:$D,0))</f>
        <v>0</v>
      </c>
      <c r="H2349" s="50">
        <f t="shared" si="36"/>
        <v>0</v>
      </c>
    </row>
    <row r="2350" spans="1:8" hidden="1">
      <c r="A2350" s="31" t="s">
        <v>2419</v>
      </c>
      <c r="B2350" s="31" t="s">
        <v>2578</v>
      </c>
      <c r="C2350" s="31" t="s">
        <v>2406</v>
      </c>
      <c r="D2350" s="41">
        <v>1658.919887866</v>
      </c>
      <c r="E2350" s="31" t="s">
        <v>2407</v>
      </c>
      <c r="F2350" s="35" t="str">
        <f>INDEX('Crosswalk Particulates'!$B:$B,MATCH('2017 EPA Data'!A2350,'Crosswalk Particulates'!$A:$A,0))</f>
        <v>process-other-industry</v>
      </c>
      <c r="G2350" s="39">
        <f>INDEX('Crosswalk Particulates'!$E:$E,MATCH('2017 EPA Data'!$B2350,'Crosswalk Particulates'!$D:$D,0))</f>
        <v>0</v>
      </c>
      <c r="H2350" s="50">
        <f t="shared" si="36"/>
        <v>0</v>
      </c>
    </row>
    <row r="2351" spans="1:8" hidden="1">
      <c r="A2351" s="31" t="s">
        <v>2436</v>
      </c>
      <c r="B2351" s="31" t="s">
        <v>2568</v>
      </c>
      <c r="C2351" s="31" t="s">
        <v>2406</v>
      </c>
      <c r="D2351" s="41">
        <v>1658.8424199999999</v>
      </c>
      <c r="E2351" s="31" t="s">
        <v>2407</v>
      </c>
      <c r="F2351" s="35" t="str">
        <f>INDEX('Crosswalk Particulates'!$B:$B,MATCH('2017 EPA Data'!A2351,'Crosswalk Particulates'!$A:$A,0))</f>
        <v>process-other-industry</v>
      </c>
      <c r="G2351" s="39">
        <f>INDEX('Crosswalk Particulates'!$E:$E,MATCH('2017 EPA Data'!$B2351,'Crosswalk Particulates'!$D:$D,0))</f>
        <v>0</v>
      </c>
      <c r="H2351" s="50">
        <f t="shared" si="36"/>
        <v>0</v>
      </c>
    </row>
    <row r="2352" spans="1:8" hidden="1">
      <c r="A2352" s="31" t="s">
        <v>2471</v>
      </c>
      <c r="B2352" s="31" t="s">
        <v>2469</v>
      </c>
      <c r="C2352" s="31" t="s">
        <v>2406</v>
      </c>
      <c r="D2352" s="41">
        <v>1655.7070040000001</v>
      </c>
      <c r="E2352" s="31" t="s">
        <v>2407</v>
      </c>
      <c r="F2352" s="35" t="str">
        <f>INDEX('Crosswalk Particulates'!$B:$B,MATCH('2017 EPA Data'!A2352,'Crosswalk Particulates'!$A:$A,0))</f>
        <v>Commercial Buildings Sector</v>
      </c>
      <c r="G2352" s="39">
        <f>INDEX('Crosswalk Particulates'!$E:$E,MATCH('2017 EPA Data'!$B2352,'Crosswalk Particulates'!$D:$D,0))</f>
        <v>0</v>
      </c>
      <c r="H2352" s="50">
        <f t="shared" si="36"/>
        <v>0</v>
      </c>
    </row>
    <row r="2353" spans="1:8" hidden="1">
      <c r="A2353" s="31" t="s">
        <v>2518</v>
      </c>
      <c r="B2353" s="31" t="s">
        <v>2447</v>
      </c>
      <c r="C2353" s="31" t="s">
        <v>2406</v>
      </c>
      <c r="D2353" s="41">
        <v>1648.71857906641</v>
      </c>
      <c r="E2353" s="31" t="s">
        <v>2407</v>
      </c>
      <c r="F2353" s="35" t="str">
        <f>INDEX('Crosswalk Particulates'!$B:$B,MATCH('2017 EPA Data'!A2353,'Crosswalk Particulates'!$A:$A,0))</f>
        <v>industry-fuel-oil</v>
      </c>
      <c r="G2353" s="39">
        <f>INDEX('Crosswalk Particulates'!$E:$E,MATCH('2017 EPA Data'!$B2353,'Crosswalk Particulates'!$D:$D,0))</f>
        <v>0</v>
      </c>
      <c r="H2353" s="50">
        <f t="shared" si="36"/>
        <v>0</v>
      </c>
    </row>
    <row r="2354" spans="1:8" hidden="1">
      <c r="A2354" s="31" t="s">
        <v>2440</v>
      </c>
      <c r="B2354" s="31" t="s">
        <v>2580</v>
      </c>
      <c r="C2354" s="31" t="s">
        <v>2406</v>
      </c>
      <c r="D2354" s="41">
        <v>1644.04</v>
      </c>
      <c r="E2354" s="31" t="s">
        <v>2407</v>
      </c>
      <c r="F2354" s="35" t="str">
        <f>INDEX('Crosswalk Particulates'!$B:$B,MATCH('2017 EPA Data'!A2354,'Crosswalk Particulates'!$A:$A,0))</f>
        <v>industry-fuel-natural gas</v>
      </c>
      <c r="G2354" s="39">
        <f>INDEX('Crosswalk Particulates'!$E:$E,MATCH('2017 EPA Data'!$B2354,'Crosswalk Particulates'!$D:$D,0))</f>
        <v>0</v>
      </c>
      <c r="H2354" s="50">
        <f t="shared" si="36"/>
        <v>0</v>
      </c>
    </row>
    <row r="2355" spans="1:8" hidden="1">
      <c r="A2355" s="31" t="s">
        <v>2558</v>
      </c>
      <c r="B2355" s="31" t="s">
        <v>2472</v>
      </c>
      <c r="D2355" s="41">
        <v>1640.7560140000001</v>
      </c>
      <c r="E2355" s="31" t="s">
        <v>2407</v>
      </c>
      <c r="F2355" s="35" t="str">
        <f>INDEX('Crosswalk Particulates'!$B:$B,MATCH('2017 EPA Data'!A2355,'Crosswalk Particulates'!$A:$A,0))</f>
        <v>Commercial Buildings Sector</v>
      </c>
      <c r="G2355" s="39">
        <f>INDEX('Crosswalk Particulates'!$E:$E,MATCH('2017 EPA Data'!$B2355,'Crosswalk Particulates'!$D:$D,0))</f>
        <v>0</v>
      </c>
      <c r="H2355" s="50">
        <f t="shared" si="36"/>
        <v>0</v>
      </c>
    </row>
    <row r="2356" spans="1:8" hidden="1">
      <c r="A2356" s="31" t="s">
        <v>2473</v>
      </c>
      <c r="B2356" s="31" t="s">
        <v>2499</v>
      </c>
      <c r="C2356" s="31" t="s">
        <v>2446</v>
      </c>
      <c r="D2356" s="41">
        <v>1635.8923739700001</v>
      </c>
      <c r="E2356" s="31" t="s">
        <v>2411</v>
      </c>
      <c r="F2356" s="35" t="str">
        <f>INDEX('Crosswalk Particulates'!$B:$B,MATCH('2017 EPA Data'!A2356,'Crosswalk Particulates'!$A:$A,0))</f>
        <v>Electricity Sector</v>
      </c>
      <c r="G2356" s="39" t="str">
        <f>INDEX('Crosswalk Particulates'!$E:$E,MATCH('2017 EPA Data'!$B2356,'Crosswalk Particulates'!$D:$D,0))</f>
        <v>PM25</v>
      </c>
      <c r="H2356" s="50">
        <f t="shared" si="36"/>
        <v>1484058362.8652561</v>
      </c>
    </row>
    <row r="2357" spans="1:8" hidden="1">
      <c r="A2357" s="31" t="s">
        <v>2508</v>
      </c>
      <c r="B2357" s="31" t="s">
        <v>2648</v>
      </c>
      <c r="C2357" s="31" t="s">
        <v>2406</v>
      </c>
      <c r="D2357" s="41">
        <v>1634.15885</v>
      </c>
      <c r="E2357" s="31" t="s">
        <v>2407</v>
      </c>
      <c r="F2357" s="35" t="str">
        <f>INDEX('Crosswalk Particulates'!$B:$B,MATCH('2017 EPA Data'!A2357,'Crosswalk Particulates'!$A:$A,0))</f>
        <v>process-iron and steel-industry</v>
      </c>
      <c r="G2357" s="39">
        <f>INDEX('Crosswalk Particulates'!$E:$E,MATCH('2017 EPA Data'!$B2357,'Crosswalk Particulates'!$D:$D,0))</f>
        <v>0</v>
      </c>
      <c r="H2357" s="50">
        <f t="shared" si="36"/>
        <v>0</v>
      </c>
    </row>
    <row r="2358" spans="1:8" hidden="1">
      <c r="A2358" s="31" t="s">
        <v>2467</v>
      </c>
      <c r="B2358" s="31" t="s">
        <v>2596</v>
      </c>
      <c r="C2358" s="31" t="s">
        <v>2406</v>
      </c>
      <c r="D2358" s="41">
        <v>1632.677405998</v>
      </c>
      <c r="E2358" s="31" t="s">
        <v>2407</v>
      </c>
      <c r="F2358" s="35" t="str">
        <f>INDEX('Crosswalk Particulates'!$B:$B,MATCH('2017 EPA Data'!A2358,'Crosswalk Particulates'!$A:$A,0))</f>
        <v>process-chemicals-industry</v>
      </c>
      <c r="G2358" s="39">
        <f>INDEX('Crosswalk Particulates'!$E:$E,MATCH('2017 EPA Data'!$B2358,'Crosswalk Particulates'!$D:$D,0))</f>
        <v>0</v>
      </c>
      <c r="H2358" s="50">
        <f t="shared" si="36"/>
        <v>0</v>
      </c>
    </row>
    <row r="2359" spans="1:8" hidden="1">
      <c r="A2359" s="31" t="s">
        <v>2471</v>
      </c>
      <c r="B2359" s="31" t="s">
        <v>2519</v>
      </c>
      <c r="D2359" s="41">
        <v>1630.5524392222978</v>
      </c>
      <c r="E2359" s="31" t="s">
        <v>2411</v>
      </c>
      <c r="F2359" s="35" t="str">
        <f>INDEX('Crosswalk Particulates'!$B:$B,MATCH('2017 EPA Data'!A2359,'Crosswalk Particulates'!$A:$A,0))</f>
        <v>Commercial Buildings Sector</v>
      </c>
      <c r="G2359" s="39">
        <f>INDEX('Crosswalk Particulates'!$E:$E,MATCH('2017 EPA Data'!$B2359,'Crosswalk Particulates'!$D:$D,0))</f>
        <v>0</v>
      </c>
      <c r="H2359" s="50">
        <f t="shared" si="36"/>
        <v>1479214049.7884424</v>
      </c>
    </row>
    <row r="2360" spans="1:8" hidden="1">
      <c r="A2360" s="31" t="s">
        <v>2538</v>
      </c>
      <c r="B2360" s="31" t="s">
        <v>2604</v>
      </c>
      <c r="C2360" s="31" t="s">
        <v>2406</v>
      </c>
      <c r="D2360" s="41">
        <v>1629.4862932109461</v>
      </c>
      <c r="E2360" s="31" t="s">
        <v>2407</v>
      </c>
      <c r="F2360" s="35" t="str">
        <f>INDEX('Crosswalk Particulates'!$B:$B,MATCH('2017 EPA Data'!A2360,'Crosswalk Particulates'!$A:$A,0))</f>
        <v>Electricity Sector</v>
      </c>
      <c r="G2360" s="39">
        <f>INDEX('Crosswalk Particulates'!$E:$E,MATCH('2017 EPA Data'!$B2360,'Crosswalk Particulates'!$D:$D,0))</f>
        <v>0</v>
      </c>
      <c r="H2360" s="50">
        <f t="shared" si="36"/>
        <v>0</v>
      </c>
    </row>
    <row r="2361" spans="1:8" hidden="1">
      <c r="A2361" s="31" t="s">
        <v>2442</v>
      </c>
      <c r="B2361" s="31" t="s">
        <v>2611</v>
      </c>
      <c r="C2361" s="31" t="s">
        <v>2406</v>
      </c>
      <c r="D2361" s="41">
        <v>1628.1486199999999</v>
      </c>
      <c r="E2361" s="31" t="s">
        <v>2407</v>
      </c>
      <c r="F2361" s="35" t="str">
        <f>INDEX('Crosswalk Particulates'!$B:$B,MATCH('2017 EPA Data'!A2361,'Crosswalk Particulates'!$A:$A,0))</f>
        <v>process-other-industry</v>
      </c>
      <c r="G2361" s="39">
        <f>INDEX('Crosswalk Particulates'!$E:$E,MATCH('2017 EPA Data'!$B2361,'Crosswalk Particulates'!$D:$D,0))</f>
        <v>0</v>
      </c>
      <c r="H2361" s="50">
        <f t="shared" si="36"/>
        <v>0</v>
      </c>
    </row>
    <row r="2362" spans="1:8" hidden="1">
      <c r="A2362" s="31" t="s">
        <v>2538</v>
      </c>
      <c r="B2362" s="31" t="s">
        <v>2588</v>
      </c>
      <c r="C2362" s="31" t="s">
        <v>2406</v>
      </c>
      <c r="D2362" s="41">
        <v>1625.3826111999999</v>
      </c>
      <c r="E2362" s="31" t="s">
        <v>2407</v>
      </c>
      <c r="F2362" s="35" t="str">
        <f>INDEX('Crosswalk Particulates'!$B:$B,MATCH('2017 EPA Data'!A2362,'Crosswalk Particulates'!$A:$A,0))</f>
        <v>Electricity Sector</v>
      </c>
      <c r="G2362" s="39">
        <f>INDEX('Crosswalk Particulates'!$E:$E,MATCH('2017 EPA Data'!$B2362,'Crosswalk Particulates'!$D:$D,0))</f>
        <v>0</v>
      </c>
      <c r="H2362" s="50">
        <f t="shared" si="36"/>
        <v>0</v>
      </c>
    </row>
    <row r="2363" spans="1:8" hidden="1">
      <c r="A2363" s="31" t="s">
        <v>2448</v>
      </c>
      <c r="B2363" s="31" t="s">
        <v>2456</v>
      </c>
      <c r="C2363" s="31" t="s">
        <v>2406</v>
      </c>
      <c r="D2363" s="41">
        <v>1619.1525999999999</v>
      </c>
      <c r="E2363" s="31" t="s">
        <v>2407</v>
      </c>
      <c r="F2363" s="35" t="str">
        <f>INDEX('Crosswalk Particulates'!$B:$B,MATCH('2017 EPA Data'!A2363,'Crosswalk Particulates'!$A:$A,0))</f>
        <v>process-waste-industry</v>
      </c>
      <c r="G2363" s="39">
        <f>INDEX('Crosswalk Particulates'!$E:$E,MATCH('2017 EPA Data'!$B2363,'Crosswalk Particulates'!$D:$D,0))</f>
        <v>0</v>
      </c>
      <c r="H2363" s="50">
        <f t="shared" si="36"/>
        <v>0</v>
      </c>
    </row>
    <row r="2364" spans="1:8" hidden="1">
      <c r="A2364" s="31" t="s">
        <v>2470</v>
      </c>
      <c r="B2364" s="31" t="s">
        <v>2605</v>
      </c>
      <c r="D2364" s="41">
        <v>1614.6046657475165</v>
      </c>
      <c r="E2364" s="31" t="s">
        <v>2411</v>
      </c>
      <c r="F2364" s="35" t="str">
        <f>INDEX('Crosswalk Particulates'!$B:$B,MATCH('2017 EPA Data'!A2364,'Crosswalk Particulates'!$A:$A,0))</f>
        <v>Electricity Sector</v>
      </c>
      <c r="G2364" s="39" t="str">
        <f>INDEX('Crosswalk Particulates'!$E:$E,MATCH('2017 EPA Data'!$B2364,'Crosswalk Particulates'!$D:$D,0))</f>
        <v>BC</v>
      </c>
      <c r="H2364" s="50">
        <f t="shared" si="36"/>
        <v>1464746455.8495493</v>
      </c>
    </row>
    <row r="2365" spans="1:8" hidden="1">
      <c r="A2365" s="31" t="s">
        <v>2431</v>
      </c>
      <c r="B2365" s="31" t="s">
        <v>2642</v>
      </c>
      <c r="D2365" s="41">
        <v>1613.7518606687465</v>
      </c>
      <c r="E2365" s="31" t="s">
        <v>2411</v>
      </c>
      <c r="F2365" s="35" t="str">
        <f>INDEX('Crosswalk Particulates'!$B:$B,MATCH('2017 EPA Data'!A2365,'Crosswalk Particulates'!$A:$A,0))</f>
        <v>process-ngps-industry</v>
      </c>
      <c r="G2365" s="39">
        <f>INDEX('Crosswalk Particulates'!$E:$E,MATCH('2017 EPA Data'!$B2365,'Crosswalk Particulates'!$D:$D,0))</f>
        <v>0</v>
      </c>
      <c r="H2365" s="50">
        <f t="shared" si="36"/>
        <v>1463972803.1758277</v>
      </c>
    </row>
    <row r="2366" spans="1:8" hidden="1">
      <c r="A2366" s="31" t="s">
        <v>2558</v>
      </c>
      <c r="B2366" s="31" t="s">
        <v>2425</v>
      </c>
      <c r="C2366" s="31" t="s">
        <v>2406</v>
      </c>
      <c r="D2366" s="41">
        <v>1613.2311936526</v>
      </c>
      <c r="E2366" s="31" t="s">
        <v>2407</v>
      </c>
      <c r="F2366" s="35" t="str">
        <f>INDEX('Crosswalk Particulates'!$B:$B,MATCH('2017 EPA Data'!A2366,'Crosswalk Particulates'!$A:$A,0))</f>
        <v>Commercial Buildings Sector</v>
      </c>
      <c r="G2366" s="39">
        <f>INDEX('Crosswalk Particulates'!$E:$E,MATCH('2017 EPA Data'!$B2366,'Crosswalk Particulates'!$D:$D,0))</f>
        <v>0</v>
      </c>
      <c r="H2366" s="50">
        <f t="shared" si="36"/>
        <v>0</v>
      </c>
    </row>
    <row r="2367" spans="1:8" hidden="1">
      <c r="A2367" s="31" t="s">
        <v>2444</v>
      </c>
      <c r="B2367" s="31" t="s">
        <v>2654</v>
      </c>
      <c r="C2367" s="31" t="s">
        <v>2406</v>
      </c>
      <c r="D2367" s="41">
        <v>1607.93514</v>
      </c>
      <c r="E2367" s="31" t="s">
        <v>2407</v>
      </c>
      <c r="F2367" s="35" t="str">
        <f>INDEX('Crosswalk Particulates'!$B:$B,MATCH('2017 EPA Data'!A2367,'Crosswalk Particulates'!$A:$A,0))</f>
        <v>process-other-industry</v>
      </c>
      <c r="G2367" s="39">
        <f>INDEX('Crosswalk Particulates'!$E:$E,MATCH('2017 EPA Data'!$B2367,'Crosswalk Particulates'!$D:$D,0))</f>
        <v>0</v>
      </c>
      <c r="H2367" s="50">
        <f t="shared" si="36"/>
        <v>0</v>
      </c>
    </row>
    <row r="2368" spans="1:8" hidden="1">
      <c r="A2368" s="31" t="s">
        <v>2454</v>
      </c>
      <c r="B2368" s="31" t="s">
        <v>2644</v>
      </c>
      <c r="C2368" s="31" t="s">
        <v>2406</v>
      </c>
      <c r="D2368" s="41">
        <v>1600</v>
      </c>
      <c r="E2368" s="31" t="s">
        <v>2407</v>
      </c>
      <c r="F2368" s="35" t="str">
        <f>INDEX('Crosswalk Particulates'!$B:$B,MATCH('2017 EPA Data'!A2368,'Crosswalk Particulates'!$A:$A,0))</f>
        <v>Electricity Sector</v>
      </c>
      <c r="G2368" s="39">
        <f>INDEX('Crosswalk Particulates'!$E:$E,MATCH('2017 EPA Data'!$B2368,'Crosswalk Particulates'!$D:$D,0))</f>
        <v>0</v>
      </c>
      <c r="H2368" s="50">
        <f t="shared" si="36"/>
        <v>0</v>
      </c>
    </row>
    <row r="2369" spans="1:8" hidden="1">
      <c r="A2369" s="31" t="s">
        <v>2497</v>
      </c>
      <c r="B2369" s="31" t="s">
        <v>2486</v>
      </c>
      <c r="C2369" s="31" t="s">
        <v>2410</v>
      </c>
      <c r="D2369" s="41">
        <v>1591.3466304040001</v>
      </c>
      <c r="E2369" s="31" t="s">
        <v>2411</v>
      </c>
      <c r="F2369" s="35" t="str">
        <f>INDEX('Crosswalk Particulates'!$B:$B,MATCH('2017 EPA Data'!A2369,'Crosswalk Particulates'!$A:$A,0))</f>
        <v>Electricity Sector</v>
      </c>
      <c r="G2369" s="39" t="str">
        <f>INDEX('Crosswalk Particulates'!$E:$E,MATCH('2017 EPA Data'!$B2369,'Crosswalk Particulates'!$D:$D,0))</f>
        <v>CH4</v>
      </c>
      <c r="H2369" s="50">
        <f t="shared" si="36"/>
        <v>1443647096.0111041</v>
      </c>
    </row>
    <row r="2370" spans="1:8" hidden="1">
      <c r="A2370" s="31" t="s">
        <v>2538</v>
      </c>
      <c r="B2370" s="31" t="s">
        <v>2445</v>
      </c>
      <c r="C2370" s="31" t="s">
        <v>2446</v>
      </c>
      <c r="D2370" s="41">
        <v>1583.9956453110981</v>
      </c>
      <c r="E2370" s="31" t="s">
        <v>2411</v>
      </c>
      <c r="F2370" s="35" t="str">
        <f>INDEX('Crosswalk Particulates'!$B:$B,MATCH('2017 EPA Data'!A2370,'Crosswalk Particulates'!$A:$A,0))</f>
        <v>Electricity Sector</v>
      </c>
      <c r="G2370" s="39" t="str">
        <f>INDEX('Crosswalk Particulates'!$E:$E,MATCH('2017 EPA Data'!$B2370,'Crosswalk Particulates'!$D:$D,0))</f>
        <v>VOC</v>
      </c>
      <c r="H2370" s="50">
        <f t="shared" si="36"/>
        <v>1436978386.5800893</v>
      </c>
    </row>
    <row r="2371" spans="1:8" hidden="1">
      <c r="A2371" s="31" t="s">
        <v>2484</v>
      </c>
      <c r="B2371" s="31" t="s">
        <v>2447</v>
      </c>
      <c r="C2371" s="31" t="s">
        <v>2406</v>
      </c>
      <c r="D2371" s="41">
        <v>1582.6168229668001</v>
      </c>
      <c r="E2371" s="31" t="s">
        <v>2407</v>
      </c>
      <c r="F2371" s="35" t="str">
        <f>INDEX('Crosswalk Particulates'!$B:$B,MATCH('2017 EPA Data'!A2371,'Crosswalk Particulates'!$A:$A,0))</f>
        <v>process-other-industry</v>
      </c>
      <c r="G2371" s="39">
        <f>INDEX('Crosswalk Particulates'!$E:$E,MATCH('2017 EPA Data'!$B2371,'Crosswalk Particulates'!$D:$D,0))</f>
        <v>0</v>
      </c>
      <c r="H2371" s="50">
        <f t="shared" si="36"/>
        <v>0</v>
      </c>
    </row>
    <row r="2372" spans="1:8" hidden="1">
      <c r="A2372" s="31" t="s">
        <v>2408</v>
      </c>
      <c r="B2372" s="31" t="s">
        <v>2633</v>
      </c>
      <c r="C2372" s="31" t="s">
        <v>2406</v>
      </c>
      <c r="D2372" s="41">
        <v>1580.9015015099999</v>
      </c>
      <c r="E2372" s="31" t="s">
        <v>2407</v>
      </c>
      <c r="F2372" s="35" t="str">
        <f>INDEX('Crosswalk Particulates'!$B:$B,MATCH('2017 EPA Data'!A2372,'Crosswalk Particulates'!$A:$A,0))</f>
        <v>process-other-industry</v>
      </c>
      <c r="G2372" s="39">
        <f>INDEX('Crosswalk Particulates'!$E:$E,MATCH('2017 EPA Data'!$B2372,'Crosswalk Particulates'!$D:$D,0))</f>
        <v>0</v>
      </c>
      <c r="H2372" s="50">
        <f t="shared" ref="H2372:H2435" si="37">IF(E2372="TON",D2372/metricton_to_shortton,0)*10^6</f>
        <v>0</v>
      </c>
    </row>
    <row r="2373" spans="1:8" hidden="1">
      <c r="A2373" s="31" t="s">
        <v>2489</v>
      </c>
      <c r="B2373" s="31" t="s">
        <v>2535</v>
      </c>
      <c r="C2373" s="31" t="s">
        <v>2406</v>
      </c>
      <c r="D2373" s="41">
        <v>1577.3316248399999</v>
      </c>
      <c r="E2373" s="31" t="s">
        <v>2407</v>
      </c>
      <c r="F2373" s="35" t="str">
        <f>INDEX('Crosswalk Particulates'!$B:$B,MATCH('2017 EPA Data'!A2373,'Crosswalk Particulates'!$A:$A,0))</f>
        <v>industry-fuel-biomass</v>
      </c>
      <c r="G2373" s="39">
        <f>INDEX('Crosswalk Particulates'!$E:$E,MATCH('2017 EPA Data'!$B2373,'Crosswalk Particulates'!$D:$D,0))</f>
        <v>0</v>
      </c>
      <c r="H2373" s="50">
        <f t="shared" si="37"/>
        <v>0</v>
      </c>
    </row>
    <row r="2374" spans="1:8" hidden="1">
      <c r="A2374" s="31" t="s">
        <v>2440</v>
      </c>
      <c r="B2374" s="31" t="s">
        <v>2557</v>
      </c>
      <c r="C2374" s="31" t="s">
        <v>2406</v>
      </c>
      <c r="D2374" s="41">
        <v>1571.4480465830047</v>
      </c>
      <c r="E2374" s="31" t="s">
        <v>2407</v>
      </c>
      <c r="F2374" s="35" t="str">
        <f>INDEX('Crosswalk Particulates'!$B:$B,MATCH('2017 EPA Data'!A2374,'Crosswalk Particulates'!$A:$A,0))</f>
        <v>industry-fuel-natural gas</v>
      </c>
      <c r="G2374" s="39">
        <f>INDEX('Crosswalk Particulates'!$E:$E,MATCH('2017 EPA Data'!$B2374,'Crosswalk Particulates'!$D:$D,0))</f>
        <v>0</v>
      </c>
      <c r="H2374" s="50">
        <f t="shared" si="37"/>
        <v>0</v>
      </c>
    </row>
    <row r="2375" spans="1:8" hidden="1">
      <c r="A2375" s="31" t="s">
        <v>2497</v>
      </c>
      <c r="B2375" s="31" t="s">
        <v>2519</v>
      </c>
      <c r="D2375" s="41">
        <v>1558.2870829980202</v>
      </c>
      <c r="E2375" s="31" t="s">
        <v>2411</v>
      </c>
      <c r="F2375" s="35" t="str">
        <f>INDEX('Crosswalk Particulates'!$B:$B,MATCH('2017 EPA Data'!A2375,'Crosswalk Particulates'!$A:$A,0))</f>
        <v>Electricity Sector</v>
      </c>
      <c r="G2375" s="39">
        <f>INDEX('Crosswalk Particulates'!$E:$E,MATCH('2017 EPA Data'!$B2375,'Crosswalk Particulates'!$D:$D,0))</f>
        <v>0</v>
      </c>
      <c r="H2375" s="50">
        <f t="shared" si="37"/>
        <v>1413655943.4260964</v>
      </c>
    </row>
    <row r="2376" spans="1:8" hidden="1">
      <c r="A2376" s="31" t="s">
        <v>2581</v>
      </c>
      <c r="B2376" s="31" t="s">
        <v>2494</v>
      </c>
      <c r="C2376" s="31" t="s">
        <v>2446</v>
      </c>
      <c r="D2376" s="41">
        <v>1558.1897053691384</v>
      </c>
      <c r="E2376" s="31" t="s">
        <v>2411</v>
      </c>
      <c r="F2376" s="35" t="str">
        <f>INDEX('Crosswalk Particulates'!$B:$B,MATCH('2017 EPA Data'!A2376,'Crosswalk Particulates'!$A:$A,0))</f>
        <v>Residential Buildings Sector</v>
      </c>
      <c r="G2376" s="39">
        <f>INDEX('Crosswalk Particulates'!$E:$E,MATCH('2017 EPA Data'!$B2376,'Crosswalk Particulates'!$D:$D,0))</f>
        <v>0</v>
      </c>
      <c r="H2376" s="50">
        <f t="shared" si="37"/>
        <v>1413567603.8220994</v>
      </c>
    </row>
    <row r="2377" spans="1:8" hidden="1">
      <c r="A2377" s="31" t="s">
        <v>2431</v>
      </c>
      <c r="B2377" s="31" t="s">
        <v>2584</v>
      </c>
      <c r="C2377" s="31" t="s">
        <v>2406</v>
      </c>
      <c r="D2377" s="41">
        <v>1556.3854862307255</v>
      </c>
      <c r="E2377" s="31" t="s">
        <v>2407</v>
      </c>
      <c r="F2377" s="35" t="str">
        <f>INDEX('Crosswalk Particulates'!$B:$B,MATCH('2017 EPA Data'!A2377,'Crosswalk Particulates'!$A:$A,0))</f>
        <v>process-ngps-industry</v>
      </c>
      <c r="G2377" s="39">
        <f>INDEX('Crosswalk Particulates'!$E:$E,MATCH('2017 EPA Data'!$B2377,'Crosswalk Particulates'!$D:$D,0))</f>
        <v>0</v>
      </c>
      <c r="H2377" s="50">
        <f t="shared" si="37"/>
        <v>0</v>
      </c>
    </row>
    <row r="2378" spans="1:8" hidden="1">
      <c r="A2378" s="31" t="s">
        <v>2475</v>
      </c>
      <c r="B2378" s="31" t="s">
        <v>2595</v>
      </c>
      <c r="C2378" s="31" t="s">
        <v>2406</v>
      </c>
      <c r="D2378" s="41">
        <v>1556.1211605180235</v>
      </c>
      <c r="E2378" s="31" t="s">
        <v>2407</v>
      </c>
      <c r="F2378" s="35" t="str">
        <f>INDEX('Crosswalk Particulates'!$B:$B,MATCH('2017 EPA Data'!A2378,'Crosswalk Particulates'!$A:$A,0))</f>
        <v>process-other-industry</v>
      </c>
      <c r="G2378" s="39">
        <f>INDEX('Crosswalk Particulates'!$E:$E,MATCH('2017 EPA Data'!$B2378,'Crosswalk Particulates'!$D:$D,0))</f>
        <v>0</v>
      </c>
      <c r="H2378" s="50">
        <f t="shared" si="37"/>
        <v>0</v>
      </c>
    </row>
    <row r="2379" spans="1:8" hidden="1">
      <c r="A2379" s="31" t="s">
        <v>2521</v>
      </c>
      <c r="B2379" s="31" t="s">
        <v>2530</v>
      </c>
      <c r="C2379" s="31" t="s">
        <v>2406</v>
      </c>
      <c r="D2379" s="41">
        <v>1555.9631079999999</v>
      </c>
      <c r="E2379" s="31" t="s">
        <v>2407</v>
      </c>
      <c r="F2379" s="35" t="str">
        <f>INDEX('Crosswalk Particulates'!$B:$B,MATCH('2017 EPA Data'!A2379,'Crosswalk Particulates'!$A:$A,0))</f>
        <v>industry-fuel-other</v>
      </c>
      <c r="G2379" s="39">
        <f>INDEX('Crosswalk Particulates'!$E:$E,MATCH('2017 EPA Data'!$B2379,'Crosswalk Particulates'!$D:$D,0))</f>
        <v>0</v>
      </c>
      <c r="H2379" s="50">
        <f t="shared" si="37"/>
        <v>0</v>
      </c>
    </row>
    <row r="2380" spans="1:8" hidden="1">
      <c r="A2380" s="31" t="s">
        <v>2520</v>
      </c>
      <c r="B2380" s="31" t="s">
        <v>2417</v>
      </c>
      <c r="C2380" s="31" t="s">
        <v>2406</v>
      </c>
      <c r="D2380" s="41">
        <v>1554.2117737523999</v>
      </c>
      <c r="E2380" s="31" t="s">
        <v>2407</v>
      </c>
      <c r="F2380" s="35" t="str">
        <f>INDEX('Crosswalk Particulates'!$B:$B,MATCH('2017 EPA Data'!A2380,'Crosswalk Particulates'!$A:$A,0))</f>
        <v>Residential Buildings Sector</v>
      </c>
      <c r="G2380" s="39">
        <f>INDEX('Crosswalk Particulates'!$E:$E,MATCH('2017 EPA Data'!$B2380,'Crosswalk Particulates'!$D:$D,0))</f>
        <v>0</v>
      </c>
      <c r="H2380" s="50">
        <f t="shared" si="37"/>
        <v>0</v>
      </c>
    </row>
    <row r="2381" spans="1:8" hidden="1">
      <c r="A2381" s="31" t="s">
        <v>2521</v>
      </c>
      <c r="B2381" s="31" t="s">
        <v>2600</v>
      </c>
      <c r="C2381" s="31" t="s">
        <v>2406</v>
      </c>
      <c r="D2381" s="41">
        <v>1547.00278</v>
      </c>
      <c r="E2381" s="31" t="s">
        <v>2407</v>
      </c>
      <c r="F2381" s="35" t="str">
        <f>INDEX('Crosswalk Particulates'!$B:$B,MATCH('2017 EPA Data'!A2381,'Crosswalk Particulates'!$A:$A,0))</f>
        <v>industry-fuel-other</v>
      </c>
      <c r="G2381" s="39">
        <f>INDEX('Crosswalk Particulates'!$E:$E,MATCH('2017 EPA Data'!$B2381,'Crosswalk Particulates'!$D:$D,0))</f>
        <v>0</v>
      </c>
      <c r="H2381" s="50">
        <f t="shared" si="37"/>
        <v>0</v>
      </c>
    </row>
    <row r="2382" spans="1:8" hidden="1">
      <c r="A2382" s="31" t="s">
        <v>2490</v>
      </c>
      <c r="B2382" s="31" t="s">
        <v>2564</v>
      </c>
      <c r="C2382" s="31" t="s">
        <v>2406</v>
      </c>
      <c r="D2382" s="41">
        <v>1546.13128721258</v>
      </c>
      <c r="E2382" s="31" t="s">
        <v>2407</v>
      </c>
      <c r="F2382" s="35" t="str">
        <f>INDEX('Crosswalk Particulates'!$B:$B,MATCH('2017 EPA Data'!A2382,'Crosswalk Particulates'!$A:$A,0))</f>
        <v>Commercial Buildings Sector</v>
      </c>
      <c r="G2382" s="39">
        <f>INDEX('Crosswalk Particulates'!$E:$E,MATCH('2017 EPA Data'!$B2382,'Crosswalk Particulates'!$D:$D,0))</f>
        <v>0</v>
      </c>
      <c r="H2382" s="50">
        <f t="shared" si="37"/>
        <v>0</v>
      </c>
    </row>
    <row r="2383" spans="1:8" hidden="1">
      <c r="A2383" s="31" t="s">
        <v>2489</v>
      </c>
      <c r="B2383" s="31" t="s">
        <v>2583</v>
      </c>
      <c r="C2383" s="31" t="s">
        <v>2406</v>
      </c>
      <c r="D2383" s="41">
        <v>1541.54668710736</v>
      </c>
      <c r="E2383" s="31" t="s">
        <v>2407</v>
      </c>
      <c r="F2383" s="35" t="str">
        <f>INDEX('Crosswalk Particulates'!$B:$B,MATCH('2017 EPA Data'!A2383,'Crosswalk Particulates'!$A:$A,0))</f>
        <v>industry-fuel-biomass</v>
      </c>
      <c r="G2383" s="39">
        <f>INDEX('Crosswalk Particulates'!$E:$E,MATCH('2017 EPA Data'!$B2383,'Crosswalk Particulates'!$D:$D,0))</f>
        <v>0</v>
      </c>
      <c r="H2383" s="50">
        <f t="shared" si="37"/>
        <v>0</v>
      </c>
    </row>
    <row r="2384" spans="1:8" hidden="1">
      <c r="A2384" s="31" t="s">
        <v>2443</v>
      </c>
      <c r="B2384" s="31" t="s">
        <v>2584</v>
      </c>
      <c r="C2384" s="31" t="s">
        <v>2406</v>
      </c>
      <c r="D2384" s="41">
        <v>1538.6996684016526</v>
      </c>
      <c r="E2384" s="31" t="s">
        <v>2407</v>
      </c>
      <c r="F2384" s="35" t="str">
        <f>INDEX('Crosswalk Particulates'!$B:$B,MATCH('2017 EPA Data'!A2384,'Crosswalk Particulates'!$A:$A,0))</f>
        <v>Transportation Sector</v>
      </c>
      <c r="G2384" s="39">
        <f>INDEX('Crosswalk Particulates'!$E:$E,MATCH('2017 EPA Data'!$B2384,'Crosswalk Particulates'!$D:$D,0))</f>
        <v>0</v>
      </c>
      <c r="H2384" s="50">
        <f t="shared" si="37"/>
        <v>0</v>
      </c>
    </row>
    <row r="2385" spans="1:8" hidden="1">
      <c r="A2385" s="31" t="s">
        <v>2554</v>
      </c>
      <c r="B2385" s="31" t="s">
        <v>2428</v>
      </c>
      <c r="C2385" s="31" t="s">
        <v>2406</v>
      </c>
      <c r="D2385" s="41">
        <v>1529.6650999999999</v>
      </c>
      <c r="E2385" s="31" t="s">
        <v>2407</v>
      </c>
      <c r="F2385" s="35" t="str">
        <f>INDEX('Crosswalk Particulates'!$B:$B,MATCH('2017 EPA Data'!A2385,'Crosswalk Particulates'!$A:$A,0))</f>
        <v>Commercial Buildings Sector</v>
      </c>
      <c r="G2385" s="39">
        <f>INDEX('Crosswalk Particulates'!$E:$E,MATCH('2017 EPA Data'!$B2385,'Crosswalk Particulates'!$D:$D,0))</f>
        <v>0</v>
      </c>
      <c r="H2385" s="50">
        <f t="shared" si="37"/>
        <v>0</v>
      </c>
    </row>
    <row r="2386" spans="1:8" hidden="1">
      <c r="A2386" s="31" t="s">
        <v>2497</v>
      </c>
      <c r="B2386" s="31" t="s">
        <v>2534</v>
      </c>
      <c r="C2386" s="31" t="s">
        <v>2406</v>
      </c>
      <c r="D2386" s="41">
        <v>1528.951824969</v>
      </c>
      <c r="E2386" s="31" t="s">
        <v>2407</v>
      </c>
      <c r="F2386" s="35" t="str">
        <f>INDEX('Crosswalk Particulates'!$B:$B,MATCH('2017 EPA Data'!A2386,'Crosswalk Particulates'!$A:$A,0))</f>
        <v>Electricity Sector</v>
      </c>
      <c r="G2386" s="39">
        <f>INDEX('Crosswalk Particulates'!$E:$E,MATCH('2017 EPA Data'!$B2386,'Crosswalk Particulates'!$D:$D,0))</f>
        <v>0</v>
      </c>
      <c r="H2386" s="50">
        <f t="shared" si="37"/>
        <v>0</v>
      </c>
    </row>
    <row r="2387" spans="1:8" hidden="1">
      <c r="A2387" s="31" t="s">
        <v>2423</v>
      </c>
      <c r="B2387" s="31" t="s">
        <v>2515</v>
      </c>
      <c r="C2387" s="31" t="s">
        <v>2406</v>
      </c>
      <c r="D2387" s="41">
        <v>1526.2987194411635</v>
      </c>
      <c r="E2387" s="31" t="s">
        <v>2407</v>
      </c>
      <c r="F2387" s="35" t="str">
        <f>INDEX('Crosswalk Particulates'!$B:$B,MATCH('2017 EPA Data'!A2387,'Crosswalk Particulates'!$A:$A,0))</f>
        <v>Other-EPA</v>
      </c>
      <c r="G2387" s="39">
        <f>INDEX('Crosswalk Particulates'!$E:$E,MATCH('2017 EPA Data'!$B2387,'Crosswalk Particulates'!$D:$D,0))</f>
        <v>0</v>
      </c>
      <c r="H2387" s="50">
        <f t="shared" si="37"/>
        <v>0</v>
      </c>
    </row>
    <row r="2388" spans="1:8" hidden="1">
      <c r="A2388" s="31" t="s">
        <v>2521</v>
      </c>
      <c r="B2388" s="31" t="s">
        <v>2457</v>
      </c>
      <c r="C2388" s="31" t="s">
        <v>2406</v>
      </c>
      <c r="D2388" s="41">
        <v>1521.3776314090001</v>
      </c>
      <c r="E2388" s="31" t="s">
        <v>2407</v>
      </c>
      <c r="F2388" s="35" t="str">
        <f>INDEX('Crosswalk Particulates'!$B:$B,MATCH('2017 EPA Data'!A2388,'Crosswalk Particulates'!$A:$A,0))</f>
        <v>industry-fuel-other</v>
      </c>
      <c r="G2388" s="39">
        <f>INDEX('Crosswalk Particulates'!$E:$E,MATCH('2017 EPA Data'!$B2388,'Crosswalk Particulates'!$D:$D,0))</f>
        <v>0</v>
      </c>
      <c r="H2388" s="50">
        <f t="shared" si="37"/>
        <v>0</v>
      </c>
    </row>
    <row r="2389" spans="1:8" hidden="1">
      <c r="A2389" s="31" t="s">
        <v>2408</v>
      </c>
      <c r="B2389" s="31" t="s">
        <v>2660</v>
      </c>
      <c r="C2389" s="31" t="s">
        <v>2406</v>
      </c>
      <c r="D2389" s="41">
        <v>1518.61</v>
      </c>
      <c r="E2389" s="31" t="s">
        <v>2407</v>
      </c>
      <c r="F2389" s="35" t="str">
        <f>INDEX('Crosswalk Particulates'!$B:$B,MATCH('2017 EPA Data'!A2389,'Crosswalk Particulates'!$A:$A,0))</f>
        <v>process-other-industry</v>
      </c>
      <c r="G2389" s="39">
        <f>INDEX('Crosswalk Particulates'!$E:$E,MATCH('2017 EPA Data'!$B2389,'Crosswalk Particulates'!$D:$D,0))</f>
        <v>0</v>
      </c>
      <c r="H2389" s="50">
        <f t="shared" si="37"/>
        <v>0</v>
      </c>
    </row>
    <row r="2390" spans="1:8" hidden="1">
      <c r="A2390" s="31" t="s">
        <v>2448</v>
      </c>
      <c r="B2390" s="31" t="s">
        <v>2552</v>
      </c>
      <c r="C2390" s="31" t="s">
        <v>2406</v>
      </c>
      <c r="D2390" s="41">
        <v>1512.7421709</v>
      </c>
      <c r="E2390" s="31" t="s">
        <v>2407</v>
      </c>
      <c r="F2390" s="35" t="str">
        <f>INDEX('Crosswalk Particulates'!$B:$B,MATCH('2017 EPA Data'!A2390,'Crosswalk Particulates'!$A:$A,0))</f>
        <v>process-waste-industry</v>
      </c>
      <c r="G2390" s="39">
        <f>INDEX('Crosswalk Particulates'!$E:$E,MATCH('2017 EPA Data'!$B2390,'Crosswalk Particulates'!$D:$D,0))</f>
        <v>0</v>
      </c>
      <c r="H2390" s="50">
        <f t="shared" si="37"/>
        <v>0</v>
      </c>
    </row>
    <row r="2391" spans="1:8" hidden="1">
      <c r="A2391" s="31" t="s">
        <v>2581</v>
      </c>
      <c r="B2391" s="31" t="s">
        <v>2519</v>
      </c>
      <c r="D2391" s="41">
        <v>1506.0631623217278</v>
      </c>
      <c r="E2391" s="31" t="s">
        <v>2411</v>
      </c>
      <c r="F2391" s="35" t="str">
        <f>INDEX('Crosswalk Particulates'!$B:$B,MATCH('2017 EPA Data'!A2391,'Crosswalk Particulates'!$A:$A,0))</f>
        <v>Residential Buildings Sector</v>
      </c>
      <c r="G2391" s="39">
        <f>INDEX('Crosswalk Particulates'!$E:$E,MATCH('2017 EPA Data'!$B2391,'Crosswalk Particulates'!$D:$D,0))</f>
        <v>0</v>
      </c>
      <c r="H2391" s="50">
        <f t="shared" si="37"/>
        <v>1366279143.1827054</v>
      </c>
    </row>
    <row r="2392" spans="1:8" hidden="1">
      <c r="A2392" s="31" t="s">
        <v>2521</v>
      </c>
      <c r="B2392" s="31" t="s">
        <v>2556</v>
      </c>
      <c r="C2392" s="31" t="s">
        <v>2406</v>
      </c>
      <c r="D2392" s="41">
        <v>1498.15272</v>
      </c>
      <c r="E2392" s="31" t="s">
        <v>2407</v>
      </c>
      <c r="F2392" s="35" t="str">
        <f>INDEX('Crosswalk Particulates'!$B:$B,MATCH('2017 EPA Data'!A2392,'Crosswalk Particulates'!$A:$A,0))</f>
        <v>industry-fuel-other</v>
      </c>
      <c r="G2392" s="39">
        <f>INDEX('Crosswalk Particulates'!$E:$E,MATCH('2017 EPA Data'!$B2392,'Crosswalk Particulates'!$D:$D,0))</f>
        <v>0</v>
      </c>
      <c r="H2392" s="50">
        <f t="shared" si="37"/>
        <v>0</v>
      </c>
    </row>
    <row r="2393" spans="1:8" hidden="1">
      <c r="A2393" s="31" t="s">
        <v>2554</v>
      </c>
      <c r="B2393" s="31" t="s">
        <v>2460</v>
      </c>
      <c r="C2393" s="31" t="s">
        <v>2406</v>
      </c>
      <c r="D2393" s="41">
        <v>1497.8481999999999</v>
      </c>
      <c r="E2393" s="31" t="s">
        <v>2407</v>
      </c>
      <c r="F2393" s="35" t="str">
        <f>INDEX('Crosswalk Particulates'!$B:$B,MATCH('2017 EPA Data'!A2393,'Crosswalk Particulates'!$A:$A,0))</f>
        <v>Commercial Buildings Sector</v>
      </c>
      <c r="G2393" s="39">
        <f>INDEX('Crosswalk Particulates'!$E:$E,MATCH('2017 EPA Data'!$B2393,'Crosswalk Particulates'!$D:$D,0))</f>
        <v>0</v>
      </c>
      <c r="H2393" s="50">
        <f t="shared" si="37"/>
        <v>0</v>
      </c>
    </row>
    <row r="2394" spans="1:8" hidden="1">
      <c r="A2394" s="31" t="s">
        <v>2444</v>
      </c>
      <c r="B2394" s="31" t="s">
        <v>2595</v>
      </c>
      <c r="C2394" s="31" t="s">
        <v>2406</v>
      </c>
      <c r="D2394" s="41">
        <v>1495.12162104</v>
      </c>
      <c r="E2394" s="31" t="s">
        <v>2407</v>
      </c>
      <c r="F2394" s="35" t="str">
        <f>INDEX('Crosswalk Particulates'!$B:$B,MATCH('2017 EPA Data'!A2394,'Crosswalk Particulates'!$A:$A,0))</f>
        <v>process-other-industry</v>
      </c>
      <c r="G2394" s="39">
        <f>INDEX('Crosswalk Particulates'!$E:$E,MATCH('2017 EPA Data'!$B2394,'Crosswalk Particulates'!$D:$D,0))</f>
        <v>0</v>
      </c>
      <c r="H2394" s="50">
        <f t="shared" si="37"/>
        <v>0</v>
      </c>
    </row>
    <row r="2395" spans="1:8" hidden="1">
      <c r="A2395" s="31" t="s">
        <v>2538</v>
      </c>
      <c r="B2395" s="31" t="s">
        <v>2519</v>
      </c>
      <c r="D2395" s="41">
        <v>1494.0241860074095</v>
      </c>
      <c r="E2395" s="31" t="s">
        <v>2411</v>
      </c>
      <c r="F2395" s="35" t="str">
        <f>INDEX('Crosswalk Particulates'!$B:$B,MATCH('2017 EPA Data'!A2395,'Crosswalk Particulates'!$A:$A,0))</f>
        <v>Electricity Sector</v>
      </c>
      <c r="G2395" s="39">
        <f>INDEX('Crosswalk Particulates'!$E:$E,MATCH('2017 EPA Data'!$B2395,'Crosswalk Particulates'!$D:$D,0))</f>
        <v>0</v>
      </c>
      <c r="H2395" s="50">
        <f t="shared" si="37"/>
        <v>1355357554.5966287</v>
      </c>
    </row>
    <row r="2396" spans="1:8" hidden="1">
      <c r="A2396" s="31" t="s">
        <v>2408</v>
      </c>
      <c r="B2396" s="31" t="s">
        <v>2673</v>
      </c>
      <c r="C2396" s="31" t="s">
        <v>2406</v>
      </c>
      <c r="D2396" s="41">
        <v>1492.6918000000001</v>
      </c>
      <c r="E2396" s="31" t="s">
        <v>2407</v>
      </c>
      <c r="F2396" s="35" t="str">
        <f>INDEX('Crosswalk Particulates'!$B:$B,MATCH('2017 EPA Data'!A2396,'Crosswalk Particulates'!$A:$A,0))</f>
        <v>process-other-industry</v>
      </c>
      <c r="G2396" s="39">
        <f>INDEX('Crosswalk Particulates'!$E:$E,MATCH('2017 EPA Data'!$B2396,'Crosswalk Particulates'!$D:$D,0))</f>
        <v>0</v>
      </c>
      <c r="H2396" s="50">
        <f t="shared" si="37"/>
        <v>0</v>
      </c>
    </row>
    <row r="2397" spans="1:8" hidden="1">
      <c r="A2397" s="31" t="s">
        <v>2440</v>
      </c>
      <c r="B2397" s="31" t="s">
        <v>2605</v>
      </c>
      <c r="D2397" s="41">
        <v>1489.7887288989377</v>
      </c>
      <c r="E2397" s="31" t="s">
        <v>2411</v>
      </c>
      <c r="F2397" s="35" t="str">
        <f>INDEX('Crosswalk Particulates'!$B:$B,MATCH('2017 EPA Data'!A2397,'Crosswalk Particulates'!$A:$A,0))</f>
        <v>industry-fuel-natural gas</v>
      </c>
      <c r="G2397" s="39" t="str">
        <f>INDEX('Crosswalk Particulates'!$E:$E,MATCH('2017 EPA Data'!$B2397,'Crosswalk Particulates'!$D:$D,0))</f>
        <v>BC</v>
      </c>
      <c r="H2397" s="50">
        <f t="shared" si="37"/>
        <v>1351515207.9713855</v>
      </c>
    </row>
    <row r="2398" spans="1:8" hidden="1">
      <c r="A2398" s="31" t="s">
        <v>2518</v>
      </c>
      <c r="B2398" s="31" t="s">
        <v>2605</v>
      </c>
      <c r="D2398" s="41">
        <v>1488.35771756795</v>
      </c>
      <c r="E2398" s="31" t="s">
        <v>2411</v>
      </c>
      <c r="F2398" s="35" t="str">
        <f>INDEX('Crosswalk Particulates'!$B:$B,MATCH('2017 EPA Data'!A2398,'Crosswalk Particulates'!$A:$A,0))</f>
        <v>industry-fuel-oil</v>
      </c>
      <c r="G2398" s="39" t="str">
        <f>INDEX('Crosswalk Particulates'!$E:$E,MATCH('2017 EPA Data'!$B2398,'Crosswalk Particulates'!$D:$D,0))</f>
        <v>BC</v>
      </c>
      <c r="H2398" s="50">
        <f t="shared" si="37"/>
        <v>1350217014.7852693</v>
      </c>
    </row>
    <row r="2399" spans="1:8" hidden="1">
      <c r="A2399" s="31" t="s">
        <v>2442</v>
      </c>
      <c r="B2399" s="31" t="s">
        <v>2531</v>
      </c>
      <c r="C2399" s="31" t="s">
        <v>2406</v>
      </c>
      <c r="D2399" s="41">
        <v>1487.61194</v>
      </c>
      <c r="E2399" s="31" t="s">
        <v>2407</v>
      </c>
      <c r="F2399" s="35" t="str">
        <f>INDEX('Crosswalk Particulates'!$B:$B,MATCH('2017 EPA Data'!A2399,'Crosswalk Particulates'!$A:$A,0))</f>
        <v>process-other-industry</v>
      </c>
      <c r="G2399" s="39">
        <f>INDEX('Crosswalk Particulates'!$E:$E,MATCH('2017 EPA Data'!$B2399,'Crosswalk Particulates'!$D:$D,0))</f>
        <v>0</v>
      </c>
      <c r="H2399" s="50">
        <f t="shared" si="37"/>
        <v>0</v>
      </c>
    </row>
    <row r="2400" spans="1:8" hidden="1">
      <c r="A2400" s="31" t="s">
        <v>2558</v>
      </c>
      <c r="B2400" s="31" t="s">
        <v>2495</v>
      </c>
      <c r="C2400" s="31" t="s">
        <v>2406</v>
      </c>
      <c r="D2400" s="41">
        <v>1480.3480117104109</v>
      </c>
      <c r="E2400" s="31" t="s">
        <v>2407</v>
      </c>
      <c r="F2400" s="35" t="str">
        <f>INDEX('Crosswalk Particulates'!$B:$B,MATCH('2017 EPA Data'!A2400,'Crosswalk Particulates'!$A:$A,0))</f>
        <v>Commercial Buildings Sector</v>
      </c>
      <c r="G2400" s="39">
        <f>INDEX('Crosswalk Particulates'!$E:$E,MATCH('2017 EPA Data'!$B2400,'Crosswalk Particulates'!$D:$D,0))</f>
        <v>0</v>
      </c>
      <c r="H2400" s="50">
        <f t="shared" si="37"/>
        <v>0</v>
      </c>
    </row>
    <row r="2401" spans="1:8" hidden="1">
      <c r="A2401" s="31" t="s">
        <v>2485</v>
      </c>
      <c r="B2401" s="31" t="s">
        <v>2528</v>
      </c>
      <c r="C2401" s="31" t="s">
        <v>2406</v>
      </c>
      <c r="D2401" s="41">
        <v>1478.6146351746211</v>
      </c>
      <c r="E2401" s="31" t="s">
        <v>2407</v>
      </c>
      <c r="F2401" s="35" t="str">
        <f>INDEX('Crosswalk Particulates'!$B:$B,MATCH('2017 EPA Data'!A2401,'Crosswalk Particulates'!$A:$A,0))</f>
        <v>industry-fuel-coal</v>
      </c>
      <c r="G2401" s="39">
        <f>INDEX('Crosswalk Particulates'!$E:$E,MATCH('2017 EPA Data'!$B2401,'Crosswalk Particulates'!$D:$D,0))</f>
        <v>0</v>
      </c>
      <c r="H2401" s="50">
        <f t="shared" si="37"/>
        <v>0</v>
      </c>
    </row>
    <row r="2402" spans="1:8" hidden="1">
      <c r="A2402" s="31" t="s">
        <v>2454</v>
      </c>
      <c r="B2402" s="31" t="s">
        <v>2557</v>
      </c>
      <c r="C2402" s="31" t="s">
        <v>2406</v>
      </c>
      <c r="D2402" s="41">
        <v>1476.411996</v>
      </c>
      <c r="E2402" s="31" t="s">
        <v>2407</v>
      </c>
      <c r="F2402" s="35" t="str">
        <f>INDEX('Crosswalk Particulates'!$B:$B,MATCH('2017 EPA Data'!A2402,'Crosswalk Particulates'!$A:$A,0))</f>
        <v>Electricity Sector</v>
      </c>
      <c r="G2402" s="39">
        <f>INDEX('Crosswalk Particulates'!$E:$E,MATCH('2017 EPA Data'!$B2402,'Crosswalk Particulates'!$D:$D,0))</f>
        <v>0</v>
      </c>
      <c r="H2402" s="50">
        <f t="shared" si="37"/>
        <v>0</v>
      </c>
    </row>
    <row r="2403" spans="1:8" hidden="1">
      <c r="A2403" s="31" t="s">
        <v>2581</v>
      </c>
      <c r="B2403" s="31" t="s">
        <v>2615</v>
      </c>
      <c r="C2403" s="31" t="s">
        <v>2406</v>
      </c>
      <c r="D2403" s="41">
        <v>1475.0445886262505</v>
      </c>
      <c r="E2403" s="31" t="s">
        <v>2407</v>
      </c>
      <c r="F2403" s="35" t="str">
        <f>INDEX('Crosswalk Particulates'!$B:$B,MATCH('2017 EPA Data'!A2403,'Crosswalk Particulates'!$A:$A,0))</f>
        <v>Residential Buildings Sector</v>
      </c>
      <c r="G2403" s="39">
        <f>INDEX('Crosswalk Particulates'!$E:$E,MATCH('2017 EPA Data'!$B2403,'Crosswalk Particulates'!$D:$D,0))</f>
        <v>0</v>
      </c>
      <c r="H2403" s="50">
        <f t="shared" si="37"/>
        <v>0</v>
      </c>
    </row>
    <row r="2404" spans="1:8" hidden="1">
      <c r="A2404" s="31" t="s">
        <v>2473</v>
      </c>
      <c r="B2404" s="31" t="s">
        <v>2504</v>
      </c>
      <c r="C2404" s="31" t="s">
        <v>2446</v>
      </c>
      <c r="D2404" s="41">
        <v>1468.6090664999999</v>
      </c>
      <c r="E2404" s="31" t="s">
        <v>2411</v>
      </c>
      <c r="F2404" s="35" t="str">
        <f>INDEX('Crosswalk Particulates'!$B:$B,MATCH('2017 EPA Data'!A2404,'Crosswalk Particulates'!$A:$A,0))</f>
        <v>Electricity Sector</v>
      </c>
      <c r="G2404" s="39" t="str">
        <f>INDEX('Crosswalk Particulates'!$E:$E,MATCH('2017 EPA Data'!$B2404,'Crosswalk Particulates'!$D:$D,0))</f>
        <v>SOx</v>
      </c>
      <c r="H2404" s="50">
        <f t="shared" si="37"/>
        <v>1332301318.5945878</v>
      </c>
    </row>
    <row r="2405" spans="1:8" hidden="1">
      <c r="A2405" s="31" t="s">
        <v>2481</v>
      </c>
      <c r="B2405" s="31" t="s">
        <v>2575</v>
      </c>
      <c r="C2405" s="31" t="s">
        <v>2406</v>
      </c>
      <c r="D2405" s="41">
        <v>1463.1983238268001</v>
      </c>
      <c r="E2405" s="31" t="s">
        <v>2407</v>
      </c>
      <c r="F2405" s="35" t="str">
        <f>INDEX('Crosswalk Particulates'!$B:$B,MATCH('2017 EPA Data'!A2405,'Crosswalk Particulates'!$A:$A,0))</f>
        <v>process-ngps-industry</v>
      </c>
      <c r="G2405" s="39">
        <f>INDEX('Crosswalk Particulates'!$E:$E,MATCH('2017 EPA Data'!$B2405,'Crosswalk Particulates'!$D:$D,0))</f>
        <v>0</v>
      </c>
      <c r="H2405" s="50">
        <f t="shared" si="37"/>
        <v>0</v>
      </c>
    </row>
    <row r="2406" spans="1:8" hidden="1">
      <c r="A2406" s="31" t="s">
        <v>2471</v>
      </c>
      <c r="B2406" s="31" t="s">
        <v>2494</v>
      </c>
      <c r="C2406" s="31" t="s">
        <v>2446</v>
      </c>
      <c r="D2406" s="41">
        <v>1459.623713485443</v>
      </c>
      <c r="E2406" s="31" t="s">
        <v>2411</v>
      </c>
      <c r="F2406" s="35" t="str">
        <f>INDEX('Crosswalk Particulates'!$B:$B,MATCH('2017 EPA Data'!A2406,'Crosswalk Particulates'!$A:$A,0))</f>
        <v>Commercial Buildings Sector</v>
      </c>
      <c r="G2406" s="39">
        <f>INDEX('Crosswalk Particulates'!$E:$E,MATCH('2017 EPA Data'!$B2406,'Crosswalk Particulates'!$D:$D,0))</f>
        <v>0</v>
      </c>
      <c r="H2406" s="50">
        <f t="shared" si="37"/>
        <v>1324149933.7622294</v>
      </c>
    </row>
    <row r="2407" spans="1:8" hidden="1">
      <c r="A2407" s="31" t="s">
        <v>2471</v>
      </c>
      <c r="B2407" s="31" t="s">
        <v>2504</v>
      </c>
      <c r="C2407" s="31" t="s">
        <v>2446</v>
      </c>
      <c r="D2407" s="41">
        <v>1448.6590541222731</v>
      </c>
      <c r="E2407" s="31" t="s">
        <v>2411</v>
      </c>
      <c r="F2407" s="35" t="str">
        <f>INDEX('Crosswalk Particulates'!$B:$B,MATCH('2017 EPA Data'!A2407,'Crosswalk Particulates'!$A:$A,0))</f>
        <v>Commercial Buildings Sector</v>
      </c>
      <c r="G2407" s="39" t="str">
        <f>INDEX('Crosswalk Particulates'!$E:$E,MATCH('2017 EPA Data'!$B2407,'Crosswalk Particulates'!$D:$D,0))</f>
        <v>SOx</v>
      </c>
      <c r="H2407" s="50">
        <f t="shared" si="37"/>
        <v>1314202950.2792075</v>
      </c>
    </row>
    <row r="2408" spans="1:8" hidden="1">
      <c r="A2408" s="31" t="s">
        <v>2491</v>
      </c>
      <c r="B2408" s="31" t="s">
        <v>2617</v>
      </c>
      <c r="C2408" s="31" t="s">
        <v>2406</v>
      </c>
      <c r="D2408" s="41">
        <v>1447.6482625296644</v>
      </c>
      <c r="E2408" s="31" t="s">
        <v>2407</v>
      </c>
      <c r="F2408" s="35" t="str">
        <f>INDEX('Crosswalk Particulates'!$B:$B,MATCH('2017 EPA Data'!A2408,'Crosswalk Particulates'!$A:$A,0))</f>
        <v>process-other-industry</v>
      </c>
      <c r="G2408" s="39">
        <f>INDEX('Crosswalk Particulates'!$E:$E,MATCH('2017 EPA Data'!$B2408,'Crosswalk Particulates'!$D:$D,0))</f>
        <v>0</v>
      </c>
      <c r="H2408" s="50">
        <f t="shared" si="37"/>
        <v>0</v>
      </c>
    </row>
    <row r="2409" spans="1:8" hidden="1">
      <c r="A2409" s="31" t="s">
        <v>2436</v>
      </c>
      <c r="B2409" s="31" t="s">
        <v>2486</v>
      </c>
      <c r="C2409" s="31" t="s">
        <v>2410</v>
      </c>
      <c r="D2409" s="41">
        <v>1445.2567200015151</v>
      </c>
      <c r="E2409" s="31" t="s">
        <v>2411</v>
      </c>
      <c r="F2409" s="35" t="str">
        <f>INDEX('Crosswalk Particulates'!$B:$B,MATCH('2017 EPA Data'!A2409,'Crosswalk Particulates'!$A:$A,0))</f>
        <v>process-other-industry</v>
      </c>
      <c r="G2409" s="39" t="str">
        <f>INDEX('Crosswalk Particulates'!$E:$E,MATCH('2017 EPA Data'!$B2409,'Crosswalk Particulates'!$D:$D,0))</f>
        <v>CH4</v>
      </c>
      <c r="H2409" s="50">
        <f t="shared" si="37"/>
        <v>1311116401.0137939</v>
      </c>
    </row>
    <row r="2410" spans="1:8" hidden="1">
      <c r="A2410" s="31" t="s">
        <v>2427</v>
      </c>
      <c r="B2410" s="31" t="s">
        <v>2510</v>
      </c>
      <c r="C2410" s="31" t="s">
        <v>2406</v>
      </c>
      <c r="D2410" s="41">
        <v>1444.9282352729599</v>
      </c>
      <c r="E2410" s="31" t="s">
        <v>2407</v>
      </c>
      <c r="F2410" s="35" t="str">
        <f>INDEX('Crosswalk Particulates'!$B:$B,MATCH('2017 EPA Data'!A2410,'Crosswalk Particulates'!$A:$A,0))</f>
        <v>process-other-industry</v>
      </c>
      <c r="G2410" s="39">
        <f>INDEX('Crosswalk Particulates'!$E:$E,MATCH('2017 EPA Data'!$B2410,'Crosswalk Particulates'!$D:$D,0))</f>
        <v>0</v>
      </c>
      <c r="H2410" s="50">
        <f t="shared" si="37"/>
        <v>0</v>
      </c>
    </row>
    <row r="2411" spans="1:8" hidden="1">
      <c r="A2411" s="31" t="s">
        <v>2536</v>
      </c>
      <c r="B2411" s="31" t="s">
        <v>2445</v>
      </c>
      <c r="C2411" s="31" t="s">
        <v>2446</v>
      </c>
      <c r="D2411" s="41">
        <v>1443.293450121</v>
      </c>
      <c r="E2411" s="31" t="s">
        <v>2411</v>
      </c>
      <c r="F2411" s="35" t="str">
        <f>INDEX('Crosswalk Particulates'!$B:$B,MATCH('2017 EPA Data'!A2411,'Crosswalk Particulates'!$A:$A,0))</f>
        <v>process-mining-industry</v>
      </c>
      <c r="G2411" s="39" t="str">
        <f>INDEX('Crosswalk Particulates'!$E:$E,MATCH('2017 EPA Data'!$B2411,'Crosswalk Particulates'!$D:$D,0))</f>
        <v>VOC</v>
      </c>
      <c r="H2411" s="50">
        <f t="shared" si="37"/>
        <v>1309335350.4195735</v>
      </c>
    </row>
    <row r="2412" spans="1:8" hidden="1">
      <c r="A2412" s="31" t="s">
        <v>2474</v>
      </c>
      <c r="B2412" s="31" t="s">
        <v>2511</v>
      </c>
      <c r="C2412" s="31" t="s">
        <v>2512</v>
      </c>
      <c r="D2412" s="41">
        <v>1440.5649594661666</v>
      </c>
      <c r="E2412" s="31" t="s">
        <v>2407</v>
      </c>
      <c r="F2412" s="35" t="str">
        <f>INDEX('Crosswalk Particulates'!$B:$B,MATCH('2017 EPA Data'!A2412,'Crosswalk Particulates'!$A:$A,0))</f>
        <v>process-other-industry</v>
      </c>
      <c r="G2412" s="39">
        <f>INDEX('Crosswalk Particulates'!$E:$E,MATCH('2017 EPA Data'!$B2412,'Crosswalk Particulates'!$D:$D,0))</f>
        <v>0</v>
      </c>
      <c r="H2412" s="50">
        <f t="shared" si="37"/>
        <v>0</v>
      </c>
    </row>
    <row r="2413" spans="1:8" hidden="1">
      <c r="A2413" s="31" t="s">
        <v>2521</v>
      </c>
      <c r="B2413" s="31" t="s">
        <v>2460</v>
      </c>
      <c r="C2413" s="31" t="s">
        <v>2406</v>
      </c>
      <c r="D2413" s="41">
        <v>1436.9296999999999</v>
      </c>
      <c r="E2413" s="31" t="s">
        <v>2407</v>
      </c>
      <c r="F2413" s="35" t="str">
        <f>INDEX('Crosswalk Particulates'!$B:$B,MATCH('2017 EPA Data'!A2413,'Crosswalk Particulates'!$A:$A,0))</f>
        <v>industry-fuel-other</v>
      </c>
      <c r="G2413" s="39">
        <f>INDEX('Crosswalk Particulates'!$E:$E,MATCH('2017 EPA Data'!$B2413,'Crosswalk Particulates'!$D:$D,0))</f>
        <v>0</v>
      </c>
      <c r="H2413" s="50">
        <f t="shared" si="37"/>
        <v>0</v>
      </c>
    </row>
    <row r="2414" spans="1:8" hidden="1">
      <c r="A2414" s="31" t="s">
        <v>2436</v>
      </c>
      <c r="B2414" s="31" t="s">
        <v>2527</v>
      </c>
      <c r="C2414" s="31" t="s">
        <v>2406</v>
      </c>
      <c r="D2414" s="41">
        <v>1434.5709999999999</v>
      </c>
      <c r="E2414" s="31" t="s">
        <v>2407</v>
      </c>
      <c r="F2414" s="35" t="str">
        <f>INDEX('Crosswalk Particulates'!$B:$B,MATCH('2017 EPA Data'!A2414,'Crosswalk Particulates'!$A:$A,0))</f>
        <v>process-other-industry</v>
      </c>
      <c r="G2414" s="39">
        <f>INDEX('Crosswalk Particulates'!$E:$E,MATCH('2017 EPA Data'!$B2414,'Crosswalk Particulates'!$D:$D,0))</f>
        <v>0</v>
      </c>
      <c r="H2414" s="50">
        <f t="shared" si="37"/>
        <v>0</v>
      </c>
    </row>
    <row r="2415" spans="1:8" hidden="1">
      <c r="A2415" s="31" t="s">
        <v>2470</v>
      </c>
      <c r="B2415" s="31" t="s">
        <v>2468</v>
      </c>
      <c r="C2415" s="31" t="s">
        <v>2406</v>
      </c>
      <c r="D2415" s="41">
        <v>1422.6</v>
      </c>
      <c r="E2415" s="31" t="s">
        <v>2407</v>
      </c>
      <c r="F2415" s="35" t="str">
        <f>INDEX('Crosswalk Particulates'!$B:$B,MATCH('2017 EPA Data'!A2415,'Crosswalk Particulates'!$A:$A,0))</f>
        <v>Electricity Sector</v>
      </c>
      <c r="G2415" s="39">
        <f>INDEX('Crosswalk Particulates'!$E:$E,MATCH('2017 EPA Data'!$B2415,'Crosswalk Particulates'!$D:$D,0))</f>
        <v>0</v>
      </c>
      <c r="H2415" s="50">
        <f t="shared" si="37"/>
        <v>0</v>
      </c>
    </row>
    <row r="2416" spans="1:8" hidden="1">
      <c r="A2416" s="31" t="s">
        <v>2521</v>
      </c>
      <c r="B2416" s="31" t="s">
        <v>2629</v>
      </c>
      <c r="C2416" s="31" t="s">
        <v>2406</v>
      </c>
      <c r="D2416" s="41">
        <v>1416.4505980521649</v>
      </c>
      <c r="E2416" s="31" t="s">
        <v>2407</v>
      </c>
      <c r="F2416" s="35" t="str">
        <f>INDEX('Crosswalk Particulates'!$B:$B,MATCH('2017 EPA Data'!A2416,'Crosswalk Particulates'!$A:$A,0))</f>
        <v>industry-fuel-other</v>
      </c>
      <c r="G2416" s="39">
        <f>INDEX('Crosswalk Particulates'!$E:$E,MATCH('2017 EPA Data'!$B2416,'Crosswalk Particulates'!$D:$D,0))</f>
        <v>0</v>
      </c>
      <c r="H2416" s="50">
        <f t="shared" si="37"/>
        <v>0</v>
      </c>
    </row>
    <row r="2417" spans="1:8" hidden="1">
      <c r="A2417" s="31" t="s">
        <v>2423</v>
      </c>
      <c r="B2417" s="31" t="s">
        <v>2574</v>
      </c>
      <c r="C2417" s="31" t="s">
        <v>2406</v>
      </c>
      <c r="D2417" s="41">
        <v>1415.4803672838311</v>
      </c>
      <c r="E2417" s="31" t="s">
        <v>2407</v>
      </c>
      <c r="F2417" s="35" t="str">
        <f>INDEX('Crosswalk Particulates'!$B:$B,MATCH('2017 EPA Data'!A2417,'Crosswalk Particulates'!$A:$A,0))</f>
        <v>Other-EPA</v>
      </c>
      <c r="G2417" s="39">
        <f>INDEX('Crosswalk Particulates'!$E:$E,MATCH('2017 EPA Data'!$B2417,'Crosswalk Particulates'!$D:$D,0))</f>
        <v>0</v>
      </c>
      <c r="H2417" s="50">
        <f t="shared" si="37"/>
        <v>0</v>
      </c>
    </row>
    <row r="2418" spans="1:8" hidden="1">
      <c r="A2418" s="31" t="s">
        <v>2442</v>
      </c>
      <c r="B2418" s="31" t="s">
        <v>2456</v>
      </c>
      <c r="C2418" s="31" t="s">
        <v>2406</v>
      </c>
      <c r="D2418" s="41">
        <v>1414.89</v>
      </c>
      <c r="E2418" s="31" t="s">
        <v>2407</v>
      </c>
      <c r="F2418" s="35" t="str">
        <f>INDEX('Crosswalk Particulates'!$B:$B,MATCH('2017 EPA Data'!A2418,'Crosswalk Particulates'!$A:$A,0))</f>
        <v>process-other-industry</v>
      </c>
      <c r="G2418" s="39">
        <f>INDEX('Crosswalk Particulates'!$E:$E,MATCH('2017 EPA Data'!$B2418,'Crosswalk Particulates'!$D:$D,0))</f>
        <v>0</v>
      </c>
      <c r="H2418" s="50">
        <f t="shared" si="37"/>
        <v>0</v>
      </c>
    </row>
    <row r="2419" spans="1:8" hidden="1">
      <c r="A2419" s="31" t="s">
        <v>2434</v>
      </c>
      <c r="B2419" s="31" t="s">
        <v>2494</v>
      </c>
      <c r="C2419" s="31" t="s">
        <v>2446</v>
      </c>
      <c r="D2419" s="41">
        <v>1409.0575765515639</v>
      </c>
      <c r="E2419" s="31" t="s">
        <v>2411</v>
      </c>
      <c r="F2419" s="35" t="str">
        <f>INDEX('Crosswalk Particulates'!$B:$B,MATCH('2017 EPA Data'!A2419,'Crosswalk Particulates'!$A:$A,0))</f>
        <v>Transportation Sector</v>
      </c>
      <c r="G2419" s="39">
        <f>INDEX('Crosswalk Particulates'!$E:$E,MATCH('2017 EPA Data'!$B2419,'Crosswalk Particulates'!$D:$D,0))</f>
        <v>0</v>
      </c>
      <c r="H2419" s="50">
        <f t="shared" si="37"/>
        <v>1278277051.420711</v>
      </c>
    </row>
    <row r="2420" spans="1:8" hidden="1">
      <c r="A2420" s="31" t="s">
        <v>2473</v>
      </c>
      <c r="B2420" s="31" t="s">
        <v>2460</v>
      </c>
      <c r="C2420" s="31" t="s">
        <v>2406</v>
      </c>
      <c r="D2420" s="41">
        <v>1407.4</v>
      </c>
      <c r="E2420" s="31" t="s">
        <v>2407</v>
      </c>
      <c r="F2420" s="35" t="str">
        <f>INDEX('Crosswalk Particulates'!$B:$B,MATCH('2017 EPA Data'!A2420,'Crosswalk Particulates'!$A:$A,0))</f>
        <v>Electricity Sector</v>
      </c>
      <c r="G2420" s="39">
        <f>INDEX('Crosswalk Particulates'!$E:$E,MATCH('2017 EPA Data'!$B2420,'Crosswalk Particulates'!$D:$D,0))</f>
        <v>0</v>
      </c>
      <c r="H2420" s="50">
        <f t="shared" si="37"/>
        <v>0</v>
      </c>
    </row>
    <row r="2421" spans="1:8" hidden="1">
      <c r="A2421" s="31" t="s">
        <v>2484</v>
      </c>
      <c r="B2421" s="31" t="s">
        <v>2593</v>
      </c>
      <c r="C2421" s="31" t="s">
        <v>2406</v>
      </c>
      <c r="D2421" s="41">
        <v>1405</v>
      </c>
      <c r="E2421" s="31" t="s">
        <v>2407</v>
      </c>
      <c r="F2421" s="35" t="str">
        <f>INDEX('Crosswalk Particulates'!$B:$B,MATCH('2017 EPA Data'!A2421,'Crosswalk Particulates'!$A:$A,0))</f>
        <v>process-other-industry</v>
      </c>
      <c r="G2421" s="39">
        <f>INDEX('Crosswalk Particulates'!$E:$E,MATCH('2017 EPA Data'!$B2421,'Crosswalk Particulates'!$D:$D,0))</f>
        <v>0</v>
      </c>
      <c r="H2421" s="50">
        <f t="shared" si="37"/>
        <v>0</v>
      </c>
    </row>
    <row r="2422" spans="1:8" hidden="1">
      <c r="A2422" s="31" t="s">
        <v>2475</v>
      </c>
      <c r="B2422" s="31" t="s">
        <v>2661</v>
      </c>
      <c r="C2422" s="31" t="s">
        <v>2406</v>
      </c>
      <c r="D2422" s="41">
        <v>1401.31</v>
      </c>
      <c r="E2422" s="31" t="s">
        <v>2407</v>
      </c>
      <c r="F2422" s="35" t="str">
        <f>INDEX('Crosswalk Particulates'!$B:$B,MATCH('2017 EPA Data'!A2422,'Crosswalk Particulates'!$A:$A,0))</f>
        <v>process-other-industry</v>
      </c>
      <c r="G2422" s="39">
        <f>INDEX('Crosswalk Particulates'!$E:$E,MATCH('2017 EPA Data'!$B2422,'Crosswalk Particulates'!$D:$D,0))</f>
        <v>0</v>
      </c>
      <c r="H2422" s="50">
        <f t="shared" si="37"/>
        <v>0</v>
      </c>
    </row>
    <row r="2423" spans="1:8" hidden="1">
      <c r="A2423" s="31" t="s">
        <v>2416</v>
      </c>
      <c r="B2423" s="31" t="s">
        <v>2587</v>
      </c>
      <c r="C2423" s="31" t="s">
        <v>2410</v>
      </c>
      <c r="D2423" s="41">
        <v>1399.8409654886934</v>
      </c>
      <c r="E2423" s="31" t="s">
        <v>2411</v>
      </c>
      <c r="F2423" s="35" t="str">
        <f>INDEX('Crosswalk Particulates'!$B:$B,MATCH('2017 EPA Data'!A2423,'Crosswalk Particulates'!$A:$A,0))</f>
        <v>Transportation Sector</v>
      </c>
      <c r="G2423" s="39" t="str">
        <f>INDEX('Crosswalk Particulates'!$E:$E,MATCH('2017 EPA Data'!$B2423,'Crosswalk Particulates'!$D:$D,0))</f>
        <v>N2O</v>
      </c>
      <c r="H2423" s="50">
        <f t="shared" si="37"/>
        <v>1269915872.5664229</v>
      </c>
    </row>
    <row r="2424" spans="1:8" hidden="1">
      <c r="A2424" s="31" t="s">
        <v>2408</v>
      </c>
      <c r="B2424" s="31" t="s">
        <v>2636</v>
      </c>
      <c r="C2424" s="31" t="s">
        <v>2406</v>
      </c>
      <c r="D2424" s="41">
        <v>1392.3748449899999</v>
      </c>
      <c r="E2424" s="31" t="s">
        <v>2407</v>
      </c>
      <c r="F2424" s="35" t="str">
        <f>INDEX('Crosswalk Particulates'!$B:$B,MATCH('2017 EPA Data'!A2424,'Crosswalk Particulates'!$A:$A,0))</f>
        <v>process-other-industry</v>
      </c>
      <c r="G2424" s="39">
        <f>INDEX('Crosswalk Particulates'!$E:$E,MATCH('2017 EPA Data'!$B2424,'Crosswalk Particulates'!$D:$D,0))</f>
        <v>0</v>
      </c>
      <c r="H2424" s="50">
        <f t="shared" si="37"/>
        <v>0</v>
      </c>
    </row>
    <row r="2425" spans="1:8" hidden="1">
      <c r="A2425" s="31" t="s">
        <v>2436</v>
      </c>
      <c r="B2425" s="31" t="s">
        <v>2579</v>
      </c>
      <c r="C2425" s="31" t="s">
        <v>2406</v>
      </c>
      <c r="D2425" s="41">
        <v>1392.1756350000001</v>
      </c>
      <c r="E2425" s="31" t="s">
        <v>2407</v>
      </c>
      <c r="F2425" s="35" t="str">
        <f>INDEX('Crosswalk Particulates'!$B:$B,MATCH('2017 EPA Data'!A2425,'Crosswalk Particulates'!$A:$A,0))</f>
        <v>process-other-industry</v>
      </c>
      <c r="G2425" s="39">
        <f>INDEX('Crosswalk Particulates'!$E:$E,MATCH('2017 EPA Data'!$B2425,'Crosswalk Particulates'!$D:$D,0))</f>
        <v>0</v>
      </c>
      <c r="H2425" s="50">
        <f t="shared" si="37"/>
        <v>0</v>
      </c>
    </row>
    <row r="2426" spans="1:8" hidden="1">
      <c r="A2426" s="31" t="s">
        <v>2558</v>
      </c>
      <c r="B2426" s="31" t="s">
        <v>2433</v>
      </c>
      <c r="C2426" s="31" t="s">
        <v>2406</v>
      </c>
      <c r="D2426" s="41">
        <v>1389.971425622</v>
      </c>
      <c r="E2426" s="31" t="s">
        <v>2407</v>
      </c>
      <c r="F2426" s="35" t="str">
        <f>INDEX('Crosswalk Particulates'!$B:$B,MATCH('2017 EPA Data'!A2426,'Crosswalk Particulates'!$A:$A,0))</f>
        <v>Commercial Buildings Sector</v>
      </c>
      <c r="G2426" s="39">
        <f>INDEX('Crosswalk Particulates'!$E:$E,MATCH('2017 EPA Data'!$B2426,'Crosswalk Particulates'!$D:$D,0))</f>
        <v>0</v>
      </c>
      <c r="H2426" s="50">
        <f t="shared" si="37"/>
        <v>0</v>
      </c>
    </row>
    <row r="2427" spans="1:8" hidden="1">
      <c r="A2427" s="31" t="s">
        <v>2475</v>
      </c>
      <c r="B2427" s="31" t="s">
        <v>2567</v>
      </c>
      <c r="C2427" s="31" t="s">
        <v>2406</v>
      </c>
      <c r="D2427" s="41">
        <v>1389.8860927999999</v>
      </c>
      <c r="E2427" s="31" t="s">
        <v>2407</v>
      </c>
      <c r="F2427" s="35" t="str">
        <f>INDEX('Crosswalk Particulates'!$B:$B,MATCH('2017 EPA Data'!A2427,'Crosswalk Particulates'!$A:$A,0))</f>
        <v>process-other-industry</v>
      </c>
      <c r="G2427" s="39">
        <f>INDEX('Crosswalk Particulates'!$E:$E,MATCH('2017 EPA Data'!$B2427,'Crosswalk Particulates'!$D:$D,0))</f>
        <v>0</v>
      </c>
      <c r="H2427" s="50">
        <f t="shared" si="37"/>
        <v>0</v>
      </c>
    </row>
    <row r="2428" spans="1:8" hidden="1">
      <c r="A2428" s="31" t="s">
        <v>2467</v>
      </c>
      <c r="B2428" s="31" t="s">
        <v>2570</v>
      </c>
      <c r="C2428" s="31" t="s">
        <v>2406</v>
      </c>
      <c r="D2428" s="41">
        <v>1389.4179420093001</v>
      </c>
      <c r="E2428" s="31" t="s">
        <v>2407</v>
      </c>
      <c r="F2428" s="35" t="str">
        <f>INDEX('Crosswalk Particulates'!$B:$B,MATCH('2017 EPA Data'!A2428,'Crosswalk Particulates'!$A:$A,0))</f>
        <v>process-chemicals-industry</v>
      </c>
      <c r="G2428" s="39">
        <f>INDEX('Crosswalk Particulates'!$E:$E,MATCH('2017 EPA Data'!$B2428,'Crosswalk Particulates'!$D:$D,0))</f>
        <v>0</v>
      </c>
      <c r="H2428" s="50">
        <f t="shared" si="37"/>
        <v>0</v>
      </c>
    </row>
    <row r="2429" spans="1:8" hidden="1">
      <c r="A2429" s="31" t="s">
        <v>2408</v>
      </c>
      <c r="B2429" s="31" t="s">
        <v>2656</v>
      </c>
      <c r="C2429" s="31" t="s">
        <v>2406</v>
      </c>
      <c r="D2429" s="41">
        <v>1384.5498</v>
      </c>
      <c r="E2429" s="31" t="s">
        <v>2407</v>
      </c>
      <c r="F2429" s="35" t="str">
        <f>INDEX('Crosswalk Particulates'!$B:$B,MATCH('2017 EPA Data'!A2429,'Crosswalk Particulates'!$A:$A,0))</f>
        <v>process-other-industry</v>
      </c>
      <c r="G2429" s="39">
        <f>INDEX('Crosswalk Particulates'!$E:$E,MATCH('2017 EPA Data'!$B2429,'Crosswalk Particulates'!$D:$D,0))</f>
        <v>0</v>
      </c>
      <c r="H2429" s="50">
        <f t="shared" si="37"/>
        <v>0</v>
      </c>
    </row>
    <row r="2430" spans="1:8" hidden="1">
      <c r="A2430" s="31" t="s">
        <v>2474</v>
      </c>
      <c r="B2430" s="31" t="s">
        <v>2614</v>
      </c>
      <c r="C2430" s="31" t="s">
        <v>2406</v>
      </c>
      <c r="D2430" s="41">
        <v>1383.135464838</v>
      </c>
      <c r="E2430" s="31" t="s">
        <v>2407</v>
      </c>
      <c r="F2430" s="35" t="str">
        <f>INDEX('Crosswalk Particulates'!$B:$B,MATCH('2017 EPA Data'!A2430,'Crosswalk Particulates'!$A:$A,0))</f>
        <v>process-other-industry</v>
      </c>
      <c r="G2430" s="39">
        <f>INDEX('Crosswalk Particulates'!$E:$E,MATCH('2017 EPA Data'!$B2430,'Crosswalk Particulates'!$D:$D,0))</f>
        <v>0</v>
      </c>
      <c r="H2430" s="50">
        <f t="shared" si="37"/>
        <v>0</v>
      </c>
    </row>
    <row r="2431" spans="1:8" hidden="1">
      <c r="A2431" s="31" t="s">
        <v>2438</v>
      </c>
      <c r="B2431" s="31" t="s">
        <v>2642</v>
      </c>
      <c r="D2431" s="41">
        <v>1382.9716370487643</v>
      </c>
      <c r="E2431" s="31" t="s">
        <v>2411</v>
      </c>
      <c r="F2431" s="35" t="str">
        <f>INDEX('Crosswalk Particulates'!$B:$B,MATCH('2017 EPA Data'!A2431,'Crosswalk Particulates'!$A:$A,0))</f>
        <v>Residential Buildings Sector</v>
      </c>
      <c r="G2431" s="39">
        <f>INDEX('Crosswalk Particulates'!$E:$E,MATCH('2017 EPA Data'!$B2431,'Crosswalk Particulates'!$D:$D,0))</f>
        <v>0</v>
      </c>
      <c r="H2431" s="50">
        <f t="shared" si="37"/>
        <v>1254612257.031837</v>
      </c>
    </row>
    <row r="2432" spans="1:8" hidden="1">
      <c r="A2432" s="31" t="s">
        <v>2431</v>
      </c>
      <c r="B2432" s="31" t="s">
        <v>2455</v>
      </c>
      <c r="C2432" s="31" t="s">
        <v>2406</v>
      </c>
      <c r="D2432" s="41">
        <v>1378</v>
      </c>
      <c r="E2432" s="31" t="s">
        <v>2407</v>
      </c>
      <c r="F2432" s="35" t="str">
        <f>INDEX('Crosswalk Particulates'!$B:$B,MATCH('2017 EPA Data'!A2432,'Crosswalk Particulates'!$A:$A,0))</f>
        <v>process-ngps-industry</v>
      </c>
      <c r="G2432" s="39">
        <f>INDEX('Crosswalk Particulates'!$E:$E,MATCH('2017 EPA Data'!$B2432,'Crosswalk Particulates'!$D:$D,0))</f>
        <v>0</v>
      </c>
      <c r="H2432" s="50">
        <f t="shared" si="37"/>
        <v>0</v>
      </c>
    </row>
    <row r="2433" spans="1:8" hidden="1">
      <c r="A2433" s="31" t="s">
        <v>2443</v>
      </c>
      <c r="B2433" s="31" t="s">
        <v>2499</v>
      </c>
      <c r="C2433" s="31" t="s">
        <v>2446</v>
      </c>
      <c r="D2433" s="41">
        <v>1372.7651587087398</v>
      </c>
      <c r="E2433" s="31" t="s">
        <v>2411</v>
      </c>
      <c r="F2433" s="35" t="str">
        <f>INDEX('Crosswalk Particulates'!$B:$B,MATCH('2017 EPA Data'!A2433,'Crosswalk Particulates'!$A:$A,0))</f>
        <v>Transportation Sector</v>
      </c>
      <c r="G2433" s="39" t="str">
        <f>INDEX('Crosswalk Particulates'!$E:$E,MATCH('2017 EPA Data'!$B2433,'Crosswalk Particulates'!$D:$D,0))</f>
        <v>PM25</v>
      </c>
      <c r="H2433" s="50">
        <f t="shared" si="37"/>
        <v>1245353084.6211503</v>
      </c>
    </row>
    <row r="2434" spans="1:8" hidden="1">
      <c r="A2434" s="31" t="s">
        <v>2443</v>
      </c>
      <c r="B2434" s="31" t="s">
        <v>2494</v>
      </c>
      <c r="C2434" s="31" t="s">
        <v>2446</v>
      </c>
      <c r="D2434" s="41">
        <v>1372.529196616151</v>
      </c>
      <c r="E2434" s="31" t="s">
        <v>2411</v>
      </c>
      <c r="F2434" s="35" t="str">
        <f>INDEX('Crosswalk Particulates'!$B:$B,MATCH('2017 EPA Data'!A2434,'Crosswalk Particulates'!$A:$A,0))</f>
        <v>Transportation Sector</v>
      </c>
      <c r="G2434" s="39">
        <f>INDEX('Crosswalk Particulates'!$E:$E,MATCH('2017 EPA Data'!$B2434,'Crosswalk Particulates'!$D:$D,0))</f>
        <v>0</v>
      </c>
      <c r="H2434" s="50">
        <f t="shared" si="37"/>
        <v>1245139023.1569624</v>
      </c>
    </row>
    <row r="2435" spans="1:8" hidden="1">
      <c r="A2435" s="31" t="s">
        <v>2520</v>
      </c>
      <c r="B2435" s="31" t="s">
        <v>2504</v>
      </c>
      <c r="C2435" s="31" t="s">
        <v>2446</v>
      </c>
      <c r="D2435" s="41">
        <v>1371.34948543622</v>
      </c>
      <c r="E2435" s="31" t="s">
        <v>2411</v>
      </c>
      <c r="F2435" s="35" t="str">
        <f>INDEX('Crosswalk Particulates'!$B:$B,MATCH('2017 EPA Data'!A2435,'Crosswalk Particulates'!$A:$A,0))</f>
        <v>Residential Buildings Sector</v>
      </c>
      <c r="G2435" s="39" t="str">
        <f>INDEX('Crosswalk Particulates'!$E:$E,MATCH('2017 EPA Data'!$B2435,'Crosswalk Particulates'!$D:$D,0))</f>
        <v>SOx</v>
      </c>
      <c r="H2435" s="50">
        <f t="shared" si="37"/>
        <v>1244068805.904165</v>
      </c>
    </row>
    <row r="2436" spans="1:8" hidden="1">
      <c r="A2436" s="31" t="s">
        <v>2508</v>
      </c>
      <c r="B2436" s="31" t="s">
        <v>2450</v>
      </c>
      <c r="C2436" s="31" t="s">
        <v>2406</v>
      </c>
      <c r="D2436" s="41">
        <v>1370.4197999999999</v>
      </c>
      <c r="E2436" s="31" t="s">
        <v>2407</v>
      </c>
      <c r="F2436" s="35" t="str">
        <f>INDEX('Crosswalk Particulates'!$B:$B,MATCH('2017 EPA Data'!A2436,'Crosswalk Particulates'!$A:$A,0))</f>
        <v>process-iron and steel-industry</v>
      </c>
      <c r="G2436" s="39">
        <f>INDEX('Crosswalk Particulates'!$E:$E,MATCH('2017 EPA Data'!$B2436,'Crosswalk Particulates'!$D:$D,0))</f>
        <v>0</v>
      </c>
      <c r="H2436" s="50">
        <f t="shared" ref="H2436:H2499" si="38">IF(E2436="TON",D2436/metricton_to_shortton,0)*10^6</f>
        <v>0</v>
      </c>
    </row>
    <row r="2437" spans="1:8" hidden="1">
      <c r="A2437" s="31" t="s">
        <v>2485</v>
      </c>
      <c r="B2437" s="31" t="s">
        <v>2588</v>
      </c>
      <c r="C2437" s="31" t="s">
        <v>2406</v>
      </c>
      <c r="D2437" s="41">
        <v>1367.82</v>
      </c>
      <c r="E2437" s="31" t="s">
        <v>2407</v>
      </c>
      <c r="F2437" s="35" t="str">
        <f>INDEX('Crosswalk Particulates'!$B:$B,MATCH('2017 EPA Data'!A2437,'Crosswalk Particulates'!$A:$A,0))</f>
        <v>industry-fuel-coal</v>
      </c>
      <c r="G2437" s="39">
        <f>INDEX('Crosswalk Particulates'!$E:$E,MATCH('2017 EPA Data'!$B2437,'Crosswalk Particulates'!$D:$D,0))</f>
        <v>0</v>
      </c>
      <c r="H2437" s="50">
        <f t="shared" si="38"/>
        <v>0</v>
      </c>
    </row>
    <row r="2438" spans="1:8" hidden="1">
      <c r="A2438" s="31" t="s">
        <v>2442</v>
      </c>
      <c r="B2438" s="31" t="s">
        <v>2577</v>
      </c>
      <c r="C2438" s="31" t="s">
        <v>2406</v>
      </c>
      <c r="D2438" s="41">
        <v>1367.8061660000001</v>
      </c>
      <c r="E2438" s="31" t="s">
        <v>2407</v>
      </c>
      <c r="F2438" s="35" t="str">
        <f>INDEX('Crosswalk Particulates'!$B:$B,MATCH('2017 EPA Data'!A2438,'Crosswalk Particulates'!$A:$A,0))</f>
        <v>process-other-industry</v>
      </c>
      <c r="G2438" s="39">
        <f>INDEX('Crosswalk Particulates'!$E:$E,MATCH('2017 EPA Data'!$B2438,'Crosswalk Particulates'!$D:$D,0))</f>
        <v>0</v>
      </c>
      <c r="H2438" s="50">
        <f t="shared" si="38"/>
        <v>0</v>
      </c>
    </row>
    <row r="2439" spans="1:8" hidden="1">
      <c r="A2439" s="31" t="s">
        <v>2416</v>
      </c>
      <c r="B2439" s="31" t="s">
        <v>2615</v>
      </c>
      <c r="C2439" s="31" t="s">
        <v>2406</v>
      </c>
      <c r="D2439" s="41">
        <v>1359.4556267894448</v>
      </c>
      <c r="E2439" s="31" t="s">
        <v>2407</v>
      </c>
      <c r="F2439" s="35" t="str">
        <f>INDEX('Crosswalk Particulates'!$B:$B,MATCH('2017 EPA Data'!A2439,'Crosswalk Particulates'!$A:$A,0))</f>
        <v>Transportation Sector</v>
      </c>
      <c r="G2439" s="39">
        <f>INDEX('Crosswalk Particulates'!$E:$E,MATCH('2017 EPA Data'!$B2439,'Crosswalk Particulates'!$D:$D,0))</f>
        <v>0</v>
      </c>
      <c r="H2439" s="50">
        <f t="shared" si="38"/>
        <v>0</v>
      </c>
    </row>
    <row r="2440" spans="1:8" hidden="1">
      <c r="A2440" s="31" t="s">
        <v>2516</v>
      </c>
      <c r="B2440" s="31" t="s">
        <v>2642</v>
      </c>
      <c r="D2440" s="41">
        <v>1350.3582663692277</v>
      </c>
      <c r="E2440" s="31" t="s">
        <v>2411</v>
      </c>
      <c r="F2440" s="35" t="str">
        <f>INDEX('Crosswalk Particulates'!$B:$B,MATCH('2017 EPA Data'!A2440,'Crosswalk Particulates'!$A:$A,0))</f>
        <v>Other-EPA</v>
      </c>
      <c r="G2440" s="39">
        <f>INDEX('Crosswalk Particulates'!$E:$E,MATCH('2017 EPA Data'!$B2440,'Crosswalk Particulates'!$D:$D,0))</f>
        <v>0</v>
      </c>
      <c r="H2440" s="50">
        <f t="shared" si="38"/>
        <v>1225025869.6457694</v>
      </c>
    </row>
    <row r="2441" spans="1:8" hidden="1">
      <c r="A2441" s="31" t="s">
        <v>2474</v>
      </c>
      <c r="B2441" s="31" t="s">
        <v>2509</v>
      </c>
      <c r="C2441" s="31" t="s">
        <v>2406</v>
      </c>
      <c r="D2441" s="41">
        <v>1348.0382069851898</v>
      </c>
      <c r="E2441" s="31" t="s">
        <v>2407</v>
      </c>
      <c r="F2441" s="35" t="str">
        <f>INDEX('Crosswalk Particulates'!$B:$B,MATCH('2017 EPA Data'!A2441,'Crosswalk Particulates'!$A:$A,0))</f>
        <v>process-other-industry</v>
      </c>
      <c r="G2441" s="39">
        <f>INDEX('Crosswalk Particulates'!$E:$E,MATCH('2017 EPA Data'!$B2441,'Crosswalk Particulates'!$D:$D,0))</f>
        <v>0</v>
      </c>
      <c r="H2441" s="50">
        <f t="shared" si="38"/>
        <v>0</v>
      </c>
    </row>
    <row r="2442" spans="1:8" hidden="1">
      <c r="A2442" s="31" t="s">
        <v>2408</v>
      </c>
      <c r="B2442" s="31" t="s">
        <v>2605</v>
      </c>
      <c r="D2442" s="41">
        <v>1344.8543185458295</v>
      </c>
      <c r="E2442" s="31" t="s">
        <v>2411</v>
      </c>
      <c r="F2442" s="35" t="str">
        <f>INDEX('Crosswalk Particulates'!$B:$B,MATCH('2017 EPA Data'!A2442,'Crosswalk Particulates'!$A:$A,0))</f>
        <v>process-other-industry</v>
      </c>
      <c r="G2442" s="39" t="str">
        <f>INDEX('Crosswalk Particulates'!$E:$E,MATCH('2017 EPA Data'!$B2442,'Crosswalk Particulates'!$D:$D,0))</f>
        <v>BC</v>
      </c>
      <c r="H2442" s="50">
        <f t="shared" si="38"/>
        <v>1220032766.2325749</v>
      </c>
    </row>
    <row r="2443" spans="1:8" hidden="1">
      <c r="A2443" s="31" t="s">
        <v>2443</v>
      </c>
      <c r="B2443" s="31" t="s">
        <v>2526</v>
      </c>
      <c r="C2443" s="31" t="s">
        <v>2406</v>
      </c>
      <c r="D2443" s="41">
        <v>1335.9258604026513</v>
      </c>
      <c r="E2443" s="31" t="s">
        <v>2407</v>
      </c>
      <c r="F2443" s="35" t="str">
        <f>INDEX('Crosswalk Particulates'!$B:$B,MATCH('2017 EPA Data'!A2443,'Crosswalk Particulates'!$A:$A,0))</f>
        <v>Transportation Sector</v>
      </c>
      <c r="G2443" s="39">
        <f>INDEX('Crosswalk Particulates'!$E:$E,MATCH('2017 EPA Data'!$B2443,'Crosswalk Particulates'!$D:$D,0))</f>
        <v>0</v>
      </c>
      <c r="H2443" s="50">
        <f t="shared" si="38"/>
        <v>0</v>
      </c>
    </row>
    <row r="2444" spans="1:8" hidden="1">
      <c r="A2444" s="31" t="s">
        <v>2558</v>
      </c>
      <c r="B2444" s="31" t="s">
        <v>2426</v>
      </c>
      <c r="C2444" s="31" t="s">
        <v>2406</v>
      </c>
      <c r="D2444" s="41">
        <v>1334.6814356573652</v>
      </c>
      <c r="E2444" s="31" t="s">
        <v>2407</v>
      </c>
      <c r="F2444" s="35" t="str">
        <f>INDEX('Crosswalk Particulates'!$B:$B,MATCH('2017 EPA Data'!A2444,'Crosswalk Particulates'!$A:$A,0))</f>
        <v>Commercial Buildings Sector</v>
      </c>
      <c r="G2444" s="39">
        <f>INDEX('Crosswalk Particulates'!$E:$E,MATCH('2017 EPA Data'!$B2444,'Crosswalk Particulates'!$D:$D,0))</f>
        <v>0</v>
      </c>
      <c r="H2444" s="50">
        <f t="shared" si="38"/>
        <v>0</v>
      </c>
    </row>
    <row r="2445" spans="1:8" hidden="1">
      <c r="A2445" s="31" t="s">
        <v>2442</v>
      </c>
      <c r="B2445" s="31" t="s">
        <v>2429</v>
      </c>
      <c r="C2445" s="31" t="s">
        <v>2406</v>
      </c>
      <c r="D2445" s="41">
        <v>1331.27792</v>
      </c>
      <c r="E2445" s="31" t="s">
        <v>2407</v>
      </c>
      <c r="F2445" s="35" t="str">
        <f>INDEX('Crosswalk Particulates'!$B:$B,MATCH('2017 EPA Data'!A2445,'Crosswalk Particulates'!$A:$A,0))</f>
        <v>process-other-industry</v>
      </c>
      <c r="G2445" s="39">
        <f>INDEX('Crosswalk Particulates'!$E:$E,MATCH('2017 EPA Data'!$B2445,'Crosswalk Particulates'!$D:$D,0))</f>
        <v>0</v>
      </c>
      <c r="H2445" s="50">
        <f t="shared" si="38"/>
        <v>0</v>
      </c>
    </row>
    <row r="2446" spans="1:8" hidden="1">
      <c r="A2446" s="31" t="s">
        <v>2490</v>
      </c>
      <c r="B2446" s="31" t="s">
        <v>2525</v>
      </c>
      <c r="C2446" s="31" t="s">
        <v>2406</v>
      </c>
      <c r="D2446" s="41">
        <v>1331.1358448307999</v>
      </c>
      <c r="E2446" s="31" t="s">
        <v>2407</v>
      </c>
      <c r="F2446" s="35" t="str">
        <f>INDEX('Crosswalk Particulates'!$B:$B,MATCH('2017 EPA Data'!A2446,'Crosswalk Particulates'!$A:$A,0))</f>
        <v>Commercial Buildings Sector</v>
      </c>
      <c r="G2446" s="39">
        <f>INDEX('Crosswalk Particulates'!$E:$E,MATCH('2017 EPA Data'!$B2446,'Crosswalk Particulates'!$D:$D,0))</f>
        <v>0</v>
      </c>
      <c r="H2446" s="50">
        <f t="shared" si="38"/>
        <v>0</v>
      </c>
    </row>
    <row r="2447" spans="1:8" hidden="1">
      <c r="A2447" s="31" t="s">
        <v>2489</v>
      </c>
      <c r="B2447" s="31" t="s">
        <v>2503</v>
      </c>
      <c r="C2447" s="31" t="s">
        <v>2406</v>
      </c>
      <c r="D2447" s="41">
        <v>1323.6843512982302</v>
      </c>
      <c r="E2447" s="31" t="s">
        <v>2407</v>
      </c>
      <c r="F2447" s="35" t="str">
        <f>INDEX('Crosswalk Particulates'!$B:$B,MATCH('2017 EPA Data'!A2447,'Crosswalk Particulates'!$A:$A,0))</f>
        <v>industry-fuel-biomass</v>
      </c>
      <c r="G2447" s="39">
        <f>INDEX('Crosswalk Particulates'!$E:$E,MATCH('2017 EPA Data'!$B2447,'Crosswalk Particulates'!$D:$D,0))</f>
        <v>0</v>
      </c>
      <c r="H2447" s="50">
        <f t="shared" si="38"/>
        <v>0</v>
      </c>
    </row>
    <row r="2448" spans="1:8" hidden="1">
      <c r="A2448" s="31" t="s">
        <v>2544</v>
      </c>
      <c r="B2448" s="31" t="s">
        <v>2465</v>
      </c>
      <c r="C2448" s="31" t="s">
        <v>2406</v>
      </c>
      <c r="D2448" s="41">
        <v>1320.1575650899999</v>
      </c>
      <c r="E2448" s="31" t="s">
        <v>2407</v>
      </c>
      <c r="F2448" s="35" t="str">
        <f>INDEX('Crosswalk Particulates'!$B:$B,MATCH('2017 EPA Data'!A2448,'Crosswalk Particulates'!$A:$A,0))</f>
        <v>Commercial Buildings Sector</v>
      </c>
      <c r="G2448" s="39">
        <f>INDEX('Crosswalk Particulates'!$E:$E,MATCH('2017 EPA Data'!$B2448,'Crosswalk Particulates'!$D:$D,0))</f>
        <v>0</v>
      </c>
      <c r="H2448" s="50">
        <f t="shared" si="38"/>
        <v>0</v>
      </c>
    </row>
    <row r="2449" spans="1:8" hidden="1">
      <c r="A2449" s="31" t="s">
        <v>2467</v>
      </c>
      <c r="B2449" s="31" t="s">
        <v>2625</v>
      </c>
      <c r="C2449" s="31" t="s">
        <v>2406</v>
      </c>
      <c r="D2449" s="41">
        <v>1316.0916</v>
      </c>
      <c r="E2449" s="31" t="s">
        <v>2407</v>
      </c>
      <c r="F2449" s="35" t="str">
        <f>INDEX('Crosswalk Particulates'!$B:$B,MATCH('2017 EPA Data'!A2449,'Crosswalk Particulates'!$A:$A,0))</f>
        <v>process-chemicals-industry</v>
      </c>
      <c r="G2449" s="39">
        <f>INDEX('Crosswalk Particulates'!$E:$E,MATCH('2017 EPA Data'!$B2449,'Crosswalk Particulates'!$D:$D,0))</f>
        <v>0</v>
      </c>
      <c r="H2449" s="50">
        <f t="shared" si="38"/>
        <v>0</v>
      </c>
    </row>
    <row r="2450" spans="1:8" hidden="1">
      <c r="A2450" s="31" t="s">
        <v>2408</v>
      </c>
      <c r="B2450" s="31" t="s">
        <v>2674</v>
      </c>
      <c r="C2450" s="31" t="s">
        <v>2406</v>
      </c>
      <c r="D2450" s="41">
        <v>1315.6280666600001</v>
      </c>
      <c r="E2450" s="31" t="s">
        <v>2407</v>
      </c>
      <c r="F2450" s="35" t="str">
        <f>INDEX('Crosswalk Particulates'!$B:$B,MATCH('2017 EPA Data'!A2450,'Crosswalk Particulates'!$A:$A,0))</f>
        <v>process-other-industry</v>
      </c>
      <c r="G2450" s="39">
        <f>INDEX('Crosswalk Particulates'!$E:$E,MATCH('2017 EPA Data'!$B2450,'Crosswalk Particulates'!$D:$D,0))</f>
        <v>0</v>
      </c>
      <c r="H2450" s="50">
        <f t="shared" si="38"/>
        <v>0</v>
      </c>
    </row>
    <row r="2451" spans="1:8" hidden="1">
      <c r="A2451" s="31" t="s">
        <v>2440</v>
      </c>
      <c r="B2451" s="31" t="s">
        <v>2565</v>
      </c>
      <c r="C2451" s="31" t="s">
        <v>2406</v>
      </c>
      <c r="D2451" s="41">
        <v>1314.2</v>
      </c>
      <c r="E2451" s="31" t="s">
        <v>2407</v>
      </c>
      <c r="F2451" s="35" t="str">
        <f>INDEX('Crosswalk Particulates'!$B:$B,MATCH('2017 EPA Data'!A2451,'Crosswalk Particulates'!$A:$A,0))</f>
        <v>industry-fuel-natural gas</v>
      </c>
      <c r="G2451" s="39">
        <f>INDEX('Crosswalk Particulates'!$E:$E,MATCH('2017 EPA Data'!$B2451,'Crosswalk Particulates'!$D:$D,0))</f>
        <v>0</v>
      </c>
      <c r="H2451" s="50">
        <f t="shared" si="38"/>
        <v>0</v>
      </c>
    </row>
    <row r="2452" spans="1:8" hidden="1">
      <c r="A2452" s="31" t="s">
        <v>2436</v>
      </c>
      <c r="B2452" s="31" t="s">
        <v>2633</v>
      </c>
      <c r="C2452" s="31" t="s">
        <v>2406</v>
      </c>
      <c r="D2452" s="41">
        <v>1311.3878460610799</v>
      </c>
      <c r="E2452" s="31" t="s">
        <v>2407</v>
      </c>
      <c r="F2452" s="35" t="str">
        <f>INDEX('Crosswalk Particulates'!$B:$B,MATCH('2017 EPA Data'!A2452,'Crosswalk Particulates'!$A:$A,0))</f>
        <v>process-other-industry</v>
      </c>
      <c r="G2452" s="39">
        <f>INDEX('Crosswalk Particulates'!$E:$E,MATCH('2017 EPA Data'!$B2452,'Crosswalk Particulates'!$D:$D,0))</f>
        <v>0</v>
      </c>
      <c r="H2452" s="50">
        <f t="shared" si="38"/>
        <v>0</v>
      </c>
    </row>
    <row r="2453" spans="1:8" hidden="1">
      <c r="A2453" s="31" t="s">
        <v>2538</v>
      </c>
      <c r="B2453" s="31" t="s">
        <v>2605</v>
      </c>
      <c r="D2453" s="41">
        <v>1306.2301993624153</v>
      </c>
      <c r="E2453" s="31" t="s">
        <v>2411</v>
      </c>
      <c r="F2453" s="35" t="str">
        <f>INDEX('Crosswalk Particulates'!$B:$B,MATCH('2017 EPA Data'!A2453,'Crosswalk Particulates'!$A:$A,0))</f>
        <v>Electricity Sector</v>
      </c>
      <c r="G2453" s="39" t="str">
        <f>INDEX('Crosswalk Particulates'!$E:$E,MATCH('2017 EPA Data'!$B2453,'Crosswalk Particulates'!$D:$D,0))</f>
        <v>BC</v>
      </c>
      <c r="H2453" s="50">
        <f t="shared" si="38"/>
        <v>1184993513.0429873</v>
      </c>
    </row>
    <row r="2454" spans="1:8" hidden="1">
      <c r="A2454" s="31" t="s">
        <v>2440</v>
      </c>
      <c r="B2454" s="31" t="s">
        <v>2640</v>
      </c>
      <c r="C2454" s="31" t="s">
        <v>2406</v>
      </c>
      <c r="D2454" s="41">
        <v>1300.799922129856</v>
      </c>
      <c r="E2454" s="31" t="s">
        <v>2407</v>
      </c>
      <c r="F2454" s="35" t="str">
        <f>INDEX('Crosswalk Particulates'!$B:$B,MATCH('2017 EPA Data'!A2454,'Crosswalk Particulates'!$A:$A,0))</f>
        <v>industry-fuel-natural gas</v>
      </c>
      <c r="G2454" s="39">
        <f>INDEX('Crosswalk Particulates'!$E:$E,MATCH('2017 EPA Data'!$B2454,'Crosswalk Particulates'!$D:$D,0))</f>
        <v>0</v>
      </c>
      <c r="H2454" s="50">
        <f t="shared" si="38"/>
        <v>0</v>
      </c>
    </row>
    <row r="2455" spans="1:8" hidden="1">
      <c r="A2455" s="31" t="s">
        <v>2489</v>
      </c>
      <c r="B2455" s="31" t="s">
        <v>2675</v>
      </c>
      <c r="C2455" s="31" t="s">
        <v>2406</v>
      </c>
      <c r="D2455" s="41">
        <v>1299.9048322638616</v>
      </c>
      <c r="E2455" s="31" t="s">
        <v>2407</v>
      </c>
      <c r="F2455" s="35" t="str">
        <f>INDEX('Crosswalk Particulates'!$B:$B,MATCH('2017 EPA Data'!A2455,'Crosswalk Particulates'!$A:$A,0))</f>
        <v>industry-fuel-biomass</v>
      </c>
      <c r="G2455" s="39">
        <f>INDEX('Crosswalk Particulates'!$E:$E,MATCH('2017 EPA Data'!$B2455,'Crosswalk Particulates'!$D:$D,0))</f>
        <v>0</v>
      </c>
      <c r="H2455" s="50">
        <f t="shared" si="38"/>
        <v>0</v>
      </c>
    </row>
    <row r="2456" spans="1:8" hidden="1">
      <c r="A2456" s="31" t="s">
        <v>2489</v>
      </c>
      <c r="B2456" s="31" t="s">
        <v>2609</v>
      </c>
      <c r="C2456" s="31" t="s">
        <v>2406</v>
      </c>
      <c r="D2456" s="41">
        <v>1298.3004204414733</v>
      </c>
      <c r="E2456" s="31" t="s">
        <v>2407</v>
      </c>
      <c r="F2456" s="35" t="str">
        <f>INDEX('Crosswalk Particulates'!$B:$B,MATCH('2017 EPA Data'!A2456,'Crosswalk Particulates'!$A:$A,0))</f>
        <v>industry-fuel-biomass</v>
      </c>
      <c r="G2456" s="39">
        <f>INDEX('Crosswalk Particulates'!$E:$E,MATCH('2017 EPA Data'!$B2456,'Crosswalk Particulates'!$D:$D,0))</f>
        <v>0</v>
      </c>
      <c r="H2456" s="50">
        <f t="shared" si="38"/>
        <v>0</v>
      </c>
    </row>
    <row r="2457" spans="1:8" hidden="1">
      <c r="A2457" s="31" t="s">
        <v>2470</v>
      </c>
      <c r="B2457" s="31" t="s">
        <v>2575</v>
      </c>
      <c r="C2457" s="31" t="s">
        <v>2406</v>
      </c>
      <c r="D2457" s="41">
        <v>1289.3250296506667</v>
      </c>
      <c r="E2457" s="31" t="s">
        <v>2407</v>
      </c>
      <c r="F2457" s="35" t="str">
        <f>INDEX('Crosswalk Particulates'!$B:$B,MATCH('2017 EPA Data'!A2457,'Crosswalk Particulates'!$A:$A,0))</f>
        <v>Electricity Sector</v>
      </c>
      <c r="G2457" s="39">
        <f>INDEX('Crosswalk Particulates'!$E:$E,MATCH('2017 EPA Data'!$B2457,'Crosswalk Particulates'!$D:$D,0))</f>
        <v>0</v>
      </c>
      <c r="H2457" s="50">
        <f t="shared" si="38"/>
        <v>0</v>
      </c>
    </row>
    <row r="2458" spans="1:8" hidden="1">
      <c r="A2458" s="31" t="s">
        <v>2484</v>
      </c>
      <c r="B2458" s="31" t="s">
        <v>2511</v>
      </c>
      <c r="C2458" s="31" t="s">
        <v>2512</v>
      </c>
      <c r="D2458" s="41">
        <v>1283.9964402164001</v>
      </c>
      <c r="E2458" s="31" t="s">
        <v>2407</v>
      </c>
      <c r="F2458" s="35" t="str">
        <f>INDEX('Crosswalk Particulates'!$B:$B,MATCH('2017 EPA Data'!A2458,'Crosswalk Particulates'!$A:$A,0))</f>
        <v>process-other-industry</v>
      </c>
      <c r="G2458" s="39">
        <f>INDEX('Crosswalk Particulates'!$E:$E,MATCH('2017 EPA Data'!$B2458,'Crosswalk Particulates'!$D:$D,0))</f>
        <v>0</v>
      </c>
      <c r="H2458" s="50">
        <f t="shared" si="38"/>
        <v>0</v>
      </c>
    </row>
    <row r="2459" spans="1:8" hidden="1">
      <c r="A2459" s="31" t="s">
        <v>2553</v>
      </c>
      <c r="B2459" s="31" t="s">
        <v>2482</v>
      </c>
      <c r="C2459" s="31" t="s">
        <v>2406</v>
      </c>
      <c r="D2459" s="41">
        <v>1277.5150000000001</v>
      </c>
      <c r="E2459" s="31" t="s">
        <v>2407</v>
      </c>
      <c r="F2459" s="35" t="str">
        <f>INDEX('Crosswalk Particulates'!$B:$B,MATCH('2017 EPA Data'!A2459,'Crosswalk Particulates'!$A:$A,0))</f>
        <v>Commercial Buildings Sector</v>
      </c>
      <c r="G2459" s="39">
        <f>INDEX('Crosswalk Particulates'!$E:$E,MATCH('2017 EPA Data'!$B2459,'Crosswalk Particulates'!$D:$D,0))</f>
        <v>0</v>
      </c>
      <c r="H2459" s="50">
        <f t="shared" si="38"/>
        <v>0</v>
      </c>
    </row>
    <row r="2460" spans="1:8" hidden="1">
      <c r="A2460" s="31" t="s">
        <v>2412</v>
      </c>
      <c r="B2460" s="31" t="s">
        <v>2642</v>
      </c>
      <c r="D2460" s="41">
        <v>1276.0459584971991</v>
      </c>
      <c r="E2460" s="31" t="s">
        <v>2411</v>
      </c>
      <c r="F2460" s="35" t="str">
        <f>INDEX('Crosswalk Particulates'!$B:$B,MATCH('2017 EPA Data'!A2460,'Crosswalk Particulates'!$A:$A,0))</f>
        <v>Transportation Sector</v>
      </c>
      <c r="G2460" s="39">
        <f>INDEX('Crosswalk Particulates'!$E:$E,MATCH('2017 EPA Data'!$B2460,'Crosswalk Particulates'!$D:$D,0))</f>
        <v>0</v>
      </c>
      <c r="H2460" s="50">
        <f t="shared" si="38"/>
        <v>1157610797.7766683</v>
      </c>
    </row>
    <row r="2461" spans="1:8" hidden="1">
      <c r="A2461" s="31" t="s">
        <v>2536</v>
      </c>
      <c r="B2461" s="31" t="s">
        <v>2574</v>
      </c>
      <c r="C2461" s="31" t="s">
        <v>2406</v>
      </c>
      <c r="D2461" s="41">
        <v>1274.854805007184</v>
      </c>
      <c r="E2461" s="31" t="s">
        <v>2407</v>
      </c>
      <c r="F2461" s="35" t="str">
        <f>INDEX('Crosswalk Particulates'!$B:$B,MATCH('2017 EPA Data'!A2461,'Crosswalk Particulates'!$A:$A,0))</f>
        <v>process-mining-industry</v>
      </c>
      <c r="G2461" s="39">
        <f>INDEX('Crosswalk Particulates'!$E:$E,MATCH('2017 EPA Data'!$B2461,'Crosswalk Particulates'!$D:$D,0))</f>
        <v>0</v>
      </c>
      <c r="H2461" s="50">
        <f t="shared" si="38"/>
        <v>0</v>
      </c>
    </row>
    <row r="2462" spans="1:8" hidden="1">
      <c r="A2462" s="31" t="s">
        <v>2448</v>
      </c>
      <c r="B2462" s="31" t="s">
        <v>2615</v>
      </c>
      <c r="C2462" s="31" t="s">
        <v>2406</v>
      </c>
      <c r="D2462" s="41">
        <v>1273.7508794538919</v>
      </c>
      <c r="E2462" s="31" t="s">
        <v>2407</v>
      </c>
      <c r="F2462" s="35" t="str">
        <f>INDEX('Crosswalk Particulates'!$B:$B,MATCH('2017 EPA Data'!A2462,'Crosswalk Particulates'!$A:$A,0))</f>
        <v>process-waste-industry</v>
      </c>
      <c r="G2462" s="39">
        <f>INDEX('Crosswalk Particulates'!$E:$E,MATCH('2017 EPA Data'!$B2462,'Crosswalk Particulates'!$D:$D,0))</f>
        <v>0</v>
      </c>
      <c r="H2462" s="50">
        <f t="shared" si="38"/>
        <v>0</v>
      </c>
    </row>
    <row r="2463" spans="1:8" hidden="1">
      <c r="A2463" s="31" t="s">
        <v>2491</v>
      </c>
      <c r="B2463" s="31" t="s">
        <v>2535</v>
      </c>
      <c r="C2463" s="31" t="s">
        <v>2406</v>
      </c>
      <c r="D2463" s="41">
        <v>1271.3286800000001</v>
      </c>
      <c r="E2463" s="31" t="s">
        <v>2407</v>
      </c>
      <c r="F2463" s="35" t="str">
        <f>INDEX('Crosswalk Particulates'!$B:$B,MATCH('2017 EPA Data'!A2463,'Crosswalk Particulates'!$A:$A,0))</f>
        <v>process-other-industry</v>
      </c>
      <c r="G2463" s="39">
        <f>INDEX('Crosswalk Particulates'!$E:$E,MATCH('2017 EPA Data'!$B2463,'Crosswalk Particulates'!$D:$D,0))</f>
        <v>0</v>
      </c>
      <c r="H2463" s="50">
        <f t="shared" si="38"/>
        <v>0</v>
      </c>
    </row>
    <row r="2464" spans="1:8" hidden="1">
      <c r="A2464" s="31" t="s">
        <v>2518</v>
      </c>
      <c r="B2464" s="31" t="s">
        <v>2523</v>
      </c>
      <c r="D2464" s="41">
        <v>1271.2324356386869</v>
      </c>
      <c r="E2464" s="31" t="s">
        <v>2411</v>
      </c>
      <c r="F2464" s="35" t="str">
        <f>INDEX('Crosswalk Particulates'!$B:$B,MATCH('2017 EPA Data'!A2464,'Crosswalk Particulates'!$A:$A,0))</f>
        <v>industry-fuel-oil</v>
      </c>
      <c r="G2464" s="39" t="str">
        <f>INDEX('Crosswalk Particulates'!$E:$E,MATCH('2017 EPA Data'!$B2464,'Crosswalk Particulates'!$D:$D,0))</f>
        <v>OC</v>
      </c>
      <c r="H2464" s="50">
        <f t="shared" si="38"/>
        <v>1153244038.1006134</v>
      </c>
    </row>
    <row r="2465" spans="1:8" hidden="1">
      <c r="A2465" s="31" t="s">
        <v>2489</v>
      </c>
      <c r="B2465" s="31" t="s">
        <v>2575</v>
      </c>
      <c r="C2465" s="31" t="s">
        <v>2406</v>
      </c>
      <c r="D2465" s="41">
        <v>1271.0171674380144</v>
      </c>
      <c r="E2465" s="31" t="s">
        <v>2407</v>
      </c>
      <c r="F2465" s="35" t="str">
        <f>INDEX('Crosswalk Particulates'!$B:$B,MATCH('2017 EPA Data'!A2465,'Crosswalk Particulates'!$A:$A,0))</f>
        <v>industry-fuel-biomass</v>
      </c>
      <c r="G2465" s="39">
        <f>INDEX('Crosswalk Particulates'!$E:$E,MATCH('2017 EPA Data'!$B2465,'Crosswalk Particulates'!$D:$D,0))</f>
        <v>0</v>
      </c>
      <c r="H2465" s="50">
        <f t="shared" si="38"/>
        <v>0</v>
      </c>
    </row>
    <row r="2466" spans="1:8" hidden="1">
      <c r="A2466" s="31" t="s">
        <v>2471</v>
      </c>
      <c r="B2466" s="31" t="s">
        <v>2437</v>
      </c>
      <c r="C2466" s="31" t="s">
        <v>2406</v>
      </c>
      <c r="D2466" s="41">
        <v>1268.163481023</v>
      </c>
      <c r="E2466" s="31" t="s">
        <v>2407</v>
      </c>
      <c r="F2466" s="35" t="str">
        <f>INDEX('Crosswalk Particulates'!$B:$B,MATCH('2017 EPA Data'!A2466,'Crosswalk Particulates'!$A:$A,0))</f>
        <v>Commercial Buildings Sector</v>
      </c>
      <c r="G2466" s="39">
        <f>INDEX('Crosswalk Particulates'!$E:$E,MATCH('2017 EPA Data'!$B2466,'Crosswalk Particulates'!$D:$D,0))</f>
        <v>0</v>
      </c>
      <c r="H2466" s="50">
        <f t="shared" si="38"/>
        <v>0</v>
      </c>
    </row>
    <row r="2467" spans="1:8" hidden="1">
      <c r="A2467" s="31" t="s">
        <v>2544</v>
      </c>
      <c r="B2467" s="31" t="s">
        <v>2575</v>
      </c>
      <c r="C2467" s="31" t="s">
        <v>2406</v>
      </c>
      <c r="D2467" s="41">
        <v>1261.3553319411596</v>
      </c>
      <c r="E2467" s="31" t="s">
        <v>2407</v>
      </c>
      <c r="F2467" s="35" t="str">
        <f>INDEX('Crosswalk Particulates'!$B:$B,MATCH('2017 EPA Data'!A2467,'Crosswalk Particulates'!$A:$A,0))</f>
        <v>Commercial Buildings Sector</v>
      </c>
      <c r="G2467" s="39">
        <f>INDEX('Crosswalk Particulates'!$E:$E,MATCH('2017 EPA Data'!$B2467,'Crosswalk Particulates'!$D:$D,0))</f>
        <v>0</v>
      </c>
      <c r="H2467" s="50">
        <f t="shared" si="38"/>
        <v>0</v>
      </c>
    </row>
    <row r="2468" spans="1:8" hidden="1">
      <c r="A2468" s="31" t="s">
        <v>2471</v>
      </c>
      <c r="B2468" s="31" t="s">
        <v>2584</v>
      </c>
      <c r="C2468" s="31" t="s">
        <v>2406</v>
      </c>
      <c r="D2468" s="41">
        <v>1257.311063359125</v>
      </c>
      <c r="E2468" s="31" t="s">
        <v>2407</v>
      </c>
      <c r="F2468" s="35" t="str">
        <f>INDEX('Crosswalk Particulates'!$B:$B,MATCH('2017 EPA Data'!A2468,'Crosswalk Particulates'!$A:$A,0))</f>
        <v>Commercial Buildings Sector</v>
      </c>
      <c r="G2468" s="39">
        <f>INDEX('Crosswalk Particulates'!$E:$E,MATCH('2017 EPA Data'!$B2468,'Crosswalk Particulates'!$D:$D,0))</f>
        <v>0</v>
      </c>
      <c r="H2468" s="50">
        <f t="shared" si="38"/>
        <v>0</v>
      </c>
    </row>
    <row r="2469" spans="1:8" hidden="1">
      <c r="A2469" s="31" t="s">
        <v>2491</v>
      </c>
      <c r="B2469" s="31" t="s">
        <v>2590</v>
      </c>
      <c r="C2469" s="31" t="s">
        <v>2406</v>
      </c>
      <c r="D2469" s="41">
        <v>1254.683984</v>
      </c>
      <c r="E2469" s="31" t="s">
        <v>2407</v>
      </c>
      <c r="F2469" s="35" t="str">
        <f>INDEX('Crosswalk Particulates'!$B:$B,MATCH('2017 EPA Data'!A2469,'Crosswalk Particulates'!$A:$A,0))</f>
        <v>process-other-industry</v>
      </c>
      <c r="G2469" s="39">
        <f>INDEX('Crosswalk Particulates'!$E:$E,MATCH('2017 EPA Data'!$B2469,'Crosswalk Particulates'!$D:$D,0))</f>
        <v>0</v>
      </c>
      <c r="H2469" s="50">
        <f t="shared" si="38"/>
        <v>0</v>
      </c>
    </row>
    <row r="2470" spans="1:8" hidden="1">
      <c r="A2470" s="31" t="s">
        <v>2507</v>
      </c>
      <c r="B2470" s="31" t="s">
        <v>2642</v>
      </c>
      <c r="D2470" s="41">
        <v>1253.2171913273821</v>
      </c>
      <c r="E2470" s="31" t="s">
        <v>2411</v>
      </c>
      <c r="F2470" s="35" t="str">
        <f>INDEX('Crosswalk Particulates'!$B:$B,MATCH('2017 EPA Data'!A2470,'Crosswalk Particulates'!$A:$A,0))</f>
        <v>Other-EPA</v>
      </c>
      <c r="G2470" s="39">
        <f>INDEX('Crosswalk Particulates'!$E:$E,MATCH('2017 EPA Data'!$B2470,'Crosswalk Particulates'!$D:$D,0))</f>
        <v>0</v>
      </c>
      <c r="H2470" s="50">
        <f t="shared" si="38"/>
        <v>1136900863.937896</v>
      </c>
    </row>
    <row r="2471" spans="1:8" hidden="1">
      <c r="A2471" s="31" t="s">
        <v>2440</v>
      </c>
      <c r="B2471" s="31" t="s">
        <v>2552</v>
      </c>
      <c r="C2471" s="31" t="s">
        <v>2406</v>
      </c>
      <c r="D2471" s="41">
        <v>1252.1497161136001</v>
      </c>
      <c r="E2471" s="31" t="s">
        <v>2407</v>
      </c>
      <c r="F2471" s="35" t="str">
        <f>INDEX('Crosswalk Particulates'!$B:$B,MATCH('2017 EPA Data'!A2471,'Crosswalk Particulates'!$A:$A,0))</f>
        <v>industry-fuel-natural gas</v>
      </c>
      <c r="G2471" s="39">
        <f>INDEX('Crosswalk Particulates'!$E:$E,MATCH('2017 EPA Data'!$B2471,'Crosswalk Particulates'!$D:$D,0))</f>
        <v>0</v>
      </c>
      <c r="H2471" s="50">
        <f t="shared" si="38"/>
        <v>0</v>
      </c>
    </row>
    <row r="2472" spans="1:8" hidden="1">
      <c r="A2472" s="31" t="s">
        <v>2436</v>
      </c>
      <c r="B2472" s="31" t="s">
        <v>2646</v>
      </c>
      <c r="C2472" s="31" t="s">
        <v>2406</v>
      </c>
      <c r="D2472" s="41">
        <v>1252.0010233999999</v>
      </c>
      <c r="E2472" s="31" t="s">
        <v>2407</v>
      </c>
      <c r="F2472" s="35" t="str">
        <f>INDEX('Crosswalk Particulates'!$B:$B,MATCH('2017 EPA Data'!A2472,'Crosswalk Particulates'!$A:$A,0))</f>
        <v>process-other-industry</v>
      </c>
      <c r="G2472" s="39">
        <f>INDEX('Crosswalk Particulates'!$E:$E,MATCH('2017 EPA Data'!$B2472,'Crosswalk Particulates'!$D:$D,0))</f>
        <v>0</v>
      </c>
      <c r="H2472" s="50">
        <f t="shared" si="38"/>
        <v>0</v>
      </c>
    </row>
    <row r="2473" spans="1:8" hidden="1">
      <c r="A2473" s="31" t="s">
        <v>2489</v>
      </c>
      <c r="B2473" s="31" t="s">
        <v>2584</v>
      </c>
      <c r="C2473" s="31" t="s">
        <v>2406</v>
      </c>
      <c r="D2473" s="41">
        <v>1245.2114697374852</v>
      </c>
      <c r="E2473" s="31" t="s">
        <v>2407</v>
      </c>
      <c r="F2473" s="35" t="str">
        <f>INDEX('Crosswalk Particulates'!$B:$B,MATCH('2017 EPA Data'!A2473,'Crosswalk Particulates'!$A:$A,0))</f>
        <v>industry-fuel-biomass</v>
      </c>
      <c r="G2473" s="39">
        <f>INDEX('Crosswalk Particulates'!$E:$E,MATCH('2017 EPA Data'!$B2473,'Crosswalk Particulates'!$D:$D,0))</f>
        <v>0</v>
      </c>
      <c r="H2473" s="50">
        <f t="shared" si="38"/>
        <v>0</v>
      </c>
    </row>
    <row r="2474" spans="1:8" hidden="1">
      <c r="A2474" s="31" t="s">
        <v>2454</v>
      </c>
      <c r="B2474" s="31" t="s">
        <v>2597</v>
      </c>
      <c r="C2474" s="31" t="s">
        <v>2406</v>
      </c>
      <c r="D2474" s="41">
        <v>1241.431554</v>
      </c>
      <c r="E2474" s="31" t="s">
        <v>2407</v>
      </c>
      <c r="F2474" s="35" t="str">
        <f>INDEX('Crosswalk Particulates'!$B:$B,MATCH('2017 EPA Data'!A2474,'Crosswalk Particulates'!$A:$A,0))</f>
        <v>Electricity Sector</v>
      </c>
      <c r="G2474" s="39">
        <f>INDEX('Crosswalk Particulates'!$E:$E,MATCH('2017 EPA Data'!$B2474,'Crosswalk Particulates'!$D:$D,0))</f>
        <v>0</v>
      </c>
      <c r="H2474" s="50">
        <f t="shared" si="38"/>
        <v>0</v>
      </c>
    </row>
    <row r="2475" spans="1:8" hidden="1">
      <c r="A2475" s="31" t="s">
        <v>2475</v>
      </c>
      <c r="B2475" s="31" t="s">
        <v>2630</v>
      </c>
      <c r="C2475" s="31" t="s">
        <v>2406</v>
      </c>
      <c r="D2475" s="41">
        <v>1241</v>
      </c>
      <c r="E2475" s="31" t="s">
        <v>2407</v>
      </c>
      <c r="F2475" s="35" t="str">
        <f>INDEX('Crosswalk Particulates'!$B:$B,MATCH('2017 EPA Data'!A2475,'Crosswalk Particulates'!$A:$A,0))</f>
        <v>process-other-industry</v>
      </c>
      <c r="G2475" s="39">
        <f>INDEX('Crosswalk Particulates'!$E:$E,MATCH('2017 EPA Data'!$B2475,'Crosswalk Particulates'!$D:$D,0))</f>
        <v>0</v>
      </c>
      <c r="H2475" s="50">
        <f t="shared" si="38"/>
        <v>0</v>
      </c>
    </row>
    <row r="2476" spans="1:8" hidden="1">
      <c r="A2476" s="31" t="s">
        <v>2454</v>
      </c>
      <c r="B2476" s="31" t="s">
        <v>2676</v>
      </c>
      <c r="C2476" s="31" t="s">
        <v>2406</v>
      </c>
      <c r="D2476" s="41">
        <v>1240.448194069</v>
      </c>
      <c r="E2476" s="31" t="s">
        <v>2407</v>
      </c>
      <c r="F2476" s="35" t="str">
        <f>INDEX('Crosswalk Particulates'!$B:$B,MATCH('2017 EPA Data'!A2476,'Crosswalk Particulates'!$A:$A,0))</f>
        <v>Electricity Sector</v>
      </c>
      <c r="G2476" s="39">
        <f>INDEX('Crosswalk Particulates'!$E:$E,MATCH('2017 EPA Data'!$B2476,'Crosswalk Particulates'!$D:$D,0))</f>
        <v>0</v>
      </c>
      <c r="H2476" s="50">
        <f t="shared" si="38"/>
        <v>0</v>
      </c>
    </row>
    <row r="2477" spans="1:8" hidden="1">
      <c r="A2477" s="31" t="s">
        <v>2554</v>
      </c>
      <c r="B2477" s="31" t="s">
        <v>2517</v>
      </c>
      <c r="C2477" s="31" t="s">
        <v>2406</v>
      </c>
      <c r="D2477" s="41">
        <v>1239.2728736297445</v>
      </c>
      <c r="E2477" s="31" t="s">
        <v>2407</v>
      </c>
      <c r="F2477" s="35" t="str">
        <f>INDEX('Crosswalk Particulates'!$B:$B,MATCH('2017 EPA Data'!A2477,'Crosswalk Particulates'!$A:$A,0))</f>
        <v>Commercial Buildings Sector</v>
      </c>
      <c r="G2477" s="39">
        <f>INDEX('Crosswalk Particulates'!$E:$E,MATCH('2017 EPA Data'!$B2477,'Crosswalk Particulates'!$D:$D,0))</f>
        <v>0</v>
      </c>
      <c r="H2477" s="50">
        <f t="shared" si="38"/>
        <v>0</v>
      </c>
    </row>
    <row r="2478" spans="1:8" hidden="1">
      <c r="A2478" s="31" t="s">
        <v>2440</v>
      </c>
      <c r="B2478" s="31" t="s">
        <v>2455</v>
      </c>
      <c r="C2478" s="31" t="s">
        <v>2406</v>
      </c>
      <c r="D2478" s="41">
        <v>1230.48</v>
      </c>
      <c r="E2478" s="31" t="s">
        <v>2407</v>
      </c>
      <c r="F2478" s="35" t="str">
        <f>INDEX('Crosswalk Particulates'!$B:$B,MATCH('2017 EPA Data'!A2478,'Crosswalk Particulates'!$A:$A,0))</f>
        <v>industry-fuel-natural gas</v>
      </c>
      <c r="G2478" s="39">
        <f>INDEX('Crosswalk Particulates'!$E:$E,MATCH('2017 EPA Data'!$B2478,'Crosswalk Particulates'!$D:$D,0))</f>
        <v>0</v>
      </c>
      <c r="H2478" s="50">
        <f t="shared" si="38"/>
        <v>0</v>
      </c>
    </row>
    <row r="2479" spans="1:8" hidden="1">
      <c r="A2479" s="31" t="s">
        <v>2452</v>
      </c>
      <c r="B2479" s="31" t="s">
        <v>2519</v>
      </c>
      <c r="D2479" s="41">
        <v>1227.2482426659526</v>
      </c>
      <c r="E2479" s="31" t="s">
        <v>2411</v>
      </c>
      <c r="F2479" s="35" t="str">
        <f>INDEX('Crosswalk Particulates'!$B:$B,MATCH('2017 EPA Data'!A2479,'Crosswalk Particulates'!$A:$A,0))</f>
        <v>Other-EPA</v>
      </c>
      <c r="G2479" s="39">
        <f>INDEX('Crosswalk Particulates'!$E:$E,MATCH('2017 EPA Data'!$B2479,'Crosswalk Particulates'!$D:$D,0))</f>
        <v>0</v>
      </c>
      <c r="H2479" s="50">
        <f t="shared" si="38"/>
        <v>1113342201.981251</v>
      </c>
    </row>
    <row r="2480" spans="1:8" hidden="1">
      <c r="A2480" s="31" t="s">
        <v>2489</v>
      </c>
      <c r="B2480" s="31" t="s">
        <v>2617</v>
      </c>
      <c r="C2480" s="31" t="s">
        <v>2406</v>
      </c>
      <c r="D2480" s="41">
        <v>1211.233472141188</v>
      </c>
      <c r="E2480" s="31" t="s">
        <v>2407</v>
      </c>
      <c r="F2480" s="35" t="str">
        <f>INDEX('Crosswalk Particulates'!$B:$B,MATCH('2017 EPA Data'!A2480,'Crosswalk Particulates'!$A:$A,0))</f>
        <v>industry-fuel-biomass</v>
      </c>
      <c r="G2480" s="39">
        <f>INDEX('Crosswalk Particulates'!$E:$E,MATCH('2017 EPA Data'!$B2480,'Crosswalk Particulates'!$D:$D,0))</f>
        <v>0</v>
      </c>
      <c r="H2480" s="50">
        <f t="shared" si="38"/>
        <v>0</v>
      </c>
    </row>
    <row r="2481" spans="1:8" hidden="1">
      <c r="A2481" s="31" t="s">
        <v>2475</v>
      </c>
      <c r="B2481" s="31" t="s">
        <v>2597</v>
      </c>
      <c r="C2481" s="31" t="s">
        <v>2406</v>
      </c>
      <c r="D2481" s="41">
        <v>1209.1781052505</v>
      </c>
      <c r="E2481" s="31" t="s">
        <v>2407</v>
      </c>
      <c r="F2481" s="35" t="str">
        <f>INDEX('Crosswalk Particulates'!$B:$B,MATCH('2017 EPA Data'!A2481,'Crosswalk Particulates'!$A:$A,0))</f>
        <v>process-other-industry</v>
      </c>
      <c r="G2481" s="39">
        <f>INDEX('Crosswalk Particulates'!$E:$E,MATCH('2017 EPA Data'!$B2481,'Crosswalk Particulates'!$D:$D,0))</f>
        <v>0</v>
      </c>
      <c r="H2481" s="50">
        <f t="shared" si="38"/>
        <v>0</v>
      </c>
    </row>
    <row r="2482" spans="1:8" hidden="1">
      <c r="A2482" s="31" t="s">
        <v>2427</v>
      </c>
      <c r="B2482" s="31" t="s">
        <v>2663</v>
      </c>
      <c r="C2482" s="31" t="s">
        <v>2406</v>
      </c>
      <c r="D2482" s="41">
        <v>1208.0285216649199</v>
      </c>
      <c r="E2482" s="31" t="s">
        <v>2407</v>
      </c>
      <c r="F2482" s="35" t="str">
        <f>INDEX('Crosswalk Particulates'!$B:$B,MATCH('2017 EPA Data'!A2482,'Crosswalk Particulates'!$A:$A,0))</f>
        <v>process-other-industry</v>
      </c>
      <c r="G2482" s="39">
        <f>INDEX('Crosswalk Particulates'!$E:$E,MATCH('2017 EPA Data'!$B2482,'Crosswalk Particulates'!$D:$D,0))</f>
        <v>0</v>
      </c>
      <c r="H2482" s="50">
        <f t="shared" si="38"/>
        <v>0</v>
      </c>
    </row>
    <row r="2483" spans="1:8" hidden="1">
      <c r="A2483" s="31" t="s">
        <v>2440</v>
      </c>
      <c r="B2483" s="31" t="s">
        <v>2615</v>
      </c>
      <c r="C2483" s="31" t="s">
        <v>2406</v>
      </c>
      <c r="D2483" s="41">
        <v>1207.5082133194949</v>
      </c>
      <c r="E2483" s="31" t="s">
        <v>2407</v>
      </c>
      <c r="F2483" s="35" t="str">
        <f>INDEX('Crosswalk Particulates'!$B:$B,MATCH('2017 EPA Data'!A2483,'Crosswalk Particulates'!$A:$A,0))</f>
        <v>industry-fuel-natural gas</v>
      </c>
      <c r="G2483" s="39">
        <f>INDEX('Crosswalk Particulates'!$E:$E,MATCH('2017 EPA Data'!$B2483,'Crosswalk Particulates'!$D:$D,0))</f>
        <v>0</v>
      </c>
      <c r="H2483" s="50">
        <f t="shared" si="38"/>
        <v>0</v>
      </c>
    </row>
    <row r="2484" spans="1:8" hidden="1">
      <c r="A2484" s="31" t="s">
        <v>2508</v>
      </c>
      <c r="B2484" s="31" t="s">
        <v>2590</v>
      </c>
      <c r="C2484" s="31" t="s">
        <v>2406</v>
      </c>
      <c r="D2484" s="41">
        <v>1207.2662</v>
      </c>
      <c r="E2484" s="31" t="s">
        <v>2407</v>
      </c>
      <c r="F2484" s="35" t="str">
        <f>INDEX('Crosswalk Particulates'!$B:$B,MATCH('2017 EPA Data'!A2484,'Crosswalk Particulates'!$A:$A,0))</f>
        <v>process-iron and steel-industry</v>
      </c>
      <c r="G2484" s="39">
        <f>INDEX('Crosswalk Particulates'!$E:$E,MATCH('2017 EPA Data'!$B2484,'Crosswalk Particulates'!$D:$D,0))</f>
        <v>0</v>
      </c>
      <c r="H2484" s="50">
        <f t="shared" si="38"/>
        <v>0</v>
      </c>
    </row>
    <row r="2485" spans="1:8" hidden="1">
      <c r="A2485" s="31" t="s">
        <v>2497</v>
      </c>
      <c r="B2485" s="31" t="s">
        <v>2422</v>
      </c>
      <c r="C2485" s="31" t="s">
        <v>2406</v>
      </c>
      <c r="D2485" s="41">
        <v>1207.2164</v>
      </c>
      <c r="E2485" s="31" t="s">
        <v>2407</v>
      </c>
      <c r="F2485" s="35" t="str">
        <f>INDEX('Crosswalk Particulates'!$B:$B,MATCH('2017 EPA Data'!A2485,'Crosswalk Particulates'!$A:$A,0))</f>
        <v>Electricity Sector</v>
      </c>
      <c r="G2485" s="39">
        <f>INDEX('Crosswalk Particulates'!$E:$E,MATCH('2017 EPA Data'!$B2485,'Crosswalk Particulates'!$D:$D,0))</f>
        <v>0</v>
      </c>
      <c r="H2485" s="50">
        <f t="shared" si="38"/>
        <v>0</v>
      </c>
    </row>
    <row r="2486" spans="1:8" hidden="1">
      <c r="A2486" s="31" t="s">
        <v>2544</v>
      </c>
      <c r="B2486" s="31" t="s">
        <v>2449</v>
      </c>
      <c r="C2486" s="31" t="s">
        <v>2446</v>
      </c>
      <c r="D2486" s="41">
        <v>1206.9597913403329</v>
      </c>
      <c r="E2486" s="31" t="s">
        <v>2411</v>
      </c>
      <c r="F2486" s="35" t="str">
        <f>INDEX('Crosswalk Particulates'!$B:$B,MATCH('2017 EPA Data'!A2486,'Crosswalk Particulates'!$A:$A,0))</f>
        <v>Commercial Buildings Sector</v>
      </c>
      <c r="G2486" s="39" t="str">
        <f>INDEX('Crosswalk Particulates'!$E:$E,MATCH('2017 EPA Data'!$B2486,'Crosswalk Particulates'!$D:$D,0))</f>
        <v>CO</v>
      </c>
      <c r="H2486" s="50">
        <f t="shared" si="38"/>
        <v>1094936806.6517887</v>
      </c>
    </row>
    <row r="2487" spans="1:8" hidden="1">
      <c r="A2487" s="31" t="s">
        <v>2554</v>
      </c>
      <c r="B2487" s="31" t="s">
        <v>2604</v>
      </c>
      <c r="C2487" s="31" t="s">
        <v>2406</v>
      </c>
      <c r="D2487" s="41">
        <v>1205.8144877080763</v>
      </c>
      <c r="E2487" s="31" t="s">
        <v>2407</v>
      </c>
      <c r="F2487" s="35" t="str">
        <f>INDEX('Crosswalk Particulates'!$B:$B,MATCH('2017 EPA Data'!A2487,'Crosswalk Particulates'!$A:$A,0))</f>
        <v>Commercial Buildings Sector</v>
      </c>
      <c r="G2487" s="39">
        <f>INDEX('Crosswalk Particulates'!$E:$E,MATCH('2017 EPA Data'!$B2487,'Crosswalk Particulates'!$D:$D,0))</f>
        <v>0</v>
      </c>
      <c r="H2487" s="50">
        <f t="shared" si="38"/>
        <v>0</v>
      </c>
    </row>
    <row r="2488" spans="1:8" hidden="1">
      <c r="A2488" s="31" t="s">
        <v>2448</v>
      </c>
      <c r="B2488" s="31" t="s">
        <v>2629</v>
      </c>
      <c r="C2488" s="31" t="s">
        <v>2406</v>
      </c>
      <c r="D2488" s="41">
        <v>1198.9332185881069</v>
      </c>
      <c r="E2488" s="31" t="s">
        <v>2407</v>
      </c>
      <c r="F2488" s="35" t="str">
        <f>INDEX('Crosswalk Particulates'!$B:$B,MATCH('2017 EPA Data'!A2488,'Crosswalk Particulates'!$A:$A,0))</f>
        <v>process-waste-industry</v>
      </c>
      <c r="G2488" s="39">
        <f>INDEX('Crosswalk Particulates'!$E:$E,MATCH('2017 EPA Data'!$B2488,'Crosswalk Particulates'!$D:$D,0))</f>
        <v>0</v>
      </c>
      <c r="H2488" s="50">
        <f t="shared" si="38"/>
        <v>0</v>
      </c>
    </row>
    <row r="2489" spans="1:8" hidden="1">
      <c r="A2489" s="31" t="s">
        <v>2431</v>
      </c>
      <c r="B2489" s="31" t="s">
        <v>2530</v>
      </c>
      <c r="C2489" s="31" t="s">
        <v>2406</v>
      </c>
      <c r="D2489" s="41">
        <v>1196.9229600000001</v>
      </c>
      <c r="E2489" s="31" t="s">
        <v>2407</v>
      </c>
      <c r="F2489" s="35" t="str">
        <f>INDEX('Crosswalk Particulates'!$B:$B,MATCH('2017 EPA Data'!A2489,'Crosswalk Particulates'!$A:$A,0))</f>
        <v>process-ngps-industry</v>
      </c>
      <c r="G2489" s="39">
        <f>INDEX('Crosswalk Particulates'!$E:$E,MATCH('2017 EPA Data'!$B2489,'Crosswalk Particulates'!$D:$D,0))</f>
        <v>0</v>
      </c>
      <c r="H2489" s="50">
        <f t="shared" si="38"/>
        <v>0</v>
      </c>
    </row>
    <row r="2490" spans="1:8" hidden="1">
      <c r="A2490" s="31" t="s">
        <v>2408</v>
      </c>
      <c r="B2490" s="31" t="s">
        <v>2644</v>
      </c>
      <c r="C2490" s="31" t="s">
        <v>2406</v>
      </c>
      <c r="D2490" s="41">
        <v>1196.0006000000001</v>
      </c>
      <c r="E2490" s="31" t="s">
        <v>2407</v>
      </c>
      <c r="F2490" s="35" t="str">
        <f>INDEX('Crosswalk Particulates'!$B:$B,MATCH('2017 EPA Data'!A2490,'Crosswalk Particulates'!$A:$A,0))</f>
        <v>process-other-industry</v>
      </c>
      <c r="G2490" s="39">
        <f>INDEX('Crosswalk Particulates'!$E:$E,MATCH('2017 EPA Data'!$B2490,'Crosswalk Particulates'!$D:$D,0))</f>
        <v>0</v>
      </c>
      <c r="H2490" s="50">
        <f t="shared" si="38"/>
        <v>0</v>
      </c>
    </row>
    <row r="2491" spans="1:8" hidden="1">
      <c r="A2491" s="31" t="s">
        <v>2612</v>
      </c>
      <c r="B2491" s="31" t="s">
        <v>2445</v>
      </c>
      <c r="C2491" s="31" t="s">
        <v>2446</v>
      </c>
      <c r="D2491" s="41">
        <v>1189.0981406528001</v>
      </c>
      <c r="E2491" s="31" t="s">
        <v>2411</v>
      </c>
      <c r="F2491" s="35" t="str">
        <f>INDEX('Crosswalk Particulates'!$B:$B,MATCH('2017 EPA Data'!A2491,'Crosswalk Particulates'!$A:$A,0))</f>
        <v>Residential Buildings Sector</v>
      </c>
      <c r="G2491" s="39" t="str">
        <f>INDEX('Crosswalk Particulates'!$E:$E,MATCH('2017 EPA Data'!$B2491,'Crosswalk Particulates'!$D:$D,0))</f>
        <v>VOC</v>
      </c>
      <c r="H2491" s="50">
        <f t="shared" si="38"/>
        <v>1078732970.4464264</v>
      </c>
    </row>
    <row r="2492" spans="1:8" hidden="1">
      <c r="A2492" s="31" t="s">
        <v>2508</v>
      </c>
      <c r="B2492" s="31" t="s">
        <v>2531</v>
      </c>
      <c r="C2492" s="31" t="s">
        <v>2406</v>
      </c>
      <c r="D2492" s="41">
        <v>1186.8416</v>
      </c>
      <c r="E2492" s="31" t="s">
        <v>2407</v>
      </c>
      <c r="F2492" s="35" t="str">
        <f>INDEX('Crosswalk Particulates'!$B:$B,MATCH('2017 EPA Data'!A2492,'Crosswalk Particulates'!$A:$A,0))</f>
        <v>process-iron and steel-industry</v>
      </c>
      <c r="G2492" s="39">
        <f>INDEX('Crosswalk Particulates'!$E:$E,MATCH('2017 EPA Data'!$B2492,'Crosswalk Particulates'!$D:$D,0))</f>
        <v>0</v>
      </c>
      <c r="H2492" s="50">
        <f t="shared" si="38"/>
        <v>0</v>
      </c>
    </row>
    <row r="2493" spans="1:8" hidden="1">
      <c r="A2493" s="31" t="s">
        <v>2481</v>
      </c>
      <c r="B2493" s="31" t="s">
        <v>2580</v>
      </c>
      <c r="C2493" s="31" t="s">
        <v>2406</v>
      </c>
      <c r="D2493" s="41">
        <v>1186.52</v>
      </c>
      <c r="E2493" s="31" t="s">
        <v>2407</v>
      </c>
      <c r="F2493" s="35" t="str">
        <f>INDEX('Crosswalk Particulates'!$B:$B,MATCH('2017 EPA Data'!A2493,'Crosswalk Particulates'!$A:$A,0))</f>
        <v>process-ngps-industry</v>
      </c>
      <c r="G2493" s="39">
        <f>INDEX('Crosswalk Particulates'!$E:$E,MATCH('2017 EPA Data'!$B2493,'Crosswalk Particulates'!$D:$D,0))</f>
        <v>0</v>
      </c>
      <c r="H2493" s="50">
        <f t="shared" si="38"/>
        <v>0</v>
      </c>
    </row>
    <row r="2494" spans="1:8" hidden="1">
      <c r="A2494" s="31" t="s">
        <v>2496</v>
      </c>
      <c r="B2494" s="31" t="s">
        <v>2642</v>
      </c>
      <c r="D2494" s="41">
        <v>1182.0997302003684</v>
      </c>
      <c r="E2494" s="31" t="s">
        <v>2411</v>
      </c>
      <c r="F2494" s="35" t="str">
        <f>INDEX('Crosswalk Particulates'!$B:$B,MATCH('2017 EPA Data'!A2494,'Crosswalk Particulates'!$A:$A,0))</f>
        <v>process-cement-industry</v>
      </c>
      <c r="G2494" s="39">
        <f>INDEX('Crosswalk Particulates'!$E:$E,MATCH('2017 EPA Data'!$B2494,'Crosswalk Particulates'!$D:$D,0))</f>
        <v>0</v>
      </c>
      <c r="H2494" s="50">
        <f t="shared" si="38"/>
        <v>1072384111.7293398</v>
      </c>
    </row>
    <row r="2495" spans="1:8" hidden="1">
      <c r="A2495" s="31" t="s">
        <v>2423</v>
      </c>
      <c r="B2495" s="31" t="s">
        <v>2504</v>
      </c>
      <c r="C2495" s="31" t="s">
        <v>2446</v>
      </c>
      <c r="D2495" s="41">
        <v>1181.0366184239685</v>
      </c>
      <c r="E2495" s="31" t="s">
        <v>2411</v>
      </c>
      <c r="F2495" s="35" t="str">
        <f>INDEX('Crosswalk Particulates'!$B:$B,MATCH('2017 EPA Data'!A2495,'Crosswalk Particulates'!$A:$A,0))</f>
        <v>Other-EPA</v>
      </c>
      <c r="G2495" s="39" t="str">
        <f>INDEX('Crosswalk Particulates'!$E:$E,MATCH('2017 EPA Data'!$B2495,'Crosswalk Particulates'!$D:$D,0))</f>
        <v>SOx</v>
      </c>
      <c r="H2495" s="50">
        <f t="shared" si="38"/>
        <v>1071419671.8019148</v>
      </c>
    </row>
    <row r="2496" spans="1:8" hidden="1">
      <c r="A2496" s="31" t="s">
        <v>2475</v>
      </c>
      <c r="B2496" s="31" t="s">
        <v>2523</v>
      </c>
      <c r="D2496" s="41">
        <v>1180.723138051356</v>
      </c>
      <c r="E2496" s="31" t="s">
        <v>2411</v>
      </c>
      <c r="F2496" s="35" t="str">
        <f>INDEX('Crosswalk Particulates'!$B:$B,MATCH('2017 EPA Data'!A2496,'Crosswalk Particulates'!$A:$A,0))</f>
        <v>process-other-industry</v>
      </c>
      <c r="G2496" s="39" t="str">
        <f>INDEX('Crosswalk Particulates'!$E:$E,MATCH('2017 EPA Data'!$B2496,'Crosswalk Particulates'!$D:$D,0))</f>
        <v>OC</v>
      </c>
      <c r="H2496" s="50">
        <f t="shared" si="38"/>
        <v>1071135286.8533862</v>
      </c>
    </row>
    <row r="2497" spans="1:8" hidden="1">
      <c r="A2497" s="31" t="s">
        <v>2536</v>
      </c>
      <c r="B2497" s="31" t="s">
        <v>2588</v>
      </c>
      <c r="C2497" s="31" t="s">
        <v>2406</v>
      </c>
      <c r="D2497" s="41">
        <v>1179.01847</v>
      </c>
      <c r="E2497" s="31" t="s">
        <v>2407</v>
      </c>
      <c r="F2497" s="35" t="str">
        <f>INDEX('Crosswalk Particulates'!$B:$B,MATCH('2017 EPA Data'!A2497,'Crosswalk Particulates'!$A:$A,0))</f>
        <v>process-mining-industry</v>
      </c>
      <c r="G2497" s="39">
        <f>INDEX('Crosswalk Particulates'!$E:$E,MATCH('2017 EPA Data'!$B2497,'Crosswalk Particulates'!$D:$D,0))</f>
        <v>0</v>
      </c>
      <c r="H2497" s="50">
        <f t="shared" si="38"/>
        <v>0</v>
      </c>
    </row>
    <row r="2498" spans="1:8" hidden="1">
      <c r="A2498" s="31" t="s">
        <v>2518</v>
      </c>
      <c r="B2498" s="31" t="s">
        <v>2642</v>
      </c>
      <c r="D2498" s="41">
        <v>1176.9394374250387</v>
      </c>
      <c r="E2498" s="31" t="s">
        <v>2411</v>
      </c>
      <c r="F2498" s="35" t="str">
        <f>INDEX('Crosswalk Particulates'!$B:$B,MATCH('2017 EPA Data'!A2498,'Crosswalk Particulates'!$A:$A,0))</f>
        <v>industry-fuel-oil</v>
      </c>
      <c r="G2498" s="39">
        <f>INDEX('Crosswalk Particulates'!$E:$E,MATCH('2017 EPA Data'!$B2498,'Crosswalk Particulates'!$D:$D,0))</f>
        <v>0</v>
      </c>
      <c r="H2498" s="50">
        <f t="shared" si="38"/>
        <v>1067702767.3023367</v>
      </c>
    </row>
    <row r="2499" spans="1:8" hidden="1">
      <c r="A2499" s="31" t="s">
        <v>2485</v>
      </c>
      <c r="B2499" s="31" t="s">
        <v>2642</v>
      </c>
      <c r="D2499" s="41">
        <v>1176.7532752527268</v>
      </c>
      <c r="E2499" s="31" t="s">
        <v>2411</v>
      </c>
      <c r="F2499" s="35" t="str">
        <f>INDEX('Crosswalk Particulates'!$B:$B,MATCH('2017 EPA Data'!A2499,'Crosswalk Particulates'!$A:$A,0))</f>
        <v>industry-fuel-coal</v>
      </c>
      <c r="G2499" s="39">
        <f>INDEX('Crosswalk Particulates'!$E:$E,MATCH('2017 EPA Data'!$B2499,'Crosswalk Particulates'!$D:$D,0))</f>
        <v>0</v>
      </c>
      <c r="H2499" s="50">
        <f t="shared" si="38"/>
        <v>1067533883.6196052</v>
      </c>
    </row>
    <row r="2500" spans="1:8" hidden="1">
      <c r="A2500" s="31" t="s">
        <v>2553</v>
      </c>
      <c r="B2500" s="31" t="s">
        <v>2519</v>
      </c>
      <c r="D2500" s="41">
        <v>1176.5728133956925</v>
      </c>
      <c r="E2500" s="31" t="s">
        <v>2411</v>
      </c>
      <c r="F2500" s="35" t="str">
        <f>INDEX('Crosswalk Particulates'!$B:$B,MATCH('2017 EPA Data'!A2500,'Crosswalk Particulates'!$A:$A,0))</f>
        <v>Commercial Buildings Sector</v>
      </c>
      <c r="G2500" s="39">
        <f>INDEX('Crosswalk Particulates'!$E:$E,MATCH('2017 EPA Data'!$B2500,'Crosswalk Particulates'!$D:$D,0))</f>
        <v>0</v>
      </c>
      <c r="H2500" s="50">
        <f t="shared" ref="H2500:H2563" si="39">IF(E2500="TON",D2500/metricton_to_shortton,0)*10^6</f>
        <v>1067370171.1820563</v>
      </c>
    </row>
    <row r="2501" spans="1:8" hidden="1">
      <c r="A2501" s="31" t="s">
        <v>2481</v>
      </c>
      <c r="B2501" s="31" t="s">
        <v>2593</v>
      </c>
      <c r="C2501" s="31" t="s">
        <v>2406</v>
      </c>
      <c r="D2501" s="41">
        <v>1173.83285</v>
      </c>
      <c r="E2501" s="31" t="s">
        <v>2407</v>
      </c>
      <c r="F2501" s="35" t="str">
        <f>INDEX('Crosswalk Particulates'!$B:$B,MATCH('2017 EPA Data'!A2501,'Crosswalk Particulates'!$A:$A,0))</f>
        <v>process-ngps-industry</v>
      </c>
      <c r="G2501" s="39">
        <f>INDEX('Crosswalk Particulates'!$E:$E,MATCH('2017 EPA Data'!$B2501,'Crosswalk Particulates'!$D:$D,0))</f>
        <v>0</v>
      </c>
      <c r="H2501" s="50">
        <f t="shared" si="39"/>
        <v>0</v>
      </c>
    </row>
    <row r="2502" spans="1:8" hidden="1">
      <c r="A2502" s="31" t="s">
        <v>2521</v>
      </c>
      <c r="B2502" s="31" t="s">
        <v>2611</v>
      </c>
      <c r="C2502" s="31" t="s">
        <v>2406</v>
      </c>
      <c r="D2502" s="41">
        <v>1165.3577787838701</v>
      </c>
      <c r="E2502" s="31" t="s">
        <v>2407</v>
      </c>
      <c r="F2502" s="35" t="str">
        <f>INDEX('Crosswalk Particulates'!$B:$B,MATCH('2017 EPA Data'!A2502,'Crosswalk Particulates'!$A:$A,0))</f>
        <v>industry-fuel-other</v>
      </c>
      <c r="G2502" s="39">
        <f>INDEX('Crosswalk Particulates'!$E:$E,MATCH('2017 EPA Data'!$B2502,'Crosswalk Particulates'!$D:$D,0))</f>
        <v>0</v>
      </c>
      <c r="H2502" s="50">
        <f t="shared" si="39"/>
        <v>0</v>
      </c>
    </row>
    <row r="2503" spans="1:8" hidden="1">
      <c r="A2503" s="31" t="s">
        <v>2423</v>
      </c>
      <c r="B2503" s="31" t="s">
        <v>2494</v>
      </c>
      <c r="C2503" s="31" t="s">
        <v>2446</v>
      </c>
      <c r="D2503" s="41">
        <v>1164.1670160451088</v>
      </c>
      <c r="E2503" s="31" t="s">
        <v>2411</v>
      </c>
      <c r="F2503" s="35" t="str">
        <f>INDEX('Crosswalk Particulates'!$B:$B,MATCH('2017 EPA Data'!A2503,'Crosswalk Particulates'!$A:$A,0))</f>
        <v>Other-EPA</v>
      </c>
      <c r="G2503" s="39">
        <f>INDEX('Crosswalk Particulates'!$E:$E,MATCH('2017 EPA Data'!$B2503,'Crosswalk Particulates'!$D:$D,0))</f>
        <v>0</v>
      </c>
      <c r="H2503" s="50">
        <f t="shared" si="39"/>
        <v>1056115807.7538159</v>
      </c>
    </row>
    <row r="2504" spans="1:8" hidden="1">
      <c r="A2504" s="31" t="s">
        <v>2558</v>
      </c>
      <c r="B2504" s="31" t="s">
        <v>2445</v>
      </c>
      <c r="C2504" s="31" t="s">
        <v>2446</v>
      </c>
      <c r="D2504" s="41">
        <v>1163.0600459959751</v>
      </c>
      <c r="E2504" s="31" t="s">
        <v>2411</v>
      </c>
      <c r="F2504" s="35" t="str">
        <f>INDEX('Crosswalk Particulates'!$B:$B,MATCH('2017 EPA Data'!A2504,'Crosswalk Particulates'!$A:$A,0))</f>
        <v>Commercial Buildings Sector</v>
      </c>
      <c r="G2504" s="39" t="str">
        <f>INDEX('Crosswalk Particulates'!$E:$E,MATCH('2017 EPA Data'!$B2504,'Crosswalk Particulates'!$D:$D,0))</f>
        <v>VOC</v>
      </c>
      <c r="H2504" s="50">
        <f t="shared" si="39"/>
        <v>1055111580.2233267</v>
      </c>
    </row>
    <row r="2505" spans="1:8" hidden="1">
      <c r="A2505" s="31" t="s">
        <v>2518</v>
      </c>
      <c r="B2505" s="31" t="s">
        <v>2585</v>
      </c>
      <c r="C2505" s="31" t="s">
        <v>2406</v>
      </c>
      <c r="D2505" s="41">
        <v>1162.4000000000001</v>
      </c>
      <c r="E2505" s="31" t="s">
        <v>2407</v>
      </c>
      <c r="F2505" s="35" t="str">
        <f>INDEX('Crosswalk Particulates'!$B:$B,MATCH('2017 EPA Data'!A2505,'Crosswalk Particulates'!$A:$A,0))</f>
        <v>industry-fuel-oil</v>
      </c>
      <c r="G2505" s="39">
        <f>INDEX('Crosswalk Particulates'!$E:$E,MATCH('2017 EPA Data'!$B2505,'Crosswalk Particulates'!$D:$D,0))</f>
        <v>0</v>
      </c>
      <c r="H2505" s="50">
        <f t="shared" si="39"/>
        <v>0</v>
      </c>
    </row>
    <row r="2506" spans="1:8" hidden="1">
      <c r="A2506" s="31" t="s">
        <v>2442</v>
      </c>
      <c r="B2506" s="31" t="s">
        <v>2592</v>
      </c>
      <c r="C2506" s="31" t="s">
        <v>2406</v>
      </c>
      <c r="D2506" s="41">
        <v>1158</v>
      </c>
      <c r="E2506" s="31" t="s">
        <v>2407</v>
      </c>
      <c r="F2506" s="35" t="str">
        <f>INDEX('Crosswalk Particulates'!$B:$B,MATCH('2017 EPA Data'!A2506,'Crosswalk Particulates'!$A:$A,0))</f>
        <v>process-other-industry</v>
      </c>
      <c r="G2506" s="39">
        <f>INDEX('Crosswalk Particulates'!$E:$E,MATCH('2017 EPA Data'!$B2506,'Crosswalk Particulates'!$D:$D,0))</f>
        <v>0</v>
      </c>
      <c r="H2506" s="50">
        <f t="shared" si="39"/>
        <v>0</v>
      </c>
    </row>
    <row r="2507" spans="1:8" hidden="1">
      <c r="A2507" s="31" t="s">
        <v>2553</v>
      </c>
      <c r="B2507" s="31" t="s">
        <v>2425</v>
      </c>
      <c r="C2507" s="31" t="s">
        <v>2406</v>
      </c>
      <c r="D2507" s="41">
        <v>1154.2602211061505</v>
      </c>
      <c r="E2507" s="31" t="s">
        <v>2407</v>
      </c>
      <c r="F2507" s="35" t="str">
        <f>INDEX('Crosswalk Particulates'!$B:$B,MATCH('2017 EPA Data'!A2507,'Crosswalk Particulates'!$A:$A,0))</f>
        <v>Commercial Buildings Sector</v>
      </c>
      <c r="G2507" s="39">
        <f>INDEX('Crosswalk Particulates'!$E:$E,MATCH('2017 EPA Data'!$B2507,'Crosswalk Particulates'!$D:$D,0))</f>
        <v>0</v>
      </c>
      <c r="H2507" s="50">
        <f t="shared" si="39"/>
        <v>0</v>
      </c>
    </row>
    <row r="2508" spans="1:8" hidden="1">
      <c r="A2508" s="31" t="s">
        <v>2435</v>
      </c>
      <c r="B2508" s="31" t="s">
        <v>2531</v>
      </c>
      <c r="C2508" s="31" t="s">
        <v>2406</v>
      </c>
      <c r="D2508" s="41">
        <v>1152</v>
      </c>
      <c r="E2508" s="31" t="s">
        <v>2407</v>
      </c>
      <c r="F2508" s="35" t="str">
        <f>INDEX('Crosswalk Particulates'!$B:$B,MATCH('2017 EPA Data'!A2508,'Crosswalk Particulates'!$A:$A,0))</f>
        <v>process-other-industry</v>
      </c>
      <c r="G2508" s="39">
        <f>INDEX('Crosswalk Particulates'!$E:$E,MATCH('2017 EPA Data'!$B2508,'Crosswalk Particulates'!$D:$D,0))</f>
        <v>0</v>
      </c>
      <c r="H2508" s="50">
        <f t="shared" si="39"/>
        <v>0</v>
      </c>
    </row>
    <row r="2509" spans="1:8" hidden="1">
      <c r="A2509" s="31" t="s">
        <v>2470</v>
      </c>
      <c r="B2509" s="31" t="s">
        <v>2511</v>
      </c>
      <c r="C2509" s="31" t="s">
        <v>2512</v>
      </c>
      <c r="D2509" s="41">
        <v>1151.7932007363945</v>
      </c>
      <c r="E2509" s="31" t="s">
        <v>2407</v>
      </c>
      <c r="F2509" s="35" t="str">
        <f>INDEX('Crosswalk Particulates'!$B:$B,MATCH('2017 EPA Data'!A2509,'Crosswalk Particulates'!$A:$A,0))</f>
        <v>Electricity Sector</v>
      </c>
      <c r="G2509" s="39">
        <f>INDEX('Crosswalk Particulates'!$E:$E,MATCH('2017 EPA Data'!$B2509,'Crosswalk Particulates'!$D:$D,0))</f>
        <v>0</v>
      </c>
      <c r="H2509" s="50">
        <f t="shared" si="39"/>
        <v>0</v>
      </c>
    </row>
    <row r="2510" spans="1:8" hidden="1">
      <c r="A2510" s="31" t="s">
        <v>2554</v>
      </c>
      <c r="B2510" s="31" t="s">
        <v>2509</v>
      </c>
      <c r="C2510" s="31" t="s">
        <v>2406</v>
      </c>
      <c r="D2510" s="41">
        <v>1148.1942087895893</v>
      </c>
      <c r="E2510" s="31" t="s">
        <v>2407</v>
      </c>
      <c r="F2510" s="35" t="str">
        <f>INDEX('Crosswalk Particulates'!$B:$B,MATCH('2017 EPA Data'!A2510,'Crosswalk Particulates'!$A:$A,0))</f>
        <v>Commercial Buildings Sector</v>
      </c>
      <c r="G2510" s="39">
        <f>INDEX('Crosswalk Particulates'!$E:$E,MATCH('2017 EPA Data'!$B2510,'Crosswalk Particulates'!$D:$D,0))</f>
        <v>0</v>
      </c>
      <c r="H2510" s="50">
        <f t="shared" si="39"/>
        <v>0</v>
      </c>
    </row>
    <row r="2511" spans="1:8" hidden="1">
      <c r="A2511" s="31" t="s">
        <v>2520</v>
      </c>
      <c r="B2511" s="31" t="s">
        <v>2519</v>
      </c>
      <c r="D2511" s="41">
        <v>1145.4345718684931</v>
      </c>
      <c r="E2511" s="31" t="s">
        <v>2411</v>
      </c>
      <c r="F2511" s="35" t="str">
        <f>INDEX('Crosswalk Particulates'!$B:$B,MATCH('2017 EPA Data'!A2511,'Crosswalk Particulates'!$A:$A,0))</f>
        <v>Residential Buildings Sector</v>
      </c>
      <c r="G2511" s="39">
        <f>INDEX('Crosswalk Particulates'!$E:$E,MATCH('2017 EPA Data'!$B2511,'Crosswalk Particulates'!$D:$D,0))</f>
        <v>0</v>
      </c>
      <c r="H2511" s="50">
        <f t="shared" si="39"/>
        <v>1039122000.0439923</v>
      </c>
    </row>
    <row r="2512" spans="1:8" hidden="1">
      <c r="A2512" s="31" t="s">
        <v>2496</v>
      </c>
      <c r="B2512" s="31" t="s">
        <v>2517</v>
      </c>
      <c r="C2512" s="31" t="s">
        <v>2406</v>
      </c>
      <c r="D2512" s="41">
        <v>1142.49037116</v>
      </c>
      <c r="E2512" s="31" t="s">
        <v>2407</v>
      </c>
      <c r="F2512" s="35" t="str">
        <f>INDEX('Crosswalk Particulates'!$B:$B,MATCH('2017 EPA Data'!A2512,'Crosswalk Particulates'!$A:$A,0))</f>
        <v>process-cement-industry</v>
      </c>
      <c r="G2512" s="39">
        <f>INDEX('Crosswalk Particulates'!$E:$E,MATCH('2017 EPA Data'!$B2512,'Crosswalk Particulates'!$D:$D,0))</f>
        <v>0</v>
      </c>
      <c r="H2512" s="50">
        <f t="shared" si="39"/>
        <v>0</v>
      </c>
    </row>
    <row r="2513" spans="1:8" hidden="1">
      <c r="A2513" s="31" t="s">
        <v>2448</v>
      </c>
      <c r="B2513" s="31" t="s">
        <v>2677</v>
      </c>
      <c r="C2513" s="31" t="s">
        <v>2406</v>
      </c>
      <c r="D2513" s="41">
        <v>1142.2009250000001</v>
      </c>
      <c r="E2513" s="31" t="s">
        <v>2407</v>
      </c>
      <c r="F2513" s="35" t="str">
        <f>INDEX('Crosswalk Particulates'!$B:$B,MATCH('2017 EPA Data'!A2513,'Crosswalk Particulates'!$A:$A,0))</f>
        <v>process-waste-industry</v>
      </c>
      <c r="G2513" s="39">
        <f>INDEX('Crosswalk Particulates'!$E:$E,MATCH('2017 EPA Data'!$B2513,'Crosswalk Particulates'!$D:$D,0))</f>
        <v>0</v>
      </c>
      <c r="H2513" s="50">
        <f t="shared" si="39"/>
        <v>0</v>
      </c>
    </row>
    <row r="2514" spans="1:8" hidden="1">
      <c r="A2514" s="31" t="s">
        <v>2421</v>
      </c>
      <c r="B2514" s="31" t="s">
        <v>2504</v>
      </c>
      <c r="C2514" s="31" t="s">
        <v>2446</v>
      </c>
      <c r="D2514" s="41">
        <v>1138.1399639609588</v>
      </c>
      <c r="E2514" s="31" t="s">
        <v>2411</v>
      </c>
      <c r="F2514" s="35" t="str">
        <f>INDEX('Crosswalk Particulates'!$B:$B,MATCH('2017 EPA Data'!A2514,'Crosswalk Particulates'!$A:$A,0))</f>
        <v>Other-EPA</v>
      </c>
      <c r="G2514" s="39" t="str">
        <f>INDEX('Crosswalk Particulates'!$E:$E,MATCH('2017 EPA Data'!$B2514,'Crosswalk Particulates'!$D:$D,0))</f>
        <v>SOx</v>
      </c>
      <c r="H2514" s="50">
        <f t="shared" si="39"/>
        <v>1032504435.196051</v>
      </c>
    </row>
    <row r="2515" spans="1:8" hidden="1">
      <c r="A2515" s="31" t="s">
        <v>2536</v>
      </c>
      <c r="B2515" s="31" t="s">
        <v>2575</v>
      </c>
      <c r="C2515" s="31" t="s">
        <v>2406</v>
      </c>
      <c r="D2515" s="41">
        <v>1137.0944698258199</v>
      </c>
      <c r="E2515" s="31" t="s">
        <v>2407</v>
      </c>
      <c r="F2515" s="35" t="str">
        <f>INDEX('Crosswalk Particulates'!$B:$B,MATCH('2017 EPA Data'!A2515,'Crosswalk Particulates'!$A:$A,0))</f>
        <v>process-mining-industry</v>
      </c>
      <c r="G2515" s="39">
        <f>INDEX('Crosswalk Particulates'!$E:$E,MATCH('2017 EPA Data'!$B2515,'Crosswalk Particulates'!$D:$D,0))</f>
        <v>0</v>
      </c>
      <c r="H2515" s="50">
        <f t="shared" si="39"/>
        <v>0</v>
      </c>
    </row>
    <row r="2516" spans="1:8" hidden="1">
      <c r="A2516" s="31" t="s">
        <v>2444</v>
      </c>
      <c r="B2516" s="31" t="s">
        <v>2578</v>
      </c>
      <c r="C2516" s="31" t="s">
        <v>2406</v>
      </c>
      <c r="D2516" s="41">
        <v>1135.7295963508</v>
      </c>
      <c r="E2516" s="31" t="s">
        <v>2407</v>
      </c>
      <c r="F2516" s="35" t="str">
        <f>INDEX('Crosswalk Particulates'!$B:$B,MATCH('2017 EPA Data'!A2516,'Crosswalk Particulates'!$A:$A,0))</f>
        <v>process-other-industry</v>
      </c>
      <c r="G2516" s="39">
        <f>INDEX('Crosswalk Particulates'!$E:$E,MATCH('2017 EPA Data'!$B2516,'Crosswalk Particulates'!$D:$D,0))</f>
        <v>0</v>
      </c>
      <c r="H2516" s="50">
        <f t="shared" si="39"/>
        <v>0</v>
      </c>
    </row>
    <row r="2517" spans="1:8" hidden="1">
      <c r="A2517" s="31" t="s">
        <v>2467</v>
      </c>
      <c r="B2517" s="31" t="s">
        <v>2615</v>
      </c>
      <c r="C2517" s="31" t="s">
        <v>2406</v>
      </c>
      <c r="D2517" s="41">
        <v>1128.0828720859074</v>
      </c>
      <c r="E2517" s="31" t="s">
        <v>2407</v>
      </c>
      <c r="F2517" s="35" t="str">
        <f>INDEX('Crosswalk Particulates'!$B:$B,MATCH('2017 EPA Data'!A2517,'Crosswalk Particulates'!$A:$A,0))</f>
        <v>process-chemicals-industry</v>
      </c>
      <c r="G2517" s="39">
        <f>INDEX('Crosswalk Particulates'!$E:$E,MATCH('2017 EPA Data'!$B2517,'Crosswalk Particulates'!$D:$D,0))</f>
        <v>0</v>
      </c>
      <c r="H2517" s="50">
        <f t="shared" si="39"/>
        <v>0</v>
      </c>
    </row>
    <row r="2518" spans="1:8" hidden="1">
      <c r="A2518" s="31" t="s">
        <v>2554</v>
      </c>
      <c r="B2518" s="31" t="s">
        <v>2462</v>
      </c>
      <c r="C2518" s="31" t="s">
        <v>2406</v>
      </c>
      <c r="D2518" s="41">
        <v>1127.8857094531577</v>
      </c>
      <c r="E2518" s="31" t="s">
        <v>2407</v>
      </c>
      <c r="F2518" s="35" t="str">
        <f>INDEX('Crosswalk Particulates'!$B:$B,MATCH('2017 EPA Data'!A2518,'Crosswalk Particulates'!$A:$A,0))</f>
        <v>Commercial Buildings Sector</v>
      </c>
      <c r="G2518" s="39">
        <f>INDEX('Crosswalk Particulates'!$E:$E,MATCH('2017 EPA Data'!$B2518,'Crosswalk Particulates'!$D:$D,0))</f>
        <v>0</v>
      </c>
      <c r="H2518" s="50">
        <f t="shared" si="39"/>
        <v>0</v>
      </c>
    </row>
    <row r="2519" spans="1:8" hidden="1">
      <c r="A2519" s="31" t="s">
        <v>2475</v>
      </c>
      <c r="B2519" s="31" t="s">
        <v>2594</v>
      </c>
      <c r="C2519" s="31" t="s">
        <v>2406</v>
      </c>
      <c r="D2519" s="41">
        <v>1127.841921</v>
      </c>
      <c r="E2519" s="31" t="s">
        <v>2407</v>
      </c>
      <c r="F2519" s="35" t="str">
        <f>INDEX('Crosswalk Particulates'!$B:$B,MATCH('2017 EPA Data'!A2519,'Crosswalk Particulates'!$A:$A,0))</f>
        <v>process-other-industry</v>
      </c>
      <c r="G2519" s="39">
        <f>INDEX('Crosswalk Particulates'!$E:$E,MATCH('2017 EPA Data'!$B2519,'Crosswalk Particulates'!$D:$D,0))</f>
        <v>0</v>
      </c>
      <c r="H2519" s="50">
        <f t="shared" si="39"/>
        <v>0</v>
      </c>
    </row>
    <row r="2520" spans="1:8" hidden="1">
      <c r="A2520" s="31" t="s">
        <v>2489</v>
      </c>
      <c r="B2520" s="31" t="s">
        <v>2483</v>
      </c>
      <c r="C2520" s="31" t="s">
        <v>2406</v>
      </c>
      <c r="D2520" s="41">
        <v>1126.29168</v>
      </c>
      <c r="E2520" s="31" t="s">
        <v>2407</v>
      </c>
      <c r="F2520" s="35" t="str">
        <f>INDEX('Crosswalk Particulates'!$B:$B,MATCH('2017 EPA Data'!A2520,'Crosswalk Particulates'!$A:$A,0))</f>
        <v>industry-fuel-biomass</v>
      </c>
      <c r="G2520" s="39">
        <f>INDEX('Crosswalk Particulates'!$E:$E,MATCH('2017 EPA Data'!$B2520,'Crosswalk Particulates'!$D:$D,0))</f>
        <v>0</v>
      </c>
      <c r="H2520" s="50">
        <f t="shared" si="39"/>
        <v>0</v>
      </c>
    </row>
    <row r="2521" spans="1:8" hidden="1">
      <c r="A2521" s="31" t="s">
        <v>2558</v>
      </c>
      <c r="B2521" s="31" t="s">
        <v>2504</v>
      </c>
      <c r="C2521" s="31" t="s">
        <v>2446</v>
      </c>
      <c r="D2521" s="41">
        <v>1123.498060075465</v>
      </c>
      <c r="E2521" s="31" t="s">
        <v>2411</v>
      </c>
      <c r="F2521" s="35" t="str">
        <f>INDEX('Crosswalk Particulates'!$B:$B,MATCH('2017 EPA Data'!A2521,'Crosswalk Particulates'!$A:$A,0))</f>
        <v>Commercial Buildings Sector</v>
      </c>
      <c r="G2521" s="39" t="str">
        <f>INDEX('Crosswalk Particulates'!$E:$E,MATCH('2017 EPA Data'!$B2521,'Crosswalk Particulates'!$D:$D,0))</f>
        <v>SOx</v>
      </c>
      <c r="H2521" s="50">
        <f t="shared" si="39"/>
        <v>1019221507.6298546</v>
      </c>
    </row>
    <row r="2522" spans="1:8" hidden="1">
      <c r="A2522" s="31" t="s">
        <v>2435</v>
      </c>
      <c r="B2522" s="31" t="s">
        <v>2462</v>
      </c>
      <c r="C2522" s="31" t="s">
        <v>2406</v>
      </c>
      <c r="D2522" s="41">
        <v>1122.0899999999999</v>
      </c>
      <c r="E2522" s="31" t="s">
        <v>2407</v>
      </c>
      <c r="F2522" s="35" t="str">
        <f>INDEX('Crosswalk Particulates'!$B:$B,MATCH('2017 EPA Data'!A2522,'Crosswalk Particulates'!$A:$A,0))</f>
        <v>process-other-industry</v>
      </c>
      <c r="G2522" s="39">
        <f>INDEX('Crosswalk Particulates'!$E:$E,MATCH('2017 EPA Data'!$B2522,'Crosswalk Particulates'!$D:$D,0))</f>
        <v>0</v>
      </c>
      <c r="H2522" s="50">
        <f t="shared" si="39"/>
        <v>0</v>
      </c>
    </row>
    <row r="2523" spans="1:8" hidden="1">
      <c r="A2523" s="31" t="s">
        <v>2431</v>
      </c>
      <c r="B2523" s="31" t="s">
        <v>2483</v>
      </c>
      <c r="C2523" s="31" t="s">
        <v>2406</v>
      </c>
      <c r="D2523" s="41">
        <v>1118.8</v>
      </c>
      <c r="E2523" s="31" t="s">
        <v>2407</v>
      </c>
      <c r="F2523" s="35" t="str">
        <f>INDEX('Crosswalk Particulates'!$B:$B,MATCH('2017 EPA Data'!A2523,'Crosswalk Particulates'!$A:$A,0))</f>
        <v>process-ngps-industry</v>
      </c>
      <c r="G2523" s="39">
        <f>INDEX('Crosswalk Particulates'!$E:$E,MATCH('2017 EPA Data'!$B2523,'Crosswalk Particulates'!$D:$D,0))</f>
        <v>0</v>
      </c>
      <c r="H2523" s="50">
        <f t="shared" si="39"/>
        <v>0</v>
      </c>
    </row>
    <row r="2524" spans="1:8" hidden="1">
      <c r="A2524" s="31" t="s">
        <v>2518</v>
      </c>
      <c r="B2524" s="31" t="s">
        <v>2464</v>
      </c>
      <c r="C2524" s="31" t="s">
        <v>2406</v>
      </c>
      <c r="D2524" s="41">
        <v>1116.1750999999999</v>
      </c>
      <c r="E2524" s="31" t="s">
        <v>2407</v>
      </c>
      <c r="F2524" s="35" t="str">
        <f>INDEX('Crosswalk Particulates'!$B:$B,MATCH('2017 EPA Data'!A2524,'Crosswalk Particulates'!$A:$A,0))</f>
        <v>industry-fuel-oil</v>
      </c>
      <c r="G2524" s="39">
        <f>INDEX('Crosswalk Particulates'!$E:$E,MATCH('2017 EPA Data'!$B2524,'Crosswalk Particulates'!$D:$D,0))</f>
        <v>0</v>
      </c>
      <c r="H2524" s="50">
        <f t="shared" si="39"/>
        <v>0</v>
      </c>
    </row>
    <row r="2525" spans="1:8" hidden="1">
      <c r="A2525" s="31" t="s">
        <v>2427</v>
      </c>
      <c r="B2525" s="31" t="s">
        <v>2615</v>
      </c>
      <c r="C2525" s="31" t="s">
        <v>2406</v>
      </c>
      <c r="D2525" s="41">
        <v>1116.1142314020001</v>
      </c>
      <c r="E2525" s="31" t="s">
        <v>2407</v>
      </c>
      <c r="F2525" s="35" t="str">
        <f>INDEX('Crosswalk Particulates'!$B:$B,MATCH('2017 EPA Data'!A2525,'Crosswalk Particulates'!$A:$A,0))</f>
        <v>process-other-industry</v>
      </c>
      <c r="G2525" s="39">
        <f>INDEX('Crosswalk Particulates'!$E:$E,MATCH('2017 EPA Data'!$B2525,'Crosswalk Particulates'!$D:$D,0))</f>
        <v>0</v>
      </c>
      <c r="H2525" s="50">
        <f t="shared" si="39"/>
        <v>0</v>
      </c>
    </row>
    <row r="2526" spans="1:8" hidden="1">
      <c r="A2526" s="31" t="s">
        <v>2554</v>
      </c>
      <c r="B2526" s="31" t="s">
        <v>2613</v>
      </c>
      <c r="C2526" s="31" t="s">
        <v>2406</v>
      </c>
      <c r="D2526" s="41">
        <v>1115.0156287293885</v>
      </c>
      <c r="E2526" s="31" t="s">
        <v>2407</v>
      </c>
      <c r="F2526" s="35" t="str">
        <f>INDEX('Crosswalk Particulates'!$B:$B,MATCH('2017 EPA Data'!A2526,'Crosswalk Particulates'!$A:$A,0))</f>
        <v>Commercial Buildings Sector</v>
      </c>
      <c r="G2526" s="39">
        <f>INDEX('Crosswalk Particulates'!$E:$E,MATCH('2017 EPA Data'!$B2526,'Crosswalk Particulates'!$D:$D,0))</f>
        <v>0</v>
      </c>
      <c r="H2526" s="50">
        <f t="shared" si="39"/>
        <v>0</v>
      </c>
    </row>
    <row r="2527" spans="1:8" hidden="1">
      <c r="A2527" s="31" t="s">
        <v>2581</v>
      </c>
      <c r="B2527" s="31" t="s">
        <v>2574</v>
      </c>
      <c r="C2527" s="31" t="s">
        <v>2406</v>
      </c>
      <c r="D2527" s="41">
        <v>1113.0964372281194</v>
      </c>
      <c r="E2527" s="31" t="s">
        <v>2407</v>
      </c>
      <c r="F2527" s="35" t="str">
        <f>INDEX('Crosswalk Particulates'!$B:$B,MATCH('2017 EPA Data'!A2527,'Crosswalk Particulates'!$A:$A,0))</f>
        <v>Residential Buildings Sector</v>
      </c>
      <c r="G2527" s="39">
        <f>INDEX('Crosswalk Particulates'!$E:$E,MATCH('2017 EPA Data'!$B2527,'Crosswalk Particulates'!$D:$D,0))</f>
        <v>0</v>
      </c>
      <c r="H2527" s="50">
        <f t="shared" si="39"/>
        <v>0</v>
      </c>
    </row>
    <row r="2528" spans="1:8" hidden="1">
      <c r="A2528" s="31" t="s">
        <v>2581</v>
      </c>
      <c r="B2528" s="31" t="s">
        <v>2640</v>
      </c>
      <c r="C2528" s="31" t="s">
        <v>2406</v>
      </c>
      <c r="D2528" s="41">
        <v>1107.8323074893194</v>
      </c>
      <c r="E2528" s="31" t="s">
        <v>2407</v>
      </c>
      <c r="F2528" s="35" t="str">
        <f>INDEX('Crosswalk Particulates'!$B:$B,MATCH('2017 EPA Data'!A2528,'Crosswalk Particulates'!$A:$A,0))</f>
        <v>Residential Buildings Sector</v>
      </c>
      <c r="G2528" s="39">
        <f>INDEX('Crosswalk Particulates'!$E:$E,MATCH('2017 EPA Data'!$B2528,'Crosswalk Particulates'!$D:$D,0))</f>
        <v>0</v>
      </c>
      <c r="H2528" s="50">
        <f t="shared" si="39"/>
        <v>0</v>
      </c>
    </row>
    <row r="2529" spans="1:8" hidden="1">
      <c r="A2529" s="31" t="s">
        <v>2536</v>
      </c>
      <c r="B2529" s="31" t="s">
        <v>2495</v>
      </c>
      <c r="C2529" s="31" t="s">
        <v>2406</v>
      </c>
      <c r="D2529" s="41">
        <v>1107.348</v>
      </c>
      <c r="E2529" s="31" t="s">
        <v>2407</v>
      </c>
      <c r="F2529" s="35" t="str">
        <f>INDEX('Crosswalk Particulates'!$B:$B,MATCH('2017 EPA Data'!A2529,'Crosswalk Particulates'!$A:$A,0))</f>
        <v>process-mining-industry</v>
      </c>
      <c r="G2529" s="39">
        <f>INDEX('Crosswalk Particulates'!$E:$E,MATCH('2017 EPA Data'!$B2529,'Crosswalk Particulates'!$D:$D,0))</f>
        <v>0</v>
      </c>
      <c r="H2529" s="50">
        <f t="shared" si="39"/>
        <v>0</v>
      </c>
    </row>
    <row r="2530" spans="1:8" hidden="1">
      <c r="A2530" s="31" t="s">
        <v>2581</v>
      </c>
      <c r="B2530" s="31" t="s">
        <v>2629</v>
      </c>
      <c r="C2530" s="31" t="s">
        <v>2406</v>
      </c>
      <c r="D2530" s="41">
        <v>1105.9522615976196</v>
      </c>
      <c r="E2530" s="31" t="s">
        <v>2407</v>
      </c>
      <c r="F2530" s="35" t="str">
        <f>INDEX('Crosswalk Particulates'!$B:$B,MATCH('2017 EPA Data'!A2530,'Crosswalk Particulates'!$A:$A,0))</f>
        <v>Residential Buildings Sector</v>
      </c>
      <c r="G2530" s="39">
        <f>INDEX('Crosswalk Particulates'!$E:$E,MATCH('2017 EPA Data'!$B2530,'Crosswalk Particulates'!$D:$D,0))</f>
        <v>0</v>
      </c>
      <c r="H2530" s="50">
        <f t="shared" si="39"/>
        <v>0</v>
      </c>
    </row>
    <row r="2531" spans="1:8" hidden="1">
      <c r="A2531" s="31" t="s">
        <v>2481</v>
      </c>
      <c r="B2531" s="31" t="s">
        <v>2629</v>
      </c>
      <c r="C2531" s="31" t="s">
        <v>2406</v>
      </c>
      <c r="D2531" s="41">
        <v>1105.2620706717832</v>
      </c>
      <c r="E2531" s="31" t="s">
        <v>2407</v>
      </c>
      <c r="F2531" s="35" t="str">
        <f>INDEX('Crosswalk Particulates'!$B:$B,MATCH('2017 EPA Data'!A2531,'Crosswalk Particulates'!$A:$A,0))</f>
        <v>process-ngps-industry</v>
      </c>
      <c r="G2531" s="39">
        <f>INDEX('Crosswalk Particulates'!$E:$E,MATCH('2017 EPA Data'!$B2531,'Crosswalk Particulates'!$D:$D,0))</f>
        <v>0</v>
      </c>
      <c r="H2531" s="50">
        <f t="shared" si="39"/>
        <v>0</v>
      </c>
    </row>
    <row r="2532" spans="1:8" hidden="1">
      <c r="A2532" s="31" t="s">
        <v>2475</v>
      </c>
      <c r="B2532" s="31" t="s">
        <v>2593</v>
      </c>
      <c r="C2532" s="31" t="s">
        <v>2406</v>
      </c>
      <c r="D2532" s="41">
        <v>1103.9860000000001</v>
      </c>
      <c r="E2532" s="31" t="s">
        <v>2407</v>
      </c>
      <c r="F2532" s="35" t="str">
        <f>INDEX('Crosswalk Particulates'!$B:$B,MATCH('2017 EPA Data'!A2532,'Crosswalk Particulates'!$A:$A,0))</f>
        <v>process-other-industry</v>
      </c>
      <c r="G2532" s="39">
        <f>INDEX('Crosswalk Particulates'!$E:$E,MATCH('2017 EPA Data'!$B2532,'Crosswalk Particulates'!$D:$D,0))</f>
        <v>0</v>
      </c>
      <c r="H2532" s="50">
        <f t="shared" si="39"/>
        <v>0</v>
      </c>
    </row>
    <row r="2533" spans="1:8" hidden="1">
      <c r="A2533" s="31" t="s">
        <v>2581</v>
      </c>
      <c r="B2533" s="31" t="s">
        <v>2652</v>
      </c>
      <c r="C2533" s="31" t="s">
        <v>2406</v>
      </c>
      <c r="D2533" s="41">
        <v>1100.6254645781396</v>
      </c>
      <c r="E2533" s="31" t="s">
        <v>2407</v>
      </c>
      <c r="F2533" s="35" t="str">
        <f>INDEX('Crosswalk Particulates'!$B:$B,MATCH('2017 EPA Data'!A2533,'Crosswalk Particulates'!$A:$A,0))</f>
        <v>Residential Buildings Sector</v>
      </c>
      <c r="G2533" s="39">
        <f>INDEX('Crosswalk Particulates'!$E:$E,MATCH('2017 EPA Data'!$B2533,'Crosswalk Particulates'!$D:$D,0))</f>
        <v>0</v>
      </c>
      <c r="H2533" s="50">
        <f t="shared" si="39"/>
        <v>0</v>
      </c>
    </row>
    <row r="2534" spans="1:8" hidden="1">
      <c r="A2534" s="31" t="s">
        <v>2427</v>
      </c>
      <c r="B2534" s="31" t="s">
        <v>2629</v>
      </c>
      <c r="C2534" s="31" t="s">
        <v>2406</v>
      </c>
      <c r="D2534" s="41">
        <v>1098.5983780338199</v>
      </c>
      <c r="E2534" s="31" t="s">
        <v>2407</v>
      </c>
      <c r="F2534" s="35" t="str">
        <f>INDEX('Crosswalk Particulates'!$B:$B,MATCH('2017 EPA Data'!A2534,'Crosswalk Particulates'!$A:$A,0))</f>
        <v>process-other-industry</v>
      </c>
      <c r="G2534" s="39">
        <f>INDEX('Crosswalk Particulates'!$E:$E,MATCH('2017 EPA Data'!$B2534,'Crosswalk Particulates'!$D:$D,0))</f>
        <v>0</v>
      </c>
      <c r="H2534" s="50">
        <f t="shared" si="39"/>
        <v>0</v>
      </c>
    </row>
    <row r="2535" spans="1:8" hidden="1">
      <c r="A2535" s="31" t="s">
        <v>2581</v>
      </c>
      <c r="B2535" s="31" t="s">
        <v>2583</v>
      </c>
      <c r="C2535" s="31" t="s">
        <v>2406</v>
      </c>
      <c r="D2535" s="41">
        <v>1098.3360514577939</v>
      </c>
      <c r="E2535" s="31" t="s">
        <v>2407</v>
      </c>
      <c r="F2535" s="35" t="str">
        <f>INDEX('Crosswalk Particulates'!$B:$B,MATCH('2017 EPA Data'!A2535,'Crosswalk Particulates'!$A:$A,0))</f>
        <v>Residential Buildings Sector</v>
      </c>
      <c r="G2535" s="39">
        <f>INDEX('Crosswalk Particulates'!$E:$E,MATCH('2017 EPA Data'!$B2535,'Crosswalk Particulates'!$D:$D,0))</f>
        <v>0</v>
      </c>
      <c r="H2535" s="50">
        <f t="shared" si="39"/>
        <v>0</v>
      </c>
    </row>
    <row r="2536" spans="1:8" hidden="1">
      <c r="A2536" s="31" t="s">
        <v>2521</v>
      </c>
      <c r="B2536" s="31" t="s">
        <v>2550</v>
      </c>
      <c r="C2536" s="31" t="s">
        <v>2406</v>
      </c>
      <c r="D2536" s="41">
        <v>1096.6491175323799</v>
      </c>
      <c r="E2536" s="31" t="s">
        <v>2407</v>
      </c>
      <c r="F2536" s="35" t="str">
        <f>INDEX('Crosswalk Particulates'!$B:$B,MATCH('2017 EPA Data'!A2536,'Crosswalk Particulates'!$A:$A,0))</f>
        <v>industry-fuel-other</v>
      </c>
      <c r="G2536" s="39">
        <f>INDEX('Crosswalk Particulates'!$E:$E,MATCH('2017 EPA Data'!$B2536,'Crosswalk Particulates'!$D:$D,0))</f>
        <v>0</v>
      </c>
      <c r="H2536" s="50">
        <f t="shared" si="39"/>
        <v>0</v>
      </c>
    </row>
    <row r="2537" spans="1:8" hidden="1">
      <c r="A2537" s="31" t="s">
        <v>2475</v>
      </c>
      <c r="B2537" s="31" t="s">
        <v>2642</v>
      </c>
      <c r="D2537" s="41">
        <v>1095.7217220946407</v>
      </c>
      <c r="E2537" s="31" t="s">
        <v>2411</v>
      </c>
      <c r="F2537" s="35" t="str">
        <f>INDEX('Crosswalk Particulates'!$B:$B,MATCH('2017 EPA Data'!A2537,'Crosswalk Particulates'!$A:$A,0))</f>
        <v>process-other-industry</v>
      </c>
      <c r="G2537" s="39">
        <f>INDEX('Crosswalk Particulates'!$E:$E,MATCH('2017 EPA Data'!$B2537,'Crosswalk Particulates'!$D:$D,0))</f>
        <v>0</v>
      </c>
      <c r="H2537" s="50">
        <f t="shared" si="39"/>
        <v>994023207.71347511</v>
      </c>
    </row>
    <row r="2538" spans="1:8" hidden="1">
      <c r="A2538" s="31" t="s">
        <v>2491</v>
      </c>
      <c r="B2538" s="31" t="s">
        <v>2509</v>
      </c>
      <c r="C2538" s="31" t="s">
        <v>2406</v>
      </c>
      <c r="D2538" s="41">
        <v>1094.87374651389</v>
      </c>
      <c r="E2538" s="31" t="s">
        <v>2407</v>
      </c>
      <c r="F2538" s="35" t="str">
        <f>INDEX('Crosswalk Particulates'!$B:$B,MATCH('2017 EPA Data'!A2538,'Crosswalk Particulates'!$A:$A,0))</f>
        <v>process-other-industry</v>
      </c>
      <c r="G2538" s="39">
        <f>INDEX('Crosswalk Particulates'!$E:$E,MATCH('2017 EPA Data'!$B2538,'Crosswalk Particulates'!$D:$D,0))</f>
        <v>0</v>
      </c>
      <c r="H2538" s="50">
        <f t="shared" si="39"/>
        <v>0</v>
      </c>
    </row>
    <row r="2539" spans="1:8" hidden="1">
      <c r="A2539" s="31" t="s">
        <v>2408</v>
      </c>
      <c r="B2539" s="31" t="s">
        <v>2545</v>
      </c>
      <c r="C2539" s="31" t="s">
        <v>2406</v>
      </c>
      <c r="D2539" s="41">
        <v>1094.8377998931642</v>
      </c>
      <c r="E2539" s="31" t="s">
        <v>2407</v>
      </c>
      <c r="F2539" s="35" t="str">
        <f>INDEX('Crosswalk Particulates'!$B:$B,MATCH('2017 EPA Data'!A2539,'Crosswalk Particulates'!$A:$A,0))</f>
        <v>process-other-industry</v>
      </c>
      <c r="G2539" s="39">
        <f>INDEX('Crosswalk Particulates'!$E:$E,MATCH('2017 EPA Data'!$B2539,'Crosswalk Particulates'!$D:$D,0))</f>
        <v>0</v>
      </c>
      <c r="H2539" s="50">
        <f t="shared" si="39"/>
        <v>0</v>
      </c>
    </row>
    <row r="2540" spans="1:8" hidden="1">
      <c r="A2540" s="31" t="s">
        <v>2481</v>
      </c>
      <c r="B2540" s="31" t="s">
        <v>2619</v>
      </c>
      <c r="C2540" s="31" t="s">
        <v>2406</v>
      </c>
      <c r="D2540" s="41">
        <v>1091.66218667</v>
      </c>
      <c r="E2540" s="31" t="s">
        <v>2407</v>
      </c>
      <c r="F2540" s="35" t="str">
        <f>INDEX('Crosswalk Particulates'!$B:$B,MATCH('2017 EPA Data'!A2540,'Crosswalk Particulates'!$A:$A,0))</f>
        <v>process-ngps-industry</v>
      </c>
      <c r="G2540" s="39">
        <f>INDEX('Crosswalk Particulates'!$E:$E,MATCH('2017 EPA Data'!$B2540,'Crosswalk Particulates'!$D:$D,0))</f>
        <v>0</v>
      </c>
      <c r="H2540" s="50">
        <f t="shared" si="39"/>
        <v>0</v>
      </c>
    </row>
    <row r="2541" spans="1:8" hidden="1">
      <c r="A2541" s="31" t="s">
        <v>2544</v>
      </c>
      <c r="B2541" s="31" t="s">
        <v>2479</v>
      </c>
      <c r="C2541" s="31" t="s">
        <v>2446</v>
      </c>
      <c r="D2541" s="41">
        <v>1090.54934935246</v>
      </c>
      <c r="E2541" s="31" t="s">
        <v>2411</v>
      </c>
      <c r="F2541" s="35" t="str">
        <f>INDEX('Crosswalk Particulates'!$B:$B,MATCH('2017 EPA Data'!A2541,'Crosswalk Particulates'!$A:$A,0))</f>
        <v>Commercial Buildings Sector</v>
      </c>
      <c r="G2541" s="39" t="str">
        <f>INDEX('Crosswalk Particulates'!$E:$E,MATCH('2017 EPA Data'!$B2541,'Crosswalk Particulates'!$D:$D,0))</f>
        <v>PM10</v>
      </c>
      <c r="H2541" s="50">
        <f t="shared" si="39"/>
        <v>989330904.5118525</v>
      </c>
    </row>
    <row r="2542" spans="1:8" hidden="1">
      <c r="A2542" s="31" t="s">
        <v>2521</v>
      </c>
      <c r="B2542" s="31" t="s">
        <v>2571</v>
      </c>
      <c r="C2542" s="31" t="s">
        <v>2406</v>
      </c>
      <c r="D2542" s="41">
        <v>1089.8440000000001</v>
      </c>
      <c r="E2542" s="31" t="s">
        <v>2407</v>
      </c>
      <c r="F2542" s="35" t="str">
        <f>INDEX('Crosswalk Particulates'!$B:$B,MATCH('2017 EPA Data'!A2542,'Crosswalk Particulates'!$A:$A,0))</f>
        <v>industry-fuel-other</v>
      </c>
      <c r="G2542" s="39">
        <f>INDEX('Crosswalk Particulates'!$E:$E,MATCH('2017 EPA Data'!$B2542,'Crosswalk Particulates'!$D:$D,0))</f>
        <v>0</v>
      </c>
      <c r="H2542" s="50">
        <f t="shared" si="39"/>
        <v>0</v>
      </c>
    </row>
    <row r="2543" spans="1:8" hidden="1">
      <c r="A2543" s="31" t="s">
        <v>2497</v>
      </c>
      <c r="B2543" s="31" t="s">
        <v>2511</v>
      </c>
      <c r="C2543" s="31" t="s">
        <v>2512</v>
      </c>
      <c r="D2543" s="41">
        <v>1087.870786148</v>
      </c>
      <c r="E2543" s="31" t="s">
        <v>2407</v>
      </c>
      <c r="F2543" s="35" t="str">
        <f>INDEX('Crosswalk Particulates'!$B:$B,MATCH('2017 EPA Data'!A2543,'Crosswalk Particulates'!$A:$A,0))</f>
        <v>Electricity Sector</v>
      </c>
      <c r="G2543" s="39">
        <f>INDEX('Crosswalk Particulates'!$E:$E,MATCH('2017 EPA Data'!$B2543,'Crosswalk Particulates'!$D:$D,0))</f>
        <v>0</v>
      </c>
      <c r="H2543" s="50">
        <f t="shared" si="39"/>
        <v>0</v>
      </c>
    </row>
    <row r="2544" spans="1:8" hidden="1">
      <c r="A2544" s="31" t="s">
        <v>2481</v>
      </c>
      <c r="B2544" s="31" t="s">
        <v>2640</v>
      </c>
      <c r="C2544" s="31" t="s">
        <v>2406</v>
      </c>
      <c r="D2544" s="41">
        <v>1085.2395380376474</v>
      </c>
      <c r="E2544" s="31" t="s">
        <v>2407</v>
      </c>
      <c r="F2544" s="35" t="str">
        <f>INDEX('Crosswalk Particulates'!$B:$B,MATCH('2017 EPA Data'!A2544,'Crosswalk Particulates'!$A:$A,0))</f>
        <v>process-ngps-industry</v>
      </c>
      <c r="G2544" s="39">
        <f>INDEX('Crosswalk Particulates'!$E:$E,MATCH('2017 EPA Data'!$B2544,'Crosswalk Particulates'!$D:$D,0))</f>
        <v>0</v>
      </c>
      <c r="H2544" s="50">
        <f t="shared" si="39"/>
        <v>0</v>
      </c>
    </row>
    <row r="2545" spans="1:8" hidden="1">
      <c r="A2545" s="31" t="s">
        <v>2448</v>
      </c>
      <c r="B2545" s="31" t="s">
        <v>2645</v>
      </c>
      <c r="C2545" s="31" t="s">
        <v>2406</v>
      </c>
      <c r="D2545" s="41">
        <v>1085.2104420211074</v>
      </c>
      <c r="E2545" s="31" t="s">
        <v>2407</v>
      </c>
      <c r="F2545" s="35" t="str">
        <f>INDEX('Crosswalk Particulates'!$B:$B,MATCH('2017 EPA Data'!A2545,'Crosswalk Particulates'!$A:$A,0))</f>
        <v>process-waste-industry</v>
      </c>
      <c r="G2545" s="39">
        <f>INDEX('Crosswalk Particulates'!$E:$E,MATCH('2017 EPA Data'!$B2545,'Crosswalk Particulates'!$D:$D,0))</f>
        <v>0</v>
      </c>
      <c r="H2545" s="50">
        <f t="shared" si="39"/>
        <v>0</v>
      </c>
    </row>
    <row r="2546" spans="1:8" hidden="1">
      <c r="A2546" s="31" t="s">
        <v>2475</v>
      </c>
      <c r="B2546" s="31" t="s">
        <v>2504</v>
      </c>
      <c r="C2546" s="31" t="s">
        <v>2446</v>
      </c>
      <c r="D2546" s="41">
        <v>1080.23882466805</v>
      </c>
      <c r="E2546" s="31" t="s">
        <v>2411</v>
      </c>
      <c r="F2546" s="35" t="str">
        <f>INDEX('Crosswalk Particulates'!$B:$B,MATCH('2017 EPA Data'!A2546,'Crosswalk Particulates'!$A:$A,0))</f>
        <v>process-other-industry</v>
      </c>
      <c r="G2546" s="39" t="str">
        <f>INDEX('Crosswalk Particulates'!$E:$E,MATCH('2017 EPA Data'!$B2546,'Crosswalk Particulates'!$D:$D,0))</f>
        <v>SOx</v>
      </c>
      <c r="H2546" s="50">
        <f t="shared" si="39"/>
        <v>979977342.73303342</v>
      </c>
    </row>
    <row r="2547" spans="1:8" hidden="1">
      <c r="A2547" s="31" t="s">
        <v>2474</v>
      </c>
      <c r="B2547" s="31" t="s">
        <v>2482</v>
      </c>
      <c r="C2547" s="31" t="s">
        <v>2406</v>
      </c>
      <c r="D2547" s="41">
        <v>1078.5310424617521</v>
      </c>
      <c r="E2547" s="31" t="s">
        <v>2407</v>
      </c>
      <c r="F2547" s="35" t="str">
        <f>INDEX('Crosswalk Particulates'!$B:$B,MATCH('2017 EPA Data'!A2547,'Crosswalk Particulates'!$A:$A,0))</f>
        <v>process-other-industry</v>
      </c>
      <c r="G2547" s="39">
        <f>INDEX('Crosswalk Particulates'!$E:$E,MATCH('2017 EPA Data'!$B2547,'Crosswalk Particulates'!$D:$D,0))</f>
        <v>0</v>
      </c>
      <c r="H2547" s="50">
        <f t="shared" si="39"/>
        <v>0</v>
      </c>
    </row>
    <row r="2548" spans="1:8" hidden="1">
      <c r="A2548" s="31" t="s">
        <v>2434</v>
      </c>
      <c r="B2548" s="31" t="s">
        <v>2523</v>
      </c>
      <c r="D2548" s="41">
        <v>1077.1893271544882</v>
      </c>
      <c r="E2548" s="31" t="s">
        <v>2411</v>
      </c>
      <c r="F2548" s="35" t="str">
        <f>INDEX('Crosswalk Particulates'!$B:$B,MATCH('2017 EPA Data'!A2548,'Crosswalk Particulates'!$A:$A,0))</f>
        <v>Transportation Sector</v>
      </c>
      <c r="G2548" s="39" t="str">
        <f>INDEX('Crosswalk Particulates'!$E:$E,MATCH('2017 EPA Data'!$B2548,'Crosswalk Particulates'!$D:$D,0))</f>
        <v>OC</v>
      </c>
      <c r="H2548" s="50">
        <f t="shared" si="39"/>
        <v>977210881.83404696</v>
      </c>
    </row>
    <row r="2549" spans="1:8" hidden="1">
      <c r="A2549" s="31" t="s">
        <v>2421</v>
      </c>
      <c r="B2549" s="31" t="s">
        <v>2615</v>
      </c>
      <c r="C2549" s="31" t="s">
        <v>2406</v>
      </c>
      <c r="D2549" s="41">
        <v>1075.7488760174881</v>
      </c>
      <c r="E2549" s="31" t="s">
        <v>2407</v>
      </c>
      <c r="F2549" s="35" t="str">
        <f>INDEX('Crosswalk Particulates'!$B:$B,MATCH('2017 EPA Data'!A2549,'Crosswalk Particulates'!$A:$A,0))</f>
        <v>Other-EPA</v>
      </c>
      <c r="G2549" s="39">
        <f>INDEX('Crosswalk Particulates'!$E:$E,MATCH('2017 EPA Data'!$B2549,'Crosswalk Particulates'!$D:$D,0))</f>
        <v>0</v>
      </c>
      <c r="H2549" s="50">
        <f t="shared" si="39"/>
        <v>0</v>
      </c>
    </row>
    <row r="2550" spans="1:8" hidden="1">
      <c r="A2550" s="31" t="s">
        <v>2518</v>
      </c>
      <c r="B2550" s="31" t="s">
        <v>2465</v>
      </c>
      <c r="C2550" s="31" t="s">
        <v>2406</v>
      </c>
      <c r="D2550" s="41">
        <v>1075.1729553831999</v>
      </c>
      <c r="E2550" s="31" t="s">
        <v>2407</v>
      </c>
      <c r="F2550" s="35" t="str">
        <f>INDEX('Crosswalk Particulates'!$B:$B,MATCH('2017 EPA Data'!A2550,'Crosswalk Particulates'!$A:$A,0))</f>
        <v>industry-fuel-oil</v>
      </c>
      <c r="G2550" s="39">
        <f>INDEX('Crosswalk Particulates'!$E:$E,MATCH('2017 EPA Data'!$B2550,'Crosswalk Particulates'!$D:$D,0))</f>
        <v>0</v>
      </c>
      <c r="H2550" s="50">
        <f t="shared" si="39"/>
        <v>0</v>
      </c>
    </row>
    <row r="2551" spans="1:8" hidden="1">
      <c r="A2551" s="31" t="s">
        <v>2521</v>
      </c>
      <c r="B2551" s="31" t="s">
        <v>2531</v>
      </c>
      <c r="C2551" s="31" t="s">
        <v>2406</v>
      </c>
      <c r="D2551" s="41">
        <v>1072.49040974062</v>
      </c>
      <c r="E2551" s="31" t="s">
        <v>2407</v>
      </c>
      <c r="F2551" s="35" t="str">
        <f>INDEX('Crosswalk Particulates'!$B:$B,MATCH('2017 EPA Data'!A2551,'Crosswalk Particulates'!$A:$A,0))</f>
        <v>industry-fuel-other</v>
      </c>
      <c r="G2551" s="39">
        <f>INDEX('Crosswalk Particulates'!$E:$E,MATCH('2017 EPA Data'!$B2551,'Crosswalk Particulates'!$D:$D,0))</f>
        <v>0</v>
      </c>
      <c r="H2551" s="50">
        <f t="shared" si="39"/>
        <v>0</v>
      </c>
    </row>
    <row r="2552" spans="1:8" hidden="1">
      <c r="A2552" s="31" t="s">
        <v>2484</v>
      </c>
      <c r="B2552" s="31" t="s">
        <v>2449</v>
      </c>
      <c r="C2552" s="31" t="s">
        <v>2446</v>
      </c>
      <c r="D2552" s="41">
        <v>1071.2253724449999</v>
      </c>
      <c r="E2552" s="31" t="s">
        <v>2411</v>
      </c>
      <c r="F2552" s="35" t="str">
        <f>INDEX('Crosswalk Particulates'!$B:$B,MATCH('2017 EPA Data'!A2552,'Crosswalk Particulates'!$A:$A,0))</f>
        <v>process-other-industry</v>
      </c>
      <c r="G2552" s="39" t="str">
        <f>INDEX('Crosswalk Particulates'!$E:$E,MATCH('2017 EPA Data'!$B2552,'Crosswalk Particulates'!$D:$D,0))</f>
        <v>CO</v>
      </c>
      <c r="H2552" s="50">
        <f t="shared" si="39"/>
        <v>971800466.69720864</v>
      </c>
    </row>
    <row r="2553" spans="1:8" hidden="1">
      <c r="A2553" s="31" t="s">
        <v>2497</v>
      </c>
      <c r="B2553" s="31" t="s">
        <v>2460</v>
      </c>
      <c r="C2553" s="31" t="s">
        <v>2406</v>
      </c>
      <c r="D2553" s="41">
        <v>1071.02125</v>
      </c>
      <c r="E2553" s="31" t="s">
        <v>2407</v>
      </c>
      <c r="F2553" s="35" t="str">
        <f>INDEX('Crosswalk Particulates'!$B:$B,MATCH('2017 EPA Data'!A2553,'Crosswalk Particulates'!$A:$A,0))</f>
        <v>Electricity Sector</v>
      </c>
      <c r="G2553" s="39">
        <f>INDEX('Crosswalk Particulates'!$E:$E,MATCH('2017 EPA Data'!$B2553,'Crosswalk Particulates'!$D:$D,0))</f>
        <v>0</v>
      </c>
      <c r="H2553" s="50">
        <f t="shared" si="39"/>
        <v>0</v>
      </c>
    </row>
    <row r="2554" spans="1:8" hidden="1">
      <c r="A2554" s="31" t="s">
        <v>2538</v>
      </c>
      <c r="B2554" s="31" t="s">
        <v>2437</v>
      </c>
      <c r="C2554" s="31" t="s">
        <v>2406</v>
      </c>
      <c r="D2554" s="41">
        <v>1066.3207230298599</v>
      </c>
      <c r="E2554" s="31" t="s">
        <v>2407</v>
      </c>
      <c r="F2554" s="35" t="str">
        <f>INDEX('Crosswalk Particulates'!$B:$B,MATCH('2017 EPA Data'!A2554,'Crosswalk Particulates'!$A:$A,0))</f>
        <v>Electricity Sector</v>
      </c>
      <c r="G2554" s="39">
        <f>INDEX('Crosswalk Particulates'!$E:$E,MATCH('2017 EPA Data'!$B2554,'Crosswalk Particulates'!$D:$D,0))</f>
        <v>0</v>
      </c>
      <c r="H2554" s="50">
        <f t="shared" si="39"/>
        <v>0</v>
      </c>
    </row>
    <row r="2555" spans="1:8" hidden="1">
      <c r="A2555" s="31" t="s">
        <v>2518</v>
      </c>
      <c r="B2555" s="31" t="s">
        <v>2509</v>
      </c>
      <c r="C2555" s="31" t="s">
        <v>2406</v>
      </c>
      <c r="D2555" s="41">
        <v>1065.8277497922134</v>
      </c>
      <c r="E2555" s="31" t="s">
        <v>2407</v>
      </c>
      <c r="F2555" s="35" t="str">
        <f>INDEX('Crosswalk Particulates'!$B:$B,MATCH('2017 EPA Data'!A2555,'Crosswalk Particulates'!$A:$A,0))</f>
        <v>industry-fuel-oil</v>
      </c>
      <c r="G2555" s="39">
        <f>INDEX('Crosswalk Particulates'!$E:$E,MATCH('2017 EPA Data'!$B2555,'Crosswalk Particulates'!$D:$D,0))</f>
        <v>0</v>
      </c>
      <c r="H2555" s="50">
        <f t="shared" si="39"/>
        <v>0</v>
      </c>
    </row>
    <row r="2556" spans="1:8" hidden="1">
      <c r="A2556" s="31" t="s">
        <v>2473</v>
      </c>
      <c r="B2556" s="31" t="s">
        <v>2552</v>
      </c>
      <c r="C2556" s="31" t="s">
        <v>2406</v>
      </c>
      <c r="D2556" s="41">
        <v>1063.9926</v>
      </c>
      <c r="E2556" s="31" t="s">
        <v>2407</v>
      </c>
      <c r="F2556" s="35" t="str">
        <f>INDEX('Crosswalk Particulates'!$B:$B,MATCH('2017 EPA Data'!A2556,'Crosswalk Particulates'!$A:$A,0))</f>
        <v>Electricity Sector</v>
      </c>
      <c r="G2556" s="39">
        <f>INDEX('Crosswalk Particulates'!$E:$E,MATCH('2017 EPA Data'!$B2556,'Crosswalk Particulates'!$D:$D,0))</f>
        <v>0</v>
      </c>
      <c r="H2556" s="50">
        <f t="shared" si="39"/>
        <v>0</v>
      </c>
    </row>
    <row r="2557" spans="1:8" hidden="1">
      <c r="A2557" s="31" t="s">
        <v>2492</v>
      </c>
      <c r="B2557" s="31" t="s">
        <v>2514</v>
      </c>
      <c r="C2557" s="31" t="s">
        <v>2406</v>
      </c>
      <c r="D2557" s="41">
        <v>1062.7144973087459</v>
      </c>
      <c r="E2557" s="31" t="s">
        <v>2407</v>
      </c>
      <c r="F2557" s="35" t="str">
        <f>INDEX('Crosswalk Particulates'!$B:$B,MATCH('2017 EPA Data'!A2557,'Crosswalk Particulates'!$A:$A,0))</f>
        <v>Transportation Sector</v>
      </c>
      <c r="G2557" s="39">
        <f>INDEX('Crosswalk Particulates'!$E:$E,MATCH('2017 EPA Data'!$B2557,'Crosswalk Particulates'!$D:$D,0))</f>
        <v>0</v>
      </c>
      <c r="H2557" s="50">
        <f t="shared" si="39"/>
        <v>0</v>
      </c>
    </row>
    <row r="2558" spans="1:8" hidden="1">
      <c r="A2558" s="31" t="s">
        <v>2423</v>
      </c>
      <c r="B2558" s="31" t="s">
        <v>2525</v>
      </c>
      <c r="C2558" s="31" t="s">
        <v>2406</v>
      </c>
      <c r="D2558" s="41">
        <v>1059.8879094639469</v>
      </c>
      <c r="E2558" s="31" t="s">
        <v>2407</v>
      </c>
      <c r="F2558" s="35" t="str">
        <f>INDEX('Crosswalk Particulates'!$B:$B,MATCH('2017 EPA Data'!A2558,'Crosswalk Particulates'!$A:$A,0))</f>
        <v>Other-EPA</v>
      </c>
      <c r="G2558" s="39">
        <f>INDEX('Crosswalk Particulates'!$E:$E,MATCH('2017 EPA Data'!$B2558,'Crosswalk Particulates'!$D:$D,0))</f>
        <v>0</v>
      </c>
      <c r="H2558" s="50">
        <f t="shared" si="39"/>
        <v>0</v>
      </c>
    </row>
    <row r="2559" spans="1:8" hidden="1">
      <c r="A2559" s="31" t="s">
        <v>2536</v>
      </c>
      <c r="B2559" s="31" t="s">
        <v>2583</v>
      </c>
      <c r="C2559" s="31" t="s">
        <v>2406</v>
      </c>
      <c r="D2559" s="41">
        <v>1059.6992344515538</v>
      </c>
      <c r="E2559" s="31" t="s">
        <v>2407</v>
      </c>
      <c r="F2559" s="35" t="str">
        <f>INDEX('Crosswalk Particulates'!$B:$B,MATCH('2017 EPA Data'!A2559,'Crosswalk Particulates'!$A:$A,0))</f>
        <v>process-mining-industry</v>
      </c>
      <c r="G2559" s="39">
        <f>INDEX('Crosswalk Particulates'!$E:$E,MATCH('2017 EPA Data'!$B2559,'Crosswalk Particulates'!$D:$D,0))</f>
        <v>0</v>
      </c>
      <c r="H2559" s="50">
        <f t="shared" si="39"/>
        <v>0</v>
      </c>
    </row>
    <row r="2560" spans="1:8" hidden="1">
      <c r="A2560" s="31" t="s">
        <v>2467</v>
      </c>
      <c r="B2560" s="31" t="s">
        <v>2678</v>
      </c>
      <c r="C2560" s="31" t="s">
        <v>2406</v>
      </c>
      <c r="D2560" s="41">
        <v>1059.2</v>
      </c>
      <c r="E2560" s="31" t="s">
        <v>2407</v>
      </c>
      <c r="F2560" s="35" t="str">
        <f>INDEX('Crosswalk Particulates'!$B:$B,MATCH('2017 EPA Data'!A2560,'Crosswalk Particulates'!$A:$A,0))</f>
        <v>process-chemicals-industry</v>
      </c>
      <c r="G2560" s="39">
        <f>INDEX('Crosswalk Particulates'!$E:$E,MATCH('2017 EPA Data'!$B2560,'Crosswalk Particulates'!$D:$D,0))</f>
        <v>0</v>
      </c>
      <c r="H2560" s="50">
        <f t="shared" si="39"/>
        <v>0</v>
      </c>
    </row>
    <row r="2561" spans="1:8" hidden="1">
      <c r="A2561" s="31" t="s">
        <v>2581</v>
      </c>
      <c r="B2561" s="31" t="s">
        <v>2445</v>
      </c>
      <c r="C2561" s="31" t="s">
        <v>2446</v>
      </c>
      <c r="D2561" s="41">
        <v>1058.3329574211564</v>
      </c>
      <c r="E2561" s="31" t="s">
        <v>2411</v>
      </c>
      <c r="F2561" s="35" t="str">
        <f>INDEX('Crosswalk Particulates'!$B:$B,MATCH('2017 EPA Data'!A2561,'Crosswalk Particulates'!$A:$A,0))</f>
        <v>Residential Buildings Sector</v>
      </c>
      <c r="G2561" s="39" t="str">
        <f>INDEX('Crosswalk Particulates'!$E:$E,MATCH('2017 EPA Data'!$B2561,'Crosswalk Particulates'!$D:$D,0))</f>
        <v>VOC</v>
      </c>
      <c r="H2561" s="50">
        <f t="shared" si="39"/>
        <v>960104650.61657476</v>
      </c>
    </row>
    <row r="2562" spans="1:8" hidden="1">
      <c r="A2562" s="31" t="s">
        <v>2481</v>
      </c>
      <c r="B2562" s="31" t="s">
        <v>2615</v>
      </c>
      <c r="C2562" s="31" t="s">
        <v>2406</v>
      </c>
      <c r="D2562" s="41">
        <v>1058.1415213131199</v>
      </c>
      <c r="E2562" s="31" t="s">
        <v>2407</v>
      </c>
      <c r="F2562" s="35" t="str">
        <f>INDEX('Crosswalk Particulates'!$B:$B,MATCH('2017 EPA Data'!A2562,'Crosswalk Particulates'!$A:$A,0))</f>
        <v>process-ngps-industry</v>
      </c>
      <c r="G2562" s="39">
        <f>INDEX('Crosswalk Particulates'!$E:$E,MATCH('2017 EPA Data'!$B2562,'Crosswalk Particulates'!$D:$D,0))</f>
        <v>0</v>
      </c>
      <c r="H2562" s="50">
        <f t="shared" si="39"/>
        <v>0</v>
      </c>
    </row>
    <row r="2563" spans="1:8" hidden="1">
      <c r="A2563" s="31" t="s">
        <v>2442</v>
      </c>
      <c r="B2563" s="31" t="s">
        <v>2638</v>
      </c>
      <c r="C2563" s="31" t="s">
        <v>2406</v>
      </c>
      <c r="D2563" s="41">
        <v>1050.98</v>
      </c>
      <c r="E2563" s="31" t="s">
        <v>2407</v>
      </c>
      <c r="F2563" s="35" t="str">
        <f>INDEX('Crosswalk Particulates'!$B:$B,MATCH('2017 EPA Data'!A2563,'Crosswalk Particulates'!$A:$A,0))</f>
        <v>process-other-industry</v>
      </c>
      <c r="G2563" s="39">
        <f>INDEX('Crosswalk Particulates'!$E:$E,MATCH('2017 EPA Data'!$B2563,'Crosswalk Particulates'!$D:$D,0))</f>
        <v>0</v>
      </c>
      <c r="H2563" s="50">
        <f t="shared" si="39"/>
        <v>0</v>
      </c>
    </row>
    <row r="2564" spans="1:8" hidden="1">
      <c r="A2564" s="31" t="s">
        <v>2418</v>
      </c>
      <c r="B2564" s="31" t="s">
        <v>2642</v>
      </c>
      <c r="D2564" s="41">
        <v>1046.899303031792</v>
      </c>
      <c r="E2564" s="31" t="s">
        <v>2411</v>
      </c>
      <c r="F2564" s="35" t="str">
        <f>INDEX('Crosswalk Particulates'!$B:$B,MATCH('2017 EPA Data'!A2564,'Crosswalk Particulates'!$A:$A,0))</f>
        <v>Other-EPA</v>
      </c>
      <c r="G2564" s="39">
        <f>INDEX('Crosswalk Particulates'!$E:$E,MATCH('2017 EPA Data'!$B2564,'Crosswalk Particulates'!$D:$D,0))</f>
        <v>0</v>
      </c>
      <c r="H2564" s="50">
        <f t="shared" ref="H2564:H2627" si="40">IF(E2564="TON",D2564/metricton_to_shortton,0)*10^6</f>
        <v>949732201.49666798</v>
      </c>
    </row>
    <row r="2565" spans="1:8" hidden="1">
      <c r="A2565" s="31" t="s">
        <v>2438</v>
      </c>
      <c r="B2565" s="31" t="s">
        <v>2640</v>
      </c>
      <c r="C2565" s="31" t="s">
        <v>2406</v>
      </c>
      <c r="D2565" s="41">
        <v>1045.7720851149288</v>
      </c>
      <c r="E2565" s="31" t="s">
        <v>2407</v>
      </c>
      <c r="F2565" s="35" t="str">
        <f>INDEX('Crosswalk Particulates'!$B:$B,MATCH('2017 EPA Data'!A2565,'Crosswalk Particulates'!$A:$A,0))</f>
        <v>Residential Buildings Sector</v>
      </c>
      <c r="G2565" s="39">
        <f>INDEX('Crosswalk Particulates'!$E:$E,MATCH('2017 EPA Data'!$B2565,'Crosswalk Particulates'!$D:$D,0))</f>
        <v>0</v>
      </c>
      <c r="H2565" s="50">
        <f t="shared" si="40"/>
        <v>0</v>
      </c>
    </row>
    <row r="2566" spans="1:8" hidden="1">
      <c r="A2566" s="31" t="s">
        <v>2481</v>
      </c>
      <c r="B2566" s="31" t="s">
        <v>2526</v>
      </c>
      <c r="C2566" s="31" t="s">
        <v>2406</v>
      </c>
      <c r="D2566" s="41">
        <v>1043.7558231939474</v>
      </c>
      <c r="E2566" s="31" t="s">
        <v>2407</v>
      </c>
      <c r="F2566" s="35" t="str">
        <f>INDEX('Crosswalk Particulates'!$B:$B,MATCH('2017 EPA Data'!A2566,'Crosswalk Particulates'!$A:$A,0))</f>
        <v>process-ngps-industry</v>
      </c>
      <c r="G2566" s="39">
        <f>INDEX('Crosswalk Particulates'!$E:$E,MATCH('2017 EPA Data'!$B2566,'Crosswalk Particulates'!$D:$D,0))</f>
        <v>0</v>
      </c>
      <c r="H2566" s="50">
        <f t="shared" si="40"/>
        <v>0</v>
      </c>
    </row>
    <row r="2567" spans="1:8" hidden="1">
      <c r="A2567" s="31" t="s">
        <v>2448</v>
      </c>
      <c r="B2567" s="31" t="s">
        <v>2590</v>
      </c>
      <c r="C2567" s="31" t="s">
        <v>2406</v>
      </c>
      <c r="D2567" s="41">
        <v>1034.7119148893837</v>
      </c>
      <c r="E2567" s="31" t="s">
        <v>2407</v>
      </c>
      <c r="F2567" s="35" t="str">
        <f>INDEX('Crosswalk Particulates'!$B:$B,MATCH('2017 EPA Data'!A2567,'Crosswalk Particulates'!$A:$A,0))</f>
        <v>process-waste-industry</v>
      </c>
      <c r="G2567" s="39">
        <f>INDEX('Crosswalk Particulates'!$E:$E,MATCH('2017 EPA Data'!$B2567,'Crosswalk Particulates'!$D:$D,0))</f>
        <v>0</v>
      </c>
      <c r="H2567" s="50">
        <f t="shared" si="40"/>
        <v>0</v>
      </c>
    </row>
    <row r="2568" spans="1:8" hidden="1">
      <c r="A2568" s="31" t="s">
        <v>2419</v>
      </c>
      <c r="B2568" s="31" t="s">
        <v>2469</v>
      </c>
      <c r="C2568" s="31" t="s">
        <v>2406</v>
      </c>
      <c r="D2568" s="41">
        <v>1031.8629356307999</v>
      </c>
      <c r="E2568" s="31" t="s">
        <v>2407</v>
      </c>
      <c r="F2568" s="35" t="str">
        <f>INDEX('Crosswalk Particulates'!$B:$B,MATCH('2017 EPA Data'!A2568,'Crosswalk Particulates'!$A:$A,0))</f>
        <v>process-other-industry</v>
      </c>
      <c r="G2568" s="39">
        <f>INDEX('Crosswalk Particulates'!$E:$E,MATCH('2017 EPA Data'!$B2568,'Crosswalk Particulates'!$D:$D,0))</f>
        <v>0</v>
      </c>
      <c r="H2568" s="50">
        <f t="shared" si="40"/>
        <v>0</v>
      </c>
    </row>
    <row r="2569" spans="1:8" hidden="1">
      <c r="A2569" s="31" t="s">
        <v>2553</v>
      </c>
      <c r="B2569" s="31" t="s">
        <v>2615</v>
      </c>
      <c r="C2569" s="31" t="s">
        <v>2406</v>
      </c>
      <c r="D2569" s="41">
        <v>1031.2429240174447</v>
      </c>
      <c r="E2569" s="31" t="s">
        <v>2407</v>
      </c>
      <c r="F2569" s="35" t="str">
        <f>INDEX('Crosswalk Particulates'!$B:$B,MATCH('2017 EPA Data'!A2569,'Crosswalk Particulates'!$A:$A,0))</f>
        <v>Commercial Buildings Sector</v>
      </c>
      <c r="G2569" s="39">
        <f>INDEX('Crosswalk Particulates'!$E:$E,MATCH('2017 EPA Data'!$B2569,'Crosswalk Particulates'!$D:$D,0))</f>
        <v>0</v>
      </c>
      <c r="H2569" s="50">
        <f t="shared" si="40"/>
        <v>0</v>
      </c>
    </row>
    <row r="2570" spans="1:8" hidden="1">
      <c r="A2570" s="31" t="s">
        <v>2408</v>
      </c>
      <c r="B2570" s="31" t="s">
        <v>2637</v>
      </c>
      <c r="C2570" s="31" t="s">
        <v>2406</v>
      </c>
      <c r="D2570" s="41">
        <v>1026.4000000000001</v>
      </c>
      <c r="E2570" s="31" t="s">
        <v>2407</v>
      </c>
      <c r="F2570" s="35" t="str">
        <f>INDEX('Crosswalk Particulates'!$B:$B,MATCH('2017 EPA Data'!A2570,'Crosswalk Particulates'!$A:$A,0))</f>
        <v>process-other-industry</v>
      </c>
      <c r="G2570" s="39">
        <f>INDEX('Crosswalk Particulates'!$E:$E,MATCH('2017 EPA Data'!$B2570,'Crosswalk Particulates'!$D:$D,0))</f>
        <v>0</v>
      </c>
      <c r="H2570" s="50">
        <f t="shared" si="40"/>
        <v>0</v>
      </c>
    </row>
    <row r="2571" spans="1:8" hidden="1">
      <c r="A2571" s="31" t="s">
        <v>2408</v>
      </c>
      <c r="B2571" s="31" t="s">
        <v>2527</v>
      </c>
      <c r="C2571" s="31" t="s">
        <v>2406</v>
      </c>
      <c r="D2571" s="41">
        <v>1024.6683811</v>
      </c>
      <c r="E2571" s="31" t="s">
        <v>2407</v>
      </c>
      <c r="F2571" s="35" t="str">
        <f>INDEX('Crosswalk Particulates'!$B:$B,MATCH('2017 EPA Data'!A2571,'Crosswalk Particulates'!$A:$A,0))</f>
        <v>process-other-industry</v>
      </c>
      <c r="G2571" s="39">
        <f>INDEX('Crosswalk Particulates'!$E:$E,MATCH('2017 EPA Data'!$B2571,'Crosswalk Particulates'!$D:$D,0))</f>
        <v>0</v>
      </c>
      <c r="H2571" s="50">
        <f t="shared" si="40"/>
        <v>0</v>
      </c>
    </row>
    <row r="2572" spans="1:8" hidden="1">
      <c r="A2572" s="31" t="s">
        <v>2442</v>
      </c>
      <c r="B2572" s="31" t="s">
        <v>2414</v>
      </c>
      <c r="C2572" s="31" t="s">
        <v>2406</v>
      </c>
      <c r="D2572" s="41">
        <v>1022.3019008</v>
      </c>
      <c r="E2572" s="31" t="s">
        <v>2407</v>
      </c>
      <c r="F2572" s="35" t="str">
        <f>INDEX('Crosswalk Particulates'!$B:$B,MATCH('2017 EPA Data'!A2572,'Crosswalk Particulates'!$A:$A,0))</f>
        <v>process-other-industry</v>
      </c>
      <c r="G2572" s="39">
        <f>INDEX('Crosswalk Particulates'!$E:$E,MATCH('2017 EPA Data'!$B2572,'Crosswalk Particulates'!$D:$D,0))</f>
        <v>0</v>
      </c>
      <c r="H2572" s="50">
        <f t="shared" si="40"/>
        <v>0</v>
      </c>
    </row>
    <row r="2573" spans="1:8" hidden="1">
      <c r="A2573" s="31" t="s">
        <v>2536</v>
      </c>
      <c r="B2573" s="31" t="s">
        <v>2413</v>
      </c>
      <c r="C2573" s="31" t="s">
        <v>2406</v>
      </c>
      <c r="D2573" s="41">
        <v>1020.9045708</v>
      </c>
      <c r="E2573" s="31" t="s">
        <v>2407</v>
      </c>
      <c r="F2573" s="35" t="str">
        <f>INDEX('Crosswalk Particulates'!$B:$B,MATCH('2017 EPA Data'!A2573,'Crosswalk Particulates'!$A:$A,0))</f>
        <v>process-mining-industry</v>
      </c>
      <c r="G2573" s="39">
        <f>INDEX('Crosswalk Particulates'!$E:$E,MATCH('2017 EPA Data'!$B2573,'Crosswalk Particulates'!$D:$D,0))</f>
        <v>0</v>
      </c>
      <c r="H2573" s="50">
        <f t="shared" si="40"/>
        <v>0</v>
      </c>
    </row>
    <row r="2574" spans="1:8" hidden="1">
      <c r="A2574" s="31" t="s">
        <v>2443</v>
      </c>
      <c r="B2574" s="31" t="s">
        <v>2532</v>
      </c>
      <c r="C2574" s="31" t="s">
        <v>2406</v>
      </c>
      <c r="D2574" s="41">
        <v>1020.8357136641908</v>
      </c>
      <c r="E2574" s="31" t="s">
        <v>2407</v>
      </c>
      <c r="F2574" s="35" t="str">
        <f>INDEX('Crosswalk Particulates'!$B:$B,MATCH('2017 EPA Data'!A2574,'Crosswalk Particulates'!$A:$A,0))</f>
        <v>Transportation Sector</v>
      </c>
      <c r="G2574" s="39">
        <f>INDEX('Crosswalk Particulates'!$E:$E,MATCH('2017 EPA Data'!$B2574,'Crosswalk Particulates'!$D:$D,0))</f>
        <v>0</v>
      </c>
      <c r="H2574" s="50">
        <f t="shared" si="40"/>
        <v>0</v>
      </c>
    </row>
    <row r="2575" spans="1:8" hidden="1">
      <c r="A2575" s="31" t="s">
        <v>2443</v>
      </c>
      <c r="B2575" s="31" t="s">
        <v>2564</v>
      </c>
      <c r="C2575" s="31" t="s">
        <v>2406</v>
      </c>
      <c r="D2575" s="41">
        <v>1015.1677983034111</v>
      </c>
      <c r="E2575" s="31" t="s">
        <v>2407</v>
      </c>
      <c r="F2575" s="35" t="str">
        <f>INDEX('Crosswalk Particulates'!$B:$B,MATCH('2017 EPA Data'!A2575,'Crosswalk Particulates'!$A:$A,0))</f>
        <v>Transportation Sector</v>
      </c>
      <c r="G2575" s="39">
        <f>INDEX('Crosswalk Particulates'!$E:$E,MATCH('2017 EPA Data'!$B2575,'Crosswalk Particulates'!$D:$D,0))</f>
        <v>0</v>
      </c>
      <c r="H2575" s="50">
        <f t="shared" si="40"/>
        <v>0</v>
      </c>
    </row>
    <row r="2576" spans="1:8" hidden="1">
      <c r="A2576" s="31" t="s">
        <v>2553</v>
      </c>
      <c r="B2576" s="31" t="s">
        <v>2483</v>
      </c>
      <c r="C2576" s="31" t="s">
        <v>2406</v>
      </c>
      <c r="D2576" s="41">
        <v>1011.2</v>
      </c>
      <c r="E2576" s="31" t="s">
        <v>2407</v>
      </c>
      <c r="F2576" s="35" t="str">
        <f>INDEX('Crosswalk Particulates'!$B:$B,MATCH('2017 EPA Data'!A2576,'Crosswalk Particulates'!$A:$A,0))</f>
        <v>Commercial Buildings Sector</v>
      </c>
      <c r="G2576" s="39">
        <f>INDEX('Crosswalk Particulates'!$E:$E,MATCH('2017 EPA Data'!$B2576,'Crosswalk Particulates'!$D:$D,0))</f>
        <v>0</v>
      </c>
      <c r="H2576" s="50">
        <f t="shared" si="40"/>
        <v>0</v>
      </c>
    </row>
    <row r="2577" spans="1:8" hidden="1">
      <c r="A2577" s="31" t="s">
        <v>2475</v>
      </c>
      <c r="B2577" s="31" t="s">
        <v>2617</v>
      </c>
      <c r="C2577" s="31" t="s">
        <v>2406</v>
      </c>
      <c r="D2577" s="41">
        <v>1009.683995564431</v>
      </c>
      <c r="E2577" s="31" t="s">
        <v>2407</v>
      </c>
      <c r="F2577" s="35" t="str">
        <f>INDEX('Crosswalk Particulates'!$B:$B,MATCH('2017 EPA Data'!A2577,'Crosswalk Particulates'!$A:$A,0))</f>
        <v>process-other-industry</v>
      </c>
      <c r="G2577" s="39">
        <f>INDEX('Crosswalk Particulates'!$E:$E,MATCH('2017 EPA Data'!$B2577,'Crosswalk Particulates'!$D:$D,0))</f>
        <v>0</v>
      </c>
      <c r="H2577" s="50">
        <f t="shared" si="40"/>
        <v>0</v>
      </c>
    </row>
    <row r="2578" spans="1:8" hidden="1">
      <c r="A2578" s="31" t="s">
        <v>2544</v>
      </c>
      <c r="B2578" s="31" t="s">
        <v>2511</v>
      </c>
      <c r="C2578" s="31" t="s">
        <v>2512</v>
      </c>
      <c r="D2578" s="41">
        <v>1007.7237824842134</v>
      </c>
      <c r="E2578" s="31" t="s">
        <v>2407</v>
      </c>
      <c r="F2578" s="35" t="str">
        <f>INDEX('Crosswalk Particulates'!$B:$B,MATCH('2017 EPA Data'!A2578,'Crosswalk Particulates'!$A:$A,0))</f>
        <v>Commercial Buildings Sector</v>
      </c>
      <c r="G2578" s="39">
        <f>INDEX('Crosswalk Particulates'!$E:$E,MATCH('2017 EPA Data'!$B2578,'Crosswalk Particulates'!$D:$D,0))</f>
        <v>0</v>
      </c>
      <c r="H2578" s="50">
        <f t="shared" si="40"/>
        <v>0</v>
      </c>
    </row>
    <row r="2579" spans="1:8" hidden="1">
      <c r="A2579" s="31" t="s">
        <v>2452</v>
      </c>
      <c r="B2579" s="31" t="s">
        <v>2504</v>
      </c>
      <c r="C2579" s="31" t="s">
        <v>2446</v>
      </c>
      <c r="D2579" s="41">
        <v>1004.173933239392</v>
      </c>
      <c r="E2579" s="31" t="s">
        <v>2411</v>
      </c>
      <c r="F2579" s="35" t="str">
        <f>INDEX('Crosswalk Particulates'!$B:$B,MATCH('2017 EPA Data'!A2579,'Crosswalk Particulates'!$A:$A,0))</f>
        <v>Other-EPA</v>
      </c>
      <c r="G2579" s="39" t="str">
        <f>INDEX('Crosswalk Particulates'!$E:$E,MATCH('2017 EPA Data'!$B2579,'Crosswalk Particulates'!$D:$D,0))</f>
        <v>SOx</v>
      </c>
      <c r="H2579" s="50">
        <f t="shared" si="40"/>
        <v>910972351.91497135</v>
      </c>
    </row>
    <row r="2580" spans="1:8" hidden="1">
      <c r="A2580" s="31" t="s">
        <v>2508</v>
      </c>
      <c r="B2580" s="31" t="s">
        <v>2649</v>
      </c>
      <c r="C2580" s="31" t="s">
        <v>2406</v>
      </c>
      <c r="D2580" s="41">
        <v>998.74699999999996</v>
      </c>
      <c r="E2580" s="31" t="s">
        <v>2407</v>
      </c>
      <c r="F2580" s="35" t="str">
        <f>INDEX('Crosswalk Particulates'!$B:$B,MATCH('2017 EPA Data'!A2580,'Crosswalk Particulates'!$A:$A,0))</f>
        <v>process-iron and steel-industry</v>
      </c>
      <c r="G2580" s="39">
        <f>INDEX('Crosswalk Particulates'!$E:$E,MATCH('2017 EPA Data'!$B2580,'Crosswalk Particulates'!$D:$D,0))</f>
        <v>0</v>
      </c>
      <c r="H2580" s="50">
        <f t="shared" si="40"/>
        <v>0</v>
      </c>
    </row>
    <row r="2581" spans="1:8" hidden="1">
      <c r="A2581" s="31" t="s">
        <v>2554</v>
      </c>
      <c r="B2581" s="31" t="s">
        <v>2559</v>
      </c>
      <c r="C2581" s="31" t="s">
        <v>2406</v>
      </c>
      <c r="D2581" s="41">
        <v>989.51605136543242</v>
      </c>
      <c r="E2581" s="31" t="s">
        <v>2407</v>
      </c>
      <c r="F2581" s="35" t="str">
        <f>INDEX('Crosswalk Particulates'!$B:$B,MATCH('2017 EPA Data'!A2581,'Crosswalk Particulates'!$A:$A,0))</f>
        <v>Commercial Buildings Sector</v>
      </c>
      <c r="G2581" s="39">
        <f>INDEX('Crosswalk Particulates'!$E:$E,MATCH('2017 EPA Data'!$B2581,'Crosswalk Particulates'!$D:$D,0))</f>
        <v>0</v>
      </c>
      <c r="H2581" s="50">
        <f t="shared" si="40"/>
        <v>0</v>
      </c>
    </row>
    <row r="2582" spans="1:8" hidden="1">
      <c r="A2582" s="31" t="s">
        <v>2538</v>
      </c>
      <c r="B2582" s="31" t="s">
        <v>2642</v>
      </c>
      <c r="D2582" s="41">
        <v>985.83755290435317</v>
      </c>
      <c r="E2582" s="31" t="s">
        <v>2411</v>
      </c>
      <c r="F2582" s="35" t="str">
        <f>INDEX('Crosswalk Particulates'!$B:$B,MATCH('2017 EPA Data'!A2582,'Crosswalk Particulates'!$A:$A,0))</f>
        <v>Electricity Sector</v>
      </c>
      <c r="G2582" s="39">
        <f>INDEX('Crosswalk Particulates'!$E:$E,MATCH('2017 EPA Data'!$B2582,'Crosswalk Particulates'!$D:$D,0))</f>
        <v>0</v>
      </c>
      <c r="H2582" s="50">
        <f t="shared" si="40"/>
        <v>894337847.70559394</v>
      </c>
    </row>
    <row r="2583" spans="1:8" hidden="1">
      <c r="A2583" s="31" t="s">
        <v>2497</v>
      </c>
      <c r="B2583" s="31" t="s">
        <v>2463</v>
      </c>
      <c r="C2583" s="31" t="s">
        <v>2406</v>
      </c>
      <c r="D2583" s="41">
        <v>985.70539289999999</v>
      </c>
      <c r="E2583" s="31" t="s">
        <v>2407</v>
      </c>
      <c r="F2583" s="35" t="str">
        <f>INDEX('Crosswalk Particulates'!$B:$B,MATCH('2017 EPA Data'!A2583,'Crosswalk Particulates'!$A:$A,0))</f>
        <v>Electricity Sector</v>
      </c>
      <c r="G2583" s="39">
        <f>INDEX('Crosswalk Particulates'!$E:$E,MATCH('2017 EPA Data'!$B2583,'Crosswalk Particulates'!$D:$D,0))</f>
        <v>0</v>
      </c>
      <c r="H2583" s="50">
        <f t="shared" si="40"/>
        <v>0</v>
      </c>
    </row>
    <row r="2584" spans="1:8" hidden="1">
      <c r="A2584" s="31" t="s">
        <v>2467</v>
      </c>
      <c r="B2584" s="31" t="s">
        <v>2602</v>
      </c>
      <c r="C2584" s="31" t="s">
        <v>2406</v>
      </c>
      <c r="D2584" s="41">
        <v>982.75510599999996</v>
      </c>
      <c r="E2584" s="31" t="s">
        <v>2407</v>
      </c>
      <c r="F2584" s="35" t="str">
        <f>INDEX('Crosswalk Particulates'!$B:$B,MATCH('2017 EPA Data'!A2584,'Crosswalk Particulates'!$A:$A,0))</f>
        <v>process-chemicals-industry</v>
      </c>
      <c r="G2584" s="39">
        <f>INDEX('Crosswalk Particulates'!$E:$E,MATCH('2017 EPA Data'!$B2584,'Crosswalk Particulates'!$D:$D,0))</f>
        <v>0</v>
      </c>
      <c r="H2584" s="50">
        <f t="shared" si="40"/>
        <v>0</v>
      </c>
    </row>
    <row r="2585" spans="1:8" hidden="1">
      <c r="A2585" s="31" t="s">
        <v>2544</v>
      </c>
      <c r="B2585" s="31" t="s">
        <v>2576</v>
      </c>
      <c r="C2585" s="31" t="s">
        <v>2406</v>
      </c>
      <c r="D2585" s="41">
        <v>976.43368639720086</v>
      </c>
      <c r="E2585" s="31" t="s">
        <v>2407</v>
      </c>
      <c r="F2585" s="35" t="str">
        <f>INDEX('Crosswalk Particulates'!$B:$B,MATCH('2017 EPA Data'!A2585,'Crosswalk Particulates'!$A:$A,0))</f>
        <v>Commercial Buildings Sector</v>
      </c>
      <c r="G2585" s="39">
        <f>INDEX('Crosswalk Particulates'!$E:$E,MATCH('2017 EPA Data'!$B2585,'Crosswalk Particulates'!$D:$D,0))</f>
        <v>0</v>
      </c>
      <c r="H2585" s="50">
        <f t="shared" si="40"/>
        <v>0</v>
      </c>
    </row>
    <row r="2586" spans="1:8" hidden="1">
      <c r="A2586" s="31" t="s">
        <v>2440</v>
      </c>
      <c r="B2586" s="31" t="s">
        <v>2429</v>
      </c>
      <c r="C2586" s="31" t="s">
        <v>2406</v>
      </c>
      <c r="D2586" s="41">
        <v>975.55</v>
      </c>
      <c r="E2586" s="31" t="s">
        <v>2407</v>
      </c>
      <c r="F2586" s="35" t="str">
        <f>INDEX('Crosswalk Particulates'!$B:$B,MATCH('2017 EPA Data'!A2586,'Crosswalk Particulates'!$A:$A,0))</f>
        <v>industry-fuel-natural gas</v>
      </c>
      <c r="G2586" s="39">
        <f>INDEX('Crosswalk Particulates'!$E:$E,MATCH('2017 EPA Data'!$B2586,'Crosswalk Particulates'!$D:$D,0))</f>
        <v>0</v>
      </c>
      <c r="H2586" s="50">
        <f t="shared" si="40"/>
        <v>0</v>
      </c>
    </row>
    <row r="2587" spans="1:8" hidden="1">
      <c r="A2587" s="31" t="s">
        <v>2554</v>
      </c>
      <c r="B2587" s="31" t="s">
        <v>2551</v>
      </c>
      <c r="C2587" s="31" t="s">
        <v>2406</v>
      </c>
      <c r="D2587" s="41">
        <v>970.29101395592227</v>
      </c>
      <c r="E2587" s="31" t="s">
        <v>2407</v>
      </c>
      <c r="F2587" s="35" t="str">
        <f>INDEX('Crosswalk Particulates'!$B:$B,MATCH('2017 EPA Data'!A2587,'Crosswalk Particulates'!$A:$A,0))</f>
        <v>Commercial Buildings Sector</v>
      </c>
      <c r="G2587" s="39">
        <f>INDEX('Crosswalk Particulates'!$E:$E,MATCH('2017 EPA Data'!$B2587,'Crosswalk Particulates'!$D:$D,0))</f>
        <v>0</v>
      </c>
      <c r="H2587" s="50">
        <f t="shared" si="40"/>
        <v>0</v>
      </c>
    </row>
    <row r="2588" spans="1:8" hidden="1">
      <c r="A2588" s="31" t="s">
        <v>2454</v>
      </c>
      <c r="B2588" s="31" t="s">
        <v>2661</v>
      </c>
      <c r="C2588" s="31" t="s">
        <v>2406</v>
      </c>
      <c r="D2588" s="41">
        <v>969.15726900000004</v>
      </c>
      <c r="E2588" s="31" t="s">
        <v>2407</v>
      </c>
      <c r="F2588" s="35" t="str">
        <f>INDEX('Crosswalk Particulates'!$B:$B,MATCH('2017 EPA Data'!A2588,'Crosswalk Particulates'!$A:$A,0))</f>
        <v>Electricity Sector</v>
      </c>
      <c r="G2588" s="39">
        <f>INDEX('Crosswalk Particulates'!$E:$E,MATCH('2017 EPA Data'!$B2588,'Crosswalk Particulates'!$D:$D,0))</f>
        <v>0</v>
      </c>
      <c r="H2588" s="50">
        <f t="shared" si="40"/>
        <v>0</v>
      </c>
    </row>
    <row r="2589" spans="1:8" hidden="1">
      <c r="A2589" s="31" t="s">
        <v>2471</v>
      </c>
      <c r="B2589" s="31" t="s">
        <v>2583</v>
      </c>
      <c r="C2589" s="31" t="s">
        <v>2406</v>
      </c>
      <c r="D2589" s="41">
        <v>968.18667000997073</v>
      </c>
      <c r="E2589" s="31" t="s">
        <v>2407</v>
      </c>
      <c r="F2589" s="35" t="str">
        <f>INDEX('Crosswalk Particulates'!$B:$B,MATCH('2017 EPA Data'!A2589,'Crosswalk Particulates'!$A:$A,0))</f>
        <v>Commercial Buildings Sector</v>
      </c>
      <c r="G2589" s="39">
        <f>INDEX('Crosswalk Particulates'!$E:$E,MATCH('2017 EPA Data'!$B2589,'Crosswalk Particulates'!$D:$D,0))</f>
        <v>0</v>
      </c>
      <c r="H2589" s="50">
        <f t="shared" si="40"/>
        <v>0</v>
      </c>
    </row>
    <row r="2590" spans="1:8" hidden="1">
      <c r="A2590" s="31" t="s">
        <v>2427</v>
      </c>
      <c r="B2590" s="31" t="s">
        <v>2566</v>
      </c>
      <c r="C2590" s="31" t="s">
        <v>2406</v>
      </c>
      <c r="D2590" s="41">
        <v>964.95727999999997</v>
      </c>
      <c r="E2590" s="31" t="s">
        <v>2407</v>
      </c>
      <c r="F2590" s="35" t="str">
        <f>INDEX('Crosswalk Particulates'!$B:$B,MATCH('2017 EPA Data'!A2590,'Crosswalk Particulates'!$A:$A,0))</f>
        <v>process-other-industry</v>
      </c>
      <c r="G2590" s="39">
        <f>INDEX('Crosswalk Particulates'!$E:$E,MATCH('2017 EPA Data'!$B2590,'Crosswalk Particulates'!$D:$D,0))</f>
        <v>0</v>
      </c>
      <c r="H2590" s="50">
        <f t="shared" si="40"/>
        <v>0</v>
      </c>
    </row>
    <row r="2591" spans="1:8" hidden="1">
      <c r="A2591" s="31" t="s">
        <v>2473</v>
      </c>
      <c r="B2591" s="31" t="s">
        <v>2519</v>
      </c>
      <c r="D2591" s="41">
        <v>963.5947013399408</v>
      </c>
      <c r="E2591" s="31" t="s">
        <v>2411</v>
      </c>
      <c r="F2591" s="35" t="str">
        <f>INDEX('Crosswalk Particulates'!$B:$B,MATCH('2017 EPA Data'!A2591,'Crosswalk Particulates'!$A:$A,0))</f>
        <v>Electricity Sector</v>
      </c>
      <c r="G2591" s="39">
        <f>INDEX('Crosswalk Particulates'!$E:$E,MATCH('2017 EPA Data'!$B2591,'Crosswalk Particulates'!$D:$D,0))</f>
        <v>0</v>
      </c>
      <c r="H2591" s="50">
        <f t="shared" si="40"/>
        <v>874159448.19510019</v>
      </c>
    </row>
    <row r="2592" spans="1:8" hidden="1">
      <c r="A2592" s="31" t="s">
        <v>2440</v>
      </c>
      <c r="B2592" s="31" t="s">
        <v>2501</v>
      </c>
      <c r="C2592" s="31" t="s">
        <v>2406</v>
      </c>
      <c r="D2592" s="41">
        <v>960.28526831399995</v>
      </c>
      <c r="E2592" s="31" t="s">
        <v>2407</v>
      </c>
      <c r="F2592" s="35" t="str">
        <f>INDEX('Crosswalk Particulates'!$B:$B,MATCH('2017 EPA Data'!A2592,'Crosswalk Particulates'!$A:$A,0))</f>
        <v>industry-fuel-natural gas</v>
      </c>
      <c r="G2592" s="39">
        <f>INDEX('Crosswalk Particulates'!$E:$E,MATCH('2017 EPA Data'!$B2592,'Crosswalk Particulates'!$D:$D,0))</f>
        <v>0</v>
      </c>
      <c r="H2592" s="50">
        <f t="shared" si="40"/>
        <v>0</v>
      </c>
    </row>
    <row r="2593" spans="1:8" hidden="1">
      <c r="A2593" s="31" t="s">
        <v>2520</v>
      </c>
      <c r="B2593" s="31" t="s">
        <v>2574</v>
      </c>
      <c r="C2593" s="31" t="s">
        <v>2406</v>
      </c>
      <c r="D2593" s="41">
        <v>959.95431498959999</v>
      </c>
      <c r="E2593" s="31" t="s">
        <v>2407</v>
      </c>
      <c r="F2593" s="35" t="str">
        <f>INDEX('Crosswalk Particulates'!$B:$B,MATCH('2017 EPA Data'!A2593,'Crosswalk Particulates'!$A:$A,0))</f>
        <v>Residential Buildings Sector</v>
      </c>
      <c r="G2593" s="39">
        <f>INDEX('Crosswalk Particulates'!$E:$E,MATCH('2017 EPA Data'!$B2593,'Crosswalk Particulates'!$D:$D,0))</f>
        <v>0</v>
      </c>
      <c r="H2593" s="50">
        <f t="shared" si="40"/>
        <v>0</v>
      </c>
    </row>
    <row r="2594" spans="1:8" hidden="1">
      <c r="A2594" s="31" t="s">
        <v>2442</v>
      </c>
      <c r="B2594" s="31" t="s">
        <v>2574</v>
      </c>
      <c r="C2594" s="31" t="s">
        <v>2406</v>
      </c>
      <c r="D2594" s="41">
        <v>953.92678000000001</v>
      </c>
      <c r="E2594" s="31" t="s">
        <v>2407</v>
      </c>
      <c r="F2594" s="35" t="str">
        <f>INDEX('Crosswalk Particulates'!$B:$B,MATCH('2017 EPA Data'!A2594,'Crosswalk Particulates'!$A:$A,0))</f>
        <v>process-other-industry</v>
      </c>
      <c r="G2594" s="39">
        <f>INDEX('Crosswalk Particulates'!$E:$E,MATCH('2017 EPA Data'!$B2594,'Crosswalk Particulates'!$D:$D,0))</f>
        <v>0</v>
      </c>
      <c r="H2594" s="50">
        <f t="shared" si="40"/>
        <v>0</v>
      </c>
    </row>
    <row r="2595" spans="1:8" hidden="1">
      <c r="A2595" s="31" t="s">
        <v>2485</v>
      </c>
      <c r="B2595" s="31" t="s">
        <v>2629</v>
      </c>
      <c r="C2595" s="31" t="s">
        <v>2406</v>
      </c>
      <c r="D2595" s="41">
        <v>953.48838022888935</v>
      </c>
      <c r="E2595" s="31" t="s">
        <v>2407</v>
      </c>
      <c r="F2595" s="35" t="str">
        <f>INDEX('Crosswalk Particulates'!$B:$B,MATCH('2017 EPA Data'!A2595,'Crosswalk Particulates'!$A:$A,0))</f>
        <v>industry-fuel-coal</v>
      </c>
      <c r="G2595" s="39">
        <f>INDEX('Crosswalk Particulates'!$E:$E,MATCH('2017 EPA Data'!$B2595,'Crosswalk Particulates'!$D:$D,0))</f>
        <v>0</v>
      </c>
      <c r="H2595" s="50">
        <f t="shared" si="40"/>
        <v>0</v>
      </c>
    </row>
    <row r="2596" spans="1:8" hidden="1">
      <c r="A2596" s="31" t="s">
        <v>2481</v>
      </c>
      <c r="B2596" s="31" t="s">
        <v>2605</v>
      </c>
      <c r="D2596" s="41">
        <v>951.8571053434631</v>
      </c>
      <c r="E2596" s="31" t="s">
        <v>2411</v>
      </c>
      <c r="F2596" s="35" t="str">
        <f>INDEX('Crosswalk Particulates'!$B:$B,MATCH('2017 EPA Data'!A2596,'Crosswalk Particulates'!$A:$A,0))</f>
        <v>process-ngps-industry</v>
      </c>
      <c r="G2596" s="39" t="str">
        <f>INDEX('Crosswalk Particulates'!$E:$E,MATCH('2017 EPA Data'!$B2596,'Crosswalk Particulates'!$D:$D,0))</f>
        <v>BC</v>
      </c>
      <c r="H2596" s="50">
        <f t="shared" si="40"/>
        <v>863511267.55945528</v>
      </c>
    </row>
    <row r="2597" spans="1:8" hidden="1">
      <c r="A2597" s="31" t="s">
        <v>2612</v>
      </c>
      <c r="B2597" s="31" t="s">
        <v>2424</v>
      </c>
      <c r="C2597" s="31" t="s">
        <v>2406</v>
      </c>
      <c r="D2597" s="41">
        <v>951.68434251228132</v>
      </c>
      <c r="E2597" s="31" t="s">
        <v>2407</v>
      </c>
      <c r="F2597" s="35" t="str">
        <f>INDEX('Crosswalk Particulates'!$B:$B,MATCH('2017 EPA Data'!A2597,'Crosswalk Particulates'!$A:$A,0))</f>
        <v>Residential Buildings Sector</v>
      </c>
      <c r="G2597" s="39">
        <f>INDEX('Crosswalk Particulates'!$E:$E,MATCH('2017 EPA Data'!$B2597,'Crosswalk Particulates'!$D:$D,0))</f>
        <v>0</v>
      </c>
      <c r="H2597" s="50">
        <f t="shared" si="40"/>
        <v>0</v>
      </c>
    </row>
    <row r="2598" spans="1:8" hidden="1">
      <c r="A2598" s="31" t="s">
        <v>2554</v>
      </c>
      <c r="B2598" s="31" t="s">
        <v>2504</v>
      </c>
      <c r="C2598" s="31" t="s">
        <v>2446</v>
      </c>
      <c r="D2598" s="41">
        <v>949.10890570199001</v>
      </c>
      <c r="E2598" s="31" t="s">
        <v>2411</v>
      </c>
      <c r="F2598" s="35" t="str">
        <f>INDEX('Crosswalk Particulates'!$B:$B,MATCH('2017 EPA Data'!A2598,'Crosswalk Particulates'!$A:$A,0))</f>
        <v>Commercial Buildings Sector</v>
      </c>
      <c r="G2598" s="39" t="str">
        <f>INDEX('Crosswalk Particulates'!$E:$E,MATCH('2017 EPA Data'!$B2598,'Crosswalk Particulates'!$D:$D,0))</f>
        <v>SOx</v>
      </c>
      <c r="H2598" s="50">
        <f t="shared" si="40"/>
        <v>861018139.81728375</v>
      </c>
    </row>
    <row r="2599" spans="1:8" hidden="1">
      <c r="A2599" s="31" t="s">
        <v>2436</v>
      </c>
      <c r="B2599" s="31" t="s">
        <v>2661</v>
      </c>
      <c r="C2599" s="31" t="s">
        <v>2406</v>
      </c>
      <c r="D2599" s="41">
        <v>949.10202340000001</v>
      </c>
      <c r="E2599" s="31" t="s">
        <v>2407</v>
      </c>
      <c r="F2599" s="35" t="str">
        <f>INDEX('Crosswalk Particulates'!$B:$B,MATCH('2017 EPA Data'!A2599,'Crosswalk Particulates'!$A:$A,0))</f>
        <v>process-other-industry</v>
      </c>
      <c r="G2599" s="39">
        <f>INDEX('Crosswalk Particulates'!$E:$E,MATCH('2017 EPA Data'!$B2599,'Crosswalk Particulates'!$D:$D,0))</f>
        <v>0</v>
      </c>
      <c r="H2599" s="50">
        <f t="shared" si="40"/>
        <v>0</v>
      </c>
    </row>
    <row r="2600" spans="1:8" hidden="1">
      <c r="A2600" s="31" t="s">
        <v>2427</v>
      </c>
      <c r="B2600" s="31" t="s">
        <v>2557</v>
      </c>
      <c r="C2600" s="31" t="s">
        <v>2406</v>
      </c>
      <c r="D2600" s="41">
        <v>947.97091857999999</v>
      </c>
      <c r="E2600" s="31" t="s">
        <v>2407</v>
      </c>
      <c r="F2600" s="35" t="str">
        <f>INDEX('Crosswalk Particulates'!$B:$B,MATCH('2017 EPA Data'!A2600,'Crosswalk Particulates'!$A:$A,0))</f>
        <v>process-other-industry</v>
      </c>
      <c r="G2600" s="39">
        <f>INDEX('Crosswalk Particulates'!$E:$E,MATCH('2017 EPA Data'!$B2600,'Crosswalk Particulates'!$D:$D,0))</f>
        <v>0</v>
      </c>
      <c r="H2600" s="50">
        <f t="shared" si="40"/>
        <v>0</v>
      </c>
    </row>
    <row r="2601" spans="1:8" hidden="1">
      <c r="A2601" s="31" t="s">
        <v>2536</v>
      </c>
      <c r="B2601" s="31" t="s">
        <v>2504</v>
      </c>
      <c r="C2601" s="31" t="s">
        <v>2446</v>
      </c>
      <c r="D2601" s="41">
        <v>946.22942430000001</v>
      </c>
      <c r="E2601" s="31" t="s">
        <v>2411</v>
      </c>
      <c r="F2601" s="35" t="str">
        <f>INDEX('Crosswalk Particulates'!$B:$B,MATCH('2017 EPA Data'!A2601,'Crosswalk Particulates'!$A:$A,0))</f>
        <v>process-mining-industry</v>
      </c>
      <c r="G2601" s="39" t="str">
        <f>INDEX('Crosswalk Particulates'!$E:$E,MATCH('2017 EPA Data'!$B2601,'Crosswalk Particulates'!$D:$D,0))</f>
        <v>SOx</v>
      </c>
      <c r="H2601" s="50">
        <f t="shared" si="40"/>
        <v>858405915.1236949</v>
      </c>
    </row>
    <row r="2602" spans="1:8" hidden="1">
      <c r="A2602" s="31" t="s">
        <v>2544</v>
      </c>
      <c r="B2602" s="31" t="s">
        <v>2548</v>
      </c>
      <c r="C2602" s="31" t="s">
        <v>2406</v>
      </c>
      <c r="D2602" s="41">
        <v>946.12265734772711</v>
      </c>
      <c r="E2602" s="31" t="s">
        <v>2407</v>
      </c>
      <c r="F2602" s="35" t="str">
        <f>INDEX('Crosswalk Particulates'!$B:$B,MATCH('2017 EPA Data'!A2602,'Crosswalk Particulates'!$A:$A,0))</f>
        <v>Commercial Buildings Sector</v>
      </c>
      <c r="G2602" s="39">
        <f>INDEX('Crosswalk Particulates'!$E:$E,MATCH('2017 EPA Data'!$B2602,'Crosswalk Particulates'!$D:$D,0))</f>
        <v>0</v>
      </c>
      <c r="H2602" s="50">
        <f t="shared" si="40"/>
        <v>0</v>
      </c>
    </row>
    <row r="2603" spans="1:8" hidden="1">
      <c r="A2603" s="31" t="s">
        <v>2408</v>
      </c>
      <c r="B2603" s="31" t="s">
        <v>2679</v>
      </c>
      <c r="C2603" s="31" t="s">
        <v>2406</v>
      </c>
      <c r="D2603" s="41">
        <v>939.58</v>
      </c>
      <c r="E2603" s="31" t="s">
        <v>2407</v>
      </c>
      <c r="F2603" s="35" t="str">
        <f>INDEX('Crosswalk Particulates'!$B:$B,MATCH('2017 EPA Data'!A2603,'Crosswalk Particulates'!$A:$A,0))</f>
        <v>process-other-industry</v>
      </c>
      <c r="G2603" s="39">
        <f>INDEX('Crosswalk Particulates'!$E:$E,MATCH('2017 EPA Data'!$B2603,'Crosswalk Particulates'!$D:$D,0))</f>
        <v>0</v>
      </c>
      <c r="H2603" s="50">
        <f t="shared" si="40"/>
        <v>0</v>
      </c>
    </row>
    <row r="2604" spans="1:8" hidden="1">
      <c r="A2604" s="31" t="s">
        <v>2508</v>
      </c>
      <c r="B2604" s="31" t="s">
        <v>2493</v>
      </c>
      <c r="C2604" s="31" t="s">
        <v>2406</v>
      </c>
      <c r="D2604" s="41">
        <v>933.91951200000005</v>
      </c>
      <c r="E2604" s="31" t="s">
        <v>2407</v>
      </c>
      <c r="F2604" s="35" t="str">
        <f>INDEX('Crosswalk Particulates'!$B:$B,MATCH('2017 EPA Data'!A2604,'Crosswalk Particulates'!$A:$A,0))</f>
        <v>process-iron and steel-industry</v>
      </c>
      <c r="G2604" s="39">
        <f>INDEX('Crosswalk Particulates'!$E:$E,MATCH('2017 EPA Data'!$B2604,'Crosswalk Particulates'!$D:$D,0))</f>
        <v>0</v>
      </c>
      <c r="H2604" s="50">
        <f t="shared" si="40"/>
        <v>0</v>
      </c>
    </row>
    <row r="2605" spans="1:8" hidden="1">
      <c r="A2605" s="31" t="s">
        <v>2427</v>
      </c>
      <c r="B2605" s="31" t="s">
        <v>2503</v>
      </c>
      <c r="C2605" s="31" t="s">
        <v>2406</v>
      </c>
      <c r="D2605" s="41">
        <v>931.78183152144595</v>
      </c>
      <c r="E2605" s="31" t="s">
        <v>2407</v>
      </c>
      <c r="F2605" s="35" t="str">
        <f>INDEX('Crosswalk Particulates'!$B:$B,MATCH('2017 EPA Data'!A2605,'Crosswalk Particulates'!$A:$A,0))</f>
        <v>process-other-industry</v>
      </c>
      <c r="G2605" s="39">
        <f>INDEX('Crosswalk Particulates'!$E:$E,MATCH('2017 EPA Data'!$B2605,'Crosswalk Particulates'!$D:$D,0))</f>
        <v>0</v>
      </c>
      <c r="H2605" s="50">
        <f t="shared" si="40"/>
        <v>0</v>
      </c>
    </row>
    <row r="2606" spans="1:8" hidden="1">
      <c r="A2606" s="31" t="s">
        <v>2508</v>
      </c>
      <c r="B2606" s="31" t="s">
        <v>2462</v>
      </c>
      <c r="C2606" s="31" t="s">
        <v>2406</v>
      </c>
      <c r="D2606" s="41">
        <v>927.45579299999997</v>
      </c>
      <c r="E2606" s="31" t="s">
        <v>2407</v>
      </c>
      <c r="F2606" s="35" t="str">
        <f>INDEX('Crosswalk Particulates'!$B:$B,MATCH('2017 EPA Data'!A2606,'Crosswalk Particulates'!$A:$A,0))</f>
        <v>process-iron and steel-industry</v>
      </c>
      <c r="G2606" s="39">
        <f>INDEX('Crosswalk Particulates'!$E:$E,MATCH('2017 EPA Data'!$B2606,'Crosswalk Particulates'!$D:$D,0))</f>
        <v>0</v>
      </c>
      <c r="H2606" s="50">
        <f t="shared" si="40"/>
        <v>0</v>
      </c>
    </row>
    <row r="2607" spans="1:8" hidden="1">
      <c r="A2607" s="31" t="s">
        <v>2491</v>
      </c>
      <c r="B2607" s="31" t="s">
        <v>2523</v>
      </c>
      <c r="D2607" s="41">
        <v>925.97976275665724</v>
      </c>
      <c r="E2607" s="31" t="s">
        <v>2411</v>
      </c>
      <c r="F2607" s="35" t="str">
        <f>INDEX('Crosswalk Particulates'!$B:$B,MATCH('2017 EPA Data'!A2607,'Crosswalk Particulates'!$A:$A,0))</f>
        <v>process-other-industry</v>
      </c>
      <c r="G2607" s="39" t="str">
        <f>INDEX('Crosswalk Particulates'!$E:$E,MATCH('2017 EPA Data'!$B2607,'Crosswalk Particulates'!$D:$D,0))</f>
        <v>OC</v>
      </c>
      <c r="H2607" s="50">
        <f t="shared" si="40"/>
        <v>840035709.3346312</v>
      </c>
    </row>
    <row r="2608" spans="1:8" hidden="1">
      <c r="A2608" s="31" t="s">
        <v>2427</v>
      </c>
      <c r="B2608" s="31" t="s">
        <v>2605</v>
      </c>
      <c r="D2608" s="41">
        <v>925.79845025923737</v>
      </c>
      <c r="E2608" s="31" t="s">
        <v>2411</v>
      </c>
      <c r="F2608" s="35" t="str">
        <f>INDEX('Crosswalk Particulates'!$B:$B,MATCH('2017 EPA Data'!A2608,'Crosswalk Particulates'!$A:$A,0))</f>
        <v>process-other-industry</v>
      </c>
      <c r="G2608" s="39" t="str">
        <f>INDEX('Crosswalk Particulates'!$E:$E,MATCH('2017 EPA Data'!$B2608,'Crosswalk Particulates'!$D:$D,0))</f>
        <v>BC</v>
      </c>
      <c r="H2608" s="50">
        <f t="shared" si="40"/>
        <v>839871225.2081877</v>
      </c>
    </row>
    <row r="2609" spans="1:8" hidden="1">
      <c r="A2609" s="31" t="s">
        <v>2485</v>
      </c>
      <c r="B2609" s="31" t="s">
        <v>2531</v>
      </c>
      <c r="C2609" s="31" t="s">
        <v>2406</v>
      </c>
      <c r="D2609" s="41">
        <v>924.30860327718005</v>
      </c>
      <c r="E2609" s="31" t="s">
        <v>2407</v>
      </c>
      <c r="F2609" s="35" t="str">
        <f>INDEX('Crosswalk Particulates'!$B:$B,MATCH('2017 EPA Data'!A2609,'Crosswalk Particulates'!$A:$A,0))</f>
        <v>industry-fuel-coal</v>
      </c>
      <c r="G2609" s="39">
        <f>INDEX('Crosswalk Particulates'!$E:$E,MATCH('2017 EPA Data'!$B2609,'Crosswalk Particulates'!$D:$D,0))</f>
        <v>0</v>
      </c>
      <c r="H2609" s="50">
        <f t="shared" si="40"/>
        <v>0</v>
      </c>
    </row>
    <row r="2610" spans="1:8" hidden="1">
      <c r="A2610" s="31" t="s">
        <v>2431</v>
      </c>
      <c r="B2610" s="31" t="s">
        <v>2556</v>
      </c>
      <c r="C2610" s="31" t="s">
        <v>2406</v>
      </c>
      <c r="D2610" s="41">
        <v>924.07878400000004</v>
      </c>
      <c r="E2610" s="31" t="s">
        <v>2407</v>
      </c>
      <c r="F2610" s="35" t="str">
        <f>INDEX('Crosswalk Particulates'!$B:$B,MATCH('2017 EPA Data'!A2610,'Crosswalk Particulates'!$A:$A,0))</f>
        <v>process-ngps-industry</v>
      </c>
      <c r="G2610" s="39">
        <f>INDEX('Crosswalk Particulates'!$E:$E,MATCH('2017 EPA Data'!$B2610,'Crosswalk Particulates'!$D:$D,0))</f>
        <v>0</v>
      </c>
      <c r="H2610" s="50">
        <f t="shared" si="40"/>
        <v>0</v>
      </c>
    </row>
    <row r="2611" spans="1:8" hidden="1">
      <c r="A2611" s="31" t="s">
        <v>2518</v>
      </c>
      <c r="B2611" s="31" t="s">
        <v>2502</v>
      </c>
      <c r="C2611" s="31" t="s">
        <v>2406</v>
      </c>
      <c r="D2611" s="41">
        <v>918</v>
      </c>
      <c r="E2611" s="31" t="s">
        <v>2407</v>
      </c>
      <c r="F2611" s="35" t="str">
        <f>INDEX('Crosswalk Particulates'!$B:$B,MATCH('2017 EPA Data'!A2611,'Crosswalk Particulates'!$A:$A,0))</f>
        <v>industry-fuel-oil</v>
      </c>
      <c r="G2611" s="39">
        <f>INDEX('Crosswalk Particulates'!$E:$E,MATCH('2017 EPA Data'!$B2611,'Crosswalk Particulates'!$D:$D,0))</f>
        <v>0</v>
      </c>
      <c r="H2611" s="50">
        <f t="shared" si="40"/>
        <v>0</v>
      </c>
    </row>
    <row r="2612" spans="1:8" hidden="1">
      <c r="A2612" s="31" t="s">
        <v>2427</v>
      </c>
      <c r="B2612" s="31" t="s">
        <v>2680</v>
      </c>
      <c r="C2612" s="31" t="s">
        <v>2406</v>
      </c>
      <c r="D2612" s="41">
        <v>916.68903872726003</v>
      </c>
      <c r="E2612" s="31" t="s">
        <v>2407</v>
      </c>
      <c r="F2612" s="35" t="str">
        <f>INDEX('Crosswalk Particulates'!$B:$B,MATCH('2017 EPA Data'!A2612,'Crosswalk Particulates'!$A:$A,0))</f>
        <v>process-other-industry</v>
      </c>
      <c r="G2612" s="39">
        <f>INDEX('Crosswalk Particulates'!$E:$E,MATCH('2017 EPA Data'!$B2612,'Crosswalk Particulates'!$D:$D,0))</f>
        <v>0</v>
      </c>
      <c r="H2612" s="50">
        <f t="shared" si="40"/>
        <v>0</v>
      </c>
    </row>
    <row r="2613" spans="1:8" hidden="1">
      <c r="A2613" s="31" t="s">
        <v>2473</v>
      </c>
      <c r="B2613" s="31" t="s">
        <v>2445</v>
      </c>
      <c r="C2613" s="31" t="s">
        <v>2446</v>
      </c>
      <c r="D2613" s="41">
        <v>912.57323125000005</v>
      </c>
      <c r="E2613" s="31" t="s">
        <v>2411</v>
      </c>
      <c r="F2613" s="35" t="str">
        <f>INDEX('Crosswalk Particulates'!$B:$B,MATCH('2017 EPA Data'!A2613,'Crosswalk Particulates'!$A:$A,0))</f>
        <v>Electricity Sector</v>
      </c>
      <c r="G2613" s="39" t="str">
        <f>INDEX('Crosswalk Particulates'!$E:$E,MATCH('2017 EPA Data'!$B2613,'Crosswalk Particulates'!$D:$D,0))</f>
        <v>VOC</v>
      </c>
      <c r="H2613" s="50">
        <f t="shared" si="40"/>
        <v>827873494.07154083</v>
      </c>
    </row>
    <row r="2614" spans="1:8" hidden="1">
      <c r="A2614" s="31" t="s">
        <v>2434</v>
      </c>
      <c r="B2614" s="31" t="s">
        <v>2548</v>
      </c>
      <c r="C2614" s="31" t="s">
        <v>2406</v>
      </c>
      <c r="D2614" s="41">
        <v>912.44274414548624</v>
      </c>
      <c r="E2614" s="31" t="s">
        <v>2407</v>
      </c>
      <c r="F2614" s="35" t="str">
        <f>INDEX('Crosswalk Particulates'!$B:$B,MATCH('2017 EPA Data'!A2614,'Crosswalk Particulates'!$A:$A,0))</f>
        <v>Transportation Sector</v>
      </c>
      <c r="G2614" s="39">
        <f>INDEX('Crosswalk Particulates'!$E:$E,MATCH('2017 EPA Data'!$B2614,'Crosswalk Particulates'!$D:$D,0))</f>
        <v>0</v>
      </c>
      <c r="H2614" s="50">
        <f t="shared" si="40"/>
        <v>0</v>
      </c>
    </row>
    <row r="2615" spans="1:8" hidden="1">
      <c r="A2615" s="31" t="s">
        <v>2452</v>
      </c>
      <c r="B2615" s="31" t="s">
        <v>2605</v>
      </c>
      <c r="D2615" s="41">
        <v>910.84908261469195</v>
      </c>
      <c r="E2615" s="31" t="s">
        <v>2411</v>
      </c>
      <c r="F2615" s="35" t="str">
        <f>INDEX('Crosswalk Particulates'!$B:$B,MATCH('2017 EPA Data'!A2615,'Crosswalk Particulates'!$A:$A,0))</f>
        <v>Other-EPA</v>
      </c>
      <c r="G2615" s="39" t="str">
        <f>INDEX('Crosswalk Particulates'!$E:$E,MATCH('2017 EPA Data'!$B2615,'Crosswalk Particulates'!$D:$D,0))</f>
        <v>BC</v>
      </c>
      <c r="H2615" s="50">
        <f t="shared" si="40"/>
        <v>826309370.87996304</v>
      </c>
    </row>
    <row r="2616" spans="1:8" hidden="1">
      <c r="A2616" s="31" t="s">
        <v>2497</v>
      </c>
      <c r="B2616" s="31" t="s">
        <v>2523</v>
      </c>
      <c r="D2616" s="41">
        <v>903.08362501774673</v>
      </c>
      <c r="E2616" s="31" t="s">
        <v>2411</v>
      </c>
      <c r="F2616" s="35" t="str">
        <f>INDEX('Crosswalk Particulates'!$B:$B,MATCH('2017 EPA Data'!A2616,'Crosswalk Particulates'!$A:$A,0))</f>
        <v>Electricity Sector</v>
      </c>
      <c r="G2616" s="39" t="str">
        <f>INDEX('Crosswalk Particulates'!$E:$E,MATCH('2017 EPA Data'!$B2616,'Crosswalk Particulates'!$D:$D,0))</f>
        <v>OC</v>
      </c>
      <c r="H2616" s="50">
        <f t="shared" si="40"/>
        <v>819264657.8709681</v>
      </c>
    </row>
    <row r="2617" spans="1:8" hidden="1">
      <c r="A2617" s="31" t="s">
        <v>2443</v>
      </c>
      <c r="B2617" s="31" t="s">
        <v>2587</v>
      </c>
      <c r="C2617" s="31" t="s">
        <v>2410</v>
      </c>
      <c r="D2617" s="41">
        <v>899.50930446153063</v>
      </c>
      <c r="E2617" s="31" t="s">
        <v>2411</v>
      </c>
      <c r="F2617" s="35" t="str">
        <f>INDEX('Crosswalk Particulates'!$B:$B,MATCH('2017 EPA Data'!A2617,'Crosswalk Particulates'!$A:$A,0))</f>
        <v>Transportation Sector</v>
      </c>
      <c r="G2617" s="39" t="str">
        <f>INDEX('Crosswalk Particulates'!$E:$E,MATCH('2017 EPA Data'!$B2617,'Crosswalk Particulates'!$D:$D,0))</f>
        <v>N2O</v>
      </c>
      <c r="H2617" s="50">
        <f t="shared" si="40"/>
        <v>816022084.95026875</v>
      </c>
    </row>
    <row r="2618" spans="1:8" hidden="1">
      <c r="A2618" s="31" t="s">
        <v>2481</v>
      </c>
      <c r="B2618" s="31" t="s">
        <v>2595</v>
      </c>
      <c r="C2618" s="31" t="s">
        <v>2406</v>
      </c>
      <c r="D2618" s="41">
        <v>898.38322052772003</v>
      </c>
      <c r="E2618" s="31" t="s">
        <v>2407</v>
      </c>
      <c r="F2618" s="35" t="str">
        <f>INDEX('Crosswalk Particulates'!$B:$B,MATCH('2017 EPA Data'!A2618,'Crosswalk Particulates'!$A:$A,0))</f>
        <v>process-ngps-industry</v>
      </c>
      <c r="G2618" s="39">
        <f>INDEX('Crosswalk Particulates'!$E:$E,MATCH('2017 EPA Data'!$B2618,'Crosswalk Particulates'!$D:$D,0))</f>
        <v>0</v>
      </c>
      <c r="H2618" s="50">
        <f t="shared" si="40"/>
        <v>0</v>
      </c>
    </row>
    <row r="2619" spans="1:8" hidden="1">
      <c r="A2619" s="31" t="s">
        <v>2427</v>
      </c>
      <c r="B2619" s="31" t="s">
        <v>2607</v>
      </c>
      <c r="C2619" s="31" t="s">
        <v>2406</v>
      </c>
      <c r="D2619" s="41">
        <v>898.04</v>
      </c>
      <c r="E2619" s="31" t="s">
        <v>2407</v>
      </c>
      <c r="F2619" s="35" t="str">
        <f>INDEX('Crosswalk Particulates'!$B:$B,MATCH('2017 EPA Data'!A2619,'Crosswalk Particulates'!$A:$A,0))</f>
        <v>process-other-industry</v>
      </c>
      <c r="G2619" s="39">
        <f>INDEX('Crosswalk Particulates'!$E:$E,MATCH('2017 EPA Data'!$B2619,'Crosswalk Particulates'!$D:$D,0))</f>
        <v>0</v>
      </c>
      <c r="H2619" s="50">
        <f t="shared" si="40"/>
        <v>0</v>
      </c>
    </row>
    <row r="2620" spans="1:8" hidden="1">
      <c r="A2620" s="31" t="s">
        <v>2484</v>
      </c>
      <c r="B2620" s="31" t="s">
        <v>2432</v>
      </c>
      <c r="C2620" s="31" t="s">
        <v>2406</v>
      </c>
      <c r="D2620" s="41">
        <v>897.25287500000002</v>
      </c>
      <c r="E2620" s="31" t="s">
        <v>2407</v>
      </c>
      <c r="F2620" s="35" t="str">
        <f>INDEX('Crosswalk Particulates'!$B:$B,MATCH('2017 EPA Data'!A2620,'Crosswalk Particulates'!$A:$A,0))</f>
        <v>process-other-industry</v>
      </c>
      <c r="G2620" s="39">
        <f>INDEX('Crosswalk Particulates'!$E:$E,MATCH('2017 EPA Data'!$B2620,'Crosswalk Particulates'!$D:$D,0))</f>
        <v>0</v>
      </c>
      <c r="H2620" s="50">
        <f t="shared" si="40"/>
        <v>0</v>
      </c>
    </row>
    <row r="2621" spans="1:8" hidden="1">
      <c r="A2621" s="31" t="s">
        <v>2467</v>
      </c>
      <c r="B2621" s="31" t="s">
        <v>2459</v>
      </c>
      <c r="C2621" s="31" t="s">
        <v>2406</v>
      </c>
      <c r="D2621" s="41">
        <v>895.21690000000001</v>
      </c>
      <c r="E2621" s="31" t="s">
        <v>2407</v>
      </c>
      <c r="F2621" s="35" t="str">
        <f>INDEX('Crosswalk Particulates'!$B:$B,MATCH('2017 EPA Data'!A2621,'Crosswalk Particulates'!$A:$A,0))</f>
        <v>process-chemicals-industry</v>
      </c>
      <c r="G2621" s="39">
        <f>INDEX('Crosswalk Particulates'!$E:$E,MATCH('2017 EPA Data'!$B2621,'Crosswalk Particulates'!$D:$D,0))</f>
        <v>0</v>
      </c>
      <c r="H2621" s="50">
        <f t="shared" si="40"/>
        <v>0</v>
      </c>
    </row>
    <row r="2622" spans="1:8" hidden="1">
      <c r="A2622" s="31" t="s">
        <v>2497</v>
      </c>
      <c r="B2622" s="31" t="s">
        <v>2574</v>
      </c>
      <c r="C2622" s="31" t="s">
        <v>2406</v>
      </c>
      <c r="D2622" s="41">
        <v>893.41604568000002</v>
      </c>
      <c r="E2622" s="31" t="s">
        <v>2407</v>
      </c>
      <c r="F2622" s="35" t="str">
        <f>INDEX('Crosswalk Particulates'!$B:$B,MATCH('2017 EPA Data'!A2622,'Crosswalk Particulates'!$A:$A,0))</f>
        <v>Electricity Sector</v>
      </c>
      <c r="G2622" s="39">
        <f>INDEX('Crosswalk Particulates'!$E:$E,MATCH('2017 EPA Data'!$B2622,'Crosswalk Particulates'!$D:$D,0))</f>
        <v>0</v>
      </c>
      <c r="H2622" s="50">
        <f t="shared" si="40"/>
        <v>0</v>
      </c>
    </row>
    <row r="2623" spans="1:8" hidden="1">
      <c r="A2623" s="31" t="s">
        <v>2558</v>
      </c>
      <c r="B2623" s="31" t="s">
        <v>2574</v>
      </c>
      <c r="C2623" s="31" t="s">
        <v>2406</v>
      </c>
      <c r="D2623" s="41">
        <v>892.49316175493459</v>
      </c>
      <c r="E2623" s="31" t="s">
        <v>2407</v>
      </c>
      <c r="F2623" s="35" t="str">
        <f>INDEX('Crosswalk Particulates'!$B:$B,MATCH('2017 EPA Data'!A2623,'Crosswalk Particulates'!$A:$A,0))</f>
        <v>Commercial Buildings Sector</v>
      </c>
      <c r="G2623" s="39">
        <f>INDEX('Crosswalk Particulates'!$E:$E,MATCH('2017 EPA Data'!$B2623,'Crosswalk Particulates'!$D:$D,0))</f>
        <v>0</v>
      </c>
      <c r="H2623" s="50">
        <f t="shared" si="40"/>
        <v>0</v>
      </c>
    </row>
    <row r="2624" spans="1:8" hidden="1">
      <c r="A2624" s="31" t="s">
        <v>2434</v>
      </c>
      <c r="B2624" s="31" t="s">
        <v>2574</v>
      </c>
      <c r="C2624" s="31" t="s">
        <v>2406</v>
      </c>
      <c r="D2624" s="41">
        <v>890.37803963859005</v>
      </c>
      <c r="E2624" s="31" t="s">
        <v>2407</v>
      </c>
      <c r="F2624" s="35" t="str">
        <f>INDEX('Crosswalk Particulates'!$B:$B,MATCH('2017 EPA Data'!A2624,'Crosswalk Particulates'!$A:$A,0))</f>
        <v>Transportation Sector</v>
      </c>
      <c r="G2624" s="39">
        <f>INDEX('Crosswalk Particulates'!$E:$E,MATCH('2017 EPA Data'!$B2624,'Crosswalk Particulates'!$D:$D,0))</f>
        <v>0</v>
      </c>
      <c r="H2624" s="50">
        <f t="shared" si="40"/>
        <v>0</v>
      </c>
    </row>
    <row r="2625" spans="1:8" hidden="1">
      <c r="A2625" s="31" t="s">
        <v>2436</v>
      </c>
      <c r="B2625" s="31" t="s">
        <v>2671</v>
      </c>
      <c r="C2625" s="31" t="s">
        <v>2406</v>
      </c>
      <c r="D2625" s="41">
        <v>889.23979999999995</v>
      </c>
      <c r="E2625" s="31" t="s">
        <v>2407</v>
      </c>
      <c r="F2625" s="35" t="str">
        <f>INDEX('Crosswalk Particulates'!$B:$B,MATCH('2017 EPA Data'!A2625,'Crosswalk Particulates'!$A:$A,0))</f>
        <v>process-other-industry</v>
      </c>
      <c r="G2625" s="39">
        <f>INDEX('Crosswalk Particulates'!$E:$E,MATCH('2017 EPA Data'!$B2625,'Crosswalk Particulates'!$D:$D,0))</f>
        <v>0</v>
      </c>
      <c r="H2625" s="50">
        <f t="shared" si="40"/>
        <v>0</v>
      </c>
    </row>
    <row r="2626" spans="1:8" hidden="1">
      <c r="A2626" s="31" t="s">
        <v>2471</v>
      </c>
      <c r="B2626" s="31" t="s">
        <v>2422</v>
      </c>
      <c r="C2626" s="31" t="s">
        <v>2406</v>
      </c>
      <c r="D2626" s="41">
        <v>883.80020735999994</v>
      </c>
      <c r="E2626" s="31" t="s">
        <v>2407</v>
      </c>
      <c r="F2626" s="35" t="str">
        <f>INDEX('Crosswalk Particulates'!$B:$B,MATCH('2017 EPA Data'!A2626,'Crosswalk Particulates'!$A:$A,0))</f>
        <v>Commercial Buildings Sector</v>
      </c>
      <c r="G2626" s="39">
        <f>INDEX('Crosswalk Particulates'!$E:$E,MATCH('2017 EPA Data'!$B2626,'Crosswalk Particulates'!$D:$D,0))</f>
        <v>0</v>
      </c>
      <c r="H2626" s="50">
        <f t="shared" si="40"/>
        <v>0</v>
      </c>
    </row>
    <row r="2627" spans="1:8" hidden="1">
      <c r="A2627" s="31" t="s">
        <v>2518</v>
      </c>
      <c r="B2627" s="31" t="s">
        <v>2545</v>
      </c>
      <c r="C2627" s="31" t="s">
        <v>2406</v>
      </c>
      <c r="D2627" s="41">
        <v>883.36071218623147</v>
      </c>
      <c r="E2627" s="31" t="s">
        <v>2407</v>
      </c>
      <c r="F2627" s="35" t="str">
        <f>INDEX('Crosswalk Particulates'!$B:$B,MATCH('2017 EPA Data'!A2627,'Crosswalk Particulates'!$A:$A,0))</f>
        <v>industry-fuel-oil</v>
      </c>
      <c r="G2627" s="39">
        <f>INDEX('Crosswalk Particulates'!$E:$E,MATCH('2017 EPA Data'!$B2627,'Crosswalk Particulates'!$D:$D,0))</f>
        <v>0</v>
      </c>
      <c r="H2627" s="50">
        <f t="shared" si="40"/>
        <v>0</v>
      </c>
    </row>
    <row r="2628" spans="1:8" hidden="1">
      <c r="A2628" s="31" t="s">
        <v>2408</v>
      </c>
      <c r="B2628" s="31" t="s">
        <v>2566</v>
      </c>
      <c r="C2628" s="31" t="s">
        <v>2406</v>
      </c>
      <c r="D2628" s="41">
        <v>882.07799999999997</v>
      </c>
      <c r="E2628" s="31" t="s">
        <v>2407</v>
      </c>
      <c r="F2628" s="35" t="str">
        <f>INDEX('Crosswalk Particulates'!$B:$B,MATCH('2017 EPA Data'!A2628,'Crosswalk Particulates'!$A:$A,0))</f>
        <v>process-other-industry</v>
      </c>
      <c r="G2628" s="39">
        <f>INDEX('Crosswalk Particulates'!$E:$E,MATCH('2017 EPA Data'!$B2628,'Crosswalk Particulates'!$D:$D,0))</f>
        <v>0</v>
      </c>
      <c r="H2628" s="50">
        <f t="shared" ref="H2628:H2691" si="41">IF(E2628="TON",D2628/metricton_to_shortton,0)*10^6</f>
        <v>0</v>
      </c>
    </row>
    <row r="2629" spans="1:8" hidden="1">
      <c r="A2629" s="31" t="s">
        <v>2421</v>
      </c>
      <c r="B2629" s="31" t="s">
        <v>2664</v>
      </c>
      <c r="C2629" s="31" t="s">
        <v>2406</v>
      </c>
      <c r="D2629" s="41">
        <v>881.96352963602271</v>
      </c>
      <c r="E2629" s="31" t="s">
        <v>2407</v>
      </c>
      <c r="F2629" s="35" t="str">
        <f>INDEX('Crosswalk Particulates'!$B:$B,MATCH('2017 EPA Data'!A2629,'Crosswalk Particulates'!$A:$A,0))</f>
        <v>Other-EPA</v>
      </c>
      <c r="G2629" s="39">
        <f>INDEX('Crosswalk Particulates'!$E:$E,MATCH('2017 EPA Data'!$B2629,'Crosswalk Particulates'!$D:$D,0))</f>
        <v>0</v>
      </c>
      <c r="H2629" s="50">
        <f t="shared" si="41"/>
        <v>0</v>
      </c>
    </row>
    <row r="2630" spans="1:8" hidden="1">
      <c r="A2630" s="31" t="s">
        <v>2408</v>
      </c>
      <c r="B2630" s="31" t="s">
        <v>2646</v>
      </c>
      <c r="C2630" s="31" t="s">
        <v>2406</v>
      </c>
      <c r="D2630" s="41">
        <v>881.82719999999995</v>
      </c>
      <c r="E2630" s="31" t="s">
        <v>2407</v>
      </c>
      <c r="F2630" s="35" t="str">
        <f>INDEX('Crosswalk Particulates'!$B:$B,MATCH('2017 EPA Data'!A2630,'Crosswalk Particulates'!$A:$A,0))</f>
        <v>process-other-industry</v>
      </c>
      <c r="G2630" s="39">
        <f>INDEX('Crosswalk Particulates'!$E:$E,MATCH('2017 EPA Data'!$B2630,'Crosswalk Particulates'!$D:$D,0))</f>
        <v>0</v>
      </c>
      <c r="H2630" s="50">
        <f t="shared" si="41"/>
        <v>0</v>
      </c>
    </row>
    <row r="2631" spans="1:8" hidden="1">
      <c r="A2631" s="31" t="s">
        <v>2496</v>
      </c>
      <c r="B2631" s="31" t="s">
        <v>2460</v>
      </c>
      <c r="C2631" s="31" t="s">
        <v>2406</v>
      </c>
      <c r="D2631" s="41">
        <v>881.19</v>
      </c>
      <c r="E2631" s="31" t="s">
        <v>2407</v>
      </c>
      <c r="F2631" s="35" t="str">
        <f>INDEX('Crosswalk Particulates'!$B:$B,MATCH('2017 EPA Data'!A2631,'Crosswalk Particulates'!$A:$A,0))</f>
        <v>process-cement-industry</v>
      </c>
      <c r="G2631" s="39">
        <f>INDEX('Crosswalk Particulates'!$E:$E,MATCH('2017 EPA Data'!$B2631,'Crosswalk Particulates'!$D:$D,0))</f>
        <v>0</v>
      </c>
      <c r="H2631" s="50">
        <f t="shared" si="41"/>
        <v>0</v>
      </c>
    </row>
    <row r="2632" spans="1:8" hidden="1">
      <c r="A2632" s="31" t="s">
        <v>2408</v>
      </c>
      <c r="B2632" s="31" t="s">
        <v>2597</v>
      </c>
      <c r="C2632" s="31" t="s">
        <v>2406</v>
      </c>
      <c r="D2632" s="41">
        <v>879.22854762502004</v>
      </c>
      <c r="E2632" s="31" t="s">
        <v>2407</v>
      </c>
      <c r="F2632" s="35" t="str">
        <f>INDEX('Crosswalk Particulates'!$B:$B,MATCH('2017 EPA Data'!A2632,'Crosswalk Particulates'!$A:$A,0))</f>
        <v>process-other-industry</v>
      </c>
      <c r="G2632" s="39">
        <f>INDEX('Crosswalk Particulates'!$E:$E,MATCH('2017 EPA Data'!$B2632,'Crosswalk Particulates'!$D:$D,0))</f>
        <v>0</v>
      </c>
      <c r="H2632" s="50">
        <f t="shared" si="41"/>
        <v>0</v>
      </c>
    </row>
    <row r="2633" spans="1:8" hidden="1">
      <c r="A2633" s="31" t="s">
        <v>2489</v>
      </c>
      <c r="B2633" s="31" t="s">
        <v>2629</v>
      </c>
      <c r="C2633" s="31" t="s">
        <v>2406</v>
      </c>
      <c r="D2633" s="41">
        <v>878.65097573354478</v>
      </c>
      <c r="E2633" s="31" t="s">
        <v>2407</v>
      </c>
      <c r="F2633" s="35" t="str">
        <f>INDEX('Crosswalk Particulates'!$B:$B,MATCH('2017 EPA Data'!A2633,'Crosswalk Particulates'!$A:$A,0))</f>
        <v>industry-fuel-biomass</v>
      </c>
      <c r="G2633" s="39">
        <f>INDEX('Crosswalk Particulates'!$E:$E,MATCH('2017 EPA Data'!$B2633,'Crosswalk Particulates'!$D:$D,0))</f>
        <v>0</v>
      </c>
      <c r="H2633" s="50">
        <f t="shared" si="41"/>
        <v>0</v>
      </c>
    </row>
    <row r="2634" spans="1:8" hidden="1">
      <c r="A2634" s="31" t="s">
        <v>2485</v>
      </c>
      <c r="B2634" s="31" t="s">
        <v>2640</v>
      </c>
      <c r="C2634" s="31" t="s">
        <v>2406</v>
      </c>
      <c r="D2634" s="41">
        <v>878.35643954821819</v>
      </c>
      <c r="E2634" s="31" t="s">
        <v>2407</v>
      </c>
      <c r="F2634" s="35" t="str">
        <f>INDEX('Crosswalk Particulates'!$B:$B,MATCH('2017 EPA Data'!A2634,'Crosswalk Particulates'!$A:$A,0))</f>
        <v>industry-fuel-coal</v>
      </c>
      <c r="G2634" s="39">
        <f>INDEX('Crosswalk Particulates'!$E:$E,MATCH('2017 EPA Data'!$B2634,'Crosswalk Particulates'!$D:$D,0))</f>
        <v>0</v>
      </c>
      <c r="H2634" s="50">
        <f t="shared" si="41"/>
        <v>0</v>
      </c>
    </row>
    <row r="2635" spans="1:8" hidden="1">
      <c r="A2635" s="31" t="s">
        <v>2521</v>
      </c>
      <c r="B2635" s="31" t="s">
        <v>2494</v>
      </c>
      <c r="C2635" s="31" t="s">
        <v>2446</v>
      </c>
      <c r="D2635" s="41">
        <v>878.29894309839278</v>
      </c>
      <c r="E2635" s="31" t="s">
        <v>2411</v>
      </c>
      <c r="F2635" s="35" t="str">
        <f>INDEX('Crosswalk Particulates'!$B:$B,MATCH('2017 EPA Data'!A2635,'Crosswalk Particulates'!$A:$A,0))</f>
        <v>industry-fuel-other</v>
      </c>
      <c r="G2635" s="39">
        <f>INDEX('Crosswalk Particulates'!$E:$E,MATCH('2017 EPA Data'!$B2635,'Crosswalk Particulates'!$D:$D,0))</f>
        <v>0</v>
      </c>
      <c r="H2635" s="50">
        <f t="shared" si="41"/>
        <v>796780345.90849471</v>
      </c>
    </row>
    <row r="2636" spans="1:8" hidden="1">
      <c r="A2636" s="31" t="s">
        <v>2430</v>
      </c>
      <c r="B2636" s="31" t="s">
        <v>2618</v>
      </c>
      <c r="C2636" s="31" t="s">
        <v>2406</v>
      </c>
      <c r="D2636" s="41">
        <v>876.71572398152603</v>
      </c>
      <c r="E2636" s="31" t="s">
        <v>2407</v>
      </c>
      <c r="F2636" s="35" t="str">
        <f>INDEX('Crosswalk Particulates'!$B:$B,MATCH('2017 EPA Data'!A2636,'Crosswalk Particulates'!$A:$A,0))</f>
        <v>Transportation Sector</v>
      </c>
      <c r="G2636" s="39">
        <f>INDEX('Crosswalk Particulates'!$E:$E,MATCH('2017 EPA Data'!$B2636,'Crosswalk Particulates'!$D:$D,0))</f>
        <v>0</v>
      </c>
      <c r="H2636" s="50">
        <f t="shared" si="41"/>
        <v>0</v>
      </c>
    </row>
    <row r="2637" spans="1:8" hidden="1">
      <c r="A2637" s="31" t="s">
        <v>2430</v>
      </c>
      <c r="B2637" s="31" t="s">
        <v>2542</v>
      </c>
      <c r="C2637" s="31" t="s">
        <v>2406</v>
      </c>
      <c r="D2637" s="41">
        <v>876.71572398152603</v>
      </c>
      <c r="E2637" s="31" t="s">
        <v>2407</v>
      </c>
      <c r="F2637" s="35" t="str">
        <f>INDEX('Crosswalk Particulates'!$B:$B,MATCH('2017 EPA Data'!A2637,'Crosswalk Particulates'!$A:$A,0))</f>
        <v>Transportation Sector</v>
      </c>
      <c r="G2637" s="39">
        <f>INDEX('Crosswalk Particulates'!$E:$E,MATCH('2017 EPA Data'!$B2637,'Crosswalk Particulates'!$D:$D,0))</f>
        <v>0</v>
      </c>
      <c r="H2637" s="50">
        <f t="shared" si="41"/>
        <v>0</v>
      </c>
    </row>
    <row r="2638" spans="1:8" hidden="1">
      <c r="A2638" s="31" t="s">
        <v>2538</v>
      </c>
      <c r="B2638" s="31" t="s">
        <v>2425</v>
      </c>
      <c r="C2638" s="31" t="s">
        <v>2406</v>
      </c>
      <c r="D2638" s="41">
        <v>872.70399176752801</v>
      </c>
      <c r="E2638" s="31" t="s">
        <v>2407</v>
      </c>
      <c r="F2638" s="35" t="str">
        <f>INDEX('Crosswalk Particulates'!$B:$B,MATCH('2017 EPA Data'!A2638,'Crosswalk Particulates'!$A:$A,0))</f>
        <v>Electricity Sector</v>
      </c>
      <c r="G2638" s="39">
        <f>INDEX('Crosswalk Particulates'!$E:$E,MATCH('2017 EPA Data'!$B2638,'Crosswalk Particulates'!$D:$D,0))</f>
        <v>0</v>
      </c>
      <c r="H2638" s="50">
        <f t="shared" si="41"/>
        <v>0</v>
      </c>
    </row>
    <row r="2639" spans="1:8" hidden="1">
      <c r="A2639" s="31" t="s">
        <v>2427</v>
      </c>
      <c r="B2639" s="31" t="s">
        <v>2584</v>
      </c>
      <c r="C2639" s="31" t="s">
        <v>2406</v>
      </c>
      <c r="D2639" s="41">
        <v>870.32482471595404</v>
      </c>
      <c r="E2639" s="31" t="s">
        <v>2407</v>
      </c>
      <c r="F2639" s="35" t="str">
        <f>INDEX('Crosswalk Particulates'!$B:$B,MATCH('2017 EPA Data'!A2639,'Crosswalk Particulates'!$A:$A,0))</f>
        <v>process-other-industry</v>
      </c>
      <c r="G2639" s="39">
        <f>INDEX('Crosswalk Particulates'!$E:$E,MATCH('2017 EPA Data'!$B2639,'Crosswalk Particulates'!$D:$D,0))</f>
        <v>0</v>
      </c>
      <c r="H2639" s="50">
        <f t="shared" si="41"/>
        <v>0</v>
      </c>
    </row>
    <row r="2640" spans="1:8" hidden="1">
      <c r="A2640" s="31" t="s">
        <v>2427</v>
      </c>
      <c r="B2640" s="31" t="s">
        <v>2619</v>
      </c>
      <c r="C2640" s="31" t="s">
        <v>2406</v>
      </c>
      <c r="D2640" s="41">
        <v>865.57622200000003</v>
      </c>
      <c r="E2640" s="31" t="s">
        <v>2407</v>
      </c>
      <c r="F2640" s="35" t="str">
        <f>INDEX('Crosswalk Particulates'!$B:$B,MATCH('2017 EPA Data'!A2640,'Crosswalk Particulates'!$A:$A,0))</f>
        <v>process-other-industry</v>
      </c>
      <c r="G2640" s="39">
        <f>INDEX('Crosswalk Particulates'!$E:$E,MATCH('2017 EPA Data'!$B2640,'Crosswalk Particulates'!$D:$D,0))</f>
        <v>0</v>
      </c>
      <c r="H2640" s="50">
        <f t="shared" si="41"/>
        <v>0</v>
      </c>
    </row>
    <row r="2641" spans="1:8" hidden="1">
      <c r="A2641" s="31" t="s">
        <v>2518</v>
      </c>
      <c r="B2641" s="31" t="s">
        <v>2557</v>
      </c>
      <c r="C2641" s="31" t="s">
        <v>2406</v>
      </c>
      <c r="D2641" s="41">
        <v>859.03613680000001</v>
      </c>
      <c r="E2641" s="31" t="s">
        <v>2407</v>
      </c>
      <c r="F2641" s="35" t="str">
        <f>INDEX('Crosswalk Particulates'!$B:$B,MATCH('2017 EPA Data'!A2641,'Crosswalk Particulates'!$A:$A,0))</f>
        <v>industry-fuel-oil</v>
      </c>
      <c r="G2641" s="39">
        <f>INDEX('Crosswalk Particulates'!$E:$E,MATCH('2017 EPA Data'!$B2641,'Crosswalk Particulates'!$D:$D,0))</f>
        <v>0</v>
      </c>
      <c r="H2641" s="50">
        <f t="shared" si="41"/>
        <v>0</v>
      </c>
    </row>
    <row r="2642" spans="1:8" hidden="1">
      <c r="A2642" s="31" t="s">
        <v>2454</v>
      </c>
      <c r="B2642" s="31" t="s">
        <v>2534</v>
      </c>
      <c r="C2642" s="31" t="s">
        <v>2406</v>
      </c>
      <c r="D2642" s="41">
        <v>858.90501400000005</v>
      </c>
      <c r="E2642" s="31" t="s">
        <v>2407</v>
      </c>
      <c r="F2642" s="35" t="str">
        <f>INDEX('Crosswalk Particulates'!$B:$B,MATCH('2017 EPA Data'!A2642,'Crosswalk Particulates'!$A:$A,0))</f>
        <v>Electricity Sector</v>
      </c>
      <c r="G2642" s="39">
        <f>INDEX('Crosswalk Particulates'!$E:$E,MATCH('2017 EPA Data'!$B2642,'Crosswalk Particulates'!$D:$D,0))</f>
        <v>0</v>
      </c>
      <c r="H2642" s="50">
        <f t="shared" si="41"/>
        <v>0</v>
      </c>
    </row>
    <row r="2643" spans="1:8" hidden="1">
      <c r="A2643" s="31" t="s">
        <v>2467</v>
      </c>
      <c r="B2643" s="31" t="s">
        <v>2642</v>
      </c>
      <c r="D2643" s="41">
        <v>854.92631540089178</v>
      </c>
      <c r="E2643" s="31" t="s">
        <v>2411</v>
      </c>
      <c r="F2643" s="35" t="str">
        <f>INDEX('Crosswalk Particulates'!$B:$B,MATCH('2017 EPA Data'!A2643,'Crosswalk Particulates'!$A:$A,0))</f>
        <v>process-chemicals-industry</v>
      </c>
      <c r="G2643" s="39">
        <f>INDEX('Crosswalk Particulates'!$E:$E,MATCH('2017 EPA Data'!$B2643,'Crosswalk Particulates'!$D:$D,0))</f>
        <v>0</v>
      </c>
      <c r="H2643" s="50">
        <f t="shared" si="41"/>
        <v>775577029.51156378</v>
      </c>
    </row>
    <row r="2644" spans="1:8" hidden="1">
      <c r="A2644" s="31" t="s">
        <v>2408</v>
      </c>
      <c r="B2644" s="31" t="s">
        <v>2628</v>
      </c>
      <c r="C2644" s="31" t="s">
        <v>2406</v>
      </c>
      <c r="D2644" s="41">
        <v>851.20759970760002</v>
      </c>
      <c r="E2644" s="31" t="s">
        <v>2407</v>
      </c>
      <c r="F2644" s="35" t="str">
        <f>INDEX('Crosswalk Particulates'!$B:$B,MATCH('2017 EPA Data'!A2644,'Crosswalk Particulates'!$A:$A,0))</f>
        <v>process-other-industry</v>
      </c>
      <c r="G2644" s="39">
        <f>INDEX('Crosswalk Particulates'!$E:$E,MATCH('2017 EPA Data'!$B2644,'Crosswalk Particulates'!$D:$D,0))</f>
        <v>0</v>
      </c>
      <c r="H2644" s="50">
        <f t="shared" si="41"/>
        <v>0</v>
      </c>
    </row>
    <row r="2645" spans="1:8" hidden="1">
      <c r="A2645" s="31" t="s">
        <v>2521</v>
      </c>
      <c r="B2645" s="31" t="s">
        <v>2463</v>
      </c>
      <c r="C2645" s="31" t="s">
        <v>2406</v>
      </c>
      <c r="D2645" s="41">
        <v>849.98750117999998</v>
      </c>
      <c r="E2645" s="31" t="s">
        <v>2407</v>
      </c>
      <c r="F2645" s="35" t="str">
        <f>INDEX('Crosswalk Particulates'!$B:$B,MATCH('2017 EPA Data'!A2645,'Crosswalk Particulates'!$A:$A,0))</f>
        <v>industry-fuel-other</v>
      </c>
      <c r="G2645" s="39">
        <f>INDEX('Crosswalk Particulates'!$E:$E,MATCH('2017 EPA Data'!$B2645,'Crosswalk Particulates'!$D:$D,0))</f>
        <v>0</v>
      </c>
      <c r="H2645" s="50">
        <f t="shared" si="41"/>
        <v>0</v>
      </c>
    </row>
    <row r="2646" spans="1:8" hidden="1">
      <c r="A2646" s="31" t="s">
        <v>2612</v>
      </c>
      <c r="B2646" s="31" t="s">
        <v>2469</v>
      </c>
      <c r="C2646" s="31" t="s">
        <v>2406</v>
      </c>
      <c r="D2646" s="41">
        <v>849.55479600000001</v>
      </c>
      <c r="E2646" s="31" t="s">
        <v>2407</v>
      </c>
      <c r="F2646" s="35" t="str">
        <f>INDEX('Crosswalk Particulates'!$B:$B,MATCH('2017 EPA Data'!A2646,'Crosswalk Particulates'!$A:$A,0))</f>
        <v>Residential Buildings Sector</v>
      </c>
      <c r="G2646" s="39">
        <f>INDEX('Crosswalk Particulates'!$E:$E,MATCH('2017 EPA Data'!$B2646,'Crosswalk Particulates'!$D:$D,0))</f>
        <v>0</v>
      </c>
      <c r="H2646" s="50">
        <f t="shared" si="41"/>
        <v>0</v>
      </c>
    </row>
    <row r="2647" spans="1:8" hidden="1">
      <c r="A2647" s="31" t="s">
        <v>2496</v>
      </c>
      <c r="B2647" s="31" t="s">
        <v>2523</v>
      </c>
      <c r="D2647" s="41">
        <v>847.79550785863535</v>
      </c>
      <c r="E2647" s="31" t="s">
        <v>2411</v>
      </c>
      <c r="F2647" s="35" t="str">
        <f>INDEX('Crosswalk Particulates'!$B:$B,MATCH('2017 EPA Data'!A2647,'Crosswalk Particulates'!$A:$A,0))</f>
        <v>process-cement-industry</v>
      </c>
      <c r="G2647" s="39" t="str">
        <f>INDEX('Crosswalk Particulates'!$E:$E,MATCH('2017 EPA Data'!$B2647,'Crosswalk Particulates'!$D:$D,0))</f>
        <v>OC</v>
      </c>
      <c r="H2647" s="50">
        <f t="shared" si="41"/>
        <v>769108062.03212833</v>
      </c>
    </row>
    <row r="2648" spans="1:8" hidden="1">
      <c r="A2648" s="31" t="s">
        <v>2475</v>
      </c>
      <c r="B2648" s="31" t="s">
        <v>2552</v>
      </c>
      <c r="C2648" s="31" t="s">
        <v>2406</v>
      </c>
      <c r="D2648" s="41">
        <v>841.86389758000303</v>
      </c>
      <c r="E2648" s="31" t="s">
        <v>2407</v>
      </c>
      <c r="F2648" s="35" t="str">
        <f>INDEX('Crosswalk Particulates'!$B:$B,MATCH('2017 EPA Data'!A2648,'Crosswalk Particulates'!$A:$A,0))</f>
        <v>process-other-industry</v>
      </c>
      <c r="G2648" s="39">
        <f>INDEX('Crosswalk Particulates'!$E:$E,MATCH('2017 EPA Data'!$B2648,'Crosswalk Particulates'!$D:$D,0))</f>
        <v>0</v>
      </c>
      <c r="H2648" s="50">
        <f t="shared" si="41"/>
        <v>0</v>
      </c>
    </row>
    <row r="2649" spans="1:8" hidden="1">
      <c r="A2649" s="31" t="s">
        <v>2436</v>
      </c>
      <c r="B2649" s="31" t="s">
        <v>2523</v>
      </c>
      <c r="D2649" s="41">
        <v>840.7414245976363</v>
      </c>
      <c r="E2649" s="31" t="s">
        <v>2411</v>
      </c>
      <c r="F2649" s="35" t="str">
        <f>INDEX('Crosswalk Particulates'!$B:$B,MATCH('2017 EPA Data'!A2649,'Crosswalk Particulates'!$A:$A,0))</f>
        <v>process-other-industry</v>
      </c>
      <c r="G2649" s="39" t="str">
        <f>INDEX('Crosswalk Particulates'!$E:$E,MATCH('2017 EPA Data'!$B2649,'Crosswalk Particulates'!$D:$D,0))</f>
        <v>OC</v>
      </c>
      <c r="H2649" s="50">
        <f t="shared" si="41"/>
        <v>762708697.73261285</v>
      </c>
    </row>
    <row r="2650" spans="1:8" hidden="1">
      <c r="A2650" s="31" t="s">
        <v>2544</v>
      </c>
      <c r="B2650" s="31" t="s">
        <v>2604</v>
      </c>
      <c r="C2650" s="31" t="s">
        <v>2406</v>
      </c>
      <c r="D2650" s="41">
        <v>840.45887200000004</v>
      </c>
      <c r="E2650" s="31" t="s">
        <v>2407</v>
      </c>
      <c r="F2650" s="35" t="str">
        <f>INDEX('Crosswalk Particulates'!$B:$B,MATCH('2017 EPA Data'!A2650,'Crosswalk Particulates'!$A:$A,0))</f>
        <v>Commercial Buildings Sector</v>
      </c>
      <c r="G2650" s="39">
        <f>INDEX('Crosswalk Particulates'!$E:$E,MATCH('2017 EPA Data'!$B2650,'Crosswalk Particulates'!$D:$D,0))</f>
        <v>0</v>
      </c>
      <c r="H2650" s="50">
        <f t="shared" si="41"/>
        <v>0</v>
      </c>
    </row>
    <row r="2651" spans="1:8" hidden="1">
      <c r="A2651" s="31" t="s">
        <v>2454</v>
      </c>
      <c r="B2651" s="31" t="s">
        <v>2572</v>
      </c>
      <c r="C2651" s="31" t="s">
        <v>2406</v>
      </c>
      <c r="D2651" s="41">
        <v>838.46342279999999</v>
      </c>
      <c r="E2651" s="31" t="s">
        <v>2407</v>
      </c>
      <c r="F2651" s="35" t="str">
        <f>INDEX('Crosswalk Particulates'!$B:$B,MATCH('2017 EPA Data'!A2651,'Crosswalk Particulates'!$A:$A,0))</f>
        <v>Electricity Sector</v>
      </c>
      <c r="G2651" s="39">
        <f>INDEX('Crosswalk Particulates'!$E:$E,MATCH('2017 EPA Data'!$B2651,'Crosswalk Particulates'!$D:$D,0))</f>
        <v>0</v>
      </c>
      <c r="H2651" s="50">
        <f t="shared" si="41"/>
        <v>0</v>
      </c>
    </row>
    <row r="2652" spans="1:8" hidden="1">
      <c r="A2652" s="31" t="s">
        <v>2485</v>
      </c>
      <c r="B2652" s="31" t="s">
        <v>2429</v>
      </c>
      <c r="C2652" s="31" t="s">
        <v>2406</v>
      </c>
      <c r="D2652" s="41">
        <v>837</v>
      </c>
      <c r="E2652" s="31" t="s">
        <v>2407</v>
      </c>
      <c r="F2652" s="35" t="str">
        <f>INDEX('Crosswalk Particulates'!$B:$B,MATCH('2017 EPA Data'!A2652,'Crosswalk Particulates'!$A:$A,0))</f>
        <v>industry-fuel-coal</v>
      </c>
      <c r="G2652" s="39">
        <f>INDEX('Crosswalk Particulates'!$E:$E,MATCH('2017 EPA Data'!$B2652,'Crosswalk Particulates'!$D:$D,0))</f>
        <v>0</v>
      </c>
      <c r="H2652" s="50">
        <f t="shared" si="41"/>
        <v>0</v>
      </c>
    </row>
    <row r="2653" spans="1:8" hidden="1">
      <c r="A2653" s="31" t="s">
        <v>2485</v>
      </c>
      <c r="B2653" s="31" t="s">
        <v>2550</v>
      </c>
      <c r="C2653" s="31" t="s">
        <v>2406</v>
      </c>
      <c r="D2653" s="41">
        <v>836.71287589999997</v>
      </c>
      <c r="E2653" s="31" t="s">
        <v>2407</v>
      </c>
      <c r="F2653" s="35" t="str">
        <f>INDEX('Crosswalk Particulates'!$B:$B,MATCH('2017 EPA Data'!A2653,'Crosswalk Particulates'!$A:$A,0))</f>
        <v>industry-fuel-coal</v>
      </c>
      <c r="G2653" s="39">
        <f>INDEX('Crosswalk Particulates'!$E:$E,MATCH('2017 EPA Data'!$B2653,'Crosswalk Particulates'!$D:$D,0))</f>
        <v>0</v>
      </c>
      <c r="H2653" s="50">
        <f t="shared" si="41"/>
        <v>0</v>
      </c>
    </row>
    <row r="2654" spans="1:8" hidden="1">
      <c r="A2654" s="31" t="s">
        <v>2521</v>
      </c>
      <c r="B2654" s="31" t="s">
        <v>2552</v>
      </c>
      <c r="C2654" s="31" t="s">
        <v>2406</v>
      </c>
      <c r="D2654" s="41">
        <v>834.75784132340004</v>
      </c>
      <c r="E2654" s="31" t="s">
        <v>2407</v>
      </c>
      <c r="F2654" s="35" t="str">
        <f>INDEX('Crosswalk Particulates'!$B:$B,MATCH('2017 EPA Data'!A2654,'Crosswalk Particulates'!$A:$A,0))</f>
        <v>industry-fuel-other</v>
      </c>
      <c r="G2654" s="39">
        <f>INDEX('Crosswalk Particulates'!$E:$E,MATCH('2017 EPA Data'!$B2654,'Crosswalk Particulates'!$D:$D,0))</f>
        <v>0</v>
      </c>
      <c r="H2654" s="50">
        <f t="shared" si="41"/>
        <v>0</v>
      </c>
    </row>
    <row r="2655" spans="1:8" hidden="1">
      <c r="A2655" s="31" t="s">
        <v>2454</v>
      </c>
      <c r="B2655" s="31" t="s">
        <v>2579</v>
      </c>
      <c r="C2655" s="31" t="s">
        <v>2406</v>
      </c>
      <c r="D2655" s="41">
        <v>834.09035283242793</v>
      </c>
      <c r="E2655" s="31" t="s">
        <v>2407</v>
      </c>
      <c r="F2655" s="35" t="str">
        <f>INDEX('Crosswalk Particulates'!$B:$B,MATCH('2017 EPA Data'!A2655,'Crosswalk Particulates'!$A:$A,0))</f>
        <v>Electricity Sector</v>
      </c>
      <c r="G2655" s="39">
        <f>INDEX('Crosswalk Particulates'!$E:$E,MATCH('2017 EPA Data'!$B2655,'Crosswalk Particulates'!$D:$D,0))</f>
        <v>0</v>
      </c>
      <c r="H2655" s="50">
        <f t="shared" si="41"/>
        <v>0</v>
      </c>
    </row>
    <row r="2656" spans="1:8" hidden="1">
      <c r="A2656" s="31" t="s">
        <v>2554</v>
      </c>
      <c r="B2656" s="31" t="s">
        <v>2642</v>
      </c>
      <c r="D2656" s="41">
        <v>833.76102802523337</v>
      </c>
      <c r="E2656" s="31" t="s">
        <v>2411</v>
      </c>
      <c r="F2656" s="35" t="str">
        <f>INDEX('Crosswalk Particulates'!$B:$B,MATCH('2017 EPA Data'!A2656,'Crosswalk Particulates'!$A:$A,0))</f>
        <v>Commercial Buildings Sector</v>
      </c>
      <c r="G2656" s="39">
        <f>INDEX('Crosswalk Particulates'!$E:$E,MATCH('2017 EPA Data'!$B2656,'Crosswalk Particulates'!$D:$D,0))</f>
        <v>0</v>
      </c>
      <c r="H2656" s="50">
        <f t="shared" si="41"/>
        <v>756376180.95203114</v>
      </c>
    </row>
    <row r="2657" spans="1:8" hidden="1">
      <c r="A2657" s="31" t="s">
        <v>2521</v>
      </c>
      <c r="B2657" s="31" t="s">
        <v>2486</v>
      </c>
      <c r="C2657" s="31" t="s">
        <v>2410</v>
      </c>
      <c r="D2657" s="41">
        <v>832.97241433925626</v>
      </c>
      <c r="E2657" s="31" t="s">
        <v>2411</v>
      </c>
      <c r="F2657" s="35" t="str">
        <f>INDEX('Crosswalk Particulates'!$B:$B,MATCH('2017 EPA Data'!A2657,'Crosswalk Particulates'!$A:$A,0))</f>
        <v>industry-fuel-other</v>
      </c>
      <c r="G2657" s="39" t="str">
        <f>INDEX('Crosswalk Particulates'!$E:$E,MATCH('2017 EPA Data'!$B2657,'Crosswalk Particulates'!$D:$D,0))</f>
        <v>CH4</v>
      </c>
      <c r="H2657" s="50">
        <f t="shared" si="41"/>
        <v>755660761.79954481</v>
      </c>
    </row>
    <row r="2658" spans="1:8" hidden="1">
      <c r="A2658" s="31" t="s">
        <v>2581</v>
      </c>
      <c r="B2658" s="31" t="s">
        <v>2523</v>
      </c>
      <c r="D2658" s="41">
        <v>831.5696401210472</v>
      </c>
      <c r="E2658" s="31" t="s">
        <v>2411</v>
      </c>
      <c r="F2658" s="35" t="str">
        <f>INDEX('Crosswalk Particulates'!$B:$B,MATCH('2017 EPA Data'!A2658,'Crosswalk Particulates'!$A:$A,0))</f>
        <v>Residential Buildings Sector</v>
      </c>
      <c r="G2658" s="39" t="str">
        <f>INDEX('Crosswalk Particulates'!$E:$E,MATCH('2017 EPA Data'!$B2658,'Crosswalk Particulates'!$D:$D,0))</f>
        <v>OC</v>
      </c>
      <c r="H2658" s="50">
        <f t="shared" si="41"/>
        <v>754388184.92170739</v>
      </c>
    </row>
    <row r="2659" spans="1:8" hidden="1">
      <c r="A2659" s="31" t="s">
        <v>2427</v>
      </c>
      <c r="B2659" s="31" t="s">
        <v>2628</v>
      </c>
      <c r="C2659" s="31" t="s">
        <v>2406</v>
      </c>
      <c r="D2659" s="41">
        <v>831.41376165999998</v>
      </c>
      <c r="E2659" s="31" t="s">
        <v>2407</v>
      </c>
      <c r="F2659" s="35" t="str">
        <f>INDEX('Crosswalk Particulates'!$B:$B,MATCH('2017 EPA Data'!A2659,'Crosswalk Particulates'!$A:$A,0))</f>
        <v>process-other-industry</v>
      </c>
      <c r="G2659" s="39">
        <f>INDEX('Crosswalk Particulates'!$E:$E,MATCH('2017 EPA Data'!$B2659,'Crosswalk Particulates'!$D:$D,0))</f>
        <v>0</v>
      </c>
      <c r="H2659" s="50">
        <f t="shared" si="41"/>
        <v>0</v>
      </c>
    </row>
    <row r="2660" spans="1:8" hidden="1">
      <c r="A2660" s="31" t="s">
        <v>2544</v>
      </c>
      <c r="B2660" s="31" t="s">
        <v>2615</v>
      </c>
      <c r="C2660" s="31" t="s">
        <v>2406</v>
      </c>
      <c r="D2660" s="41">
        <v>830.55360925909611</v>
      </c>
      <c r="E2660" s="31" t="s">
        <v>2407</v>
      </c>
      <c r="F2660" s="35" t="str">
        <f>INDEX('Crosswalk Particulates'!$B:$B,MATCH('2017 EPA Data'!A2660,'Crosswalk Particulates'!$A:$A,0))</f>
        <v>Commercial Buildings Sector</v>
      </c>
      <c r="G2660" s="39">
        <f>INDEX('Crosswalk Particulates'!$E:$E,MATCH('2017 EPA Data'!$B2660,'Crosswalk Particulates'!$D:$D,0))</f>
        <v>0</v>
      </c>
      <c r="H2660" s="50">
        <f t="shared" si="41"/>
        <v>0</v>
      </c>
    </row>
    <row r="2661" spans="1:8" hidden="1">
      <c r="A2661" s="31" t="s">
        <v>2481</v>
      </c>
      <c r="B2661" s="31" t="s">
        <v>2563</v>
      </c>
      <c r="C2661" s="31" t="s">
        <v>2406</v>
      </c>
      <c r="D2661" s="41">
        <v>829.16</v>
      </c>
      <c r="E2661" s="31" t="s">
        <v>2407</v>
      </c>
      <c r="F2661" s="35" t="str">
        <f>INDEX('Crosswalk Particulates'!$B:$B,MATCH('2017 EPA Data'!A2661,'Crosswalk Particulates'!$A:$A,0))</f>
        <v>process-ngps-industry</v>
      </c>
      <c r="G2661" s="39">
        <f>INDEX('Crosswalk Particulates'!$E:$E,MATCH('2017 EPA Data'!$B2661,'Crosswalk Particulates'!$D:$D,0))</f>
        <v>0</v>
      </c>
      <c r="H2661" s="50">
        <f t="shared" si="41"/>
        <v>0</v>
      </c>
    </row>
    <row r="2662" spans="1:8" hidden="1">
      <c r="A2662" s="31" t="s">
        <v>2554</v>
      </c>
      <c r="B2662" s="31" t="s">
        <v>2482</v>
      </c>
      <c r="C2662" s="31" t="s">
        <v>2406</v>
      </c>
      <c r="D2662" s="41">
        <v>828.70135440000001</v>
      </c>
      <c r="E2662" s="31" t="s">
        <v>2407</v>
      </c>
      <c r="F2662" s="35" t="str">
        <f>INDEX('Crosswalk Particulates'!$B:$B,MATCH('2017 EPA Data'!A2662,'Crosswalk Particulates'!$A:$A,0))</f>
        <v>Commercial Buildings Sector</v>
      </c>
      <c r="G2662" s="39">
        <f>INDEX('Crosswalk Particulates'!$E:$E,MATCH('2017 EPA Data'!$B2662,'Crosswalk Particulates'!$D:$D,0))</f>
        <v>0</v>
      </c>
      <c r="H2662" s="50">
        <f t="shared" si="41"/>
        <v>0</v>
      </c>
    </row>
    <row r="2663" spans="1:8" hidden="1">
      <c r="A2663" s="31" t="s">
        <v>2518</v>
      </c>
      <c r="B2663" s="31" t="s">
        <v>2466</v>
      </c>
      <c r="C2663" s="31" t="s">
        <v>2406</v>
      </c>
      <c r="D2663" s="41">
        <v>827.8</v>
      </c>
      <c r="E2663" s="31" t="s">
        <v>2407</v>
      </c>
      <c r="F2663" s="35" t="str">
        <f>INDEX('Crosswalk Particulates'!$B:$B,MATCH('2017 EPA Data'!A2663,'Crosswalk Particulates'!$A:$A,0))</f>
        <v>industry-fuel-oil</v>
      </c>
      <c r="G2663" s="39">
        <f>INDEX('Crosswalk Particulates'!$E:$E,MATCH('2017 EPA Data'!$B2663,'Crosswalk Particulates'!$D:$D,0))</f>
        <v>0</v>
      </c>
      <c r="H2663" s="50">
        <f t="shared" si="41"/>
        <v>0</v>
      </c>
    </row>
    <row r="2664" spans="1:8" hidden="1">
      <c r="A2664" s="31" t="s">
        <v>2485</v>
      </c>
      <c r="B2664" s="31" t="s">
        <v>2606</v>
      </c>
      <c r="C2664" s="31" t="s">
        <v>2406</v>
      </c>
      <c r="D2664" s="41">
        <v>824.71004266</v>
      </c>
      <c r="E2664" s="31" t="s">
        <v>2407</v>
      </c>
      <c r="F2664" s="35" t="str">
        <f>INDEX('Crosswalk Particulates'!$B:$B,MATCH('2017 EPA Data'!A2664,'Crosswalk Particulates'!$A:$A,0))</f>
        <v>industry-fuel-coal</v>
      </c>
      <c r="G2664" s="39">
        <f>INDEX('Crosswalk Particulates'!$E:$E,MATCH('2017 EPA Data'!$B2664,'Crosswalk Particulates'!$D:$D,0))</f>
        <v>0</v>
      </c>
      <c r="H2664" s="50">
        <f t="shared" si="41"/>
        <v>0</v>
      </c>
    </row>
    <row r="2665" spans="1:8" hidden="1">
      <c r="A2665" s="31" t="s">
        <v>2423</v>
      </c>
      <c r="B2665" s="31" t="s">
        <v>2618</v>
      </c>
      <c r="C2665" s="31" t="s">
        <v>2406</v>
      </c>
      <c r="D2665" s="41">
        <v>822.62679062404004</v>
      </c>
      <c r="E2665" s="31" t="s">
        <v>2407</v>
      </c>
      <c r="F2665" s="35" t="str">
        <f>INDEX('Crosswalk Particulates'!$B:$B,MATCH('2017 EPA Data'!A2665,'Crosswalk Particulates'!$A:$A,0))</f>
        <v>Other-EPA</v>
      </c>
      <c r="G2665" s="39">
        <f>INDEX('Crosswalk Particulates'!$E:$E,MATCH('2017 EPA Data'!$B2665,'Crosswalk Particulates'!$D:$D,0))</f>
        <v>0</v>
      </c>
      <c r="H2665" s="50">
        <f t="shared" si="41"/>
        <v>0</v>
      </c>
    </row>
    <row r="2666" spans="1:8" hidden="1">
      <c r="A2666" s="31" t="s">
        <v>2454</v>
      </c>
      <c r="B2666" s="31" t="s">
        <v>2652</v>
      </c>
      <c r="C2666" s="31" t="s">
        <v>2406</v>
      </c>
      <c r="D2666" s="41">
        <v>821.40485635146172</v>
      </c>
      <c r="E2666" s="31" t="s">
        <v>2407</v>
      </c>
      <c r="F2666" s="35" t="str">
        <f>INDEX('Crosswalk Particulates'!$B:$B,MATCH('2017 EPA Data'!A2666,'Crosswalk Particulates'!$A:$A,0))</f>
        <v>Electricity Sector</v>
      </c>
      <c r="G2666" s="39">
        <f>INDEX('Crosswalk Particulates'!$E:$E,MATCH('2017 EPA Data'!$B2666,'Crosswalk Particulates'!$D:$D,0))</f>
        <v>0</v>
      </c>
      <c r="H2666" s="50">
        <f t="shared" si="41"/>
        <v>0</v>
      </c>
    </row>
    <row r="2667" spans="1:8" hidden="1">
      <c r="A2667" s="31" t="s">
        <v>2408</v>
      </c>
      <c r="B2667" s="31" t="s">
        <v>2654</v>
      </c>
      <c r="C2667" s="31" t="s">
        <v>2406</v>
      </c>
      <c r="D2667" s="41">
        <v>818.49212460000001</v>
      </c>
      <c r="E2667" s="31" t="s">
        <v>2407</v>
      </c>
      <c r="F2667" s="35" t="str">
        <f>INDEX('Crosswalk Particulates'!$B:$B,MATCH('2017 EPA Data'!A2667,'Crosswalk Particulates'!$A:$A,0))</f>
        <v>process-other-industry</v>
      </c>
      <c r="G2667" s="39">
        <f>INDEX('Crosswalk Particulates'!$E:$E,MATCH('2017 EPA Data'!$B2667,'Crosswalk Particulates'!$D:$D,0))</f>
        <v>0</v>
      </c>
      <c r="H2667" s="50">
        <f t="shared" si="41"/>
        <v>0</v>
      </c>
    </row>
    <row r="2668" spans="1:8" hidden="1">
      <c r="A2668" s="31" t="s">
        <v>2423</v>
      </c>
      <c r="B2668" s="31" t="s">
        <v>2548</v>
      </c>
      <c r="C2668" s="31" t="s">
        <v>2406</v>
      </c>
      <c r="D2668" s="41">
        <v>816.52904421935307</v>
      </c>
      <c r="E2668" s="31" t="s">
        <v>2407</v>
      </c>
      <c r="F2668" s="35" t="str">
        <f>INDEX('Crosswalk Particulates'!$B:$B,MATCH('2017 EPA Data'!A2668,'Crosswalk Particulates'!$A:$A,0))</f>
        <v>Other-EPA</v>
      </c>
      <c r="G2668" s="39">
        <f>INDEX('Crosswalk Particulates'!$E:$E,MATCH('2017 EPA Data'!$B2668,'Crosswalk Particulates'!$D:$D,0))</f>
        <v>0</v>
      </c>
      <c r="H2668" s="50">
        <f t="shared" si="41"/>
        <v>0</v>
      </c>
    </row>
    <row r="2669" spans="1:8" hidden="1">
      <c r="A2669" s="31" t="s">
        <v>2408</v>
      </c>
      <c r="B2669" s="31" t="s">
        <v>2680</v>
      </c>
      <c r="C2669" s="31" t="s">
        <v>2406</v>
      </c>
      <c r="D2669" s="41">
        <v>814.77412184119999</v>
      </c>
      <c r="E2669" s="31" t="s">
        <v>2407</v>
      </c>
      <c r="F2669" s="35" t="str">
        <f>INDEX('Crosswalk Particulates'!$B:$B,MATCH('2017 EPA Data'!A2669,'Crosswalk Particulates'!$A:$A,0))</f>
        <v>process-other-industry</v>
      </c>
      <c r="G2669" s="39">
        <f>INDEX('Crosswalk Particulates'!$E:$E,MATCH('2017 EPA Data'!$B2669,'Crosswalk Particulates'!$D:$D,0))</f>
        <v>0</v>
      </c>
      <c r="H2669" s="50">
        <f t="shared" si="41"/>
        <v>0</v>
      </c>
    </row>
    <row r="2670" spans="1:8" hidden="1">
      <c r="A2670" s="31" t="s">
        <v>2458</v>
      </c>
      <c r="B2670" s="31" t="s">
        <v>2519</v>
      </c>
      <c r="D2670" s="41">
        <v>811.55064846692869</v>
      </c>
      <c r="E2670" s="31" t="s">
        <v>2411</v>
      </c>
      <c r="F2670" s="35" t="str">
        <f>INDEX('Crosswalk Particulates'!$B:$B,MATCH('2017 EPA Data'!A2670,'Crosswalk Particulates'!$A:$A,0))</f>
        <v>Transportation Sector</v>
      </c>
      <c r="G2670" s="39">
        <f>INDEX('Crosswalk Particulates'!$E:$E,MATCH('2017 EPA Data'!$B2670,'Crosswalk Particulates'!$D:$D,0))</f>
        <v>0</v>
      </c>
      <c r="H2670" s="50">
        <f t="shared" si="41"/>
        <v>736227239.58498859</v>
      </c>
    </row>
    <row r="2671" spans="1:8" hidden="1">
      <c r="A2671" s="31" t="s">
        <v>2521</v>
      </c>
      <c r="B2671" s="31" t="s">
        <v>2642</v>
      </c>
      <c r="D2671" s="41">
        <v>809.66015607883821</v>
      </c>
      <c r="E2671" s="31" t="s">
        <v>2411</v>
      </c>
      <c r="F2671" s="35" t="str">
        <f>INDEX('Crosswalk Particulates'!$B:$B,MATCH('2017 EPA Data'!A2671,'Crosswalk Particulates'!$A:$A,0))</f>
        <v>industry-fuel-other</v>
      </c>
      <c r="G2671" s="39">
        <f>INDEX('Crosswalk Particulates'!$E:$E,MATCH('2017 EPA Data'!$B2671,'Crosswalk Particulates'!$D:$D,0))</f>
        <v>0</v>
      </c>
      <c r="H2671" s="50">
        <f t="shared" si="41"/>
        <v>734512211.69982874</v>
      </c>
    </row>
    <row r="2672" spans="1:8" hidden="1">
      <c r="A2672" s="31" t="s">
        <v>2490</v>
      </c>
      <c r="B2672" s="31" t="s">
        <v>2532</v>
      </c>
      <c r="C2672" s="31" t="s">
        <v>2406</v>
      </c>
      <c r="D2672" s="41">
        <v>809.40314590404</v>
      </c>
      <c r="E2672" s="31" t="s">
        <v>2407</v>
      </c>
      <c r="F2672" s="35" t="str">
        <f>INDEX('Crosswalk Particulates'!$B:$B,MATCH('2017 EPA Data'!A2672,'Crosswalk Particulates'!$A:$A,0))</f>
        <v>Commercial Buildings Sector</v>
      </c>
      <c r="G2672" s="39">
        <f>INDEX('Crosswalk Particulates'!$E:$E,MATCH('2017 EPA Data'!$B2672,'Crosswalk Particulates'!$D:$D,0))</f>
        <v>0</v>
      </c>
      <c r="H2672" s="50">
        <f t="shared" si="41"/>
        <v>0</v>
      </c>
    </row>
    <row r="2673" spans="1:8" hidden="1">
      <c r="A2673" s="31" t="s">
        <v>2553</v>
      </c>
      <c r="B2673" s="31" t="s">
        <v>2501</v>
      </c>
      <c r="C2673" s="31" t="s">
        <v>2406</v>
      </c>
      <c r="D2673" s="41">
        <v>809.32</v>
      </c>
      <c r="E2673" s="31" t="s">
        <v>2407</v>
      </c>
      <c r="F2673" s="35" t="str">
        <f>INDEX('Crosswalk Particulates'!$B:$B,MATCH('2017 EPA Data'!A2673,'Crosswalk Particulates'!$A:$A,0))</f>
        <v>Commercial Buildings Sector</v>
      </c>
      <c r="G2673" s="39">
        <f>INDEX('Crosswalk Particulates'!$E:$E,MATCH('2017 EPA Data'!$B2673,'Crosswalk Particulates'!$D:$D,0))</f>
        <v>0</v>
      </c>
      <c r="H2673" s="50">
        <f t="shared" si="41"/>
        <v>0</v>
      </c>
    </row>
    <row r="2674" spans="1:8" hidden="1">
      <c r="A2674" s="31" t="s">
        <v>2408</v>
      </c>
      <c r="B2674" s="31" t="s">
        <v>2681</v>
      </c>
      <c r="C2674" s="31" t="s">
        <v>2406</v>
      </c>
      <c r="D2674" s="41">
        <v>808.81899999999996</v>
      </c>
      <c r="E2674" s="31" t="s">
        <v>2407</v>
      </c>
      <c r="F2674" s="35" t="str">
        <f>INDEX('Crosswalk Particulates'!$B:$B,MATCH('2017 EPA Data'!A2674,'Crosswalk Particulates'!$A:$A,0))</f>
        <v>process-other-industry</v>
      </c>
      <c r="G2674" s="39">
        <f>INDEX('Crosswalk Particulates'!$E:$E,MATCH('2017 EPA Data'!$B2674,'Crosswalk Particulates'!$D:$D,0))</f>
        <v>0</v>
      </c>
      <c r="H2674" s="50">
        <f t="shared" si="41"/>
        <v>0</v>
      </c>
    </row>
    <row r="2675" spans="1:8" hidden="1">
      <c r="A2675" s="31" t="s">
        <v>2470</v>
      </c>
      <c r="B2675" s="31" t="s">
        <v>2457</v>
      </c>
      <c r="C2675" s="31" t="s">
        <v>2406</v>
      </c>
      <c r="D2675" s="41">
        <v>808.4</v>
      </c>
      <c r="E2675" s="31" t="s">
        <v>2407</v>
      </c>
      <c r="F2675" s="35" t="str">
        <f>INDEX('Crosswalk Particulates'!$B:$B,MATCH('2017 EPA Data'!A2675,'Crosswalk Particulates'!$A:$A,0))</f>
        <v>Electricity Sector</v>
      </c>
      <c r="G2675" s="39">
        <f>INDEX('Crosswalk Particulates'!$E:$E,MATCH('2017 EPA Data'!$B2675,'Crosswalk Particulates'!$D:$D,0))</f>
        <v>0</v>
      </c>
      <c r="H2675" s="50">
        <f t="shared" si="41"/>
        <v>0</v>
      </c>
    </row>
    <row r="2676" spans="1:8" hidden="1">
      <c r="A2676" s="31" t="s">
        <v>2444</v>
      </c>
      <c r="B2676" s="31" t="s">
        <v>2659</v>
      </c>
      <c r="C2676" s="31" t="s">
        <v>2406</v>
      </c>
      <c r="D2676" s="41">
        <v>803.49540000000002</v>
      </c>
      <c r="E2676" s="31" t="s">
        <v>2407</v>
      </c>
      <c r="F2676" s="35" t="str">
        <f>INDEX('Crosswalk Particulates'!$B:$B,MATCH('2017 EPA Data'!A2676,'Crosswalk Particulates'!$A:$A,0))</f>
        <v>process-other-industry</v>
      </c>
      <c r="G2676" s="39">
        <f>INDEX('Crosswalk Particulates'!$E:$E,MATCH('2017 EPA Data'!$B2676,'Crosswalk Particulates'!$D:$D,0))</f>
        <v>0</v>
      </c>
      <c r="H2676" s="50">
        <f t="shared" si="41"/>
        <v>0</v>
      </c>
    </row>
    <row r="2677" spans="1:8" hidden="1">
      <c r="A2677" s="31" t="s">
        <v>2554</v>
      </c>
      <c r="B2677" s="31" t="s">
        <v>2550</v>
      </c>
      <c r="C2677" s="31" t="s">
        <v>2406</v>
      </c>
      <c r="D2677" s="41">
        <v>801.67996473491974</v>
      </c>
      <c r="E2677" s="31" t="s">
        <v>2407</v>
      </c>
      <c r="F2677" s="35" t="str">
        <f>INDEX('Crosswalk Particulates'!$B:$B,MATCH('2017 EPA Data'!A2677,'Crosswalk Particulates'!$A:$A,0))</f>
        <v>Commercial Buildings Sector</v>
      </c>
      <c r="G2677" s="39">
        <f>INDEX('Crosswalk Particulates'!$E:$E,MATCH('2017 EPA Data'!$B2677,'Crosswalk Particulates'!$D:$D,0))</f>
        <v>0</v>
      </c>
      <c r="H2677" s="50">
        <f t="shared" si="41"/>
        <v>0</v>
      </c>
    </row>
    <row r="2678" spans="1:8" hidden="1">
      <c r="A2678" s="31" t="s">
        <v>2473</v>
      </c>
      <c r="B2678" s="31" t="s">
        <v>2579</v>
      </c>
      <c r="C2678" s="31" t="s">
        <v>2406</v>
      </c>
      <c r="D2678" s="41">
        <v>800.99260000000004</v>
      </c>
      <c r="E2678" s="31" t="s">
        <v>2407</v>
      </c>
      <c r="F2678" s="35" t="str">
        <f>INDEX('Crosswalk Particulates'!$B:$B,MATCH('2017 EPA Data'!A2678,'Crosswalk Particulates'!$A:$A,0))</f>
        <v>Electricity Sector</v>
      </c>
      <c r="G2678" s="39">
        <f>INDEX('Crosswalk Particulates'!$E:$E,MATCH('2017 EPA Data'!$B2678,'Crosswalk Particulates'!$D:$D,0))</f>
        <v>0</v>
      </c>
      <c r="H2678" s="50">
        <f t="shared" si="41"/>
        <v>0</v>
      </c>
    </row>
    <row r="2679" spans="1:8" hidden="1">
      <c r="A2679" s="31" t="s">
        <v>2489</v>
      </c>
      <c r="B2679" s="31" t="s">
        <v>2567</v>
      </c>
      <c r="C2679" s="31" t="s">
        <v>2406</v>
      </c>
      <c r="D2679" s="41">
        <v>797.62242800000001</v>
      </c>
      <c r="E2679" s="31" t="s">
        <v>2407</v>
      </c>
      <c r="F2679" s="35" t="str">
        <f>INDEX('Crosswalk Particulates'!$B:$B,MATCH('2017 EPA Data'!A2679,'Crosswalk Particulates'!$A:$A,0))</f>
        <v>industry-fuel-biomass</v>
      </c>
      <c r="G2679" s="39">
        <f>INDEX('Crosswalk Particulates'!$E:$E,MATCH('2017 EPA Data'!$B2679,'Crosswalk Particulates'!$D:$D,0))</f>
        <v>0</v>
      </c>
      <c r="H2679" s="50">
        <f t="shared" si="41"/>
        <v>0</v>
      </c>
    </row>
    <row r="2680" spans="1:8" hidden="1">
      <c r="A2680" s="31" t="s">
        <v>2454</v>
      </c>
      <c r="B2680" s="31" t="s">
        <v>2535</v>
      </c>
      <c r="C2680" s="31" t="s">
        <v>2406</v>
      </c>
      <c r="D2680" s="41">
        <v>793.52691297900003</v>
      </c>
      <c r="E2680" s="31" t="s">
        <v>2407</v>
      </c>
      <c r="F2680" s="35" t="str">
        <f>INDEX('Crosswalk Particulates'!$B:$B,MATCH('2017 EPA Data'!A2680,'Crosswalk Particulates'!$A:$A,0))</f>
        <v>Electricity Sector</v>
      </c>
      <c r="G2680" s="39">
        <f>INDEX('Crosswalk Particulates'!$E:$E,MATCH('2017 EPA Data'!$B2680,'Crosswalk Particulates'!$D:$D,0))</f>
        <v>0</v>
      </c>
      <c r="H2680" s="50">
        <f t="shared" si="41"/>
        <v>0</v>
      </c>
    </row>
    <row r="2681" spans="1:8" hidden="1">
      <c r="A2681" s="31" t="s">
        <v>2412</v>
      </c>
      <c r="B2681" s="31" t="s">
        <v>2664</v>
      </c>
      <c r="C2681" s="31" t="s">
        <v>2406</v>
      </c>
      <c r="D2681" s="41">
        <v>789.51571010570672</v>
      </c>
      <c r="E2681" s="31" t="s">
        <v>2407</v>
      </c>
      <c r="F2681" s="35" t="str">
        <f>INDEX('Crosswalk Particulates'!$B:$B,MATCH('2017 EPA Data'!A2681,'Crosswalk Particulates'!$A:$A,0))</f>
        <v>Transportation Sector</v>
      </c>
      <c r="G2681" s="39">
        <f>INDEX('Crosswalk Particulates'!$E:$E,MATCH('2017 EPA Data'!$B2681,'Crosswalk Particulates'!$D:$D,0))</f>
        <v>0</v>
      </c>
      <c r="H2681" s="50">
        <f t="shared" si="41"/>
        <v>0</v>
      </c>
    </row>
    <row r="2682" spans="1:8" hidden="1">
      <c r="A2682" s="31" t="s">
        <v>2435</v>
      </c>
      <c r="B2682" s="31" t="s">
        <v>2502</v>
      </c>
      <c r="C2682" s="31" t="s">
        <v>2406</v>
      </c>
      <c r="D2682" s="41">
        <v>786</v>
      </c>
      <c r="E2682" s="31" t="s">
        <v>2407</v>
      </c>
      <c r="F2682" s="35" t="str">
        <f>INDEX('Crosswalk Particulates'!$B:$B,MATCH('2017 EPA Data'!A2682,'Crosswalk Particulates'!$A:$A,0))</f>
        <v>process-other-industry</v>
      </c>
      <c r="G2682" s="39">
        <f>INDEX('Crosswalk Particulates'!$E:$E,MATCH('2017 EPA Data'!$B2682,'Crosswalk Particulates'!$D:$D,0))</f>
        <v>0</v>
      </c>
      <c r="H2682" s="50">
        <f t="shared" si="41"/>
        <v>0</v>
      </c>
    </row>
    <row r="2683" spans="1:8" hidden="1">
      <c r="A2683" s="31" t="s">
        <v>2496</v>
      </c>
      <c r="B2683" s="31" t="s">
        <v>2557</v>
      </c>
      <c r="C2683" s="31" t="s">
        <v>2406</v>
      </c>
      <c r="D2683" s="41">
        <v>785.61816999999996</v>
      </c>
      <c r="E2683" s="31" t="s">
        <v>2407</v>
      </c>
      <c r="F2683" s="35" t="str">
        <f>INDEX('Crosswalk Particulates'!$B:$B,MATCH('2017 EPA Data'!A2683,'Crosswalk Particulates'!$A:$A,0))</f>
        <v>process-cement-industry</v>
      </c>
      <c r="G2683" s="39">
        <f>INDEX('Crosswalk Particulates'!$E:$E,MATCH('2017 EPA Data'!$B2683,'Crosswalk Particulates'!$D:$D,0))</f>
        <v>0</v>
      </c>
      <c r="H2683" s="50">
        <f t="shared" si="41"/>
        <v>0</v>
      </c>
    </row>
    <row r="2684" spans="1:8" hidden="1">
      <c r="A2684" s="31" t="s">
        <v>2448</v>
      </c>
      <c r="B2684" s="31" t="s">
        <v>2621</v>
      </c>
      <c r="D2684" s="41">
        <v>784.5403483649784</v>
      </c>
      <c r="E2684" s="31" t="s">
        <v>2411</v>
      </c>
      <c r="F2684" s="35" t="str">
        <f>INDEX('Crosswalk Particulates'!$B:$B,MATCH('2017 EPA Data'!A2684,'Crosswalk Particulates'!$A:$A,0))</f>
        <v>process-waste-industry</v>
      </c>
      <c r="G2684" s="39">
        <f>INDEX('Crosswalk Particulates'!$E:$E,MATCH('2017 EPA Data'!$B2684,'Crosswalk Particulates'!$D:$D,0))</f>
        <v>0</v>
      </c>
      <c r="H2684" s="50">
        <f t="shared" si="41"/>
        <v>711723878.3690418</v>
      </c>
    </row>
    <row r="2685" spans="1:8" hidden="1">
      <c r="A2685" s="31" t="s">
        <v>2473</v>
      </c>
      <c r="B2685" s="31" t="s">
        <v>2437</v>
      </c>
      <c r="C2685" s="31" t="s">
        <v>2406</v>
      </c>
      <c r="D2685" s="41">
        <v>783</v>
      </c>
      <c r="E2685" s="31" t="s">
        <v>2407</v>
      </c>
      <c r="F2685" s="35" t="str">
        <f>INDEX('Crosswalk Particulates'!$B:$B,MATCH('2017 EPA Data'!A2685,'Crosswalk Particulates'!$A:$A,0))</f>
        <v>Electricity Sector</v>
      </c>
      <c r="G2685" s="39">
        <f>INDEX('Crosswalk Particulates'!$E:$E,MATCH('2017 EPA Data'!$B2685,'Crosswalk Particulates'!$D:$D,0))</f>
        <v>0</v>
      </c>
      <c r="H2685" s="50">
        <f t="shared" si="41"/>
        <v>0</v>
      </c>
    </row>
    <row r="2686" spans="1:8" hidden="1">
      <c r="A2686" s="31" t="s">
        <v>2475</v>
      </c>
      <c r="B2686" s="31" t="s">
        <v>2640</v>
      </c>
      <c r="C2686" s="31" t="s">
        <v>2406</v>
      </c>
      <c r="D2686" s="41">
        <v>782.46192669800575</v>
      </c>
      <c r="E2686" s="31" t="s">
        <v>2407</v>
      </c>
      <c r="F2686" s="35" t="str">
        <f>INDEX('Crosswalk Particulates'!$B:$B,MATCH('2017 EPA Data'!A2686,'Crosswalk Particulates'!$A:$A,0))</f>
        <v>process-other-industry</v>
      </c>
      <c r="G2686" s="39">
        <f>INDEX('Crosswalk Particulates'!$E:$E,MATCH('2017 EPA Data'!$B2686,'Crosswalk Particulates'!$D:$D,0))</f>
        <v>0</v>
      </c>
      <c r="H2686" s="50">
        <f t="shared" si="41"/>
        <v>0</v>
      </c>
    </row>
    <row r="2687" spans="1:8" hidden="1">
      <c r="A2687" s="31" t="s">
        <v>2538</v>
      </c>
      <c r="B2687" s="31" t="s">
        <v>2575</v>
      </c>
      <c r="C2687" s="31" t="s">
        <v>2406</v>
      </c>
      <c r="D2687" s="41">
        <v>777.77364328255135</v>
      </c>
      <c r="E2687" s="31" t="s">
        <v>2407</v>
      </c>
      <c r="F2687" s="35" t="str">
        <f>INDEX('Crosswalk Particulates'!$B:$B,MATCH('2017 EPA Data'!A2687,'Crosswalk Particulates'!$A:$A,0))</f>
        <v>Electricity Sector</v>
      </c>
      <c r="G2687" s="39">
        <f>INDEX('Crosswalk Particulates'!$E:$E,MATCH('2017 EPA Data'!$B2687,'Crosswalk Particulates'!$D:$D,0))</f>
        <v>0</v>
      </c>
      <c r="H2687" s="50">
        <f t="shared" si="41"/>
        <v>0</v>
      </c>
    </row>
    <row r="2688" spans="1:8" hidden="1">
      <c r="A2688" s="31" t="s">
        <v>2544</v>
      </c>
      <c r="B2688" s="31" t="s">
        <v>2583</v>
      </c>
      <c r="C2688" s="31" t="s">
        <v>2406</v>
      </c>
      <c r="D2688" s="41">
        <v>772.66347808686999</v>
      </c>
      <c r="E2688" s="31" t="s">
        <v>2407</v>
      </c>
      <c r="F2688" s="35" t="str">
        <f>INDEX('Crosswalk Particulates'!$B:$B,MATCH('2017 EPA Data'!A2688,'Crosswalk Particulates'!$A:$A,0))</f>
        <v>Commercial Buildings Sector</v>
      </c>
      <c r="G2688" s="39">
        <f>INDEX('Crosswalk Particulates'!$E:$E,MATCH('2017 EPA Data'!$B2688,'Crosswalk Particulates'!$D:$D,0))</f>
        <v>0</v>
      </c>
      <c r="H2688" s="50">
        <f t="shared" si="41"/>
        <v>0</v>
      </c>
    </row>
    <row r="2689" spans="1:8" hidden="1">
      <c r="A2689" s="31" t="s">
        <v>2416</v>
      </c>
      <c r="B2689" s="31" t="s">
        <v>2532</v>
      </c>
      <c r="C2689" s="31" t="s">
        <v>2406</v>
      </c>
      <c r="D2689" s="41">
        <v>765.42017313858628</v>
      </c>
      <c r="E2689" s="31" t="s">
        <v>2407</v>
      </c>
      <c r="F2689" s="35" t="str">
        <f>INDEX('Crosswalk Particulates'!$B:$B,MATCH('2017 EPA Data'!A2689,'Crosswalk Particulates'!$A:$A,0))</f>
        <v>Transportation Sector</v>
      </c>
      <c r="G2689" s="39">
        <f>INDEX('Crosswalk Particulates'!$E:$E,MATCH('2017 EPA Data'!$B2689,'Crosswalk Particulates'!$D:$D,0))</f>
        <v>0</v>
      </c>
      <c r="H2689" s="50">
        <f t="shared" si="41"/>
        <v>0</v>
      </c>
    </row>
    <row r="2690" spans="1:8" hidden="1">
      <c r="A2690" s="31" t="s">
        <v>2554</v>
      </c>
      <c r="B2690" s="31" t="s">
        <v>2531</v>
      </c>
      <c r="C2690" s="31" t="s">
        <v>2406</v>
      </c>
      <c r="D2690" s="41">
        <v>763.16776385077753</v>
      </c>
      <c r="E2690" s="31" t="s">
        <v>2407</v>
      </c>
      <c r="F2690" s="35" t="str">
        <f>INDEX('Crosswalk Particulates'!$B:$B,MATCH('2017 EPA Data'!A2690,'Crosswalk Particulates'!$A:$A,0))</f>
        <v>Commercial Buildings Sector</v>
      </c>
      <c r="G2690" s="39">
        <f>INDEX('Crosswalk Particulates'!$E:$E,MATCH('2017 EPA Data'!$B2690,'Crosswalk Particulates'!$D:$D,0))</f>
        <v>0</v>
      </c>
      <c r="H2690" s="50">
        <f t="shared" si="41"/>
        <v>0</v>
      </c>
    </row>
    <row r="2691" spans="1:8" hidden="1">
      <c r="A2691" s="31" t="s">
        <v>2431</v>
      </c>
      <c r="B2691" s="31" t="s">
        <v>2582</v>
      </c>
      <c r="C2691" s="31" t="s">
        <v>2406</v>
      </c>
      <c r="D2691" s="41">
        <v>760</v>
      </c>
      <c r="E2691" s="31" t="s">
        <v>2407</v>
      </c>
      <c r="F2691" s="35" t="str">
        <f>INDEX('Crosswalk Particulates'!$B:$B,MATCH('2017 EPA Data'!A2691,'Crosswalk Particulates'!$A:$A,0))</f>
        <v>process-ngps-industry</v>
      </c>
      <c r="G2691" s="39">
        <f>INDEX('Crosswalk Particulates'!$E:$E,MATCH('2017 EPA Data'!$B2691,'Crosswalk Particulates'!$D:$D,0))</f>
        <v>0</v>
      </c>
      <c r="H2691" s="50">
        <f t="shared" si="41"/>
        <v>0</v>
      </c>
    </row>
    <row r="2692" spans="1:8" hidden="1">
      <c r="A2692" s="31" t="s">
        <v>2436</v>
      </c>
      <c r="B2692" s="31" t="s">
        <v>2493</v>
      </c>
      <c r="C2692" s="31" t="s">
        <v>2406</v>
      </c>
      <c r="D2692" s="41">
        <v>757.35256000000004</v>
      </c>
      <c r="E2692" s="31" t="s">
        <v>2407</v>
      </c>
      <c r="F2692" s="35" t="str">
        <f>INDEX('Crosswalk Particulates'!$B:$B,MATCH('2017 EPA Data'!A2692,'Crosswalk Particulates'!$A:$A,0))</f>
        <v>process-other-industry</v>
      </c>
      <c r="G2692" s="39">
        <f>INDEX('Crosswalk Particulates'!$E:$E,MATCH('2017 EPA Data'!$B2692,'Crosswalk Particulates'!$D:$D,0))</f>
        <v>0</v>
      </c>
      <c r="H2692" s="50">
        <f t="shared" ref="H2692:H2755" si="42">IF(E2692="TON",D2692/metricton_to_shortton,0)*10^6</f>
        <v>0</v>
      </c>
    </row>
    <row r="2693" spans="1:8" hidden="1">
      <c r="A2693" s="31" t="s">
        <v>2497</v>
      </c>
      <c r="B2693" s="31" t="s">
        <v>2530</v>
      </c>
      <c r="C2693" s="31" t="s">
        <v>2406</v>
      </c>
      <c r="D2693" s="41">
        <v>756.98588800000005</v>
      </c>
      <c r="E2693" s="31" t="s">
        <v>2407</v>
      </c>
      <c r="F2693" s="35" t="str">
        <f>INDEX('Crosswalk Particulates'!$B:$B,MATCH('2017 EPA Data'!A2693,'Crosswalk Particulates'!$A:$A,0))</f>
        <v>Electricity Sector</v>
      </c>
      <c r="G2693" s="39">
        <f>INDEX('Crosswalk Particulates'!$E:$E,MATCH('2017 EPA Data'!$B2693,'Crosswalk Particulates'!$D:$D,0))</f>
        <v>0</v>
      </c>
      <c r="H2693" s="50">
        <f t="shared" si="42"/>
        <v>0</v>
      </c>
    </row>
    <row r="2694" spans="1:8" hidden="1">
      <c r="A2694" s="31" t="s">
        <v>2491</v>
      </c>
      <c r="B2694" s="31" t="s">
        <v>2602</v>
      </c>
      <c r="C2694" s="31" t="s">
        <v>2406</v>
      </c>
      <c r="D2694" s="41">
        <v>755.44740000000002</v>
      </c>
      <c r="E2694" s="31" t="s">
        <v>2407</v>
      </c>
      <c r="F2694" s="35" t="str">
        <f>INDEX('Crosswalk Particulates'!$B:$B,MATCH('2017 EPA Data'!A2694,'Crosswalk Particulates'!$A:$A,0))</f>
        <v>process-other-industry</v>
      </c>
      <c r="G2694" s="39">
        <f>INDEX('Crosswalk Particulates'!$E:$E,MATCH('2017 EPA Data'!$B2694,'Crosswalk Particulates'!$D:$D,0))</f>
        <v>0</v>
      </c>
      <c r="H2694" s="50">
        <f t="shared" si="42"/>
        <v>0</v>
      </c>
    </row>
    <row r="2695" spans="1:8" hidden="1">
      <c r="A2695" s="31" t="s">
        <v>2471</v>
      </c>
      <c r="B2695" s="31" t="s">
        <v>2456</v>
      </c>
      <c r="C2695" s="31" t="s">
        <v>2406</v>
      </c>
      <c r="D2695" s="41">
        <v>755</v>
      </c>
      <c r="E2695" s="31" t="s">
        <v>2407</v>
      </c>
      <c r="F2695" s="35" t="str">
        <f>INDEX('Crosswalk Particulates'!$B:$B,MATCH('2017 EPA Data'!A2695,'Crosswalk Particulates'!$A:$A,0))</f>
        <v>Commercial Buildings Sector</v>
      </c>
      <c r="G2695" s="39">
        <f>INDEX('Crosswalk Particulates'!$E:$E,MATCH('2017 EPA Data'!$B2695,'Crosswalk Particulates'!$D:$D,0))</f>
        <v>0</v>
      </c>
      <c r="H2695" s="50">
        <f t="shared" si="42"/>
        <v>0</v>
      </c>
    </row>
    <row r="2696" spans="1:8" hidden="1">
      <c r="A2696" s="31" t="s">
        <v>2408</v>
      </c>
      <c r="B2696" s="31" t="s">
        <v>2670</v>
      </c>
      <c r="C2696" s="31" t="s">
        <v>2406</v>
      </c>
      <c r="D2696" s="41">
        <v>753.48142881564195</v>
      </c>
      <c r="E2696" s="31" t="s">
        <v>2407</v>
      </c>
      <c r="F2696" s="35" t="str">
        <f>INDEX('Crosswalk Particulates'!$B:$B,MATCH('2017 EPA Data'!A2696,'Crosswalk Particulates'!$A:$A,0))</f>
        <v>process-other-industry</v>
      </c>
      <c r="G2696" s="39">
        <f>INDEX('Crosswalk Particulates'!$E:$E,MATCH('2017 EPA Data'!$B2696,'Crosswalk Particulates'!$D:$D,0))</f>
        <v>0</v>
      </c>
      <c r="H2696" s="50">
        <f t="shared" si="42"/>
        <v>0</v>
      </c>
    </row>
    <row r="2697" spans="1:8" hidden="1">
      <c r="A2697" s="31" t="s">
        <v>2491</v>
      </c>
      <c r="B2697" s="31" t="s">
        <v>2642</v>
      </c>
      <c r="D2697" s="41">
        <v>749.54777463598384</v>
      </c>
      <c r="E2697" s="31" t="s">
        <v>2411</v>
      </c>
      <c r="F2697" s="35" t="str">
        <f>INDEX('Crosswalk Particulates'!$B:$B,MATCH('2017 EPA Data'!A2697,'Crosswalk Particulates'!$A:$A,0))</f>
        <v>process-other-industry</v>
      </c>
      <c r="G2697" s="39">
        <f>INDEX('Crosswalk Particulates'!$E:$E,MATCH('2017 EPA Data'!$B2697,'Crosswalk Particulates'!$D:$D,0))</f>
        <v>0</v>
      </c>
      <c r="H2697" s="50">
        <f t="shared" si="42"/>
        <v>679979111.71629024</v>
      </c>
    </row>
    <row r="2698" spans="1:8" hidden="1">
      <c r="A2698" s="31" t="s">
        <v>2544</v>
      </c>
      <c r="B2698" s="31" t="s">
        <v>2578</v>
      </c>
      <c r="C2698" s="31" t="s">
        <v>2406</v>
      </c>
      <c r="D2698" s="41">
        <v>749.0742444</v>
      </c>
      <c r="E2698" s="31" t="s">
        <v>2407</v>
      </c>
      <c r="F2698" s="35" t="str">
        <f>INDEX('Crosswalk Particulates'!$B:$B,MATCH('2017 EPA Data'!A2698,'Crosswalk Particulates'!$A:$A,0))</f>
        <v>Commercial Buildings Sector</v>
      </c>
      <c r="G2698" s="39">
        <f>INDEX('Crosswalk Particulates'!$E:$E,MATCH('2017 EPA Data'!$B2698,'Crosswalk Particulates'!$D:$D,0))</f>
        <v>0</v>
      </c>
      <c r="H2698" s="50">
        <f t="shared" si="42"/>
        <v>0</v>
      </c>
    </row>
    <row r="2699" spans="1:8" hidden="1">
      <c r="A2699" s="31" t="s">
        <v>2473</v>
      </c>
      <c r="B2699" s="31" t="s">
        <v>2428</v>
      </c>
      <c r="C2699" s="31" t="s">
        <v>2406</v>
      </c>
      <c r="D2699" s="41">
        <v>749.00540000000001</v>
      </c>
      <c r="E2699" s="31" t="s">
        <v>2407</v>
      </c>
      <c r="F2699" s="35" t="str">
        <f>INDEX('Crosswalk Particulates'!$B:$B,MATCH('2017 EPA Data'!A2699,'Crosswalk Particulates'!$A:$A,0))</f>
        <v>Electricity Sector</v>
      </c>
      <c r="G2699" s="39">
        <f>INDEX('Crosswalk Particulates'!$E:$E,MATCH('2017 EPA Data'!$B2699,'Crosswalk Particulates'!$D:$D,0))</f>
        <v>0</v>
      </c>
      <c r="H2699" s="50">
        <f t="shared" si="42"/>
        <v>0</v>
      </c>
    </row>
    <row r="2700" spans="1:8" hidden="1">
      <c r="A2700" s="31" t="s">
        <v>2473</v>
      </c>
      <c r="B2700" s="31" t="s">
        <v>2574</v>
      </c>
      <c r="C2700" s="31" t="s">
        <v>2406</v>
      </c>
      <c r="D2700" s="41">
        <v>744.83299658240799</v>
      </c>
      <c r="E2700" s="31" t="s">
        <v>2407</v>
      </c>
      <c r="F2700" s="35" t="str">
        <f>INDEX('Crosswalk Particulates'!$B:$B,MATCH('2017 EPA Data'!A2700,'Crosswalk Particulates'!$A:$A,0))</f>
        <v>Electricity Sector</v>
      </c>
      <c r="G2700" s="39">
        <f>INDEX('Crosswalk Particulates'!$E:$E,MATCH('2017 EPA Data'!$B2700,'Crosswalk Particulates'!$D:$D,0))</f>
        <v>0</v>
      </c>
      <c r="H2700" s="50">
        <f t="shared" si="42"/>
        <v>0</v>
      </c>
    </row>
    <row r="2701" spans="1:8" hidden="1">
      <c r="A2701" s="31" t="s">
        <v>2421</v>
      </c>
      <c r="B2701" s="31" t="s">
        <v>2494</v>
      </c>
      <c r="C2701" s="31" t="s">
        <v>2446</v>
      </c>
      <c r="D2701" s="41">
        <v>744.28509471258667</v>
      </c>
      <c r="E2701" s="31" t="s">
        <v>2411</v>
      </c>
      <c r="F2701" s="35" t="str">
        <f>INDEX('Crosswalk Particulates'!$B:$B,MATCH('2017 EPA Data'!A2701,'Crosswalk Particulates'!$A:$A,0))</f>
        <v>Other-EPA</v>
      </c>
      <c r="G2701" s="39">
        <f>INDEX('Crosswalk Particulates'!$E:$E,MATCH('2017 EPA Data'!$B2701,'Crosswalk Particulates'!$D:$D,0))</f>
        <v>0</v>
      </c>
      <c r="H2701" s="50">
        <f t="shared" si="42"/>
        <v>675204883.12052584</v>
      </c>
    </row>
    <row r="2702" spans="1:8" hidden="1">
      <c r="A2702" s="31" t="s">
        <v>2471</v>
      </c>
      <c r="B2702" s="31" t="s">
        <v>2629</v>
      </c>
      <c r="C2702" s="31" t="s">
        <v>2406</v>
      </c>
      <c r="D2702" s="41">
        <v>743.79239461125599</v>
      </c>
      <c r="E2702" s="31" t="s">
        <v>2407</v>
      </c>
      <c r="F2702" s="35" t="str">
        <f>INDEX('Crosswalk Particulates'!$B:$B,MATCH('2017 EPA Data'!A2702,'Crosswalk Particulates'!$A:$A,0))</f>
        <v>Commercial Buildings Sector</v>
      </c>
      <c r="G2702" s="39">
        <f>INDEX('Crosswalk Particulates'!$E:$E,MATCH('2017 EPA Data'!$B2702,'Crosswalk Particulates'!$D:$D,0))</f>
        <v>0</v>
      </c>
      <c r="H2702" s="50">
        <f t="shared" si="42"/>
        <v>0</v>
      </c>
    </row>
    <row r="2703" spans="1:8" hidden="1">
      <c r="A2703" s="31" t="s">
        <v>2536</v>
      </c>
      <c r="B2703" s="31" t="s">
        <v>2486</v>
      </c>
      <c r="C2703" s="31" t="s">
        <v>2410</v>
      </c>
      <c r="D2703" s="41">
        <v>742.82</v>
      </c>
      <c r="E2703" s="31" t="s">
        <v>2411</v>
      </c>
      <c r="F2703" s="35" t="str">
        <f>INDEX('Crosswalk Particulates'!$B:$B,MATCH('2017 EPA Data'!A2703,'Crosswalk Particulates'!$A:$A,0))</f>
        <v>process-mining-industry</v>
      </c>
      <c r="G2703" s="39" t="str">
        <f>INDEX('Crosswalk Particulates'!$E:$E,MATCH('2017 EPA Data'!$B2703,'Crosswalk Particulates'!$D:$D,0))</f>
        <v>CH4</v>
      </c>
      <c r="H2703" s="50">
        <f t="shared" si="42"/>
        <v>673875769.97396386</v>
      </c>
    </row>
    <row r="2704" spans="1:8" hidden="1">
      <c r="A2704" s="31" t="s">
        <v>2554</v>
      </c>
      <c r="B2704" s="31" t="s">
        <v>2451</v>
      </c>
      <c r="C2704" s="31" t="s">
        <v>2406</v>
      </c>
      <c r="D2704" s="41">
        <v>742.18842327100424</v>
      </c>
      <c r="E2704" s="31" t="s">
        <v>2407</v>
      </c>
      <c r="F2704" s="35" t="str">
        <f>INDEX('Crosswalk Particulates'!$B:$B,MATCH('2017 EPA Data'!A2704,'Crosswalk Particulates'!$A:$A,0))</f>
        <v>Commercial Buildings Sector</v>
      </c>
      <c r="G2704" s="39">
        <f>INDEX('Crosswalk Particulates'!$E:$E,MATCH('2017 EPA Data'!$B2704,'Crosswalk Particulates'!$D:$D,0))</f>
        <v>0</v>
      </c>
      <c r="H2704" s="50">
        <f t="shared" si="42"/>
        <v>0</v>
      </c>
    </row>
    <row r="2705" spans="1:8" hidden="1">
      <c r="A2705" s="31" t="s">
        <v>2497</v>
      </c>
      <c r="B2705" s="31" t="s">
        <v>2501</v>
      </c>
      <c r="C2705" s="31" t="s">
        <v>2406</v>
      </c>
      <c r="D2705" s="41">
        <v>739.05799999999999</v>
      </c>
      <c r="E2705" s="31" t="s">
        <v>2407</v>
      </c>
      <c r="F2705" s="35" t="str">
        <f>INDEX('Crosswalk Particulates'!$B:$B,MATCH('2017 EPA Data'!A2705,'Crosswalk Particulates'!$A:$A,0))</f>
        <v>Electricity Sector</v>
      </c>
      <c r="G2705" s="39">
        <f>INDEX('Crosswalk Particulates'!$E:$E,MATCH('2017 EPA Data'!$B2705,'Crosswalk Particulates'!$D:$D,0))</f>
        <v>0</v>
      </c>
      <c r="H2705" s="50">
        <f t="shared" si="42"/>
        <v>0</v>
      </c>
    </row>
    <row r="2706" spans="1:8" hidden="1">
      <c r="A2706" s="31" t="s">
        <v>2521</v>
      </c>
      <c r="B2706" s="31" t="s">
        <v>2575</v>
      </c>
      <c r="C2706" s="31" t="s">
        <v>2406</v>
      </c>
      <c r="D2706" s="41">
        <v>736.67312019893654</v>
      </c>
      <c r="E2706" s="31" t="s">
        <v>2407</v>
      </c>
      <c r="F2706" s="35" t="str">
        <f>INDEX('Crosswalk Particulates'!$B:$B,MATCH('2017 EPA Data'!A2706,'Crosswalk Particulates'!$A:$A,0))</f>
        <v>industry-fuel-other</v>
      </c>
      <c r="G2706" s="39">
        <f>INDEX('Crosswalk Particulates'!$E:$E,MATCH('2017 EPA Data'!$B2706,'Crosswalk Particulates'!$D:$D,0))</f>
        <v>0</v>
      </c>
      <c r="H2706" s="50">
        <f t="shared" si="42"/>
        <v>0</v>
      </c>
    </row>
    <row r="2707" spans="1:8" hidden="1">
      <c r="A2707" s="31" t="s">
        <v>2467</v>
      </c>
      <c r="B2707" s="31" t="s">
        <v>2658</v>
      </c>
      <c r="C2707" s="31" t="s">
        <v>2406</v>
      </c>
      <c r="D2707" s="41">
        <v>735.89599999999996</v>
      </c>
      <c r="E2707" s="31" t="s">
        <v>2407</v>
      </c>
      <c r="F2707" s="35" t="str">
        <f>INDEX('Crosswalk Particulates'!$B:$B,MATCH('2017 EPA Data'!A2707,'Crosswalk Particulates'!$A:$A,0))</f>
        <v>process-chemicals-industry</v>
      </c>
      <c r="G2707" s="39">
        <f>INDEX('Crosswalk Particulates'!$E:$E,MATCH('2017 EPA Data'!$B2707,'Crosswalk Particulates'!$D:$D,0))</f>
        <v>0</v>
      </c>
      <c r="H2707" s="50">
        <f t="shared" si="42"/>
        <v>0</v>
      </c>
    </row>
    <row r="2708" spans="1:8" hidden="1">
      <c r="A2708" s="31" t="s">
        <v>2554</v>
      </c>
      <c r="B2708" s="31" t="s">
        <v>2463</v>
      </c>
      <c r="C2708" s="31" t="s">
        <v>2406</v>
      </c>
      <c r="D2708" s="41">
        <v>734.17115649106199</v>
      </c>
      <c r="E2708" s="31" t="s">
        <v>2407</v>
      </c>
      <c r="F2708" s="35" t="str">
        <f>INDEX('Crosswalk Particulates'!$B:$B,MATCH('2017 EPA Data'!A2708,'Crosswalk Particulates'!$A:$A,0))</f>
        <v>Commercial Buildings Sector</v>
      </c>
      <c r="G2708" s="39">
        <f>INDEX('Crosswalk Particulates'!$E:$E,MATCH('2017 EPA Data'!$B2708,'Crosswalk Particulates'!$D:$D,0))</f>
        <v>0</v>
      </c>
      <c r="H2708" s="50">
        <f t="shared" si="42"/>
        <v>0</v>
      </c>
    </row>
    <row r="2709" spans="1:8" hidden="1">
      <c r="A2709" s="31" t="s">
        <v>2554</v>
      </c>
      <c r="B2709" s="31" t="s">
        <v>2445</v>
      </c>
      <c r="C2709" s="31" t="s">
        <v>2446</v>
      </c>
      <c r="D2709" s="41">
        <v>733.79703040337995</v>
      </c>
      <c r="E2709" s="31" t="s">
        <v>2411</v>
      </c>
      <c r="F2709" s="35" t="str">
        <f>INDEX('Crosswalk Particulates'!$B:$B,MATCH('2017 EPA Data'!A2709,'Crosswalk Particulates'!$A:$A,0))</f>
        <v>Commercial Buildings Sector</v>
      </c>
      <c r="G2709" s="39" t="str">
        <f>INDEX('Crosswalk Particulates'!$E:$E,MATCH('2017 EPA Data'!$B2709,'Crosswalk Particulates'!$D:$D,0))</f>
        <v>VOC</v>
      </c>
      <c r="H2709" s="50">
        <f t="shared" si="42"/>
        <v>665690259.91180336</v>
      </c>
    </row>
    <row r="2710" spans="1:8" hidden="1">
      <c r="A2710" s="31" t="s">
        <v>2478</v>
      </c>
      <c r="B2710" s="31" t="s">
        <v>2621</v>
      </c>
      <c r="D2710" s="41">
        <v>731.30408166025347</v>
      </c>
      <c r="E2710" s="31" t="s">
        <v>2411</v>
      </c>
      <c r="F2710" s="35" t="str">
        <f>INDEX('Crosswalk Particulates'!$B:$B,MATCH('2017 EPA Data'!A2710,'Crosswalk Particulates'!$A:$A,0))</f>
        <v>Other-EPA</v>
      </c>
      <c r="G2710" s="39">
        <f>INDEX('Crosswalk Particulates'!$E:$E,MATCH('2017 EPA Data'!$B2710,'Crosswalk Particulates'!$D:$D,0))</f>
        <v>0</v>
      </c>
      <c r="H2710" s="50">
        <f t="shared" si="42"/>
        <v>663428692.16486609</v>
      </c>
    </row>
    <row r="2711" spans="1:8" hidden="1">
      <c r="A2711" s="31" t="s">
        <v>2454</v>
      </c>
      <c r="B2711" s="31" t="s">
        <v>2588</v>
      </c>
      <c r="C2711" s="31" t="s">
        <v>2406</v>
      </c>
      <c r="D2711" s="41">
        <v>731.2894</v>
      </c>
      <c r="E2711" s="31" t="s">
        <v>2407</v>
      </c>
      <c r="F2711" s="35" t="str">
        <f>INDEX('Crosswalk Particulates'!$B:$B,MATCH('2017 EPA Data'!A2711,'Crosswalk Particulates'!$A:$A,0))</f>
        <v>Electricity Sector</v>
      </c>
      <c r="G2711" s="39">
        <f>INDEX('Crosswalk Particulates'!$E:$E,MATCH('2017 EPA Data'!$B2711,'Crosswalk Particulates'!$D:$D,0))</f>
        <v>0</v>
      </c>
      <c r="H2711" s="50">
        <f t="shared" si="42"/>
        <v>0</v>
      </c>
    </row>
    <row r="2712" spans="1:8" hidden="1">
      <c r="A2712" s="31" t="s">
        <v>2430</v>
      </c>
      <c r="B2712" s="31" t="s">
        <v>2515</v>
      </c>
      <c r="C2712" s="31" t="s">
        <v>2406</v>
      </c>
      <c r="D2712" s="41">
        <v>730.75404532537618</v>
      </c>
      <c r="E2712" s="31" t="s">
        <v>2407</v>
      </c>
      <c r="F2712" s="35" t="str">
        <f>INDEX('Crosswalk Particulates'!$B:$B,MATCH('2017 EPA Data'!A2712,'Crosswalk Particulates'!$A:$A,0))</f>
        <v>Transportation Sector</v>
      </c>
      <c r="G2712" s="39">
        <f>INDEX('Crosswalk Particulates'!$E:$E,MATCH('2017 EPA Data'!$B2712,'Crosswalk Particulates'!$D:$D,0))</f>
        <v>0</v>
      </c>
      <c r="H2712" s="50">
        <f t="shared" si="42"/>
        <v>0</v>
      </c>
    </row>
    <row r="2713" spans="1:8" hidden="1">
      <c r="A2713" s="31" t="s">
        <v>2430</v>
      </c>
      <c r="B2713" s="31" t="s">
        <v>2514</v>
      </c>
      <c r="C2713" s="31" t="s">
        <v>2406</v>
      </c>
      <c r="D2713" s="41">
        <v>730.74144655182113</v>
      </c>
      <c r="E2713" s="31" t="s">
        <v>2407</v>
      </c>
      <c r="F2713" s="35" t="str">
        <f>INDEX('Crosswalk Particulates'!$B:$B,MATCH('2017 EPA Data'!A2713,'Crosswalk Particulates'!$A:$A,0))</f>
        <v>Transportation Sector</v>
      </c>
      <c r="G2713" s="39">
        <f>INDEX('Crosswalk Particulates'!$E:$E,MATCH('2017 EPA Data'!$B2713,'Crosswalk Particulates'!$D:$D,0))</f>
        <v>0</v>
      </c>
      <c r="H2713" s="50">
        <f t="shared" si="42"/>
        <v>0</v>
      </c>
    </row>
    <row r="2714" spans="1:8" hidden="1">
      <c r="A2714" s="31" t="s">
        <v>2430</v>
      </c>
      <c r="B2714" s="31" t="s">
        <v>2564</v>
      </c>
      <c r="C2714" s="31" t="s">
        <v>2406</v>
      </c>
      <c r="D2714" s="41">
        <v>730.42854639534266</v>
      </c>
      <c r="E2714" s="31" t="s">
        <v>2407</v>
      </c>
      <c r="F2714" s="35" t="str">
        <f>INDEX('Crosswalk Particulates'!$B:$B,MATCH('2017 EPA Data'!A2714,'Crosswalk Particulates'!$A:$A,0))</f>
        <v>Transportation Sector</v>
      </c>
      <c r="G2714" s="39">
        <f>INDEX('Crosswalk Particulates'!$E:$E,MATCH('2017 EPA Data'!$B2714,'Crosswalk Particulates'!$D:$D,0))</f>
        <v>0</v>
      </c>
      <c r="H2714" s="50">
        <f t="shared" si="42"/>
        <v>0</v>
      </c>
    </row>
    <row r="2715" spans="1:8" hidden="1">
      <c r="A2715" s="31" t="s">
        <v>2518</v>
      </c>
      <c r="B2715" s="31" t="s">
        <v>2493</v>
      </c>
      <c r="C2715" s="31" t="s">
        <v>2406</v>
      </c>
      <c r="D2715" s="41">
        <v>729.80060562999995</v>
      </c>
      <c r="E2715" s="31" t="s">
        <v>2407</v>
      </c>
      <c r="F2715" s="35" t="str">
        <f>INDEX('Crosswalk Particulates'!$B:$B,MATCH('2017 EPA Data'!A2715,'Crosswalk Particulates'!$A:$A,0))</f>
        <v>industry-fuel-oil</v>
      </c>
      <c r="G2715" s="39">
        <f>INDEX('Crosswalk Particulates'!$E:$E,MATCH('2017 EPA Data'!$B2715,'Crosswalk Particulates'!$D:$D,0))</f>
        <v>0</v>
      </c>
      <c r="H2715" s="50">
        <f t="shared" si="42"/>
        <v>0</v>
      </c>
    </row>
    <row r="2716" spans="1:8" hidden="1">
      <c r="A2716" s="31" t="s">
        <v>2471</v>
      </c>
      <c r="B2716" s="31" t="s">
        <v>2486</v>
      </c>
      <c r="C2716" s="31" t="s">
        <v>2410</v>
      </c>
      <c r="D2716" s="41">
        <v>727.68388252545003</v>
      </c>
      <c r="E2716" s="31" t="s">
        <v>2411</v>
      </c>
      <c r="F2716" s="35" t="str">
        <f>INDEX('Crosswalk Particulates'!$B:$B,MATCH('2017 EPA Data'!A2716,'Crosswalk Particulates'!$A:$A,0))</f>
        <v>Commercial Buildings Sector</v>
      </c>
      <c r="G2716" s="39" t="str">
        <f>INDEX('Crosswalk Particulates'!$E:$E,MATCH('2017 EPA Data'!$B2716,'Crosswalk Particulates'!$D:$D,0))</f>
        <v>CH4</v>
      </c>
      <c r="H2716" s="50">
        <f t="shared" si="42"/>
        <v>660144498.84828234</v>
      </c>
    </row>
    <row r="2717" spans="1:8" hidden="1">
      <c r="A2717" s="31" t="s">
        <v>2481</v>
      </c>
      <c r="B2717" s="31" t="s">
        <v>2617</v>
      </c>
      <c r="C2717" s="31" t="s">
        <v>2406</v>
      </c>
      <c r="D2717" s="41">
        <v>722.56735612268801</v>
      </c>
      <c r="E2717" s="31" t="s">
        <v>2407</v>
      </c>
      <c r="F2717" s="35" t="str">
        <f>INDEX('Crosswalk Particulates'!$B:$B,MATCH('2017 EPA Data'!A2717,'Crosswalk Particulates'!$A:$A,0))</f>
        <v>process-ngps-industry</v>
      </c>
      <c r="G2717" s="39">
        <f>INDEX('Crosswalk Particulates'!$E:$E,MATCH('2017 EPA Data'!$B2717,'Crosswalk Particulates'!$D:$D,0))</f>
        <v>0</v>
      </c>
      <c r="H2717" s="50">
        <f t="shared" si="42"/>
        <v>0</v>
      </c>
    </row>
    <row r="2718" spans="1:8" hidden="1">
      <c r="A2718" s="31" t="s">
        <v>2484</v>
      </c>
      <c r="B2718" s="31" t="s">
        <v>2579</v>
      </c>
      <c r="C2718" s="31" t="s">
        <v>2406</v>
      </c>
      <c r="D2718" s="41">
        <v>719.22860016000197</v>
      </c>
      <c r="E2718" s="31" t="s">
        <v>2407</v>
      </c>
      <c r="F2718" s="35" t="str">
        <f>INDEX('Crosswalk Particulates'!$B:$B,MATCH('2017 EPA Data'!A2718,'Crosswalk Particulates'!$A:$A,0))</f>
        <v>process-other-industry</v>
      </c>
      <c r="G2718" s="39">
        <f>INDEX('Crosswalk Particulates'!$E:$E,MATCH('2017 EPA Data'!$B2718,'Crosswalk Particulates'!$D:$D,0))</f>
        <v>0</v>
      </c>
      <c r="H2718" s="50">
        <f t="shared" si="42"/>
        <v>0</v>
      </c>
    </row>
    <row r="2719" spans="1:8" hidden="1">
      <c r="A2719" s="31" t="s">
        <v>2436</v>
      </c>
      <c r="B2719" s="31" t="s">
        <v>2682</v>
      </c>
      <c r="C2719" s="31" t="s">
        <v>2406</v>
      </c>
      <c r="D2719" s="41">
        <v>718.92100000000005</v>
      </c>
      <c r="E2719" s="31" t="s">
        <v>2407</v>
      </c>
      <c r="F2719" s="35" t="str">
        <f>INDEX('Crosswalk Particulates'!$B:$B,MATCH('2017 EPA Data'!A2719,'Crosswalk Particulates'!$A:$A,0))</f>
        <v>process-other-industry</v>
      </c>
      <c r="G2719" s="39">
        <f>INDEX('Crosswalk Particulates'!$E:$E,MATCH('2017 EPA Data'!$B2719,'Crosswalk Particulates'!$D:$D,0))</f>
        <v>0</v>
      </c>
      <c r="H2719" s="50">
        <f t="shared" si="42"/>
        <v>0</v>
      </c>
    </row>
    <row r="2720" spans="1:8" hidden="1">
      <c r="A2720" s="31" t="s">
        <v>2444</v>
      </c>
      <c r="B2720" s="31" t="s">
        <v>2493</v>
      </c>
      <c r="C2720" s="31" t="s">
        <v>2406</v>
      </c>
      <c r="D2720" s="41">
        <v>718.62199999999996</v>
      </c>
      <c r="E2720" s="31" t="s">
        <v>2407</v>
      </c>
      <c r="F2720" s="35" t="str">
        <f>INDEX('Crosswalk Particulates'!$B:$B,MATCH('2017 EPA Data'!A2720,'Crosswalk Particulates'!$A:$A,0))</f>
        <v>process-other-industry</v>
      </c>
      <c r="G2720" s="39">
        <f>INDEX('Crosswalk Particulates'!$E:$E,MATCH('2017 EPA Data'!$B2720,'Crosswalk Particulates'!$D:$D,0))</f>
        <v>0</v>
      </c>
      <c r="H2720" s="50">
        <f t="shared" si="42"/>
        <v>0</v>
      </c>
    </row>
    <row r="2721" spans="1:8" hidden="1">
      <c r="A2721" s="31" t="s">
        <v>2408</v>
      </c>
      <c r="B2721" s="31" t="s">
        <v>2652</v>
      </c>
      <c r="C2721" s="31" t="s">
        <v>2406</v>
      </c>
      <c r="D2721" s="41">
        <v>718.26779750395497</v>
      </c>
      <c r="E2721" s="31" t="s">
        <v>2407</v>
      </c>
      <c r="F2721" s="35" t="str">
        <f>INDEX('Crosswalk Particulates'!$B:$B,MATCH('2017 EPA Data'!A2721,'Crosswalk Particulates'!$A:$A,0))</f>
        <v>process-other-industry</v>
      </c>
      <c r="G2721" s="39">
        <f>INDEX('Crosswalk Particulates'!$E:$E,MATCH('2017 EPA Data'!$B2721,'Crosswalk Particulates'!$D:$D,0))</f>
        <v>0</v>
      </c>
      <c r="H2721" s="50">
        <f t="shared" si="42"/>
        <v>0</v>
      </c>
    </row>
    <row r="2722" spans="1:8" hidden="1">
      <c r="A2722" s="31" t="s">
        <v>2612</v>
      </c>
      <c r="B2722" s="31" t="s">
        <v>2504</v>
      </c>
      <c r="C2722" s="31" t="s">
        <v>2446</v>
      </c>
      <c r="D2722" s="41">
        <v>716.84694485973</v>
      </c>
      <c r="E2722" s="31" t="s">
        <v>2411</v>
      </c>
      <c r="F2722" s="35" t="str">
        <f>INDEX('Crosswalk Particulates'!$B:$B,MATCH('2017 EPA Data'!A2722,'Crosswalk Particulates'!$A:$A,0))</f>
        <v>Residential Buildings Sector</v>
      </c>
      <c r="G2722" s="39" t="str">
        <f>INDEX('Crosswalk Particulates'!$E:$E,MATCH('2017 EPA Data'!$B2722,'Crosswalk Particulates'!$D:$D,0))</f>
        <v>SOx</v>
      </c>
      <c r="H2722" s="50">
        <f t="shared" si="42"/>
        <v>650313382.67794907</v>
      </c>
    </row>
    <row r="2723" spans="1:8" hidden="1">
      <c r="A2723" s="31" t="s">
        <v>2554</v>
      </c>
      <c r="B2723" s="31" t="s">
        <v>2539</v>
      </c>
      <c r="C2723" s="31" t="s">
        <v>2406</v>
      </c>
      <c r="D2723" s="41">
        <v>715.36633521096769</v>
      </c>
      <c r="E2723" s="31" t="s">
        <v>2407</v>
      </c>
      <c r="F2723" s="35" t="str">
        <f>INDEX('Crosswalk Particulates'!$B:$B,MATCH('2017 EPA Data'!A2723,'Crosswalk Particulates'!$A:$A,0))</f>
        <v>Commercial Buildings Sector</v>
      </c>
      <c r="G2723" s="39">
        <f>INDEX('Crosswalk Particulates'!$E:$E,MATCH('2017 EPA Data'!$B2723,'Crosswalk Particulates'!$D:$D,0))</f>
        <v>0</v>
      </c>
      <c r="H2723" s="50">
        <f t="shared" si="42"/>
        <v>0</v>
      </c>
    </row>
    <row r="2724" spans="1:8" hidden="1">
      <c r="A2724" s="31" t="s">
        <v>2467</v>
      </c>
      <c r="B2724" s="31" t="s">
        <v>2661</v>
      </c>
      <c r="C2724" s="31" t="s">
        <v>2406</v>
      </c>
      <c r="D2724" s="41">
        <v>715.06299999999999</v>
      </c>
      <c r="E2724" s="31" t="s">
        <v>2407</v>
      </c>
      <c r="F2724" s="35" t="str">
        <f>INDEX('Crosswalk Particulates'!$B:$B,MATCH('2017 EPA Data'!A2724,'Crosswalk Particulates'!$A:$A,0))</f>
        <v>process-chemicals-industry</v>
      </c>
      <c r="G2724" s="39">
        <f>INDEX('Crosswalk Particulates'!$E:$E,MATCH('2017 EPA Data'!$B2724,'Crosswalk Particulates'!$D:$D,0))</f>
        <v>0</v>
      </c>
      <c r="H2724" s="50">
        <f t="shared" si="42"/>
        <v>0</v>
      </c>
    </row>
    <row r="2725" spans="1:8" hidden="1">
      <c r="A2725" s="31" t="s">
        <v>2544</v>
      </c>
      <c r="B2725" s="31" t="s">
        <v>2574</v>
      </c>
      <c r="C2725" s="31" t="s">
        <v>2406</v>
      </c>
      <c r="D2725" s="41">
        <v>714.00996969874893</v>
      </c>
      <c r="E2725" s="31" t="s">
        <v>2407</v>
      </c>
      <c r="F2725" s="35" t="str">
        <f>INDEX('Crosswalk Particulates'!$B:$B,MATCH('2017 EPA Data'!A2725,'Crosswalk Particulates'!$A:$A,0))</f>
        <v>Commercial Buildings Sector</v>
      </c>
      <c r="G2725" s="39">
        <f>INDEX('Crosswalk Particulates'!$E:$E,MATCH('2017 EPA Data'!$B2725,'Crosswalk Particulates'!$D:$D,0))</f>
        <v>0</v>
      </c>
      <c r="H2725" s="50">
        <f t="shared" si="42"/>
        <v>0</v>
      </c>
    </row>
    <row r="2726" spans="1:8" hidden="1">
      <c r="A2726" s="31" t="s">
        <v>2581</v>
      </c>
      <c r="B2726" s="31" t="s">
        <v>2424</v>
      </c>
      <c r="C2726" s="31" t="s">
        <v>2406</v>
      </c>
      <c r="D2726" s="41">
        <v>712.80527522095679</v>
      </c>
      <c r="E2726" s="31" t="s">
        <v>2407</v>
      </c>
      <c r="F2726" s="35" t="str">
        <f>INDEX('Crosswalk Particulates'!$B:$B,MATCH('2017 EPA Data'!A2726,'Crosswalk Particulates'!$A:$A,0))</f>
        <v>Residential Buildings Sector</v>
      </c>
      <c r="G2726" s="39">
        <f>INDEX('Crosswalk Particulates'!$E:$E,MATCH('2017 EPA Data'!$B2726,'Crosswalk Particulates'!$D:$D,0))</f>
        <v>0</v>
      </c>
      <c r="H2726" s="50">
        <f t="shared" si="42"/>
        <v>0</v>
      </c>
    </row>
    <row r="2727" spans="1:8" hidden="1">
      <c r="A2727" s="31" t="s">
        <v>2448</v>
      </c>
      <c r="B2727" s="31" t="s">
        <v>2652</v>
      </c>
      <c r="C2727" s="31" t="s">
        <v>2406</v>
      </c>
      <c r="D2727" s="41">
        <v>712.02805725277005</v>
      </c>
      <c r="E2727" s="31" t="s">
        <v>2407</v>
      </c>
      <c r="F2727" s="35" t="str">
        <f>INDEX('Crosswalk Particulates'!$B:$B,MATCH('2017 EPA Data'!A2727,'Crosswalk Particulates'!$A:$A,0))</f>
        <v>process-waste-industry</v>
      </c>
      <c r="G2727" s="39">
        <f>INDEX('Crosswalk Particulates'!$E:$E,MATCH('2017 EPA Data'!$B2727,'Crosswalk Particulates'!$D:$D,0))</f>
        <v>0</v>
      </c>
      <c r="H2727" s="50">
        <f t="shared" si="42"/>
        <v>0</v>
      </c>
    </row>
    <row r="2728" spans="1:8" hidden="1">
      <c r="A2728" s="31" t="s">
        <v>2458</v>
      </c>
      <c r="B2728" s="31" t="s">
        <v>2504</v>
      </c>
      <c r="C2728" s="31" t="s">
        <v>2446</v>
      </c>
      <c r="D2728" s="41">
        <v>711.82050523477096</v>
      </c>
      <c r="E2728" s="31" t="s">
        <v>2411</v>
      </c>
      <c r="F2728" s="35" t="str">
        <f>INDEX('Crosswalk Particulates'!$B:$B,MATCH('2017 EPA Data'!A2728,'Crosswalk Particulates'!$A:$A,0))</f>
        <v>Transportation Sector</v>
      </c>
      <c r="G2728" s="39" t="str">
        <f>INDEX('Crosswalk Particulates'!$E:$E,MATCH('2017 EPA Data'!$B2728,'Crosswalk Particulates'!$D:$D,0))</f>
        <v>SOx</v>
      </c>
      <c r="H2728" s="50">
        <f t="shared" si="42"/>
        <v>645753467.93077362</v>
      </c>
    </row>
    <row r="2729" spans="1:8" hidden="1">
      <c r="A2729" s="31" t="s">
        <v>2558</v>
      </c>
      <c r="B2729" s="31" t="s">
        <v>2511</v>
      </c>
      <c r="C2729" s="31" t="s">
        <v>2512</v>
      </c>
      <c r="D2729" s="41">
        <v>711.39457419724431</v>
      </c>
      <c r="E2729" s="31" t="s">
        <v>2407</v>
      </c>
      <c r="F2729" s="35" t="str">
        <f>INDEX('Crosswalk Particulates'!$B:$B,MATCH('2017 EPA Data'!A2729,'Crosswalk Particulates'!$A:$A,0))</f>
        <v>Commercial Buildings Sector</v>
      </c>
      <c r="G2729" s="39">
        <f>INDEX('Crosswalk Particulates'!$E:$E,MATCH('2017 EPA Data'!$B2729,'Crosswalk Particulates'!$D:$D,0))</f>
        <v>0</v>
      </c>
      <c r="H2729" s="50">
        <f t="shared" si="42"/>
        <v>0</v>
      </c>
    </row>
    <row r="2730" spans="1:8" hidden="1">
      <c r="A2730" s="31" t="s">
        <v>2485</v>
      </c>
      <c r="B2730" s="31" t="s">
        <v>2445</v>
      </c>
      <c r="C2730" s="31" t="s">
        <v>2446</v>
      </c>
      <c r="D2730" s="41">
        <v>709.40294585668005</v>
      </c>
      <c r="E2730" s="31" t="s">
        <v>2411</v>
      </c>
      <c r="F2730" s="35" t="str">
        <f>INDEX('Crosswalk Particulates'!$B:$B,MATCH('2017 EPA Data'!A2730,'Crosswalk Particulates'!$A:$A,0))</f>
        <v>industry-fuel-coal</v>
      </c>
      <c r="G2730" s="39" t="str">
        <f>INDEX('Crosswalk Particulates'!$E:$E,MATCH('2017 EPA Data'!$B2730,'Crosswalk Particulates'!$D:$D,0))</f>
        <v>VOC</v>
      </c>
      <c r="H2730" s="50">
        <f t="shared" si="42"/>
        <v>643560292.3466903</v>
      </c>
    </row>
    <row r="2731" spans="1:8" hidden="1">
      <c r="A2731" s="31" t="s">
        <v>2536</v>
      </c>
      <c r="B2731" s="31" t="s">
        <v>2447</v>
      </c>
      <c r="C2731" s="31" t="s">
        <v>2406</v>
      </c>
      <c r="D2731" s="41">
        <v>708.95680000000004</v>
      </c>
      <c r="E2731" s="31" t="s">
        <v>2407</v>
      </c>
      <c r="F2731" s="35" t="str">
        <f>INDEX('Crosswalk Particulates'!$B:$B,MATCH('2017 EPA Data'!A2731,'Crosswalk Particulates'!$A:$A,0))</f>
        <v>process-mining-industry</v>
      </c>
      <c r="G2731" s="39">
        <f>INDEX('Crosswalk Particulates'!$E:$E,MATCH('2017 EPA Data'!$B2731,'Crosswalk Particulates'!$D:$D,0))</f>
        <v>0</v>
      </c>
      <c r="H2731" s="50">
        <f t="shared" si="42"/>
        <v>0</v>
      </c>
    </row>
    <row r="2732" spans="1:8" hidden="1">
      <c r="A2732" s="31" t="s">
        <v>2470</v>
      </c>
      <c r="B2732" s="31" t="s">
        <v>2615</v>
      </c>
      <c r="C2732" s="31" t="s">
        <v>2406</v>
      </c>
      <c r="D2732" s="41">
        <v>704.28980382777161</v>
      </c>
      <c r="E2732" s="31" t="s">
        <v>2407</v>
      </c>
      <c r="F2732" s="35" t="str">
        <f>INDEX('Crosswalk Particulates'!$B:$B,MATCH('2017 EPA Data'!A2732,'Crosswalk Particulates'!$A:$A,0))</f>
        <v>Electricity Sector</v>
      </c>
      <c r="G2732" s="39">
        <f>INDEX('Crosswalk Particulates'!$E:$E,MATCH('2017 EPA Data'!$B2732,'Crosswalk Particulates'!$D:$D,0))</f>
        <v>0</v>
      </c>
      <c r="H2732" s="50">
        <f t="shared" si="42"/>
        <v>0</v>
      </c>
    </row>
    <row r="2733" spans="1:8" hidden="1">
      <c r="A2733" s="31" t="s">
        <v>2496</v>
      </c>
      <c r="B2733" s="31" t="s">
        <v>2615</v>
      </c>
      <c r="C2733" s="31" t="s">
        <v>2406</v>
      </c>
      <c r="D2733" s="41">
        <v>694.22096132700005</v>
      </c>
      <c r="E2733" s="31" t="s">
        <v>2407</v>
      </c>
      <c r="F2733" s="35" t="str">
        <f>INDEX('Crosswalk Particulates'!$B:$B,MATCH('2017 EPA Data'!A2733,'Crosswalk Particulates'!$A:$A,0))</f>
        <v>process-cement-industry</v>
      </c>
      <c r="G2733" s="39">
        <f>INDEX('Crosswalk Particulates'!$E:$E,MATCH('2017 EPA Data'!$B2733,'Crosswalk Particulates'!$D:$D,0))</f>
        <v>0</v>
      </c>
      <c r="H2733" s="50">
        <f t="shared" si="42"/>
        <v>0</v>
      </c>
    </row>
    <row r="2734" spans="1:8" hidden="1">
      <c r="A2734" s="31" t="s">
        <v>2538</v>
      </c>
      <c r="B2734" s="31" t="s">
        <v>2514</v>
      </c>
      <c r="C2734" s="31" t="s">
        <v>2406</v>
      </c>
      <c r="D2734" s="41">
        <v>691.53456969963872</v>
      </c>
      <c r="E2734" s="31" t="s">
        <v>2407</v>
      </c>
      <c r="F2734" s="35" t="str">
        <f>INDEX('Crosswalk Particulates'!$B:$B,MATCH('2017 EPA Data'!A2734,'Crosswalk Particulates'!$A:$A,0))</f>
        <v>Electricity Sector</v>
      </c>
      <c r="G2734" s="39">
        <f>INDEX('Crosswalk Particulates'!$E:$E,MATCH('2017 EPA Data'!$B2734,'Crosswalk Particulates'!$D:$D,0))</f>
        <v>0</v>
      </c>
      <c r="H2734" s="50">
        <f t="shared" si="42"/>
        <v>0</v>
      </c>
    </row>
    <row r="2735" spans="1:8" hidden="1">
      <c r="A2735" s="31" t="s">
        <v>2491</v>
      </c>
      <c r="B2735" s="31" t="s">
        <v>2604</v>
      </c>
      <c r="C2735" s="31" t="s">
        <v>2406</v>
      </c>
      <c r="D2735" s="41">
        <v>690.95839560000002</v>
      </c>
      <c r="E2735" s="31" t="s">
        <v>2407</v>
      </c>
      <c r="F2735" s="35" t="str">
        <f>INDEX('Crosswalk Particulates'!$B:$B,MATCH('2017 EPA Data'!A2735,'Crosswalk Particulates'!$A:$A,0))</f>
        <v>process-other-industry</v>
      </c>
      <c r="G2735" s="39">
        <f>INDEX('Crosswalk Particulates'!$E:$E,MATCH('2017 EPA Data'!$B2735,'Crosswalk Particulates'!$D:$D,0))</f>
        <v>0</v>
      </c>
      <c r="H2735" s="50">
        <f t="shared" si="42"/>
        <v>0</v>
      </c>
    </row>
    <row r="2736" spans="1:8" hidden="1">
      <c r="A2736" s="31" t="s">
        <v>2485</v>
      </c>
      <c r="B2736" s="31" t="s">
        <v>2562</v>
      </c>
      <c r="C2736" s="31" t="s">
        <v>2406</v>
      </c>
      <c r="D2736" s="41">
        <v>690.73360000000002</v>
      </c>
      <c r="E2736" s="31" t="s">
        <v>2407</v>
      </c>
      <c r="F2736" s="35" t="str">
        <f>INDEX('Crosswalk Particulates'!$B:$B,MATCH('2017 EPA Data'!A2736,'Crosswalk Particulates'!$A:$A,0))</f>
        <v>industry-fuel-coal</v>
      </c>
      <c r="G2736" s="39">
        <f>INDEX('Crosswalk Particulates'!$E:$E,MATCH('2017 EPA Data'!$B2736,'Crosswalk Particulates'!$D:$D,0))</f>
        <v>0</v>
      </c>
      <c r="H2736" s="50">
        <f t="shared" si="42"/>
        <v>0</v>
      </c>
    </row>
    <row r="2737" spans="1:8" hidden="1">
      <c r="A2737" s="31" t="s">
        <v>2440</v>
      </c>
      <c r="B2737" s="31" t="s">
        <v>2593</v>
      </c>
      <c r="C2737" s="31" t="s">
        <v>2406</v>
      </c>
      <c r="D2737" s="41">
        <v>689.4</v>
      </c>
      <c r="E2737" s="31" t="s">
        <v>2407</v>
      </c>
      <c r="F2737" s="35" t="str">
        <f>INDEX('Crosswalk Particulates'!$B:$B,MATCH('2017 EPA Data'!A2737,'Crosswalk Particulates'!$A:$A,0))</f>
        <v>industry-fuel-natural gas</v>
      </c>
      <c r="G2737" s="39">
        <f>INDEX('Crosswalk Particulates'!$E:$E,MATCH('2017 EPA Data'!$B2737,'Crosswalk Particulates'!$D:$D,0))</f>
        <v>0</v>
      </c>
      <c r="H2737" s="50">
        <f t="shared" si="42"/>
        <v>0</v>
      </c>
    </row>
    <row r="2738" spans="1:8" hidden="1">
      <c r="A2738" s="31" t="s">
        <v>2497</v>
      </c>
      <c r="B2738" s="31" t="s">
        <v>2629</v>
      </c>
      <c r="C2738" s="31" t="s">
        <v>2406</v>
      </c>
      <c r="D2738" s="41">
        <v>688.64455190000001</v>
      </c>
      <c r="E2738" s="31" t="s">
        <v>2407</v>
      </c>
      <c r="F2738" s="35" t="str">
        <f>INDEX('Crosswalk Particulates'!$B:$B,MATCH('2017 EPA Data'!A2738,'Crosswalk Particulates'!$A:$A,0))</f>
        <v>Electricity Sector</v>
      </c>
      <c r="G2738" s="39">
        <f>INDEX('Crosswalk Particulates'!$E:$E,MATCH('2017 EPA Data'!$B2738,'Crosswalk Particulates'!$D:$D,0))</f>
        <v>0</v>
      </c>
      <c r="H2738" s="50">
        <f t="shared" si="42"/>
        <v>0</v>
      </c>
    </row>
    <row r="2739" spans="1:8" hidden="1">
      <c r="A2739" s="31" t="s">
        <v>2554</v>
      </c>
      <c r="B2739" s="31" t="s">
        <v>2628</v>
      </c>
      <c r="C2739" s="31" t="s">
        <v>2406</v>
      </c>
      <c r="D2739" s="41">
        <v>688.61310193096767</v>
      </c>
      <c r="E2739" s="31" t="s">
        <v>2407</v>
      </c>
      <c r="F2739" s="35" t="str">
        <f>INDEX('Crosswalk Particulates'!$B:$B,MATCH('2017 EPA Data'!A2739,'Crosswalk Particulates'!$A:$A,0))</f>
        <v>Commercial Buildings Sector</v>
      </c>
      <c r="G2739" s="39">
        <f>INDEX('Crosswalk Particulates'!$E:$E,MATCH('2017 EPA Data'!$B2739,'Crosswalk Particulates'!$D:$D,0))</f>
        <v>0</v>
      </c>
      <c r="H2739" s="50">
        <f t="shared" si="42"/>
        <v>0</v>
      </c>
    </row>
    <row r="2740" spans="1:8" hidden="1">
      <c r="A2740" s="31" t="s">
        <v>2558</v>
      </c>
      <c r="B2740" s="31" t="s">
        <v>2462</v>
      </c>
      <c r="C2740" s="31" t="s">
        <v>2406</v>
      </c>
      <c r="D2740" s="41">
        <v>688.26291178700001</v>
      </c>
      <c r="E2740" s="31" t="s">
        <v>2407</v>
      </c>
      <c r="F2740" s="35" t="str">
        <f>INDEX('Crosswalk Particulates'!$B:$B,MATCH('2017 EPA Data'!A2740,'Crosswalk Particulates'!$A:$A,0))</f>
        <v>Commercial Buildings Sector</v>
      </c>
      <c r="G2740" s="39">
        <f>INDEX('Crosswalk Particulates'!$E:$E,MATCH('2017 EPA Data'!$B2740,'Crosswalk Particulates'!$D:$D,0))</f>
        <v>0</v>
      </c>
      <c r="H2740" s="50">
        <f t="shared" si="42"/>
        <v>0</v>
      </c>
    </row>
    <row r="2741" spans="1:8" hidden="1">
      <c r="A2741" s="31" t="s">
        <v>2427</v>
      </c>
      <c r="B2741" s="31" t="s">
        <v>2526</v>
      </c>
      <c r="C2741" s="31" t="s">
        <v>2406</v>
      </c>
      <c r="D2741" s="41">
        <v>686.57938274332002</v>
      </c>
      <c r="E2741" s="31" t="s">
        <v>2407</v>
      </c>
      <c r="F2741" s="35" t="str">
        <f>INDEX('Crosswalk Particulates'!$B:$B,MATCH('2017 EPA Data'!A2741,'Crosswalk Particulates'!$A:$A,0))</f>
        <v>process-other-industry</v>
      </c>
      <c r="G2741" s="39">
        <f>INDEX('Crosswalk Particulates'!$E:$E,MATCH('2017 EPA Data'!$B2741,'Crosswalk Particulates'!$D:$D,0))</f>
        <v>0</v>
      </c>
      <c r="H2741" s="50">
        <f t="shared" si="42"/>
        <v>0</v>
      </c>
    </row>
    <row r="2742" spans="1:8" hidden="1">
      <c r="A2742" s="31" t="s">
        <v>2470</v>
      </c>
      <c r="B2742" s="31" t="s">
        <v>2510</v>
      </c>
      <c r="C2742" s="31" t="s">
        <v>2406</v>
      </c>
      <c r="D2742" s="41">
        <v>686.33805679034265</v>
      </c>
      <c r="E2742" s="31" t="s">
        <v>2407</v>
      </c>
      <c r="F2742" s="35" t="str">
        <f>INDEX('Crosswalk Particulates'!$B:$B,MATCH('2017 EPA Data'!A2742,'Crosswalk Particulates'!$A:$A,0))</f>
        <v>Electricity Sector</v>
      </c>
      <c r="G2742" s="39">
        <f>INDEX('Crosswalk Particulates'!$E:$E,MATCH('2017 EPA Data'!$B2742,'Crosswalk Particulates'!$D:$D,0))</f>
        <v>0</v>
      </c>
      <c r="H2742" s="50">
        <f t="shared" si="42"/>
        <v>0</v>
      </c>
    </row>
    <row r="2743" spans="1:8" hidden="1">
      <c r="A2743" s="31" t="s">
        <v>2475</v>
      </c>
      <c r="B2743" s="31" t="s">
        <v>2575</v>
      </c>
      <c r="C2743" s="31" t="s">
        <v>2406</v>
      </c>
      <c r="D2743" s="41">
        <v>685.05233982309994</v>
      </c>
      <c r="E2743" s="31" t="s">
        <v>2407</v>
      </c>
      <c r="F2743" s="35" t="str">
        <f>INDEX('Crosswalk Particulates'!$B:$B,MATCH('2017 EPA Data'!A2743,'Crosswalk Particulates'!$A:$A,0))</f>
        <v>process-other-industry</v>
      </c>
      <c r="G2743" s="39">
        <f>INDEX('Crosswalk Particulates'!$E:$E,MATCH('2017 EPA Data'!$B2743,'Crosswalk Particulates'!$D:$D,0))</f>
        <v>0</v>
      </c>
      <c r="H2743" s="50">
        <f t="shared" si="42"/>
        <v>0</v>
      </c>
    </row>
    <row r="2744" spans="1:8" hidden="1">
      <c r="A2744" s="31" t="s">
        <v>2544</v>
      </c>
      <c r="B2744" s="31" t="s">
        <v>2450</v>
      </c>
      <c r="C2744" s="31" t="s">
        <v>2406</v>
      </c>
      <c r="D2744" s="41">
        <v>684.46442750000006</v>
      </c>
      <c r="E2744" s="31" t="s">
        <v>2407</v>
      </c>
      <c r="F2744" s="35" t="str">
        <f>INDEX('Crosswalk Particulates'!$B:$B,MATCH('2017 EPA Data'!A2744,'Crosswalk Particulates'!$A:$A,0))</f>
        <v>Commercial Buildings Sector</v>
      </c>
      <c r="G2744" s="39">
        <f>INDEX('Crosswalk Particulates'!$E:$E,MATCH('2017 EPA Data'!$B2744,'Crosswalk Particulates'!$D:$D,0))</f>
        <v>0</v>
      </c>
      <c r="H2744" s="50">
        <f t="shared" si="42"/>
        <v>0</v>
      </c>
    </row>
    <row r="2745" spans="1:8" hidden="1">
      <c r="A2745" s="31" t="s">
        <v>2554</v>
      </c>
      <c r="B2745" s="31" t="s">
        <v>2649</v>
      </c>
      <c r="C2745" s="31" t="s">
        <v>2406</v>
      </c>
      <c r="D2745" s="41">
        <v>684.327816553503</v>
      </c>
      <c r="E2745" s="31" t="s">
        <v>2407</v>
      </c>
      <c r="F2745" s="35" t="str">
        <f>INDEX('Crosswalk Particulates'!$B:$B,MATCH('2017 EPA Data'!A2745,'Crosswalk Particulates'!$A:$A,0))</f>
        <v>Commercial Buildings Sector</v>
      </c>
      <c r="G2745" s="39">
        <f>INDEX('Crosswalk Particulates'!$E:$E,MATCH('2017 EPA Data'!$B2745,'Crosswalk Particulates'!$D:$D,0))</f>
        <v>0</v>
      </c>
      <c r="H2745" s="50">
        <f t="shared" si="42"/>
        <v>0</v>
      </c>
    </row>
    <row r="2746" spans="1:8" hidden="1">
      <c r="A2746" s="31" t="s">
        <v>2434</v>
      </c>
      <c r="B2746" s="31" t="s">
        <v>2519</v>
      </c>
      <c r="D2746" s="41">
        <v>684.04602130413559</v>
      </c>
      <c r="E2746" s="31" t="s">
        <v>2411</v>
      </c>
      <c r="F2746" s="35" t="str">
        <f>INDEX('Crosswalk Particulates'!$B:$B,MATCH('2017 EPA Data'!A2746,'Crosswalk Particulates'!$A:$A,0))</f>
        <v>Transportation Sector</v>
      </c>
      <c r="G2746" s="39">
        <f>INDEX('Crosswalk Particulates'!$E:$E,MATCH('2017 EPA Data'!$B2746,'Crosswalk Particulates'!$D:$D,0))</f>
        <v>0</v>
      </c>
      <c r="H2746" s="50">
        <f t="shared" si="42"/>
        <v>620556849.98243296</v>
      </c>
    </row>
    <row r="2747" spans="1:8" hidden="1">
      <c r="A2747" s="31" t="s">
        <v>2521</v>
      </c>
      <c r="B2747" s="31" t="s">
        <v>2615</v>
      </c>
      <c r="C2747" s="31" t="s">
        <v>2406</v>
      </c>
      <c r="D2747" s="41">
        <v>684.00959051637767</v>
      </c>
      <c r="E2747" s="31" t="s">
        <v>2407</v>
      </c>
      <c r="F2747" s="35" t="str">
        <f>INDEX('Crosswalk Particulates'!$B:$B,MATCH('2017 EPA Data'!A2747,'Crosswalk Particulates'!$A:$A,0))</f>
        <v>industry-fuel-other</v>
      </c>
      <c r="G2747" s="39">
        <f>INDEX('Crosswalk Particulates'!$E:$E,MATCH('2017 EPA Data'!$B2747,'Crosswalk Particulates'!$D:$D,0))</f>
        <v>0</v>
      </c>
      <c r="H2747" s="50">
        <f t="shared" si="42"/>
        <v>0</v>
      </c>
    </row>
    <row r="2748" spans="1:8" hidden="1">
      <c r="A2748" s="31" t="s">
        <v>2412</v>
      </c>
      <c r="B2748" s="31" t="s">
        <v>2640</v>
      </c>
      <c r="C2748" s="31" t="s">
        <v>2406</v>
      </c>
      <c r="D2748" s="41">
        <v>682.93753268305647</v>
      </c>
      <c r="E2748" s="31" t="s">
        <v>2407</v>
      </c>
      <c r="F2748" s="35" t="str">
        <f>INDEX('Crosswalk Particulates'!$B:$B,MATCH('2017 EPA Data'!A2748,'Crosswalk Particulates'!$A:$A,0))</f>
        <v>Transportation Sector</v>
      </c>
      <c r="G2748" s="39">
        <f>INDEX('Crosswalk Particulates'!$E:$E,MATCH('2017 EPA Data'!$B2748,'Crosswalk Particulates'!$D:$D,0))</f>
        <v>0</v>
      </c>
      <c r="H2748" s="50">
        <f t="shared" si="42"/>
        <v>0</v>
      </c>
    </row>
    <row r="2749" spans="1:8" hidden="1">
      <c r="A2749" s="31" t="s">
        <v>2475</v>
      </c>
      <c r="B2749" s="31" t="s">
        <v>2623</v>
      </c>
      <c r="C2749" s="31" t="s">
        <v>2406</v>
      </c>
      <c r="D2749" s="41">
        <v>680.02149999999995</v>
      </c>
      <c r="E2749" s="31" t="s">
        <v>2407</v>
      </c>
      <c r="F2749" s="35" t="str">
        <f>INDEX('Crosswalk Particulates'!$B:$B,MATCH('2017 EPA Data'!A2749,'Crosswalk Particulates'!$A:$A,0))</f>
        <v>process-other-industry</v>
      </c>
      <c r="G2749" s="39">
        <f>INDEX('Crosswalk Particulates'!$E:$E,MATCH('2017 EPA Data'!$B2749,'Crosswalk Particulates'!$D:$D,0))</f>
        <v>0</v>
      </c>
      <c r="H2749" s="50">
        <f t="shared" si="42"/>
        <v>0</v>
      </c>
    </row>
    <row r="2750" spans="1:8" hidden="1">
      <c r="A2750" s="31" t="s">
        <v>2444</v>
      </c>
      <c r="B2750" s="31" t="s">
        <v>2622</v>
      </c>
      <c r="C2750" s="31" t="s">
        <v>2406</v>
      </c>
      <c r="D2750" s="41">
        <v>680</v>
      </c>
      <c r="E2750" s="31" t="s">
        <v>2407</v>
      </c>
      <c r="F2750" s="35" t="str">
        <f>INDEX('Crosswalk Particulates'!$B:$B,MATCH('2017 EPA Data'!A2750,'Crosswalk Particulates'!$A:$A,0))</f>
        <v>process-other-industry</v>
      </c>
      <c r="G2750" s="39">
        <f>INDEX('Crosswalk Particulates'!$E:$E,MATCH('2017 EPA Data'!$B2750,'Crosswalk Particulates'!$D:$D,0))</f>
        <v>0</v>
      </c>
      <c r="H2750" s="50">
        <f t="shared" si="42"/>
        <v>0</v>
      </c>
    </row>
    <row r="2751" spans="1:8" hidden="1">
      <c r="A2751" s="31" t="s">
        <v>2485</v>
      </c>
      <c r="B2751" s="31" t="s">
        <v>2657</v>
      </c>
      <c r="C2751" s="31" t="s">
        <v>2406</v>
      </c>
      <c r="D2751" s="41">
        <v>678.73835999999994</v>
      </c>
      <c r="E2751" s="31" t="s">
        <v>2407</v>
      </c>
      <c r="F2751" s="35" t="str">
        <f>INDEX('Crosswalk Particulates'!$B:$B,MATCH('2017 EPA Data'!A2751,'Crosswalk Particulates'!$A:$A,0))</f>
        <v>industry-fuel-coal</v>
      </c>
      <c r="G2751" s="39">
        <f>INDEX('Crosswalk Particulates'!$E:$E,MATCH('2017 EPA Data'!$B2751,'Crosswalk Particulates'!$D:$D,0))</f>
        <v>0</v>
      </c>
      <c r="H2751" s="50">
        <f t="shared" si="42"/>
        <v>0</v>
      </c>
    </row>
    <row r="2752" spans="1:8" hidden="1">
      <c r="A2752" s="31" t="s">
        <v>2554</v>
      </c>
      <c r="B2752" s="31" t="s">
        <v>2511</v>
      </c>
      <c r="C2752" s="31" t="s">
        <v>2512</v>
      </c>
      <c r="D2752" s="41">
        <v>678.70292309407137</v>
      </c>
      <c r="E2752" s="31" t="s">
        <v>2407</v>
      </c>
      <c r="F2752" s="35" t="str">
        <f>INDEX('Crosswalk Particulates'!$B:$B,MATCH('2017 EPA Data'!A2752,'Crosswalk Particulates'!$A:$A,0))</f>
        <v>Commercial Buildings Sector</v>
      </c>
      <c r="G2752" s="39">
        <f>INDEX('Crosswalk Particulates'!$E:$E,MATCH('2017 EPA Data'!$B2752,'Crosswalk Particulates'!$D:$D,0))</f>
        <v>0</v>
      </c>
      <c r="H2752" s="50">
        <f t="shared" si="42"/>
        <v>0</v>
      </c>
    </row>
    <row r="2753" spans="1:8" hidden="1">
      <c r="A2753" s="31" t="s">
        <v>2442</v>
      </c>
      <c r="B2753" s="31" t="s">
        <v>2501</v>
      </c>
      <c r="C2753" s="31" t="s">
        <v>2406</v>
      </c>
      <c r="D2753" s="41">
        <v>673.77</v>
      </c>
      <c r="E2753" s="31" t="s">
        <v>2407</v>
      </c>
      <c r="F2753" s="35" t="str">
        <f>INDEX('Crosswalk Particulates'!$B:$B,MATCH('2017 EPA Data'!A2753,'Crosswalk Particulates'!$A:$A,0))</f>
        <v>process-other-industry</v>
      </c>
      <c r="G2753" s="39">
        <f>INDEX('Crosswalk Particulates'!$E:$E,MATCH('2017 EPA Data'!$B2753,'Crosswalk Particulates'!$D:$D,0))</f>
        <v>0</v>
      </c>
      <c r="H2753" s="50">
        <f t="shared" si="42"/>
        <v>0</v>
      </c>
    </row>
    <row r="2754" spans="1:8" hidden="1">
      <c r="A2754" s="31" t="s">
        <v>2467</v>
      </c>
      <c r="B2754" s="31" t="s">
        <v>2509</v>
      </c>
      <c r="C2754" s="31" t="s">
        <v>2406</v>
      </c>
      <c r="D2754" s="41">
        <v>672.57356976553001</v>
      </c>
      <c r="E2754" s="31" t="s">
        <v>2407</v>
      </c>
      <c r="F2754" s="35" t="str">
        <f>INDEX('Crosswalk Particulates'!$B:$B,MATCH('2017 EPA Data'!A2754,'Crosswalk Particulates'!$A:$A,0))</f>
        <v>process-chemicals-industry</v>
      </c>
      <c r="G2754" s="39">
        <f>INDEX('Crosswalk Particulates'!$E:$E,MATCH('2017 EPA Data'!$B2754,'Crosswalk Particulates'!$D:$D,0))</f>
        <v>0</v>
      </c>
      <c r="H2754" s="50">
        <f t="shared" si="42"/>
        <v>0</v>
      </c>
    </row>
    <row r="2755" spans="1:8" hidden="1">
      <c r="A2755" s="31" t="s">
        <v>2444</v>
      </c>
      <c r="B2755" s="31" t="s">
        <v>2447</v>
      </c>
      <c r="C2755" s="31" t="s">
        <v>2406</v>
      </c>
      <c r="D2755" s="41">
        <v>671.92156799999998</v>
      </c>
      <c r="E2755" s="31" t="s">
        <v>2407</v>
      </c>
      <c r="F2755" s="35" t="str">
        <f>INDEX('Crosswalk Particulates'!$B:$B,MATCH('2017 EPA Data'!A2755,'Crosswalk Particulates'!$A:$A,0))</f>
        <v>process-other-industry</v>
      </c>
      <c r="G2755" s="39">
        <f>INDEX('Crosswalk Particulates'!$E:$E,MATCH('2017 EPA Data'!$B2755,'Crosswalk Particulates'!$D:$D,0))</f>
        <v>0</v>
      </c>
      <c r="H2755" s="50">
        <f t="shared" si="42"/>
        <v>0</v>
      </c>
    </row>
    <row r="2756" spans="1:8" hidden="1">
      <c r="A2756" s="31" t="s">
        <v>2508</v>
      </c>
      <c r="B2756" s="31" t="s">
        <v>2539</v>
      </c>
      <c r="C2756" s="31" t="s">
        <v>2406</v>
      </c>
      <c r="D2756" s="41">
        <v>670.69209999999998</v>
      </c>
      <c r="E2756" s="31" t="s">
        <v>2407</v>
      </c>
      <c r="F2756" s="35" t="str">
        <f>INDEX('Crosswalk Particulates'!$B:$B,MATCH('2017 EPA Data'!A2756,'Crosswalk Particulates'!$A:$A,0))</f>
        <v>process-iron and steel-industry</v>
      </c>
      <c r="G2756" s="39">
        <f>INDEX('Crosswalk Particulates'!$E:$E,MATCH('2017 EPA Data'!$B2756,'Crosswalk Particulates'!$D:$D,0))</f>
        <v>0</v>
      </c>
      <c r="H2756" s="50">
        <f t="shared" ref="H2756:H2819" si="43">IF(E2756="TON",D2756/metricton_to_shortton,0)*10^6</f>
        <v>0</v>
      </c>
    </row>
    <row r="2757" spans="1:8" hidden="1">
      <c r="A2757" s="31" t="s">
        <v>2553</v>
      </c>
      <c r="B2757" s="31" t="s">
        <v>2437</v>
      </c>
      <c r="C2757" s="31" t="s">
        <v>2406</v>
      </c>
      <c r="D2757" s="41">
        <v>669.88754134162673</v>
      </c>
      <c r="E2757" s="31" t="s">
        <v>2407</v>
      </c>
      <c r="F2757" s="35" t="str">
        <f>INDEX('Crosswalk Particulates'!$B:$B,MATCH('2017 EPA Data'!A2757,'Crosswalk Particulates'!$A:$A,0))</f>
        <v>Commercial Buildings Sector</v>
      </c>
      <c r="G2757" s="39">
        <f>INDEX('Crosswalk Particulates'!$E:$E,MATCH('2017 EPA Data'!$B2757,'Crosswalk Particulates'!$D:$D,0))</f>
        <v>0</v>
      </c>
      <c r="H2757" s="50">
        <f t="shared" si="43"/>
        <v>0</v>
      </c>
    </row>
    <row r="2758" spans="1:8" hidden="1">
      <c r="A2758" s="31" t="s">
        <v>2470</v>
      </c>
      <c r="B2758" s="31" t="s">
        <v>2422</v>
      </c>
      <c r="C2758" s="31" t="s">
        <v>2406</v>
      </c>
      <c r="D2758" s="41">
        <v>667.56665053874997</v>
      </c>
      <c r="E2758" s="31" t="s">
        <v>2407</v>
      </c>
      <c r="F2758" s="35" t="str">
        <f>INDEX('Crosswalk Particulates'!$B:$B,MATCH('2017 EPA Data'!A2758,'Crosswalk Particulates'!$A:$A,0))</f>
        <v>Electricity Sector</v>
      </c>
      <c r="G2758" s="39">
        <f>INDEX('Crosswalk Particulates'!$E:$E,MATCH('2017 EPA Data'!$B2758,'Crosswalk Particulates'!$D:$D,0))</f>
        <v>0</v>
      </c>
      <c r="H2758" s="50">
        <f t="shared" si="43"/>
        <v>0</v>
      </c>
    </row>
    <row r="2759" spans="1:8" hidden="1">
      <c r="A2759" s="31" t="s">
        <v>2481</v>
      </c>
      <c r="B2759" s="31" t="s">
        <v>2643</v>
      </c>
      <c r="C2759" s="31" t="s">
        <v>2406</v>
      </c>
      <c r="D2759" s="41">
        <v>665.952</v>
      </c>
      <c r="E2759" s="31" t="s">
        <v>2407</v>
      </c>
      <c r="F2759" s="35" t="str">
        <f>INDEX('Crosswalk Particulates'!$B:$B,MATCH('2017 EPA Data'!A2759,'Crosswalk Particulates'!$A:$A,0))</f>
        <v>process-ngps-industry</v>
      </c>
      <c r="G2759" s="39">
        <f>INDEX('Crosswalk Particulates'!$E:$E,MATCH('2017 EPA Data'!$B2759,'Crosswalk Particulates'!$D:$D,0))</f>
        <v>0</v>
      </c>
      <c r="H2759" s="50">
        <f t="shared" si="43"/>
        <v>0</v>
      </c>
    </row>
    <row r="2760" spans="1:8" hidden="1">
      <c r="A2760" s="31" t="s">
        <v>2536</v>
      </c>
      <c r="B2760" s="31" t="s">
        <v>2642</v>
      </c>
      <c r="D2760" s="41">
        <v>665.33509971360957</v>
      </c>
      <c r="E2760" s="31" t="s">
        <v>2411</v>
      </c>
      <c r="F2760" s="35" t="str">
        <f>INDEX('Crosswalk Particulates'!$B:$B,MATCH('2017 EPA Data'!A2760,'Crosswalk Particulates'!$A:$A,0))</f>
        <v>process-mining-industry</v>
      </c>
      <c r="G2760" s="39">
        <f>INDEX('Crosswalk Particulates'!$E:$E,MATCH('2017 EPA Data'!$B2760,'Crosswalk Particulates'!$D:$D,0))</f>
        <v>0</v>
      </c>
      <c r="H2760" s="50">
        <f t="shared" si="43"/>
        <v>603582567.25749528</v>
      </c>
    </row>
    <row r="2761" spans="1:8" hidden="1">
      <c r="A2761" s="31" t="s">
        <v>2442</v>
      </c>
      <c r="B2761" s="31" t="s">
        <v>2511</v>
      </c>
      <c r="C2761" s="31" t="s">
        <v>2512</v>
      </c>
      <c r="D2761" s="41">
        <v>664.49337200000002</v>
      </c>
      <c r="E2761" s="31" t="s">
        <v>2407</v>
      </c>
      <c r="F2761" s="35" t="str">
        <f>INDEX('Crosswalk Particulates'!$B:$B,MATCH('2017 EPA Data'!A2761,'Crosswalk Particulates'!$A:$A,0))</f>
        <v>process-other-industry</v>
      </c>
      <c r="G2761" s="39">
        <f>INDEX('Crosswalk Particulates'!$E:$E,MATCH('2017 EPA Data'!$B2761,'Crosswalk Particulates'!$D:$D,0))</f>
        <v>0</v>
      </c>
      <c r="H2761" s="50">
        <f t="shared" si="43"/>
        <v>0</v>
      </c>
    </row>
    <row r="2762" spans="1:8" hidden="1">
      <c r="A2762" s="31" t="s">
        <v>2440</v>
      </c>
      <c r="B2762" s="31" t="s">
        <v>2503</v>
      </c>
      <c r="C2762" s="31" t="s">
        <v>2406</v>
      </c>
      <c r="D2762" s="41">
        <v>660.79352626005902</v>
      </c>
      <c r="E2762" s="31" t="s">
        <v>2407</v>
      </c>
      <c r="F2762" s="35" t="str">
        <f>INDEX('Crosswalk Particulates'!$B:$B,MATCH('2017 EPA Data'!A2762,'Crosswalk Particulates'!$A:$A,0))</f>
        <v>industry-fuel-natural gas</v>
      </c>
      <c r="G2762" s="39">
        <f>INDEX('Crosswalk Particulates'!$E:$E,MATCH('2017 EPA Data'!$B2762,'Crosswalk Particulates'!$D:$D,0))</f>
        <v>0</v>
      </c>
      <c r="H2762" s="50">
        <f t="shared" si="43"/>
        <v>0</v>
      </c>
    </row>
    <row r="2763" spans="1:8" hidden="1">
      <c r="A2763" s="31" t="s">
        <v>2443</v>
      </c>
      <c r="B2763" s="31" t="s">
        <v>2542</v>
      </c>
      <c r="C2763" s="31" t="s">
        <v>2406</v>
      </c>
      <c r="D2763" s="41">
        <v>660.24431964588234</v>
      </c>
      <c r="E2763" s="31" t="s">
        <v>2407</v>
      </c>
      <c r="F2763" s="35" t="str">
        <f>INDEX('Crosswalk Particulates'!$B:$B,MATCH('2017 EPA Data'!A2763,'Crosswalk Particulates'!$A:$A,0))</f>
        <v>Transportation Sector</v>
      </c>
      <c r="G2763" s="39">
        <f>INDEX('Crosswalk Particulates'!$E:$E,MATCH('2017 EPA Data'!$B2763,'Crosswalk Particulates'!$D:$D,0))</f>
        <v>0</v>
      </c>
      <c r="H2763" s="50">
        <f t="shared" si="43"/>
        <v>0</v>
      </c>
    </row>
    <row r="2764" spans="1:8" hidden="1">
      <c r="A2764" s="31" t="s">
        <v>2443</v>
      </c>
      <c r="B2764" s="31" t="s">
        <v>2618</v>
      </c>
      <c r="C2764" s="31" t="s">
        <v>2406</v>
      </c>
      <c r="D2764" s="41">
        <v>660.24431964588234</v>
      </c>
      <c r="E2764" s="31" t="s">
        <v>2407</v>
      </c>
      <c r="F2764" s="35" t="str">
        <f>INDEX('Crosswalk Particulates'!$B:$B,MATCH('2017 EPA Data'!A2764,'Crosswalk Particulates'!$A:$A,0))</f>
        <v>Transportation Sector</v>
      </c>
      <c r="G2764" s="39">
        <f>INDEX('Crosswalk Particulates'!$E:$E,MATCH('2017 EPA Data'!$B2764,'Crosswalk Particulates'!$D:$D,0))</f>
        <v>0</v>
      </c>
      <c r="H2764" s="50">
        <f t="shared" si="43"/>
        <v>0</v>
      </c>
    </row>
    <row r="2765" spans="1:8" hidden="1">
      <c r="A2765" s="31" t="s">
        <v>2444</v>
      </c>
      <c r="B2765" s="31" t="s">
        <v>2429</v>
      </c>
      <c r="C2765" s="31" t="s">
        <v>2406</v>
      </c>
      <c r="D2765" s="41">
        <v>660</v>
      </c>
      <c r="E2765" s="31" t="s">
        <v>2407</v>
      </c>
      <c r="F2765" s="35" t="str">
        <f>INDEX('Crosswalk Particulates'!$B:$B,MATCH('2017 EPA Data'!A2765,'Crosswalk Particulates'!$A:$A,0))</f>
        <v>process-other-industry</v>
      </c>
      <c r="G2765" s="39">
        <f>INDEX('Crosswalk Particulates'!$E:$E,MATCH('2017 EPA Data'!$B2765,'Crosswalk Particulates'!$D:$D,0))</f>
        <v>0</v>
      </c>
      <c r="H2765" s="50">
        <f t="shared" si="43"/>
        <v>0</v>
      </c>
    </row>
    <row r="2766" spans="1:8" hidden="1">
      <c r="A2766" s="31" t="s">
        <v>2435</v>
      </c>
      <c r="B2766" s="31" t="s">
        <v>2530</v>
      </c>
      <c r="C2766" s="31" t="s">
        <v>2406</v>
      </c>
      <c r="D2766" s="41">
        <v>655.03298965399995</v>
      </c>
      <c r="E2766" s="31" t="s">
        <v>2407</v>
      </c>
      <c r="F2766" s="35" t="str">
        <f>INDEX('Crosswalk Particulates'!$B:$B,MATCH('2017 EPA Data'!A2766,'Crosswalk Particulates'!$A:$A,0))</f>
        <v>process-other-industry</v>
      </c>
      <c r="G2766" s="39">
        <f>INDEX('Crosswalk Particulates'!$E:$E,MATCH('2017 EPA Data'!$B2766,'Crosswalk Particulates'!$D:$D,0))</f>
        <v>0</v>
      </c>
      <c r="H2766" s="50">
        <f t="shared" si="43"/>
        <v>0</v>
      </c>
    </row>
    <row r="2767" spans="1:8" hidden="1">
      <c r="A2767" s="31" t="s">
        <v>2438</v>
      </c>
      <c r="B2767" s="31" t="s">
        <v>2506</v>
      </c>
      <c r="C2767" s="31" t="s">
        <v>2406</v>
      </c>
      <c r="D2767" s="41">
        <v>654.24374856379598</v>
      </c>
      <c r="E2767" s="31" t="s">
        <v>2407</v>
      </c>
      <c r="F2767" s="35" t="str">
        <f>INDEX('Crosswalk Particulates'!$B:$B,MATCH('2017 EPA Data'!A2767,'Crosswalk Particulates'!$A:$A,0))</f>
        <v>Residential Buildings Sector</v>
      </c>
      <c r="G2767" s="39">
        <f>INDEX('Crosswalk Particulates'!$E:$E,MATCH('2017 EPA Data'!$B2767,'Crosswalk Particulates'!$D:$D,0))</f>
        <v>0</v>
      </c>
      <c r="H2767" s="50">
        <f t="shared" si="43"/>
        <v>0</v>
      </c>
    </row>
    <row r="2768" spans="1:8" hidden="1">
      <c r="A2768" s="31" t="s">
        <v>2408</v>
      </c>
      <c r="B2768" s="31" t="s">
        <v>2667</v>
      </c>
      <c r="C2768" s="31" t="s">
        <v>2406</v>
      </c>
      <c r="D2768" s="41">
        <v>653.17367602000002</v>
      </c>
      <c r="E2768" s="31" t="s">
        <v>2407</v>
      </c>
      <c r="F2768" s="35" t="str">
        <f>INDEX('Crosswalk Particulates'!$B:$B,MATCH('2017 EPA Data'!A2768,'Crosswalk Particulates'!$A:$A,0))</f>
        <v>process-other-industry</v>
      </c>
      <c r="G2768" s="39">
        <f>INDEX('Crosswalk Particulates'!$E:$E,MATCH('2017 EPA Data'!$B2768,'Crosswalk Particulates'!$D:$D,0))</f>
        <v>0</v>
      </c>
      <c r="H2768" s="50">
        <f t="shared" si="43"/>
        <v>0</v>
      </c>
    </row>
    <row r="2769" spans="1:8" hidden="1">
      <c r="A2769" s="31" t="s">
        <v>2491</v>
      </c>
      <c r="B2769" s="31" t="s">
        <v>2500</v>
      </c>
      <c r="C2769" s="31" t="s">
        <v>2406</v>
      </c>
      <c r="D2769" s="41">
        <v>651.94560000000001</v>
      </c>
      <c r="E2769" s="31" t="s">
        <v>2407</v>
      </c>
      <c r="F2769" s="35" t="str">
        <f>INDEX('Crosswalk Particulates'!$B:$B,MATCH('2017 EPA Data'!A2769,'Crosswalk Particulates'!$A:$A,0))</f>
        <v>process-other-industry</v>
      </c>
      <c r="G2769" s="39">
        <f>INDEX('Crosswalk Particulates'!$E:$E,MATCH('2017 EPA Data'!$B2769,'Crosswalk Particulates'!$D:$D,0))</f>
        <v>0</v>
      </c>
      <c r="H2769" s="50">
        <f t="shared" si="43"/>
        <v>0</v>
      </c>
    </row>
    <row r="2770" spans="1:8" hidden="1">
      <c r="A2770" s="31" t="s">
        <v>2461</v>
      </c>
      <c r="B2770" s="31" t="s">
        <v>2432</v>
      </c>
      <c r="C2770" s="31" t="s">
        <v>2406</v>
      </c>
      <c r="D2770" s="41">
        <v>651.6</v>
      </c>
      <c r="E2770" s="31" t="s">
        <v>2407</v>
      </c>
      <c r="F2770" s="35" t="str">
        <f>INDEX('Crosswalk Particulates'!$B:$B,MATCH('2017 EPA Data'!A2770,'Crosswalk Particulates'!$A:$A,0))</f>
        <v>process-other-industry</v>
      </c>
      <c r="G2770" s="39">
        <f>INDEX('Crosswalk Particulates'!$E:$E,MATCH('2017 EPA Data'!$B2770,'Crosswalk Particulates'!$D:$D,0))</f>
        <v>0</v>
      </c>
      <c r="H2770" s="50">
        <f t="shared" si="43"/>
        <v>0</v>
      </c>
    </row>
    <row r="2771" spans="1:8" hidden="1">
      <c r="A2771" s="31" t="s">
        <v>2442</v>
      </c>
      <c r="B2771" s="31" t="s">
        <v>2500</v>
      </c>
      <c r="C2771" s="31" t="s">
        <v>2406</v>
      </c>
      <c r="D2771" s="41">
        <v>650.41782999999998</v>
      </c>
      <c r="E2771" s="31" t="s">
        <v>2407</v>
      </c>
      <c r="F2771" s="35" t="str">
        <f>INDEX('Crosswalk Particulates'!$B:$B,MATCH('2017 EPA Data'!A2771,'Crosswalk Particulates'!$A:$A,0))</f>
        <v>process-other-industry</v>
      </c>
      <c r="G2771" s="39">
        <f>INDEX('Crosswalk Particulates'!$E:$E,MATCH('2017 EPA Data'!$B2771,'Crosswalk Particulates'!$D:$D,0))</f>
        <v>0</v>
      </c>
      <c r="H2771" s="50">
        <f t="shared" si="43"/>
        <v>0</v>
      </c>
    </row>
    <row r="2772" spans="1:8" hidden="1">
      <c r="A2772" s="31" t="s">
        <v>2408</v>
      </c>
      <c r="B2772" s="31" t="s">
        <v>2678</v>
      </c>
      <c r="C2772" s="31" t="s">
        <v>2406</v>
      </c>
      <c r="D2772" s="41">
        <v>649.35</v>
      </c>
      <c r="E2772" s="31" t="s">
        <v>2407</v>
      </c>
      <c r="F2772" s="35" t="str">
        <f>INDEX('Crosswalk Particulates'!$B:$B,MATCH('2017 EPA Data'!A2772,'Crosswalk Particulates'!$A:$A,0))</f>
        <v>process-other-industry</v>
      </c>
      <c r="G2772" s="39">
        <f>INDEX('Crosswalk Particulates'!$E:$E,MATCH('2017 EPA Data'!$B2772,'Crosswalk Particulates'!$D:$D,0))</f>
        <v>0</v>
      </c>
      <c r="H2772" s="50">
        <f t="shared" si="43"/>
        <v>0</v>
      </c>
    </row>
    <row r="2773" spans="1:8" hidden="1">
      <c r="A2773" s="31" t="s">
        <v>2481</v>
      </c>
      <c r="B2773" s="31" t="s">
        <v>2486</v>
      </c>
      <c r="C2773" s="31" t="s">
        <v>2410</v>
      </c>
      <c r="D2773" s="41">
        <v>648.51637201819995</v>
      </c>
      <c r="E2773" s="31" t="s">
        <v>2411</v>
      </c>
      <c r="F2773" s="35" t="str">
        <f>INDEX('Crosswalk Particulates'!$B:$B,MATCH('2017 EPA Data'!A2773,'Crosswalk Particulates'!$A:$A,0))</f>
        <v>process-ngps-industry</v>
      </c>
      <c r="G2773" s="39" t="str">
        <f>INDEX('Crosswalk Particulates'!$E:$E,MATCH('2017 EPA Data'!$B2773,'Crosswalk Particulates'!$D:$D,0))</f>
        <v>CH4</v>
      </c>
      <c r="H2773" s="50">
        <f t="shared" si="43"/>
        <v>588324856.00076199</v>
      </c>
    </row>
    <row r="2774" spans="1:8" hidden="1">
      <c r="A2774" s="31" t="s">
        <v>2427</v>
      </c>
      <c r="B2774" s="31" t="s">
        <v>2651</v>
      </c>
      <c r="C2774" s="31" t="s">
        <v>2406</v>
      </c>
      <c r="D2774" s="41">
        <v>646.65</v>
      </c>
      <c r="E2774" s="31" t="s">
        <v>2407</v>
      </c>
      <c r="F2774" s="35" t="str">
        <f>INDEX('Crosswalk Particulates'!$B:$B,MATCH('2017 EPA Data'!A2774,'Crosswalk Particulates'!$A:$A,0))</f>
        <v>process-other-industry</v>
      </c>
      <c r="G2774" s="39">
        <f>INDEX('Crosswalk Particulates'!$E:$E,MATCH('2017 EPA Data'!$B2774,'Crosswalk Particulates'!$D:$D,0))</f>
        <v>0</v>
      </c>
      <c r="H2774" s="50">
        <f t="shared" si="43"/>
        <v>0</v>
      </c>
    </row>
    <row r="2775" spans="1:8" hidden="1">
      <c r="A2775" s="31" t="s">
        <v>2473</v>
      </c>
      <c r="B2775" s="31" t="s">
        <v>2615</v>
      </c>
      <c r="C2775" s="31" t="s">
        <v>2406</v>
      </c>
      <c r="D2775" s="41">
        <v>644.06511618318405</v>
      </c>
      <c r="E2775" s="31" t="s">
        <v>2407</v>
      </c>
      <c r="F2775" s="35" t="str">
        <f>INDEX('Crosswalk Particulates'!$B:$B,MATCH('2017 EPA Data'!A2775,'Crosswalk Particulates'!$A:$A,0))</f>
        <v>Electricity Sector</v>
      </c>
      <c r="G2775" s="39">
        <f>INDEX('Crosswalk Particulates'!$E:$E,MATCH('2017 EPA Data'!$B2775,'Crosswalk Particulates'!$D:$D,0))</f>
        <v>0</v>
      </c>
      <c r="H2775" s="50">
        <f t="shared" si="43"/>
        <v>0</v>
      </c>
    </row>
    <row r="2776" spans="1:8" hidden="1">
      <c r="A2776" s="31" t="s">
        <v>2408</v>
      </c>
      <c r="B2776" s="31" t="s">
        <v>2651</v>
      </c>
      <c r="C2776" s="31" t="s">
        <v>2406</v>
      </c>
      <c r="D2776" s="41">
        <v>643.33819000000005</v>
      </c>
      <c r="E2776" s="31" t="s">
        <v>2407</v>
      </c>
      <c r="F2776" s="35" t="str">
        <f>INDEX('Crosswalk Particulates'!$B:$B,MATCH('2017 EPA Data'!A2776,'Crosswalk Particulates'!$A:$A,0))</f>
        <v>process-other-industry</v>
      </c>
      <c r="G2776" s="39">
        <f>INDEX('Crosswalk Particulates'!$E:$E,MATCH('2017 EPA Data'!$B2776,'Crosswalk Particulates'!$D:$D,0))</f>
        <v>0</v>
      </c>
      <c r="H2776" s="50">
        <f t="shared" si="43"/>
        <v>0</v>
      </c>
    </row>
    <row r="2777" spans="1:8" hidden="1">
      <c r="A2777" s="31" t="s">
        <v>2497</v>
      </c>
      <c r="B2777" s="31" t="s">
        <v>2437</v>
      </c>
      <c r="C2777" s="31" t="s">
        <v>2406</v>
      </c>
      <c r="D2777" s="41">
        <v>642.26376949999997</v>
      </c>
      <c r="E2777" s="31" t="s">
        <v>2407</v>
      </c>
      <c r="F2777" s="35" t="str">
        <f>INDEX('Crosswalk Particulates'!$B:$B,MATCH('2017 EPA Data'!A2777,'Crosswalk Particulates'!$A:$A,0))</f>
        <v>Electricity Sector</v>
      </c>
      <c r="G2777" s="39">
        <f>INDEX('Crosswalk Particulates'!$E:$E,MATCH('2017 EPA Data'!$B2777,'Crosswalk Particulates'!$D:$D,0))</f>
        <v>0</v>
      </c>
      <c r="H2777" s="50">
        <f t="shared" si="43"/>
        <v>0</v>
      </c>
    </row>
    <row r="2778" spans="1:8" hidden="1">
      <c r="A2778" s="31" t="s">
        <v>2544</v>
      </c>
      <c r="B2778" s="31" t="s">
        <v>2590</v>
      </c>
      <c r="C2778" s="31" t="s">
        <v>2406</v>
      </c>
      <c r="D2778" s="41">
        <v>641.31488894793745</v>
      </c>
      <c r="E2778" s="31" t="s">
        <v>2407</v>
      </c>
      <c r="F2778" s="35" t="str">
        <f>INDEX('Crosswalk Particulates'!$B:$B,MATCH('2017 EPA Data'!A2778,'Crosswalk Particulates'!$A:$A,0))</f>
        <v>Commercial Buildings Sector</v>
      </c>
      <c r="G2778" s="39">
        <f>INDEX('Crosswalk Particulates'!$E:$E,MATCH('2017 EPA Data'!$B2778,'Crosswalk Particulates'!$D:$D,0))</f>
        <v>0</v>
      </c>
      <c r="H2778" s="50">
        <f t="shared" si="43"/>
        <v>0</v>
      </c>
    </row>
    <row r="2779" spans="1:8" hidden="1">
      <c r="A2779" s="31" t="s">
        <v>2438</v>
      </c>
      <c r="B2779" s="31" t="s">
        <v>2621</v>
      </c>
      <c r="D2779" s="41">
        <v>640.88929521772002</v>
      </c>
      <c r="E2779" s="31" t="s">
        <v>2411</v>
      </c>
      <c r="F2779" s="35" t="str">
        <f>INDEX('Crosswalk Particulates'!$B:$B,MATCH('2017 EPA Data'!A2779,'Crosswalk Particulates'!$A:$A,0))</f>
        <v>Residential Buildings Sector</v>
      </c>
      <c r="G2779" s="39">
        <f>INDEX('Crosswalk Particulates'!$E:$E,MATCH('2017 EPA Data'!$B2779,'Crosswalk Particulates'!$D:$D,0))</f>
        <v>0</v>
      </c>
      <c r="H2779" s="50">
        <f t="shared" si="43"/>
        <v>581405680.0879246</v>
      </c>
    </row>
    <row r="2780" spans="1:8" hidden="1">
      <c r="A2780" s="31" t="s">
        <v>2427</v>
      </c>
      <c r="B2780" s="31" t="s">
        <v>2595</v>
      </c>
      <c r="C2780" s="31" t="s">
        <v>2406</v>
      </c>
      <c r="D2780" s="41">
        <v>640.36871794779995</v>
      </c>
      <c r="E2780" s="31" t="s">
        <v>2407</v>
      </c>
      <c r="F2780" s="35" t="str">
        <f>INDEX('Crosswalk Particulates'!$B:$B,MATCH('2017 EPA Data'!A2780,'Crosswalk Particulates'!$A:$A,0))</f>
        <v>process-other-industry</v>
      </c>
      <c r="G2780" s="39">
        <f>INDEX('Crosswalk Particulates'!$E:$E,MATCH('2017 EPA Data'!$B2780,'Crosswalk Particulates'!$D:$D,0))</f>
        <v>0</v>
      </c>
      <c r="H2780" s="50">
        <f t="shared" si="43"/>
        <v>0</v>
      </c>
    </row>
    <row r="2781" spans="1:8" hidden="1">
      <c r="A2781" s="31" t="s">
        <v>2440</v>
      </c>
      <c r="B2781" s="31" t="s">
        <v>2535</v>
      </c>
      <c r="C2781" s="31" t="s">
        <v>2406</v>
      </c>
      <c r="D2781" s="41">
        <v>639.63691682000001</v>
      </c>
      <c r="E2781" s="31" t="s">
        <v>2407</v>
      </c>
      <c r="F2781" s="35" t="str">
        <f>INDEX('Crosswalk Particulates'!$B:$B,MATCH('2017 EPA Data'!A2781,'Crosswalk Particulates'!$A:$A,0))</f>
        <v>industry-fuel-natural gas</v>
      </c>
      <c r="G2781" s="39">
        <f>INDEX('Crosswalk Particulates'!$E:$E,MATCH('2017 EPA Data'!$B2781,'Crosswalk Particulates'!$D:$D,0))</f>
        <v>0</v>
      </c>
      <c r="H2781" s="50">
        <f t="shared" si="43"/>
        <v>0</v>
      </c>
    </row>
    <row r="2782" spans="1:8" hidden="1">
      <c r="A2782" s="31" t="s">
        <v>2434</v>
      </c>
      <c r="B2782" s="31" t="s">
        <v>2564</v>
      </c>
      <c r="C2782" s="31" t="s">
        <v>2406</v>
      </c>
      <c r="D2782" s="41">
        <v>639.41445315994588</v>
      </c>
      <c r="E2782" s="31" t="s">
        <v>2407</v>
      </c>
      <c r="F2782" s="35" t="str">
        <f>INDEX('Crosswalk Particulates'!$B:$B,MATCH('2017 EPA Data'!A2782,'Crosswalk Particulates'!$A:$A,0))</f>
        <v>Transportation Sector</v>
      </c>
      <c r="G2782" s="39">
        <f>INDEX('Crosswalk Particulates'!$E:$E,MATCH('2017 EPA Data'!$B2782,'Crosswalk Particulates'!$D:$D,0))</f>
        <v>0</v>
      </c>
      <c r="H2782" s="50">
        <f t="shared" si="43"/>
        <v>0</v>
      </c>
    </row>
    <row r="2783" spans="1:8" hidden="1">
      <c r="A2783" s="31" t="s">
        <v>2423</v>
      </c>
      <c r="B2783" s="31" t="s">
        <v>2542</v>
      </c>
      <c r="C2783" s="31" t="s">
        <v>2406</v>
      </c>
      <c r="D2783" s="41">
        <v>632.32180459454025</v>
      </c>
      <c r="E2783" s="31" t="s">
        <v>2407</v>
      </c>
      <c r="F2783" s="35" t="str">
        <f>INDEX('Crosswalk Particulates'!$B:$B,MATCH('2017 EPA Data'!A2783,'Crosswalk Particulates'!$A:$A,0))</f>
        <v>Other-EPA</v>
      </c>
      <c r="G2783" s="39">
        <f>INDEX('Crosswalk Particulates'!$E:$E,MATCH('2017 EPA Data'!$B2783,'Crosswalk Particulates'!$D:$D,0))</f>
        <v>0</v>
      </c>
      <c r="H2783" s="50">
        <f t="shared" si="43"/>
        <v>0</v>
      </c>
    </row>
    <row r="2784" spans="1:8" hidden="1">
      <c r="A2784" s="31" t="s">
        <v>2553</v>
      </c>
      <c r="B2784" s="31" t="s">
        <v>2523</v>
      </c>
      <c r="D2784" s="41">
        <v>631.65152153722784</v>
      </c>
      <c r="E2784" s="31" t="s">
        <v>2411</v>
      </c>
      <c r="F2784" s="35" t="str">
        <f>INDEX('Crosswalk Particulates'!$B:$B,MATCH('2017 EPA Data'!A2784,'Crosswalk Particulates'!$A:$A,0))</f>
        <v>Commercial Buildings Sector</v>
      </c>
      <c r="G2784" s="39" t="str">
        <f>INDEX('Crosswalk Particulates'!$E:$E,MATCH('2017 EPA Data'!$B2784,'Crosswalk Particulates'!$D:$D,0))</f>
        <v>OC</v>
      </c>
      <c r="H2784" s="50">
        <f t="shared" si="43"/>
        <v>573025302.80703974</v>
      </c>
    </row>
    <row r="2785" spans="1:8" hidden="1">
      <c r="A2785" s="31" t="s">
        <v>2470</v>
      </c>
      <c r="B2785" s="31" t="s">
        <v>2617</v>
      </c>
      <c r="C2785" s="31" t="s">
        <v>2406</v>
      </c>
      <c r="D2785" s="41">
        <v>631.26522669654605</v>
      </c>
      <c r="E2785" s="31" t="s">
        <v>2407</v>
      </c>
      <c r="F2785" s="35" t="str">
        <f>INDEX('Crosswalk Particulates'!$B:$B,MATCH('2017 EPA Data'!A2785,'Crosswalk Particulates'!$A:$A,0))</f>
        <v>Electricity Sector</v>
      </c>
      <c r="G2785" s="39">
        <f>INDEX('Crosswalk Particulates'!$E:$E,MATCH('2017 EPA Data'!$B2785,'Crosswalk Particulates'!$D:$D,0))</f>
        <v>0</v>
      </c>
      <c r="H2785" s="50">
        <f t="shared" si="43"/>
        <v>0</v>
      </c>
    </row>
    <row r="2786" spans="1:8" hidden="1">
      <c r="A2786" s="31" t="s">
        <v>2490</v>
      </c>
      <c r="B2786" s="31" t="s">
        <v>2661</v>
      </c>
      <c r="C2786" s="31" t="s">
        <v>2406</v>
      </c>
      <c r="D2786" s="41">
        <v>630.59817008000005</v>
      </c>
      <c r="E2786" s="31" t="s">
        <v>2407</v>
      </c>
      <c r="F2786" s="35" t="str">
        <f>INDEX('Crosswalk Particulates'!$B:$B,MATCH('2017 EPA Data'!A2786,'Crosswalk Particulates'!$A:$A,0))</f>
        <v>Commercial Buildings Sector</v>
      </c>
      <c r="G2786" s="39">
        <f>INDEX('Crosswalk Particulates'!$E:$E,MATCH('2017 EPA Data'!$B2786,'Crosswalk Particulates'!$D:$D,0))</f>
        <v>0</v>
      </c>
      <c r="H2786" s="50">
        <f t="shared" si="43"/>
        <v>0</v>
      </c>
    </row>
    <row r="2787" spans="1:8" hidden="1">
      <c r="A2787" s="31" t="s">
        <v>2467</v>
      </c>
      <c r="B2787" s="31" t="s">
        <v>2645</v>
      </c>
      <c r="C2787" s="31" t="s">
        <v>2406</v>
      </c>
      <c r="D2787" s="41">
        <v>629.92539099999999</v>
      </c>
      <c r="E2787" s="31" t="s">
        <v>2407</v>
      </c>
      <c r="F2787" s="35" t="str">
        <f>INDEX('Crosswalk Particulates'!$B:$B,MATCH('2017 EPA Data'!A2787,'Crosswalk Particulates'!$A:$A,0))</f>
        <v>process-chemicals-industry</v>
      </c>
      <c r="G2787" s="39">
        <f>INDEX('Crosswalk Particulates'!$E:$E,MATCH('2017 EPA Data'!$B2787,'Crosswalk Particulates'!$D:$D,0))</f>
        <v>0</v>
      </c>
      <c r="H2787" s="50">
        <f t="shared" si="43"/>
        <v>0</v>
      </c>
    </row>
    <row r="2788" spans="1:8" hidden="1">
      <c r="A2788" s="31" t="s">
        <v>2474</v>
      </c>
      <c r="B2788" s="31" t="s">
        <v>2503</v>
      </c>
      <c r="C2788" s="31" t="s">
        <v>2406</v>
      </c>
      <c r="D2788" s="41">
        <v>629.28435881578343</v>
      </c>
      <c r="E2788" s="31" t="s">
        <v>2407</v>
      </c>
      <c r="F2788" s="35" t="str">
        <f>INDEX('Crosswalk Particulates'!$B:$B,MATCH('2017 EPA Data'!A2788,'Crosswalk Particulates'!$A:$A,0))</f>
        <v>process-other-industry</v>
      </c>
      <c r="G2788" s="39">
        <f>INDEX('Crosswalk Particulates'!$E:$E,MATCH('2017 EPA Data'!$B2788,'Crosswalk Particulates'!$D:$D,0))</f>
        <v>0</v>
      </c>
      <c r="H2788" s="50">
        <f t="shared" si="43"/>
        <v>0</v>
      </c>
    </row>
    <row r="2789" spans="1:8" hidden="1">
      <c r="A2789" s="31" t="s">
        <v>2485</v>
      </c>
      <c r="B2789" s="31" t="s">
        <v>2514</v>
      </c>
      <c r="C2789" s="31" t="s">
        <v>2406</v>
      </c>
      <c r="D2789" s="41">
        <v>628.32263341248063</v>
      </c>
      <c r="E2789" s="31" t="s">
        <v>2407</v>
      </c>
      <c r="F2789" s="35" t="str">
        <f>INDEX('Crosswalk Particulates'!$B:$B,MATCH('2017 EPA Data'!A2789,'Crosswalk Particulates'!$A:$A,0))</f>
        <v>industry-fuel-coal</v>
      </c>
      <c r="G2789" s="39">
        <f>INDEX('Crosswalk Particulates'!$E:$E,MATCH('2017 EPA Data'!$B2789,'Crosswalk Particulates'!$D:$D,0))</f>
        <v>0</v>
      </c>
      <c r="H2789" s="50">
        <f t="shared" si="43"/>
        <v>0</v>
      </c>
    </row>
    <row r="2790" spans="1:8" hidden="1">
      <c r="A2790" s="31" t="s">
        <v>2416</v>
      </c>
      <c r="B2790" s="31" t="s">
        <v>2525</v>
      </c>
      <c r="C2790" s="31" t="s">
        <v>2406</v>
      </c>
      <c r="D2790" s="41">
        <v>627.64836084977503</v>
      </c>
      <c r="E2790" s="31" t="s">
        <v>2407</v>
      </c>
      <c r="F2790" s="35" t="str">
        <f>INDEX('Crosswalk Particulates'!$B:$B,MATCH('2017 EPA Data'!A2790,'Crosswalk Particulates'!$A:$A,0))</f>
        <v>Transportation Sector</v>
      </c>
      <c r="G2790" s="39">
        <f>INDEX('Crosswalk Particulates'!$E:$E,MATCH('2017 EPA Data'!$B2790,'Crosswalk Particulates'!$D:$D,0))</f>
        <v>0</v>
      </c>
      <c r="H2790" s="50">
        <f t="shared" si="43"/>
        <v>0</v>
      </c>
    </row>
    <row r="2791" spans="1:8" hidden="1">
      <c r="A2791" s="31" t="s">
        <v>2497</v>
      </c>
      <c r="B2791" s="31" t="s">
        <v>2571</v>
      </c>
      <c r="C2791" s="31" t="s">
        <v>2406</v>
      </c>
      <c r="D2791" s="41">
        <v>627.28189999999995</v>
      </c>
      <c r="E2791" s="31" t="s">
        <v>2407</v>
      </c>
      <c r="F2791" s="35" t="str">
        <f>INDEX('Crosswalk Particulates'!$B:$B,MATCH('2017 EPA Data'!A2791,'Crosswalk Particulates'!$A:$A,0))</f>
        <v>Electricity Sector</v>
      </c>
      <c r="G2791" s="39">
        <f>INDEX('Crosswalk Particulates'!$E:$E,MATCH('2017 EPA Data'!$B2791,'Crosswalk Particulates'!$D:$D,0))</f>
        <v>0</v>
      </c>
      <c r="H2791" s="50">
        <f t="shared" si="43"/>
        <v>0</v>
      </c>
    </row>
    <row r="2792" spans="1:8" hidden="1">
      <c r="A2792" s="31" t="s">
        <v>2492</v>
      </c>
      <c r="B2792" s="31" t="s">
        <v>2494</v>
      </c>
      <c r="C2792" s="31" t="s">
        <v>2446</v>
      </c>
      <c r="D2792" s="41">
        <v>625.75628877846157</v>
      </c>
      <c r="E2792" s="31" t="s">
        <v>2411</v>
      </c>
      <c r="F2792" s="35" t="str">
        <f>INDEX('Crosswalk Particulates'!$B:$B,MATCH('2017 EPA Data'!A2792,'Crosswalk Particulates'!$A:$A,0))</f>
        <v>Transportation Sector</v>
      </c>
      <c r="G2792" s="39">
        <f>INDEX('Crosswalk Particulates'!$E:$E,MATCH('2017 EPA Data'!$B2792,'Crosswalk Particulates'!$D:$D,0))</f>
        <v>0</v>
      </c>
      <c r="H2792" s="50">
        <f t="shared" si="43"/>
        <v>567677231.24934149</v>
      </c>
    </row>
    <row r="2793" spans="1:8" hidden="1">
      <c r="A2793" s="31" t="s">
        <v>2430</v>
      </c>
      <c r="B2793" s="31" t="s">
        <v>2642</v>
      </c>
      <c r="D2793" s="41">
        <v>625.55647463599519</v>
      </c>
      <c r="E2793" s="31" t="s">
        <v>2411</v>
      </c>
      <c r="F2793" s="35" t="str">
        <f>INDEX('Crosswalk Particulates'!$B:$B,MATCH('2017 EPA Data'!A2793,'Crosswalk Particulates'!$A:$A,0))</f>
        <v>Transportation Sector</v>
      </c>
      <c r="G2793" s="39">
        <f>INDEX('Crosswalk Particulates'!$E:$E,MATCH('2017 EPA Data'!$B2793,'Crosswalk Particulates'!$D:$D,0))</f>
        <v>0</v>
      </c>
      <c r="H2793" s="50">
        <f t="shared" si="43"/>
        <v>567495962.69288611</v>
      </c>
    </row>
    <row r="2794" spans="1:8" hidden="1">
      <c r="A2794" s="31" t="s">
        <v>2521</v>
      </c>
      <c r="B2794" s="31" t="s">
        <v>2640</v>
      </c>
      <c r="C2794" s="31" t="s">
        <v>2406</v>
      </c>
      <c r="D2794" s="41">
        <v>624.30841027323356</v>
      </c>
      <c r="E2794" s="31" t="s">
        <v>2407</v>
      </c>
      <c r="F2794" s="35" t="str">
        <f>INDEX('Crosswalk Particulates'!$B:$B,MATCH('2017 EPA Data'!A2794,'Crosswalk Particulates'!$A:$A,0))</f>
        <v>industry-fuel-other</v>
      </c>
      <c r="G2794" s="39">
        <f>INDEX('Crosswalk Particulates'!$E:$E,MATCH('2017 EPA Data'!$B2794,'Crosswalk Particulates'!$D:$D,0))</f>
        <v>0</v>
      </c>
      <c r="H2794" s="50">
        <f t="shared" si="43"/>
        <v>0</v>
      </c>
    </row>
    <row r="2795" spans="1:8" hidden="1">
      <c r="A2795" s="31" t="s">
        <v>2485</v>
      </c>
      <c r="B2795" s="31" t="s">
        <v>2595</v>
      </c>
      <c r="C2795" s="31" t="s">
        <v>2406</v>
      </c>
      <c r="D2795" s="41">
        <v>623.32999056000006</v>
      </c>
      <c r="E2795" s="31" t="s">
        <v>2407</v>
      </c>
      <c r="F2795" s="35" t="str">
        <f>INDEX('Crosswalk Particulates'!$B:$B,MATCH('2017 EPA Data'!A2795,'Crosswalk Particulates'!$A:$A,0))</f>
        <v>industry-fuel-coal</v>
      </c>
      <c r="G2795" s="39">
        <f>INDEX('Crosswalk Particulates'!$E:$E,MATCH('2017 EPA Data'!$B2795,'Crosswalk Particulates'!$D:$D,0))</f>
        <v>0</v>
      </c>
      <c r="H2795" s="50">
        <f t="shared" si="43"/>
        <v>0</v>
      </c>
    </row>
    <row r="2796" spans="1:8" hidden="1">
      <c r="A2796" s="31" t="s">
        <v>2443</v>
      </c>
      <c r="B2796" s="31" t="s">
        <v>2548</v>
      </c>
      <c r="C2796" s="31" t="s">
        <v>2406</v>
      </c>
      <c r="D2796" s="41">
        <v>622.91276412415539</v>
      </c>
      <c r="E2796" s="31" t="s">
        <v>2407</v>
      </c>
      <c r="F2796" s="35" t="str">
        <f>INDEX('Crosswalk Particulates'!$B:$B,MATCH('2017 EPA Data'!A2796,'Crosswalk Particulates'!$A:$A,0))</f>
        <v>Transportation Sector</v>
      </c>
      <c r="G2796" s="39">
        <f>INDEX('Crosswalk Particulates'!$E:$E,MATCH('2017 EPA Data'!$B2796,'Crosswalk Particulates'!$D:$D,0))</f>
        <v>0</v>
      </c>
      <c r="H2796" s="50">
        <f t="shared" si="43"/>
        <v>0</v>
      </c>
    </row>
    <row r="2797" spans="1:8" hidden="1">
      <c r="A2797" s="31" t="s">
        <v>2443</v>
      </c>
      <c r="B2797" s="31" t="s">
        <v>2515</v>
      </c>
      <c r="C2797" s="31" t="s">
        <v>2406</v>
      </c>
      <c r="D2797" s="41">
        <v>622.87405365099323</v>
      </c>
      <c r="E2797" s="31" t="s">
        <v>2407</v>
      </c>
      <c r="F2797" s="35" t="str">
        <f>INDEX('Crosswalk Particulates'!$B:$B,MATCH('2017 EPA Data'!A2797,'Crosswalk Particulates'!$A:$A,0))</f>
        <v>Transportation Sector</v>
      </c>
      <c r="G2797" s="39">
        <f>INDEX('Crosswalk Particulates'!$E:$E,MATCH('2017 EPA Data'!$B2797,'Crosswalk Particulates'!$D:$D,0))</f>
        <v>0</v>
      </c>
      <c r="H2797" s="50">
        <f t="shared" si="43"/>
        <v>0</v>
      </c>
    </row>
    <row r="2798" spans="1:8" hidden="1">
      <c r="A2798" s="31" t="s">
        <v>2496</v>
      </c>
      <c r="B2798" s="31" t="s">
        <v>2590</v>
      </c>
      <c r="C2798" s="31" t="s">
        <v>2406</v>
      </c>
      <c r="D2798" s="41">
        <v>622.41381200000001</v>
      </c>
      <c r="E2798" s="31" t="s">
        <v>2407</v>
      </c>
      <c r="F2798" s="35" t="str">
        <f>INDEX('Crosswalk Particulates'!$B:$B,MATCH('2017 EPA Data'!A2798,'Crosswalk Particulates'!$A:$A,0))</f>
        <v>process-cement-industry</v>
      </c>
      <c r="G2798" s="39">
        <f>INDEX('Crosswalk Particulates'!$E:$E,MATCH('2017 EPA Data'!$B2798,'Crosswalk Particulates'!$D:$D,0))</f>
        <v>0</v>
      </c>
      <c r="H2798" s="50">
        <f t="shared" si="43"/>
        <v>0</v>
      </c>
    </row>
    <row r="2799" spans="1:8" hidden="1">
      <c r="A2799" s="31" t="s">
        <v>2454</v>
      </c>
      <c r="B2799" s="31" t="s">
        <v>2683</v>
      </c>
      <c r="C2799" s="31" t="s">
        <v>2406</v>
      </c>
      <c r="D2799" s="41">
        <v>622.09728199999995</v>
      </c>
      <c r="E2799" s="31" t="s">
        <v>2407</v>
      </c>
      <c r="F2799" s="35" t="str">
        <f>INDEX('Crosswalk Particulates'!$B:$B,MATCH('2017 EPA Data'!A2799,'Crosswalk Particulates'!$A:$A,0))</f>
        <v>Electricity Sector</v>
      </c>
      <c r="G2799" s="39">
        <f>INDEX('Crosswalk Particulates'!$E:$E,MATCH('2017 EPA Data'!$B2799,'Crosswalk Particulates'!$D:$D,0))</f>
        <v>0</v>
      </c>
      <c r="H2799" s="50">
        <f t="shared" si="43"/>
        <v>0</v>
      </c>
    </row>
    <row r="2800" spans="1:8" hidden="1">
      <c r="A2800" s="31" t="s">
        <v>2581</v>
      </c>
      <c r="B2800" s="31" t="s">
        <v>2642</v>
      </c>
      <c r="D2800" s="41">
        <v>620.5507251543853</v>
      </c>
      <c r="E2800" s="31" t="s">
        <v>2411</v>
      </c>
      <c r="F2800" s="35" t="str">
        <f>INDEX('Crosswalk Particulates'!$B:$B,MATCH('2017 EPA Data'!A2800,'Crosswalk Particulates'!$A:$A,0))</f>
        <v>Residential Buildings Sector</v>
      </c>
      <c r="G2800" s="39">
        <f>INDEX('Crosswalk Particulates'!$E:$E,MATCH('2017 EPA Data'!$B2800,'Crosswalk Particulates'!$D:$D,0))</f>
        <v>0</v>
      </c>
      <c r="H2800" s="50">
        <f t="shared" si="43"/>
        <v>562954817.75034726</v>
      </c>
    </row>
    <row r="2801" spans="1:8" hidden="1">
      <c r="A2801" s="31" t="s">
        <v>2448</v>
      </c>
      <c r="B2801" s="31" t="s">
        <v>2572</v>
      </c>
      <c r="C2801" s="31" t="s">
        <v>2406</v>
      </c>
      <c r="D2801" s="41">
        <v>620.21105660000001</v>
      </c>
      <c r="E2801" s="31" t="s">
        <v>2407</v>
      </c>
      <c r="F2801" s="35" t="str">
        <f>INDEX('Crosswalk Particulates'!$B:$B,MATCH('2017 EPA Data'!A2801,'Crosswalk Particulates'!$A:$A,0))</f>
        <v>process-waste-industry</v>
      </c>
      <c r="G2801" s="39">
        <f>INDEX('Crosswalk Particulates'!$E:$E,MATCH('2017 EPA Data'!$B2801,'Crosswalk Particulates'!$D:$D,0))</f>
        <v>0</v>
      </c>
      <c r="H2801" s="50">
        <f t="shared" si="43"/>
        <v>0</v>
      </c>
    </row>
    <row r="2802" spans="1:8" hidden="1">
      <c r="A2802" s="31" t="s">
        <v>2538</v>
      </c>
      <c r="B2802" s="31" t="s">
        <v>2494</v>
      </c>
      <c r="C2802" s="31" t="s">
        <v>2446</v>
      </c>
      <c r="D2802" s="41">
        <v>619.88468367938003</v>
      </c>
      <c r="E2802" s="31" t="s">
        <v>2411</v>
      </c>
      <c r="F2802" s="35" t="str">
        <f>INDEX('Crosswalk Particulates'!$B:$B,MATCH('2017 EPA Data'!A2802,'Crosswalk Particulates'!$A:$A,0))</f>
        <v>Electricity Sector</v>
      </c>
      <c r="G2802" s="39">
        <f>INDEX('Crosswalk Particulates'!$E:$E,MATCH('2017 EPA Data'!$B2802,'Crosswalk Particulates'!$D:$D,0))</f>
        <v>0</v>
      </c>
      <c r="H2802" s="50">
        <f t="shared" si="43"/>
        <v>562350594.36944246</v>
      </c>
    </row>
    <row r="2803" spans="1:8" hidden="1">
      <c r="A2803" s="31" t="s">
        <v>2485</v>
      </c>
      <c r="B2803" s="31" t="s">
        <v>2641</v>
      </c>
      <c r="C2803" s="31" t="s">
        <v>2406</v>
      </c>
      <c r="D2803" s="41">
        <v>618.87691659733002</v>
      </c>
      <c r="E2803" s="31" t="s">
        <v>2407</v>
      </c>
      <c r="F2803" s="35" t="str">
        <f>INDEX('Crosswalk Particulates'!$B:$B,MATCH('2017 EPA Data'!A2803,'Crosswalk Particulates'!$A:$A,0))</f>
        <v>industry-fuel-coal</v>
      </c>
      <c r="G2803" s="39">
        <f>INDEX('Crosswalk Particulates'!$E:$E,MATCH('2017 EPA Data'!$B2803,'Crosswalk Particulates'!$D:$D,0))</f>
        <v>0</v>
      </c>
      <c r="H2803" s="50">
        <f t="shared" si="43"/>
        <v>0</v>
      </c>
    </row>
    <row r="2804" spans="1:8" hidden="1">
      <c r="A2804" s="31" t="s">
        <v>2485</v>
      </c>
      <c r="B2804" s="31" t="s">
        <v>2451</v>
      </c>
      <c r="C2804" s="31" t="s">
        <v>2406</v>
      </c>
      <c r="D2804" s="41">
        <v>618.51988118268923</v>
      </c>
      <c r="E2804" s="31" t="s">
        <v>2407</v>
      </c>
      <c r="F2804" s="35" t="str">
        <f>INDEX('Crosswalk Particulates'!$B:$B,MATCH('2017 EPA Data'!A2804,'Crosswalk Particulates'!$A:$A,0))</f>
        <v>industry-fuel-coal</v>
      </c>
      <c r="G2804" s="39">
        <f>INDEX('Crosswalk Particulates'!$E:$E,MATCH('2017 EPA Data'!$B2804,'Crosswalk Particulates'!$D:$D,0))</f>
        <v>0</v>
      </c>
      <c r="H2804" s="50">
        <f t="shared" si="43"/>
        <v>0</v>
      </c>
    </row>
    <row r="2805" spans="1:8" hidden="1">
      <c r="A2805" s="31" t="s">
        <v>2521</v>
      </c>
      <c r="B2805" s="31" t="s">
        <v>2605</v>
      </c>
      <c r="D2805" s="41">
        <v>617.59125540335083</v>
      </c>
      <c r="E2805" s="31" t="s">
        <v>2411</v>
      </c>
      <c r="F2805" s="35" t="str">
        <f>INDEX('Crosswalk Particulates'!$B:$B,MATCH('2017 EPA Data'!A2805,'Crosswalk Particulates'!$A:$A,0))</f>
        <v>industry-fuel-other</v>
      </c>
      <c r="G2805" s="39" t="str">
        <f>INDEX('Crosswalk Particulates'!$E:$E,MATCH('2017 EPA Data'!$B2805,'Crosswalk Particulates'!$D:$D,0))</f>
        <v>BC</v>
      </c>
      <c r="H2805" s="50">
        <f t="shared" si="43"/>
        <v>560270028.76083028</v>
      </c>
    </row>
    <row r="2806" spans="1:8" hidden="1">
      <c r="A2806" s="31" t="s">
        <v>2454</v>
      </c>
      <c r="B2806" s="31" t="s">
        <v>2514</v>
      </c>
      <c r="C2806" s="31" t="s">
        <v>2406</v>
      </c>
      <c r="D2806" s="41">
        <v>617.46748576843402</v>
      </c>
      <c r="E2806" s="31" t="s">
        <v>2407</v>
      </c>
      <c r="F2806" s="35" t="str">
        <f>INDEX('Crosswalk Particulates'!$B:$B,MATCH('2017 EPA Data'!A2806,'Crosswalk Particulates'!$A:$A,0))</f>
        <v>Electricity Sector</v>
      </c>
      <c r="G2806" s="39">
        <f>INDEX('Crosswalk Particulates'!$E:$E,MATCH('2017 EPA Data'!$B2806,'Crosswalk Particulates'!$D:$D,0))</f>
        <v>0</v>
      </c>
      <c r="H2806" s="50">
        <f t="shared" si="43"/>
        <v>0</v>
      </c>
    </row>
    <row r="2807" spans="1:8" hidden="1">
      <c r="A2807" s="31" t="s">
        <v>2440</v>
      </c>
      <c r="B2807" s="31" t="s">
        <v>2595</v>
      </c>
      <c r="C2807" s="31" t="s">
        <v>2406</v>
      </c>
      <c r="D2807" s="41">
        <v>617.15121479897107</v>
      </c>
      <c r="E2807" s="31" t="s">
        <v>2407</v>
      </c>
      <c r="F2807" s="35" t="str">
        <f>INDEX('Crosswalk Particulates'!$B:$B,MATCH('2017 EPA Data'!A2807,'Crosswalk Particulates'!$A:$A,0))</f>
        <v>industry-fuel-natural gas</v>
      </c>
      <c r="G2807" s="39">
        <f>INDEX('Crosswalk Particulates'!$E:$E,MATCH('2017 EPA Data'!$B2807,'Crosswalk Particulates'!$D:$D,0))</f>
        <v>0</v>
      </c>
      <c r="H2807" s="50">
        <f t="shared" si="43"/>
        <v>0</v>
      </c>
    </row>
    <row r="2808" spans="1:8" hidden="1">
      <c r="A2808" s="31" t="s">
        <v>2427</v>
      </c>
      <c r="B2808" s="31" t="s">
        <v>2617</v>
      </c>
      <c r="C2808" s="31" t="s">
        <v>2406</v>
      </c>
      <c r="D2808" s="41">
        <v>615.70502785079998</v>
      </c>
      <c r="E2808" s="31" t="s">
        <v>2407</v>
      </c>
      <c r="F2808" s="35" t="str">
        <f>INDEX('Crosswalk Particulates'!$B:$B,MATCH('2017 EPA Data'!A2808,'Crosswalk Particulates'!$A:$A,0))</f>
        <v>process-other-industry</v>
      </c>
      <c r="G2808" s="39">
        <f>INDEX('Crosswalk Particulates'!$E:$E,MATCH('2017 EPA Data'!$B2808,'Crosswalk Particulates'!$D:$D,0))</f>
        <v>0</v>
      </c>
      <c r="H2808" s="50">
        <f t="shared" si="43"/>
        <v>0</v>
      </c>
    </row>
    <row r="2809" spans="1:8" hidden="1">
      <c r="A2809" s="31" t="s">
        <v>2520</v>
      </c>
      <c r="B2809" s="31" t="s">
        <v>2583</v>
      </c>
      <c r="C2809" s="31" t="s">
        <v>2406</v>
      </c>
      <c r="D2809" s="41">
        <v>614.37810284692796</v>
      </c>
      <c r="E2809" s="31" t="s">
        <v>2407</v>
      </c>
      <c r="F2809" s="35" t="str">
        <f>INDEX('Crosswalk Particulates'!$B:$B,MATCH('2017 EPA Data'!A2809,'Crosswalk Particulates'!$A:$A,0))</f>
        <v>Residential Buildings Sector</v>
      </c>
      <c r="G2809" s="39">
        <f>INDEX('Crosswalk Particulates'!$E:$E,MATCH('2017 EPA Data'!$B2809,'Crosswalk Particulates'!$D:$D,0))</f>
        <v>0</v>
      </c>
      <c r="H2809" s="50">
        <f t="shared" si="43"/>
        <v>0</v>
      </c>
    </row>
    <row r="2810" spans="1:8" hidden="1">
      <c r="A2810" s="31" t="s">
        <v>2475</v>
      </c>
      <c r="B2810" s="31" t="s">
        <v>2627</v>
      </c>
      <c r="C2810" s="31" t="s">
        <v>2406</v>
      </c>
      <c r="D2810" s="41">
        <v>614.06161999999995</v>
      </c>
      <c r="E2810" s="31" t="s">
        <v>2407</v>
      </c>
      <c r="F2810" s="35" t="str">
        <f>INDEX('Crosswalk Particulates'!$B:$B,MATCH('2017 EPA Data'!A2810,'Crosswalk Particulates'!$A:$A,0))</f>
        <v>process-other-industry</v>
      </c>
      <c r="G2810" s="39">
        <f>INDEX('Crosswalk Particulates'!$E:$E,MATCH('2017 EPA Data'!$B2810,'Crosswalk Particulates'!$D:$D,0))</f>
        <v>0</v>
      </c>
      <c r="H2810" s="50">
        <f t="shared" si="43"/>
        <v>0</v>
      </c>
    </row>
    <row r="2811" spans="1:8" hidden="1">
      <c r="A2811" s="31" t="s">
        <v>2439</v>
      </c>
      <c r="B2811" s="31" t="s">
        <v>2462</v>
      </c>
      <c r="C2811" s="31" t="s">
        <v>2406</v>
      </c>
      <c r="D2811" s="41">
        <v>613.48188400000004</v>
      </c>
      <c r="E2811" s="31" t="s">
        <v>2407</v>
      </c>
      <c r="F2811" s="35" t="str">
        <f>INDEX('Crosswalk Particulates'!$B:$B,MATCH('2017 EPA Data'!A2811,'Crosswalk Particulates'!$A:$A,0))</f>
        <v>process-other-industry</v>
      </c>
      <c r="G2811" s="39">
        <f>INDEX('Crosswalk Particulates'!$E:$E,MATCH('2017 EPA Data'!$B2811,'Crosswalk Particulates'!$D:$D,0))</f>
        <v>0</v>
      </c>
      <c r="H2811" s="50">
        <f t="shared" si="43"/>
        <v>0</v>
      </c>
    </row>
    <row r="2812" spans="1:8" hidden="1">
      <c r="A2812" s="31" t="s">
        <v>2440</v>
      </c>
      <c r="B2812" s="31" t="s">
        <v>2584</v>
      </c>
      <c r="C2812" s="31" t="s">
        <v>2406</v>
      </c>
      <c r="D2812" s="41">
        <v>612.80009548652788</v>
      </c>
      <c r="E2812" s="31" t="s">
        <v>2407</v>
      </c>
      <c r="F2812" s="35" t="str">
        <f>INDEX('Crosswalk Particulates'!$B:$B,MATCH('2017 EPA Data'!A2812,'Crosswalk Particulates'!$A:$A,0))</f>
        <v>industry-fuel-natural gas</v>
      </c>
      <c r="G2812" s="39">
        <f>INDEX('Crosswalk Particulates'!$E:$E,MATCH('2017 EPA Data'!$B2812,'Crosswalk Particulates'!$D:$D,0))</f>
        <v>0</v>
      </c>
      <c r="H2812" s="50">
        <f t="shared" si="43"/>
        <v>0</v>
      </c>
    </row>
    <row r="2813" spans="1:8" hidden="1">
      <c r="A2813" s="31" t="s">
        <v>2473</v>
      </c>
      <c r="B2813" s="31" t="s">
        <v>2494</v>
      </c>
      <c r="C2813" s="31" t="s">
        <v>2446</v>
      </c>
      <c r="D2813" s="41">
        <v>610.89934600000004</v>
      </c>
      <c r="E2813" s="31" t="s">
        <v>2411</v>
      </c>
      <c r="F2813" s="35" t="str">
        <f>INDEX('Crosswalk Particulates'!$B:$B,MATCH('2017 EPA Data'!A2813,'Crosswalk Particulates'!$A:$A,0))</f>
        <v>Electricity Sector</v>
      </c>
      <c r="G2813" s="39">
        <f>INDEX('Crosswalk Particulates'!$E:$E,MATCH('2017 EPA Data'!$B2813,'Crosswalk Particulates'!$D:$D,0))</f>
        <v>0</v>
      </c>
      <c r="H2813" s="50">
        <f t="shared" si="43"/>
        <v>554199223.4489392</v>
      </c>
    </row>
    <row r="2814" spans="1:8" hidden="1">
      <c r="A2814" s="31" t="s">
        <v>2454</v>
      </c>
      <c r="B2814" s="31" t="s">
        <v>2586</v>
      </c>
      <c r="C2814" s="31" t="s">
        <v>2406</v>
      </c>
      <c r="D2814" s="41">
        <v>605.76137000000006</v>
      </c>
      <c r="E2814" s="31" t="s">
        <v>2407</v>
      </c>
      <c r="F2814" s="35" t="str">
        <f>INDEX('Crosswalk Particulates'!$B:$B,MATCH('2017 EPA Data'!A2814,'Crosswalk Particulates'!$A:$A,0))</f>
        <v>Electricity Sector</v>
      </c>
      <c r="G2814" s="39">
        <f>INDEX('Crosswalk Particulates'!$E:$E,MATCH('2017 EPA Data'!$B2814,'Crosswalk Particulates'!$D:$D,0))</f>
        <v>0</v>
      </c>
      <c r="H2814" s="50">
        <f t="shared" si="43"/>
        <v>0</v>
      </c>
    </row>
    <row r="2815" spans="1:8" hidden="1">
      <c r="A2815" s="31" t="s">
        <v>2474</v>
      </c>
      <c r="B2815" s="31" t="s">
        <v>2551</v>
      </c>
      <c r="C2815" s="31" t="s">
        <v>2406</v>
      </c>
      <c r="D2815" s="41">
        <v>604.41650000000004</v>
      </c>
      <c r="E2815" s="31" t="s">
        <v>2407</v>
      </c>
      <c r="F2815" s="35" t="str">
        <f>INDEX('Crosswalk Particulates'!$B:$B,MATCH('2017 EPA Data'!A2815,'Crosswalk Particulates'!$A:$A,0))</f>
        <v>process-other-industry</v>
      </c>
      <c r="G2815" s="39">
        <f>INDEX('Crosswalk Particulates'!$E:$E,MATCH('2017 EPA Data'!$B2815,'Crosswalk Particulates'!$D:$D,0))</f>
        <v>0</v>
      </c>
      <c r="H2815" s="50">
        <f t="shared" si="43"/>
        <v>0</v>
      </c>
    </row>
    <row r="2816" spans="1:8" hidden="1">
      <c r="A2816" s="31" t="s">
        <v>2443</v>
      </c>
      <c r="B2816" s="31" t="s">
        <v>2523</v>
      </c>
      <c r="D2816" s="41">
        <v>604.41012514460704</v>
      </c>
      <c r="E2816" s="31" t="s">
        <v>2411</v>
      </c>
      <c r="F2816" s="35" t="str">
        <f>INDEX('Crosswalk Particulates'!$B:$B,MATCH('2017 EPA Data'!A2816,'Crosswalk Particulates'!$A:$A,0))</f>
        <v>Transportation Sector</v>
      </c>
      <c r="G2816" s="39" t="str">
        <f>INDEX('Crosswalk Particulates'!$E:$E,MATCH('2017 EPA Data'!$B2816,'Crosswalk Particulates'!$D:$D,0))</f>
        <v>OC</v>
      </c>
      <c r="H2816" s="50">
        <f t="shared" si="43"/>
        <v>548312294.31340289</v>
      </c>
    </row>
    <row r="2817" spans="1:8" hidden="1">
      <c r="A2817" s="31" t="s">
        <v>2485</v>
      </c>
      <c r="B2817" s="31" t="s">
        <v>2494</v>
      </c>
      <c r="C2817" s="31" t="s">
        <v>2446</v>
      </c>
      <c r="D2817" s="41">
        <v>602.21050618938295</v>
      </c>
      <c r="E2817" s="31" t="s">
        <v>2411</v>
      </c>
      <c r="F2817" s="35" t="str">
        <f>INDEX('Crosswalk Particulates'!$B:$B,MATCH('2017 EPA Data'!A2817,'Crosswalk Particulates'!$A:$A,0))</f>
        <v>industry-fuel-coal</v>
      </c>
      <c r="G2817" s="39">
        <f>INDEX('Crosswalk Particulates'!$E:$E,MATCH('2017 EPA Data'!$B2817,'Crosswalk Particulates'!$D:$D,0))</f>
        <v>0</v>
      </c>
      <c r="H2817" s="50">
        <f t="shared" si="43"/>
        <v>546316831.19030309</v>
      </c>
    </row>
    <row r="2818" spans="1:8" hidden="1">
      <c r="A2818" s="31" t="s">
        <v>2558</v>
      </c>
      <c r="B2818" s="31" t="s">
        <v>2479</v>
      </c>
      <c r="C2818" s="31" t="s">
        <v>2446</v>
      </c>
      <c r="D2818" s="41">
        <v>601.81151706645835</v>
      </c>
      <c r="E2818" s="31" t="s">
        <v>2411</v>
      </c>
      <c r="F2818" s="35" t="str">
        <f>INDEX('Crosswalk Particulates'!$B:$B,MATCH('2017 EPA Data'!A2818,'Crosswalk Particulates'!$A:$A,0))</f>
        <v>Commercial Buildings Sector</v>
      </c>
      <c r="G2818" s="39" t="str">
        <f>INDEX('Crosswalk Particulates'!$E:$E,MATCH('2017 EPA Data'!$B2818,'Crosswalk Particulates'!$D:$D,0))</f>
        <v>PM10</v>
      </c>
      <c r="H2818" s="50">
        <f t="shared" si="43"/>
        <v>545954873.91610193</v>
      </c>
    </row>
    <row r="2819" spans="1:8" hidden="1">
      <c r="A2819" s="31" t="s">
        <v>2474</v>
      </c>
      <c r="B2819" s="31" t="s">
        <v>2605</v>
      </c>
      <c r="D2819" s="41">
        <v>598.97963470697493</v>
      </c>
      <c r="E2819" s="31" t="s">
        <v>2411</v>
      </c>
      <c r="F2819" s="35" t="str">
        <f>INDEX('Crosswalk Particulates'!$B:$B,MATCH('2017 EPA Data'!A2819,'Crosswalk Particulates'!$A:$A,0))</f>
        <v>process-other-industry</v>
      </c>
      <c r="G2819" s="39" t="str">
        <f>INDEX('Crosswalk Particulates'!$E:$E,MATCH('2017 EPA Data'!$B2819,'Crosswalk Particulates'!$D:$D,0))</f>
        <v>BC</v>
      </c>
      <c r="H2819" s="50">
        <f t="shared" si="43"/>
        <v>543385830.39886689</v>
      </c>
    </row>
    <row r="2820" spans="1:8" hidden="1">
      <c r="A2820" s="31" t="s">
        <v>2440</v>
      </c>
      <c r="B2820" s="31" t="s">
        <v>2575</v>
      </c>
      <c r="C2820" s="31" t="s">
        <v>2406</v>
      </c>
      <c r="D2820" s="41">
        <v>595.92297503049815</v>
      </c>
      <c r="E2820" s="31" t="s">
        <v>2407</v>
      </c>
      <c r="F2820" s="35" t="str">
        <f>INDEX('Crosswalk Particulates'!$B:$B,MATCH('2017 EPA Data'!A2820,'Crosswalk Particulates'!$A:$A,0))</f>
        <v>industry-fuel-natural gas</v>
      </c>
      <c r="G2820" s="39">
        <f>INDEX('Crosswalk Particulates'!$E:$E,MATCH('2017 EPA Data'!$B2820,'Crosswalk Particulates'!$D:$D,0))</f>
        <v>0</v>
      </c>
      <c r="H2820" s="50">
        <f t="shared" ref="H2820:H2883" si="44">IF(E2820="TON",D2820/metricton_to_shortton,0)*10^6</f>
        <v>0</v>
      </c>
    </row>
    <row r="2821" spans="1:8" hidden="1">
      <c r="A2821" s="31" t="s">
        <v>2497</v>
      </c>
      <c r="B2821" s="31" t="s">
        <v>2426</v>
      </c>
      <c r="C2821" s="31" t="s">
        <v>2406</v>
      </c>
      <c r="D2821" s="41">
        <v>594.78399904000003</v>
      </c>
      <c r="E2821" s="31" t="s">
        <v>2407</v>
      </c>
      <c r="F2821" s="35" t="str">
        <f>INDEX('Crosswalk Particulates'!$B:$B,MATCH('2017 EPA Data'!A2821,'Crosswalk Particulates'!$A:$A,0))</f>
        <v>Electricity Sector</v>
      </c>
      <c r="G2821" s="39">
        <f>INDEX('Crosswalk Particulates'!$E:$E,MATCH('2017 EPA Data'!$B2821,'Crosswalk Particulates'!$D:$D,0))</f>
        <v>0</v>
      </c>
      <c r="H2821" s="50">
        <f t="shared" si="44"/>
        <v>0</v>
      </c>
    </row>
    <row r="2822" spans="1:8" hidden="1">
      <c r="A2822" s="31" t="s">
        <v>2497</v>
      </c>
      <c r="B2822" s="31" t="s">
        <v>2557</v>
      </c>
      <c r="C2822" s="31" t="s">
        <v>2406</v>
      </c>
      <c r="D2822" s="41">
        <v>593.63385579999999</v>
      </c>
      <c r="E2822" s="31" t="s">
        <v>2407</v>
      </c>
      <c r="F2822" s="35" t="str">
        <f>INDEX('Crosswalk Particulates'!$B:$B,MATCH('2017 EPA Data'!A2822,'Crosswalk Particulates'!$A:$A,0))</f>
        <v>Electricity Sector</v>
      </c>
      <c r="G2822" s="39">
        <f>INDEX('Crosswalk Particulates'!$E:$E,MATCH('2017 EPA Data'!$B2822,'Crosswalk Particulates'!$D:$D,0))</f>
        <v>0</v>
      </c>
      <c r="H2822" s="50">
        <f t="shared" si="44"/>
        <v>0</v>
      </c>
    </row>
    <row r="2823" spans="1:8" hidden="1">
      <c r="A2823" s="31" t="s">
        <v>2536</v>
      </c>
      <c r="B2823" s="31" t="s">
        <v>2592</v>
      </c>
      <c r="C2823" s="31" t="s">
        <v>2406</v>
      </c>
      <c r="D2823" s="41">
        <v>591</v>
      </c>
      <c r="E2823" s="31" t="s">
        <v>2407</v>
      </c>
      <c r="F2823" s="35" t="str">
        <f>INDEX('Crosswalk Particulates'!$B:$B,MATCH('2017 EPA Data'!A2823,'Crosswalk Particulates'!$A:$A,0))</f>
        <v>process-mining-industry</v>
      </c>
      <c r="G2823" s="39">
        <f>INDEX('Crosswalk Particulates'!$E:$E,MATCH('2017 EPA Data'!$B2823,'Crosswalk Particulates'!$D:$D,0))</f>
        <v>0</v>
      </c>
      <c r="H2823" s="50">
        <f t="shared" si="44"/>
        <v>0</v>
      </c>
    </row>
    <row r="2824" spans="1:8" hidden="1">
      <c r="A2824" s="31" t="s">
        <v>2475</v>
      </c>
      <c r="B2824" s="31" t="s">
        <v>2615</v>
      </c>
      <c r="C2824" s="31" t="s">
        <v>2406</v>
      </c>
      <c r="D2824" s="41">
        <v>589.13424003958369</v>
      </c>
      <c r="E2824" s="31" t="s">
        <v>2407</v>
      </c>
      <c r="F2824" s="35" t="str">
        <f>INDEX('Crosswalk Particulates'!$B:$B,MATCH('2017 EPA Data'!A2824,'Crosswalk Particulates'!$A:$A,0))</f>
        <v>process-other-industry</v>
      </c>
      <c r="G2824" s="39">
        <f>INDEX('Crosswalk Particulates'!$E:$E,MATCH('2017 EPA Data'!$B2824,'Crosswalk Particulates'!$D:$D,0))</f>
        <v>0</v>
      </c>
      <c r="H2824" s="50">
        <f t="shared" si="44"/>
        <v>0</v>
      </c>
    </row>
    <row r="2825" spans="1:8" hidden="1">
      <c r="A2825" s="31" t="s">
        <v>2491</v>
      </c>
      <c r="B2825" s="31" t="s">
        <v>2667</v>
      </c>
      <c r="C2825" s="31" t="s">
        <v>2406</v>
      </c>
      <c r="D2825" s="41">
        <v>588.80068000000006</v>
      </c>
      <c r="E2825" s="31" t="s">
        <v>2407</v>
      </c>
      <c r="F2825" s="35" t="str">
        <f>INDEX('Crosswalk Particulates'!$B:$B,MATCH('2017 EPA Data'!A2825,'Crosswalk Particulates'!$A:$A,0))</f>
        <v>process-other-industry</v>
      </c>
      <c r="G2825" s="39">
        <f>INDEX('Crosswalk Particulates'!$E:$E,MATCH('2017 EPA Data'!$B2825,'Crosswalk Particulates'!$D:$D,0))</f>
        <v>0</v>
      </c>
      <c r="H2825" s="50">
        <f t="shared" si="44"/>
        <v>0</v>
      </c>
    </row>
    <row r="2826" spans="1:8" hidden="1">
      <c r="A2826" s="31" t="s">
        <v>2431</v>
      </c>
      <c r="B2826" s="31" t="s">
        <v>2487</v>
      </c>
      <c r="C2826" s="31" t="s">
        <v>2406</v>
      </c>
      <c r="D2826" s="41">
        <v>587.79999999999995</v>
      </c>
      <c r="E2826" s="31" t="s">
        <v>2407</v>
      </c>
      <c r="F2826" s="35" t="str">
        <f>INDEX('Crosswalk Particulates'!$B:$B,MATCH('2017 EPA Data'!A2826,'Crosswalk Particulates'!$A:$A,0))</f>
        <v>process-ngps-industry</v>
      </c>
      <c r="G2826" s="39">
        <f>INDEX('Crosswalk Particulates'!$E:$E,MATCH('2017 EPA Data'!$B2826,'Crosswalk Particulates'!$D:$D,0))</f>
        <v>0</v>
      </c>
      <c r="H2826" s="50">
        <f t="shared" si="44"/>
        <v>0</v>
      </c>
    </row>
    <row r="2827" spans="1:8" hidden="1">
      <c r="A2827" s="31" t="s">
        <v>2436</v>
      </c>
      <c r="B2827" s="31" t="s">
        <v>2640</v>
      </c>
      <c r="C2827" s="31" t="s">
        <v>2406</v>
      </c>
      <c r="D2827" s="41">
        <v>585.38730996475795</v>
      </c>
      <c r="E2827" s="31" t="s">
        <v>2407</v>
      </c>
      <c r="F2827" s="35" t="str">
        <f>INDEX('Crosswalk Particulates'!$B:$B,MATCH('2017 EPA Data'!A2827,'Crosswalk Particulates'!$A:$A,0))</f>
        <v>process-other-industry</v>
      </c>
      <c r="G2827" s="39">
        <f>INDEX('Crosswalk Particulates'!$E:$E,MATCH('2017 EPA Data'!$B2827,'Crosswalk Particulates'!$D:$D,0))</f>
        <v>0</v>
      </c>
      <c r="H2827" s="50">
        <f t="shared" si="44"/>
        <v>0</v>
      </c>
    </row>
    <row r="2828" spans="1:8" hidden="1">
      <c r="A2828" s="31" t="s">
        <v>2430</v>
      </c>
      <c r="B2828" s="31" t="s">
        <v>2532</v>
      </c>
      <c r="C2828" s="31" t="s">
        <v>2406</v>
      </c>
      <c r="D2828" s="41">
        <v>584.91160283642603</v>
      </c>
      <c r="E2828" s="31" t="s">
        <v>2407</v>
      </c>
      <c r="F2828" s="35" t="str">
        <f>INDEX('Crosswalk Particulates'!$B:$B,MATCH('2017 EPA Data'!A2828,'Crosswalk Particulates'!$A:$A,0))</f>
        <v>Transportation Sector</v>
      </c>
      <c r="G2828" s="39">
        <f>INDEX('Crosswalk Particulates'!$E:$E,MATCH('2017 EPA Data'!$B2828,'Crosswalk Particulates'!$D:$D,0))</f>
        <v>0</v>
      </c>
      <c r="H2828" s="50">
        <f t="shared" si="44"/>
        <v>0</v>
      </c>
    </row>
    <row r="2829" spans="1:8" hidden="1">
      <c r="A2829" s="31" t="s">
        <v>2536</v>
      </c>
      <c r="B2829" s="31" t="s">
        <v>2426</v>
      </c>
      <c r="C2829" s="31" t="s">
        <v>2406</v>
      </c>
      <c r="D2829" s="41">
        <v>583.78998694699999</v>
      </c>
      <c r="E2829" s="31" t="s">
        <v>2407</v>
      </c>
      <c r="F2829" s="35" t="str">
        <f>INDEX('Crosswalk Particulates'!$B:$B,MATCH('2017 EPA Data'!A2829,'Crosswalk Particulates'!$A:$A,0))</f>
        <v>process-mining-industry</v>
      </c>
      <c r="G2829" s="39">
        <f>INDEX('Crosswalk Particulates'!$E:$E,MATCH('2017 EPA Data'!$B2829,'Crosswalk Particulates'!$D:$D,0))</f>
        <v>0</v>
      </c>
      <c r="H2829" s="50">
        <f t="shared" si="44"/>
        <v>0</v>
      </c>
    </row>
    <row r="2830" spans="1:8" hidden="1">
      <c r="A2830" s="31" t="s">
        <v>2443</v>
      </c>
      <c r="B2830" s="31" t="s">
        <v>2514</v>
      </c>
      <c r="C2830" s="31" t="s">
        <v>2406</v>
      </c>
      <c r="D2830" s="41">
        <v>583.66937940655851</v>
      </c>
      <c r="E2830" s="31" t="s">
        <v>2407</v>
      </c>
      <c r="F2830" s="35" t="str">
        <f>INDEX('Crosswalk Particulates'!$B:$B,MATCH('2017 EPA Data'!A2830,'Crosswalk Particulates'!$A:$A,0))</f>
        <v>Transportation Sector</v>
      </c>
      <c r="G2830" s="39">
        <f>INDEX('Crosswalk Particulates'!$E:$E,MATCH('2017 EPA Data'!$B2830,'Crosswalk Particulates'!$D:$D,0))</f>
        <v>0</v>
      </c>
      <c r="H2830" s="50">
        <f t="shared" si="44"/>
        <v>0</v>
      </c>
    </row>
    <row r="2831" spans="1:8" hidden="1">
      <c r="A2831" s="31" t="s">
        <v>2554</v>
      </c>
      <c r="B2831" s="31" t="s">
        <v>2450</v>
      </c>
      <c r="C2831" s="31" t="s">
        <v>2406</v>
      </c>
      <c r="D2831" s="41">
        <v>583.66875349918735</v>
      </c>
      <c r="E2831" s="31" t="s">
        <v>2407</v>
      </c>
      <c r="F2831" s="35" t="str">
        <f>INDEX('Crosswalk Particulates'!$B:$B,MATCH('2017 EPA Data'!A2831,'Crosswalk Particulates'!$A:$A,0))</f>
        <v>Commercial Buildings Sector</v>
      </c>
      <c r="G2831" s="39">
        <f>INDEX('Crosswalk Particulates'!$E:$E,MATCH('2017 EPA Data'!$B2831,'Crosswalk Particulates'!$D:$D,0))</f>
        <v>0</v>
      </c>
      <c r="H2831" s="50">
        <f t="shared" si="44"/>
        <v>0</v>
      </c>
    </row>
    <row r="2832" spans="1:8" hidden="1">
      <c r="A2832" s="31" t="s">
        <v>2553</v>
      </c>
      <c r="B2832" s="31" t="s">
        <v>2629</v>
      </c>
      <c r="C2832" s="31" t="s">
        <v>2406</v>
      </c>
      <c r="D2832" s="41">
        <v>583.2301667899618</v>
      </c>
      <c r="E2832" s="31" t="s">
        <v>2407</v>
      </c>
      <c r="F2832" s="35" t="str">
        <f>INDEX('Crosswalk Particulates'!$B:$B,MATCH('2017 EPA Data'!A2832,'Crosswalk Particulates'!$A:$A,0))</f>
        <v>Commercial Buildings Sector</v>
      </c>
      <c r="G2832" s="39">
        <f>INDEX('Crosswalk Particulates'!$E:$E,MATCH('2017 EPA Data'!$B2832,'Crosswalk Particulates'!$D:$D,0))</f>
        <v>0</v>
      </c>
      <c r="H2832" s="50">
        <f t="shared" si="44"/>
        <v>0</v>
      </c>
    </row>
    <row r="2833" spans="1:8" hidden="1">
      <c r="A2833" s="31" t="s">
        <v>2467</v>
      </c>
      <c r="B2833" s="31" t="s">
        <v>2527</v>
      </c>
      <c r="C2833" s="31" t="s">
        <v>2406</v>
      </c>
      <c r="D2833" s="41">
        <v>582.79999999999995</v>
      </c>
      <c r="E2833" s="31" t="s">
        <v>2407</v>
      </c>
      <c r="F2833" s="35" t="str">
        <f>INDEX('Crosswalk Particulates'!$B:$B,MATCH('2017 EPA Data'!A2833,'Crosswalk Particulates'!$A:$A,0))</f>
        <v>process-chemicals-industry</v>
      </c>
      <c r="G2833" s="39">
        <f>INDEX('Crosswalk Particulates'!$E:$E,MATCH('2017 EPA Data'!$B2833,'Crosswalk Particulates'!$D:$D,0))</f>
        <v>0</v>
      </c>
      <c r="H2833" s="50">
        <f t="shared" si="44"/>
        <v>0</v>
      </c>
    </row>
    <row r="2834" spans="1:8" hidden="1">
      <c r="A2834" s="31" t="s">
        <v>2444</v>
      </c>
      <c r="B2834" s="31" t="s">
        <v>2501</v>
      </c>
      <c r="C2834" s="31" t="s">
        <v>2406</v>
      </c>
      <c r="D2834" s="41">
        <v>580.79</v>
      </c>
      <c r="E2834" s="31" t="s">
        <v>2407</v>
      </c>
      <c r="F2834" s="35" t="str">
        <f>INDEX('Crosswalk Particulates'!$B:$B,MATCH('2017 EPA Data'!A2834,'Crosswalk Particulates'!$A:$A,0))</f>
        <v>process-other-industry</v>
      </c>
      <c r="G2834" s="39">
        <f>INDEX('Crosswalk Particulates'!$E:$E,MATCH('2017 EPA Data'!$B2834,'Crosswalk Particulates'!$D:$D,0))</f>
        <v>0</v>
      </c>
      <c r="H2834" s="50">
        <f t="shared" si="44"/>
        <v>0</v>
      </c>
    </row>
    <row r="2835" spans="1:8" hidden="1">
      <c r="A2835" s="31" t="s">
        <v>2471</v>
      </c>
      <c r="B2835" s="31" t="s">
        <v>2483</v>
      </c>
      <c r="C2835" s="31" t="s">
        <v>2406</v>
      </c>
      <c r="D2835" s="41">
        <v>579.97199999999998</v>
      </c>
      <c r="E2835" s="31" t="s">
        <v>2407</v>
      </c>
      <c r="F2835" s="35" t="str">
        <f>INDEX('Crosswalk Particulates'!$B:$B,MATCH('2017 EPA Data'!A2835,'Crosswalk Particulates'!$A:$A,0))</f>
        <v>Commercial Buildings Sector</v>
      </c>
      <c r="G2835" s="39">
        <f>INDEX('Crosswalk Particulates'!$E:$E,MATCH('2017 EPA Data'!$B2835,'Crosswalk Particulates'!$D:$D,0))</f>
        <v>0</v>
      </c>
      <c r="H2835" s="50">
        <f t="shared" si="44"/>
        <v>0</v>
      </c>
    </row>
    <row r="2836" spans="1:8" hidden="1">
      <c r="A2836" s="31" t="s">
        <v>2461</v>
      </c>
      <c r="B2836" s="31" t="s">
        <v>2501</v>
      </c>
      <c r="C2836" s="31" t="s">
        <v>2406</v>
      </c>
      <c r="D2836" s="41">
        <v>579.6</v>
      </c>
      <c r="E2836" s="31" t="s">
        <v>2407</v>
      </c>
      <c r="F2836" s="35" t="str">
        <f>INDEX('Crosswalk Particulates'!$B:$B,MATCH('2017 EPA Data'!A2836,'Crosswalk Particulates'!$A:$A,0))</f>
        <v>process-other-industry</v>
      </c>
      <c r="G2836" s="39">
        <f>INDEX('Crosswalk Particulates'!$E:$E,MATCH('2017 EPA Data'!$B2836,'Crosswalk Particulates'!$D:$D,0))</f>
        <v>0</v>
      </c>
      <c r="H2836" s="50">
        <f t="shared" si="44"/>
        <v>0</v>
      </c>
    </row>
    <row r="2837" spans="1:8" hidden="1">
      <c r="A2837" s="31" t="s">
        <v>2431</v>
      </c>
      <c r="B2837" s="31" t="s">
        <v>2605</v>
      </c>
      <c r="D2837" s="41">
        <v>579.56891055847404</v>
      </c>
      <c r="E2837" s="31" t="s">
        <v>2411</v>
      </c>
      <c r="F2837" s="35" t="str">
        <f>INDEX('Crosswalk Particulates'!$B:$B,MATCH('2017 EPA Data'!A2837,'Crosswalk Particulates'!$A:$A,0))</f>
        <v>process-ngps-industry</v>
      </c>
      <c r="G2837" s="39" t="str">
        <f>INDEX('Crosswalk Particulates'!$E:$E,MATCH('2017 EPA Data'!$B2837,'Crosswalk Particulates'!$D:$D,0))</f>
        <v>BC</v>
      </c>
      <c r="H2837" s="50">
        <f t="shared" si="44"/>
        <v>525776696.71732461</v>
      </c>
    </row>
    <row r="2838" spans="1:8" hidden="1">
      <c r="A2838" s="31" t="s">
        <v>2558</v>
      </c>
      <c r="B2838" s="31" t="s">
        <v>2499</v>
      </c>
      <c r="C2838" s="31" t="s">
        <v>2446</v>
      </c>
      <c r="D2838" s="41">
        <v>579.19481294795344</v>
      </c>
      <c r="E2838" s="31" t="s">
        <v>2411</v>
      </c>
      <c r="F2838" s="35" t="str">
        <f>INDEX('Crosswalk Particulates'!$B:$B,MATCH('2017 EPA Data'!A2838,'Crosswalk Particulates'!$A:$A,0))</f>
        <v>Commercial Buildings Sector</v>
      </c>
      <c r="G2838" s="39" t="str">
        <f>INDEX('Crosswalk Particulates'!$E:$E,MATCH('2017 EPA Data'!$B2838,'Crosswalk Particulates'!$D:$D,0))</f>
        <v>PM25</v>
      </c>
      <c r="H2838" s="50">
        <f t="shared" si="44"/>
        <v>525437320.67018664</v>
      </c>
    </row>
    <row r="2839" spans="1:8" hidden="1">
      <c r="A2839" s="31" t="s">
        <v>2470</v>
      </c>
      <c r="B2839" s="31" t="s">
        <v>2621</v>
      </c>
      <c r="D2839" s="41">
        <v>576.99085652839176</v>
      </c>
      <c r="E2839" s="31" t="s">
        <v>2411</v>
      </c>
      <c r="F2839" s="35" t="str">
        <f>INDEX('Crosswalk Particulates'!$B:$B,MATCH('2017 EPA Data'!A2839,'Crosswalk Particulates'!$A:$A,0))</f>
        <v>Electricity Sector</v>
      </c>
      <c r="G2839" s="39">
        <f>INDEX('Crosswalk Particulates'!$E:$E,MATCH('2017 EPA Data'!$B2839,'Crosswalk Particulates'!$D:$D,0))</f>
        <v>0</v>
      </c>
      <c r="H2839" s="50">
        <f t="shared" si="44"/>
        <v>523437922.66095001</v>
      </c>
    </row>
    <row r="2840" spans="1:8" hidden="1">
      <c r="A2840" s="31" t="s">
        <v>2491</v>
      </c>
      <c r="B2840" s="31" t="s">
        <v>2459</v>
      </c>
      <c r="C2840" s="31" t="s">
        <v>2406</v>
      </c>
      <c r="D2840" s="41">
        <v>576.28679999999997</v>
      </c>
      <c r="E2840" s="31" t="s">
        <v>2407</v>
      </c>
      <c r="F2840" s="35" t="str">
        <f>INDEX('Crosswalk Particulates'!$B:$B,MATCH('2017 EPA Data'!A2840,'Crosswalk Particulates'!$A:$A,0))</f>
        <v>process-other-industry</v>
      </c>
      <c r="G2840" s="39">
        <f>INDEX('Crosswalk Particulates'!$E:$E,MATCH('2017 EPA Data'!$B2840,'Crosswalk Particulates'!$D:$D,0))</f>
        <v>0</v>
      </c>
      <c r="H2840" s="50">
        <f t="shared" si="44"/>
        <v>0</v>
      </c>
    </row>
    <row r="2841" spans="1:8" hidden="1">
      <c r="A2841" s="31" t="s">
        <v>2436</v>
      </c>
      <c r="B2841" s="31" t="s">
        <v>2597</v>
      </c>
      <c r="C2841" s="31" t="s">
        <v>2406</v>
      </c>
      <c r="D2841" s="41">
        <v>575.43545807600003</v>
      </c>
      <c r="E2841" s="31" t="s">
        <v>2407</v>
      </c>
      <c r="F2841" s="35" t="str">
        <f>INDEX('Crosswalk Particulates'!$B:$B,MATCH('2017 EPA Data'!A2841,'Crosswalk Particulates'!$A:$A,0))</f>
        <v>process-other-industry</v>
      </c>
      <c r="G2841" s="39">
        <f>INDEX('Crosswalk Particulates'!$E:$E,MATCH('2017 EPA Data'!$B2841,'Crosswalk Particulates'!$D:$D,0))</f>
        <v>0</v>
      </c>
      <c r="H2841" s="50">
        <f t="shared" si="44"/>
        <v>0</v>
      </c>
    </row>
    <row r="2842" spans="1:8" hidden="1">
      <c r="A2842" s="31" t="s">
        <v>2492</v>
      </c>
      <c r="B2842" s="31" t="s">
        <v>2515</v>
      </c>
      <c r="C2842" s="31" t="s">
        <v>2406</v>
      </c>
      <c r="D2842" s="41">
        <v>573.48950987465946</v>
      </c>
      <c r="E2842" s="31" t="s">
        <v>2407</v>
      </c>
      <c r="F2842" s="35" t="str">
        <f>INDEX('Crosswalk Particulates'!$B:$B,MATCH('2017 EPA Data'!A2842,'Crosswalk Particulates'!$A:$A,0))</f>
        <v>Transportation Sector</v>
      </c>
      <c r="G2842" s="39">
        <f>INDEX('Crosswalk Particulates'!$E:$E,MATCH('2017 EPA Data'!$B2842,'Crosswalk Particulates'!$D:$D,0))</f>
        <v>0</v>
      </c>
      <c r="H2842" s="50">
        <f t="shared" si="44"/>
        <v>0</v>
      </c>
    </row>
    <row r="2843" spans="1:8" hidden="1">
      <c r="A2843" s="31" t="s">
        <v>2427</v>
      </c>
      <c r="B2843" s="31" t="s">
        <v>2476</v>
      </c>
      <c r="C2843" s="31" t="s">
        <v>2406</v>
      </c>
      <c r="D2843" s="41">
        <v>569</v>
      </c>
      <c r="E2843" s="31" t="s">
        <v>2407</v>
      </c>
      <c r="F2843" s="35" t="str">
        <f>INDEX('Crosswalk Particulates'!$B:$B,MATCH('2017 EPA Data'!A2843,'Crosswalk Particulates'!$A:$A,0))</f>
        <v>process-other-industry</v>
      </c>
      <c r="G2843" s="39">
        <f>INDEX('Crosswalk Particulates'!$E:$E,MATCH('2017 EPA Data'!$B2843,'Crosswalk Particulates'!$D:$D,0))</f>
        <v>0</v>
      </c>
      <c r="H2843" s="50">
        <f t="shared" si="44"/>
        <v>0</v>
      </c>
    </row>
    <row r="2844" spans="1:8" hidden="1">
      <c r="A2844" s="31" t="s">
        <v>2454</v>
      </c>
      <c r="B2844" s="31" t="s">
        <v>2559</v>
      </c>
      <c r="C2844" s="31" t="s">
        <v>2406</v>
      </c>
      <c r="D2844" s="41">
        <v>564.89164340000002</v>
      </c>
      <c r="E2844" s="31" t="s">
        <v>2407</v>
      </c>
      <c r="F2844" s="35" t="str">
        <f>INDEX('Crosswalk Particulates'!$B:$B,MATCH('2017 EPA Data'!A2844,'Crosswalk Particulates'!$A:$A,0))</f>
        <v>Electricity Sector</v>
      </c>
      <c r="G2844" s="39">
        <f>INDEX('Crosswalk Particulates'!$E:$E,MATCH('2017 EPA Data'!$B2844,'Crosswalk Particulates'!$D:$D,0))</f>
        <v>0</v>
      </c>
      <c r="H2844" s="50">
        <f t="shared" si="44"/>
        <v>0</v>
      </c>
    </row>
    <row r="2845" spans="1:8" hidden="1">
      <c r="A2845" s="31" t="s">
        <v>2492</v>
      </c>
      <c r="B2845" s="31" t="s">
        <v>2664</v>
      </c>
      <c r="C2845" s="31" t="s">
        <v>2406</v>
      </c>
      <c r="D2845" s="41">
        <v>562.62440154632441</v>
      </c>
      <c r="E2845" s="31" t="s">
        <v>2407</v>
      </c>
      <c r="F2845" s="35" t="str">
        <f>INDEX('Crosswalk Particulates'!$B:$B,MATCH('2017 EPA Data'!A2845,'Crosswalk Particulates'!$A:$A,0))</f>
        <v>Transportation Sector</v>
      </c>
      <c r="G2845" s="39">
        <f>INDEX('Crosswalk Particulates'!$E:$E,MATCH('2017 EPA Data'!$B2845,'Crosswalk Particulates'!$D:$D,0))</f>
        <v>0</v>
      </c>
      <c r="H2845" s="50">
        <f t="shared" si="44"/>
        <v>0</v>
      </c>
    </row>
    <row r="2846" spans="1:8" hidden="1">
      <c r="A2846" s="31" t="s">
        <v>2471</v>
      </c>
      <c r="B2846" s="31" t="s">
        <v>2429</v>
      </c>
      <c r="C2846" s="31" t="s">
        <v>2406</v>
      </c>
      <c r="D2846" s="41">
        <v>559.68200000000002</v>
      </c>
      <c r="E2846" s="31" t="s">
        <v>2407</v>
      </c>
      <c r="F2846" s="35" t="str">
        <f>INDEX('Crosswalk Particulates'!$B:$B,MATCH('2017 EPA Data'!A2846,'Crosswalk Particulates'!$A:$A,0))</f>
        <v>Commercial Buildings Sector</v>
      </c>
      <c r="G2846" s="39">
        <f>INDEX('Crosswalk Particulates'!$E:$E,MATCH('2017 EPA Data'!$B2846,'Crosswalk Particulates'!$D:$D,0))</f>
        <v>0</v>
      </c>
      <c r="H2846" s="50">
        <f t="shared" si="44"/>
        <v>0</v>
      </c>
    </row>
    <row r="2847" spans="1:8" hidden="1">
      <c r="A2847" s="31" t="s">
        <v>2478</v>
      </c>
      <c r="B2847" s="31" t="s">
        <v>2605</v>
      </c>
      <c r="D2847" s="41">
        <v>558.6589612055584</v>
      </c>
      <c r="E2847" s="31" t="s">
        <v>2411</v>
      </c>
      <c r="F2847" s="35" t="str">
        <f>INDEX('Crosswalk Particulates'!$B:$B,MATCH('2017 EPA Data'!A2847,'Crosswalk Particulates'!$A:$A,0))</f>
        <v>Other-EPA</v>
      </c>
      <c r="G2847" s="39" t="str">
        <f>INDEX('Crosswalk Particulates'!$E:$E,MATCH('2017 EPA Data'!$B2847,'Crosswalk Particulates'!$D:$D,0))</f>
        <v>BC</v>
      </c>
      <c r="H2847" s="50">
        <f t="shared" si="44"/>
        <v>506807487.19104284</v>
      </c>
    </row>
    <row r="2848" spans="1:8" hidden="1">
      <c r="A2848" s="31" t="s">
        <v>2521</v>
      </c>
      <c r="B2848" s="31" t="s">
        <v>2535</v>
      </c>
      <c r="C2848" s="31" t="s">
        <v>2406</v>
      </c>
      <c r="D2848" s="41">
        <v>556.88284498600001</v>
      </c>
      <c r="E2848" s="31" t="s">
        <v>2407</v>
      </c>
      <c r="F2848" s="35" t="str">
        <f>INDEX('Crosswalk Particulates'!$B:$B,MATCH('2017 EPA Data'!A2848,'Crosswalk Particulates'!$A:$A,0))</f>
        <v>industry-fuel-other</v>
      </c>
      <c r="G2848" s="39">
        <f>INDEX('Crosswalk Particulates'!$E:$E,MATCH('2017 EPA Data'!$B2848,'Crosswalk Particulates'!$D:$D,0))</f>
        <v>0</v>
      </c>
      <c r="H2848" s="50">
        <f t="shared" si="44"/>
        <v>0</v>
      </c>
    </row>
    <row r="2849" spans="1:8" hidden="1">
      <c r="A2849" s="31" t="s">
        <v>2444</v>
      </c>
      <c r="B2849" s="31" t="s">
        <v>2582</v>
      </c>
      <c r="C2849" s="31" t="s">
        <v>2406</v>
      </c>
      <c r="D2849" s="41">
        <v>553.47</v>
      </c>
      <c r="E2849" s="31" t="s">
        <v>2407</v>
      </c>
      <c r="F2849" s="35" t="str">
        <f>INDEX('Crosswalk Particulates'!$B:$B,MATCH('2017 EPA Data'!A2849,'Crosswalk Particulates'!$A:$A,0))</f>
        <v>process-other-industry</v>
      </c>
      <c r="G2849" s="39">
        <f>INDEX('Crosswalk Particulates'!$E:$E,MATCH('2017 EPA Data'!$B2849,'Crosswalk Particulates'!$D:$D,0))</f>
        <v>0</v>
      </c>
      <c r="H2849" s="50">
        <f t="shared" si="44"/>
        <v>0</v>
      </c>
    </row>
    <row r="2850" spans="1:8" hidden="1">
      <c r="A2850" s="31" t="s">
        <v>2508</v>
      </c>
      <c r="B2850" s="31" t="s">
        <v>2463</v>
      </c>
      <c r="C2850" s="31" t="s">
        <v>2406</v>
      </c>
      <c r="D2850" s="41">
        <v>552.02161000000001</v>
      </c>
      <c r="E2850" s="31" t="s">
        <v>2407</v>
      </c>
      <c r="F2850" s="35" t="str">
        <f>INDEX('Crosswalk Particulates'!$B:$B,MATCH('2017 EPA Data'!A2850,'Crosswalk Particulates'!$A:$A,0))</f>
        <v>process-iron and steel-industry</v>
      </c>
      <c r="G2850" s="39">
        <f>INDEX('Crosswalk Particulates'!$E:$E,MATCH('2017 EPA Data'!$B2850,'Crosswalk Particulates'!$D:$D,0))</f>
        <v>0</v>
      </c>
      <c r="H2850" s="50">
        <f t="shared" si="44"/>
        <v>0</v>
      </c>
    </row>
    <row r="2851" spans="1:8" hidden="1">
      <c r="A2851" s="31" t="s">
        <v>2491</v>
      </c>
      <c r="B2851" s="31" t="s">
        <v>2483</v>
      </c>
      <c r="C2851" s="31" t="s">
        <v>2406</v>
      </c>
      <c r="D2851" s="41">
        <v>551.63912200000004</v>
      </c>
      <c r="E2851" s="31" t="s">
        <v>2407</v>
      </c>
      <c r="F2851" s="35" t="str">
        <f>INDEX('Crosswalk Particulates'!$B:$B,MATCH('2017 EPA Data'!A2851,'Crosswalk Particulates'!$A:$A,0))</f>
        <v>process-other-industry</v>
      </c>
      <c r="G2851" s="39">
        <f>INDEX('Crosswalk Particulates'!$E:$E,MATCH('2017 EPA Data'!$B2851,'Crosswalk Particulates'!$D:$D,0))</f>
        <v>0</v>
      </c>
      <c r="H2851" s="50">
        <f t="shared" si="44"/>
        <v>0</v>
      </c>
    </row>
    <row r="2852" spans="1:8" hidden="1">
      <c r="A2852" s="31" t="s">
        <v>2423</v>
      </c>
      <c r="B2852" s="31" t="s">
        <v>2564</v>
      </c>
      <c r="C2852" s="31" t="s">
        <v>2406</v>
      </c>
      <c r="D2852" s="41">
        <v>550.49141164786442</v>
      </c>
      <c r="E2852" s="31" t="s">
        <v>2407</v>
      </c>
      <c r="F2852" s="35" t="str">
        <f>INDEX('Crosswalk Particulates'!$B:$B,MATCH('2017 EPA Data'!A2852,'Crosswalk Particulates'!$A:$A,0))</f>
        <v>Other-EPA</v>
      </c>
      <c r="G2852" s="39">
        <f>INDEX('Crosswalk Particulates'!$E:$E,MATCH('2017 EPA Data'!$B2852,'Crosswalk Particulates'!$D:$D,0))</f>
        <v>0</v>
      </c>
      <c r="H2852" s="50">
        <f t="shared" si="44"/>
        <v>0</v>
      </c>
    </row>
    <row r="2853" spans="1:8" hidden="1">
      <c r="A2853" s="31" t="s">
        <v>2491</v>
      </c>
      <c r="B2853" s="31" t="s">
        <v>2466</v>
      </c>
      <c r="C2853" s="31" t="s">
        <v>2406</v>
      </c>
      <c r="D2853" s="41">
        <v>549.33234000000004</v>
      </c>
      <c r="E2853" s="31" t="s">
        <v>2407</v>
      </c>
      <c r="F2853" s="35" t="str">
        <f>INDEX('Crosswalk Particulates'!$B:$B,MATCH('2017 EPA Data'!A2853,'Crosswalk Particulates'!$A:$A,0))</f>
        <v>process-other-industry</v>
      </c>
      <c r="G2853" s="39">
        <f>INDEX('Crosswalk Particulates'!$E:$E,MATCH('2017 EPA Data'!$B2853,'Crosswalk Particulates'!$D:$D,0))</f>
        <v>0</v>
      </c>
      <c r="H2853" s="50">
        <f t="shared" si="44"/>
        <v>0</v>
      </c>
    </row>
    <row r="2854" spans="1:8" hidden="1">
      <c r="A2854" s="31" t="s">
        <v>2475</v>
      </c>
      <c r="B2854" s="31" t="s">
        <v>2599</v>
      </c>
      <c r="C2854" s="31" t="s">
        <v>2406</v>
      </c>
      <c r="D2854" s="41">
        <v>548.10735602</v>
      </c>
      <c r="E2854" s="31" t="s">
        <v>2407</v>
      </c>
      <c r="F2854" s="35" t="str">
        <f>INDEX('Crosswalk Particulates'!$B:$B,MATCH('2017 EPA Data'!A2854,'Crosswalk Particulates'!$A:$A,0))</f>
        <v>process-other-industry</v>
      </c>
      <c r="G2854" s="39">
        <f>INDEX('Crosswalk Particulates'!$E:$E,MATCH('2017 EPA Data'!$B2854,'Crosswalk Particulates'!$D:$D,0))</f>
        <v>0</v>
      </c>
      <c r="H2854" s="50">
        <f t="shared" si="44"/>
        <v>0</v>
      </c>
    </row>
    <row r="2855" spans="1:8" hidden="1">
      <c r="A2855" s="31" t="s">
        <v>2454</v>
      </c>
      <c r="B2855" s="31" t="s">
        <v>2628</v>
      </c>
      <c r="C2855" s="31" t="s">
        <v>2406</v>
      </c>
      <c r="D2855" s="41">
        <v>547.6995412</v>
      </c>
      <c r="E2855" s="31" t="s">
        <v>2407</v>
      </c>
      <c r="F2855" s="35" t="str">
        <f>INDEX('Crosswalk Particulates'!$B:$B,MATCH('2017 EPA Data'!A2855,'Crosswalk Particulates'!$A:$A,0))</f>
        <v>Electricity Sector</v>
      </c>
      <c r="G2855" s="39">
        <f>INDEX('Crosswalk Particulates'!$E:$E,MATCH('2017 EPA Data'!$B2855,'Crosswalk Particulates'!$D:$D,0))</f>
        <v>0</v>
      </c>
      <c r="H2855" s="50">
        <f t="shared" si="44"/>
        <v>0</v>
      </c>
    </row>
    <row r="2856" spans="1:8" hidden="1">
      <c r="A2856" s="31" t="s">
        <v>2492</v>
      </c>
      <c r="B2856" s="31" t="s">
        <v>2618</v>
      </c>
      <c r="C2856" s="31" t="s">
        <v>2406</v>
      </c>
      <c r="D2856" s="41">
        <v>542.95559925887221</v>
      </c>
      <c r="E2856" s="31" t="s">
        <v>2407</v>
      </c>
      <c r="F2856" s="35" t="str">
        <f>INDEX('Crosswalk Particulates'!$B:$B,MATCH('2017 EPA Data'!A2856,'Crosswalk Particulates'!$A:$A,0))</f>
        <v>Transportation Sector</v>
      </c>
      <c r="G2856" s="39">
        <f>INDEX('Crosswalk Particulates'!$E:$E,MATCH('2017 EPA Data'!$B2856,'Crosswalk Particulates'!$D:$D,0))</f>
        <v>0</v>
      </c>
      <c r="H2856" s="50">
        <f t="shared" si="44"/>
        <v>0</v>
      </c>
    </row>
    <row r="2857" spans="1:8" hidden="1">
      <c r="A2857" s="31" t="s">
        <v>2492</v>
      </c>
      <c r="B2857" s="31" t="s">
        <v>2532</v>
      </c>
      <c r="C2857" s="31" t="s">
        <v>2406</v>
      </c>
      <c r="D2857" s="41">
        <v>542.95559925887221</v>
      </c>
      <c r="E2857" s="31" t="s">
        <v>2407</v>
      </c>
      <c r="F2857" s="35" t="str">
        <f>INDEX('Crosswalk Particulates'!$B:$B,MATCH('2017 EPA Data'!A2857,'Crosswalk Particulates'!$A:$A,0))</f>
        <v>Transportation Sector</v>
      </c>
      <c r="G2857" s="39">
        <f>INDEX('Crosswalk Particulates'!$E:$E,MATCH('2017 EPA Data'!$B2857,'Crosswalk Particulates'!$D:$D,0))</f>
        <v>0</v>
      </c>
      <c r="H2857" s="50">
        <f t="shared" si="44"/>
        <v>0</v>
      </c>
    </row>
    <row r="2858" spans="1:8" hidden="1">
      <c r="A2858" s="31" t="s">
        <v>2508</v>
      </c>
      <c r="B2858" s="31" t="s">
        <v>2429</v>
      </c>
      <c r="C2858" s="31" t="s">
        <v>2406</v>
      </c>
      <c r="D2858" s="41">
        <v>540.11400000000003</v>
      </c>
      <c r="E2858" s="31" t="s">
        <v>2407</v>
      </c>
      <c r="F2858" s="35" t="str">
        <f>INDEX('Crosswalk Particulates'!$B:$B,MATCH('2017 EPA Data'!A2858,'Crosswalk Particulates'!$A:$A,0))</f>
        <v>process-iron and steel-industry</v>
      </c>
      <c r="G2858" s="39">
        <f>INDEX('Crosswalk Particulates'!$E:$E,MATCH('2017 EPA Data'!$B2858,'Crosswalk Particulates'!$D:$D,0))</f>
        <v>0</v>
      </c>
      <c r="H2858" s="50">
        <f t="shared" si="44"/>
        <v>0</v>
      </c>
    </row>
    <row r="2859" spans="1:8" hidden="1">
      <c r="A2859" s="31" t="s">
        <v>2518</v>
      </c>
      <c r="B2859" s="31" t="s">
        <v>2588</v>
      </c>
      <c r="C2859" s="31" t="s">
        <v>2406</v>
      </c>
      <c r="D2859" s="41">
        <v>534.96590000000003</v>
      </c>
      <c r="E2859" s="31" t="s">
        <v>2407</v>
      </c>
      <c r="F2859" s="35" t="str">
        <f>INDEX('Crosswalk Particulates'!$B:$B,MATCH('2017 EPA Data'!A2859,'Crosswalk Particulates'!$A:$A,0))</f>
        <v>industry-fuel-oil</v>
      </c>
      <c r="G2859" s="39">
        <f>INDEX('Crosswalk Particulates'!$E:$E,MATCH('2017 EPA Data'!$B2859,'Crosswalk Particulates'!$D:$D,0))</f>
        <v>0</v>
      </c>
      <c r="H2859" s="50">
        <f t="shared" si="44"/>
        <v>0</v>
      </c>
    </row>
    <row r="2860" spans="1:8" hidden="1">
      <c r="A2860" s="31" t="s">
        <v>2427</v>
      </c>
      <c r="B2860" s="31" t="s">
        <v>2562</v>
      </c>
      <c r="C2860" s="31" t="s">
        <v>2406</v>
      </c>
      <c r="D2860" s="41">
        <v>532.93802523750003</v>
      </c>
      <c r="E2860" s="31" t="s">
        <v>2407</v>
      </c>
      <c r="F2860" s="35" t="str">
        <f>INDEX('Crosswalk Particulates'!$B:$B,MATCH('2017 EPA Data'!A2860,'Crosswalk Particulates'!$A:$A,0))</f>
        <v>process-other-industry</v>
      </c>
      <c r="G2860" s="39">
        <f>INDEX('Crosswalk Particulates'!$E:$E,MATCH('2017 EPA Data'!$B2860,'Crosswalk Particulates'!$D:$D,0))</f>
        <v>0</v>
      </c>
      <c r="H2860" s="50">
        <f t="shared" si="44"/>
        <v>0</v>
      </c>
    </row>
    <row r="2861" spans="1:8" hidden="1">
      <c r="A2861" s="31" t="s">
        <v>2440</v>
      </c>
      <c r="B2861" s="31" t="s">
        <v>2621</v>
      </c>
      <c r="D2861" s="41">
        <v>532.38696318010091</v>
      </c>
      <c r="E2861" s="31" t="s">
        <v>2411</v>
      </c>
      <c r="F2861" s="35" t="str">
        <f>INDEX('Crosswalk Particulates'!$B:$B,MATCH('2017 EPA Data'!A2861,'Crosswalk Particulates'!$A:$A,0))</f>
        <v>industry-fuel-natural gas</v>
      </c>
      <c r="G2861" s="39">
        <f>INDEX('Crosswalk Particulates'!$E:$E,MATCH('2017 EPA Data'!$B2861,'Crosswalk Particulates'!$D:$D,0))</f>
        <v>0</v>
      </c>
      <c r="H2861" s="50">
        <f t="shared" si="44"/>
        <v>482973903.14893359</v>
      </c>
    </row>
    <row r="2862" spans="1:8" hidden="1">
      <c r="A2862" s="31" t="s">
        <v>2485</v>
      </c>
      <c r="B2862" s="31" t="s">
        <v>2462</v>
      </c>
      <c r="C2862" s="31" t="s">
        <v>2406</v>
      </c>
      <c r="D2862" s="41">
        <v>531.58068691999995</v>
      </c>
      <c r="E2862" s="31" t="s">
        <v>2407</v>
      </c>
      <c r="F2862" s="35" t="str">
        <f>INDEX('Crosswalk Particulates'!$B:$B,MATCH('2017 EPA Data'!A2862,'Crosswalk Particulates'!$A:$A,0))</f>
        <v>industry-fuel-coal</v>
      </c>
      <c r="G2862" s="39">
        <f>INDEX('Crosswalk Particulates'!$E:$E,MATCH('2017 EPA Data'!$B2862,'Crosswalk Particulates'!$D:$D,0))</f>
        <v>0</v>
      </c>
      <c r="H2862" s="50">
        <f t="shared" si="44"/>
        <v>0</v>
      </c>
    </row>
    <row r="2863" spans="1:8" hidden="1">
      <c r="A2863" s="31" t="s">
        <v>2484</v>
      </c>
      <c r="B2863" s="31" t="s">
        <v>2580</v>
      </c>
      <c r="C2863" s="31" t="s">
        <v>2406</v>
      </c>
      <c r="D2863" s="41">
        <v>530.6</v>
      </c>
      <c r="E2863" s="31" t="s">
        <v>2407</v>
      </c>
      <c r="F2863" s="35" t="str">
        <f>INDEX('Crosswalk Particulates'!$B:$B,MATCH('2017 EPA Data'!A2863,'Crosswalk Particulates'!$A:$A,0))</f>
        <v>process-other-industry</v>
      </c>
      <c r="G2863" s="39">
        <f>INDEX('Crosswalk Particulates'!$E:$E,MATCH('2017 EPA Data'!$B2863,'Crosswalk Particulates'!$D:$D,0))</f>
        <v>0</v>
      </c>
      <c r="H2863" s="50">
        <f t="shared" si="44"/>
        <v>0</v>
      </c>
    </row>
    <row r="2864" spans="1:8" hidden="1">
      <c r="A2864" s="31" t="s">
        <v>2423</v>
      </c>
      <c r="B2864" s="31" t="s">
        <v>2532</v>
      </c>
      <c r="C2864" s="31" t="s">
        <v>2406</v>
      </c>
      <c r="D2864" s="41">
        <v>529.07859645586973</v>
      </c>
      <c r="E2864" s="31" t="s">
        <v>2407</v>
      </c>
      <c r="F2864" s="35" t="str">
        <f>INDEX('Crosswalk Particulates'!$B:$B,MATCH('2017 EPA Data'!A2864,'Crosswalk Particulates'!$A:$A,0))</f>
        <v>Other-EPA</v>
      </c>
      <c r="G2864" s="39">
        <f>INDEX('Crosswalk Particulates'!$E:$E,MATCH('2017 EPA Data'!$B2864,'Crosswalk Particulates'!$D:$D,0))</f>
        <v>0</v>
      </c>
      <c r="H2864" s="50">
        <f t="shared" si="44"/>
        <v>0</v>
      </c>
    </row>
    <row r="2865" spans="1:8" hidden="1">
      <c r="A2865" s="31" t="s">
        <v>2496</v>
      </c>
      <c r="B2865" s="31" t="s">
        <v>2562</v>
      </c>
      <c r="C2865" s="31" t="s">
        <v>2406</v>
      </c>
      <c r="D2865" s="41">
        <v>528.44082000000003</v>
      </c>
      <c r="E2865" s="31" t="s">
        <v>2407</v>
      </c>
      <c r="F2865" s="35" t="str">
        <f>INDEX('Crosswalk Particulates'!$B:$B,MATCH('2017 EPA Data'!A2865,'Crosswalk Particulates'!$A:$A,0))</f>
        <v>process-cement-industry</v>
      </c>
      <c r="G2865" s="39">
        <f>INDEX('Crosswalk Particulates'!$E:$E,MATCH('2017 EPA Data'!$B2865,'Crosswalk Particulates'!$D:$D,0))</f>
        <v>0</v>
      </c>
      <c r="H2865" s="50">
        <f t="shared" si="44"/>
        <v>0</v>
      </c>
    </row>
    <row r="2866" spans="1:8" hidden="1">
      <c r="A2866" s="31" t="s">
        <v>2538</v>
      </c>
      <c r="B2866" s="31" t="s">
        <v>2523</v>
      </c>
      <c r="D2866" s="41">
        <v>525.73167466012922</v>
      </c>
      <c r="E2866" s="31" t="s">
        <v>2411</v>
      </c>
      <c r="F2866" s="35" t="str">
        <f>INDEX('Crosswalk Particulates'!$B:$B,MATCH('2017 EPA Data'!A2866,'Crosswalk Particulates'!$A:$A,0))</f>
        <v>Electricity Sector</v>
      </c>
      <c r="G2866" s="39" t="str">
        <f>INDEX('Crosswalk Particulates'!$E:$E,MATCH('2017 EPA Data'!$B2866,'Crosswalk Particulates'!$D:$D,0))</f>
        <v>OC</v>
      </c>
      <c r="H2866" s="50">
        <f t="shared" si="44"/>
        <v>476936319.78311837</v>
      </c>
    </row>
    <row r="2867" spans="1:8" hidden="1">
      <c r="A2867" s="31" t="s">
        <v>2490</v>
      </c>
      <c r="B2867" s="31" t="s">
        <v>2621</v>
      </c>
      <c r="D2867" s="41">
        <v>525.49394252331854</v>
      </c>
      <c r="E2867" s="31" t="s">
        <v>2411</v>
      </c>
      <c r="F2867" s="35" t="str">
        <f>INDEX('Crosswalk Particulates'!$B:$B,MATCH('2017 EPA Data'!A2867,'Crosswalk Particulates'!$A:$A,0))</f>
        <v>Commercial Buildings Sector</v>
      </c>
      <c r="G2867" s="39">
        <f>INDEX('Crosswalk Particulates'!$E:$E,MATCH('2017 EPA Data'!$B2867,'Crosswalk Particulates'!$D:$D,0))</f>
        <v>0</v>
      </c>
      <c r="H2867" s="50">
        <f t="shared" si="44"/>
        <v>476720652.55991381</v>
      </c>
    </row>
    <row r="2868" spans="1:8" hidden="1">
      <c r="A2868" s="31" t="s">
        <v>2421</v>
      </c>
      <c r="B2868" s="31" t="s">
        <v>2574</v>
      </c>
      <c r="C2868" s="31" t="s">
        <v>2406</v>
      </c>
      <c r="D2868" s="41">
        <v>520.03031036663037</v>
      </c>
      <c r="E2868" s="31" t="s">
        <v>2407</v>
      </c>
      <c r="F2868" s="35" t="str">
        <f>INDEX('Crosswalk Particulates'!$B:$B,MATCH('2017 EPA Data'!A2868,'Crosswalk Particulates'!$A:$A,0))</f>
        <v>Other-EPA</v>
      </c>
      <c r="G2868" s="39">
        <f>INDEX('Crosswalk Particulates'!$E:$E,MATCH('2017 EPA Data'!$B2868,'Crosswalk Particulates'!$D:$D,0))</f>
        <v>0</v>
      </c>
      <c r="H2868" s="50">
        <f t="shared" si="44"/>
        <v>0</v>
      </c>
    </row>
    <row r="2869" spans="1:8" hidden="1">
      <c r="A2869" s="31" t="s">
        <v>2475</v>
      </c>
      <c r="B2869" s="31" t="s">
        <v>2609</v>
      </c>
      <c r="C2869" s="31" t="s">
        <v>2406</v>
      </c>
      <c r="D2869" s="41">
        <v>518.04337902715997</v>
      </c>
      <c r="E2869" s="31" t="s">
        <v>2407</v>
      </c>
      <c r="F2869" s="35" t="str">
        <f>INDEX('Crosswalk Particulates'!$B:$B,MATCH('2017 EPA Data'!A2869,'Crosswalk Particulates'!$A:$A,0))</f>
        <v>process-other-industry</v>
      </c>
      <c r="G2869" s="39">
        <f>INDEX('Crosswalk Particulates'!$E:$E,MATCH('2017 EPA Data'!$B2869,'Crosswalk Particulates'!$D:$D,0))</f>
        <v>0</v>
      </c>
      <c r="H2869" s="50">
        <f t="shared" si="44"/>
        <v>0</v>
      </c>
    </row>
    <row r="2870" spans="1:8" hidden="1">
      <c r="A2870" s="31" t="s">
        <v>2408</v>
      </c>
      <c r="B2870" s="31" t="s">
        <v>2661</v>
      </c>
      <c r="C2870" s="31" t="s">
        <v>2406</v>
      </c>
      <c r="D2870" s="41">
        <v>517.29253631999995</v>
      </c>
      <c r="E2870" s="31" t="s">
        <v>2407</v>
      </c>
      <c r="F2870" s="35" t="str">
        <f>INDEX('Crosswalk Particulates'!$B:$B,MATCH('2017 EPA Data'!A2870,'Crosswalk Particulates'!$A:$A,0))</f>
        <v>process-other-industry</v>
      </c>
      <c r="G2870" s="39">
        <f>INDEX('Crosswalk Particulates'!$E:$E,MATCH('2017 EPA Data'!$B2870,'Crosswalk Particulates'!$D:$D,0))</f>
        <v>0</v>
      </c>
      <c r="H2870" s="50">
        <f t="shared" si="44"/>
        <v>0</v>
      </c>
    </row>
    <row r="2871" spans="1:8" hidden="1">
      <c r="A2871" s="31" t="s">
        <v>2518</v>
      </c>
      <c r="B2871" s="31" t="s">
        <v>2568</v>
      </c>
      <c r="C2871" s="31" t="s">
        <v>2406</v>
      </c>
      <c r="D2871" s="41">
        <v>516.80300000842863</v>
      </c>
      <c r="E2871" s="31" t="s">
        <v>2407</v>
      </c>
      <c r="F2871" s="35" t="str">
        <f>INDEX('Crosswalk Particulates'!$B:$B,MATCH('2017 EPA Data'!A2871,'Crosswalk Particulates'!$A:$A,0))</f>
        <v>industry-fuel-oil</v>
      </c>
      <c r="G2871" s="39">
        <f>INDEX('Crosswalk Particulates'!$E:$E,MATCH('2017 EPA Data'!$B2871,'Crosswalk Particulates'!$D:$D,0))</f>
        <v>0</v>
      </c>
      <c r="H2871" s="50">
        <f t="shared" si="44"/>
        <v>0</v>
      </c>
    </row>
    <row r="2872" spans="1:8" hidden="1">
      <c r="A2872" s="31" t="s">
        <v>2491</v>
      </c>
      <c r="B2872" s="31" t="s">
        <v>2650</v>
      </c>
      <c r="C2872" s="31" t="s">
        <v>2406</v>
      </c>
      <c r="D2872" s="41">
        <v>515.38513999999998</v>
      </c>
      <c r="E2872" s="31" t="s">
        <v>2407</v>
      </c>
      <c r="F2872" s="35" t="str">
        <f>INDEX('Crosswalk Particulates'!$B:$B,MATCH('2017 EPA Data'!A2872,'Crosswalk Particulates'!$A:$A,0))</f>
        <v>process-other-industry</v>
      </c>
      <c r="G2872" s="39">
        <f>INDEX('Crosswalk Particulates'!$E:$E,MATCH('2017 EPA Data'!$B2872,'Crosswalk Particulates'!$D:$D,0))</f>
        <v>0</v>
      </c>
      <c r="H2872" s="50">
        <f t="shared" si="44"/>
        <v>0</v>
      </c>
    </row>
    <row r="2873" spans="1:8" hidden="1">
      <c r="A2873" s="31" t="s">
        <v>2454</v>
      </c>
      <c r="B2873" s="31" t="s">
        <v>2606</v>
      </c>
      <c r="C2873" s="31" t="s">
        <v>2406</v>
      </c>
      <c r="D2873" s="41">
        <v>513.38954000000001</v>
      </c>
      <c r="E2873" s="31" t="s">
        <v>2407</v>
      </c>
      <c r="F2873" s="35" t="str">
        <f>INDEX('Crosswalk Particulates'!$B:$B,MATCH('2017 EPA Data'!A2873,'Crosswalk Particulates'!$A:$A,0))</f>
        <v>Electricity Sector</v>
      </c>
      <c r="G2873" s="39">
        <f>INDEX('Crosswalk Particulates'!$E:$E,MATCH('2017 EPA Data'!$B2873,'Crosswalk Particulates'!$D:$D,0))</f>
        <v>0</v>
      </c>
      <c r="H2873" s="50">
        <f t="shared" si="44"/>
        <v>0</v>
      </c>
    </row>
    <row r="2874" spans="1:8" hidden="1">
      <c r="A2874" s="31" t="s">
        <v>2553</v>
      </c>
      <c r="B2874" s="31" t="s">
        <v>2642</v>
      </c>
      <c r="D2874" s="41">
        <v>513.1819779780011</v>
      </c>
      <c r="E2874" s="31" t="s">
        <v>2411</v>
      </c>
      <c r="F2874" s="35" t="str">
        <f>INDEX('Crosswalk Particulates'!$B:$B,MATCH('2017 EPA Data'!A2874,'Crosswalk Particulates'!$A:$A,0))</f>
        <v>Commercial Buildings Sector</v>
      </c>
      <c r="G2874" s="39">
        <f>INDEX('Crosswalk Particulates'!$E:$E,MATCH('2017 EPA Data'!$B2874,'Crosswalk Particulates'!$D:$D,0))</f>
        <v>0</v>
      </c>
      <c r="H2874" s="50">
        <f t="shared" si="44"/>
        <v>465551412.92195582</v>
      </c>
    </row>
    <row r="2875" spans="1:8" hidden="1">
      <c r="A2875" s="31" t="s">
        <v>2443</v>
      </c>
      <c r="B2875" s="31" t="s">
        <v>2519</v>
      </c>
      <c r="D2875" s="41">
        <v>513.13171814561804</v>
      </c>
      <c r="E2875" s="31" t="s">
        <v>2411</v>
      </c>
      <c r="F2875" s="35" t="str">
        <f>INDEX('Crosswalk Particulates'!$B:$B,MATCH('2017 EPA Data'!A2875,'Crosswalk Particulates'!$A:$A,0))</f>
        <v>Transportation Sector</v>
      </c>
      <c r="G2875" s="39">
        <f>INDEX('Crosswalk Particulates'!$E:$E,MATCH('2017 EPA Data'!$B2875,'Crosswalk Particulates'!$D:$D,0))</f>
        <v>0</v>
      </c>
      <c r="H2875" s="50">
        <f t="shared" si="44"/>
        <v>465505817.91475904</v>
      </c>
    </row>
    <row r="2876" spans="1:8" hidden="1">
      <c r="A2876" s="31" t="s">
        <v>2454</v>
      </c>
      <c r="B2876" s="31" t="s">
        <v>2510</v>
      </c>
      <c r="C2876" s="31" t="s">
        <v>2406</v>
      </c>
      <c r="D2876" s="41">
        <v>512.82542123166002</v>
      </c>
      <c r="E2876" s="31" t="s">
        <v>2407</v>
      </c>
      <c r="F2876" s="35" t="str">
        <f>INDEX('Crosswalk Particulates'!$B:$B,MATCH('2017 EPA Data'!A2876,'Crosswalk Particulates'!$A:$A,0))</f>
        <v>Electricity Sector</v>
      </c>
      <c r="G2876" s="39">
        <f>INDEX('Crosswalk Particulates'!$E:$E,MATCH('2017 EPA Data'!$B2876,'Crosswalk Particulates'!$D:$D,0))</f>
        <v>0</v>
      </c>
      <c r="H2876" s="50">
        <f t="shared" si="44"/>
        <v>0</v>
      </c>
    </row>
    <row r="2877" spans="1:8" hidden="1">
      <c r="A2877" s="31" t="s">
        <v>2536</v>
      </c>
      <c r="B2877" s="31" t="s">
        <v>2640</v>
      </c>
      <c r="C2877" s="31" t="s">
        <v>2406</v>
      </c>
      <c r="D2877" s="41">
        <v>512.48439709957222</v>
      </c>
      <c r="E2877" s="31" t="s">
        <v>2407</v>
      </c>
      <c r="F2877" s="35" t="str">
        <f>INDEX('Crosswalk Particulates'!$B:$B,MATCH('2017 EPA Data'!A2877,'Crosswalk Particulates'!$A:$A,0))</f>
        <v>process-mining-industry</v>
      </c>
      <c r="G2877" s="39">
        <f>INDEX('Crosswalk Particulates'!$E:$E,MATCH('2017 EPA Data'!$B2877,'Crosswalk Particulates'!$D:$D,0))</f>
        <v>0</v>
      </c>
      <c r="H2877" s="50">
        <f t="shared" si="44"/>
        <v>0</v>
      </c>
    </row>
    <row r="2878" spans="1:8" hidden="1">
      <c r="A2878" s="31" t="s">
        <v>2448</v>
      </c>
      <c r="B2878" s="31" t="s">
        <v>2617</v>
      </c>
      <c r="C2878" s="31" t="s">
        <v>2406</v>
      </c>
      <c r="D2878" s="41">
        <v>509.98313455745006</v>
      </c>
      <c r="E2878" s="31" t="s">
        <v>2407</v>
      </c>
      <c r="F2878" s="35" t="str">
        <f>INDEX('Crosswalk Particulates'!$B:$B,MATCH('2017 EPA Data'!A2878,'Crosswalk Particulates'!$A:$A,0))</f>
        <v>process-waste-industry</v>
      </c>
      <c r="G2878" s="39">
        <f>INDEX('Crosswalk Particulates'!$E:$E,MATCH('2017 EPA Data'!$B2878,'Crosswalk Particulates'!$D:$D,0))</f>
        <v>0</v>
      </c>
      <c r="H2878" s="50">
        <f t="shared" si="44"/>
        <v>0</v>
      </c>
    </row>
    <row r="2879" spans="1:8" hidden="1">
      <c r="A2879" s="31" t="s">
        <v>2520</v>
      </c>
      <c r="B2879" s="31" t="s">
        <v>2642</v>
      </c>
      <c r="D2879" s="41">
        <v>509.74731061855022</v>
      </c>
      <c r="E2879" s="31" t="s">
        <v>2411</v>
      </c>
      <c r="F2879" s="35" t="str">
        <f>INDEX('Crosswalk Particulates'!$B:$B,MATCH('2017 EPA Data'!A2879,'Crosswalk Particulates'!$A:$A,0))</f>
        <v>Residential Buildings Sector</v>
      </c>
      <c r="G2879" s="39">
        <f>INDEX('Crosswalk Particulates'!$E:$E,MATCH('2017 EPA Data'!$B2879,'Crosswalk Particulates'!$D:$D,0))</f>
        <v>0</v>
      </c>
      <c r="H2879" s="50">
        <f t="shared" si="44"/>
        <v>462435531.40092194</v>
      </c>
    </row>
    <row r="2880" spans="1:8" hidden="1">
      <c r="A2880" s="31" t="s">
        <v>2427</v>
      </c>
      <c r="B2880" s="31" t="s">
        <v>2591</v>
      </c>
      <c r="C2880" s="31" t="s">
        <v>2406</v>
      </c>
      <c r="D2880" s="41">
        <v>509.2</v>
      </c>
      <c r="E2880" s="31" t="s">
        <v>2407</v>
      </c>
      <c r="F2880" s="35" t="str">
        <f>INDEX('Crosswalk Particulates'!$B:$B,MATCH('2017 EPA Data'!A2880,'Crosswalk Particulates'!$A:$A,0))</f>
        <v>process-other-industry</v>
      </c>
      <c r="G2880" s="39">
        <f>INDEX('Crosswalk Particulates'!$E:$E,MATCH('2017 EPA Data'!$B2880,'Crosswalk Particulates'!$D:$D,0))</f>
        <v>0</v>
      </c>
      <c r="H2880" s="50">
        <f t="shared" si="44"/>
        <v>0</v>
      </c>
    </row>
    <row r="2881" spans="1:8" hidden="1">
      <c r="A2881" s="31" t="s">
        <v>2481</v>
      </c>
      <c r="B2881" s="31" t="s">
        <v>2611</v>
      </c>
      <c r="C2881" s="31" t="s">
        <v>2406</v>
      </c>
      <c r="D2881" s="41">
        <v>508.23993999999999</v>
      </c>
      <c r="E2881" s="31" t="s">
        <v>2407</v>
      </c>
      <c r="F2881" s="35" t="str">
        <f>INDEX('Crosswalk Particulates'!$B:$B,MATCH('2017 EPA Data'!A2881,'Crosswalk Particulates'!$A:$A,0))</f>
        <v>process-ngps-industry</v>
      </c>
      <c r="G2881" s="39">
        <f>INDEX('Crosswalk Particulates'!$E:$E,MATCH('2017 EPA Data'!$B2881,'Crosswalk Particulates'!$D:$D,0))</f>
        <v>0</v>
      </c>
      <c r="H2881" s="50">
        <f t="shared" si="44"/>
        <v>0</v>
      </c>
    </row>
    <row r="2882" spans="1:8" hidden="1">
      <c r="A2882" s="31" t="s">
        <v>2480</v>
      </c>
      <c r="B2882" s="31" t="s">
        <v>2642</v>
      </c>
      <c r="D2882" s="41">
        <v>507.80590137058965</v>
      </c>
      <c r="E2882" s="31" t="s">
        <v>2411</v>
      </c>
      <c r="F2882" s="35" t="str">
        <f>INDEX('Crosswalk Particulates'!$B:$B,MATCH('2017 EPA Data'!A2882,'Crosswalk Particulates'!$A:$A,0))</f>
        <v>Other-EPA</v>
      </c>
      <c r="G2882" s="39">
        <f>INDEX('Crosswalk Particulates'!$E:$E,MATCH('2017 EPA Data'!$B2882,'Crosswalk Particulates'!$D:$D,0))</f>
        <v>0</v>
      </c>
      <c r="H2882" s="50">
        <f t="shared" si="44"/>
        <v>460674312.46254653</v>
      </c>
    </row>
    <row r="2883" spans="1:8" hidden="1">
      <c r="A2883" s="31" t="s">
        <v>2553</v>
      </c>
      <c r="B2883" s="31" t="s">
        <v>2405</v>
      </c>
      <c r="C2883" s="31" t="s">
        <v>2406</v>
      </c>
      <c r="D2883" s="41">
        <v>507.78</v>
      </c>
      <c r="E2883" s="31" t="s">
        <v>2407</v>
      </c>
      <c r="F2883" s="35" t="str">
        <f>INDEX('Crosswalk Particulates'!$B:$B,MATCH('2017 EPA Data'!A2883,'Crosswalk Particulates'!$A:$A,0))</f>
        <v>Commercial Buildings Sector</v>
      </c>
      <c r="G2883" s="39">
        <f>INDEX('Crosswalk Particulates'!$E:$E,MATCH('2017 EPA Data'!$B2883,'Crosswalk Particulates'!$D:$D,0))</f>
        <v>0</v>
      </c>
      <c r="H2883" s="50">
        <f t="shared" si="44"/>
        <v>0</v>
      </c>
    </row>
    <row r="2884" spans="1:8" hidden="1">
      <c r="A2884" s="31" t="s">
        <v>2473</v>
      </c>
      <c r="B2884" s="31" t="s">
        <v>2523</v>
      </c>
      <c r="D2884" s="41">
        <v>504.120992460867</v>
      </c>
      <c r="E2884" s="31" t="s">
        <v>2411</v>
      </c>
      <c r="F2884" s="35" t="str">
        <f>INDEX('Crosswalk Particulates'!$B:$B,MATCH('2017 EPA Data'!A2884,'Crosswalk Particulates'!$A:$A,0))</f>
        <v>Electricity Sector</v>
      </c>
      <c r="G2884" s="39" t="str">
        <f>INDEX('Crosswalk Particulates'!$E:$E,MATCH('2017 EPA Data'!$B2884,'Crosswalk Particulates'!$D:$D,0))</f>
        <v>OC</v>
      </c>
      <c r="H2884" s="50">
        <f t="shared" ref="H2884:H2947" si="45">IF(E2884="TON",D2884/metricton_to_shortton,0)*10^6</f>
        <v>457331415.35581374</v>
      </c>
    </row>
    <row r="2885" spans="1:8" hidden="1">
      <c r="A2885" s="31" t="s">
        <v>2520</v>
      </c>
      <c r="B2885" s="31" t="s">
        <v>2629</v>
      </c>
      <c r="C2885" s="31" t="s">
        <v>2406</v>
      </c>
      <c r="D2885" s="41">
        <v>502.83317636480001</v>
      </c>
      <c r="E2885" s="31" t="s">
        <v>2407</v>
      </c>
      <c r="F2885" s="35" t="str">
        <f>INDEX('Crosswalk Particulates'!$B:$B,MATCH('2017 EPA Data'!A2885,'Crosswalk Particulates'!$A:$A,0))</f>
        <v>Residential Buildings Sector</v>
      </c>
      <c r="G2885" s="39">
        <f>INDEX('Crosswalk Particulates'!$E:$E,MATCH('2017 EPA Data'!$B2885,'Crosswalk Particulates'!$D:$D,0))</f>
        <v>0</v>
      </c>
      <c r="H2885" s="50">
        <f t="shared" si="45"/>
        <v>0</v>
      </c>
    </row>
    <row r="2886" spans="1:8" hidden="1">
      <c r="A2886" s="31" t="s">
        <v>2475</v>
      </c>
      <c r="B2886" s="31" t="s">
        <v>2551</v>
      </c>
      <c r="C2886" s="31" t="s">
        <v>2406</v>
      </c>
      <c r="D2886" s="41">
        <v>502.63203607999998</v>
      </c>
      <c r="E2886" s="31" t="s">
        <v>2407</v>
      </c>
      <c r="F2886" s="35" t="str">
        <f>INDEX('Crosswalk Particulates'!$B:$B,MATCH('2017 EPA Data'!A2886,'Crosswalk Particulates'!$A:$A,0))</f>
        <v>process-other-industry</v>
      </c>
      <c r="G2886" s="39">
        <f>INDEX('Crosswalk Particulates'!$E:$E,MATCH('2017 EPA Data'!$B2886,'Crosswalk Particulates'!$D:$D,0))</f>
        <v>0</v>
      </c>
      <c r="H2886" s="50">
        <f t="shared" si="45"/>
        <v>0</v>
      </c>
    </row>
    <row r="2887" spans="1:8" hidden="1">
      <c r="A2887" s="31" t="s">
        <v>2521</v>
      </c>
      <c r="B2887" s="31" t="s">
        <v>2500</v>
      </c>
      <c r="C2887" s="31" t="s">
        <v>2406</v>
      </c>
      <c r="D2887" s="41">
        <v>501.29654498000002</v>
      </c>
      <c r="E2887" s="31" t="s">
        <v>2407</v>
      </c>
      <c r="F2887" s="35" t="str">
        <f>INDEX('Crosswalk Particulates'!$B:$B,MATCH('2017 EPA Data'!A2887,'Crosswalk Particulates'!$A:$A,0))</f>
        <v>industry-fuel-other</v>
      </c>
      <c r="G2887" s="39">
        <f>INDEX('Crosswalk Particulates'!$E:$E,MATCH('2017 EPA Data'!$B2887,'Crosswalk Particulates'!$D:$D,0))</f>
        <v>0</v>
      </c>
      <c r="H2887" s="50">
        <f t="shared" si="45"/>
        <v>0</v>
      </c>
    </row>
    <row r="2888" spans="1:8" hidden="1">
      <c r="A2888" s="31" t="s">
        <v>2581</v>
      </c>
      <c r="B2888" s="31" t="s">
        <v>2428</v>
      </c>
      <c r="C2888" s="31" t="s">
        <v>2406</v>
      </c>
      <c r="D2888" s="41">
        <v>501.26986362348401</v>
      </c>
      <c r="E2888" s="31" t="s">
        <v>2407</v>
      </c>
      <c r="F2888" s="35" t="str">
        <f>INDEX('Crosswalk Particulates'!$B:$B,MATCH('2017 EPA Data'!A2888,'Crosswalk Particulates'!$A:$A,0))</f>
        <v>Residential Buildings Sector</v>
      </c>
      <c r="G2888" s="39">
        <f>INDEX('Crosswalk Particulates'!$E:$E,MATCH('2017 EPA Data'!$B2888,'Crosswalk Particulates'!$D:$D,0))</f>
        <v>0</v>
      </c>
      <c r="H2888" s="50">
        <f t="shared" si="45"/>
        <v>0</v>
      </c>
    </row>
    <row r="2889" spans="1:8" hidden="1">
      <c r="A2889" s="31" t="s">
        <v>2440</v>
      </c>
      <c r="B2889" s="31" t="s">
        <v>2617</v>
      </c>
      <c r="C2889" s="31" t="s">
        <v>2406</v>
      </c>
      <c r="D2889" s="41">
        <v>500.34320792074607</v>
      </c>
      <c r="E2889" s="31" t="s">
        <v>2407</v>
      </c>
      <c r="F2889" s="35" t="str">
        <f>INDEX('Crosswalk Particulates'!$B:$B,MATCH('2017 EPA Data'!A2889,'Crosswalk Particulates'!$A:$A,0))</f>
        <v>industry-fuel-natural gas</v>
      </c>
      <c r="G2889" s="39">
        <f>INDEX('Crosswalk Particulates'!$E:$E,MATCH('2017 EPA Data'!$B2889,'Crosswalk Particulates'!$D:$D,0))</f>
        <v>0</v>
      </c>
      <c r="H2889" s="50">
        <f t="shared" si="45"/>
        <v>0</v>
      </c>
    </row>
    <row r="2890" spans="1:8" hidden="1">
      <c r="A2890" s="31" t="s">
        <v>2454</v>
      </c>
      <c r="B2890" s="31" t="s">
        <v>2584</v>
      </c>
      <c r="C2890" s="31" t="s">
        <v>2406</v>
      </c>
      <c r="D2890" s="41">
        <v>498.01162597256098</v>
      </c>
      <c r="E2890" s="31" t="s">
        <v>2407</v>
      </c>
      <c r="F2890" s="35" t="str">
        <f>INDEX('Crosswalk Particulates'!$B:$B,MATCH('2017 EPA Data'!A2890,'Crosswalk Particulates'!$A:$A,0))</f>
        <v>Electricity Sector</v>
      </c>
      <c r="G2890" s="39">
        <f>INDEX('Crosswalk Particulates'!$E:$E,MATCH('2017 EPA Data'!$B2890,'Crosswalk Particulates'!$D:$D,0))</f>
        <v>0</v>
      </c>
      <c r="H2890" s="50">
        <f t="shared" si="45"/>
        <v>0</v>
      </c>
    </row>
    <row r="2891" spans="1:8" hidden="1">
      <c r="A2891" s="31" t="s">
        <v>2497</v>
      </c>
      <c r="B2891" s="31" t="s">
        <v>2586</v>
      </c>
      <c r="C2891" s="31" t="s">
        <v>2406</v>
      </c>
      <c r="D2891" s="41">
        <v>497.85974814000002</v>
      </c>
      <c r="E2891" s="31" t="s">
        <v>2407</v>
      </c>
      <c r="F2891" s="35" t="str">
        <f>INDEX('Crosswalk Particulates'!$B:$B,MATCH('2017 EPA Data'!A2891,'Crosswalk Particulates'!$A:$A,0))</f>
        <v>Electricity Sector</v>
      </c>
      <c r="G2891" s="39">
        <f>INDEX('Crosswalk Particulates'!$E:$E,MATCH('2017 EPA Data'!$B2891,'Crosswalk Particulates'!$D:$D,0))</f>
        <v>0</v>
      </c>
      <c r="H2891" s="50">
        <f t="shared" si="45"/>
        <v>0</v>
      </c>
    </row>
    <row r="2892" spans="1:8" hidden="1">
      <c r="A2892" s="31" t="s">
        <v>2489</v>
      </c>
      <c r="B2892" s="31" t="s">
        <v>2640</v>
      </c>
      <c r="C2892" s="31" t="s">
        <v>2406</v>
      </c>
      <c r="D2892" s="41">
        <v>496.87583159476839</v>
      </c>
      <c r="E2892" s="31" t="s">
        <v>2407</v>
      </c>
      <c r="F2892" s="35" t="str">
        <f>INDEX('Crosswalk Particulates'!$B:$B,MATCH('2017 EPA Data'!A2892,'Crosswalk Particulates'!$A:$A,0))</f>
        <v>industry-fuel-biomass</v>
      </c>
      <c r="G2892" s="39">
        <f>INDEX('Crosswalk Particulates'!$E:$E,MATCH('2017 EPA Data'!$B2892,'Crosswalk Particulates'!$D:$D,0))</f>
        <v>0</v>
      </c>
      <c r="H2892" s="50">
        <f t="shared" si="45"/>
        <v>0</v>
      </c>
    </row>
    <row r="2893" spans="1:8" hidden="1">
      <c r="A2893" s="31" t="s">
        <v>2435</v>
      </c>
      <c r="B2893" s="31" t="s">
        <v>2511</v>
      </c>
      <c r="C2893" s="31" t="s">
        <v>2512</v>
      </c>
      <c r="D2893" s="41">
        <v>496.66718120751</v>
      </c>
      <c r="E2893" s="31" t="s">
        <v>2407</v>
      </c>
      <c r="F2893" s="35" t="str">
        <f>INDEX('Crosswalk Particulates'!$B:$B,MATCH('2017 EPA Data'!A2893,'Crosswalk Particulates'!$A:$A,0))</f>
        <v>process-other-industry</v>
      </c>
      <c r="G2893" s="39">
        <f>INDEX('Crosswalk Particulates'!$E:$E,MATCH('2017 EPA Data'!$B2893,'Crosswalk Particulates'!$D:$D,0))</f>
        <v>0</v>
      </c>
      <c r="H2893" s="50">
        <f t="shared" si="45"/>
        <v>0</v>
      </c>
    </row>
    <row r="2894" spans="1:8" hidden="1">
      <c r="A2894" s="31" t="s">
        <v>2415</v>
      </c>
      <c r="B2894" s="31" t="s">
        <v>2621</v>
      </c>
      <c r="D2894" s="41">
        <v>496.56322546280001</v>
      </c>
      <c r="E2894" s="31" t="s">
        <v>2411</v>
      </c>
      <c r="F2894" s="35" t="str">
        <f>INDEX('Crosswalk Particulates'!$B:$B,MATCH('2017 EPA Data'!A2894,'Crosswalk Particulates'!$A:$A,0))</f>
        <v>Other-EPA</v>
      </c>
      <c r="G2894" s="39">
        <f>INDEX('Crosswalk Particulates'!$E:$E,MATCH('2017 EPA Data'!$B2894,'Crosswalk Particulates'!$D:$D,0))</f>
        <v>0</v>
      </c>
      <c r="H2894" s="50">
        <f t="shared" si="45"/>
        <v>450475116.31283402</v>
      </c>
    </row>
    <row r="2895" spans="1:8" hidden="1">
      <c r="A2895" s="31" t="s">
        <v>2485</v>
      </c>
      <c r="B2895" s="31" t="s">
        <v>2623</v>
      </c>
      <c r="C2895" s="31" t="s">
        <v>2406</v>
      </c>
      <c r="D2895" s="41">
        <v>495.97272972731997</v>
      </c>
      <c r="E2895" s="31" t="s">
        <v>2407</v>
      </c>
      <c r="F2895" s="35" t="str">
        <f>INDEX('Crosswalk Particulates'!$B:$B,MATCH('2017 EPA Data'!A2895,'Crosswalk Particulates'!$A:$A,0))</f>
        <v>industry-fuel-coal</v>
      </c>
      <c r="G2895" s="39">
        <f>INDEX('Crosswalk Particulates'!$E:$E,MATCH('2017 EPA Data'!$B2895,'Crosswalk Particulates'!$D:$D,0))</f>
        <v>0</v>
      </c>
      <c r="H2895" s="50">
        <f t="shared" si="45"/>
        <v>0</v>
      </c>
    </row>
    <row r="2896" spans="1:8" hidden="1">
      <c r="A2896" s="31" t="s">
        <v>2508</v>
      </c>
      <c r="B2896" s="31" t="s">
        <v>2534</v>
      </c>
      <c r="C2896" s="31" t="s">
        <v>2406</v>
      </c>
      <c r="D2896" s="41">
        <v>495.40769999999998</v>
      </c>
      <c r="E2896" s="31" t="s">
        <v>2407</v>
      </c>
      <c r="F2896" s="35" t="str">
        <f>INDEX('Crosswalk Particulates'!$B:$B,MATCH('2017 EPA Data'!A2896,'Crosswalk Particulates'!$A:$A,0))</f>
        <v>process-iron and steel-industry</v>
      </c>
      <c r="G2896" s="39">
        <f>INDEX('Crosswalk Particulates'!$E:$E,MATCH('2017 EPA Data'!$B2896,'Crosswalk Particulates'!$D:$D,0))</f>
        <v>0</v>
      </c>
      <c r="H2896" s="50">
        <f t="shared" si="45"/>
        <v>0</v>
      </c>
    </row>
    <row r="2897" spans="1:8" hidden="1">
      <c r="A2897" s="31" t="s">
        <v>2485</v>
      </c>
      <c r="B2897" s="31" t="s">
        <v>2605</v>
      </c>
      <c r="D2897" s="41">
        <v>494.86754935774786</v>
      </c>
      <c r="E2897" s="31" t="s">
        <v>2411</v>
      </c>
      <c r="F2897" s="35" t="str">
        <f>INDEX('Crosswalk Particulates'!$B:$B,MATCH('2017 EPA Data'!A2897,'Crosswalk Particulates'!$A:$A,0))</f>
        <v>industry-fuel-coal</v>
      </c>
      <c r="G2897" s="39" t="str">
        <f>INDEX('Crosswalk Particulates'!$E:$E,MATCH('2017 EPA Data'!$B2897,'Crosswalk Particulates'!$D:$D,0))</f>
        <v>BC</v>
      </c>
      <c r="H2897" s="50">
        <f t="shared" si="45"/>
        <v>448936822.99693185</v>
      </c>
    </row>
    <row r="2898" spans="1:8" hidden="1">
      <c r="A2898" s="31" t="s">
        <v>2408</v>
      </c>
      <c r="B2898" s="31" t="s">
        <v>2672</v>
      </c>
      <c r="C2898" s="31" t="s">
        <v>2406</v>
      </c>
      <c r="D2898" s="41">
        <v>493.34460999999999</v>
      </c>
      <c r="E2898" s="31" t="s">
        <v>2407</v>
      </c>
      <c r="F2898" s="35" t="str">
        <f>INDEX('Crosswalk Particulates'!$B:$B,MATCH('2017 EPA Data'!A2898,'Crosswalk Particulates'!$A:$A,0))</f>
        <v>process-other-industry</v>
      </c>
      <c r="G2898" s="39">
        <f>INDEX('Crosswalk Particulates'!$E:$E,MATCH('2017 EPA Data'!$B2898,'Crosswalk Particulates'!$D:$D,0))</f>
        <v>0</v>
      </c>
      <c r="H2898" s="50">
        <f t="shared" si="45"/>
        <v>0</v>
      </c>
    </row>
    <row r="2899" spans="1:8" hidden="1">
      <c r="A2899" s="31" t="s">
        <v>2442</v>
      </c>
      <c r="B2899" s="31" t="s">
        <v>2548</v>
      </c>
      <c r="C2899" s="31" t="s">
        <v>2406</v>
      </c>
      <c r="D2899" s="41">
        <v>492.73608000000002</v>
      </c>
      <c r="E2899" s="31" t="s">
        <v>2407</v>
      </c>
      <c r="F2899" s="35" t="str">
        <f>INDEX('Crosswalk Particulates'!$B:$B,MATCH('2017 EPA Data'!A2899,'Crosswalk Particulates'!$A:$A,0))</f>
        <v>process-other-industry</v>
      </c>
      <c r="G2899" s="39">
        <f>INDEX('Crosswalk Particulates'!$E:$E,MATCH('2017 EPA Data'!$B2899,'Crosswalk Particulates'!$D:$D,0))</f>
        <v>0</v>
      </c>
      <c r="H2899" s="50">
        <f t="shared" si="45"/>
        <v>0</v>
      </c>
    </row>
    <row r="2900" spans="1:8" hidden="1">
      <c r="A2900" s="31" t="s">
        <v>2408</v>
      </c>
      <c r="B2900" s="31" t="s">
        <v>2622</v>
      </c>
      <c r="C2900" s="31" t="s">
        <v>2406</v>
      </c>
      <c r="D2900" s="41">
        <v>491.02667000000002</v>
      </c>
      <c r="E2900" s="31" t="s">
        <v>2407</v>
      </c>
      <c r="F2900" s="35" t="str">
        <f>INDEX('Crosswalk Particulates'!$B:$B,MATCH('2017 EPA Data'!A2900,'Crosswalk Particulates'!$A:$A,0))</f>
        <v>process-other-industry</v>
      </c>
      <c r="G2900" s="39">
        <f>INDEX('Crosswalk Particulates'!$E:$E,MATCH('2017 EPA Data'!$B2900,'Crosswalk Particulates'!$D:$D,0))</f>
        <v>0</v>
      </c>
      <c r="H2900" s="50">
        <f t="shared" si="45"/>
        <v>0</v>
      </c>
    </row>
    <row r="2901" spans="1:8" hidden="1">
      <c r="A2901" s="31" t="s">
        <v>2544</v>
      </c>
      <c r="B2901" s="31" t="s">
        <v>2493</v>
      </c>
      <c r="C2901" s="31" t="s">
        <v>2406</v>
      </c>
      <c r="D2901" s="41">
        <v>490.76042239999998</v>
      </c>
      <c r="E2901" s="31" t="s">
        <v>2407</v>
      </c>
      <c r="F2901" s="35" t="str">
        <f>INDEX('Crosswalk Particulates'!$B:$B,MATCH('2017 EPA Data'!A2901,'Crosswalk Particulates'!$A:$A,0))</f>
        <v>Commercial Buildings Sector</v>
      </c>
      <c r="G2901" s="39">
        <f>INDEX('Crosswalk Particulates'!$E:$E,MATCH('2017 EPA Data'!$B2901,'Crosswalk Particulates'!$D:$D,0))</f>
        <v>0</v>
      </c>
      <c r="H2901" s="50">
        <f t="shared" si="45"/>
        <v>0</v>
      </c>
    </row>
    <row r="2902" spans="1:8" hidden="1">
      <c r="A2902" s="31" t="s">
        <v>2458</v>
      </c>
      <c r="B2902" s="31" t="s">
        <v>2640</v>
      </c>
      <c r="C2902" s="31" t="s">
        <v>2406</v>
      </c>
      <c r="D2902" s="41">
        <v>490.30263952499649</v>
      </c>
      <c r="E2902" s="31" t="s">
        <v>2407</v>
      </c>
      <c r="F2902" s="35" t="str">
        <f>INDEX('Crosswalk Particulates'!$B:$B,MATCH('2017 EPA Data'!A2902,'Crosswalk Particulates'!$A:$A,0))</f>
        <v>Transportation Sector</v>
      </c>
      <c r="G2902" s="39">
        <f>INDEX('Crosswalk Particulates'!$E:$E,MATCH('2017 EPA Data'!$B2902,'Crosswalk Particulates'!$D:$D,0))</f>
        <v>0</v>
      </c>
      <c r="H2902" s="50">
        <f t="shared" si="45"/>
        <v>0</v>
      </c>
    </row>
    <row r="2903" spans="1:8" hidden="1">
      <c r="A2903" s="31" t="s">
        <v>2467</v>
      </c>
      <c r="B2903" s="31" t="s">
        <v>2684</v>
      </c>
      <c r="C2903" s="31" t="s">
        <v>2406</v>
      </c>
      <c r="D2903" s="41">
        <v>490</v>
      </c>
      <c r="E2903" s="31" t="s">
        <v>2407</v>
      </c>
      <c r="F2903" s="35" t="str">
        <f>INDEX('Crosswalk Particulates'!$B:$B,MATCH('2017 EPA Data'!A2903,'Crosswalk Particulates'!$A:$A,0))</f>
        <v>process-chemicals-industry</v>
      </c>
      <c r="G2903" s="39">
        <f>INDEX('Crosswalk Particulates'!$E:$E,MATCH('2017 EPA Data'!$B2903,'Crosswalk Particulates'!$D:$D,0))</f>
        <v>0</v>
      </c>
      <c r="H2903" s="50">
        <f t="shared" si="45"/>
        <v>0</v>
      </c>
    </row>
    <row r="2904" spans="1:8" hidden="1">
      <c r="A2904" s="31" t="s">
        <v>2436</v>
      </c>
      <c r="B2904" s="31" t="s">
        <v>2566</v>
      </c>
      <c r="C2904" s="31" t="s">
        <v>2406</v>
      </c>
      <c r="D2904" s="41">
        <v>489.74655200000001</v>
      </c>
      <c r="E2904" s="31" t="s">
        <v>2407</v>
      </c>
      <c r="F2904" s="35" t="str">
        <f>INDEX('Crosswalk Particulates'!$B:$B,MATCH('2017 EPA Data'!A2904,'Crosswalk Particulates'!$A:$A,0))</f>
        <v>process-other-industry</v>
      </c>
      <c r="G2904" s="39">
        <f>INDEX('Crosswalk Particulates'!$E:$E,MATCH('2017 EPA Data'!$B2904,'Crosswalk Particulates'!$D:$D,0))</f>
        <v>0</v>
      </c>
      <c r="H2904" s="50">
        <f t="shared" si="45"/>
        <v>0</v>
      </c>
    </row>
    <row r="2905" spans="1:8" hidden="1">
      <c r="A2905" s="31" t="s">
        <v>2471</v>
      </c>
      <c r="B2905" s="31" t="s">
        <v>2432</v>
      </c>
      <c r="C2905" s="31" t="s">
        <v>2406</v>
      </c>
      <c r="D2905" s="41">
        <v>488.6</v>
      </c>
      <c r="E2905" s="31" t="s">
        <v>2407</v>
      </c>
      <c r="F2905" s="35" t="str">
        <f>INDEX('Crosswalk Particulates'!$B:$B,MATCH('2017 EPA Data'!A2905,'Crosswalk Particulates'!$A:$A,0))</f>
        <v>Commercial Buildings Sector</v>
      </c>
      <c r="G2905" s="39">
        <f>INDEX('Crosswalk Particulates'!$E:$E,MATCH('2017 EPA Data'!$B2905,'Crosswalk Particulates'!$D:$D,0))</f>
        <v>0</v>
      </c>
      <c r="H2905" s="50">
        <f t="shared" si="45"/>
        <v>0</v>
      </c>
    </row>
    <row r="2906" spans="1:8" hidden="1">
      <c r="A2906" s="31" t="s">
        <v>2454</v>
      </c>
      <c r="B2906" s="31" t="s">
        <v>2564</v>
      </c>
      <c r="C2906" s="31" t="s">
        <v>2406</v>
      </c>
      <c r="D2906" s="41">
        <v>487.56651045293569</v>
      </c>
      <c r="E2906" s="31" t="s">
        <v>2407</v>
      </c>
      <c r="F2906" s="35" t="str">
        <f>INDEX('Crosswalk Particulates'!$B:$B,MATCH('2017 EPA Data'!A2906,'Crosswalk Particulates'!$A:$A,0))</f>
        <v>Electricity Sector</v>
      </c>
      <c r="G2906" s="39">
        <f>INDEX('Crosswalk Particulates'!$E:$E,MATCH('2017 EPA Data'!$B2906,'Crosswalk Particulates'!$D:$D,0))</f>
        <v>0</v>
      </c>
      <c r="H2906" s="50">
        <f t="shared" si="45"/>
        <v>0</v>
      </c>
    </row>
    <row r="2907" spans="1:8" hidden="1">
      <c r="A2907" s="31" t="s">
        <v>2497</v>
      </c>
      <c r="B2907" s="31" t="s">
        <v>2465</v>
      </c>
      <c r="C2907" s="31" t="s">
        <v>2406</v>
      </c>
      <c r="D2907" s="41">
        <v>487.15941199999997</v>
      </c>
      <c r="E2907" s="31" t="s">
        <v>2407</v>
      </c>
      <c r="F2907" s="35" t="str">
        <f>INDEX('Crosswalk Particulates'!$B:$B,MATCH('2017 EPA Data'!A2907,'Crosswalk Particulates'!$A:$A,0))</f>
        <v>Electricity Sector</v>
      </c>
      <c r="G2907" s="39">
        <f>INDEX('Crosswalk Particulates'!$E:$E,MATCH('2017 EPA Data'!$B2907,'Crosswalk Particulates'!$D:$D,0))</f>
        <v>0</v>
      </c>
      <c r="H2907" s="50">
        <f t="shared" si="45"/>
        <v>0</v>
      </c>
    </row>
    <row r="2908" spans="1:8" hidden="1">
      <c r="A2908" s="31" t="s">
        <v>2470</v>
      </c>
      <c r="B2908" s="31" t="s">
        <v>2576</v>
      </c>
      <c r="C2908" s="31" t="s">
        <v>2406</v>
      </c>
      <c r="D2908" s="41">
        <v>485.00470000000001</v>
      </c>
      <c r="E2908" s="31" t="s">
        <v>2407</v>
      </c>
      <c r="F2908" s="35" t="str">
        <f>INDEX('Crosswalk Particulates'!$B:$B,MATCH('2017 EPA Data'!A2908,'Crosswalk Particulates'!$A:$A,0))</f>
        <v>Electricity Sector</v>
      </c>
      <c r="G2908" s="39">
        <f>INDEX('Crosswalk Particulates'!$E:$E,MATCH('2017 EPA Data'!$B2908,'Crosswalk Particulates'!$D:$D,0))</f>
        <v>0</v>
      </c>
      <c r="H2908" s="50">
        <f t="shared" si="45"/>
        <v>0</v>
      </c>
    </row>
    <row r="2909" spans="1:8" hidden="1">
      <c r="A2909" s="31" t="s">
        <v>2440</v>
      </c>
      <c r="B2909" s="31" t="s">
        <v>2451</v>
      </c>
      <c r="C2909" s="31" t="s">
        <v>2406</v>
      </c>
      <c r="D2909" s="41">
        <v>482.95355560000002</v>
      </c>
      <c r="E2909" s="31" t="s">
        <v>2407</v>
      </c>
      <c r="F2909" s="35" t="str">
        <f>INDEX('Crosswalk Particulates'!$B:$B,MATCH('2017 EPA Data'!A2909,'Crosswalk Particulates'!$A:$A,0))</f>
        <v>industry-fuel-natural gas</v>
      </c>
      <c r="G2909" s="39">
        <f>INDEX('Crosswalk Particulates'!$E:$E,MATCH('2017 EPA Data'!$B2909,'Crosswalk Particulates'!$D:$D,0))</f>
        <v>0</v>
      </c>
      <c r="H2909" s="50">
        <f t="shared" si="45"/>
        <v>0</v>
      </c>
    </row>
    <row r="2910" spans="1:8" hidden="1">
      <c r="A2910" s="31" t="s">
        <v>2444</v>
      </c>
      <c r="B2910" s="31" t="s">
        <v>2610</v>
      </c>
      <c r="C2910" s="31" t="s">
        <v>2406</v>
      </c>
      <c r="D2910" s="41">
        <v>481.14035000000001</v>
      </c>
      <c r="E2910" s="31" t="s">
        <v>2407</v>
      </c>
      <c r="F2910" s="35" t="str">
        <f>INDEX('Crosswalk Particulates'!$B:$B,MATCH('2017 EPA Data'!A2910,'Crosswalk Particulates'!$A:$A,0))</f>
        <v>process-other-industry</v>
      </c>
      <c r="G2910" s="39">
        <f>INDEX('Crosswalk Particulates'!$E:$E,MATCH('2017 EPA Data'!$B2910,'Crosswalk Particulates'!$D:$D,0))</f>
        <v>0</v>
      </c>
      <c r="H2910" s="50">
        <f t="shared" si="45"/>
        <v>0</v>
      </c>
    </row>
    <row r="2911" spans="1:8" hidden="1">
      <c r="A2911" s="31" t="s">
        <v>2454</v>
      </c>
      <c r="B2911" s="31" t="s">
        <v>2541</v>
      </c>
      <c r="C2911" s="31" t="s">
        <v>2406</v>
      </c>
      <c r="D2911" s="41">
        <v>480.37857480000002</v>
      </c>
      <c r="E2911" s="31" t="s">
        <v>2407</v>
      </c>
      <c r="F2911" s="35" t="str">
        <f>INDEX('Crosswalk Particulates'!$B:$B,MATCH('2017 EPA Data'!A2911,'Crosswalk Particulates'!$A:$A,0))</f>
        <v>Electricity Sector</v>
      </c>
      <c r="G2911" s="39">
        <f>INDEX('Crosswalk Particulates'!$E:$E,MATCH('2017 EPA Data'!$B2911,'Crosswalk Particulates'!$D:$D,0))</f>
        <v>0</v>
      </c>
      <c r="H2911" s="50">
        <f t="shared" si="45"/>
        <v>0</v>
      </c>
    </row>
    <row r="2912" spans="1:8" hidden="1">
      <c r="A2912" s="31" t="s">
        <v>2508</v>
      </c>
      <c r="B2912" s="31" t="s">
        <v>2605</v>
      </c>
      <c r="D2912" s="41">
        <v>479.08024571365797</v>
      </c>
      <c r="E2912" s="31" t="s">
        <v>2411</v>
      </c>
      <c r="F2912" s="35" t="str">
        <f>INDEX('Crosswalk Particulates'!$B:$B,MATCH('2017 EPA Data'!A2912,'Crosswalk Particulates'!$A:$A,0))</f>
        <v>process-iron and steel-industry</v>
      </c>
      <c r="G2912" s="39" t="str">
        <f>INDEX('Crosswalk Particulates'!$E:$E,MATCH('2017 EPA Data'!$B2912,'Crosswalk Particulates'!$D:$D,0))</f>
        <v>BC</v>
      </c>
      <c r="H2912" s="50">
        <f t="shared" si="45"/>
        <v>434614805.01279855</v>
      </c>
    </row>
    <row r="2913" spans="1:8" hidden="1">
      <c r="A2913" s="31" t="s">
        <v>2444</v>
      </c>
      <c r="B2913" s="31" t="s">
        <v>2613</v>
      </c>
      <c r="C2913" s="31" t="s">
        <v>2406</v>
      </c>
      <c r="D2913" s="41">
        <v>478.66296199999999</v>
      </c>
      <c r="E2913" s="31" t="s">
        <v>2407</v>
      </c>
      <c r="F2913" s="35" t="str">
        <f>INDEX('Crosswalk Particulates'!$B:$B,MATCH('2017 EPA Data'!A2913,'Crosswalk Particulates'!$A:$A,0))</f>
        <v>process-other-industry</v>
      </c>
      <c r="G2913" s="39">
        <f>INDEX('Crosswalk Particulates'!$E:$E,MATCH('2017 EPA Data'!$B2913,'Crosswalk Particulates'!$D:$D,0))</f>
        <v>0</v>
      </c>
      <c r="H2913" s="50">
        <f t="shared" si="45"/>
        <v>0</v>
      </c>
    </row>
    <row r="2914" spans="1:8" hidden="1">
      <c r="A2914" s="31" t="s">
        <v>2470</v>
      </c>
      <c r="B2914" s="31" t="s">
        <v>2552</v>
      </c>
      <c r="C2914" s="31" t="s">
        <v>2406</v>
      </c>
      <c r="D2914" s="41">
        <v>476.56630160280201</v>
      </c>
      <c r="E2914" s="31" t="s">
        <v>2407</v>
      </c>
      <c r="F2914" s="35" t="str">
        <f>INDEX('Crosswalk Particulates'!$B:$B,MATCH('2017 EPA Data'!A2914,'Crosswalk Particulates'!$A:$A,0))</f>
        <v>Electricity Sector</v>
      </c>
      <c r="G2914" s="39">
        <f>INDEX('Crosswalk Particulates'!$E:$E,MATCH('2017 EPA Data'!$B2914,'Crosswalk Particulates'!$D:$D,0))</f>
        <v>0</v>
      </c>
      <c r="H2914" s="50">
        <f t="shared" si="45"/>
        <v>0</v>
      </c>
    </row>
    <row r="2915" spans="1:8" hidden="1">
      <c r="A2915" s="31" t="s">
        <v>2508</v>
      </c>
      <c r="B2915" s="31" t="s">
        <v>2551</v>
      </c>
      <c r="C2915" s="31" t="s">
        <v>2406</v>
      </c>
      <c r="D2915" s="41">
        <v>474.88467759999997</v>
      </c>
      <c r="E2915" s="31" t="s">
        <v>2407</v>
      </c>
      <c r="F2915" s="35" t="str">
        <f>INDEX('Crosswalk Particulates'!$B:$B,MATCH('2017 EPA Data'!A2915,'Crosswalk Particulates'!$A:$A,0))</f>
        <v>process-iron and steel-industry</v>
      </c>
      <c r="G2915" s="39">
        <f>INDEX('Crosswalk Particulates'!$E:$E,MATCH('2017 EPA Data'!$B2915,'Crosswalk Particulates'!$D:$D,0))</f>
        <v>0</v>
      </c>
      <c r="H2915" s="50">
        <f t="shared" si="45"/>
        <v>0</v>
      </c>
    </row>
    <row r="2916" spans="1:8" hidden="1">
      <c r="A2916" s="31" t="s">
        <v>2474</v>
      </c>
      <c r="B2916" s="31" t="s">
        <v>2510</v>
      </c>
      <c r="C2916" s="31" t="s">
        <v>2406</v>
      </c>
      <c r="D2916" s="41">
        <v>474.69386098296479</v>
      </c>
      <c r="E2916" s="31" t="s">
        <v>2407</v>
      </c>
      <c r="F2916" s="35" t="str">
        <f>INDEX('Crosswalk Particulates'!$B:$B,MATCH('2017 EPA Data'!A2916,'Crosswalk Particulates'!$A:$A,0))</f>
        <v>process-other-industry</v>
      </c>
      <c r="G2916" s="39">
        <f>INDEX('Crosswalk Particulates'!$E:$E,MATCH('2017 EPA Data'!$B2916,'Crosswalk Particulates'!$D:$D,0))</f>
        <v>0</v>
      </c>
      <c r="H2916" s="50">
        <f t="shared" si="45"/>
        <v>0</v>
      </c>
    </row>
    <row r="2917" spans="1:8" hidden="1">
      <c r="A2917" s="31" t="s">
        <v>2554</v>
      </c>
      <c r="B2917" s="31" t="s">
        <v>2605</v>
      </c>
      <c r="D2917" s="41">
        <v>474.66785596209149</v>
      </c>
      <c r="E2917" s="31" t="s">
        <v>2411</v>
      </c>
      <c r="F2917" s="35" t="str">
        <f>INDEX('Crosswalk Particulates'!$B:$B,MATCH('2017 EPA Data'!A2917,'Crosswalk Particulates'!$A:$A,0))</f>
        <v>Commercial Buildings Sector</v>
      </c>
      <c r="G2917" s="39" t="str">
        <f>INDEX('Crosswalk Particulates'!$E:$E,MATCH('2017 EPA Data'!$B2917,'Crosswalk Particulates'!$D:$D,0))</f>
        <v>BC</v>
      </c>
      <c r="H2917" s="50">
        <f t="shared" si="45"/>
        <v>430611947.60284454</v>
      </c>
    </row>
    <row r="2918" spans="1:8" hidden="1">
      <c r="A2918" s="31" t="s">
        <v>2485</v>
      </c>
      <c r="B2918" s="31" t="s">
        <v>2561</v>
      </c>
      <c r="C2918" s="31" t="s">
        <v>2406</v>
      </c>
      <c r="D2918" s="41">
        <v>471.49302599622001</v>
      </c>
      <c r="E2918" s="31" t="s">
        <v>2407</v>
      </c>
      <c r="F2918" s="35" t="str">
        <f>INDEX('Crosswalk Particulates'!$B:$B,MATCH('2017 EPA Data'!A2918,'Crosswalk Particulates'!$A:$A,0))</f>
        <v>industry-fuel-coal</v>
      </c>
      <c r="G2918" s="39">
        <f>INDEX('Crosswalk Particulates'!$E:$E,MATCH('2017 EPA Data'!$B2918,'Crosswalk Particulates'!$D:$D,0))</f>
        <v>0</v>
      </c>
      <c r="H2918" s="50">
        <f t="shared" si="45"/>
        <v>0</v>
      </c>
    </row>
    <row r="2919" spans="1:8" hidden="1">
      <c r="A2919" s="31" t="s">
        <v>2481</v>
      </c>
      <c r="B2919" s="31" t="s">
        <v>2589</v>
      </c>
      <c r="C2919" s="31" t="s">
        <v>2406</v>
      </c>
      <c r="D2919" s="41">
        <v>469.77</v>
      </c>
      <c r="E2919" s="31" t="s">
        <v>2407</v>
      </c>
      <c r="F2919" s="35" t="str">
        <f>INDEX('Crosswalk Particulates'!$B:$B,MATCH('2017 EPA Data'!A2919,'Crosswalk Particulates'!$A:$A,0))</f>
        <v>process-ngps-industry</v>
      </c>
      <c r="G2919" s="39">
        <f>INDEX('Crosswalk Particulates'!$E:$E,MATCH('2017 EPA Data'!$B2919,'Crosswalk Particulates'!$D:$D,0))</f>
        <v>0</v>
      </c>
      <c r="H2919" s="50">
        <f t="shared" si="45"/>
        <v>0</v>
      </c>
    </row>
    <row r="2920" spans="1:8" hidden="1">
      <c r="A2920" s="31" t="s">
        <v>2553</v>
      </c>
      <c r="B2920" s="31" t="s">
        <v>2652</v>
      </c>
      <c r="C2920" s="31" t="s">
        <v>2406</v>
      </c>
      <c r="D2920" s="41">
        <v>467.405657431897</v>
      </c>
      <c r="E2920" s="31" t="s">
        <v>2407</v>
      </c>
      <c r="F2920" s="35" t="str">
        <f>INDEX('Crosswalk Particulates'!$B:$B,MATCH('2017 EPA Data'!A2920,'Crosswalk Particulates'!$A:$A,0))</f>
        <v>Commercial Buildings Sector</v>
      </c>
      <c r="G2920" s="39">
        <f>INDEX('Crosswalk Particulates'!$E:$E,MATCH('2017 EPA Data'!$B2920,'Crosswalk Particulates'!$D:$D,0))</f>
        <v>0</v>
      </c>
      <c r="H2920" s="50">
        <f t="shared" si="45"/>
        <v>0</v>
      </c>
    </row>
    <row r="2921" spans="1:8" hidden="1">
      <c r="A2921" s="31" t="s">
        <v>2485</v>
      </c>
      <c r="B2921" s="31" t="s">
        <v>2568</v>
      </c>
      <c r="C2921" s="31" t="s">
        <v>2406</v>
      </c>
      <c r="D2921" s="41">
        <v>467.21782938067003</v>
      </c>
      <c r="E2921" s="31" t="s">
        <v>2407</v>
      </c>
      <c r="F2921" s="35" t="str">
        <f>INDEX('Crosswalk Particulates'!$B:$B,MATCH('2017 EPA Data'!A2921,'Crosswalk Particulates'!$A:$A,0))</f>
        <v>industry-fuel-coal</v>
      </c>
      <c r="G2921" s="39">
        <f>INDEX('Crosswalk Particulates'!$E:$E,MATCH('2017 EPA Data'!$B2921,'Crosswalk Particulates'!$D:$D,0))</f>
        <v>0</v>
      </c>
      <c r="H2921" s="50">
        <f t="shared" si="45"/>
        <v>0</v>
      </c>
    </row>
    <row r="2922" spans="1:8" hidden="1">
      <c r="A2922" s="31" t="s">
        <v>2454</v>
      </c>
      <c r="B2922" s="31" t="s">
        <v>2611</v>
      </c>
      <c r="C2922" s="31" t="s">
        <v>2406</v>
      </c>
      <c r="D2922" s="41">
        <v>466.71463139999997</v>
      </c>
      <c r="E2922" s="31" t="s">
        <v>2407</v>
      </c>
      <c r="F2922" s="35" t="str">
        <f>INDEX('Crosswalk Particulates'!$B:$B,MATCH('2017 EPA Data'!A2922,'Crosswalk Particulates'!$A:$A,0))</f>
        <v>Electricity Sector</v>
      </c>
      <c r="G2922" s="39">
        <f>INDEX('Crosswalk Particulates'!$E:$E,MATCH('2017 EPA Data'!$B2922,'Crosswalk Particulates'!$D:$D,0))</f>
        <v>0</v>
      </c>
      <c r="H2922" s="50">
        <f t="shared" si="45"/>
        <v>0</v>
      </c>
    </row>
    <row r="2923" spans="1:8" hidden="1">
      <c r="A2923" s="31" t="s">
        <v>2443</v>
      </c>
      <c r="B2923" s="31" t="s">
        <v>2504</v>
      </c>
      <c r="C2923" s="31" t="s">
        <v>2446</v>
      </c>
      <c r="D2923" s="41">
        <v>466.70319518284498</v>
      </c>
      <c r="E2923" s="31" t="s">
        <v>2411</v>
      </c>
      <c r="F2923" s="35" t="str">
        <f>INDEX('Crosswalk Particulates'!$B:$B,MATCH('2017 EPA Data'!A2923,'Crosswalk Particulates'!$A:$A,0))</f>
        <v>Transportation Sector</v>
      </c>
      <c r="G2923" s="39" t="str">
        <f>INDEX('Crosswalk Particulates'!$E:$E,MATCH('2017 EPA Data'!$B2923,'Crosswalk Particulates'!$D:$D,0))</f>
        <v>SOx</v>
      </c>
      <c r="H2923" s="50">
        <f t="shared" si="45"/>
        <v>423386520.2917918</v>
      </c>
    </row>
    <row r="2924" spans="1:8" hidden="1">
      <c r="A2924" s="31" t="s">
        <v>2554</v>
      </c>
      <c r="B2924" s="31" t="s">
        <v>2534</v>
      </c>
      <c r="C2924" s="31" t="s">
        <v>2406</v>
      </c>
      <c r="D2924" s="41">
        <v>466.59305758659718</v>
      </c>
      <c r="E2924" s="31" t="s">
        <v>2407</v>
      </c>
      <c r="F2924" s="35" t="str">
        <f>INDEX('Crosswalk Particulates'!$B:$B,MATCH('2017 EPA Data'!A2924,'Crosswalk Particulates'!$A:$A,0))</f>
        <v>Commercial Buildings Sector</v>
      </c>
      <c r="G2924" s="39">
        <f>INDEX('Crosswalk Particulates'!$E:$E,MATCH('2017 EPA Data'!$B2924,'Crosswalk Particulates'!$D:$D,0))</f>
        <v>0</v>
      </c>
      <c r="H2924" s="50">
        <f t="shared" si="45"/>
        <v>0</v>
      </c>
    </row>
    <row r="2925" spans="1:8" hidden="1">
      <c r="A2925" s="31" t="s">
        <v>2423</v>
      </c>
      <c r="B2925" s="31" t="s">
        <v>2615</v>
      </c>
      <c r="C2925" s="31" t="s">
        <v>2406</v>
      </c>
      <c r="D2925" s="41">
        <v>464.34691650138694</v>
      </c>
      <c r="E2925" s="31" t="s">
        <v>2407</v>
      </c>
      <c r="F2925" s="35" t="str">
        <f>INDEX('Crosswalk Particulates'!$B:$B,MATCH('2017 EPA Data'!A2925,'Crosswalk Particulates'!$A:$A,0))</f>
        <v>Other-EPA</v>
      </c>
      <c r="G2925" s="39">
        <f>INDEX('Crosswalk Particulates'!$E:$E,MATCH('2017 EPA Data'!$B2925,'Crosswalk Particulates'!$D:$D,0))</f>
        <v>0</v>
      </c>
      <c r="H2925" s="50">
        <f t="shared" si="45"/>
        <v>0</v>
      </c>
    </row>
    <row r="2926" spans="1:8" hidden="1">
      <c r="A2926" s="31" t="s">
        <v>2421</v>
      </c>
      <c r="B2926" s="31" t="s">
        <v>2548</v>
      </c>
      <c r="C2926" s="31" t="s">
        <v>2406</v>
      </c>
      <c r="D2926" s="41">
        <v>462.24913330817117</v>
      </c>
      <c r="E2926" s="31" t="s">
        <v>2407</v>
      </c>
      <c r="F2926" s="35" t="str">
        <f>INDEX('Crosswalk Particulates'!$B:$B,MATCH('2017 EPA Data'!A2926,'Crosswalk Particulates'!$A:$A,0))</f>
        <v>Other-EPA</v>
      </c>
      <c r="G2926" s="39">
        <f>INDEX('Crosswalk Particulates'!$E:$E,MATCH('2017 EPA Data'!$B2926,'Crosswalk Particulates'!$D:$D,0))</f>
        <v>0</v>
      </c>
      <c r="H2926" s="50">
        <f t="shared" si="45"/>
        <v>0</v>
      </c>
    </row>
    <row r="2927" spans="1:8" hidden="1">
      <c r="A2927" s="31" t="s">
        <v>2436</v>
      </c>
      <c r="B2927" s="31" t="s">
        <v>2666</v>
      </c>
      <c r="C2927" s="31" t="s">
        <v>2406</v>
      </c>
      <c r="D2927" s="41">
        <v>462.19760000000002</v>
      </c>
      <c r="E2927" s="31" t="s">
        <v>2407</v>
      </c>
      <c r="F2927" s="35" t="str">
        <f>INDEX('Crosswalk Particulates'!$B:$B,MATCH('2017 EPA Data'!A2927,'Crosswalk Particulates'!$A:$A,0))</f>
        <v>process-other-industry</v>
      </c>
      <c r="G2927" s="39">
        <f>INDEX('Crosswalk Particulates'!$E:$E,MATCH('2017 EPA Data'!$B2927,'Crosswalk Particulates'!$D:$D,0))</f>
        <v>0</v>
      </c>
      <c r="H2927" s="50">
        <f t="shared" si="45"/>
        <v>0</v>
      </c>
    </row>
    <row r="2928" spans="1:8" hidden="1">
      <c r="A2928" s="31" t="s">
        <v>2467</v>
      </c>
      <c r="B2928" s="31" t="s">
        <v>2526</v>
      </c>
      <c r="C2928" s="31" t="s">
        <v>2406</v>
      </c>
      <c r="D2928" s="41">
        <v>460.37118592539758</v>
      </c>
      <c r="E2928" s="31" t="s">
        <v>2407</v>
      </c>
      <c r="F2928" s="35" t="str">
        <f>INDEX('Crosswalk Particulates'!$B:$B,MATCH('2017 EPA Data'!A2928,'Crosswalk Particulates'!$A:$A,0))</f>
        <v>process-chemicals-industry</v>
      </c>
      <c r="G2928" s="39">
        <f>INDEX('Crosswalk Particulates'!$E:$E,MATCH('2017 EPA Data'!$B2928,'Crosswalk Particulates'!$D:$D,0))</f>
        <v>0</v>
      </c>
      <c r="H2928" s="50">
        <f t="shared" si="45"/>
        <v>0</v>
      </c>
    </row>
    <row r="2929" spans="1:8" hidden="1">
      <c r="A2929" s="31" t="s">
        <v>2440</v>
      </c>
      <c r="B2929" s="31" t="s">
        <v>2500</v>
      </c>
      <c r="C2929" s="31" t="s">
        <v>2406</v>
      </c>
      <c r="D2929" s="41">
        <v>460.26049</v>
      </c>
      <c r="E2929" s="31" t="s">
        <v>2407</v>
      </c>
      <c r="F2929" s="35" t="str">
        <f>INDEX('Crosswalk Particulates'!$B:$B,MATCH('2017 EPA Data'!A2929,'Crosswalk Particulates'!$A:$A,0))</f>
        <v>industry-fuel-natural gas</v>
      </c>
      <c r="G2929" s="39">
        <f>INDEX('Crosswalk Particulates'!$E:$E,MATCH('2017 EPA Data'!$B2929,'Crosswalk Particulates'!$D:$D,0))</f>
        <v>0</v>
      </c>
      <c r="H2929" s="50">
        <f t="shared" si="45"/>
        <v>0</v>
      </c>
    </row>
    <row r="2930" spans="1:8" hidden="1">
      <c r="A2930" s="31" t="s">
        <v>2518</v>
      </c>
      <c r="B2930" s="31" t="s">
        <v>2483</v>
      </c>
      <c r="C2930" s="31" t="s">
        <v>2406</v>
      </c>
      <c r="D2930" s="41">
        <v>460</v>
      </c>
      <c r="E2930" s="31" t="s">
        <v>2407</v>
      </c>
      <c r="F2930" s="35" t="str">
        <f>INDEX('Crosswalk Particulates'!$B:$B,MATCH('2017 EPA Data'!A2930,'Crosswalk Particulates'!$A:$A,0))</f>
        <v>industry-fuel-oil</v>
      </c>
      <c r="G2930" s="39">
        <f>INDEX('Crosswalk Particulates'!$E:$E,MATCH('2017 EPA Data'!$B2930,'Crosswalk Particulates'!$D:$D,0))</f>
        <v>0</v>
      </c>
      <c r="H2930" s="50">
        <f t="shared" si="45"/>
        <v>0</v>
      </c>
    </row>
    <row r="2931" spans="1:8" hidden="1">
      <c r="A2931" s="31" t="s">
        <v>2481</v>
      </c>
      <c r="B2931" s="31" t="s">
        <v>2584</v>
      </c>
      <c r="C2931" s="31" t="s">
        <v>2406</v>
      </c>
      <c r="D2931" s="41">
        <v>459.90302686264482</v>
      </c>
      <c r="E2931" s="31" t="s">
        <v>2407</v>
      </c>
      <c r="F2931" s="35" t="str">
        <f>INDEX('Crosswalk Particulates'!$B:$B,MATCH('2017 EPA Data'!A2931,'Crosswalk Particulates'!$A:$A,0))</f>
        <v>process-ngps-industry</v>
      </c>
      <c r="G2931" s="39">
        <f>INDEX('Crosswalk Particulates'!$E:$E,MATCH('2017 EPA Data'!$B2931,'Crosswalk Particulates'!$D:$D,0))</f>
        <v>0</v>
      </c>
      <c r="H2931" s="50">
        <f t="shared" si="45"/>
        <v>0</v>
      </c>
    </row>
    <row r="2932" spans="1:8" hidden="1">
      <c r="A2932" s="31" t="s">
        <v>2440</v>
      </c>
      <c r="B2932" s="31" t="s">
        <v>2563</v>
      </c>
      <c r="C2932" s="31" t="s">
        <v>2406</v>
      </c>
      <c r="D2932" s="41">
        <v>455.81</v>
      </c>
      <c r="E2932" s="31" t="s">
        <v>2407</v>
      </c>
      <c r="F2932" s="35" t="str">
        <f>INDEX('Crosswalk Particulates'!$B:$B,MATCH('2017 EPA Data'!A2932,'Crosswalk Particulates'!$A:$A,0))</f>
        <v>industry-fuel-natural gas</v>
      </c>
      <c r="G2932" s="39">
        <f>INDEX('Crosswalk Particulates'!$E:$E,MATCH('2017 EPA Data'!$B2932,'Crosswalk Particulates'!$D:$D,0))</f>
        <v>0</v>
      </c>
      <c r="H2932" s="50">
        <f t="shared" si="45"/>
        <v>0</v>
      </c>
    </row>
    <row r="2933" spans="1:8" hidden="1">
      <c r="A2933" s="31" t="s">
        <v>2518</v>
      </c>
      <c r="B2933" s="31" t="s">
        <v>2583</v>
      </c>
      <c r="C2933" s="31" t="s">
        <v>2406</v>
      </c>
      <c r="D2933" s="41">
        <v>454.76197489422316</v>
      </c>
      <c r="E2933" s="31" t="s">
        <v>2407</v>
      </c>
      <c r="F2933" s="35" t="str">
        <f>INDEX('Crosswalk Particulates'!$B:$B,MATCH('2017 EPA Data'!A2933,'Crosswalk Particulates'!$A:$A,0))</f>
        <v>industry-fuel-oil</v>
      </c>
      <c r="G2933" s="39">
        <f>INDEX('Crosswalk Particulates'!$E:$E,MATCH('2017 EPA Data'!$B2933,'Crosswalk Particulates'!$D:$D,0))</f>
        <v>0</v>
      </c>
      <c r="H2933" s="50">
        <f t="shared" si="45"/>
        <v>0</v>
      </c>
    </row>
    <row r="2934" spans="1:8" hidden="1">
      <c r="A2934" s="31" t="s">
        <v>2408</v>
      </c>
      <c r="B2934" s="31" t="s">
        <v>2453</v>
      </c>
      <c r="C2934" s="31" t="s">
        <v>2406</v>
      </c>
      <c r="D2934" s="41">
        <v>454.51600000000002</v>
      </c>
      <c r="E2934" s="31" t="s">
        <v>2407</v>
      </c>
      <c r="F2934" s="35" t="str">
        <f>INDEX('Crosswalk Particulates'!$B:$B,MATCH('2017 EPA Data'!A2934,'Crosswalk Particulates'!$A:$A,0))</f>
        <v>process-other-industry</v>
      </c>
      <c r="G2934" s="39">
        <f>INDEX('Crosswalk Particulates'!$E:$E,MATCH('2017 EPA Data'!$B2934,'Crosswalk Particulates'!$D:$D,0))</f>
        <v>0</v>
      </c>
      <c r="H2934" s="50">
        <f t="shared" si="45"/>
        <v>0</v>
      </c>
    </row>
    <row r="2935" spans="1:8" hidden="1">
      <c r="A2935" s="31" t="s">
        <v>2440</v>
      </c>
      <c r="B2935" s="31" t="s">
        <v>2607</v>
      </c>
      <c r="C2935" s="31" t="s">
        <v>2406</v>
      </c>
      <c r="D2935" s="41">
        <v>453</v>
      </c>
      <c r="E2935" s="31" t="s">
        <v>2407</v>
      </c>
      <c r="F2935" s="35" t="str">
        <f>INDEX('Crosswalk Particulates'!$B:$B,MATCH('2017 EPA Data'!A2935,'Crosswalk Particulates'!$A:$A,0))</f>
        <v>industry-fuel-natural gas</v>
      </c>
      <c r="G2935" s="39">
        <f>INDEX('Crosswalk Particulates'!$E:$E,MATCH('2017 EPA Data'!$B2935,'Crosswalk Particulates'!$D:$D,0))</f>
        <v>0</v>
      </c>
      <c r="H2935" s="50">
        <f t="shared" si="45"/>
        <v>0</v>
      </c>
    </row>
    <row r="2936" spans="1:8" hidden="1">
      <c r="A2936" s="31" t="s">
        <v>2508</v>
      </c>
      <c r="B2936" s="31" t="s">
        <v>2599</v>
      </c>
      <c r="C2936" s="31" t="s">
        <v>2406</v>
      </c>
      <c r="D2936" s="41">
        <v>452.4</v>
      </c>
      <c r="E2936" s="31" t="s">
        <v>2407</v>
      </c>
      <c r="F2936" s="35" t="str">
        <f>INDEX('Crosswalk Particulates'!$B:$B,MATCH('2017 EPA Data'!A2936,'Crosswalk Particulates'!$A:$A,0))</f>
        <v>process-iron and steel-industry</v>
      </c>
      <c r="G2936" s="39">
        <f>INDEX('Crosswalk Particulates'!$E:$E,MATCH('2017 EPA Data'!$B2936,'Crosswalk Particulates'!$D:$D,0))</f>
        <v>0</v>
      </c>
      <c r="H2936" s="50">
        <f t="shared" si="45"/>
        <v>0</v>
      </c>
    </row>
    <row r="2937" spans="1:8" hidden="1">
      <c r="A2937" s="31" t="s">
        <v>2538</v>
      </c>
      <c r="B2937" s="31" t="s">
        <v>2583</v>
      </c>
      <c r="C2937" s="31" t="s">
        <v>2406</v>
      </c>
      <c r="D2937" s="41">
        <v>452.06208444819811</v>
      </c>
      <c r="E2937" s="31" t="s">
        <v>2407</v>
      </c>
      <c r="F2937" s="35" t="str">
        <f>INDEX('Crosswalk Particulates'!$B:$B,MATCH('2017 EPA Data'!A2937,'Crosswalk Particulates'!$A:$A,0))</f>
        <v>Electricity Sector</v>
      </c>
      <c r="G2937" s="39">
        <f>INDEX('Crosswalk Particulates'!$E:$E,MATCH('2017 EPA Data'!$B2937,'Crosswalk Particulates'!$D:$D,0))</f>
        <v>0</v>
      </c>
      <c r="H2937" s="50">
        <f t="shared" si="45"/>
        <v>0</v>
      </c>
    </row>
    <row r="2938" spans="1:8" hidden="1">
      <c r="A2938" s="31" t="s">
        <v>2471</v>
      </c>
      <c r="B2938" s="31" t="s">
        <v>2568</v>
      </c>
      <c r="C2938" s="31" t="s">
        <v>2406</v>
      </c>
      <c r="D2938" s="41">
        <v>451.5</v>
      </c>
      <c r="E2938" s="31" t="s">
        <v>2407</v>
      </c>
      <c r="F2938" s="35" t="str">
        <f>INDEX('Crosswalk Particulates'!$B:$B,MATCH('2017 EPA Data'!A2938,'Crosswalk Particulates'!$A:$A,0))</f>
        <v>Commercial Buildings Sector</v>
      </c>
      <c r="G2938" s="39">
        <f>INDEX('Crosswalk Particulates'!$E:$E,MATCH('2017 EPA Data'!$B2938,'Crosswalk Particulates'!$D:$D,0))</f>
        <v>0</v>
      </c>
      <c r="H2938" s="50">
        <f t="shared" si="45"/>
        <v>0</v>
      </c>
    </row>
    <row r="2939" spans="1:8" hidden="1">
      <c r="A2939" s="31" t="s">
        <v>2485</v>
      </c>
      <c r="B2939" s="31" t="s">
        <v>2672</v>
      </c>
      <c r="C2939" s="31" t="s">
        <v>2406</v>
      </c>
      <c r="D2939" s="41">
        <v>451.20848000000001</v>
      </c>
      <c r="E2939" s="31" t="s">
        <v>2407</v>
      </c>
      <c r="F2939" s="35" t="str">
        <f>INDEX('Crosswalk Particulates'!$B:$B,MATCH('2017 EPA Data'!A2939,'Crosswalk Particulates'!$A:$A,0))</f>
        <v>industry-fuel-coal</v>
      </c>
      <c r="G2939" s="39">
        <f>INDEX('Crosswalk Particulates'!$E:$E,MATCH('2017 EPA Data'!$B2939,'Crosswalk Particulates'!$D:$D,0))</f>
        <v>0</v>
      </c>
      <c r="H2939" s="50">
        <f t="shared" si="45"/>
        <v>0</v>
      </c>
    </row>
    <row r="2940" spans="1:8" hidden="1">
      <c r="A2940" s="31" t="s">
        <v>2497</v>
      </c>
      <c r="B2940" s="31" t="s">
        <v>2494</v>
      </c>
      <c r="C2940" s="31" t="s">
        <v>2446</v>
      </c>
      <c r="D2940" s="41">
        <v>450.62172302499999</v>
      </c>
      <c r="E2940" s="31" t="s">
        <v>2411</v>
      </c>
      <c r="F2940" s="35" t="str">
        <f>INDEX('Crosswalk Particulates'!$B:$B,MATCH('2017 EPA Data'!A2940,'Crosswalk Particulates'!$A:$A,0))</f>
        <v>Electricity Sector</v>
      </c>
      <c r="G2940" s="39">
        <f>INDEX('Crosswalk Particulates'!$E:$E,MATCH('2017 EPA Data'!$B2940,'Crosswalk Particulates'!$D:$D,0))</f>
        <v>0</v>
      </c>
      <c r="H2940" s="50">
        <f t="shared" si="45"/>
        <v>408797636.80362153</v>
      </c>
    </row>
    <row r="2941" spans="1:8" hidden="1">
      <c r="A2941" s="31" t="s">
        <v>2448</v>
      </c>
      <c r="B2941" s="31" t="s">
        <v>2619</v>
      </c>
      <c r="C2941" s="31" t="s">
        <v>2406</v>
      </c>
      <c r="D2941" s="41">
        <v>450.57925686873932</v>
      </c>
      <c r="E2941" s="31" t="s">
        <v>2407</v>
      </c>
      <c r="F2941" s="35" t="str">
        <f>INDEX('Crosswalk Particulates'!$B:$B,MATCH('2017 EPA Data'!A2941,'Crosswalk Particulates'!$A:$A,0))</f>
        <v>process-waste-industry</v>
      </c>
      <c r="G2941" s="39">
        <f>INDEX('Crosswalk Particulates'!$E:$E,MATCH('2017 EPA Data'!$B2941,'Crosswalk Particulates'!$D:$D,0))</f>
        <v>0</v>
      </c>
      <c r="H2941" s="50">
        <f t="shared" si="45"/>
        <v>0</v>
      </c>
    </row>
    <row r="2942" spans="1:8" hidden="1">
      <c r="A2942" s="31" t="s">
        <v>2431</v>
      </c>
      <c r="B2942" s="31" t="s">
        <v>2604</v>
      </c>
      <c r="C2942" s="31" t="s">
        <v>2406</v>
      </c>
      <c r="D2942" s="41">
        <v>448.8957877469</v>
      </c>
      <c r="E2942" s="31" t="s">
        <v>2407</v>
      </c>
      <c r="F2942" s="35" t="str">
        <f>INDEX('Crosswalk Particulates'!$B:$B,MATCH('2017 EPA Data'!A2942,'Crosswalk Particulates'!$A:$A,0))</f>
        <v>process-ngps-industry</v>
      </c>
      <c r="G2942" s="39">
        <f>INDEX('Crosswalk Particulates'!$E:$E,MATCH('2017 EPA Data'!$B2942,'Crosswalk Particulates'!$D:$D,0))</f>
        <v>0</v>
      </c>
      <c r="H2942" s="50">
        <f t="shared" si="45"/>
        <v>0</v>
      </c>
    </row>
    <row r="2943" spans="1:8" hidden="1">
      <c r="A2943" s="31" t="s">
        <v>2544</v>
      </c>
      <c r="B2943" s="31" t="s">
        <v>2499</v>
      </c>
      <c r="C2943" s="31" t="s">
        <v>2446</v>
      </c>
      <c r="D2943" s="41">
        <v>447.39796258186999</v>
      </c>
      <c r="E2943" s="31" t="s">
        <v>2411</v>
      </c>
      <c r="F2943" s="35" t="str">
        <f>INDEX('Crosswalk Particulates'!$B:$B,MATCH('2017 EPA Data'!A2943,'Crosswalk Particulates'!$A:$A,0))</f>
        <v>Commercial Buildings Sector</v>
      </c>
      <c r="G2943" s="39" t="str">
        <f>INDEX('Crosswalk Particulates'!$E:$E,MATCH('2017 EPA Data'!$B2943,'Crosswalk Particulates'!$D:$D,0))</f>
        <v>PM25</v>
      </c>
      <c r="H2943" s="50">
        <f t="shared" si="45"/>
        <v>405873087.04617578</v>
      </c>
    </row>
    <row r="2944" spans="1:8" hidden="1">
      <c r="A2944" s="31" t="s">
        <v>2481</v>
      </c>
      <c r="B2944" s="31" t="s">
        <v>2551</v>
      </c>
      <c r="C2944" s="31" t="s">
        <v>2406</v>
      </c>
      <c r="D2944" s="41">
        <v>447.09729266168</v>
      </c>
      <c r="E2944" s="31" t="s">
        <v>2407</v>
      </c>
      <c r="F2944" s="35" t="str">
        <f>INDEX('Crosswalk Particulates'!$B:$B,MATCH('2017 EPA Data'!A2944,'Crosswalk Particulates'!$A:$A,0))</f>
        <v>process-ngps-industry</v>
      </c>
      <c r="G2944" s="39">
        <f>INDEX('Crosswalk Particulates'!$E:$E,MATCH('2017 EPA Data'!$B2944,'Crosswalk Particulates'!$D:$D,0))</f>
        <v>0</v>
      </c>
      <c r="H2944" s="50">
        <f t="shared" si="45"/>
        <v>0</v>
      </c>
    </row>
    <row r="2945" spans="1:8" hidden="1">
      <c r="A2945" s="31" t="s">
        <v>2496</v>
      </c>
      <c r="B2945" s="31" t="s">
        <v>2611</v>
      </c>
      <c r="C2945" s="31" t="s">
        <v>2406</v>
      </c>
      <c r="D2945" s="41">
        <v>446.45600000000002</v>
      </c>
      <c r="E2945" s="31" t="s">
        <v>2407</v>
      </c>
      <c r="F2945" s="35" t="str">
        <f>INDEX('Crosswalk Particulates'!$B:$B,MATCH('2017 EPA Data'!A2945,'Crosswalk Particulates'!$A:$A,0))</f>
        <v>process-cement-industry</v>
      </c>
      <c r="G2945" s="39">
        <f>INDEX('Crosswalk Particulates'!$E:$E,MATCH('2017 EPA Data'!$B2945,'Crosswalk Particulates'!$D:$D,0))</f>
        <v>0</v>
      </c>
      <c r="H2945" s="50">
        <f t="shared" si="45"/>
        <v>0</v>
      </c>
    </row>
    <row r="2946" spans="1:8" hidden="1">
      <c r="A2946" s="31" t="s">
        <v>2454</v>
      </c>
      <c r="B2946" s="31" t="s">
        <v>2634</v>
      </c>
      <c r="C2946" s="31" t="s">
        <v>2406</v>
      </c>
      <c r="D2946" s="41">
        <v>445.59071999999998</v>
      </c>
      <c r="E2946" s="31" t="s">
        <v>2407</v>
      </c>
      <c r="F2946" s="35" t="str">
        <f>INDEX('Crosswalk Particulates'!$B:$B,MATCH('2017 EPA Data'!A2946,'Crosswalk Particulates'!$A:$A,0))</f>
        <v>Electricity Sector</v>
      </c>
      <c r="G2946" s="39">
        <f>INDEX('Crosswalk Particulates'!$E:$E,MATCH('2017 EPA Data'!$B2946,'Crosswalk Particulates'!$D:$D,0))</f>
        <v>0</v>
      </c>
      <c r="H2946" s="50">
        <f t="shared" si="45"/>
        <v>0</v>
      </c>
    </row>
    <row r="2947" spans="1:8" hidden="1">
      <c r="A2947" s="31" t="s">
        <v>2436</v>
      </c>
      <c r="B2947" s="31" t="s">
        <v>2685</v>
      </c>
      <c r="C2947" s="31" t="s">
        <v>2406</v>
      </c>
      <c r="D2947" s="41">
        <v>441</v>
      </c>
      <c r="E2947" s="31" t="s">
        <v>2407</v>
      </c>
      <c r="F2947" s="35" t="str">
        <f>INDEX('Crosswalk Particulates'!$B:$B,MATCH('2017 EPA Data'!A2947,'Crosswalk Particulates'!$A:$A,0))</f>
        <v>process-other-industry</v>
      </c>
      <c r="G2947" s="39">
        <f>INDEX('Crosswalk Particulates'!$E:$E,MATCH('2017 EPA Data'!$B2947,'Crosswalk Particulates'!$D:$D,0))</f>
        <v>0</v>
      </c>
      <c r="H2947" s="50">
        <f t="shared" si="45"/>
        <v>0</v>
      </c>
    </row>
    <row r="2948" spans="1:8" hidden="1">
      <c r="A2948" s="31" t="s">
        <v>2553</v>
      </c>
      <c r="B2948" s="31" t="s">
        <v>2464</v>
      </c>
      <c r="C2948" s="31" t="s">
        <v>2406</v>
      </c>
      <c r="D2948" s="41">
        <v>436.6001</v>
      </c>
      <c r="E2948" s="31" t="s">
        <v>2407</v>
      </c>
      <c r="F2948" s="35" t="str">
        <f>INDEX('Crosswalk Particulates'!$B:$B,MATCH('2017 EPA Data'!A2948,'Crosswalk Particulates'!$A:$A,0))</f>
        <v>Commercial Buildings Sector</v>
      </c>
      <c r="G2948" s="39">
        <f>INDEX('Crosswalk Particulates'!$E:$E,MATCH('2017 EPA Data'!$B2948,'Crosswalk Particulates'!$D:$D,0))</f>
        <v>0</v>
      </c>
      <c r="H2948" s="50">
        <f t="shared" ref="H2948:H3011" si="46">IF(E2948="TON",D2948/metricton_to_shortton,0)*10^6</f>
        <v>0</v>
      </c>
    </row>
    <row r="2949" spans="1:8" hidden="1">
      <c r="A2949" s="31" t="s">
        <v>2491</v>
      </c>
      <c r="B2949" s="31" t="s">
        <v>2494</v>
      </c>
      <c r="C2949" s="31" t="s">
        <v>2446</v>
      </c>
      <c r="D2949" s="41">
        <v>433.41683429126499</v>
      </c>
      <c r="E2949" s="31" t="s">
        <v>2411</v>
      </c>
      <c r="F2949" s="35" t="str">
        <f>INDEX('Crosswalk Particulates'!$B:$B,MATCH('2017 EPA Data'!A2949,'Crosswalk Particulates'!$A:$A,0))</f>
        <v>process-other-industry</v>
      </c>
      <c r="G2949" s="39">
        <f>INDEX('Crosswalk Particulates'!$E:$E,MATCH('2017 EPA Data'!$B2949,'Crosswalk Particulates'!$D:$D,0))</f>
        <v>0</v>
      </c>
      <c r="H2949" s="50">
        <f t="shared" si="46"/>
        <v>393189605.72911882</v>
      </c>
    </row>
    <row r="2950" spans="1:8" hidden="1">
      <c r="A2950" s="31" t="s">
        <v>2484</v>
      </c>
      <c r="B2950" s="31" t="s">
        <v>2498</v>
      </c>
      <c r="C2950" s="31" t="s">
        <v>2446</v>
      </c>
      <c r="D2950" s="41">
        <v>433.414331135</v>
      </c>
      <c r="E2950" s="31" t="s">
        <v>2411</v>
      </c>
      <c r="F2950" s="35" t="str">
        <f>INDEX('Crosswalk Particulates'!$B:$B,MATCH('2017 EPA Data'!A2950,'Crosswalk Particulates'!$A:$A,0))</f>
        <v>process-other-industry</v>
      </c>
      <c r="G2950" s="39" t="str">
        <f>INDEX('Crosswalk Particulates'!$E:$E,MATCH('2017 EPA Data'!$B2950,'Crosswalk Particulates'!$D:$D,0))</f>
        <v>NOX</v>
      </c>
      <c r="H2950" s="50">
        <f t="shared" si="46"/>
        <v>393187334.90125287</v>
      </c>
    </row>
    <row r="2951" spans="1:8" hidden="1">
      <c r="A2951" s="31" t="s">
        <v>2485</v>
      </c>
      <c r="B2951" s="31" t="s">
        <v>2611</v>
      </c>
      <c r="C2951" s="31" t="s">
        <v>2406</v>
      </c>
      <c r="D2951" s="41">
        <v>433.21186</v>
      </c>
      <c r="E2951" s="31" t="s">
        <v>2407</v>
      </c>
      <c r="F2951" s="35" t="str">
        <f>INDEX('Crosswalk Particulates'!$B:$B,MATCH('2017 EPA Data'!A2951,'Crosswalk Particulates'!$A:$A,0))</f>
        <v>industry-fuel-coal</v>
      </c>
      <c r="G2951" s="39">
        <f>INDEX('Crosswalk Particulates'!$E:$E,MATCH('2017 EPA Data'!$B2951,'Crosswalk Particulates'!$D:$D,0))</f>
        <v>0</v>
      </c>
      <c r="H2951" s="50">
        <f t="shared" si="46"/>
        <v>0</v>
      </c>
    </row>
    <row r="2952" spans="1:8" hidden="1">
      <c r="A2952" s="31" t="s">
        <v>2521</v>
      </c>
      <c r="B2952" s="31" t="s">
        <v>2657</v>
      </c>
      <c r="C2952" s="31" t="s">
        <v>2406</v>
      </c>
      <c r="D2952" s="41">
        <v>432.4785</v>
      </c>
      <c r="E2952" s="31" t="s">
        <v>2407</v>
      </c>
      <c r="F2952" s="35" t="str">
        <f>INDEX('Crosswalk Particulates'!$B:$B,MATCH('2017 EPA Data'!A2952,'Crosswalk Particulates'!$A:$A,0))</f>
        <v>industry-fuel-other</v>
      </c>
      <c r="G2952" s="39">
        <f>INDEX('Crosswalk Particulates'!$E:$E,MATCH('2017 EPA Data'!$B2952,'Crosswalk Particulates'!$D:$D,0))</f>
        <v>0</v>
      </c>
      <c r="H2952" s="50">
        <f t="shared" si="46"/>
        <v>0</v>
      </c>
    </row>
    <row r="2953" spans="1:8" hidden="1">
      <c r="A2953" s="31" t="s">
        <v>2442</v>
      </c>
      <c r="B2953" s="31" t="s">
        <v>2586</v>
      </c>
      <c r="C2953" s="31" t="s">
        <v>2406</v>
      </c>
      <c r="D2953" s="41">
        <v>429.68950999999998</v>
      </c>
      <c r="E2953" s="31" t="s">
        <v>2407</v>
      </c>
      <c r="F2953" s="35" t="str">
        <f>INDEX('Crosswalk Particulates'!$B:$B,MATCH('2017 EPA Data'!A2953,'Crosswalk Particulates'!$A:$A,0))</f>
        <v>process-other-industry</v>
      </c>
      <c r="G2953" s="39">
        <f>INDEX('Crosswalk Particulates'!$E:$E,MATCH('2017 EPA Data'!$B2953,'Crosswalk Particulates'!$D:$D,0))</f>
        <v>0</v>
      </c>
      <c r="H2953" s="50">
        <f t="shared" si="46"/>
        <v>0</v>
      </c>
    </row>
    <row r="2954" spans="1:8" hidden="1">
      <c r="A2954" s="31" t="s">
        <v>2408</v>
      </c>
      <c r="B2954" s="31" t="s">
        <v>2686</v>
      </c>
      <c r="C2954" s="31" t="s">
        <v>2406</v>
      </c>
      <c r="D2954" s="41">
        <v>429.25965400000001</v>
      </c>
      <c r="E2954" s="31" t="s">
        <v>2407</v>
      </c>
      <c r="F2954" s="35" t="str">
        <f>INDEX('Crosswalk Particulates'!$B:$B,MATCH('2017 EPA Data'!A2954,'Crosswalk Particulates'!$A:$A,0))</f>
        <v>process-other-industry</v>
      </c>
      <c r="G2954" s="39">
        <f>INDEX('Crosswalk Particulates'!$E:$E,MATCH('2017 EPA Data'!$B2954,'Crosswalk Particulates'!$D:$D,0))</f>
        <v>0</v>
      </c>
      <c r="H2954" s="50">
        <f t="shared" si="46"/>
        <v>0</v>
      </c>
    </row>
    <row r="2955" spans="1:8" hidden="1">
      <c r="A2955" s="31" t="s">
        <v>2427</v>
      </c>
      <c r="B2955" s="31" t="s">
        <v>2545</v>
      </c>
      <c r="C2955" s="31" t="s">
        <v>2406</v>
      </c>
      <c r="D2955" s="41">
        <v>424.93769932009002</v>
      </c>
      <c r="E2955" s="31" t="s">
        <v>2407</v>
      </c>
      <c r="F2955" s="35" t="str">
        <f>INDEX('Crosswalk Particulates'!$B:$B,MATCH('2017 EPA Data'!A2955,'Crosswalk Particulates'!$A:$A,0))</f>
        <v>process-other-industry</v>
      </c>
      <c r="G2955" s="39">
        <f>INDEX('Crosswalk Particulates'!$E:$E,MATCH('2017 EPA Data'!$B2955,'Crosswalk Particulates'!$D:$D,0))</f>
        <v>0</v>
      </c>
      <c r="H2955" s="50">
        <f t="shared" si="46"/>
        <v>0</v>
      </c>
    </row>
    <row r="2956" spans="1:8" hidden="1">
      <c r="A2956" s="31" t="s">
        <v>2436</v>
      </c>
      <c r="B2956" s="31" t="s">
        <v>2678</v>
      </c>
      <c r="C2956" s="31" t="s">
        <v>2406</v>
      </c>
      <c r="D2956" s="41">
        <v>420.59460587000001</v>
      </c>
      <c r="E2956" s="31" t="s">
        <v>2407</v>
      </c>
      <c r="F2956" s="35" t="str">
        <f>INDEX('Crosswalk Particulates'!$B:$B,MATCH('2017 EPA Data'!A2956,'Crosswalk Particulates'!$A:$A,0))</f>
        <v>process-other-industry</v>
      </c>
      <c r="G2956" s="39">
        <f>INDEX('Crosswalk Particulates'!$E:$E,MATCH('2017 EPA Data'!$B2956,'Crosswalk Particulates'!$D:$D,0))</f>
        <v>0</v>
      </c>
      <c r="H2956" s="50">
        <f t="shared" si="46"/>
        <v>0</v>
      </c>
    </row>
    <row r="2957" spans="1:8" hidden="1">
      <c r="A2957" s="31" t="s">
        <v>2553</v>
      </c>
      <c r="B2957" s="31" t="s">
        <v>2605</v>
      </c>
      <c r="D2957" s="41">
        <v>420.31813640008659</v>
      </c>
      <c r="E2957" s="31" t="s">
        <v>2411</v>
      </c>
      <c r="F2957" s="35" t="str">
        <f>INDEX('Crosswalk Particulates'!$B:$B,MATCH('2017 EPA Data'!A2957,'Crosswalk Particulates'!$A:$A,0))</f>
        <v>Commercial Buildings Sector</v>
      </c>
      <c r="G2957" s="39" t="str">
        <f>INDEX('Crosswalk Particulates'!$E:$E,MATCH('2017 EPA Data'!$B2957,'Crosswalk Particulates'!$D:$D,0))</f>
        <v>BC</v>
      </c>
      <c r="H2957" s="50">
        <f t="shared" si="46"/>
        <v>381306652.75656271</v>
      </c>
    </row>
    <row r="2958" spans="1:8" hidden="1">
      <c r="A2958" s="31" t="s">
        <v>2416</v>
      </c>
      <c r="B2958" s="31" t="s">
        <v>2542</v>
      </c>
      <c r="C2958" s="31" t="s">
        <v>2406</v>
      </c>
      <c r="D2958" s="41">
        <v>418.40234428917353</v>
      </c>
      <c r="E2958" s="31" t="s">
        <v>2407</v>
      </c>
      <c r="F2958" s="35" t="str">
        <f>INDEX('Crosswalk Particulates'!$B:$B,MATCH('2017 EPA Data'!A2958,'Crosswalk Particulates'!$A:$A,0))</f>
        <v>Transportation Sector</v>
      </c>
      <c r="G2958" s="39">
        <f>INDEX('Crosswalk Particulates'!$E:$E,MATCH('2017 EPA Data'!$B2958,'Crosswalk Particulates'!$D:$D,0))</f>
        <v>0</v>
      </c>
      <c r="H2958" s="50">
        <f t="shared" si="46"/>
        <v>0</v>
      </c>
    </row>
    <row r="2959" spans="1:8" hidden="1">
      <c r="A2959" s="31" t="s">
        <v>2471</v>
      </c>
      <c r="B2959" s="31" t="s">
        <v>2642</v>
      </c>
      <c r="D2959" s="41">
        <v>416.92270883585326</v>
      </c>
      <c r="E2959" s="31" t="s">
        <v>2411</v>
      </c>
      <c r="F2959" s="35" t="str">
        <f>INDEX('Crosswalk Particulates'!$B:$B,MATCH('2017 EPA Data'!A2959,'Crosswalk Particulates'!$A:$A,0))</f>
        <v>Commercial Buildings Sector</v>
      </c>
      <c r="G2959" s="39">
        <f>INDEX('Crosswalk Particulates'!$E:$E,MATCH('2017 EPA Data'!$B2959,'Crosswalk Particulates'!$D:$D,0))</f>
        <v>0</v>
      </c>
      <c r="H2959" s="50">
        <f t="shared" si="46"/>
        <v>378226369.02128553</v>
      </c>
    </row>
    <row r="2960" spans="1:8" hidden="1">
      <c r="A2960" s="31" t="s">
        <v>2458</v>
      </c>
      <c r="B2960" s="31" t="s">
        <v>2514</v>
      </c>
      <c r="C2960" s="31" t="s">
        <v>2406</v>
      </c>
      <c r="D2960" s="41">
        <v>414.93109587205197</v>
      </c>
      <c r="E2960" s="31" t="s">
        <v>2407</v>
      </c>
      <c r="F2960" s="35" t="str">
        <f>INDEX('Crosswalk Particulates'!$B:$B,MATCH('2017 EPA Data'!A2960,'Crosswalk Particulates'!$A:$A,0))</f>
        <v>Transportation Sector</v>
      </c>
      <c r="G2960" s="39">
        <f>INDEX('Crosswalk Particulates'!$E:$E,MATCH('2017 EPA Data'!$B2960,'Crosswalk Particulates'!$D:$D,0))</f>
        <v>0</v>
      </c>
      <c r="H2960" s="50">
        <f t="shared" si="46"/>
        <v>0</v>
      </c>
    </row>
    <row r="2961" spans="1:8" hidden="1">
      <c r="A2961" s="31" t="s">
        <v>2416</v>
      </c>
      <c r="B2961" s="31" t="s">
        <v>2664</v>
      </c>
      <c r="C2961" s="31" t="s">
        <v>2406</v>
      </c>
      <c r="D2961" s="41">
        <v>414.91956859858306</v>
      </c>
      <c r="E2961" s="31" t="s">
        <v>2407</v>
      </c>
      <c r="F2961" s="35" t="str">
        <f>INDEX('Crosswalk Particulates'!$B:$B,MATCH('2017 EPA Data'!A2961,'Crosswalk Particulates'!$A:$A,0))</f>
        <v>Transportation Sector</v>
      </c>
      <c r="G2961" s="39">
        <f>INDEX('Crosswalk Particulates'!$E:$E,MATCH('2017 EPA Data'!$B2961,'Crosswalk Particulates'!$D:$D,0))</f>
        <v>0</v>
      </c>
      <c r="H2961" s="50">
        <f t="shared" si="46"/>
        <v>0</v>
      </c>
    </row>
    <row r="2962" spans="1:8" hidden="1">
      <c r="A2962" s="31" t="s">
        <v>2444</v>
      </c>
      <c r="B2962" s="31" t="s">
        <v>2600</v>
      </c>
      <c r="C2962" s="31" t="s">
        <v>2406</v>
      </c>
      <c r="D2962" s="41">
        <v>414.85570000000001</v>
      </c>
      <c r="E2962" s="31" t="s">
        <v>2407</v>
      </c>
      <c r="F2962" s="35" t="str">
        <f>INDEX('Crosswalk Particulates'!$B:$B,MATCH('2017 EPA Data'!A2962,'Crosswalk Particulates'!$A:$A,0))</f>
        <v>process-other-industry</v>
      </c>
      <c r="G2962" s="39">
        <f>INDEX('Crosswalk Particulates'!$E:$E,MATCH('2017 EPA Data'!$B2962,'Crosswalk Particulates'!$D:$D,0))</f>
        <v>0</v>
      </c>
      <c r="H2962" s="50">
        <f t="shared" si="46"/>
        <v>0</v>
      </c>
    </row>
    <row r="2963" spans="1:8" hidden="1">
      <c r="A2963" s="31" t="s">
        <v>2444</v>
      </c>
      <c r="B2963" s="31" t="s">
        <v>2451</v>
      </c>
      <c r="C2963" s="31" t="s">
        <v>2406</v>
      </c>
      <c r="D2963" s="41">
        <v>414.30314585859998</v>
      </c>
      <c r="E2963" s="31" t="s">
        <v>2407</v>
      </c>
      <c r="F2963" s="35" t="str">
        <f>INDEX('Crosswalk Particulates'!$B:$B,MATCH('2017 EPA Data'!A2963,'Crosswalk Particulates'!$A:$A,0))</f>
        <v>process-other-industry</v>
      </c>
      <c r="G2963" s="39">
        <f>INDEX('Crosswalk Particulates'!$E:$E,MATCH('2017 EPA Data'!$B2963,'Crosswalk Particulates'!$D:$D,0))</f>
        <v>0</v>
      </c>
      <c r="H2963" s="50">
        <f t="shared" si="46"/>
        <v>0</v>
      </c>
    </row>
    <row r="2964" spans="1:8" hidden="1">
      <c r="A2964" s="31" t="s">
        <v>2408</v>
      </c>
      <c r="B2964" s="31" t="s">
        <v>2610</v>
      </c>
      <c r="C2964" s="31" t="s">
        <v>2406</v>
      </c>
      <c r="D2964" s="41">
        <v>411.50855999999999</v>
      </c>
      <c r="E2964" s="31" t="s">
        <v>2407</v>
      </c>
      <c r="F2964" s="35" t="str">
        <f>INDEX('Crosswalk Particulates'!$B:$B,MATCH('2017 EPA Data'!A2964,'Crosswalk Particulates'!$A:$A,0))</f>
        <v>process-other-industry</v>
      </c>
      <c r="G2964" s="39">
        <f>INDEX('Crosswalk Particulates'!$E:$E,MATCH('2017 EPA Data'!$B2964,'Crosswalk Particulates'!$D:$D,0))</f>
        <v>0</v>
      </c>
      <c r="H2964" s="50">
        <f t="shared" si="46"/>
        <v>0</v>
      </c>
    </row>
    <row r="2965" spans="1:8" hidden="1">
      <c r="A2965" s="31" t="s">
        <v>2454</v>
      </c>
      <c r="B2965" s="31" t="s">
        <v>2463</v>
      </c>
      <c r="C2965" s="31" t="s">
        <v>2406</v>
      </c>
      <c r="D2965" s="41">
        <v>410.64141899999998</v>
      </c>
      <c r="E2965" s="31" t="s">
        <v>2407</v>
      </c>
      <c r="F2965" s="35" t="str">
        <f>INDEX('Crosswalk Particulates'!$B:$B,MATCH('2017 EPA Data'!A2965,'Crosswalk Particulates'!$A:$A,0))</f>
        <v>Electricity Sector</v>
      </c>
      <c r="G2965" s="39">
        <f>INDEX('Crosswalk Particulates'!$E:$E,MATCH('2017 EPA Data'!$B2965,'Crosswalk Particulates'!$D:$D,0))</f>
        <v>0</v>
      </c>
      <c r="H2965" s="50">
        <f t="shared" si="46"/>
        <v>0</v>
      </c>
    </row>
    <row r="2966" spans="1:8" hidden="1">
      <c r="A2966" s="31" t="s">
        <v>2508</v>
      </c>
      <c r="B2966" s="31" t="s">
        <v>2646</v>
      </c>
      <c r="C2966" s="31" t="s">
        <v>2406</v>
      </c>
      <c r="D2966" s="41">
        <v>409.62580000000003</v>
      </c>
      <c r="E2966" s="31" t="s">
        <v>2407</v>
      </c>
      <c r="F2966" s="35" t="str">
        <f>INDEX('Crosswalk Particulates'!$B:$B,MATCH('2017 EPA Data'!A2966,'Crosswalk Particulates'!$A:$A,0))</f>
        <v>process-iron and steel-industry</v>
      </c>
      <c r="G2966" s="39">
        <f>INDEX('Crosswalk Particulates'!$E:$E,MATCH('2017 EPA Data'!$B2966,'Crosswalk Particulates'!$D:$D,0))</f>
        <v>0</v>
      </c>
      <c r="H2966" s="50">
        <f t="shared" si="46"/>
        <v>0</v>
      </c>
    </row>
    <row r="2967" spans="1:8" hidden="1">
      <c r="A2967" s="31" t="s">
        <v>2484</v>
      </c>
      <c r="B2967" s="31" t="s">
        <v>2611</v>
      </c>
      <c r="C2967" s="31" t="s">
        <v>2406</v>
      </c>
      <c r="D2967" s="41">
        <v>409.39325000000002</v>
      </c>
      <c r="E2967" s="31" t="s">
        <v>2407</v>
      </c>
      <c r="F2967" s="35" t="str">
        <f>INDEX('Crosswalk Particulates'!$B:$B,MATCH('2017 EPA Data'!A2967,'Crosswalk Particulates'!$A:$A,0))</f>
        <v>process-other-industry</v>
      </c>
      <c r="G2967" s="39">
        <f>INDEX('Crosswalk Particulates'!$E:$E,MATCH('2017 EPA Data'!$B2967,'Crosswalk Particulates'!$D:$D,0))</f>
        <v>0</v>
      </c>
      <c r="H2967" s="50">
        <f t="shared" si="46"/>
        <v>0</v>
      </c>
    </row>
    <row r="2968" spans="1:8" hidden="1">
      <c r="A2968" s="31" t="s">
        <v>2470</v>
      </c>
      <c r="B2968" s="31" t="s">
        <v>2578</v>
      </c>
      <c r="C2968" s="31" t="s">
        <v>2406</v>
      </c>
      <c r="D2968" s="41">
        <v>407.87939999999998</v>
      </c>
      <c r="E2968" s="31" t="s">
        <v>2407</v>
      </c>
      <c r="F2968" s="35" t="str">
        <f>INDEX('Crosswalk Particulates'!$B:$B,MATCH('2017 EPA Data'!A2968,'Crosswalk Particulates'!$A:$A,0))</f>
        <v>Electricity Sector</v>
      </c>
      <c r="G2968" s="39">
        <f>INDEX('Crosswalk Particulates'!$E:$E,MATCH('2017 EPA Data'!$B2968,'Crosswalk Particulates'!$D:$D,0))</f>
        <v>0</v>
      </c>
      <c r="H2968" s="50">
        <f t="shared" si="46"/>
        <v>0</v>
      </c>
    </row>
    <row r="2969" spans="1:8" hidden="1">
      <c r="A2969" s="31" t="s">
        <v>2538</v>
      </c>
      <c r="B2969" s="31" t="s">
        <v>2615</v>
      </c>
      <c r="C2969" s="31" t="s">
        <v>2406</v>
      </c>
      <c r="D2969" s="41">
        <v>407.34297081031207</v>
      </c>
      <c r="E2969" s="31" t="s">
        <v>2407</v>
      </c>
      <c r="F2969" s="35" t="str">
        <f>INDEX('Crosswalk Particulates'!$B:$B,MATCH('2017 EPA Data'!A2969,'Crosswalk Particulates'!$A:$A,0))</f>
        <v>Electricity Sector</v>
      </c>
      <c r="G2969" s="39">
        <f>INDEX('Crosswalk Particulates'!$E:$E,MATCH('2017 EPA Data'!$B2969,'Crosswalk Particulates'!$D:$D,0))</f>
        <v>0</v>
      </c>
      <c r="H2969" s="50">
        <f t="shared" si="46"/>
        <v>0</v>
      </c>
    </row>
    <row r="2970" spans="1:8" hidden="1">
      <c r="A2970" s="31" t="s">
        <v>2553</v>
      </c>
      <c r="B2970" s="31" t="s">
        <v>2583</v>
      </c>
      <c r="C2970" s="31" t="s">
        <v>2406</v>
      </c>
      <c r="D2970" s="41">
        <v>405.44789938971235</v>
      </c>
      <c r="E2970" s="31" t="s">
        <v>2407</v>
      </c>
      <c r="F2970" s="35" t="str">
        <f>INDEX('Crosswalk Particulates'!$B:$B,MATCH('2017 EPA Data'!A2970,'Crosswalk Particulates'!$A:$A,0))</f>
        <v>Commercial Buildings Sector</v>
      </c>
      <c r="G2970" s="39">
        <f>INDEX('Crosswalk Particulates'!$E:$E,MATCH('2017 EPA Data'!$B2970,'Crosswalk Particulates'!$D:$D,0))</f>
        <v>0</v>
      </c>
      <c r="H2970" s="50">
        <f t="shared" si="46"/>
        <v>0</v>
      </c>
    </row>
    <row r="2971" spans="1:8" hidden="1">
      <c r="A2971" s="31" t="s">
        <v>2442</v>
      </c>
      <c r="B2971" s="31" t="s">
        <v>2534</v>
      </c>
      <c r="C2971" s="31" t="s">
        <v>2406</v>
      </c>
      <c r="D2971" s="41">
        <v>405.35505999999998</v>
      </c>
      <c r="E2971" s="31" t="s">
        <v>2407</v>
      </c>
      <c r="F2971" s="35" t="str">
        <f>INDEX('Crosswalk Particulates'!$B:$B,MATCH('2017 EPA Data'!A2971,'Crosswalk Particulates'!$A:$A,0))</f>
        <v>process-other-industry</v>
      </c>
      <c r="G2971" s="39">
        <f>INDEX('Crosswalk Particulates'!$E:$E,MATCH('2017 EPA Data'!$B2971,'Crosswalk Particulates'!$D:$D,0))</f>
        <v>0</v>
      </c>
      <c r="H2971" s="50">
        <f t="shared" si="46"/>
        <v>0</v>
      </c>
    </row>
    <row r="2972" spans="1:8" hidden="1">
      <c r="A2972" s="31" t="s">
        <v>2508</v>
      </c>
      <c r="B2972" s="31" t="s">
        <v>2515</v>
      </c>
      <c r="C2972" s="31" t="s">
        <v>2406</v>
      </c>
      <c r="D2972" s="41">
        <v>403.49065202399998</v>
      </c>
      <c r="E2972" s="31" t="s">
        <v>2407</v>
      </c>
      <c r="F2972" s="35" t="str">
        <f>INDEX('Crosswalk Particulates'!$B:$B,MATCH('2017 EPA Data'!A2972,'Crosswalk Particulates'!$A:$A,0))</f>
        <v>process-iron and steel-industry</v>
      </c>
      <c r="G2972" s="39">
        <f>INDEX('Crosswalk Particulates'!$E:$E,MATCH('2017 EPA Data'!$B2972,'Crosswalk Particulates'!$D:$D,0))</f>
        <v>0</v>
      </c>
      <c r="H2972" s="50">
        <f t="shared" si="46"/>
        <v>0</v>
      </c>
    </row>
    <row r="2973" spans="1:8" hidden="1">
      <c r="A2973" s="31" t="s">
        <v>2473</v>
      </c>
      <c r="B2973" s="31" t="s">
        <v>2486</v>
      </c>
      <c r="C2973" s="31" t="s">
        <v>2410</v>
      </c>
      <c r="D2973" s="41">
        <v>401.58902039999998</v>
      </c>
      <c r="E2973" s="31" t="s">
        <v>2411</v>
      </c>
      <c r="F2973" s="35" t="str">
        <f>INDEX('Crosswalk Particulates'!$B:$B,MATCH('2017 EPA Data'!A2973,'Crosswalk Particulates'!$A:$A,0))</f>
        <v>Electricity Sector</v>
      </c>
      <c r="G2973" s="39" t="str">
        <f>INDEX('Crosswalk Particulates'!$E:$E,MATCH('2017 EPA Data'!$B2973,'Crosswalk Particulates'!$D:$D,0))</f>
        <v>CH4</v>
      </c>
      <c r="H2973" s="50">
        <f t="shared" si="46"/>
        <v>364315864.32128894</v>
      </c>
    </row>
    <row r="2974" spans="1:8" hidden="1">
      <c r="A2974" s="31" t="s">
        <v>2467</v>
      </c>
      <c r="B2974" s="31" t="s">
        <v>2605</v>
      </c>
      <c r="D2974" s="41">
        <v>400.65093085954817</v>
      </c>
      <c r="E2974" s="31" t="s">
        <v>2411</v>
      </c>
      <c r="F2974" s="35" t="str">
        <f>INDEX('Crosswalk Particulates'!$B:$B,MATCH('2017 EPA Data'!A2974,'Crosswalk Particulates'!$A:$A,0))</f>
        <v>process-chemicals-industry</v>
      </c>
      <c r="G2974" s="39" t="str">
        <f>INDEX('Crosswalk Particulates'!$E:$E,MATCH('2017 EPA Data'!$B2974,'Crosswalk Particulates'!$D:$D,0))</f>
        <v>BC</v>
      </c>
      <c r="H2974" s="50">
        <f t="shared" si="46"/>
        <v>363464842.79335958</v>
      </c>
    </row>
    <row r="2975" spans="1:8" hidden="1">
      <c r="A2975" s="31" t="s">
        <v>2408</v>
      </c>
      <c r="B2975" s="31" t="s">
        <v>2687</v>
      </c>
      <c r="C2975" s="31" t="s">
        <v>2406</v>
      </c>
      <c r="D2975" s="41">
        <v>400</v>
      </c>
      <c r="E2975" s="31" t="s">
        <v>2407</v>
      </c>
      <c r="F2975" s="35" t="str">
        <f>INDEX('Crosswalk Particulates'!$B:$B,MATCH('2017 EPA Data'!A2975,'Crosswalk Particulates'!$A:$A,0))</f>
        <v>process-other-industry</v>
      </c>
      <c r="G2975" s="39">
        <f>INDEX('Crosswalk Particulates'!$E:$E,MATCH('2017 EPA Data'!$B2975,'Crosswalk Particulates'!$D:$D,0))</f>
        <v>0</v>
      </c>
      <c r="H2975" s="50">
        <f t="shared" si="46"/>
        <v>0</v>
      </c>
    </row>
    <row r="2976" spans="1:8" hidden="1">
      <c r="A2976" s="31" t="s">
        <v>2481</v>
      </c>
      <c r="B2976" s="31" t="s">
        <v>2549</v>
      </c>
      <c r="C2976" s="31" t="s">
        <v>2406</v>
      </c>
      <c r="D2976" s="41">
        <v>398.2731</v>
      </c>
      <c r="E2976" s="31" t="s">
        <v>2407</v>
      </c>
      <c r="F2976" s="35" t="str">
        <f>INDEX('Crosswalk Particulates'!$B:$B,MATCH('2017 EPA Data'!A2976,'Crosswalk Particulates'!$A:$A,0))</f>
        <v>process-ngps-industry</v>
      </c>
      <c r="G2976" s="39">
        <f>INDEX('Crosswalk Particulates'!$E:$E,MATCH('2017 EPA Data'!$B2976,'Crosswalk Particulates'!$D:$D,0))</f>
        <v>0</v>
      </c>
      <c r="H2976" s="50">
        <f t="shared" si="46"/>
        <v>0</v>
      </c>
    </row>
    <row r="2977" spans="1:8" hidden="1">
      <c r="A2977" s="31" t="s">
        <v>2521</v>
      </c>
      <c r="B2977" s="31" t="s">
        <v>2557</v>
      </c>
      <c r="C2977" s="31" t="s">
        <v>2406</v>
      </c>
      <c r="D2977" s="41">
        <v>398.03051582294</v>
      </c>
      <c r="E2977" s="31" t="s">
        <v>2407</v>
      </c>
      <c r="F2977" s="35" t="str">
        <f>INDEX('Crosswalk Particulates'!$B:$B,MATCH('2017 EPA Data'!A2977,'Crosswalk Particulates'!$A:$A,0))</f>
        <v>industry-fuel-other</v>
      </c>
      <c r="G2977" s="39">
        <f>INDEX('Crosswalk Particulates'!$E:$E,MATCH('2017 EPA Data'!$B2977,'Crosswalk Particulates'!$D:$D,0))</f>
        <v>0</v>
      </c>
      <c r="H2977" s="50">
        <f t="shared" si="46"/>
        <v>0</v>
      </c>
    </row>
    <row r="2978" spans="1:8" hidden="1">
      <c r="A2978" s="31" t="s">
        <v>2434</v>
      </c>
      <c r="B2978" s="31" t="s">
        <v>2504</v>
      </c>
      <c r="C2978" s="31" t="s">
        <v>2446</v>
      </c>
      <c r="D2978" s="41">
        <v>397.71809649945777</v>
      </c>
      <c r="E2978" s="31" t="s">
        <v>2411</v>
      </c>
      <c r="F2978" s="35" t="str">
        <f>INDEX('Crosswalk Particulates'!$B:$B,MATCH('2017 EPA Data'!A2978,'Crosswalk Particulates'!$A:$A,0))</f>
        <v>Transportation Sector</v>
      </c>
      <c r="G2978" s="39" t="str">
        <f>INDEX('Crosswalk Particulates'!$E:$E,MATCH('2017 EPA Data'!$B2978,'Crosswalk Particulates'!$D:$D,0))</f>
        <v>SOx</v>
      </c>
      <c r="H2978" s="50">
        <f t="shared" si="46"/>
        <v>360804217.05278718</v>
      </c>
    </row>
    <row r="2979" spans="1:8" hidden="1">
      <c r="A2979" s="31" t="s">
        <v>2448</v>
      </c>
      <c r="B2979" s="31" t="s">
        <v>2680</v>
      </c>
      <c r="C2979" s="31" t="s">
        <v>2406</v>
      </c>
      <c r="D2979" s="41">
        <v>396.35168171150116</v>
      </c>
      <c r="E2979" s="31" t="s">
        <v>2407</v>
      </c>
      <c r="F2979" s="35" t="str">
        <f>INDEX('Crosswalk Particulates'!$B:$B,MATCH('2017 EPA Data'!A2979,'Crosswalk Particulates'!$A:$A,0))</f>
        <v>process-waste-industry</v>
      </c>
      <c r="G2979" s="39">
        <f>INDEX('Crosswalk Particulates'!$E:$E,MATCH('2017 EPA Data'!$B2979,'Crosswalk Particulates'!$D:$D,0))</f>
        <v>0</v>
      </c>
      <c r="H2979" s="50">
        <f t="shared" si="46"/>
        <v>0</v>
      </c>
    </row>
    <row r="2980" spans="1:8" hidden="1">
      <c r="A2980" s="31" t="s">
        <v>2454</v>
      </c>
      <c r="B2980" s="31" t="s">
        <v>2600</v>
      </c>
      <c r="C2980" s="31" t="s">
        <v>2406</v>
      </c>
      <c r="D2980" s="41">
        <v>394.24</v>
      </c>
      <c r="E2980" s="31" t="s">
        <v>2407</v>
      </c>
      <c r="F2980" s="35" t="str">
        <f>INDEX('Crosswalk Particulates'!$B:$B,MATCH('2017 EPA Data'!A2980,'Crosswalk Particulates'!$A:$A,0))</f>
        <v>Electricity Sector</v>
      </c>
      <c r="G2980" s="39">
        <f>INDEX('Crosswalk Particulates'!$E:$E,MATCH('2017 EPA Data'!$B2980,'Crosswalk Particulates'!$D:$D,0))</f>
        <v>0</v>
      </c>
      <c r="H2980" s="50">
        <f t="shared" si="46"/>
        <v>0</v>
      </c>
    </row>
    <row r="2981" spans="1:8" hidden="1">
      <c r="A2981" s="31" t="s">
        <v>2581</v>
      </c>
      <c r="B2981" s="31" t="s">
        <v>2605</v>
      </c>
      <c r="D2981" s="41">
        <v>394.08499556393127</v>
      </c>
      <c r="E2981" s="31" t="s">
        <v>2411</v>
      </c>
      <c r="F2981" s="35" t="str">
        <f>INDEX('Crosswalk Particulates'!$B:$B,MATCH('2017 EPA Data'!A2981,'Crosswalk Particulates'!$A:$A,0))</f>
        <v>Residential Buildings Sector</v>
      </c>
      <c r="G2981" s="39" t="str">
        <f>INDEX('Crosswalk Particulates'!$E:$E,MATCH('2017 EPA Data'!$B2981,'Crosswalk Particulates'!$D:$D,0))</f>
        <v>BC</v>
      </c>
      <c r="H2981" s="50">
        <f t="shared" si="46"/>
        <v>357508319.40554953</v>
      </c>
    </row>
    <row r="2982" spans="1:8" hidden="1">
      <c r="A2982" s="31" t="s">
        <v>2481</v>
      </c>
      <c r="B2982" s="31" t="s">
        <v>2559</v>
      </c>
      <c r="C2982" s="31" t="s">
        <v>2406</v>
      </c>
      <c r="D2982" s="41">
        <v>392.21452144</v>
      </c>
      <c r="E2982" s="31" t="s">
        <v>2407</v>
      </c>
      <c r="F2982" s="35" t="str">
        <f>INDEX('Crosswalk Particulates'!$B:$B,MATCH('2017 EPA Data'!A2982,'Crosswalk Particulates'!$A:$A,0))</f>
        <v>process-ngps-industry</v>
      </c>
      <c r="G2982" s="39">
        <f>INDEX('Crosswalk Particulates'!$E:$E,MATCH('2017 EPA Data'!$B2982,'Crosswalk Particulates'!$D:$D,0))</f>
        <v>0</v>
      </c>
      <c r="H2982" s="50">
        <f t="shared" si="46"/>
        <v>0</v>
      </c>
    </row>
    <row r="2983" spans="1:8" hidden="1">
      <c r="A2983" s="31" t="s">
        <v>2436</v>
      </c>
      <c r="B2983" s="31" t="s">
        <v>2494</v>
      </c>
      <c r="C2983" s="31" t="s">
        <v>2446</v>
      </c>
      <c r="D2983" s="41">
        <v>390.71803901734501</v>
      </c>
      <c r="E2983" s="31" t="s">
        <v>2411</v>
      </c>
      <c r="F2983" s="35" t="str">
        <f>INDEX('Crosswalk Particulates'!$B:$B,MATCH('2017 EPA Data'!A2983,'Crosswalk Particulates'!$A:$A,0))</f>
        <v>process-other-industry</v>
      </c>
      <c r="G2983" s="39">
        <f>INDEX('Crosswalk Particulates'!$E:$E,MATCH('2017 EPA Data'!$B2983,'Crosswalk Particulates'!$D:$D,0))</f>
        <v>0</v>
      </c>
      <c r="H2983" s="50">
        <f t="shared" si="46"/>
        <v>354453864.17373067</v>
      </c>
    </row>
    <row r="2984" spans="1:8" hidden="1">
      <c r="A2984" s="31" t="s">
        <v>2544</v>
      </c>
      <c r="B2984" s="31" t="s">
        <v>2640</v>
      </c>
      <c r="C2984" s="31" t="s">
        <v>2406</v>
      </c>
      <c r="D2984" s="41">
        <v>388.44606174660333</v>
      </c>
      <c r="E2984" s="31" t="s">
        <v>2407</v>
      </c>
      <c r="F2984" s="35" t="str">
        <f>INDEX('Crosswalk Particulates'!$B:$B,MATCH('2017 EPA Data'!A2984,'Crosswalk Particulates'!$A:$A,0))</f>
        <v>Commercial Buildings Sector</v>
      </c>
      <c r="G2984" s="39">
        <f>INDEX('Crosswalk Particulates'!$E:$E,MATCH('2017 EPA Data'!$B2984,'Crosswalk Particulates'!$D:$D,0))</f>
        <v>0</v>
      </c>
      <c r="H2984" s="50">
        <f t="shared" si="46"/>
        <v>0</v>
      </c>
    </row>
    <row r="2985" spans="1:8" hidden="1">
      <c r="A2985" s="31" t="s">
        <v>2521</v>
      </c>
      <c r="B2985" s="31" t="s">
        <v>2588</v>
      </c>
      <c r="C2985" s="31" t="s">
        <v>2406</v>
      </c>
      <c r="D2985" s="41">
        <v>384.0926</v>
      </c>
      <c r="E2985" s="31" t="s">
        <v>2407</v>
      </c>
      <c r="F2985" s="35" t="str">
        <f>INDEX('Crosswalk Particulates'!$B:$B,MATCH('2017 EPA Data'!A2985,'Crosswalk Particulates'!$A:$A,0))</f>
        <v>industry-fuel-other</v>
      </c>
      <c r="G2985" s="39">
        <f>INDEX('Crosswalk Particulates'!$E:$E,MATCH('2017 EPA Data'!$B2985,'Crosswalk Particulates'!$D:$D,0))</f>
        <v>0</v>
      </c>
      <c r="H2985" s="50">
        <f t="shared" si="46"/>
        <v>0</v>
      </c>
    </row>
    <row r="2986" spans="1:8" hidden="1">
      <c r="A2986" s="31" t="s">
        <v>2521</v>
      </c>
      <c r="B2986" s="31" t="s">
        <v>2617</v>
      </c>
      <c r="C2986" s="31" t="s">
        <v>2406</v>
      </c>
      <c r="D2986" s="41">
        <v>384.0818386528893</v>
      </c>
      <c r="E2986" s="31" t="s">
        <v>2407</v>
      </c>
      <c r="F2986" s="35" t="str">
        <f>INDEX('Crosswalk Particulates'!$B:$B,MATCH('2017 EPA Data'!A2986,'Crosswalk Particulates'!$A:$A,0))</f>
        <v>industry-fuel-other</v>
      </c>
      <c r="G2986" s="39">
        <f>INDEX('Crosswalk Particulates'!$E:$E,MATCH('2017 EPA Data'!$B2986,'Crosswalk Particulates'!$D:$D,0))</f>
        <v>0</v>
      </c>
      <c r="H2986" s="50">
        <f t="shared" si="46"/>
        <v>0</v>
      </c>
    </row>
    <row r="2987" spans="1:8" hidden="1">
      <c r="A2987" s="31" t="s">
        <v>2485</v>
      </c>
      <c r="B2987" s="31" t="s">
        <v>2539</v>
      </c>
      <c r="C2987" s="31" t="s">
        <v>2406</v>
      </c>
      <c r="D2987" s="41">
        <v>382.76782608000002</v>
      </c>
      <c r="E2987" s="31" t="s">
        <v>2407</v>
      </c>
      <c r="F2987" s="35" t="str">
        <f>INDEX('Crosswalk Particulates'!$B:$B,MATCH('2017 EPA Data'!A2987,'Crosswalk Particulates'!$A:$A,0))</f>
        <v>industry-fuel-coal</v>
      </c>
      <c r="G2987" s="39">
        <f>INDEX('Crosswalk Particulates'!$E:$E,MATCH('2017 EPA Data'!$B2987,'Crosswalk Particulates'!$D:$D,0))</f>
        <v>0</v>
      </c>
      <c r="H2987" s="50">
        <f t="shared" si="46"/>
        <v>0</v>
      </c>
    </row>
    <row r="2988" spans="1:8" hidden="1">
      <c r="A2988" s="31" t="s">
        <v>2436</v>
      </c>
      <c r="B2988" s="31" t="s">
        <v>2576</v>
      </c>
      <c r="C2988" s="31" t="s">
        <v>2406</v>
      </c>
      <c r="D2988" s="41">
        <v>382.35121475679409</v>
      </c>
      <c r="E2988" s="31" t="s">
        <v>2407</v>
      </c>
      <c r="F2988" s="35" t="str">
        <f>INDEX('Crosswalk Particulates'!$B:$B,MATCH('2017 EPA Data'!A2988,'Crosswalk Particulates'!$A:$A,0))</f>
        <v>process-other-industry</v>
      </c>
      <c r="G2988" s="39">
        <f>INDEX('Crosswalk Particulates'!$E:$E,MATCH('2017 EPA Data'!$B2988,'Crosswalk Particulates'!$D:$D,0))</f>
        <v>0</v>
      </c>
      <c r="H2988" s="50">
        <f t="shared" si="46"/>
        <v>0</v>
      </c>
    </row>
    <row r="2989" spans="1:8" hidden="1">
      <c r="A2989" s="31" t="s">
        <v>2544</v>
      </c>
      <c r="B2989" s="31" t="s">
        <v>2495</v>
      </c>
      <c r="C2989" s="31" t="s">
        <v>2406</v>
      </c>
      <c r="D2989" s="41">
        <v>381.41075840000002</v>
      </c>
      <c r="E2989" s="31" t="s">
        <v>2407</v>
      </c>
      <c r="F2989" s="35" t="str">
        <f>INDEX('Crosswalk Particulates'!$B:$B,MATCH('2017 EPA Data'!A2989,'Crosswalk Particulates'!$A:$A,0))</f>
        <v>Commercial Buildings Sector</v>
      </c>
      <c r="G2989" s="39">
        <f>INDEX('Crosswalk Particulates'!$E:$E,MATCH('2017 EPA Data'!$B2989,'Crosswalk Particulates'!$D:$D,0))</f>
        <v>0</v>
      </c>
      <c r="H2989" s="50">
        <f t="shared" si="46"/>
        <v>0</v>
      </c>
    </row>
    <row r="2990" spans="1:8" hidden="1">
      <c r="A2990" s="31" t="s">
        <v>2484</v>
      </c>
      <c r="B2990" s="31" t="s">
        <v>2607</v>
      </c>
      <c r="C2990" s="31" t="s">
        <v>2406</v>
      </c>
      <c r="D2990" s="41">
        <v>380.4</v>
      </c>
      <c r="E2990" s="31" t="s">
        <v>2407</v>
      </c>
      <c r="F2990" s="35" t="str">
        <f>INDEX('Crosswalk Particulates'!$B:$B,MATCH('2017 EPA Data'!A2990,'Crosswalk Particulates'!$A:$A,0))</f>
        <v>process-other-industry</v>
      </c>
      <c r="G2990" s="39">
        <f>INDEX('Crosswalk Particulates'!$E:$E,MATCH('2017 EPA Data'!$B2990,'Crosswalk Particulates'!$D:$D,0))</f>
        <v>0</v>
      </c>
      <c r="H2990" s="50">
        <f t="shared" si="46"/>
        <v>0</v>
      </c>
    </row>
    <row r="2991" spans="1:8" hidden="1">
      <c r="A2991" s="31" t="s">
        <v>2427</v>
      </c>
      <c r="B2991" s="31" t="s">
        <v>2555</v>
      </c>
      <c r="C2991" s="31" t="s">
        <v>2406</v>
      </c>
      <c r="D2991" s="41">
        <v>378.3846408</v>
      </c>
      <c r="E2991" s="31" t="s">
        <v>2407</v>
      </c>
      <c r="F2991" s="35" t="str">
        <f>INDEX('Crosswalk Particulates'!$B:$B,MATCH('2017 EPA Data'!A2991,'Crosswalk Particulates'!$A:$A,0))</f>
        <v>process-other-industry</v>
      </c>
      <c r="G2991" s="39">
        <f>INDEX('Crosswalk Particulates'!$E:$E,MATCH('2017 EPA Data'!$B2991,'Crosswalk Particulates'!$D:$D,0))</f>
        <v>0</v>
      </c>
      <c r="H2991" s="50">
        <f t="shared" si="46"/>
        <v>0</v>
      </c>
    </row>
    <row r="2992" spans="1:8" hidden="1">
      <c r="A2992" s="31" t="s">
        <v>2474</v>
      </c>
      <c r="B2992" s="31" t="s">
        <v>2573</v>
      </c>
      <c r="C2992" s="31" t="s">
        <v>2406</v>
      </c>
      <c r="D2992" s="41">
        <v>378.19587857200003</v>
      </c>
      <c r="E2992" s="31" t="s">
        <v>2407</v>
      </c>
      <c r="F2992" s="35" t="str">
        <f>INDEX('Crosswalk Particulates'!$B:$B,MATCH('2017 EPA Data'!A2992,'Crosswalk Particulates'!$A:$A,0))</f>
        <v>process-other-industry</v>
      </c>
      <c r="G2992" s="39">
        <f>INDEX('Crosswalk Particulates'!$E:$E,MATCH('2017 EPA Data'!$B2992,'Crosswalk Particulates'!$D:$D,0))</f>
        <v>0</v>
      </c>
      <c r="H2992" s="50">
        <f t="shared" si="46"/>
        <v>0</v>
      </c>
    </row>
    <row r="2993" spans="1:8" hidden="1">
      <c r="A2993" s="31" t="s">
        <v>2489</v>
      </c>
      <c r="B2993" s="31" t="s">
        <v>2486</v>
      </c>
      <c r="C2993" s="31" t="s">
        <v>2410</v>
      </c>
      <c r="D2993" s="41">
        <v>377.99135340999999</v>
      </c>
      <c r="E2993" s="31" t="s">
        <v>2411</v>
      </c>
      <c r="F2993" s="35" t="str">
        <f>INDEX('Crosswalk Particulates'!$B:$B,MATCH('2017 EPA Data'!A2993,'Crosswalk Particulates'!$A:$A,0))</f>
        <v>industry-fuel-biomass</v>
      </c>
      <c r="G2993" s="39" t="str">
        <f>INDEX('Crosswalk Particulates'!$E:$E,MATCH('2017 EPA Data'!$B2993,'Crosswalk Particulates'!$D:$D,0))</f>
        <v>CH4</v>
      </c>
      <c r="H2993" s="50">
        <f t="shared" si="46"/>
        <v>342908395.46951407</v>
      </c>
    </row>
    <row r="2994" spans="1:8" hidden="1">
      <c r="A2994" s="31" t="s">
        <v>2544</v>
      </c>
      <c r="B2994" s="31" t="s">
        <v>2425</v>
      </c>
      <c r="C2994" s="31" t="s">
        <v>2406</v>
      </c>
      <c r="D2994" s="41">
        <v>377.29193839999999</v>
      </c>
      <c r="E2994" s="31" t="s">
        <v>2407</v>
      </c>
      <c r="F2994" s="35" t="str">
        <f>INDEX('Crosswalk Particulates'!$B:$B,MATCH('2017 EPA Data'!A2994,'Crosswalk Particulates'!$A:$A,0))</f>
        <v>Commercial Buildings Sector</v>
      </c>
      <c r="G2994" s="39">
        <f>INDEX('Crosswalk Particulates'!$E:$E,MATCH('2017 EPA Data'!$B2994,'Crosswalk Particulates'!$D:$D,0))</f>
        <v>0</v>
      </c>
      <c r="H2994" s="50">
        <f t="shared" si="46"/>
        <v>0</v>
      </c>
    </row>
    <row r="2995" spans="1:8" hidden="1">
      <c r="A2995" s="31" t="s">
        <v>2508</v>
      </c>
      <c r="B2995" s="31" t="s">
        <v>2602</v>
      </c>
      <c r="C2995" s="31" t="s">
        <v>2406</v>
      </c>
      <c r="D2995" s="41">
        <v>376.76</v>
      </c>
      <c r="E2995" s="31" t="s">
        <v>2407</v>
      </c>
      <c r="F2995" s="35" t="str">
        <f>INDEX('Crosswalk Particulates'!$B:$B,MATCH('2017 EPA Data'!A2995,'Crosswalk Particulates'!$A:$A,0))</f>
        <v>process-iron and steel-industry</v>
      </c>
      <c r="G2995" s="39">
        <f>INDEX('Crosswalk Particulates'!$E:$E,MATCH('2017 EPA Data'!$B2995,'Crosswalk Particulates'!$D:$D,0))</f>
        <v>0</v>
      </c>
      <c r="H2995" s="50">
        <f t="shared" si="46"/>
        <v>0</v>
      </c>
    </row>
    <row r="2996" spans="1:8" hidden="1">
      <c r="A2996" s="31" t="s">
        <v>2448</v>
      </c>
      <c r="B2996" s="31" t="s">
        <v>2643</v>
      </c>
      <c r="C2996" s="31" t="s">
        <v>2406</v>
      </c>
      <c r="D2996" s="41">
        <v>376.14412089599301</v>
      </c>
      <c r="E2996" s="31" t="s">
        <v>2407</v>
      </c>
      <c r="F2996" s="35" t="str">
        <f>INDEX('Crosswalk Particulates'!$B:$B,MATCH('2017 EPA Data'!A2996,'Crosswalk Particulates'!$A:$A,0))</f>
        <v>process-waste-industry</v>
      </c>
      <c r="G2996" s="39">
        <f>INDEX('Crosswalk Particulates'!$E:$E,MATCH('2017 EPA Data'!$B2996,'Crosswalk Particulates'!$D:$D,0))</f>
        <v>0</v>
      </c>
      <c r="H2996" s="50">
        <f t="shared" si="46"/>
        <v>0</v>
      </c>
    </row>
    <row r="2997" spans="1:8" hidden="1">
      <c r="A2997" s="31" t="s">
        <v>2508</v>
      </c>
      <c r="B2997" s="31" t="s">
        <v>2630</v>
      </c>
      <c r="C2997" s="31" t="s">
        <v>2406</v>
      </c>
      <c r="D2997" s="41">
        <v>376.01</v>
      </c>
      <c r="E2997" s="31" t="s">
        <v>2407</v>
      </c>
      <c r="F2997" s="35" t="str">
        <f>INDEX('Crosswalk Particulates'!$B:$B,MATCH('2017 EPA Data'!A2997,'Crosswalk Particulates'!$A:$A,0))</f>
        <v>process-iron and steel-industry</v>
      </c>
      <c r="G2997" s="39">
        <f>INDEX('Crosswalk Particulates'!$E:$E,MATCH('2017 EPA Data'!$B2997,'Crosswalk Particulates'!$D:$D,0))</f>
        <v>0</v>
      </c>
      <c r="H2997" s="50">
        <f t="shared" si="46"/>
        <v>0</v>
      </c>
    </row>
    <row r="2998" spans="1:8" hidden="1">
      <c r="A2998" s="31" t="s">
        <v>2481</v>
      </c>
      <c r="B2998" s="31" t="s">
        <v>2639</v>
      </c>
      <c r="C2998" s="31" t="s">
        <v>2406</v>
      </c>
      <c r="D2998" s="41">
        <v>375.54676799999999</v>
      </c>
      <c r="E2998" s="31" t="s">
        <v>2407</v>
      </c>
      <c r="F2998" s="35" t="str">
        <f>INDEX('Crosswalk Particulates'!$B:$B,MATCH('2017 EPA Data'!A2998,'Crosswalk Particulates'!$A:$A,0))</f>
        <v>process-ngps-industry</v>
      </c>
      <c r="G2998" s="39">
        <f>INDEX('Crosswalk Particulates'!$E:$E,MATCH('2017 EPA Data'!$B2998,'Crosswalk Particulates'!$D:$D,0))</f>
        <v>0</v>
      </c>
      <c r="H2998" s="50">
        <f t="shared" si="46"/>
        <v>0</v>
      </c>
    </row>
    <row r="2999" spans="1:8" hidden="1">
      <c r="A2999" s="31" t="s">
        <v>2496</v>
      </c>
      <c r="B2999" s="31" t="s">
        <v>2617</v>
      </c>
      <c r="C2999" s="31" t="s">
        <v>2406</v>
      </c>
      <c r="D2999" s="41">
        <v>373.60680580107999</v>
      </c>
      <c r="E2999" s="31" t="s">
        <v>2407</v>
      </c>
      <c r="F2999" s="35" t="str">
        <f>INDEX('Crosswalk Particulates'!$B:$B,MATCH('2017 EPA Data'!A2999,'Crosswalk Particulates'!$A:$A,0))</f>
        <v>process-cement-industry</v>
      </c>
      <c r="G2999" s="39">
        <f>INDEX('Crosswalk Particulates'!$E:$E,MATCH('2017 EPA Data'!$B2999,'Crosswalk Particulates'!$D:$D,0))</f>
        <v>0</v>
      </c>
      <c r="H2999" s="50">
        <f t="shared" si="46"/>
        <v>0</v>
      </c>
    </row>
    <row r="3000" spans="1:8" hidden="1">
      <c r="A3000" s="31" t="s">
        <v>2470</v>
      </c>
      <c r="B3000" s="31" t="s">
        <v>2450</v>
      </c>
      <c r="C3000" s="31" t="s">
        <v>2406</v>
      </c>
      <c r="D3000" s="41">
        <v>373.33960000000002</v>
      </c>
      <c r="E3000" s="31" t="s">
        <v>2407</v>
      </c>
      <c r="F3000" s="35" t="str">
        <f>INDEX('Crosswalk Particulates'!$B:$B,MATCH('2017 EPA Data'!A3000,'Crosswalk Particulates'!$A:$A,0))</f>
        <v>Electricity Sector</v>
      </c>
      <c r="G3000" s="39">
        <f>INDEX('Crosswalk Particulates'!$E:$E,MATCH('2017 EPA Data'!$B3000,'Crosswalk Particulates'!$D:$D,0))</f>
        <v>0</v>
      </c>
      <c r="H3000" s="50">
        <f t="shared" si="46"/>
        <v>0</v>
      </c>
    </row>
    <row r="3001" spans="1:8" hidden="1">
      <c r="A3001" s="31" t="s">
        <v>2471</v>
      </c>
      <c r="B3001" s="31" t="s">
        <v>2460</v>
      </c>
      <c r="C3001" s="31" t="s">
        <v>2406</v>
      </c>
      <c r="D3001" s="41">
        <v>373</v>
      </c>
      <c r="E3001" s="31" t="s">
        <v>2407</v>
      </c>
      <c r="F3001" s="35" t="str">
        <f>INDEX('Crosswalk Particulates'!$B:$B,MATCH('2017 EPA Data'!A3001,'Crosswalk Particulates'!$A:$A,0))</f>
        <v>Commercial Buildings Sector</v>
      </c>
      <c r="G3001" s="39">
        <f>INDEX('Crosswalk Particulates'!$E:$E,MATCH('2017 EPA Data'!$B3001,'Crosswalk Particulates'!$D:$D,0))</f>
        <v>0</v>
      </c>
      <c r="H3001" s="50">
        <f t="shared" si="46"/>
        <v>0</v>
      </c>
    </row>
    <row r="3002" spans="1:8" hidden="1">
      <c r="A3002" s="31" t="s">
        <v>2442</v>
      </c>
      <c r="B3002" s="31" t="s">
        <v>2583</v>
      </c>
      <c r="C3002" s="31" t="s">
        <v>2406</v>
      </c>
      <c r="D3002" s="41">
        <v>372.05543840000001</v>
      </c>
      <c r="E3002" s="31" t="s">
        <v>2407</v>
      </c>
      <c r="F3002" s="35" t="str">
        <f>INDEX('Crosswalk Particulates'!$B:$B,MATCH('2017 EPA Data'!A3002,'Crosswalk Particulates'!$A:$A,0))</f>
        <v>process-other-industry</v>
      </c>
      <c r="G3002" s="39">
        <f>INDEX('Crosswalk Particulates'!$E:$E,MATCH('2017 EPA Data'!$B3002,'Crosswalk Particulates'!$D:$D,0))</f>
        <v>0</v>
      </c>
      <c r="H3002" s="50">
        <f t="shared" si="46"/>
        <v>0</v>
      </c>
    </row>
    <row r="3003" spans="1:8" hidden="1">
      <c r="A3003" s="31" t="s">
        <v>2474</v>
      </c>
      <c r="B3003" s="31" t="s">
        <v>2629</v>
      </c>
      <c r="C3003" s="31" t="s">
        <v>2406</v>
      </c>
      <c r="D3003" s="41">
        <v>371.38790048932907</v>
      </c>
      <c r="E3003" s="31" t="s">
        <v>2407</v>
      </c>
      <c r="F3003" s="35" t="str">
        <f>INDEX('Crosswalk Particulates'!$B:$B,MATCH('2017 EPA Data'!A3003,'Crosswalk Particulates'!$A:$A,0))</f>
        <v>process-other-industry</v>
      </c>
      <c r="G3003" s="39">
        <f>INDEX('Crosswalk Particulates'!$E:$E,MATCH('2017 EPA Data'!$B3003,'Crosswalk Particulates'!$D:$D,0))</f>
        <v>0</v>
      </c>
      <c r="H3003" s="50">
        <f t="shared" si="46"/>
        <v>0</v>
      </c>
    </row>
    <row r="3004" spans="1:8" hidden="1">
      <c r="A3004" s="31" t="s">
        <v>2558</v>
      </c>
      <c r="B3004" s="31" t="s">
        <v>2486</v>
      </c>
      <c r="C3004" s="31" t="s">
        <v>2410</v>
      </c>
      <c r="D3004" s="41">
        <v>371.12588382609999</v>
      </c>
      <c r="E3004" s="31" t="s">
        <v>2411</v>
      </c>
      <c r="F3004" s="35" t="str">
        <f>INDEX('Crosswalk Particulates'!$B:$B,MATCH('2017 EPA Data'!A3004,'Crosswalk Particulates'!$A:$A,0))</f>
        <v>Commercial Buildings Sector</v>
      </c>
      <c r="G3004" s="39" t="str">
        <f>INDEX('Crosswalk Particulates'!$E:$E,MATCH('2017 EPA Data'!$B3004,'Crosswalk Particulates'!$D:$D,0))</f>
        <v>CH4</v>
      </c>
      <c r="H3004" s="50">
        <f t="shared" si="46"/>
        <v>336680138.8231079</v>
      </c>
    </row>
    <row r="3005" spans="1:8" hidden="1">
      <c r="A3005" s="31" t="s">
        <v>2485</v>
      </c>
      <c r="B3005" s="31" t="s">
        <v>2523</v>
      </c>
      <c r="D3005" s="41">
        <v>371.05478903130449</v>
      </c>
      <c r="E3005" s="31" t="s">
        <v>2411</v>
      </c>
      <c r="F3005" s="35" t="str">
        <f>INDEX('Crosswalk Particulates'!$B:$B,MATCH('2017 EPA Data'!A3005,'Crosswalk Particulates'!$A:$A,0))</f>
        <v>industry-fuel-coal</v>
      </c>
      <c r="G3005" s="39" t="str">
        <f>INDEX('Crosswalk Particulates'!$E:$E,MATCH('2017 EPA Data'!$B3005,'Crosswalk Particulates'!$D:$D,0))</f>
        <v>OC</v>
      </c>
      <c r="H3005" s="50">
        <f t="shared" si="46"/>
        <v>336615642.63347381</v>
      </c>
    </row>
    <row r="3006" spans="1:8" hidden="1">
      <c r="A3006" s="31" t="s">
        <v>2427</v>
      </c>
      <c r="B3006" s="31" t="s">
        <v>2571</v>
      </c>
      <c r="C3006" s="31" t="s">
        <v>2406</v>
      </c>
      <c r="D3006" s="41">
        <v>370.67155350000002</v>
      </c>
      <c r="E3006" s="31" t="s">
        <v>2407</v>
      </c>
      <c r="F3006" s="35" t="str">
        <f>INDEX('Crosswalk Particulates'!$B:$B,MATCH('2017 EPA Data'!A3006,'Crosswalk Particulates'!$A:$A,0))</f>
        <v>process-other-industry</v>
      </c>
      <c r="G3006" s="39">
        <f>INDEX('Crosswalk Particulates'!$E:$E,MATCH('2017 EPA Data'!$B3006,'Crosswalk Particulates'!$D:$D,0))</f>
        <v>0</v>
      </c>
      <c r="H3006" s="50">
        <f t="shared" si="46"/>
        <v>0</v>
      </c>
    </row>
    <row r="3007" spans="1:8" hidden="1">
      <c r="A3007" s="31" t="s">
        <v>2544</v>
      </c>
      <c r="B3007" s="31" t="s">
        <v>2519</v>
      </c>
      <c r="D3007" s="41">
        <v>368.3642018407869</v>
      </c>
      <c r="E3007" s="31" t="s">
        <v>2411</v>
      </c>
      <c r="F3007" s="35" t="str">
        <f>INDEX('Crosswalk Particulates'!$B:$B,MATCH('2017 EPA Data'!A3007,'Crosswalk Particulates'!$A:$A,0))</f>
        <v>Commercial Buildings Sector</v>
      </c>
      <c r="G3007" s="39">
        <f>INDEX('Crosswalk Particulates'!$E:$E,MATCH('2017 EPA Data'!$B3007,'Crosswalk Particulates'!$D:$D,0))</f>
        <v>0</v>
      </c>
      <c r="H3007" s="50">
        <f t="shared" si="46"/>
        <v>334174780.08979952</v>
      </c>
    </row>
    <row r="3008" spans="1:8" hidden="1">
      <c r="A3008" s="31" t="s">
        <v>2431</v>
      </c>
      <c r="B3008" s="31" t="s">
        <v>2457</v>
      </c>
      <c r="C3008" s="31" t="s">
        <v>2406</v>
      </c>
      <c r="D3008" s="41">
        <v>367.90247299999999</v>
      </c>
      <c r="E3008" s="31" t="s">
        <v>2407</v>
      </c>
      <c r="F3008" s="35" t="str">
        <f>INDEX('Crosswalk Particulates'!$B:$B,MATCH('2017 EPA Data'!A3008,'Crosswalk Particulates'!$A:$A,0))</f>
        <v>process-ngps-industry</v>
      </c>
      <c r="G3008" s="39">
        <f>INDEX('Crosswalk Particulates'!$E:$E,MATCH('2017 EPA Data'!$B3008,'Crosswalk Particulates'!$D:$D,0))</f>
        <v>0</v>
      </c>
      <c r="H3008" s="50">
        <f t="shared" si="46"/>
        <v>0</v>
      </c>
    </row>
    <row r="3009" spans="1:8" hidden="1">
      <c r="A3009" s="31" t="s">
        <v>2521</v>
      </c>
      <c r="B3009" s="31" t="s">
        <v>2609</v>
      </c>
      <c r="C3009" s="31" t="s">
        <v>2406</v>
      </c>
      <c r="D3009" s="41">
        <v>367.17669209514952</v>
      </c>
      <c r="E3009" s="31" t="s">
        <v>2407</v>
      </c>
      <c r="F3009" s="35" t="str">
        <f>INDEX('Crosswalk Particulates'!$B:$B,MATCH('2017 EPA Data'!A3009,'Crosswalk Particulates'!$A:$A,0))</f>
        <v>industry-fuel-other</v>
      </c>
      <c r="G3009" s="39">
        <f>INDEX('Crosswalk Particulates'!$E:$E,MATCH('2017 EPA Data'!$B3009,'Crosswalk Particulates'!$D:$D,0))</f>
        <v>0</v>
      </c>
      <c r="H3009" s="50">
        <f t="shared" si="46"/>
        <v>0</v>
      </c>
    </row>
    <row r="3010" spans="1:8" hidden="1">
      <c r="A3010" s="31" t="s">
        <v>2435</v>
      </c>
      <c r="B3010" s="31" t="s">
        <v>2528</v>
      </c>
      <c r="C3010" s="31" t="s">
        <v>2406</v>
      </c>
      <c r="D3010" s="41">
        <v>367</v>
      </c>
      <c r="E3010" s="31" t="s">
        <v>2407</v>
      </c>
      <c r="F3010" s="35" t="str">
        <f>INDEX('Crosswalk Particulates'!$B:$B,MATCH('2017 EPA Data'!A3010,'Crosswalk Particulates'!$A:$A,0))</f>
        <v>process-other-industry</v>
      </c>
      <c r="G3010" s="39">
        <f>INDEX('Crosswalk Particulates'!$E:$E,MATCH('2017 EPA Data'!$B3010,'Crosswalk Particulates'!$D:$D,0))</f>
        <v>0</v>
      </c>
      <c r="H3010" s="50">
        <f t="shared" si="46"/>
        <v>0</v>
      </c>
    </row>
    <row r="3011" spans="1:8" hidden="1">
      <c r="A3011" s="31" t="s">
        <v>2431</v>
      </c>
      <c r="B3011" s="31" t="s">
        <v>2511</v>
      </c>
      <c r="C3011" s="31" t="s">
        <v>2512</v>
      </c>
      <c r="D3011" s="41">
        <v>366.97425694886402</v>
      </c>
      <c r="E3011" s="31" t="s">
        <v>2407</v>
      </c>
      <c r="F3011" s="35" t="str">
        <f>INDEX('Crosswalk Particulates'!$B:$B,MATCH('2017 EPA Data'!A3011,'Crosswalk Particulates'!$A:$A,0))</f>
        <v>process-ngps-industry</v>
      </c>
      <c r="G3011" s="39">
        <f>INDEX('Crosswalk Particulates'!$E:$E,MATCH('2017 EPA Data'!$B3011,'Crosswalk Particulates'!$D:$D,0))</f>
        <v>0</v>
      </c>
      <c r="H3011" s="50">
        <f t="shared" si="46"/>
        <v>0</v>
      </c>
    </row>
    <row r="3012" spans="1:8" hidden="1">
      <c r="A3012" s="31" t="s">
        <v>2497</v>
      </c>
      <c r="B3012" s="31" t="s">
        <v>2640</v>
      </c>
      <c r="C3012" s="31" t="s">
        <v>2406</v>
      </c>
      <c r="D3012" s="41">
        <v>365.94796496679999</v>
      </c>
      <c r="E3012" s="31" t="s">
        <v>2407</v>
      </c>
      <c r="F3012" s="35" t="str">
        <f>INDEX('Crosswalk Particulates'!$B:$B,MATCH('2017 EPA Data'!A3012,'Crosswalk Particulates'!$A:$A,0))</f>
        <v>Electricity Sector</v>
      </c>
      <c r="G3012" s="39">
        <f>INDEX('Crosswalk Particulates'!$E:$E,MATCH('2017 EPA Data'!$B3012,'Crosswalk Particulates'!$D:$D,0))</f>
        <v>0</v>
      </c>
      <c r="H3012" s="50">
        <f t="shared" ref="H3012:H3075" si="47">IF(E3012="TON",D3012/metricton_to_shortton,0)*10^6</f>
        <v>0</v>
      </c>
    </row>
    <row r="3013" spans="1:8" hidden="1">
      <c r="A3013" s="31" t="s">
        <v>2427</v>
      </c>
      <c r="B3013" s="31" t="s">
        <v>2599</v>
      </c>
      <c r="C3013" s="31" t="s">
        <v>2406</v>
      </c>
      <c r="D3013" s="41">
        <v>364.53800000000001</v>
      </c>
      <c r="E3013" s="31" t="s">
        <v>2407</v>
      </c>
      <c r="F3013" s="35" t="str">
        <f>INDEX('Crosswalk Particulates'!$B:$B,MATCH('2017 EPA Data'!A3013,'Crosswalk Particulates'!$A:$A,0))</f>
        <v>process-other-industry</v>
      </c>
      <c r="G3013" s="39">
        <f>INDEX('Crosswalk Particulates'!$E:$E,MATCH('2017 EPA Data'!$B3013,'Crosswalk Particulates'!$D:$D,0))</f>
        <v>0</v>
      </c>
      <c r="H3013" s="50">
        <f t="shared" si="47"/>
        <v>0</v>
      </c>
    </row>
    <row r="3014" spans="1:8" hidden="1">
      <c r="A3014" s="31" t="s">
        <v>2435</v>
      </c>
      <c r="B3014" s="31" t="s">
        <v>2432</v>
      </c>
      <c r="C3014" s="31" t="s">
        <v>2406</v>
      </c>
      <c r="D3014" s="41">
        <v>364.25</v>
      </c>
      <c r="E3014" s="31" t="s">
        <v>2407</v>
      </c>
      <c r="F3014" s="35" t="str">
        <f>INDEX('Crosswalk Particulates'!$B:$B,MATCH('2017 EPA Data'!A3014,'Crosswalk Particulates'!$A:$A,0))</f>
        <v>process-other-industry</v>
      </c>
      <c r="G3014" s="39">
        <f>INDEX('Crosswalk Particulates'!$E:$E,MATCH('2017 EPA Data'!$B3014,'Crosswalk Particulates'!$D:$D,0))</f>
        <v>0</v>
      </c>
      <c r="H3014" s="50">
        <f t="shared" si="47"/>
        <v>0</v>
      </c>
    </row>
    <row r="3015" spans="1:8" hidden="1">
      <c r="A3015" s="31" t="s">
        <v>2521</v>
      </c>
      <c r="B3015" s="31" t="s">
        <v>2606</v>
      </c>
      <c r="C3015" s="31" t="s">
        <v>2406</v>
      </c>
      <c r="D3015" s="41">
        <v>362.69151862808002</v>
      </c>
      <c r="E3015" s="31" t="s">
        <v>2407</v>
      </c>
      <c r="F3015" s="35" t="str">
        <f>INDEX('Crosswalk Particulates'!$B:$B,MATCH('2017 EPA Data'!A3015,'Crosswalk Particulates'!$A:$A,0))</f>
        <v>industry-fuel-other</v>
      </c>
      <c r="G3015" s="39">
        <f>INDEX('Crosswalk Particulates'!$E:$E,MATCH('2017 EPA Data'!$B3015,'Crosswalk Particulates'!$D:$D,0))</f>
        <v>0</v>
      </c>
      <c r="H3015" s="50">
        <f t="shared" si="47"/>
        <v>0</v>
      </c>
    </row>
    <row r="3016" spans="1:8" hidden="1">
      <c r="A3016" s="31" t="s">
        <v>2497</v>
      </c>
      <c r="B3016" s="31" t="s">
        <v>2594</v>
      </c>
      <c r="C3016" s="31" t="s">
        <v>2406</v>
      </c>
      <c r="D3016" s="41">
        <v>362.6524235</v>
      </c>
      <c r="E3016" s="31" t="s">
        <v>2407</v>
      </c>
      <c r="F3016" s="35" t="str">
        <f>INDEX('Crosswalk Particulates'!$B:$B,MATCH('2017 EPA Data'!A3016,'Crosswalk Particulates'!$A:$A,0))</f>
        <v>Electricity Sector</v>
      </c>
      <c r="G3016" s="39">
        <f>INDEX('Crosswalk Particulates'!$E:$E,MATCH('2017 EPA Data'!$B3016,'Crosswalk Particulates'!$D:$D,0))</f>
        <v>0</v>
      </c>
      <c r="H3016" s="50">
        <f t="shared" si="47"/>
        <v>0</v>
      </c>
    </row>
    <row r="3017" spans="1:8" hidden="1">
      <c r="A3017" s="31" t="s">
        <v>2554</v>
      </c>
      <c r="B3017" s="31" t="s">
        <v>2457</v>
      </c>
      <c r="C3017" s="31" t="s">
        <v>2406</v>
      </c>
      <c r="D3017" s="41">
        <v>361.77020740243188</v>
      </c>
      <c r="E3017" s="31" t="s">
        <v>2407</v>
      </c>
      <c r="F3017" s="35" t="str">
        <f>INDEX('Crosswalk Particulates'!$B:$B,MATCH('2017 EPA Data'!A3017,'Crosswalk Particulates'!$A:$A,0))</f>
        <v>Commercial Buildings Sector</v>
      </c>
      <c r="G3017" s="39">
        <f>INDEX('Crosswalk Particulates'!$E:$E,MATCH('2017 EPA Data'!$B3017,'Crosswalk Particulates'!$D:$D,0))</f>
        <v>0</v>
      </c>
      <c r="H3017" s="50">
        <f t="shared" si="47"/>
        <v>0</v>
      </c>
    </row>
    <row r="3018" spans="1:8" hidden="1">
      <c r="A3018" s="31" t="s">
        <v>2458</v>
      </c>
      <c r="B3018" s="31" t="s">
        <v>2494</v>
      </c>
      <c r="C3018" s="31" t="s">
        <v>2446</v>
      </c>
      <c r="D3018" s="41">
        <v>360.94290427902388</v>
      </c>
      <c r="E3018" s="31" t="s">
        <v>2411</v>
      </c>
      <c r="F3018" s="35" t="str">
        <f>INDEX('Crosswalk Particulates'!$B:$B,MATCH('2017 EPA Data'!A3018,'Crosswalk Particulates'!$A:$A,0))</f>
        <v>Transportation Sector</v>
      </c>
      <c r="G3018" s="39">
        <f>INDEX('Crosswalk Particulates'!$E:$E,MATCH('2017 EPA Data'!$B3018,'Crosswalk Particulates'!$D:$D,0))</f>
        <v>0</v>
      </c>
      <c r="H3018" s="50">
        <f t="shared" si="47"/>
        <v>327442284.18414414</v>
      </c>
    </row>
    <row r="3019" spans="1:8" hidden="1">
      <c r="A3019" s="31" t="s">
        <v>2497</v>
      </c>
      <c r="B3019" s="31" t="s">
        <v>2483</v>
      </c>
      <c r="C3019" s="31" t="s">
        <v>2406</v>
      </c>
      <c r="D3019" s="41">
        <v>360</v>
      </c>
      <c r="E3019" s="31" t="s">
        <v>2407</v>
      </c>
      <c r="F3019" s="35" t="str">
        <f>INDEX('Crosswalk Particulates'!$B:$B,MATCH('2017 EPA Data'!A3019,'Crosswalk Particulates'!$A:$A,0))</f>
        <v>Electricity Sector</v>
      </c>
      <c r="G3019" s="39">
        <f>INDEX('Crosswalk Particulates'!$E:$E,MATCH('2017 EPA Data'!$B3019,'Crosswalk Particulates'!$D:$D,0))</f>
        <v>0</v>
      </c>
      <c r="H3019" s="50">
        <f t="shared" si="47"/>
        <v>0</v>
      </c>
    </row>
    <row r="3020" spans="1:8" hidden="1">
      <c r="A3020" s="31" t="s">
        <v>2470</v>
      </c>
      <c r="B3020" s="31" t="s">
        <v>2493</v>
      </c>
      <c r="C3020" s="31" t="s">
        <v>2406</v>
      </c>
      <c r="D3020" s="41">
        <v>358.87063000000001</v>
      </c>
      <c r="E3020" s="31" t="s">
        <v>2407</v>
      </c>
      <c r="F3020" s="35" t="str">
        <f>INDEX('Crosswalk Particulates'!$B:$B,MATCH('2017 EPA Data'!A3020,'Crosswalk Particulates'!$A:$A,0))</f>
        <v>Electricity Sector</v>
      </c>
      <c r="G3020" s="39">
        <f>INDEX('Crosswalk Particulates'!$E:$E,MATCH('2017 EPA Data'!$B3020,'Crosswalk Particulates'!$D:$D,0))</f>
        <v>0</v>
      </c>
      <c r="H3020" s="50">
        <f t="shared" si="47"/>
        <v>0</v>
      </c>
    </row>
    <row r="3021" spans="1:8" hidden="1">
      <c r="A3021" s="31" t="s">
        <v>2474</v>
      </c>
      <c r="B3021" s="31" t="s">
        <v>2602</v>
      </c>
      <c r="C3021" s="31" t="s">
        <v>2406</v>
      </c>
      <c r="D3021" s="41">
        <v>358.51086575199997</v>
      </c>
      <c r="E3021" s="31" t="s">
        <v>2407</v>
      </c>
      <c r="F3021" s="35" t="str">
        <f>INDEX('Crosswalk Particulates'!$B:$B,MATCH('2017 EPA Data'!A3021,'Crosswalk Particulates'!$A:$A,0))</f>
        <v>process-other-industry</v>
      </c>
      <c r="G3021" s="39">
        <f>INDEX('Crosswalk Particulates'!$E:$E,MATCH('2017 EPA Data'!$B3021,'Crosswalk Particulates'!$D:$D,0))</f>
        <v>0</v>
      </c>
      <c r="H3021" s="50">
        <f t="shared" si="47"/>
        <v>0</v>
      </c>
    </row>
    <row r="3022" spans="1:8" hidden="1">
      <c r="A3022" s="31" t="s">
        <v>2444</v>
      </c>
      <c r="B3022" s="31" t="s">
        <v>2611</v>
      </c>
      <c r="C3022" s="31" t="s">
        <v>2406</v>
      </c>
      <c r="D3022" s="41">
        <v>356.33199999999999</v>
      </c>
      <c r="E3022" s="31" t="s">
        <v>2407</v>
      </c>
      <c r="F3022" s="35" t="str">
        <f>INDEX('Crosswalk Particulates'!$B:$B,MATCH('2017 EPA Data'!A3022,'Crosswalk Particulates'!$A:$A,0))</f>
        <v>process-other-industry</v>
      </c>
      <c r="G3022" s="39">
        <f>INDEX('Crosswalk Particulates'!$E:$E,MATCH('2017 EPA Data'!$B3022,'Crosswalk Particulates'!$D:$D,0))</f>
        <v>0</v>
      </c>
      <c r="H3022" s="50">
        <f t="shared" si="47"/>
        <v>0</v>
      </c>
    </row>
    <row r="3023" spans="1:8" hidden="1">
      <c r="A3023" s="31" t="s">
        <v>2491</v>
      </c>
      <c r="B3023" s="31" t="s">
        <v>2560</v>
      </c>
      <c r="C3023" s="31" t="s">
        <v>2406</v>
      </c>
      <c r="D3023" s="41">
        <v>355.28</v>
      </c>
      <c r="E3023" s="31" t="s">
        <v>2407</v>
      </c>
      <c r="F3023" s="35" t="str">
        <f>INDEX('Crosswalk Particulates'!$B:$B,MATCH('2017 EPA Data'!A3023,'Crosswalk Particulates'!$A:$A,0))</f>
        <v>process-other-industry</v>
      </c>
      <c r="G3023" s="39">
        <f>INDEX('Crosswalk Particulates'!$E:$E,MATCH('2017 EPA Data'!$B3023,'Crosswalk Particulates'!$D:$D,0))</f>
        <v>0</v>
      </c>
      <c r="H3023" s="50">
        <f t="shared" si="47"/>
        <v>0</v>
      </c>
    </row>
    <row r="3024" spans="1:8" hidden="1">
      <c r="A3024" s="31" t="s">
        <v>2536</v>
      </c>
      <c r="B3024" s="31" t="s">
        <v>2523</v>
      </c>
      <c r="D3024" s="41">
        <v>354.29923218265503</v>
      </c>
      <c r="E3024" s="31" t="s">
        <v>2411</v>
      </c>
      <c r="F3024" s="35" t="str">
        <f>INDEX('Crosswalk Particulates'!$B:$B,MATCH('2017 EPA Data'!A3024,'Crosswalk Particulates'!$A:$A,0))</f>
        <v>process-mining-industry</v>
      </c>
      <c r="G3024" s="39" t="str">
        <f>INDEX('Crosswalk Particulates'!$E:$E,MATCH('2017 EPA Data'!$B3024,'Crosswalk Particulates'!$D:$D,0))</f>
        <v>OC</v>
      </c>
      <c r="H3024" s="50">
        <f t="shared" si="47"/>
        <v>321415239.07308751</v>
      </c>
    </row>
    <row r="3025" spans="1:8" hidden="1">
      <c r="A3025" s="31" t="s">
        <v>2427</v>
      </c>
      <c r="B3025" s="31" t="s">
        <v>2640</v>
      </c>
      <c r="C3025" s="31" t="s">
        <v>2406</v>
      </c>
      <c r="D3025" s="41">
        <v>350.24856376000753</v>
      </c>
      <c r="E3025" s="31" t="s">
        <v>2407</v>
      </c>
      <c r="F3025" s="35" t="str">
        <f>INDEX('Crosswalk Particulates'!$B:$B,MATCH('2017 EPA Data'!A3025,'Crosswalk Particulates'!$A:$A,0))</f>
        <v>process-other-industry</v>
      </c>
      <c r="G3025" s="39">
        <f>INDEX('Crosswalk Particulates'!$E:$E,MATCH('2017 EPA Data'!$B3025,'Crosswalk Particulates'!$D:$D,0))</f>
        <v>0</v>
      </c>
      <c r="H3025" s="50">
        <f t="shared" si="47"/>
        <v>0</v>
      </c>
    </row>
    <row r="3026" spans="1:8" hidden="1">
      <c r="A3026" s="31" t="s">
        <v>2436</v>
      </c>
      <c r="B3026" s="31" t="s">
        <v>2504</v>
      </c>
      <c r="C3026" s="31" t="s">
        <v>2446</v>
      </c>
      <c r="D3026" s="41">
        <v>349.67492661569997</v>
      </c>
      <c r="E3026" s="31" t="s">
        <v>2411</v>
      </c>
      <c r="F3026" s="35" t="str">
        <f>INDEX('Crosswalk Particulates'!$B:$B,MATCH('2017 EPA Data'!A3026,'Crosswalk Particulates'!$A:$A,0))</f>
        <v>process-other-industry</v>
      </c>
      <c r="G3026" s="39" t="str">
        <f>INDEX('Crosswalk Particulates'!$E:$E,MATCH('2017 EPA Data'!$B3026,'Crosswalk Particulates'!$D:$D,0))</f>
        <v>SOx</v>
      </c>
      <c r="H3026" s="50">
        <f t="shared" si="47"/>
        <v>317220134.64061838</v>
      </c>
    </row>
    <row r="3027" spans="1:8" hidden="1">
      <c r="A3027" s="31" t="s">
        <v>2408</v>
      </c>
      <c r="B3027" s="31" t="s">
        <v>2688</v>
      </c>
      <c r="C3027" s="31" t="s">
        <v>2406</v>
      </c>
      <c r="D3027" s="41">
        <v>347.34411281119998</v>
      </c>
      <c r="E3027" s="31" t="s">
        <v>2407</v>
      </c>
      <c r="F3027" s="35" t="str">
        <f>INDEX('Crosswalk Particulates'!$B:$B,MATCH('2017 EPA Data'!A3027,'Crosswalk Particulates'!$A:$A,0))</f>
        <v>process-other-industry</v>
      </c>
      <c r="G3027" s="39">
        <f>INDEX('Crosswalk Particulates'!$E:$E,MATCH('2017 EPA Data'!$B3027,'Crosswalk Particulates'!$D:$D,0))</f>
        <v>0</v>
      </c>
      <c r="H3027" s="50">
        <f t="shared" si="47"/>
        <v>0</v>
      </c>
    </row>
    <row r="3028" spans="1:8" hidden="1">
      <c r="A3028" s="31" t="s">
        <v>2440</v>
      </c>
      <c r="B3028" s="31" t="s">
        <v>2515</v>
      </c>
      <c r="C3028" s="31" t="s">
        <v>2406</v>
      </c>
      <c r="D3028" s="41">
        <v>347.12008862745097</v>
      </c>
      <c r="E3028" s="31" t="s">
        <v>2407</v>
      </c>
      <c r="F3028" s="35" t="str">
        <f>INDEX('Crosswalk Particulates'!$B:$B,MATCH('2017 EPA Data'!A3028,'Crosswalk Particulates'!$A:$A,0))</f>
        <v>industry-fuel-natural gas</v>
      </c>
      <c r="G3028" s="39">
        <f>INDEX('Crosswalk Particulates'!$E:$E,MATCH('2017 EPA Data'!$B3028,'Crosswalk Particulates'!$D:$D,0))</f>
        <v>0</v>
      </c>
      <c r="H3028" s="50">
        <f t="shared" si="47"/>
        <v>0</v>
      </c>
    </row>
    <row r="3029" spans="1:8" hidden="1">
      <c r="A3029" s="31" t="s">
        <v>2467</v>
      </c>
      <c r="B3029" s="31" t="s">
        <v>2651</v>
      </c>
      <c r="C3029" s="31" t="s">
        <v>2406</v>
      </c>
      <c r="D3029" s="41">
        <v>346.62666999999999</v>
      </c>
      <c r="E3029" s="31" t="s">
        <v>2407</v>
      </c>
      <c r="F3029" s="35" t="str">
        <f>INDEX('Crosswalk Particulates'!$B:$B,MATCH('2017 EPA Data'!A3029,'Crosswalk Particulates'!$A:$A,0))</f>
        <v>process-chemicals-industry</v>
      </c>
      <c r="G3029" s="39">
        <f>INDEX('Crosswalk Particulates'!$E:$E,MATCH('2017 EPA Data'!$B3029,'Crosswalk Particulates'!$D:$D,0))</f>
        <v>0</v>
      </c>
      <c r="H3029" s="50">
        <f t="shared" si="47"/>
        <v>0</v>
      </c>
    </row>
    <row r="3030" spans="1:8" hidden="1">
      <c r="A3030" s="31" t="s">
        <v>2518</v>
      </c>
      <c r="B3030" s="31" t="s">
        <v>2584</v>
      </c>
      <c r="C3030" s="31" t="s">
        <v>2406</v>
      </c>
      <c r="D3030" s="41">
        <v>346.19116608485501</v>
      </c>
      <c r="E3030" s="31" t="s">
        <v>2407</v>
      </c>
      <c r="F3030" s="35" t="str">
        <f>INDEX('Crosswalk Particulates'!$B:$B,MATCH('2017 EPA Data'!A3030,'Crosswalk Particulates'!$A:$A,0))</f>
        <v>industry-fuel-oil</v>
      </c>
      <c r="G3030" s="39">
        <f>INDEX('Crosswalk Particulates'!$E:$E,MATCH('2017 EPA Data'!$B3030,'Crosswalk Particulates'!$D:$D,0))</f>
        <v>0</v>
      </c>
      <c r="H3030" s="50">
        <f t="shared" si="47"/>
        <v>0</v>
      </c>
    </row>
    <row r="3031" spans="1:8" hidden="1">
      <c r="A3031" s="31" t="s">
        <v>2448</v>
      </c>
      <c r="B3031" s="31" t="s">
        <v>2600</v>
      </c>
      <c r="C3031" s="31" t="s">
        <v>2406</v>
      </c>
      <c r="D3031" s="41">
        <v>342.47040995999998</v>
      </c>
      <c r="E3031" s="31" t="s">
        <v>2407</v>
      </c>
      <c r="F3031" s="35" t="str">
        <f>INDEX('Crosswalk Particulates'!$B:$B,MATCH('2017 EPA Data'!A3031,'Crosswalk Particulates'!$A:$A,0))</f>
        <v>process-waste-industry</v>
      </c>
      <c r="G3031" s="39">
        <f>INDEX('Crosswalk Particulates'!$E:$E,MATCH('2017 EPA Data'!$B3031,'Crosswalk Particulates'!$D:$D,0))</f>
        <v>0</v>
      </c>
      <c r="H3031" s="50">
        <f t="shared" si="47"/>
        <v>0</v>
      </c>
    </row>
    <row r="3032" spans="1:8" hidden="1">
      <c r="A3032" s="31" t="s">
        <v>2508</v>
      </c>
      <c r="B3032" s="31" t="s">
        <v>2652</v>
      </c>
      <c r="C3032" s="31" t="s">
        <v>2406</v>
      </c>
      <c r="D3032" s="41">
        <v>340.43401503054002</v>
      </c>
      <c r="E3032" s="31" t="s">
        <v>2407</v>
      </c>
      <c r="F3032" s="35" t="str">
        <f>INDEX('Crosswalk Particulates'!$B:$B,MATCH('2017 EPA Data'!A3032,'Crosswalk Particulates'!$A:$A,0))</f>
        <v>process-iron and steel-industry</v>
      </c>
      <c r="G3032" s="39">
        <f>INDEX('Crosswalk Particulates'!$E:$E,MATCH('2017 EPA Data'!$B3032,'Crosswalk Particulates'!$D:$D,0))</f>
        <v>0</v>
      </c>
      <c r="H3032" s="50">
        <f t="shared" si="47"/>
        <v>0</v>
      </c>
    </row>
    <row r="3033" spans="1:8" hidden="1">
      <c r="A3033" s="31" t="s">
        <v>2496</v>
      </c>
      <c r="B3033" s="31" t="s">
        <v>2528</v>
      </c>
      <c r="C3033" s="31" t="s">
        <v>2406</v>
      </c>
      <c r="D3033" s="41">
        <v>340.24</v>
      </c>
      <c r="E3033" s="31" t="s">
        <v>2407</v>
      </c>
      <c r="F3033" s="35" t="str">
        <f>INDEX('Crosswalk Particulates'!$B:$B,MATCH('2017 EPA Data'!A3033,'Crosswalk Particulates'!$A:$A,0))</f>
        <v>process-cement-industry</v>
      </c>
      <c r="G3033" s="39">
        <f>INDEX('Crosswalk Particulates'!$E:$E,MATCH('2017 EPA Data'!$B3033,'Crosswalk Particulates'!$D:$D,0))</f>
        <v>0</v>
      </c>
      <c r="H3033" s="50">
        <f t="shared" si="47"/>
        <v>0</v>
      </c>
    </row>
    <row r="3034" spans="1:8" hidden="1">
      <c r="A3034" s="31" t="s">
        <v>2461</v>
      </c>
      <c r="B3034" s="31" t="s">
        <v>2455</v>
      </c>
      <c r="C3034" s="31" t="s">
        <v>2406</v>
      </c>
      <c r="D3034" s="41">
        <v>340</v>
      </c>
      <c r="E3034" s="31" t="s">
        <v>2407</v>
      </c>
      <c r="F3034" s="35" t="str">
        <f>INDEX('Crosswalk Particulates'!$B:$B,MATCH('2017 EPA Data'!A3034,'Crosswalk Particulates'!$A:$A,0))</f>
        <v>process-other-industry</v>
      </c>
      <c r="G3034" s="39">
        <f>INDEX('Crosswalk Particulates'!$E:$E,MATCH('2017 EPA Data'!$B3034,'Crosswalk Particulates'!$D:$D,0))</f>
        <v>0</v>
      </c>
      <c r="H3034" s="50">
        <f t="shared" si="47"/>
        <v>0</v>
      </c>
    </row>
    <row r="3035" spans="1:8" hidden="1">
      <c r="A3035" s="31" t="s">
        <v>2475</v>
      </c>
      <c r="B3035" s="31" t="s">
        <v>2572</v>
      </c>
      <c r="C3035" s="31" t="s">
        <v>2406</v>
      </c>
      <c r="D3035" s="41">
        <v>340</v>
      </c>
      <c r="E3035" s="31" t="s">
        <v>2407</v>
      </c>
      <c r="F3035" s="35" t="str">
        <f>INDEX('Crosswalk Particulates'!$B:$B,MATCH('2017 EPA Data'!A3035,'Crosswalk Particulates'!$A:$A,0))</f>
        <v>process-other-industry</v>
      </c>
      <c r="G3035" s="39">
        <f>INDEX('Crosswalk Particulates'!$E:$E,MATCH('2017 EPA Data'!$B3035,'Crosswalk Particulates'!$D:$D,0))</f>
        <v>0</v>
      </c>
      <c r="H3035" s="50">
        <f t="shared" si="47"/>
        <v>0</v>
      </c>
    </row>
    <row r="3036" spans="1:8" hidden="1">
      <c r="A3036" s="31" t="s">
        <v>2473</v>
      </c>
      <c r="B3036" s="31" t="s">
        <v>2509</v>
      </c>
      <c r="C3036" s="31" t="s">
        <v>2406</v>
      </c>
      <c r="D3036" s="41">
        <v>339.892148075536</v>
      </c>
      <c r="E3036" s="31" t="s">
        <v>2407</v>
      </c>
      <c r="F3036" s="35" t="str">
        <f>INDEX('Crosswalk Particulates'!$B:$B,MATCH('2017 EPA Data'!A3036,'Crosswalk Particulates'!$A:$A,0))</f>
        <v>Electricity Sector</v>
      </c>
      <c r="G3036" s="39">
        <f>INDEX('Crosswalk Particulates'!$E:$E,MATCH('2017 EPA Data'!$B3036,'Crosswalk Particulates'!$D:$D,0))</f>
        <v>0</v>
      </c>
      <c r="H3036" s="50">
        <f t="shared" si="47"/>
        <v>0</v>
      </c>
    </row>
    <row r="3037" spans="1:8" hidden="1">
      <c r="A3037" s="31" t="s">
        <v>2452</v>
      </c>
      <c r="B3037" s="31" t="s">
        <v>2574</v>
      </c>
      <c r="C3037" s="31" t="s">
        <v>2406</v>
      </c>
      <c r="D3037" s="41">
        <v>339.81542877505353</v>
      </c>
      <c r="E3037" s="31" t="s">
        <v>2407</v>
      </c>
      <c r="F3037" s="35" t="str">
        <f>INDEX('Crosswalk Particulates'!$B:$B,MATCH('2017 EPA Data'!A3037,'Crosswalk Particulates'!$A:$A,0))</f>
        <v>Other-EPA</v>
      </c>
      <c r="G3037" s="39">
        <f>INDEX('Crosswalk Particulates'!$E:$E,MATCH('2017 EPA Data'!$B3037,'Crosswalk Particulates'!$D:$D,0))</f>
        <v>0</v>
      </c>
      <c r="H3037" s="50">
        <f t="shared" si="47"/>
        <v>0</v>
      </c>
    </row>
    <row r="3038" spans="1:8" hidden="1">
      <c r="A3038" s="31" t="s">
        <v>2554</v>
      </c>
      <c r="B3038" s="31" t="s">
        <v>2574</v>
      </c>
      <c r="C3038" s="31" t="s">
        <v>2406</v>
      </c>
      <c r="D3038" s="41">
        <v>338.70788978212744</v>
      </c>
      <c r="E3038" s="31" t="s">
        <v>2407</v>
      </c>
      <c r="F3038" s="35" t="str">
        <f>INDEX('Crosswalk Particulates'!$B:$B,MATCH('2017 EPA Data'!A3038,'Crosswalk Particulates'!$A:$A,0))</f>
        <v>Commercial Buildings Sector</v>
      </c>
      <c r="G3038" s="39">
        <f>INDEX('Crosswalk Particulates'!$E:$E,MATCH('2017 EPA Data'!$B3038,'Crosswalk Particulates'!$D:$D,0))</f>
        <v>0</v>
      </c>
      <c r="H3038" s="50">
        <f t="shared" si="47"/>
        <v>0</v>
      </c>
    </row>
    <row r="3039" spans="1:8" hidden="1">
      <c r="A3039" s="31" t="s">
        <v>2554</v>
      </c>
      <c r="B3039" s="31" t="s">
        <v>2487</v>
      </c>
      <c r="C3039" s="31" t="s">
        <v>2406</v>
      </c>
      <c r="D3039" s="41">
        <v>338.56180000000001</v>
      </c>
      <c r="E3039" s="31" t="s">
        <v>2407</v>
      </c>
      <c r="F3039" s="35" t="str">
        <f>INDEX('Crosswalk Particulates'!$B:$B,MATCH('2017 EPA Data'!A3039,'Crosswalk Particulates'!$A:$A,0))</f>
        <v>Commercial Buildings Sector</v>
      </c>
      <c r="G3039" s="39">
        <f>INDEX('Crosswalk Particulates'!$E:$E,MATCH('2017 EPA Data'!$B3039,'Crosswalk Particulates'!$D:$D,0))</f>
        <v>0</v>
      </c>
      <c r="H3039" s="50">
        <f t="shared" si="47"/>
        <v>0</v>
      </c>
    </row>
    <row r="3040" spans="1:8" hidden="1">
      <c r="A3040" s="31" t="s">
        <v>2484</v>
      </c>
      <c r="B3040" s="31" t="s">
        <v>2456</v>
      </c>
      <c r="C3040" s="31" t="s">
        <v>2406</v>
      </c>
      <c r="D3040" s="41">
        <v>338.2</v>
      </c>
      <c r="E3040" s="31" t="s">
        <v>2407</v>
      </c>
      <c r="F3040" s="35" t="str">
        <f>INDEX('Crosswalk Particulates'!$B:$B,MATCH('2017 EPA Data'!A3040,'Crosswalk Particulates'!$A:$A,0))</f>
        <v>process-other-industry</v>
      </c>
      <c r="G3040" s="39">
        <f>INDEX('Crosswalk Particulates'!$E:$E,MATCH('2017 EPA Data'!$B3040,'Crosswalk Particulates'!$D:$D,0))</f>
        <v>0</v>
      </c>
      <c r="H3040" s="50">
        <f t="shared" si="47"/>
        <v>0</v>
      </c>
    </row>
    <row r="3041" spans="1:8" hidden="1">
      <c r="A3041" s="31" t="s">
        <v>2491</v>
      </c>
      <c r="B3041" s="31" t="s">
        <v>2559</v>
      </c>
      <c r="C3041" s="31" t="s">
        <v>2406</v>
      </c>
      <c r="D3041" s="41">
        <v>337.62099999999998</v>
      </c>
      <c r="E3041" s="31" t="s">
        <v>2407</v>
      </c>
      <c r="F3041" s="35" t="str">
        <f>INDEX('Crosswalk Particulates'!$B:$B,MATCH('2017 EPA Data'!A3041,'Crosswalk Particulates'!$A:$A,0))</f>
        <v>process-other-industry</v>
      </c>
      <c r="G3041" s="39">
        <f>INDEX('Crosswalk Particulates'!$E:$E,MATCH('2017 EPA Data'!$B3041,'Crosswalk Particulates'!$D:$D,0))</f>
        <v>0</v>
      </c>
      <c r="H3041" s="50">
        <f t="shared" si="47"/>
        <v>0</v>
      </c>
    </row>
    <row r="3042" spans="1:8" hidden="1">
      <c r="A3042" s="31" t="s">
        <v>2481</v>
      </c>
      <c r="B3042" s="31" t="s">
        <v>2539</v>
      </c>
      <c r="C3042" s="31" t="s">
        <v>2406</v>
      </c>
      <c r="D3042" s="41">
        <v>336.10914539999999</v>
      </c>
      <c r="E3042" s="31" t="s">
        <v>2407</v>
      </c>
      <c r="F3042" s="35" t="str">
        <f>INDEX('Crosswalk Particulates'!$B:$B,MATCH('2017 EPA Data'!A3042,'Crosswalk Particulates'!$A:$A,0))</f>
        <v>process-ngps-industry</v>
      </c>
      <c r="G3042" s="39">
        <f>INDEX('Crosswalk Particulates'!$E:$E,MATCH('2017 EPA Data'!$B3042,'Crosswalk Particulates'!$D:$D,0))</f>
        <v>0</v>
      </c>
      <c r="H3042" s="50">
        <f t="shared" si="47"/>
        <v>0</v>
      </c>
    </row>
    <row r="3043" spans="1:8" hidden="1">
      <c r="A3043" s="31" t="s">
        <v>2434</v>
      </c>
      <c r="B3043" s="31" t="s">
        <v>2615</v>
      </c>
      <c r="C3043" s="31" t="s">
        <v>2406</v>
      </c>
      <c r="D3043" s="41">
        <v>335.20371617564939</v>
      </c>
      <c r="E3043" s="31" t="s">
        <v>2407</v>
      </c>
      <c r="F3043" s="35" t="str">
        <f>INDEX('Crosswalk Particulates'!$B:$B,MATCH('2017 EPA Data'!A3043,'Crosswalk Particulates'!$A:$A,0))</f>
        <v>Transportation Sector</v>
      </c>
      <c r="G3043" s="39">
        <f>INDEX('Crosswalk Particulates'!$E:$E,MATCH('2017 EPA Data'!$B3043,'Crosswalk Particulates'!$D:$D,0))</f>
        <v>0</v>
      </c>
      <c r="H3043" s="50">
        <f t="shared" si="47"/>
        <v>0</v>
      </c>
    </row>
    <row r="3044" spans="1:8" hidden="1">
      <c r="A3044" s="31" t="s">
        <v>2467</v>
      </c>
      <c r="B3044" s="31" t="s">
        <v>2652</v>
      </c>
      <c r="C3044" s="31" t="s">
        <v>2406</v>
      </c>
      <c r="D3044" s="41">
        <v>334.98264271223002</v>
      </c>
      <c r="E3044" s="31" t="s">
        <v>2407</v>
      </c>
      <c r="F3044" s="35" t="str">
        <f>INDEX('Crosswalk Particulates'!$B:$B,MATCH('2017 EPA Data'!A3044,'Crosswalk Particulates'!$A:$A,0))</f>
        <v>process-chemicals-industry</v>
      </c>
      <c r="G3044" s="39">
        <f>INDEX('Crosswalk Particulates'!$E:$E,MATCH('2017 EPA Data'!$B3044,'Crosswalk Particulates'!$D:$D,0))</f>
        <v>0</v>
      </c>
      <c r="H3044" s="50">
        <f t="shared" si="47"/>
        <v>0</v>
      </c>
    </row>
    <row r="3045" spans="1:8" hidden="1">
      <c r="A3045" s="31" t="s">
        <v>2436</v>
      </c>
      <c r="B3045" s="31" t="s">
        <v>2586</v>
      </c>
      <c r="C3045" s="31" t="s">
        <v>2406</v>
      </c>
      <c r="D3045" s="41">
        <v>334.7906504</v>
      </c>
      <c r="E3045" s="31" t="s">
        <v>2407</v>
      </c>
      <c r="F3045" s="35" t="str">
        <f>INDEX('Crosswalk Particulates'!$B:$B,MATCH('2017 EPA Data'!A3045,'Crosswalk Particulates'!$A:$A,0))</f>
        <v>process-other-industry</v>
      </c>
      <c r="G3045" s="39">
        <f>INDEX('Crosswalk Particulates'!$E:$E,MATCH('2017 EPA Data'!$B3045,'Crosswalk Particulates'!$D:$D,0))</f>
        <v>0</v>
      </c>
      <c r="H3045" s="50">
        <f t="shared" si="47"/>
        <v>0</v>
      </c>
    </row>
    <row r="3046" spans="1:8" hidden="1">
      <c r="A3046" s="31" t="s">
        <v>2440</v>
      </c>
      <c r="B3046" s="31" t="s">
        <v>2514</v>
      </c>
      <c r="C3046" s="31" t="s">
        <v>2406</v>
      </c>
      <c r="D3046" s="41">
        <v>334.76811865185039</v>
      </c>
      <c r="E3046" s="31" t="s">
        <v>2407</v>
      </c>
      <c r="F3046" s="35" t="str">
        <f>INDEX('Crosswalk Particulates'!$B:$B,MATCH('2017 EPA Data'!A3046,'Crosswalk Particulates'!$A:$A,0))</f>
        <v>industry-fuel-natural gas</v>
      </c>
      <c r="G3046" s="39">
        <f>INDEX('Crosswalk Particulates'!$E:$E,MATCH('2017 EPA Data'!$B3046,'Crosswalk Particulates'!$D:$D,0))</f>
        <v>0</v>
      </c>
      <c r="H3046" s="50">
        <f t="shared" si="47"/>
        <v>0</v>
      </c>
    </row>
    <row r="3047" spans="1:8" hidden="1">
      <c r="A3047" s="31" t="s">
        <v>2454</v>
      </c>
      <c r="B3047" s="31" t="s">
        <v>2509</v>
      </c>
      <c r="C3047" s="31" t="s">
        <v>2406</v>
      </c>
      <c r="D3047" s="41">
        <v>333.93504046610002</v>
      </c>
      <c r="E3047" s="31" t="s">
        <v>2407</v>
      </c>
      <c r="F3047" s="35" t="str">
        <f>INDEX('Crosswalk Particulates'!$B:$B,MATCH('2017 EPA Data'!A3047,'Crosswalk Particulates'!$A:$A,0))</f>
        <v>Electricity Sector</v>
      </c>
      <c r="G3047" s="39">
        <f>INDEX('Crosswalk Particulates'!$E:$E,MATCH('2017 EPA Data'!$B3047,'Crosswalk Particulates'!$D:$D,0))</f>
        <v>0</v>
      </c>
      <c r="H3047" s="50">
        <f t="shared" si="47"/>
        <v>0</v>
      </c>
    </row>
    <row r="3048" spans="1:8" hidden="1">
      <c r="A3048" s="31" t="s">
        <v>2448</v>
      </c>
      <c r="B3048" s="31" t="s">
        <v>2597</v>
      </c>
      <c r="C3048" s="31" t="s">
        <v>2406</v>
      </c>
      <c r="D3048" s="41">
        <v>333.110094</v>
      </c>
      <c r="E3048" s="31" t="s">
        <v>2407</v>
      </c>
      <c r="F3048" s="35" t="str">
        <f>INDEX('Crosswalk Particulates'!$B:$B,MATCH('2017 EPA Data'!A3048,'Crosswalk Particulates'!$A:$A,0))</f>
        <v>process-waste-industry</v>
      </c>
      <c r="G3048" s="39">
        <f>INDEX('Crosswalk Particulates'!$E:$E,MATCH('2017 EPA Data'!$B3048,'Crosswalk Particulates'!$D:$D,0))</f>
        <v>0</v>
      </c>
      <c r="H3048" s="50">
        <f t="shared" si="47"/>
        <v>0</v>
      </c>
    </row>
    <row r="3049" spans="1:8" hidden="1">
      <c r="A3049" s="31" t="s">
        <v>2442</v>
      </c>
      <c r="B3049" s="31" t="s">
        <v>2539</v>
      </c>
      <c r="C3049" s="31" t="s">
        <v>2406</v>
      </c>
      <c r="D3049" s="41">
        <v>333.09485000000001</v>
      </c>
      <c r="E3049" s="31" t="s">
        <v>2407</v>
      </c>
      <c r="F3049" s="35" t="str">
        <f>INDEX('Crosswalk Particulates'!$B:$B,MATCH('2017 EPA Data'!A3049,'Crosswalk Particulates'!$A:$A,0))</f>
        <v>process-other-industry</v>
      </c>
      <c r="G3049" s="39">
        <f>INDEX('Crosswalk Particulates'!$E:$E,MATCH('2017 EPA Data'!$B3049,'Crosswalk Particulates'!$D:$D,0))</f>
        <v>0</v>
      </c>
      <c r="H3049" s="50">
        <f t="shared" si="47"/>
        <v>0</v>
      </c>
    </row>
    <row r="3050" spans="1:8" hidden="1">
      <c r="A3050" s="31" t="s">
        <v>2467</v>
      </c>
      <c r="B3050" s="31" t="s">
        <v>2687</v>
      </c>
      <c r="C3050" s="31" t="s">
        <v>2406</v>
      </c>
      <c r="D3050" s="41">
        <v>333</v>
      </c>
      <c r="E3050" s="31" t="s">
        <v>2407</v>
      </c>
      <c r="F3050" s="35" t="str">
        <f>INDEX('Crosswalk Particulates'!$B:$B,MATCH('2017 EPA Data'!A3050,'Crosswalk Particulates'!$A:$A,0))</f>
        <v>process-chemicals-industry</v>
      </c>
      <c r="G3050" s="39">
        <f>INDEX('Crosswalk Particulates'!$E:$E,MATCH('2017 EPA Data'!$B3050,'Crosswalk Particulates'!$D:$D,0))</f>
        <v>0</v>
      </c>
      <c r="H3050" s="50">
        <f t="shared" si="47"/>
        <v>0</v>
      </c>
    </row>
    <row r="3051" spans="1:8" hidden="1">
      <c r="A3051" s="31" t="s">
        <v>2554</v>
      </c>
      <c r="B3051" s="31" t="s">
        <v>2500</v>
      </c>
      <c r="C3051" s="31" t="s">
        <v>2406</v>
      </c>
      <c r="D3051" s="41">
        <v>332.79218260037044</v>
      </c>
      <c r="E3051" s="31" t="s">
        <v>2407</v>
      </c>
      <c r="F3051" s="35" t="str">
        <f>INDEX('Crosswalk Particulates'!$B:$B,MATCH('2017 EPA Data'!A3051,'Crosswalk Particulates'!$A:$A,0))</f>
        <v>Commercial Buildings Sector</v>
      </c>
      <c r="G3051" s="39">
        <f>INDEX('Crosswalk Particulates'!$E:$E,MATCH('2017 EPA Data'!$B3051,'Crosswalk Particulates'!$D:$D,0))</f>
        <v>0</v>
      </c>
      <c r="H3051" s="50">
        <f t="shared" si="47"/>
        <v>0</v>
      </c>
    </row>
    <row r="3052" spans="1:8" hidden="1">
      <c r="A3052" s="31" t="s">
        <v>2467</v>
      </c>
      <c r="B3052" s="31" t="s">
        <v>2621</v>
      </c>
      <c r="D3052" s="41">
        <v>332.70298041497296</v>
      </c>
      <c r="E3052" s="31" t="s">
        <v>2411</v>
      </c>
      <c r="F3052" s="35" t="str">
        <f>INDEX('Crosswalk Particulates'!$B:$B,MATCH('2017 EPA Data'!A3052,'Crosswalk Particulates'!$A:$A,0))</f>
        <v>process-chemicals-industry</v>
      </c>
      <c r="G3052" s="39">
        <f>INDEX('Crosswalk Particulates'!$E:$E,MATCH('2017 EPA Data'!$B3052,'Crosswalk Particulates'!$D:$D,0))</f>
        <v>0</v>
      </c>
      <c r="H3052" s="50">
        <f t="shared" si="47"/>
        <v>301823425.7286725</v>
      </c>
    </row>
    <row r="3053" spans="1:8" hidden="1">
      <c r="A3053" s="31" t="s">
        <v>2485</v>
      </c>
      <c r="B3053" s="31" t="s">
        <v>2609</v>
      </c>
      <c r="C3053" s="31" t="s">
        <v>2406</v>
      </c>
      <c r="D3053" s="41">
        <v>332.559705915</v>
      </c>
      <c r="E3053" s="31" t="s">
        <v>2407</v>
      </c>
      <c r="F3053" s="35" t="str">
        <f>INDEX('Crosswalk Particulates'!$B:$B,MATCH('2017 EPA Data'!A3053,'Crosswalk Particulates'!$A:$A,0))</f>
        <v>industry-fuel-coal</v>
      </c>
      <c r="G3053" s="39">
        <f>INDEX('Crosswalk Particulates'!$E:$E,MATCH('2017 EPA Data'!$B3053,'Crosswalk Particulates'!$D:$D,0))</f>
        <v>0</v>
      </c>
      <c r="H3053" s="50">
        <f t="shared" si="47"/>
        <v>0</v>
      </c>
    </row>
    <row r="3054" spans="1:8" hidden="1">
      <c r="A3054" s="31" t="s">
        <v>2475</v>
      </c>
      <c r="B3054" s="31" t="s">
        <v>2629</v>
      </c>
      <c r="C3054" s="31" t="s">
        <v>2406</v>
      </c>
      <c r="D3054" s="41">
        <v>332.38336878074142</v>
      </c>
      <c r="E3054" s="31" t="s">
        <v>2407</v>
      </c>
      <c r="F3054" s="35" t="str">
        <f>INDEX('Crosswalk Particulates'!$B:$B,MATCH('2017 EPA Data'!A3054,'Crosswalk Particulates'!$A:$A,0))</f>
        <v>process-other-industry</v>
      </c>
      <c r="G3054" s="39">
        <f>INDEX('Crosswalk Particulates'!$E:$E,MATCH('2017 EPA Data'!$B3054,'Crosswalk Particulates'!$D:$D,0))</f>
        <v>0</v>
      </c>
      <c r="H3054" s="50">
        <f t="shared" si="47"/>
        <v>0</v>
      </c>
    </row>
    <row r="3055" spans="1:8" hidden="1">
      <c r="A3055" s="31" t="s">
        <v>2554</v>
      </c>
      <c r="B3055" s="31" t="s">
        <v>2611</v>
      </c>
      <c r="C3055" s="31" t="s">
        <v>2406</v>
      </c>
      <c r="D3055" s="41">
        <v>330.17579999999998</v>
      </c>
      <c r="E3055" s="31" t="s">
        <v>2407</v>
      </c>
      <c r="F3055" s="35" t="str">
        <f>INDEX('Crosswalk Particulates'!$B:$B,MATCH('2017 EPA Data'!A3055,'Crosswalk Particulates'!$A:$A,0))</f>
        <v>Commercial Buildings Sector</v>
      </c>
      <c r="G3055" s="39">
        <f>INDEX('Crosswalk Particulates'!$E:$E,MATCH('2017 EPA Data'!$B3055,'Crosswalk Particulates'!$D:$D,0))</f>
        <v>0</v>
      </c>
      <c r="H3055" s="50">
        <f t="shared" si="47"/>
        <v>0</v>
      </c>
    </row>
    <row r="3056" spans="1:8" hidden="1">
      <c r="A3056" s="31" t="s">
        <v>2491</v>
      </c>
      <c r="B3056" s="31" t="s">
        <v>2611</v>
      </c>
      <c r="C3056" s="31" t="s">
        <v>2406</v>
      </c>
      <c r="D3056" s="41">
        <v>329.11313799999999</v>
      </c>
      <c r="E3056" s="31" t="s">
        <v>2407</v>
      </c>
      <c r="F3056" s="35" t="str">
        <f>INDEX('Crosswalk Particulates'!$B:$B,MATCH('2017 EPA Data'!A3056,'Crosswalk Particulates'!$A:$A,0))</f>
        <v>process-other-industry</v>
      </c>
      <c r="G3056" s="39">
        <f>INDEX('Crosswalk Particulates'!$E:$E,MATCH('2017 EPA Data'!$B3056,'Crosswalk Particulates'!$D:$D,0))</f>
        <v>0</v>
      </c>
      <c r="H3056" s="50">
        <f t="shared" si="47"/>
        <v>0</v>
      </c>
    </row>
    <row r="3057" spans="1:8" hidden="1">
      <c r="A3057" s="31" t="s">
        <v>2518</v>
      </c>
      <c r="B3057" s="31" t="s">
        <v>2579</v>
      </c>
      <c r="C3057" s="31" t="s">
        <v>2406</v>
      </c>
      <c r="D3057" s="41">
        <v>328.56445595519</v>
      </c>
      <c r="E3057" s="31" t="s">
        <v>2407</v>
      </c>
      <c r="F3057" s="35" t="str">
        <f>INDEX('Crosswalk Particulates'!$B:$B,MATCH('2017 EPA Data'!A3057,'Crosswalk Particulates'!$A:$A,0))</f>
        <v>industry-fuel-oil</v>
      </c>
      <c r="G3057" s="39">
        <f>INDEX('Crosswalk Particulates'!$E:$E,MATCH('2017 EPA Data'!$B3057,'Crosswalk Particulates'!$D:$D,0))</f>
        <v>0</v>
      </c>
      <c r="H3057" s="50">
        <f t="shared" si="47"/>
        <v>0</v>
      </c>
    </row>
    <row r="3058" spans="1:8" hidden="1">
      <c r="A3058" s="31" t="s">
        <v>2448</v>
      </c>
      <c r="B3058" s="31" t="s">
        <v>2576</v>
      </c>
      <c r="C3058" s="31" t="s">
        <v>2406</v>
      </c>
      <c r="D3058" s="41">
        <v>327.62503286713053</v>
      </c>
      <c r="E3058" s="31" t="s">
        <v>2407</v>
      </c>
      <c r="F3058" s="35" t="str">
        <f>INDEX('Crosswalk Particulates'!$B:$B,MATCH('2017 EPA Data'!A3058,'Crosswalk Particulates'!$A:$A,0))</f>
        <v>process-waste-industry</v>
      </c>
      <c r="G3058" s="39">
        <f>INDEX('Crosswalk Particulates'!$E:$E,MATCH('2017 EPA Data'!$B3058,'Crosswalk Particulates'!$D:$D,0))</f>
        <v>0</v>
      </c>
      <c r="H3058" s="50">
        <f t="shared" si="47"/>
        <v>0</v>
      </c>
    </row>
    <row r="3059" spans="1:8" hidden="1">
      <c r="A3059" s="31" t="s">
        <v>2473</v>
      </c>
      <c r="B3059" s="31" t="s">
        <v>2420</v>
      </c>
      <c r="C3059" s="31" t="s">
        <v>2406</v>
      </c>
      <c r="D3059" s="41">
        <v>327.53772500000002</v>
      </c>
      <c r="E3059" s="31" t="s">
        <v>2407</v>
      </c>
      <c r="F3059" s="35" t="str">
        <f>INDEX('Crosswalk Particulates'!$B:$B,MATCH('2017 EPA Data'!A3059,'Crosswalk Particulates'!$A:$A,0))</f>
        <v>Electricity Sector</v>
      </c>
      <c r="G3059" s="39">
        <f>INDEX('Crosswalk Particulates'!$E:$E,MATCH('2017 EPA Data'!$B3059,'Crosswalk Particulates'!$D:$D,0))</f>
        <v>0</v>
      </c>
      <c r="H3059" s="50">
        <f t="shared" si="47"/>
        <v>0</v>
      </c>
    </row>
    <row r="3060" spans="1:8" hidden="1">
      <c r="A3060" s="31" t="s">
        <v>2427</v>
      </c>
      <c r="B3060" s="31" t="s">
        <v>2422</v>
      </c>
      <c r="C3060" s="31" t="s">
        <v>2406</v>
      </c>
      <c r="D3060" s="41">
        <v>327.16095899999999</v>
      </c>
      <c r="E3060" s="31" t="s">
        <v>2407</v>
      </c>
      <c r="F3060" s="35" t="str">
        <f>INDEX('Crosswalk Particulates'!$B:$B,MATCH('2017 EPA Data'!A3060,'Crosswalk Particulates'!$A:$A,0))</f>
        <v>process-other-industry</v>
      </c>
      <c r="G3060" s="39">
        <f>INDEX('Crosswalk Particulates'!$E:$E,MATCH('2017 EPA Data'!$B3060,'Crosswalk Particulates'!$D:$D,0))</f>
        <v>0</v>
      </c>
      <c r="H3060" s="50">
        <f t="shared" si="47"/>
        <v>0</v>
      </c>
    </row>
    <row r="3061" spans="1:8" hidden="1">
      <c r="A3061" s="31" t="s">
        <v>2435</v>
      </c>
      <c r="B3061" s="31" t="s">
        <v>2455</v>
      </c>
      <c r="C3061" s="31" t="s">
        <v>2406</v>
      </c>
      <c r="D3061" s="41">
        <v>325.9401896</v>
      </c>
      <c r="E3061" s="31" t="s">
        <v>2407</v>
      </c>
      <c r="F3061" s="35" t="str">
        <f>INDEX('Crosswalk Particulates'!$B:$B,MATCH('2017 EPA Data'!A3061,'Crosswalk Particulates'!$A:$A,0))</f>
        <v>process-other-industry</v>
      </c>
      <c r="G3061" s="39">
        <f>INDEX('Crosswalk Particulates'!$E:$E,MATCH('2017 EPA Data'!$B3061,'Crosswalk Particulates'!$D:$D,0))</f>
        <v>0</v>
      </c>
      <c r="H3061" s="50">
        <f t="shared" si="47"/>
        <v>0</v>
      </c>
    </row>
    <row r="3062" spans="1:8" hidden="1">
      <c r="A3062" s="31" t="s">
        <v>2442</v>
      </c>
      <c r="B3062" s="31" t="s">
        <v>2550</v>
      </c>
      <c r="C3062" s="31" t="s">
        <v>2406</v>
      </c>
      <c r="D3062" s="41">
        <v>325.28868</v>
      </c>
      <c r="E3062" s="31" t="s">
        <v>2407</v>
      </c>
      <c r="F3062" s="35" t="str">
        <f>INDEX('Crosswalk Particulates'!$B:$B,MATCH('2017 EPA Data'!A3062,'Crosswalk Particulates'!$A:$A,0))</f>
        <v>process-other-industry</v>
      </c>
      <c r="G3062" s="39">
        <f>INDEX('Crosswalk Particulates'!$E:$E,MATCH('2017 EPA Data'!$B3062,'Crosswalk Particulates'!$D:$D,0))</f>
        <v>0</v>
      </c>
      <c r="H3062" s="50">
        <f t="shared" si="47"/>
        <v>0</v>
      </c>
    </row>
    <row r="3063" spans="1:8" hidden="1">
      <c r="A3063" s="31" t="s">
        <v>2521</v>
      </c>
      <c r="B3063" s="31" t="s">
        <v>2422</v>
      </c>
      <c r="C3063" s="31" t="s">
        <v>2406</v>
      </c>
      <c r="D3063" s="41">
        <v>320.32130148599998</v>
      </c>
      <c r="E3063" s="31" t="s">
        <v>2407</v>
      </c>
      <c r="F3063" s="35" t="str">
        <f>INDEX('Crosswalk Particulates'!$B:$B,MATCH('2017 EPA Data'!A3063,'Crosswalk Particulates'!$A:$A,0))</f>
        <v>industry-fuel-other</v>
      </c>
      <c r="G3063" s="39">
        <f>INDEX('Crosswalk Particulates'!$E:$E,MATCH('2017 EPA Data'!$B3063,'Crosswalk Particulates'!$D:$D,0))</f>
        <v>0</v>
      </c>
      <c r="H3063" s="50">
        <f t="shared" si="47"/>
        <v>0</v>
      </c>
    </row>
    <row r="3064" spans="1:8" hidden="1">
      <c r="A3064" s="31" t="s">
        <v>2554</v>
      </c>
      <c r="B3064" s="31" t="s">
        <v>2545</v>
      </c>
      <c r="C3064" s="31" t="s">
        <v>2406</v>
      </c>
      <c r="D3064" s="41">
        <v>320.09933132850335</v>
      </c>
      <c r="E3064" s="31" t="s">
        <v>2407</v>
      </c>
      <c r="F3064" s="35" t="str">
        <f>INDEX('Crosswalk Particulates'!$B:$B,MATCH('2017 EPA Data'!A3064,'Crosswalk Particulates'!$A:$A,0))</f>
        <v>Commercial Buildings Sector</v>
      </c>
      <c r="G3064" s="39">
        <f>INDEX('Crosswalk Particulates'!$E:$E,MATCH('2017 EPA Data'!$B3064,'Crosswalk Particulates'!$D:$D,0))</f>
        <v>0</v>
      </c>
      <c r="H3064" s="50">
        <f t="shared" si="47"/>
        <v>0</v>
      </c>
    </row>
    <row r="3065" spans="1:8" hidden="1">
      <c r="A3065" s="31" t="s">
        <v>2521</v>
      </c>
      <c r="B3065" s="31" t="s">
        <v>2568</v>
      </c>
      <c r="C3065" s="31" t="s">
        <v>2406</v>
      </c>
      <c r="D3065" s="41">
        <v>319.486535</v>
      </c>
      <c r="E3065" s="31" t="s">
        <v>2407</v>
      </c>
      <c r="F3065" s="35" t="str">
        <f>INDEX('Crosswalk Particulates'!$B:$B,MATCH('2017 EPA Data'!A3065,'Crosswalk Particulates'!$A:$A,0))</f>
        <v>industry-fuel-other</v>
      </c>
      <c r="G3065" s="39">
        <f>INDEX('Crosswalk Particulates'!$E:$E,MATCH('2017 EPA Data'!$B3065,'Crosswalk Particulates'!$D:$D,0))</f>
        <v>0</v>
      </c>
      <c r="H3065" s="50">
        <f t="shared" si="47"/>
        <v>0</v>
      </c>
    </row>
    <row r="3066" spans="1:8" hidden="1">
      <c r="A3066" s="31" t="s">
        <v>2467</v>
      </c>
      <c r="B3066" s="31" t="s">
        <v>2510</v>
      </c>
      <c r="C3066" s="31" t="s">
        <v>2406</v>
      </c>
      <c r="D3066" s="41">
        <v>319.18459144239756</v>
      </c>
      <c r="E3066" s="31" t="s">
        <v>2407</v>
      </c>
      <c r="F3066" s="35" t="str">
        <f>INDEX('Crosswalk Particulates'!$B:$B,MATCH('2017 EPA Data'!A3066,'Crosswalk Particulates'!$A:$A,0))</f>
        <v>process-chemicals-industry</v>
      </c>
      <c r="G3066" s="39">
        <f>INDEX('Crosswalk Particulates'!$E:$E,MATCH('2017 EPA Data'!$B3066,'Crosswalk Particulates'!$D:$D,0))</f>
        <v>0</v>
      </c>
      <c r="H3066" s="50">
        <f t="shared" si="47"/>
        <v>0</v>
      </c>
    </row>
    <row r="3067" spans="1:8" hidden="1">
      <c r="A3067" s="31" t="s">
        <v>2484</v>
      </c>
      <c r="B3067" s="31" t="s">
        <v>2555</v>
      </c>
      <c r="C3067" s="31" t="s">
        <v>2406</v>
      </c>
      <c r="D3067" s="41">
        <v>318.73950989999997</v>
      </c>
      <c r="E3067" s="31" t="s">
        <v>2407</v>
      </c>
      <c r="F3067" s="35" t="str">
        <f>INDEX('Crosswalk Particulates'!$B:$B,MATCH('2017 EPA Data'!A3067,'Crosswalk Particulates'!$A:$A,0))</f>
        <v>process-other-industry</v>
      </c>
      <c r="G3067" s="39">
        <f>INDEX('Crosswalk Particulates'!$E:$E,MATCH('2017 EPA Data'!$B3067,'Crosswalk Particulates'!$D:$D,0))</f>
        <v>0</v>
      </c>
      <c r="H3067" s="50">
        <f t="shared" si="47"/>
        <v>0</v>
      </c>
    </row>
    <row r="3068" spans="1:8" hidden="1">
      <c r="A3068" s="31" t="s">
        <v>2518</v>
      </c>
      <c r="B3068" s="31" t="s">
        <v>2604</v>
      </c>
      <c r="C3068" s="31" t="s">
        <v>2406</v>
      </c>
      <c r="D3068" s="41">
        <v>318.15123287</v>
      </c>
      <c r="E3068" s="31" t="s">
        <v>2407</v>
      </c>
      <c r="F3068" s="35" t="str">
        <f>INDEX('Crosswalk Particulates'!$B:$B,MATCH('2017 EPA Data'!A3068,'Crosswalk Particulates'!$A:$A,0))</f>
        <v>industry-fuel-oil</v>
      </c>
      <c r="G3068" s="39">
        <f>INDEX('Crosswalk Particulates'!$E:$E,MATCH('2017 EPA Data'!$B3068,'Crosswalk Particulates'!$D:$D,0))</f>
        <v>0</v>
      </c>
      <c r="H3068" s="50">
        <f t="shared" si="47"/>
        <v>0</v>
      </c>
    </row>
    <row r="3069" spans="1:8" hidden="1">
      <c r="A3069" s="31" t="s">
        <v>2436</v>
      </c>
      <c r="B3069" s="31" t="s">
        <v>2575</v>
      </c>
      <c r="C3069" s="31" t="s">
        <v>2406</v>
      </c>
      <c r="D3069" s="41">
        <v>317.0247138158</v>
      </c>
      <c r="E3069" s="31" t="s">
        <v>2407</v>
      </c>
      <c r="F3069" s="35" t="str">
        <f>INDEX('Crosswalk Particulates'!$B:$B,MATCH('2017 EPA Data'!A3069,'Crosswalk Particulates'!$A:$A,0))</f>
        <v>process-other-industry</v>
      </c>
      <c r="G3069" s="39">
        <f>INDEX('Crosswalk Particulates'!$E:$E,MATCH('2017 EPA Data'!$B3069,'Crosswalk Particulates'!$D:$D,0))</f>
        <v>0</v>
      </c>
      <c r="H3069" s="50">
        <f t="shared" si="47"/>
        <v>0</v>
      </c>
    </row>
    <row r="3070" spans="1:8" hidden="1">
      <c r="A3070" s="31" t="s">
        <v>2427</v>
      </c>
      <c r="B3070" s="31" t="s">
        <v>2603</v>
      </c>
      <c r="C3070" s="31" t="s">
        <v>2406</v>
      </c>
      <c r="D3070" s="41">
        <v>317</v>
      </c>
      <c r="E3070" s="31" t="s">
        <v>2407</v>
      </c>
      <c r="F3070" s="35" t="str">
        <f>INDEX('Crosswalk Particulates'!$B:$B,MATCH('2017 EPA Data'!A3070,'Crosswalk Particulates'!$A:$A,0))</f>
        <v>process-other-industry</v>
      </c>
      <c r="G3070" s="39">
        <f>INDEX('Crosswalk Particulates'!$E:$E,MATCH('2017 EPA Data'!$B3070,'Crosswalk Particulates'!$D:$D,0))</f>
        <v>0</v>
      </c>
      <c r="H3070" s="50">
        <f t="shared" si="47"/>
        <v>0</v>
      </c>
    </row>
    <row r="3071" spans="1:8" hidden="1">
      <c r="A3071" s="31" t="s">
        <v>2544</v>
      </c>
      <c r="B3071" s="31" t="s">
        <v>2417</v>
      </c>
      <c r="C3071" s="31" t="s">
        <v>2406</v>
      </c>
      <c r="D3071" s="41">
        <v>316.33640589999999</v>
      </c>
      <c r="E3071" s="31" t="s">
        <v>2407</v>
      </c>
      <c r="F3071" s="35" t="str">
        <f>INDEX('Crosswalk Particulates'!$B:$B,MATCH('2017 EPA Data'!A3071,'Crosswalk Particulates'!$A:$A,0))</f>
        <v>Commercial Buildings Sector</v>
      </c>
      <c r="G3071" s="39">
        <f>INDEX('Crosswalk Particulates'!$E:$E,MATCH('2017 EPA Data'!$B3071,'Crosswalk Particulates'!$D:$D,0))</f>
        <v>0</v>
      </c>
      <c r="H3071" s="50">
        <f t="shared" si="47"/>
        <v>0</v>
      </c>
    </row>
    <row r="3072" spans="1:8" hidden="1">
      <c r="A3072" s="31" t="s">
        <v>2490</v>
      </c>
      <c r="B3072" s="31" t="s">
        <v>2597</v>
      </c>
      <c r="C3072" s="31" t="s">
        <v>2406</v>
      </c>
      <c r="D3072" s="41">
        <v>315.56206936379999</v>
      </c>
      <c r="E3072" s="31" t="s">
        <v>2407</v>
      </c>
      <c r="F3072" s="35" t="str">
        <f>INDEX('Crosswalk Particulates'!$B:$B,MATCH('2017 EPA Data'!A3072,'Crosswalk Particulates'!$A:$A,0))</f>
        <v>Commercial Buildings Sector</v>
      </c>
      <c r="G3072" s="39">
        <f>INDEX('Crosswalk Particulates'!$E:$E,MATCH('2017 EPA Data'!$B3072,'Crosswalk Particulates'!$D:$D,0))</f>
        <v>0</v>
      </c>
      <c r="H3072" s="50">
        <f t="shared" si="47"/>
        <v>0</v>
      </c>
    </row>
    <row r="3073" spans="1:8" hidden="1">
      <c r="A3073" s="31" t="s">
        <v>2408</v>
      </c>
      <c r="B3073" s="31" t="s">
        <v>2625</v>
      </c>
      <c r="C3073" s="31" t="s">
        <v>2406</v>
      </c>
      <c r="D3073" s="41">
        <v>314.5</v>
      </c>
      <c r="E3073" s="31" t="s">
        <v>2407</v>
      </c>
      <c r="F3073" s="35" t="str">
        <f>INDEX('Crosswalk Particulates'!$B:$B,MATCH('2017 EPA Data'!A3073,'Crosswalk Particulates'!$A:$A,0))</f>
        <v>process-other-industry</v>
      </c>
      <c r="G3073" s="39">
        <f>INDEX('Crosswalk Particulates'!$E:$E,MATCH('2017 EPA Data'!$B3073,'Crosswalk Particulates'!$D:$D,0))</f>
        <v>0</v>
      </c>
      <c r="H3073" s="50">
        <f t="shared" si="47"/>
        <v>0</v>
      </c>
    </row>
    <row r="3074" spans="1:8" hidden="1">
      <c r="A3074" s="31" t="s">
        <v>2452</v>
      </c>
      <c r="B3074" s="31" t="s">
        <v>2523</v>
      </c>
      <c r="D3074" s="41">
        <v>313.85983090703871</v>
      </c>
      <c r="E3074" s="31" t="s">
        <v>2411</v>
      </c>
      <c r="F3074" s="35" t="str">
        <f>INDEX('Crosswalk Particulates'!$B:$B,MATCH('2017 EPA Data'!A3074,'Crosswalk Particulates'!$A:$A,0))</f>
        <v>Other-EPA</v>
      </c>
      <c r="G3074" s="39" t="str">
        <f>INDEX('Crosswalk Particulates'!$E:$E,MATCH('2017 EPA Data'!$B3074,'Crosswalk Particulates'!$D:$D,0))</f>
        <v>OC</v>
      </c>
      <c r="H3074" s="50">
        <f t="shared" si="47"/>
        <v>284729187.7122032</v>
      </c>
    </row>
    <row r="3075" spans="1:8" hidden="1">
      <c r="A3075" s="31" t="s">
        <v>2496</v>
      </c>
      <c r="B3075" s="31" t="s">
        <v>2621</v>
      </c>
      <c r="D3075" s="41">
        <v>313.57736055654573</v>
      </c>
      <c r="E3075" s="31" t="s">
        <v>2411</v>
      </c>
      <c r="F3075" s="35" t="str">
        <f>INDEX('Crosswalk Particulates'!$B:$B,MATCH('2017 EPA Data'!A3075,'Crosswalk Particulates'!$A:$A,0))</f>
        <v>process-cement-industry</v>
      </c>
      <c r="G3075" s="39">
        <f>INDEX('Crosswalk Particulates'!$E:$E,MATCH('2017 EPA Data'!$B3075,'Crosswalk Particulates'!$D:$D,0))</f>
        <v>0</v>
      </c>
      <c r="H3075" s="50">
        <f t="shared" si="47"/>
        <v>284472934.61598438</v>
      </c>
    </row>
    <row r="3076" spans="1:8" hidden="1">
      <c r="A3076" s="31" t="s">
        <v>2448</v>
      </c>
      <c r="B3076" s="31" t="s">
        <v>2500</v>
      </c>
      <c r="C3076" s="31" t="s">
        <v>2406</v>
      </c>
      <c r="D3076" s="41">
        <v>311.07216056103999</v>
      </c>
      <c r="E3076" s="31" t="s">
        <v>2407</v>
      </c>
      <c r="F3076" s="35" t="str">
        <f>INDEX('Crosswalk Particulates'!$B:$B,MATCH('2017 EPA Data'!A3076,'Crosswalk Particulates'!$A:$A,0))</f>
        <v>process-waste-industry</v>
      </c>
      <c r="G3076" s="39">
        <f>INDEX('Crosswalk Particulates'!$E:$E,MATCH('2017 EPA Data'!$B3076,'Crosswalk Particulates'!$D:$D,0))</f>
        <v>0</v>
      </c>
      <c r="H3076" s="50">
        <f t="shared" ref="H3076:H3139" si="48">IF(E3076="TON",D3076/metricton_to_shortton,0)*10^6</f>
        <v>0</v>
      </c>
    </row>
    <row r="3077" spans="1:8" hidden="1">
      <c r="A3077" s="31" t="s">
        <v>2475</v>
      </c>
      <c r="B3077" s="31" t="s">
        <v>2635</v>
      </c>
      <c r="C3077" s="31" t="s">
        <v>2406</v>
      </c>
      <c r="D3077" s="41">
        <v>310.21109000000001</v>
      </c>
      <c r="E3077" s="31" t="s">
        <v>2407</v>
      </c>
      <c r="F3077" s="35" t="str">
        <f>INDEX('Crosswalk Particulates'!$B:$B,MATCH('2017 EPA Data'!A3077,'Crosswalk Particulates'!$A:$A,0))</f>
        <v>process-other-industry</v>
      </c>
      <c r="G3077" s="39">
        <f>INDEX('Crosswalk Particulates'!$E:$E,MATCH('2017 EPA Data'!$B3077,'Crosswalk Particulates'!$D:$D,0))</f>
        <v>0</v>
      </c>
      <c r="H3077" s="50">
        <f t="shared" si="48"/>
        <v>0</v>
      </c>
    </row>
    <row r="3078" spans="1:8" hidden="1">
      <c r="A3078" s="31" t="s">
        <v>2518</v>
      </c>
      <c r="B3078" s="31" t="s">
        <v>2640</v>
      </c>
      <c r="C3078" s="31" t="s">
        <v>2406</v>
      </c>
      <c r="D3078" s="41">
        <v>309.86860574287817</v>
      </c>
      <c r="E3078" s="31" t="s">
        <v>2407</v>
      </c>
      <c r="F3078" s="35" t="str">
        <f>INDEX('Crosswalk Particulates'!$B:$B,MATCH('2017 EPA Data'!A3078,'Crosswalk Particulates'!$A:$A,0))</f>
        <v>industry-fuel-oil</v>
      </c>
      <c r="G3078" s="39">
        <f>INDEX('Crosswalk Particulates'!$E:$E,MATCH('2017 EPA Data'!$B3078,'Crosswalk Particulates'!$D:$D,0))</f>
        <v>0</v>
      </c>
      <c r="H3078" s="50">
        <f t="shared" si="48"/>
        <v>0</v>
      </c>
    </row>
    <row r="3079" spans="1:8" hidden="1">
      <c r="A3079" s="31" t="s">
        <v>2470</v>
      </c>
      <c r="B3079" s="31" t="s">
        <v>2595</v>
      </c>
      <c r="C3079" s="31" t="s">
        <v>2406</v>
      </c>
      <c r="D3079" s="41">
        <v>308.6599291527304</v>
      </c>
      <c r="E3079" s="31" t="s">
        <v>2407</v>
      </c>
      <c r="F3079" s="35" t="str">
        <f>INDEX('Crosswalk Particulates'!$B:$B,MATCH('2017 EPA Data'!A3079,'Crosswalk Particulates'!$A:$A,0))</f>
        <v>Electricity Sector</v>
      </c>
      <c r="G3079" s="39">
        <f>INDEX('Crosswalk Particulates'!$E:$E,MATCH('2017 EPA Data'!$B3079,'Crosswalk Particulates'!$D:$D,0))</f>
        <v>0</v>
      </c>
      <c r="H3079" s="50">
        <f t="shared" si="48"/>
        <v>0</v>
      </c>
    </row>
    <row r="3080" spans="1:8" hidden="1">
      <c r="A3080" s="31" t="s">
        <v>2491</v>
      </c>
      <c r="B3080" s="31" t="s">
        <v>2652</v>
      </c>
      <c r="C3080" s="31" t="s">
        <v>2406</v>
      </c>
      <c r="D3080" s="41">
        <v>308.23205877089481</v>
      </c>
      <c r="E3080" s="31" t="s">
        <v>2407</v>
      </c>
      <c r="F3080" s="35" t="str">
        <f>INDEX('Crosswalk Particulates'!$B:$B,MATCH('2017 EPA Data'!A3080,'Crosswalk Particulates'!$A:$A,0))</f>
        <v>process-other-industry</v>
      </c>
      <c r="G3080" s="39">
        <f>INDEX('Crosswalk Particulates'!$E:$E,MATCH('2017 EPA Data'!$B3080,'Crosswalk Particulates'!$D:$D,0))</f>
        <v>0</v>
      </c>
      <c r="H3080" s="50">
        <f t="shared" si="48"/>
        <v>0</v>
      </c>
    </row>
    <row r="3081" spans="1:8" hidden="1">
      <c r="A3081" s="31" t="s">
        <v>2448</v>
      </c>
      <c r="B3081" s="31" t="s">
        <v>2609</v>
      </c>
      <c r="C3081" s="31" t="s">
        <v>2406</v>
      </c>
      <c r="D3081" s="41">
        <v>307.22701286400002</v>
      </c>
      <c r="E3081" s="31" t="s">
        <v>2407</v>
      </c>
      <c r="F3081" s="35" t="str">
        <f>INDEX('Crosswalk Particulates'!$B:$B,MATCH('2017 EPA Data'!A3081,'Crosswalk Particulates'!$A:$A,0))</f>
        <v>process-waste-industry</v>
      </c>
      <c r="G3081" s="39">
        <f>INDEX('Crosswalk Particulates'!$E:$E,MATCH('2017 EPA Data'!$B3081,'Crosswalk Particulates'!$D:$D,0))</f>
        <v>0</v>
      </c>
      <c r="H3081" s="50">
        <f t="shared" si="48"/>
        <v>0</v>
      </c>
    </row>
    <row r="3082" spans="1:8" hidden="1">
      <c r="A3082" s="31" t="s">
        <v>2508</v>
      </c>
      <c r="B3082" s="31" t="s">
        <v>2559</v>
      </c>
      <c r="C3082" s="31" t="s">
        <v>2406</v>
      </c>
      <c r="D3082" s="41">
        <v>307.05579999999998</v>
      </c>
      <c r="E3082" s="31" t="s">
        <v>2407</v>
      </c>
      <c r="F3082" s="35" t="str">
        <f>INDEX('Crosswalk Particulates'!$B:$B,MATCH('2017 EPA Data'!A3082,'Crosswalk Particulates'!$A:$A,0))</f>
        <v>process-iron and steel-industry</v>
      </c>
      <c r="G3082" s="39">
        <f>INDEX('Crosswalk Particulates'!$E:$E,MATCH('2017 EPA Data'!$B3082,'Crosswalk Particulates'!$D:$D,0))</f>
        <v>0</v>
      </c>
      <c r="H3082" s="50">
        <f t="shared" si="48"/>
        <v>0</v>
      </c>
    </row>
    <row r="3083" spans="1:8" hidden="1">
      <c r="A3083" s="31" t="s">
        <v>2440</v>
      </c>
      <c r="B3083" s="31" t="s">
        <v>2456</v>
      </c>
      <c r="C3083" s="31" t="s">
        <v>2406</v>
      </c>
      <c r="D3083" s="41">
        <v>306.27</v>
      </c>
      <c r="E3083" s="31" t="s">
        <v>2407</v>
      </c>
      <c r="F3083" s="35" t="str">
        <f>INDEX('Crosswalk Particulates'!$B:$B,MATCH('2017 EPA Data'!A3083,'Crosswalk Particulates'!$A:$A,0))</f>
        <v>industry-fuel-natural gas</v>
      </c>
      <c r="G3083" s="39">
        <f>INDEX('Crosswalk Particulates'!$E:$E,MATCH('2017 EPA Data'!$B3083,'Crosswalk Particulates'!$D:$D,0))</f>
        <v>0</v>
      </c>
      <c r="H3083" s="50">
        <f t="shared" si="48"/>
        <v>0</v>
      </c>
    </row>
    <row r="3084" spans="1:8" hidden="1">
      <c r="A3084" s="31" t="s">
        <v>2440</v>
      </c>
      <c r="B3084" s="31" t="s">
        <v>2463</v>
      </c>
      <c r="C3084" s="31" t="s">
        <v>2406</v>
      </c>
      <c r="D3084" s="41">
        <v>306.25400000000002</v>
      </c>
      <c r="E3084" s="31" t="s">
        <v>2407</v>
      </c>
      <c r="F3084" s="35" t="str">
        <f>INDEX('Crosswalk Particulates'!$B:$B,MATCH('2017 EPA Data'!A3084,'Crosswalk Particulates'!$A:$A,0))</f>
        <v>industry-fuel-natural gas</v>
      </c>
      <c r="G3084" s="39">
        <f>INDEX('Crosswalk Particulates'!$E:$E,MATCH('2017 EPA Data'!$B3084,'Crosswalk Particulates'!$D:$D,0))</f>
        <v>0</v>
      </c>
      <c r="H3084" s="50">
        <f t="shared" si="48"/>
        <v>0</v>
      </c>
    </row>
    <row r="3085" spans="1:8" hidden="1">
      <c r="A3085" s="31" t="s">
        <v>2470</v>
      </c>
      <c r="B3085" s="31" t="s">
        <v>2604</v>
      </c>
      <c r="C3085" s="31" t="s">
        <v>2406</v>
      </c>
      <c r="D3085" s="41">
        <v>304.35597903299998</v>
      </c>
      <c r="E3085" s="31" t="s">
        <v>2407</v>
      </c>
      <c r="F3085" s="35" t="str">
        <f>INDEX('Crosswalk Particulates'!$B:$B,MATCH('2017 EPA Data'!A3085,'Crosswalk Particulates'!$A:$A,0))</f>
        <v>Electricity Sector</v>
      </c>
      <c r="G3085" s="39">
        <f>INDEX('Crosswalk Particulates'!$E:$E,MATCH('2017 EPA Data'!$B3085,'Crosswalk Particulates'!$D:$D,0))</f>
        <v>0</v>
      </c>
      <c r="H3085" s="50">
        <f t="shared" si="48"/>
        <v>0</v>
      </c>
    </row>
    <row r="3086" spans="1:8" hidden="1">
      <c r="A3086" s="31" t="s">
        <v>2496</v>
      </c>
      <c r="B3086" s="31" t="s">
        <v>2580</v>
      </c>
      <c r="C3086" s="31" t="s">
        <v>2406</v>
      </c>
      <c r="D3086" s="41">
        <v>304.35000000000002</v>
      </c>
      <c r="E3086" s="31" t="s">
        <v>2407</v>
      </c>
      <c r="F3086" s="35" t="str">
        <f>INDEX('Crosswalk Particulates'!$B:$B,MATCH('2017 EPA Data'!A3086,'Crosswalk Particulates'!$A:$A,0))</f>
        <v>process-cement-industry</v>
      </c>
      <c r="G3086" s="39">
        <f>INDEX('Crosswalk Particulates'!$E:$E,MATCH('2017 EPA Data'!$B3086,'Crosswalk Particulates'!$D:$D,0))</f>
        <v>0</v>
      </c>
      <c r="H3086" s="50">
        <f t="shared" si="48"/>
        <v>0</v>
      </c>
    </row>
    <row r="3087" spans="1:8" hidden="1">
      <c r="A3087" s="31" t="s">
        <v>2408</v>
      </c>
      <c r="B3087" s="31" t="s">
        <v>2631</v>
      </c>
      <c r="C3087" s="31" t="s">
        <v>2406</v>
      </c>
      <c r="D3087" s="41">
        <v>304.15231458199997</v>
      </c>
      <c r="E3087" s="31" t="s">
        <v>2407</v>
      </c>
      <c r="F3087" s="35" t="str">
        <f>INDEX('Crosswalk Particulates'!$B:$B,MATCH('2017 EPA Data'!A3087,'Crosswalk Particulates'!$A:$A,0))</f>
        <v>process-other-industry</v>
      </c>
      <c r="G3087" s="39">
        <f>INDEX('Crosswalk Particulates'!$E:$E,MATCH('2017 EPA Data'!$B3087,'Crosswalk Particulates'!$D:$D,0))</f>
        <v>0</v>
      </c>
      <c r="H3087" s="50">
        <f t="shared" si="48"/>
        <v>0</v>
      </c>
    </row>
    <row r="3088" spans="1:8" hidden="1">
      <c r="A3088" s="31" t="s">
        <v>2408</v>
      </c>
      <c r="B3088" s="31" t="s">
        <v>2689</v>
      </c>
      <c r="C3088" s="31" t="s">
        <v>2406</v>
      </c>
      <c r="D3088" s="41">
        <v>303.35199999999998</v>
      </c>
      <c r="E3088" s="31" t="s">
        <v>2407</v>
      </c>
      <c r="F3088" s="35" t="str">
        <f>INDEX('Crosswalk Particulates'!$B:$B,MATCH('2017 EPA Data'!A3088,'Crosswalk Particulates'!$A:$A,0))</f>
        <v>process-other-industry</v>
      </c>
      <c r="G3088" s="39">
        <f>INDEX('Crosswalk Particulates'!$E:$E,MATCH('2017 EPA Data'!$B3088,'Crosswalk Particulates'!$D:$D,0))</f>
        <v>0</v>
      </c>
      <c r="H3088" s="50">
        <f t="shared" si="48"/>
        <v>0</v>
      </c>
    </row>
    <row r="3089" spans="1:8" hidden="1">
      <c r="A3089" s="31" t="s">
        <v>2408</v>
      </c>
      <c r="B3089" s="31" t="s">
        <v>2639</v>
      </c>
      <c r="C3089" s="31" t="s">
        <v>2406</v>
      </c>
      <c r="D3089" s="41">
        <v>303.10303791152</v>
      </c>
      <c r="E3089" s="31" t="s">
        <v>2407</v>
      </c>
      <c r="F3089" s="35" t="str">
        <f>INDEX('Crosswalk Particulates'!$B:$B,MATCH('2017 EPA Data'!A3089,'Crosswalk Particulates'!$A:$A,0))</f>
        <v>process-other-industry</v>
      </c>
      <c r="G3089" s="39">
        <f>INDEX('Crosswalk Particulates'!$E:$E,MATCH('2017 EPA Data'!$B3089,'Crosswalk Particulates'!$D:$D,0))</f>
        <v>0</v>
      </c>
      <c r="H3089" s="50">
        <f t="shared" si="48"/>
        <v>0</v>
      </c>
    </row>
    <row r="3090" spans="1:8" hidden="1">
      <c r="A3090" s="31" t="s">
        <v>2481</v>
      </c>
      <c r="B3090" s="31" t="s">
        <v>2528</v>
      </c>
      <c r="C3090" s="31" t="s">
        <v>2406</v>
      </c>
      <c r="D3090" s="41">
        <v>302.93117599999999</v>
      </c>
      <c r="E3090" s="31" t="s">
        <v>2407</v>
      </c>
      <c r="F3090" s="35" t="str">
        <f>INDEX('Crosswalk Particulates'!$B:$B,MATCH('2017 EPA Data'!A3090,'Crosswalk Particulates'!$A:$A,0))</f>
        <v>process-ngps-industry</v>
      </c>
      <c r="G3090" s="39">
        <f>INDEX('Crosswalk Particulates'!$E:$E,MATCH('2017 EPA Data'!$B3090,'Crosswalk Particulates'!$D:$D,0))</f>
        <v>0</v>
      </c>
      <c r="H3090" s="50">
        <f t="shared" si="48"/>
        <v>0</v>
      </c>
    </row>
    <row r="3091" spans="1:8" hidden="1">
      <c r="A3091" s="31" t="s">
        <v>2497</v>
      </c>
      <c r="B3091" s="31" t="s">
        <v>2487</v>
      </c>
      <c r="C3091" s="31" t="s">
        <v>2406</v>
      </c>
      <c r="D3091" s="41">
        <v>302.23793460000002</v>
      </c>
      <c r="E3091" s="31" t="s">
        <v>2407</v>
      </c>
      <c r="F3091" s="35" t="str">
        <f>INDEX('Crosswalk Particulates'!$B:$B,MATCH('2017 EPA Data'!A3091,'Crosswalk Particulates'!$A:$A,0))</f>
        <v>Electricity Sector</v>
      </c>
      <c r="G3091" s="39">
        <f>INDEX('Crosswalk Particulates'!$E:$E,MATCH('2017 EPA Data'!$B3091,'Crosswalk Particulates'!$D:$D,0))</f>
        <v>0</v>
      </c>
      <c r="H3091" s="50">
        <f t="shared" si="48"/>
        <v>0</v>
      </c>
    </row>
    <row r="3092" spans="1:8" hidden="1">
      <c r="A3092" s="31" t="s">
        <v>2491</v>
      </c>
      <c r="B3092" s="31" t="s">
        <v>2589</v>
      </c>
      <c r="C3092" s="31" t="s">
        <v>2406</v>
      </c>
      <c r="D3092" s="41">
        <v>301.4938363</v>
      </c>
      <c r="E3092" s="31" t="s">
        <v>2407</v>
      </c>
      <c r="F3092" s="35" t="str">
        <f>INDEX('Crosswalk Particulates'!$B:$B,MATCH('2017 EPA Data'!A3092,'Crosswalk Particulates'!$A:$A,0))</f>
        <v>process-other-industry</v>
      </c>
      <c r="G3092" s="39">
        <f>INDEX('Crosswalk Particulates'!$E:$E,MATCH('2017 EPA Data'!$B3092,'Crosswalk Particulates'!$D:$D,0))</f>
        <v>0</v>
      </c>
      <c r="H3092" s="50">
        <f t="shared" si="48"/>
        <v>0</v>
      </c>
    </row>
    <row r="3093" spans="1:8" hidden="1">
      <c r="A3093" s="31" t="s">
        <v>2490</v>
      </c>
      <c r="B3093" s="31" t="s">
        <v>2642</v>
      </c>
      <c r="D3093" s="41">
        <v>301.37103738277915</v>
      </c>
      <c r="E3093" s="31" t="s">
        <v>2411</v>
      </c>
      <c r="F3093" s="35" t="str">
        <f>INDEX('Crosswalk Particulates'!$B:$B,MATCH('2017 EPA Data'!A3093,'Crosswalk Particulates'!$A:$A,0))</f>
        <v>Commercial Buildings Sector</v>
      </c>
      <c r="G3093" s="39">
        <f>INDEX('Crosswalk Particulates'!$E:$E,MATCH('2017 EPA Data'!$B3093,'Crosswalk Particulates'!$D:$D,0))</f>
        <v>0</v>
      </c>
      <c r="H3093" s="50">
        <f t="shared" si="48"/>
        <v>273399531.33218348</v>
      </c>
    </row>
    <row r="3094" spans="1:8" hidden="1">
      <c r="A3094" s="31" t="s">
        <v>2475</v>
      </c>
      <c r="B3094" s="31" t="s">
        <v>2562</v>
      </c>
      <c r="C3094" s="31" t="s">
        <v>2406</v>
      </c>
      <c r="D3094" s="41">
        <v>301.29557684000002</v>
      </c>
      <c r="E3094" s="31" t="s">
        <v>2407</v>
      </c>
      <c r="F3094" s="35" t="str">
        <f>INDEX('Crosswalk Particulates'!$B:$B,MATCH('2017 EPA Data'!A3094,'Crosswalk Particulates'!$A:$A,0))</f>
        <v>process-other-industry</v>
      </c>
      <c r="G3094" s="39">
        <f>INDEX('Crosswalk Particulates'!$E:$E,MATCH('2017 EPA Data'!$B3094,'Crosswalk Particulates'!$D:$D,0))</f>
        <v>0</v>
      </c>
      <c r="H3094" s="50">
        <f t="shared" si="48"/>
        <v>0</v>
      </c>
    </row>
    <row r="3095" spans="1:8" hidden="1">
      <c r="A3095" s="31" t="s">
        <v>2474</v>
      </c>
      <c r="B3095" s="31" t="s">
        <v>2583</v>
      </c>
      <c r="C3095" s="31" t="s">
        <v>2406</v>
      </c>
      <c r="D3095" s="41">
        <v>300.80584858415097</v>
      </c>
      <c r="E3095" s="31" t="s">
        <v>2407</v>
      </c>
      <c r="F3095" s="35" t="str">
        <f>INDEX('Crosswalk Particulates'!$B:$B,MATCH('2017 EPA Data'!A3095,'Crosswalk Particulates'!$A:$A,0))</f>
        <v>process-other-industry</v>
      </c>
      <c r="G3095" s="39">
        <f>INDEX('Crosswalk Particulates'!$E:$E,MATCH('2017 EPA Data'!$B3095,'Crosswalk Particulates'!$D:$D,0))</f>
        <v>0</v>
      </c>
      <c r="H3095" s="50">
        <f t="shared" si="48"/>
        <v>0</v>
      </c>
    </row>
    <row r="3096" spans="1:8" hidden="1">
      <c r="A3096" s="31" t="s">
        <v>2467</v>
      </c>
      <c r="B3096" s="31" t="s">
        <v>2632</v>
      </c>
      <c r="C3096" s="31" t="s">
        <v>2406</v>
      </c>
      <c r="D3096" s="41">
        <v>300.60000000000002</v>
      </c>
      <c r="E3096" s="31" t="s">
        <v>2407</v>
      </c>
      <c r="F3096" s="35" t="str">
        <f>INDEX('Crosswalk Particulates'!$B:$B,MATCH('2017 EPA Data'!A3096,'Crosswalk Particulates'!$A:$A,0))</f>
        <v>process-chemicals-industry</v>
      </c>
      <c r="G3096" s="39">
        <f>INDEX('Crosswalk Particulates'!$E:$E,MATCH('2017 EPA Data'!$B3096,'Crosswalk Particulates'!$D:$D,0))</f>
        <v>0</v>
      </c>
      <c r="H3096" s="50">
        <f t="shared" si="48"/>
        <v>0</v>
      </c>
    </row>
    <row r="3097" spans="1:8" hidden="1">
      <c r="A3097" s="31" t="s">
        <v>2491</v>
      </c>
      <c r="B3097" s="31" t="s">
        <v>2457</v>
      </c>
      <c r="C3097" s="31" t="s">
        <v>2406</v>
      </c>
      <c r="D3097" s="41">
        <v>299.76317982</v>
      </c>
      <c r="E3097" s="31" t="s">
        <v>2407</v>
      </c>
      <c r="F3097" s="35" t="str">
        <f>INDEX('Crosswalk Particulates'!$B:$B,MATCH('2017 EPA Data'!A3097,'Crosswalk Particulates'!$A:$A,0))</f>
        <v>process-other-industry</v>
      </c>
      <c r="G3097" s="39">
        <f>INDEX('Crosswalk Particulates'!$E:$E,MATCH('2017 EPA Data'!$B3097,'Crosswalk Particulates'!$D:$D,0))</f>
        <v>0</v>
      </c>
      <c r="H3097" s="50">
        <f t="shared" si="48"/>
        <v>0</v>
      </c>
    </row>
    <row r="3098" spans="1:8" hidden="1">
      <c r="A3098" s="31" t="s">
        <v>2484</v>
      </c>
      <c r="B3098" s="31" t="s">
        <v>2600</v>
      </c>
      <c r="C3098" s="31" t="s">
        <v>2406</v>
      </c>
      <c r="D3098" s="41">
        <v>299.39999999999998</v>
      </c>
      <c r="E3098" s="31" t="s">
        <v>2407</v>
      </c>
      <c r="F3098" s="35" t="str">
        <f>INDEX('Crosswalk Particulates'!$B:$B,MATCH('2017 EPA Data'!A3098,'Crosswalk Particulates'!$A:$A,0))</f>
        <v>process-other-industry</v>
      </c>
      <c r="G3098" s="39">
        <f>INDEX('Crosswalk Particulates'!$E:$E,MATCH('2017 EPA Data'!$B3098,'Crosswalk Particulates'!$D:$D,0))</f>
        <v>0</v>
      </c>
      <c r="H3098" s="50">
        <f t="shared" si="48"/>
        <v>0</v>
      </c>
    </row>
    <row r="3099" spans="1:8" hidden="1">
      <c r="A3099" s="31" t="s">
        <v>2538</v>
      </c>
      <c r="B3099" s="31" t="s">
        <v>2580</v>
      </c>
      <c r="C3099" s="31" t="s">
        <v>2406</v>
      </c>
      <c r="D3099" s="41">
        <v>298.45999999999998</v>
      </c>
      <c r="E3099" s="31" t="s">
        <v>2407</v>
      </c>
      <c r="F3099" s="35" t="str">
        <f>INDEX('Crosswalk Particulates'!$B:$B,MATCH('2017 EPA Data'!A3099,'Crosswalk Particulates'!$A:$A,0))</f>
        <v>Electricity Sector</v>
      </c>
      <c r="G3099" s="39">
        <f>INDEX('Crosswalk Particulates'!$E:$E,MATCH('2017 EPA Data'!$B3099,'Crosswalk Particulates'!$D:$D,0))</f>
        <v>0</v>
      </c>
      <c r="H3099" s="50">
        <f t="shared" si="48"/>
        <v>0</v>
      </c>
    </row>
    <row r="3100" spans="1:8" hidden="1">
      <c r="A3100" s="31" t="s">
        <v>2507</v>
      </c>
      <c r="B3100" s="31" t="s">
        <v>2417</v>
      </c>
      <c r="C3100" s="31" t="s">
        <v>2406</v>
      </c>
      <c r="D3100" s="41">
        <v>297.39999999999998</v>
      </c>
      <c r="E3100" s="31" t="s">
        <v>2407</v>
      </c>
      <c r="F3100" s="35" t="str">
        <f>INDEX('Crosswalk Particulates'!$B:$B,MATCH('2017 EPA Data'!A3100,'Crosswalk Particulates'!$A:$A,0))</f>
        <v>Other-EPA</v>
      </c>
      <c r="G3100" s="39">
        <f>INDEX('Crosswalk Particulates'!$E:$E,MATCH('2017 EPA Data'!$B3100,'Crosswalk Particulates'!$D:$D,0))</f>
        <v>0</v>
      </c>
      <c r="H3100" s="50">
        <f t="shared" si="48"/>
        <v>0</v>
      </c>
    </row>
    <row r="3101" spans="1:8" hidden="1">
      <c r="A3101" s="31" t="s">
        <v>2431</v>
      </c>
      <c r="B3101" s="31" t="s">
        <v>2503</v>
      </c>
      <c r="C3101" s="31" t="s">
        <v>2406</v>
      </c>
      <c r="D3101" s="41">
        <v>297.21172214454305</v>
      </c>
      <c r="E3101" s="31" t="s">
        <v>2407</v>
      </c>
      <c r="F3101" s="35" t="str">
        <f>INDEX('Crosswalk Particulates'!$B:$B,MATCH('2017 EPA Data'!A3101,'Crosswalk Particulates'!$A:$A,0))</f>
        <v>process-ngps-industry</v>
      </c>
      <c r="G3101" s="39">
        <f>INDEX('Crosswalk Particulates'!$E:$E,MATCH('2017 EPA Data'!$B3101,'Crosswalk Particulates'!$D:$D,0))</f>
        <v>0</v>
      </c>
      <c r="H3101" s="50">
        <f t="shared" si="48"/>
        <v>0</v>
      </c>
    </row>
    <row r="3102" spans="1:8" hidden="1">
      <c r="A3102" s="31" t="s">
        <v>2408</v>
      </c>
      <c r="B3102" s="31" t="s">
        <v>2476</v>
      </c>
      <c r="C3102" s="31" t="s">
        <v>2406</v>
      </c>
      <c r="D3102" s="41">
        <v>297.04631999999998</v>
      </c>
      <c r="E3102" s="31" t="s">
        <v>2407</v>
      </c>
      <c r="F3102" s="35" t="str">
        <f>INDEX('Crosswalk Particulates'!$B:$B,MATCH('2017 EPA Data'!A3102,'Crosswalk Particulates'!$A:$A,0))</f>
        <v>process-other-industry</v>
      </c>
      <c r="G3102" s="39">
        <f>INDEX('Crosswalk Particulates'!$E:$E,MATCH('2017 EPA Data'!$B3102,'Crosswalk Particulates'!$D:$D,0))</f>
        <v>0</v>
      </c>
      <c r="H3102" s="50">
        <f t="shared" si="48"/>
        <v>0</v>
      </c>
    </row>
    <row r="3103" spans="1:8" hidden="1">
      <c r="A3103" s="31" t="s">
        <v>2440</v>
      </c>
      <c r="B3103" s="31" t="s">
        <v>2530</v>
      </c>
      <c r="C3103" s="31" t="s">
        <v>2406</v>
      </c>
      <c r="D3103" s="41">
        <v>296.93772580000001</v>
      </c>
      <c r="E3103" s="31" t="s">
        <v>2407</v>
      </c>
      <c r="F3103" s="35" t="str">
        <f>INDEX('Crosswalk Particulates'!$B:$B,MATCH('2017 EPA Data'!A3103,'Crosswalk Particulates'!$A:$A,0))</f>
        <v>industry-fuel-natural gas</v>
      </c>
      <c r="G3103" s="39">
        <f>INDEX('Crosswalk Particulates'!$E:$E,MATCH('2017 EPA Data'!$B3103,'Crosswalk Particulates'!$D:$D,0))</f>
        <v>0</v>
      </c>
      <c r="H3103" s="50">
        <f t="shared" si="48"/>
        <v>0</v>
      </c>
    </row>
    <row r="3104" spans="1:8" hidden="1">
      <c r="A3104" s="31" t="s">
        <v>2538</v>
      </c>
      <c r="B3104" s="31" t="s">
        <v>2576</v>
      </c>
      <c r="C3104" s="31" t="s">
        <v>2406</v>
      </c>
      <c r="D3104" s="41">
        <v>296.8</v>
      </c>
      <c r="E3104" s="31" t="s">
        <v>2407</v>
      </c>
      <c r="F3104" s="35" t="str">
        <f>INDEX('Crosswalk Particulates'!$B:$B,MATCH('2017 EPA Data'!A3104,'Crosswalk Particulates'!$A:$A,0))</f>
        <v>Electricity Sector</v>
      </c>
      <c r="G3104" s="39">
        <f>INDEX('Crosswalk Particulates'!$E:$E,MATCH('2017 EPA Data'!$B3104,'Crosswalk Particulates'!$D:$D,0))</f>
        <v>0</v>
      </c>
      <c r="H3104" s="50">
        <f t="shared" si="48"/>
        <v>0</v>
      </c>
    </row>
    <row r="3105" spans="1:8" hidden="1">
      <c r="A3105" s="31" t="s">
        <v>2458</v>
      </c>
      <c r="B3105" s="31" t="s">
        <v>2515</v>
      </c>
      <c r="C3105" s="31" t="s">
        <v>2406</v>
      </c>
      <c r="D3105" s="41">
        <v>296.61466864537857</v>
      </c>
      <c r="E3105" s="31" t="s">
        <v>2407</v>
      </c>
      <c r="F3105" s="35" t="str">
        <f>INDEX('Crosswalk Particulates'!$B:$B,MATCH('2017 EPA Data'!A3105,'Crosswalk Particulates'!$A:$A,0))</f>
        <v>Transportation Sector</v>
      </c>
      <c r="G3105" s="39">
        <f>INDEX('Crosswalk Particulates'!$E:$E,MATCH('2017 EPA Data'!$B3105,'Crosswalk Particulates'!$D:$D,0))</f>
        <v>0</v>
      </c>
      <c r="H3105" s="50">
        <f t="shared" si="48"/>
        <v>0</v>
      </c>
    </row>
    <row r="3106" spans="1:8" hidden="1">
      <c r="A3106" s="31" t="s">
        <v>2518</v>
      </c>
      <c r="B3106" s="31" t="s">
        <v>2510</v>
      </c>
      <c r="C3106" s="31" t="s">
        <v>2406</v>
      </c>
      <c r="D3106" s="41">
        <v>296.44978202440808</v>
      </c>
      <c r="E3106" s="31" t="s">
        <v>2407</v>
      </c>
      <c r="F3106" s="35" t="str">
        <f>INDEX('Crosswalk Particulates'!$B:$B,MATCH('2017 EPA Data'!A3106,'Crosswalk Particulates'!$A:$A,0))</f>
        <v>industry-fuel-oil</v>
      </c>
      <c r="G3106" s="39">
        <f>INDEX('Crosswalk Particulates'!$E:$E,MATCH('2017 EPA Data'!$B3106,'Crosswalk Particulates'!$D:$D,0))</f>
        <v>0</v>
      </c>
      <c r="H3106" s="50">
        <f t="shared" si="48"/>
        <v>0</v>
      </c>
    </row>
    <row r="3107" spans="1:8" hidden="1">
      <c r="A3107" s="31" t="s">
        <v>2431</v>
      </c>
      <c r="B3107" s="31" t="s">
        <v>2460</v>
      </c>
      <c r="C3107" s="31" t="s">
        <v>2406</v>
      </c>
      <c r="D3107" s="41">
        <v>295.8</v>
      </c>
      <c r="E3107" s="31" t="s">
        <v>2407</v>
      </c>
      <c r="F3107" s="35" t="str">
        <f>INDEX('Crosswalk Particulates'!$B:$B,MATCH('2017 EPA Data'!A3107,'Crosswalk Particulates'!$A:$A,0))</f>
        <v>process-ngps-industry</v>
      </c>
      <c r="G3107" s="39">
        <f>INDEX('Crosswalk Particulates'!$E:$E,MATCH('2017 EPA Data'!$B3107,'Crosswalk Particulates'!$D:$D,0))</f>
        <v>0</v>
      </c>
      <c r="H3107" s="50">
        <f t="shared" si="48"/>
        <v>0</v>
      </c>
    </row>
    <row r="3108" spans="1:8" hidden="1">
      <c r="A3108" s="31" t="s">
        <v>2444</v>
      </c>
      <c r="B3108" s="31" t="s">
        <v>2632</v>
      </c>
      <c r="C3108" s="31" t="s">
        <v>2406</v>
      </c>
      <c r="D3108" s="41">
        <v>294.86200000000002</v>
      </c>
      <c r="E3108" s="31" t="s">
        <v>2407</v>
      </c>
      <c r="F3108" s="35" t="str">
        <f>INDEX('Crosswalk Particulates'!$B:$B,MATCH('2017 EPA Data'!A3108,'Crosswalk Particulates'!$A:$A,0))</f>
        <v>process-other-industry</v>
      </c>
      <c r="G3108" s="39">
        <f>INDEX('Crosswalk Particulates'!$E:$E,MATCH('2017 EPA Data'!$B3108,'Crosswalk Particulates'!$D:$D,0))</f>
        <v>0</v>
      </c>
      <c r="H3108" s="50">
        <f t="shared" si="48"/>
        <v>0</v>
      </c>
    </row>
    <row r="3109" spans="1:8" hidden="1">
      <c r="A3109" s="31" t="s">
        <v>2467</v>
      </c>
      <c r="B3109" s="31" t="s">
        <v>2673</v>
      </c>
      <c r="C3109" s="31" t="s">
        <v>2406</v>
      </c>
      <c r="D3109" s="41">
        <v>294.74</v>
      </c>
      <c r="E3109" s="31" t="s">
        <v>2407</v>
      </c>
      <c r="F3109" s="35" t="str">
        <f>INDEX('Crosswalk Particulates'!$B:$B,MATCH('2017 EPA Data'!A3109,'Crosswalk Particulates'!$A:$A,0))</f>
        <v>process-chemicals-industry</v>
      </c>
      <c r="G3109" s="39">
        <f>INDEX('Crosswalk Particulates'!$E:$E,MATCH('2017 EPA Data'!$B3109,'Crosswalk Particulates'!$D:$D,0))</f>
        <v>0</v>
      </c>
      <c r="H3109" s="50">
        <f t="shared" si="48"/>
        <v>0</v>
      </c>
    </row>
    <row r="3110" spans="1:8" hidden="1">
      <c r="A3110" s="31" t="s">
        <v>2471</v>
      </c>
      <c r="B3110" s="31" t="s">
        <v>2605</v>
      </c>
      <c r="D3110" s="41">
        <v>294.45442638884231</v>
      </c>
      <c r="E3110" s="31" t="s">
        <v>2411</v>
      </c>
      <c r="F3110" s="35" t="str">
        <f>INDEX('Crosswalk Particulates'!$B:$B,MATCH('2017 EPA Data'!A3110,'Crosswalk Particulates'!$A:$A,0))</f>
        <v>Commercial Buildings Sector</v>
      </c>
      <c r="G3110" s="39" t="str">
        <f>INDEX('Crosswalk Particulates'!$E:$E,MATCH('2017 EPA Data'!$B3110,'Crosswalk Particulates'!$D:$D,0))</f>
        <v>BC</v>
      </c>
      <c r="H3110" s="50">
        <f t="shared" si="48"/>
        <v>267124879.92383477</v>
      </c>
    </row>
    <row r="3111" spans="1:8" hidden="1">
      <c r="A3111" s="31" t="s">
        <v>2454</v>
      </c>
      <c r="B3111" s="31" t="s">
        <v>2515</v>
      </c>
      <c r="C3111" s="31" t="s">
        <v>2406</v>
      </c>
      <c r="D3111" s="41">
        <v>293.18617681732701</v>
      </c>
      <c r="E3111" s="31" t="s">
        <v>2407</v>
      </c>
      <c r="F3111" s="35" t="str">
        <f>INDEX('Crosswalk Particulates'!$B:$B,MATCH('2017 EPA Data'!A3111,'Crosswalk Particulates'!$A:$A,0))</f>
        <v>Electricity Sector</v>
      </c>
      <c r="G3111" s="39">
        <f>INDEX('Crosswalk Particulates'!$E:$E,MATCH('2017 EPA Data'!$B3111,'Crosswalk Particulates'!$D:$D,0))</f>
        <v>0</v>
      </c>
      <c r="H3111" s="50">
        <f t="shared" si="48"/>
        <v>0</v>
      </c>
    </row>
    <row r="3112" spans="1:8" hidden="1">
      <c r="A3112" s="31" t="s">
        <v>2440</v>
      </c>
      <c r="B3112" s="31" t="s">
        <v>2609</v>
      </c>
      <c r="C3112" s="31" t="s">
        <v>2406</v>
      </c>
      <c r="D3112" s="41">
        <v>293.05202995441999</v>
      </c>
      <c r="E3112" s="31" t="s">
        <v>2407</v>
      </c>
      <c r="F3112" s="35" t="str">
        <f>INDEX('Crosswalk Particulates'!$B:$B,MATCH('2017 EPA Data'!A3112,'Crosswalk Particulates'!$A:$A,0))</f>
        <v>industry-fuel-natural gas</v>
      </c>
      <c r="G3112" s="39">
        <f>INDEX('Crosswalk Particulates'!$E:$E,MATCH('2017 EPA Data'!$B3112,'Crosswalk Particulates'!$D:$D,0))</f>
        <v>0</v>
      </c>
      <c r="H3112" s="50">
        <f t="shared" si="48"/>
        <v>0</v>
      </c>
    </row>
    <row r="3113" spans="1:8" hidden="1">
      <c r="A3113" s="31" t="s">
        <v>2481</v>
      </c>
      <c r="B3113" s="31" t="s">
        <v>2571</v>
      </c>
      <c r="C3113" s="31" t="s">
        <v>2406</v>
      </c>
      <c r="D3113" s="41">
        <v>290.56</v>
      </c>
      <c r="E3113" s="31" t="s">
        <v>2407</v>
      </c>
      <c r="F3113" s="35" t="str">
        <f>INDEX('Crosswalk Particulates'!$B:$B,MATCH('2017 EPA Data'!A3113,'Crosswalk Particulates'!$A:$A,0))</f>
        <v>process-ngps-industry</v>
      </c>
      <c r="G3113" s="39">
        <f>INDEX('Crosswalk Particulates'!$E:$E,MATCH('2017 EPA Data'!$B3113,'Crosswalk Particulates'!$D:$D,0))</f>
        <v>0</v>
      </c>
      <c r="H3113" s="50">
        <f t="shared" si="48"/>
        <v>0</v>
      </c>
    </row>
    <row r="3114" spans="1:8" hidden="1">
      <c r="A3114" s="31" t="s">
        <v>2408</v>
      </c>
      <c r="B3114" s="31" t="s">
        <v>2621</v>
      </c>
      <c r="D3114" s="41">
        <v>290.53913555457058</v>
      </c>
      <c r="E3114" s="31" t="s">
        <v>2411</v>
      </c>
      <c r="F3114" s="35" t="str">
        <f>INDEX('Crosswalk Particulates'!$B:$B,MATCH('2017 EPA Data'!A3114,'Crosswalk Particulates'!$A:$A,0))</f>
        <v>process-other-industry</v>
      </c>
      <c r="G3114" s="39">
        <f>INDEX('Crosswalk Particulates'!$E:$E,MATCH('2017 EPA Data'!$B3114,'Crosswalk Particulates'!$D:$D,0))</f>
        <v>0</v>
      </c>
      <c r="H3114" s="50">
        <f t="shared" si="48"/>
        <v>263572983.60222676</v>
      </c>
    </row>
    <row r="3115" spans="1:8" hidden="1">
      <c r="A3115" s="31" t="s">
        <v>2508</v>
      </c>
      <c r="B3115" s="31" t="s">
        <v>2623</v>
      </c>
      <c r="C3115" s="31" t="s">
        <v>2406</v>
      </c>
      <c r="D3115" s="41">
        <v>289.66271999999998</v>
      </c>
      <c r="E3115" s="31" t="s">
        <v>2407</v>
      </c>
      <c r="F3115" s="35" t="str">
        <f>INDEX('Crosswalk Particulates'!$B:$B,MATCH('2017 EPA Data'!A3115,'Crosswalk Particulates'!$A:$A,0))</f>
        <v>process-iron and steel-industry</v>
      </c>
      <c r="G3115" s="39">
        <f>INDEX('Crosswalk Particulates'!$E:$E,MATCH('2017 EPA Data'!$B3115,'Crosswalk Particulates'!$D:$D,0))</f>
        <v>0</v>
      </c>
      <c r="H3115" s="50">
        <f t="shared" si="48"/>
        <v>0</v>
      </c>
    </row>
    <row r="3116" spans="1:8" hidden="1">
      <c r="A3116" s="31" t="s">
        <v>2440</v>
      </c>
      <c r="B3116" s="31" t="s">
        <v>2599</v>
      </c>
      <c r="C3116" s="31" t="s">
        <v>2406</v>
      </c>
      <c r="D3116" s="41">
        <v>288.85199999999998</v>
      </c>
      <c r="E3116" s="31" t="s">
        <v>2407</v>
      </c>
      <c r="F3116" s="35" t="str">
        <f>INDEX('Crosswalk Particulates'!$B:$B,MATCH('2017 EPA Data'!A3116,'Crosswalk Particulates'!$A:$A,0))</f>
        <v>industry-fuel-natural gas</v>
      </c>
      <c r="G3116" s="39">
        <f>INDEX('Crosswalk Particulates'!$E:$E,MATCH('2017 EPA Data'!$B3116,'Crosswalk Particulates'!$D:$D,0))</f>
        <v>0</v>
      </c>
      <c r="H3116" s="50">
        <f t="shared" si="48"/>
        <v>0</v>
      </c>
    </row>
    <row r="3117" spans="1:8" hidden="1">
      <c r="A3117" s="31" t="s">
        <v>2471</v>
      </c>
      <c r="B3117" s="31" t="s">
        <v>2468</v>
      </c>
      <c r="C3117" s="31" t="s">
        <v>2406</v>
      </c>
      <c r="D3117" s="41">
        <v>288.56599999999997</v>
      </c>
      <c r="E3117" s="31" t="s">
        <v>2407</v>
      </c>
      <c r="F3117" s="35" t="str">
        <f>INDEX('Crosswalk Particulates'!$B:$B,MATCH('2017 EPA Data'!A3117,'Crosswalk Particulates'!$A:$A,0))</f>
        <v>Commercial Buildings Sector</v>
      </c>
      <c r="G3117" s="39">
        <f>INDEX('Crosswalk Particulates'!$E:$E,MATCH('2017 EPA Data'!$B3117,'Crosswalk Particulates'!$D:$D,0))</f>
        <v>0</v>
      </c>
      <c r="H3117" s="50">
        <f t="shared" si="48"/>
        <v>0</v>
      </c>
    </row>
    <row r="3118" spans="1:8" hidden="1">
      <c r="A3118" s="31" t="s">
        <v>2435</v>
      </c>
      <c r="B3118" s="31" t="s">
        <v>2447</v>
      </c>
      <c r="C3118" s="31" t="s">
        <v>2406</v>
      </c>
      <c r="D3118" s="41">
        <v>283.66478469999998</v>
      </c>
      <c r="E3118" s="31" t="s">
        <v>2407</v>
      </c>
      <c r="F3118" s="35" t="str">
        <f>INDEX('Crosswalk Particulates'!$B:$B,MATCH('2017 EPA Data'!A3118,'Crosswalk Particulates'!$A:$A,0))</f>
        <v>process-other-industry</v>
      </c>
      <c r="G3118" s="39">
        <f>INDEX('Crosswalk Particulates'!$E:$E,MATCH('2017 EPA Data'!$B3118,'Crosswalk Particulates'!$D:$D,0))</f>
        <v>0</v>
      </c>
      <c r="H3118" s="50">
        <f t="shared" si="48"/>
        <v>0</v>
      </c>
    </row>
    <row r="3119" spans="1:8" hidden="1">
      <c r="A3119" s="31" t="s">
        <v>2467</v>
      </c>
      <c r="B3119" s="31" t="s">
        <v>2584</v>
      </c>
      <c r="C3119" s="31" t="s">
        <v>2406</v>
      </c>
      <c r="D3119" s="41">
        <v>282.72367557658112</v>
      </c>
      <c r="E3119" s="31" t="s">
        <v>2407</v>
      </c>
      <c r="F3119" s="35" t="str">
        <f>INDEX('Crosswalk Particulates'!$B:$B,MATCH('2017 EPA Data'!A3119,'Crosswalk Particulates'!$A:$A,0))</f>
        <v>process-chemicals-industry</v>
      </c>
      <c r="G3119" s="39">
        <f>INDEX('Crosswalk Particulates'!$E:$E,MATCH('2017 EPA Data'!$B3119,'Crosswalk Particulates'!$D:$D,0))</f>
        <v>0</v>
      </c>
      <c r="H3119" s="50">
        <f t="shared" si="48"/>
        <v>0</v>
      </c>
    </row>
    <row r="3120" spans="1:8" hidden="1">
      <c r="A3120" s="31" t="s">
        <v>2558</v>
      </c>
      <c r="B3120" s="31" t="s">
        <v>2534</v>
      </c>
      <c r="C3120" s="31" t="s">
        <v>2406</v>
      </c>
      <c r="D3120" s="41">
        <v>282.44228116900001</v>
      </c>
      <c r="E3120" s="31" t="s">
        <v>2407</v>
      </c>
      <c r="F3120" s="35" t="str">
        <f>INDEX('Crosswalk Particulates'!$B:$B,MATCH('2017 EPA Data'!A3120,'Crosswalk Particulates'!$A:$A,0))</f>
        <v>Commercial Buildings Sector</v>
      </c>
      <c r="G3120" s="39">
        <f>INDEX('Crosswalk Particulates'!$E:$E,MATCH('2017 EPA Data'!$B3120,'Crosswalk Particulates'!$D:$D,0))</f>
        <v>0</v>
      </c>
      <c r="H3120" s="50">
        <f t="shared" si="48"/>
        <v>0</v>
      </c>
    </row>
    <row r="3121" spans="1:8" hidden="1">
      <c r="A3121" s="31" t="s">
        <v>2444</v>
      </c>
      <c r="B3121" s="31" t="s">
        <v>2682</v>
      </c>
      <c r="C3121" s="31" t="s">
        <v>2406</v>
      </c>
      <c r="D3121" s="41">
        <v>282.226</v>
      </c>
      <c r="E3121" s="31" t="s">
        <v>2407</v>
      </c>
      <c r="F3121" s="35" t="str">
        <f>INDEX('Crosswalk Particulates'!$B:$B,MATCH('2017 EPA Data'!A3121,'Crosswalk Particulates'!$A:$A,0))</f>
        <v>process-other-industry</v>
      </c>
      <c r="G3121" s="39">
        <f>INDEX('Crosswalk Particulates'!$E:$E,MATCH('2017 EPA Data'!$B3121,'Crosswalk Particulates'!$D:$D,0))</f>
        <v>0</v>
      </c>
      <c r="H3121" s="50">
        <f t="shared" si="48"/>
        <v>0</v>
      </c>
    </row>
    <row r="3122" spans="1:8" hidden="1">
      <c r="A3122" s="31" t="s">
        <v>2508</v>
      </c>
      <c r="B3122" s="31" t="s">
        <v>2573</v>
      </c>
      <c r="C3122" s="31" t="s">
        <v>2406</v>
      </c>
      <c r="D3122" s="41">
        <v>281.39940000000001</v>
      </c>
      <c r="E3122" s="31" t="s">
        <v>2407</v>
      </c>
      <c r="F3122" s="35" t="str">
        <f>INDEX('Crosswalk Particulates'!$B:$B,MATCH('2017 EPA Data'!A3122,'Crosswalk Particulates'!$A:$A,0))</f>
        <v>process-iron and steel-industry</v>
      </c>
      <c r="G3122" s="39">
        <f>INDEX('Crosswalk Particulates'!$E:$E,MATCH('2017 EPA Data'!$B3122,'Crosswalk Particulates'!$D:$D,0))</f>
        <v>0</v>
      </c>
      <c r="H3122" s="50">
        <f t="shared" si="48"/>
        <v>0</v>
      </c>
    </row>
    <row r="3123" spans="1:8" hidden="1">
      <c r="A3123" s="31" t="s">
        <v>2496</v>
      </c>
      <c r="B3123" s="31" t="s">
        <v>2619</v>
      </c>
      <c r="C3123" s="31" t="s">
        <v>2406</v>
      </c>
      <c r="D3123" s="41">
        <v>280.85129999999998</v>
      </c>
      <c r="E3123" s="31" t="s">
        <v>2407</v>
      </c>
      <c r="F3123" s="35" t="str">
        <f>INDEX('Crosswalk Particulates'!$B:$B,MATCH('2017 EPA Data'!A3123,'Crosswalk Particulates'!$A:$A,0))</f>
        <v>process-cement-industry</v>
      </c>
      <c r="G3123" s="39">
        <f>INDEX('Crosswalk Particulates'!$E:$E,MATCH('2017 EPA Data'!$B3123,'Crosswalk Particulates'!$D:$D,0))</f>
        <v>0</v>
      </c>
      <c r="H3123" s="50">
        <f t="shared" si="48"/>
        <v>0</v>
      </c>
    </row>
    <row r="3124" spans="1:8" hidden="1">
      <c r="A3124" s="31" t="s">
        <v>2431</v>
      </c>
      <c r="B3124" s="31" t="s">
        <v>2510</v>
      </c>
      <c r="C3124" s="31" t="s">
        <v>2406</v>
      </c>
      <c r="D3124" s="41">
        <v>279.76854477452292</v>
      </c>
      <c r="E3124" s="31" t="s">
        <v>2407</v>
      </c>
      <c r="F3124" s="35" t="str">
        <f>INDEX('Crosswalk Particulates'!$B:$B,MATCH('2017 EPA Data'!A3124,'Crosswalk Particulates'!$A:$A,0))</f>
        <v>process-ngps-industry</v>
      </c>
      <c r="G3124" s="39">
        <f>INDEX('Crosswalk Particulates'!$E:$E,MATCH('2017 EPA Data'!$B3124,'Crosswalk Particulates'!$D:$D,0))</f>
        <v>0</v>
      </c>
      <c r="H3124" s="50">
        <f t="shared" si="48"/>
        <v>0</v>
      </c>
    </row>
    <row r="3125" spans="1:8" hidden="1">
      <c r="A3125" s="31" t="s">
        <v>2521</v>
      </c>
      <c r="B3125" s="31" t="s">
        <v>2561</v>
      </c>
      <c r="C3125" s="31" t="s">
        <v>2406</v>
      </c>
      <c r="D3125" s="41">
        <v>279.48733476899997</v>
      </c>
      <c r="E3125" s="31" t="s">
        <v>2407</v>
      </c>
      <c r="F3125" s="35" t="str">
        <f>INDEX('Crosswalk Particulates'!$B:$B,MATCH('2017 EPA Data'!A3125,'Crosswalk Particulates'!$A:$A,0))</f>
        <v>industry-fuel-other</v>
      </c>
      <c r="G3125" s="39">
        <f>INDEX('Crosswalk Particulates'!$E:$E,MATCH('2017 EPA Data'!$B3125,'Crosswalk Particulates'!$D:$D,0))</f>
        <v>0</v>
      </c>
      <c r="H3125" s="50">
        <f t="shared" si="48"/>
        <v>0</v>
      </c>
    </row>
    <row r="3126" spans="1:8" hidden="1">
      <c r="A3126" s="31" t="s">
        <v>2491</v>
      </c>
      <c r="B3126" s="31" t="s">
        <v>2531</v>
      </c>
      <c r="C3126" s="31" t="s">
        <v>2406</v>
      </c>
      <c r="D3126" s="41">
        <v>279.10176539999998</v>
      </c>
      <c r="E3126" s="31" t="s">
        <v>2407</v>
      </c>
      <c r="F3126" s="35" t="str">
        <f>INDEX('Crosswalk Particulates'!$B:$B,MATCH('2017 EPA Data'!A3126,'Crosswalk Particulates'!$A:$A,0))</f>
        <v>process-other-industry</v>
      </c>
      <c r="G3126" s="39">
        <f>INDEX('Crosswalk Particulates'!$E:$E,MATCH('2017 EPA Data'!$B3126,'Crosswalk Particulates'!$D:$D,0))</f>
        <v>0</v>
      </c>
      <c r="H3126" s="50">
        <f t="shared" si="48"/>
        <v>0</v>
      </c>
    </row>
    <row r="3127" spans="1:8" hidden="1">
      <c r="A3127" s="31" t="s">
        <v>2491</v>
      </c>
      <c r="B3127" s="31" t="s">
        <v>2600</v>
      </c>
      <c r="C3127" s="31" t="s">
        <v>2406</v>
      </c>
      <c r="D3127" s="41">
        <v>278.83460000000002</v>
      </c>
      <c r="E3127" s="31" t="s">
        <v>2407</v>
      </c>
      <c r="F3127" s="35" t="str">
        <f>INDEX('Crosswalk Particulates'!$B:$B,MATCH('2017 EPA Data'!A3127,'Crosswalk Particulates'!$A:$A,0))</f>
        <v>process-other-industry</v>
      </c>
      <c r="G3127" s="39">
        <f>INDEX('Crosswalk Particulates'!$E:$E,MATCH('2017 EPA Data'!$B3127,'Crosswalk Particulates'!$D:$D,0))</f>
        <v>0</v>
      </c>
      <c r="H3127" s="50">
        <f t="shared" si="48"/>
        <v>0</v>
      </c>
    </row>
    <row r="3128" spans="1:8" hidden="1">
      <c r="A3128" s="31" t="s">
        <v>2518</v>
      </c>
      <c r="B3128" s="31" t="s">
        <v>2494</v>
      </c>
      <c r="C3128" s="31" t="s">
        <v>2446</v>
      </c>
      <c r="D3128" s="41">
        <v>278.30148892966827</v>
      </c>
      <c r="E3128" s="31" t="s">
        <v>2411</v>
      </c>
      <c r="F3128" s="35" t="str">
        <f>INDEX('Crosswalk Particulates'!$B:$B,MATCH('2017 EPA Data'!A3128,'Crosswalk Particulates'!$A:$A,0))</f>
        <v>industry-fuel-oil</v>
      </c>
      <c r="G3128" s="39">
        <f>INDEX('Crosswalk Particulates'!$E:$E,MATCH('2017 EPA Data'!$B3128,'Crosswalk Particulates'!$D:$D,0))</f>
        <v>0</v>
      </c>
      <c r="H3128" s="50">
        <f t="shared" si="48"/>
        <v>252471164.12775743</v>
      </c>
    </row>
    <row r="3129" spans="1:8" hidden="1">
      <c r="A3129" s="31" t="s">
        <v>2485</v>
      </c>
      <c r="B3129" s="31" t="s">
        <v>2502</v>
      </c>
      <c r="C3129" s="31" t="s">
        <v>2406</v>
      </c>
      <c r="D3129" s="41">
        <v>278.24832426821001</v>
      </c>
      <c r="E3129" s="31" t="s">
        <v>2407</v>
      </c>
      <c r="F3129" s="35" t="str">
        <f>INDEX('Crosswalk Particulates'!$B:$B,MATCH('2017 EPA Data'!A3129,'Crosswalk Particulates'!$A:$A,0))</f>
        <v>industry-fuel-coal</v>
      </c>
      <c r="G3129" s="39">
        <f>INDEX('Crosswalk Particulates'!$E:$E,MATCH('2017 EPA Data'!$B3129,'Crosswalk Particulates'!$D:$D,0))</f>
        <v>0</v>
      </c>
      <c r="H3129" s="50">
        <f t="shared" si="48"/>
        <v>0</v>
      </c>
    </row>
    <row r="3130" spans="1:8" hidden="1">
      <c r="A3130" s="31" t="s">
        <v>2473</v>
      </c>
      <c r="B3130" s="31" t="s">
        <v>2617</v>
      </c>
      <c r="C3130" s="31" t="s">
        <v>2406</v>
      </c>
      <c r="D3130" s="41">
        <v>277.42870690405601</v>
      </c>
      <c r="E3130" s="31" t="s">
        <v>2407</v>
      </c>
      <c r="F3130" s="35" t="str">
        <f>INDEX('Crosswalk Particulates'!$B:$B,MATCH('2017 EPA Data'!A3130,'Crosswalk Particulates'!$A:$A,0))</f>
        <v>Electricity Sector</v>
      </c>
      <c r="G3130" s="39">
        <f>INDEX('Crosswalk Particulates'!$E:$E,MATCH('2017 EPA Data'!$B3130,'Crosswalk Particulates'!$D:$D,0))</f>
        <v>0</v>
      </c>
      <c r="H3130" s="50">
        <f t="shared" si="48"/>
        <v>0</v>
      </c>
    </row>
    <row r="3131" spans="1:8" hidden="1">
      <c r="A3131" s="31" t="s">
        <v>2612</v>
      </c>
      <c r="B3131" s="31" t="s">
        <v>2426</v>
      </c>
      <c r="C3131" s="31" t="s">
        <v>2406</v>
      </c>
      <c r="D3131" s="41">
        <v>276.15910793787475</v>
      </c>
      <c r="E3131" s="31" t="s">
        <v>2407</v>
      </c>
      <c r="F3131" s="35" t="str">
        <f>INDEX('Crosswalk Particulates'!$B:$B,MATCH('2017 EPA Data'!A3131,'Crosswalk Particulates'!$A:$A,0))</f>
        <v>Residential Buildings Sector</v>
      </c>
      <c r="G3131" s="39">
        <f>INDEX('Crosswalk Particulates'!$E:$E,MATCH('2017 EPA Data'!$B3131,'Crosswalk Particulates'!$D:$D,0))</f>
        <v>0</v>
      </c>
      <c r="H3131" s="50">
        <f t="shared" si="48"/>
        <v>0</v>
      </c>
    </row>
    <row r="3132" spans="1:8" hidden="1">
      <c r="A3132" s="31" t="s">
        <v>2454</v>
      </c>
      <c r="B3132" s="31" t="s">
        <v>2594</v>
      </c>
      <c r="C3132" s="31" t="s">
        <v>2406</v>
      </c>
      <c r="D3132" s="41">
        <v>272.63098600000001</v>
      </c>
      <c r="E3132" s="31" t="s">
        <v>2407</v>
      </c>
      <c r="F3132" s="35" t="str">
        <f>INDEX('Crosswalk Particulates'!$B:$B,MATCH('2017 EPA Data'!A3132,'Crosswalk Particulates'!$A:$A,0))</f>
        <v>Electricity Sector</v>
      </c>
      <c r="G3132" s="39">
        <f>INDEX('Crosswalk Particulates'!$E:$E,MATCH('2017 EPA Data'!$B3132,'Crosswalk Particulates'!$D:$D,0))</f>
        <v>0</v>
      </c>
      <c r="H3132" s="50">
        <f t="shared" si="48"/>
        <v>0</v>
      </c>
    </row>
    <row r="3133" spans="1:8" hidden="1">
      <c r="A3133" s="31" t="s">
        <v>2492</v>
      </c>
      <c r="B3133" s="31" t="s">
        <v>2542</v>
      </c>
      <c r="C3133" s="31" t="s">
        <v>2406</v>
      </c>
      <c r="D3133" s="41">
        <v>271.47780930649861</v>
      </c>
      <c r="E3133" s="31" t="s">
        <v>2407</v>
      </c>
      <c r="F3133" s="35" t="str">
        <f>INDEX('Crosswalk Particulates'!$B:$B,MATCH('2017 EPA Data'!A3133,'Crosswalk Particulates'!$A:$A,0))</f>
        <v>Transportation Sector</v>
      </c>
      <c r="G3133" s="39">
        <f>INDEX('Crosswalk Particulates'!$E:$E,MATCH('2017 EPA Data'!$B3133,'Crosswalk Particulates'!$D:$D,0))</f>
        <v>0</v>
      </c>
      <c r="H3133" s="50">
        <f t="shared" si="48"/>
        <v>0</v>
      </c>
    </row>
    <row r="3134" spans="1:8" hidden="1">
      <c r="A3134" s="31" t="s">
        <v>2492</v>
      </c>
      <c r="B3134" s="31" t="s">
        <v>2564</v>
      </c>
      <c r="C3134" s="31" t="s">
        <v>2406</v>
      </c>
      <c r="D3134" s="41">
        <v>271.47780930649861</v>
      </c>
      <c r="E3134" s="31" t="s">
        <v>2407</v>
      </c>
      <c r="F3134" s="35" t="str">
        <f>INDEX('Crosswalk Particulates'!$B:$B,MATCH('2017 EPA Data'!A3134,'Crosswalk Particulates'!$A:$A,0))</f>
        <v>Transportation Sector</v>
      </c>
      <c r="G3134" s="39">
        <f>INDEX('Crosswalk Particulates'!$E:$E,MATCH('2017 EPA Data'!$B3134,'Crosswalk Particulates'!$D:$D,0))</f>
        <v>0</v>
      </c>
      <c r="H3134" s="50">
        <f t="shared" si="48"/>
        <v>0</v>
      </c>
    </row>
    <row r="3135" spans="1:8" hidden="1">
      <c r="A3135" s="31" t="s">
        <v>2497</v>
      </c>
      <c r="B3135" s="31" t="s">
        <v>2642</v>
      </c>
      <c r="D3135" s="41">
        <v>271.42073065906027</v>
      </c>
      <c r="E3135" s="31" t="s">
        <v>2411</v>
      </c>
      <c r="F3135" s="35" t="str">
        <f>INDEX('Crosswalk Particulates'!$B:$B,MATCH('2017 EPA Data'!A3135,'Crosswalk Particulates'!$A:$A,0))</f>
        <v>Electricity Sector</v>
      </c>
      <c r="G3135" s="39">
        <f>INDEX('Crosswalk Particulates'!$E:$E,MATCH('2017 EPA Data'!$B3135,'Crosswalk Particulates'!$D:$D,0))</f>
        <v>0</v>
      </c>
      <c r="H3135" s="50">
        <f t="shared" si="48"/>
        <v>246229037.80158058</v>
      </c>
    </row>
    <row r="3136" spans="1:8" hidden="1">
      <c r="A3136" s="31" t="s">
        <v>2520</v>
      </c>
      <c r="B3136" s="31" t="s">
        <v>2605</v>
      </c>
      <c r="D3136" s="41">
        <v>271.05610961462588</v>
      </c>
      <c r="E3136" s="31" t="s">
        <v>2411</v>
      </c>
      <c r="F3136" s="35" t="str">
        <f>INDEX('Crosswalk Particulates'!$B:$B,MATCH('2017 EPA Data'!A3136,'Crosswalk Particulates'!$A:$A,0))</f>
        <v>Residential Buildings Sector</v>
      </c>
      <c r="G3136" s="39" t="str">
        <f>INDEX('Crosswalk Particulates'!$E:$E,MATCH('2017 EPA Data'!$B3136,'Crosswalk Particulates'!$D:$D,0))</f>
        <v>BC</v>
      </c>
      <c r="H3136" s="50">
        <f t="shared" si="48"/>
        <v>245898258.76080766</v>
      </c>
    </row>
    <row r="3137" spans="1:8" hidden="1">
      <c r="A3137" s="31" t="s">
        <v>2436</v>
      </c>
      <c r="B3137" s="31" t="s">
        <v>2634</v>
      </c>
      <c r="C3137" s="31" t="s">
        <v>2406</v>
      </c>
      <c r="D3137" s="41">
        <v>270.77091999999999</v>
      </c>
      <c r="E3137" s="31" t="s">
        <v>2407</v>
      </c>
      <c r="F3137" s="35" t="str">
        <f>INDEX('Crosswalk Particulates'!$B:$B,MATCH('2017 EPA Data'!A3137,'Crosswalk Particulates'!$A:$A,0))</f>
        <v>process-other-industry</v>
      </c>
      <c r="G3137" s="39">
        <f>INDEX('Crosswalk Particulates'!$E:$E,MATCH('2017 EPA Data'!$B3137,'Crosswalk Particulates'!$D:$D,0))</f>
        <v>0</v>
      </c>
      <c r="H3137" s="50">
        <f t="shared" si="48"/>
        <v>0</v>
      </c>
    </row>
    <row r="3138" spans="1:8" hidden="1">
      <c r="A3138" s="31" t="s">
        <v>2508</v>
      </c>
      <c r="B3138" s="31" t="s">
        <v>2568</v>
      </c>
      <c r="C3138" s="31" t="s">
        <v>2406</v>
      </c>
      <c r="D3138" s="41">
        <v>270.18437999999998</v>
      </c>
      <c r="E3138" s="31" t="s">
        <v>2407</v>
      </c>
      <c r="F3138" s="35" t="str">
        <f>INDEX('Crosswalk Particulates'!$B:$B,MATCH('2017 EPA Data'!A3138,'Crosswalk Particulates'!$A:$A,0))</f>
        <v>process-iron and steel-industry</v>
      </c>
      <c r="G3138" s="39">
        <f>INDEX('Crosswalk Particulates'!$E:$E,MATCH('2017 EPA Data'!$B3138,'Crosswalk Particulates'!$D:$D,0))</f>
        <v>0</v>
      </c>
      <c r="H3138" s="50">
        <f t="shared" si="48"/>
        <v>0</v>
      </c>
    </row>
    <row r="3139" spans="1:8" hidden="1">
      <c r="A3139" s="31" t="s">
        <v>2442</v>
      </c>
      <c r="B3139" s="31" t="s">
        <v>2425</v>
      </c>
      <c r="C3139" s="31" t="s">
        <v>2406</v>
      </c>
      <c r="D3139" s="41">
        <v>269.73224800000003</v>
      </c>
      <c r="E3139" s="31" t="s">
        <v>2407</v>
      </c>
      <c r="F3139" s="35" t="str">
        <f>INDEX('Crosswalk Particulates'!$B:$B,MATCH('2017 EPA Data'!A3139,'Crosswalk Particulates'!$A:$A,0))</f>
        <v>process-other-industry</v>
      </c>
      <c r="G3139" s="39">
        <f>INDEX('Crosswalk Particulates'!$E:$E,MATCH('2017 EPA Data'!$B3139,'Crosswalk Particulates'!$D:$D,0))</f>
        <v>0</v>
      </c>
      <c r="H3139" s="50">
        <f t="shared" si="48"/>
        <v>0</v>
      </c>
    </row>
    <row r="3140" spans="1:8" hidden="1">
      <c r="A3140" s="31" t="s">
        <v>2431</v>
      </c>
      <c r="B3140" s="31" t="s">
        <v>2494</v>
      </c>
      <c r="C3140" s="31" t="s">
        <v>2446</v>
      </c>
      <c r="D3140" s="41">
        <v>269.08136567631198</v>
      </c>
      <c r="E3140" s="31" t="s">
        <v>2411</v>
      </c>
      <c r="F3140" s="35" t="str">
        <f>INDEX('Crosswalk Particulates'!$B:$B,MATCH('2017 EPA Data'!A3140,'Crosswalk Particulates'!$A:$A,0))</f>
        <v>process-ngps-industry</v>
      </c>
      <c r="G3140" s="39">
        <f>INDEX('Crosswalk Particulates'!$E:$E,MATCH('2017 EPA Data'!$B3140,'Crosswalk Particulates'!$D:$D,0))</f>
        <v>0</v>
      </c>
      <c r="H3140" s="50">
        <f t="shared" ref="H3140:H3203" si="49">IF(E3140="TON",D3140/metricton_to_shortton,0)*10^6</f>
        <v>244106799.06406727</v>
      </c>
    </row>
    <row r="3141" spans="1:8" hidden="1">
      <c r="A3141" s="31" t="s">
        <v>2475</v>
      </c>
      <c r="B3141" s="31" t="s">
        <v>2561</v>
      </c>
      <c r="C3141" s="31" t="s">
        <v>2406</v>
      </c>
      <c r="D3141" s="41">
        <v>267.4904204497708</v>
      </c>
      <c r="E3141" s="31" t="s">
        <v>2407</v>
      </c>
      <c r="F3141" s="35" t="str">
        <f>INDEX('Crosswalk Particulates'!$B:$B,MATCH('2017 EPA Data'!A3141,'Crosswalk Particulates'!$A:$A,0))</f>
        <v>process-other-industry</v>
      </c>
      <c r="G3141" s="39">
        <f>INDEX('Crosswalk Particulates'!$E:$E,MATCH('2017 EPA Data'!$B3141,'Crosswalk Particulates'!$D:$D,0))</f>
        <v>0</v>
      </c>
      <c r="H3141" s="50">
        <f t="shared" si="49"/>
        <v>0</v>
      </c>
    </row>
    <row r="3142" spans="1:8" hidden="1">
      <c r="A3142" s="31" t="s">
        <v>2496</v>
      </c>
      <c r="B3142" s="31" t="s">
        <v>2451</v>
      </c>
      <c r="C3142" s="31" t="s">
        <v>2406</v>
      </c>
      <c r="D3142" s="41">
        <v>267.33859999999999</v>
      </c>
      <c r="E3142" s="31" t="s">
        <v>2407</v>
      </c>
      <c r="F3142" s="35" t="str">
        <f>INDEX('Crosswalk Particulates'!$B:$B,MATCH('2017 EPA Data'!A3142,'Crosswalk Particulates'!$A:$A,0))</f>
        <v>process-cement-industry</v>
      </c>
      <c r="G3142" s="39">
        <f>INDEX('Crosswalk Particulates'!$E:$E,MATCH('2017 EPA Data'!$B3142,'Crosswalk Particulates'!$D:$D,0))</f>
        <v>0</v>
      </c>
      <c r="H3142" s="50">
        <f t="shared" si="49"/>
        <v>0</v>
      </c>
    </row>
    <row r="3143" spans="1:8" hidden="1">
      <c r="A3143" s="31" t="s">
        <v>2497</v>
      </c>
      <c r="B3143" s="31" t="s">
        <v>2451</v>
      </c>
      <c r="C3143" s="31" t="s">
        <v>2406</v>
      </c>
      <c r="D3143" s="41">
        <v>266.91987875000001</v>
      </c>
      <c r="E3143" s="31" t="s">
        <v>2407</v>
      </c>
      <c r="F3143" s="35" t="str">
        <f>INDEX('Crosswalk Particulates'!$B:$B,MATCH('2017 EPA Data'!A3143,'Crosswalk Particulates'!$A:$A,0))</f>
        <v>Electricity Sector</v>
      </c>
      <c r="G3143" s="39">
        <f>INDEX('Crosswalk Particulates'!$E:$E,MATCH('2017 EPA Data'!$B3143,'Crosswalk Particulates'!$D:$D,0))</f>
        <v>0</v>
      </c>
      <c r="H3143" s="50">
        <f t="shared" si="49"/>
        <v>0</v>
      </c>
    </row>
    <row r="3144" spans="1:8" hidden="1">
      <c r="A3144" s="31" t="s">
        <v>2461</v>
      </c>
      <c r="B3144" s="31" t="s">
        <v>2531</v>
      </c>
      <c r="C3144" s="31" t="s">
        <v>2406</v>
      </c>
      <c r="D3144" s="41">
        <v>265.89</v>
      </c>
      <c r="E3144" s="31" t="s">
        <v>2407</v>
      </c>
      <c r="F3144" s="35" t="str">
        <f>INDEX('Crosswalk Particulates'!$B:$B,MATCH('2017 EPA Data'!A3144,'Crosswalk Particulates'!$A:$A,0))</f>
        <v>process-other-industry</v>
      </c>
      <c r="G3144" s="39">
        <f>INDEX('Crosswalk Particulates'!$E:$E,MATCH('2017 EPA Data'!$B3144,'Crosswalk Particulates'!$D:$D,0))</f>
        <v>0</v>
      </c>
      <c r="H3144" s="50">
        <f t="shared" si="49"/>
        <v>0</v>
      </c>
    </row>
    <row r="3145" spans="1:8" hidden="1">
      <c r="A3145" s="31" t="s">
        <v>2521</v>
      </c>
      <c r="B3145" s="31" t="s">
        <v>2628</v>
      </c>
      <c r="C3145" s="31" t="s">
        <v>2406</v>
      </c>
      <c r="D3145" s="41">
        <v>265.82826476029999</v>
      </c>
      <c r="E3145" s="31" t="s">
        <v>2407</v>
      </c>
      <c r="F3145" s="35" t="str">
        <f>INDEX('Crosswalk Particulates'!$B:$B,MATCH('2017 EPA Data'!A3145,'Crosswalk Particulates'!$A:$A,0))</f>
        <v>industry-fuel-other</v>
      </c>
      <c r="G3145" s="39">
        <f>INDEX('Crosswalk Particulates'!$E:$E,MATCH('2017 EPA Data'!$B3145,'Crosswalk Particulates'!$D:$D,0))</f>
        <v>0</v>
      </c>
      <c r="H3145" s="50">
        <f t="shared" si="49"/>
        <v>0</v>
      </c>
    </row>
    <row r="3146" spans="1:8" hidden="1">
      <c r="A3146" s="31" t="s">
        <v>2442</v>
      </c>
      <c r="B3146" s="31" t="s">
        <v>2555</v>
      </c>
      <c r="C3146" s="31" t="s">
        <v>2406</v>
      </c>
      <c r="D3146" s="41">
        <v>264.31875000000002</v>
      </c>
      <c r="E3146" s="31" t="s">
        <v>2407</v>
      </c>
      <c r="F3146" s="35" t="str">
        <f>INDEX('Crosswalk Particulates'!$B:$B,MATCH('2017 EPA Data'!A3146,'Crosswalk Particulates'!$A:$A,0))</f>
        <v>process-other-industry</v>
      </c>
      <c r="G3146" s="39">
        <f>INDEX('Crosswalk Particulates'!$E:$E,MATCH('2017 EPA Data'!$B3146,'Crosswalk Particulates'!$D:$D,0))</f>
        <v>0</v>
      </c>
      <c r="H3146" s="50">
        <f t="shared" si="49"/>
        <v>0</v>
      </c>
    </row>
    <row r="3147" spans="1:8" hidden="1">
      <c r="A3147" s="31" t="s">
        <v>2423</v>
      </c>
      <c r="B3147" s="31" t="s">
        <v>2642</v>
      </c>
      <c r="D3147" s="41">
        <v>262.73986981297548</v>
      </c>
      <c r="E3147" s="31" t="s">
        <v>2411</v>
      </c>
      <c r="F3147" s="35" t="str">
        <f>INDEX('Crosswalk Particulates'!$B:$B,MATCH('2017 EPA Data'!A3147,'Crosswalk Particulates'!$A:$A,0))</f>
        <v>Other-EPA</v>
      </c>
      <c r="G3147" s="39">
        <f>INDEX('Crosswalk Particulates'!$E:$E,MATCH('2017 EPA Data'!$B3147,'Crosswalk Particulates'!$D:$D,0))</f>
        <v>0</v>
      </c>
      <c r="H3147" s="50">
        <f t="shared" si="49"/>
        <v>238353883.94641754</v>
      </c>
    </row>
    <row r="3148" spans="1:8" hidden="1">
      <c r="A3148" s="31" t="s">
        <v>2427</v>
      </c>
      <c r="B3148" s="31" t="s">
        <v>2502</v>
      </c>
      <c r="C3148" s="31" t="s">
        <v>2406</v>
      </c>
      <c r="D3148" s="41">
        <v>262</v>
      </c>
      <c r="E3148" s="31" t="s">
        <v>2407</v>
      </c>
      <c r="F3148" s="35" t="str">
        <f>INDEX('Crosswalk Particulates'!$B:$B,MATCH('2017 EPA Data'!A3148,'Crosswalk Particulates'!$A:$A,0))</f>
        <v>process-other-industry</v>
      </c>
      <c r="G3148" s="39">
        <f>INDEX('Crosswalk Particulates'!$E:$E,MATCH('2017 EPA Data'!$B3148,'Crosswalk Particulates'!$D:$D,0))</f>
        <v>0</v>
      </c>
      <c r="H3148" s="50">
        <f t="shared" si="49"/>
        <v>0</v>
      </c>
    </row>
    <row r="3149" spans="1:8" hidden="1">
      <c r="A3149" s="31" t="s">
        <v>2554</v>
      </c>
      <c r="B3149" s="31" t="s">
        <v>2573</v>
      </c>
      <c r="C3149" s="31" t="s">
        <v>2406</v>
      </c>
      <c r="D3149" s="41">
        <v>261.79756098127103</v>
      </c>
      <c r="E3149" s="31" t="s">
        <v>2407</v>
      </c>
      <c r="F3149" s="35" t="str">
        <f>INDEX('Crosswalk Particulates'!$B:$B,MATCH('2017 EPA Data'!A3149,'Crosswalk Particulates'!$A:$A,0))</f>
        <v>Commercial Buildings Sector</v>
      </c>
      <c r="G3149" s="39">
        <f>INDEX('Crosswalk Particulates'!$E:$E,MATCH('2017 EPA Data'!$B3149,'Crosswalk Particulates'!$D:$D,0))</f>
        <v>0</v>
      </c>
      <c r="H3149" s="50">
        <f t="shared" si="49"/>
        <v>0</v>
      </c>
    </row>
    <row r="3150" spans="1:8" hidden="1">
      <c r="A3150" s="31" t="s">
        <v>2558</v>
      </c>
      <c r="B3150" s="31" t="s">
        <v>2405</v>
      </c>
      <c r="C3150" s="31" t="s">
        <v>2406</v>
      </c>
      <c r="D3150" s="41">
        <v>261.51943080000001</v>
      </c>
      <c r="E3150" s="31" t="s">
        <v>2407</v>
      </c>
      <c r="F3150" s="35" t="str">
        <f>INDEX('Crosswalk Particulates'!$B:$B,MATCH('2017 EPA Data'!A3150,'Crosswalk Particulates'!$A:$A,0))</f>
        <v>Commercial Buildings Sector</v>
      </c>
      <c r="G3150" s="39">
        <f>INDEX('Crosswalk Particulates'!$E:$E,MATCH('2017 EPA Data'!$B3150,'Crosswalk Particulates'!$D:$D,0))</f>
        <v>0</v>
      </c>
      <c r="H3150" s="50">
        <f t="shared" si="49"/>
        <v>0</v>
      </c>
    </row>
    <row r="3151" spans="1:8" hidden="1">
      <c r="A3151" s="31" t="s">
        <v>2448</v>
      </c>
      <c r="B3151" s="31" t="s">
        <v>2625</v>
      </c>
      <c r="C3151" s="31" t="s">
        <v>2406</v>
      </c>
      <c r="D3151" s="41">
        <v>260.40001696600001</v>
      </c>
      <c r="E3151" s="31" t="s">
        <v>2407</v>
      </c>
      <c r="F3151" s="35" t="str">
        <f>INDEX('Crosswalk Particulates'!$B:$B,MATCH('2017 EPA Data'!A3151,'Crosswalk Particulates'!$A:$A,0))</f>
        <v>process-waste-industry</v>
      </c>
      <c r="G3151" s="39">
        <f>INDEX('Crosswalk Particulates'!$E:$E,MATCH('2017 EPA Data'!$B3151,'Crosswalk Particulates'!$D:$D,0))</f>
        <v>0</v>
      </c>
      <c r="H3151" s="50">
        <f t="shared" si="49"/>
        <v>0</v>
      </c>
    </row>
    <row r="3152" spans="1:8" hidden="1">
      <c r="A3152" s="31" t="s">
        <v>2436</v>
      </c>
      <c r="B3152" s="31" t="s">
        <v>2594</v>
      </c>
      <c r="C3152" s="31" t="s">
        <v>2406</v>
      </c>
      <c r="D3152" s="41">
        <v>259.8293524</v>
      </c>
      <c r="E3152" s="31" t="s">
        <v>2407</v>
      </c>
      <c r="F3152" s="35" t="str">
        <f>INDEX('Crosswalk Particulates'!$B:$B,MATCH('2017 EPA Data'!A3152,'Crosswalk Particulates'!$A:$A,0))</f>
        <v>process-other-industry</v>
      </c>
      <c r="G3152" s="39">
        <f>INDEX('Crosswalk Particulates'!$E:$E,MATCH('2017 EPA Data'!$B3152,'Crosswalk Particulates'!$D:$D,0))</f>
        <v>0</v>
      </c>
      <c r="H3152" s="50">
        <f t="shared" si="49"/>
        <v>0</v>
      </c>
    </row>
    <row r="3153" spans="1:8" hidden="1">
      <c r="A3153" s="31" t="s">
        <v>2508</v>
      </c>
      <c r="B3153" s="31" t="s">
        <v>2509</v>
      </c>
      <c r="C3153" s="31" t="s">
        <v>2406</v>
      </c>
      <c r="D3153" s="41">
        <v>258.46630479999999</v>
      </c>
      <c r="E3153" s="31" t="s">
        <v>2407</v>
      </c>
      <c r="F3153" s="35" t="str">
        <f>INDEX('Crosswalk Particulates'!$B:$B,MATCH('2017 EPA Data'!A3153,'Crosswalk Particulates'!$A:$A,0))</f>
        <v>process-iron and steel-industry</v>
      </c>
      <c r="G3153" s="39">
        <f>INDEX('Crosswalk Particulates'!$E:$E,MATCH('2017 EPA Data'!$B3153,'Crosswalk Particulates'!$D:$D,0))</f>
        <v>0</v>
      </c>
      <c r="H3153" s="50">
        <f t="shared" si="49"/>
        <v>0</v>
      </c>
    </row>
    <row r="3154" spans="1:8" hidden="1">
      <c r="A3154" s="31" t="s">
        <v>2497</v>
      </c>
      <c r="B3154" s="31" t="s">
        <v>2561</v>
      </c>
      <c r="C3154" s="31" t="s">
        <v>2406</v>
      </c>
      <c r="D3154" s="41">
        <v>257.54760099999999</v>
      </c>
      <c r="E3154" s="31" t="s">
        <v>2407</v>
      </c>
      <c r="F3154" s="35" t="str">
        <f>INDEX('Crosswalk Particulates'!$B:$B,MATCH('2017 EPA Data'!A3154,'Crosswalk Particulates'!$A:$A,0))</f>
        <v>Electricity Sector</v>
      </c>
      <c r="G3154" s="39">
        <f>INDEX('Crosswalk Particulates'!$E:$E,MATCH('2017 EPA Data'!$B3154,'Crosswalk Particulates'!$D:$D,0))</f>
        <v>0</v>
      </c>
      <c r="H3154" s="50">
        <f t="shared" si="49"/>
        <v>0</v>
      </c>
    </row>
    <row r="3155" spans="1:8" hidden="1">
      <c r="A3155" s="31" t="s">
        <v>2434</v>
      </c>
      <c r="B3155" s="31" t="s">
        <v>2642</v>
      </c>
      <c r="D3155" s="41">
        <v>255.59355868194692</v>
      </c>
      <c r="E3155" s="31" t="s">
        <v>2411</v>
      </c>
      <c r="F3155" s="35" t="str">
        <f>INDEX('Crosswalk Particulates'!$B:$B,MATCH('2017 EPA Data'!A3155,'Crosswalk Particulates'!$A:$A,0))</f>
        <v>Transportation Sector</v>
      </c>
      <c r="G3155" s="39">
        <f>INDEX('Crosswalk Particulates'!$E:$E,MATCH('2017 EPA Data'!$B3155,'Crosswalk Particulates'!$D:$D,0))</f>
        <v>0</v>
      </c>
      <c r="H3155" s="50">
        <f t="shared" si="49"/>
        <v>231870851.83110645</v>
      </c>
    </row>
    <row r="3156" spans="1:8" hidden="1">
      <c r="A3156" s="31" t="s">
        <v>2436</v>
      </c>
      <c r="B3156" s="31" t="s">
        <v>2690</v>
      </c>
      <c r="C3156" s="31" t="s">
        <v>2406</v>
      </c>
      <c r="D3156" s="41">
        <v>255.2</v>
      </c>
      <c r="E3156" s="31" t="s">
        <v>2407</v>
      </c>
      <c r="F3156" s="35" t="str">
        <f>INDEX('Crosswalk Particulates'!$B:$B,MATCH('2017 EPA Data'!A3156,'Crosswalk Particulates'!$A:$A,0))</f>
        <v>process-other-industry</v>
      </c>
      <c r="G3156" s="39">
        <f>INDEX('Crosswalk Particulates'!$E:$E,MATCH('2017 EPA Data'!$B3156,'Crosswalk Particulates'!$D:$D,0))</f>
        <v>0</v>
      </c>
      <c r="H3156" s="50">
        <f t="shared" si="49"/>
        <v>0</v>
      </c>
    </row>
    <row r="3157" spans="1:8" hidden="1">
      <c r="A3157" s="31" t="s">
        <v>2558</v>
      </c>
      <c r="B3157" s="31" t="s">
        <v>2523</v>
      </c>
      <c r="D3157" s="41">
        <v>253.2449629900388</v>
      </c>
      <c r="E3157" s="31" t="s">
        <v>2411</v>
      </c>
      <c r="F3157" s="35" t="str">
        <f>INDEX('Crosswalk Particulates'!$B:$B,MATCH('2017 EPA Data'!A3157,'Crosswalk Particulates'!$A:$A,0))</f>
        <v>Commercial Buildings Sector</v>
      </c>
      <c r="G3157" s="39" t="str">
        <f>INDEX('Crosswalk Particulates'!$E:$E,MATCH('2017 EPA Data'!$B3157,'Crosswalk Particulates'!$D:$D,0))</f>
        <v>OC</v>
      </c>
      <c r="H3157" s="50">
        <f t="shared" si="49"/>
        <v>229740239.12514523</v>
      </c>
    </row>
    <row r="3158" spans="1:8" hidden="1">
      <c r="A3158" s="31" t="s">
        <v>2440</v>
      </c>
      <c r="B3158" s="31" t="s">
        <v>2576</v>
      </c>
      <c r="C3158" s="31" t="s">
        <v>2406</v>
      </c>
      <c r="D3158" s="41">
        <v>252.85579999999999</v>
      </c>
      <c r="E3158" s="31" t="s">
        <v>2407</v>
      </c>
      <c r="F3158" s="35" t="str">
        <f>INDEX('Crosswalk Particulates'!$B:$B,MATCH('2017 EPA Data'!A3158,'Crosswalk Particulates'!$A:$A,0))</f>
        <v>industry-fuel-natural gas</v>
      </c>
      <c r="G3158" s="39">
        <f>INDEX('Crosswalk Particulates'!$E:$E,MATCH('2017 EPA Data'!$B3158,'Crosswalk Particulates'!$D:$D,0))</f>
        <v>0</v>
      </c>
      <c r="H3158" s="50">
        <f t="shared" si="49"/>
        <v>0</v>
      </c>
    </row>
    <row r="3159" spans="1:8" hidden="1">
      <c r="A3159" s="31" t="s">
        <v>2434</v>
      </c>
      <c r="B3159" s="31" t="s">
        <v>2587</v>
      </c>
      <c r="C3159" s="31" t="s">
        <v>2410</v>
      </c>
      <c r="D3159" s="41">
        <v>252.10127987226235</v>
      </c>
      <c r="E3159" s="31" t="s">
        <v>2411</v>
      </c>
      <c r="F3159" s="35" t="str">
        <f>INDEX('Crosswalk Particulates'!$B:$B,MATCH('2017 EPA Data'!A3159,'Crosswalk Particulates'!$A:$A,0))</f>
        <v>Transportation Sector</v>
      </c>
      <c r="G3159" s="39" t="str">
        <f>INDEX('Crosswalk Particulates'!$E:$E,MATCH('2017 EPA Data'!$B3159,'Crosswalk Particulates'!$D:$D,0))</f>
        <v>N2O</v>
      </c>
      <c r="H3159" s="50">
        <f t="shared" si="49"/>
        <v>228702706.01941592</v>
      </c>
    </row>
    <row r="3160" spans="1:8" hidden="1">
      <c r="A3160" s="31" t="s">
        <v>2448</v>
      </c>
      <c r="B3160" s="31" t="s">
        <v>2593</v>
      </c>
      <c r="C3160" s="31" t="s">
        <v>2406</v>
      </c>
      <c r="D3160" s="41">
        <v>251.77184643706403</v>
      </c>
      <c r="E3160" s="31" t="s">
        <v>2407</v>
      </c>
      <c r="F3160" s="35" t="str">
        <f>INDEX('Crosswalk Particulates'!$B:$B,MATCH('2017 EPA Data'!A3160,'Crosswalk Particulates'!$A:$A,0))</f>
        <v>process-waste-industry</v>
      </c>
      <c r="G3160" s="39">
        <f>INDEX('Crosswalk Particulates'!$E:$E,MATCH('2017 EPA Data'!$B3160,'Crosswalk Particulates'!$D:$D,0))</f>
        <v>0</v>
      </c>
      <c r="H3160" s="50">
        <f t="shared" si="49"/>
        <v>0</v>
      </c>
    </row>
    <row r="3161" spans="1:8" hidden="1">
      <c r="A3161" s="31" t="s">
        <v>2558</v>
      </c>
      <c r="B3161" s="31" t="s">
        <v>2464</v>
      </c>
      <c r="C3161" s="31" t="s">
        <v>2406</v>
      </c>
      <c r="D3161" s="41">
        <v>251.08964420000001</v>
      </c>
      <c r="E3161" s="31" t="s">
        <v>2407</v>
      </c>
      <c r="F3161" s="35" t="str">
        <f>INDEX('Crosswalk Particulates'!$B:$B,MATCH('2017 EPA Data'!A3161,'Crosswalk Particulates'!$A:$A,0))</f>
        <v>Commercial Buildings Sector</v>
      </c>
      <c r="G3161" s="39">
        <f>INDEX('Crosswalk Particulates'!$E:$E,MATCH('2017 EPA Data'!$B3161,'Crosswalk Particulates'!$D:$D,0))</f>
        <v>0</v>
      </c>
      <c r="H3161" s="50">
        <f t="shared" si="49"/>
        <v>0</v>
      </c>
    </row>
    <row r="3162" spans="1:8" hidden="1">
      <c r="A3162" s="31" t="s">
        <v>2471</v>
      </c>
      <c r="B3162" s="31" t="s">
        <v>2671</v>
      </c>
      <c r="C3162" s="31" t="s">
        <v>2406</v>
      </c>
      <c r="D3162" s="41">
        <v>250.4</v>
      </c>
      <c r="E3162" s="31" t="s">
        <v>2407</v>
      </c>
      <c r="F3162" s="35" t="str">
        <f>INDEX('Crosswalk Particulates'!$B:$B,MATCH('2017 EPA Data'!A3162,'Crosswalk Particulates'!$A:$A,0))</f>
        <v>Commercial Buildings Sector</v>
      </c>
      <c r="G3162" s="39">
        <f>INDEX('Crosswalk Particulates'!$E:$E,MATCH('2017 EPA Data'!$B3162,'Crosswalk Particulates'!$D:$D,0))</f>
        <v>0</v>
      </c>
      <c r="H3162" s="50">
        <f t="shared" si="49"/>
        <v>0</v>
      </c>
    </row>
    <row r="3163" spans="1:8" hidden="1">
      <c r="A3163" s="31" t="s">
        <v>2518</v>
      </c>
      <c r="B3163" s="31" t="s">
        <v>2432</v>
      </c>
      <c r="C3163" s="31" t="s">
        <v>2406</v>
      </c>
      <c r="D3163" s="41">
        <v>250</v>
      </c>
      <c r="E3163" s="31" t="s">
        <v>2407</v>
      </c>
      <c r="F3163" s="35" t="str">
        <f>INDEX('Crosswalk Particulates'!$B:$B,MATCH('2017 EPA Data'!A3163,'Crosswalk Particulates'!$A:$A,0))</f>
        <v>industry-fuel-oil</v>
      </c>
      <c r="G3163" s="39">
        <f>INDEX('Crosswalk Particulates'!$E:$E,MATCH('2017 EPA Data'!$B3163,'Crosswalk Particulates'!$D:$D,0))</f>
        <v>0</v>
      </c>
      <c r="H3163" s="50">
        <f t="shared" si="49"/>
        <v>0</v>
      </c>
    </row>
    <row r="3164" spans="1:8" hidden="1">
      <c r="A3164" s="31" t="s">
        <v>2427</v>
      </c>
      <c r="B3164" s="31" t="s">
        <v>2572</v>
      </c>
      <c r="C3164" s="31" t="s">
        <v>2406</v>
      </c>
      <c r="D3164" s="41">
        <v>250</v>
      </c>
      <c r="E3164" s="31" t="s">
        <v>2407</v>
      </c>
      <c r="F3164" s="35" t="str">
        <f>INDEX('Crosswalk Particulates'!$B:$B,MATCH('2017 EPA Data'!A3164,'Crosswalk Particulates'!$A:$A,0))</f>
        <v>process-other-industry</v>
      </c>
      <c r="G3164" s="39">
        <f>INDEX('Crosswalk Particulates'!$E:$E,MATCH('2017 EPA Data'!$B3164,'Crosswalk Particulates'!$D:$D,0))</f>
        <v>0</v>
      </c>
      <c r="H3164" s="50">
        <f t="shared" si="49"/>
        <v>0</v>
      </c>
    </row>
    <row r="3165" spans="1:8" hidden="1">
      <c r="A3165" s="31" t="s">
        <v>2442</v>
      </c>
      <c r="B3165" s="31" t="s">
        <v>2464</v>
      </c>
      <c r="C3165" s="31" t="s">
        <v>2406</v>
      </c>
      <c r="D3165" s="41">
        <v>249.2</v>
      </c>
      <c r="E3165" s="31" t="s">
        <v>2407</v>
      </c>
      <c r="F3165" s="35" t="str">
        <f>INDEX('Crosswalk Particulates'!$B:$B,MATCH('2017 EPA Data'!A3165,'Crosswalk Particulates'!$A:$A,0))</f>
        <v>process-other-industry</v>
      </c>
      <c r="G3165" s="39">
        <f>INDEX('Crosswalk Particulates'!$E:$E,MATCH('2017 EPA Data'!$B3165,'Crosswalk Particulates'!$D:$D,0))</f>
        <v>0</v>
      </c>
      <c r="H3165" s="50">
        <f t="shared" si="49"/>
        <v>0</v>
      </c>
    </row>
    <row r="3166" spans="1:8" hidden="1">
      <c r="A3166" s="31" t="s">
        <v>2442</v>
      </c>
      <c r="B3166" s="31" t="s">
        <v>2585</v>
      </c>
      <c r="C3166" s="31" t="s">
        <v>2406</v>
      </c>
      <c r="D3166" s="41">
        <v>247.73500000000001</v>
      </c>
      <c r="E3166" s="31" t="s">
        <v>2407</v>
      </c>
      <c r="F3166" s="35" t="str">
        <f>INDEX('Crosswalk Particulates'!$B:$B,MATCH('2017 EPA Data'!A3166,'Crosswalk Particulates'!$A:$A,0))</f>
        <v>process-other-industry</v>
      </c>
      <c r="G3166" s="39">
        <f>INDEX('Crosswalk Particulates'!$E:$E,MATCH('2017 EPA Data'!$B3166,'Crosswalk Particulates'!$D:$D,0))</f>
        <v>0</v>
      </c>
      <c r="H3166" s="50">
        <f t="shared" si="49"/>
        <v>0</v>
      </c>
    </row>
    <row r="3167" spans="1:8" hidden="1">
      <c r="A3167" s="31" t="s">
        <v>2475</v>
      </c>
      <c r="B3167" s="31" t="s">
        <v>2586</v>
      </c>
      <c r="C3167" s="31" t="s">
        <v>2406</v>
      </c>
      <c r="D3167" s="41">
        <v>247.50290000000001</v>
      </c>
      <c r="E3167" s="31" t="s">
        <v>2407</v>
      </c>
      <c r="F3167" s="35" t="str">
        <f>INDEX('Crosswalk Particulates'!$B:$B,MATCH('2017 EPA Data'!A3167,'Crosswalk Particulates'!$A:$A,0))</f>
        <v>process-other-industry</v>
      </c>
      <c r="G3167" s="39">
        <f>INDEX('Crosswalk Particulates'!$E:$E,MATCH('2017 EPA Data'!$B3167,'Crosswalk Particulates'!$D:$D,0))</f>
        <v>0</v>
      </c>
      <c r="H3167" s="50">
        <f t="shared" si="49"/>
        <v>0</v>
      </c>
    </row>
    <row r="3168" spans="1:8" hidden="1">
      <c r="A3168" s="31" t="s">
        <v>2491</v>
      </c>
      <c r="B3168" s="31" t="s">
        <v>2456</v>
      </c>
      <c r="C3168" s="31" t="s">
        <v>2406</v>
      </c>
      <c r="D3168" s="41">
        <v>244</v>
      </c>
      <c r="E3168" s="31" t="s">
        <v>2407</v>
      </c>
      <c r="F3168" s="35" t="str">
        <f>INDEX('Crosswalk Particulates'!$B:$B,MATCH('2017 EPA Data'!A3168,'Crosswalk Particulates'!$A:$A,0))</f>
        <v>process-other-industry</v>
      </c>
      <c r="G3168" s="39">
        <f>INDEX('Crosswalk Particulates'!$E:$E,MATCH('2017 EPA Data'!$B3168,'Crosswalk Particulates'!$D:$D,0))</f>
        <v>0</v>
      </c>
      <c r="H3168" s="50">
        <f t="shared" si="49"/>
        <v>0</v>
      </c>
    </row>
    <row r="3169" spans="1:8" hidden="1">
      <c r="A3169" s="31" t="s">
        <v>2538</v>
      </c>
      <c r="B3169" s="31" t="s">
        <v>2555</v>
      </c>
      <c r="C3169" s="31" t="s">
        <v>2406</v>
      </c>
      <c r="D3169" s="41">
        <v>243</v>
      </c>
      <c r="E3169" s="31" t="s">
        <v>2407</v>
      </c>
      <c r="F3169" s="35" t="str">
        <f>INDEX('Crosswalk Particulates'!$B:$B,MATCH('2017 EPA Data'!A3169,'Crosswalk Particulates'!$A:$A,0))</f>
        <v>Electricity Sector</v>
      </c>
      <c r="G3169" s="39">
        <f>INDEX('Crosswalk Particulates'!$E:$E,MATCH('2017 EPA Data'!$B3169,'Crosswalk Particulates'!$D:$D,0))</f>
        <v>0</v>
      </c>
      <c r="H3169" s="50">
        <f t="shared" si="49"/>
        <v>0</v>
      </c>
    </row>
    <row r="3170" spans="1:8" hidden="1">
      <c r="A3170" s="31" t="s">
        <v>2554</v>
      </c>
      <c r="B3170" s="31" t="s">
        <v>2526</v>
      </c>
      <c r="C3170" s="31" t="s">
        <v>2406</v>
      </c>
      <c r="D3170" s="41">
        <v>242.31910169614812</v>
      </c>
      <c r="E3170" s="31" t="s">
        <v>2407</v>
      </c>
      <c r="F3170" s="35" t="str">
        <f>INDEX('Crosswalk Particulates'!$B:$B,MATCH('2017 EPA Data'!A3170,'Crosswalk Particulates'!$A:$A,0))</f>
        <v>Commercial Buildings Sector</v>
      </c>
      <c r="G3170" s="39">
        <f>INDEX('Crosswalk Particulates'!$E:$E,MATCH('2017 EPA Data'!$B3170,'Crosswalk Particulates'!$D:$D,0))</f>
        <v>0</v>
      </c>
      <c r="H3170" s="50">
        <f t="shared" si="49"/>
        <v>0</v>
      </c>
    </row>
    <row r="3171" spans="1:8" hidden="1">
      <c r="A3171" s="31" t="s">
        <v>2418</v>
      </c>
      <c r="B3171" s="31" t="s">
        <v>2621</v>
      </c>
      <c r="D3171" s="41">
        <v>241.59213894269499</v>
      </c>
      <c r="E3171" s="31" t="s">
        <v>2411</v>
      </c>
      <c r="F3171" s="35" t="str">
        <f>INDEX('Crosswalk Particulates'!$B:$B,MATCH('2017 EPA Data'!A3171,'Crosswalk Particulates'!$A:$A,0))</f>
        <v>Other-EPA</v>
      </c>
      <c r="G3171" s="39">
        <f>INDEX('Crosswalk Particulates'!$E:$E,MATCH('2017 EPA Data'!$B3171,'Crosswalk Particulates'!$D:$D,0))</f>
        <v>0</v>
      </c>
      <c r="H3171" s="50">
        <f t="shared" si="49"/>
        <v>219168962.3995927</v>
      </c>
    </row>
    <row r="3172" spans="1:8" hidden="1">
      <c r="A3172" s="31" t="s">
        <v>2427</v>
      </c>
      <c r="B3172" s="31" t="s">
        <v>2609</v>
      </c>
      <c r="C3172" s="31" t="s">
        <v>2406</v>
      </c>
      <c r="D3172" s="41">
        <v>241.212225319</v>
      </c>
      <c r="E3172" s="31" t="s">
        <v>2407</v>
      </c>
      <c r="F3172" s="35" t="str">
        <f>INDEX('Crosswalk Particulates'!$B:$B,MATCH('2017 EPA Data'!A3172,'Crosswalk Particulates'!$A:$A,0))</f>
        <v>process-other-industry</v>
      </c>
      <c r="G3172" s="39">
        <f>INDEX('Crosswalk Particulates'!$E:$E,MATCH('2017 EPA Data'!$B3172,'Crosswalk Particulates'!$D:$D,0))</f>
        <v>0</v>
      </c>
      <c r="H3172" s="50">
        <f t="shared" si="49"/>
        <v>0</v>
      </c>
    </row>
    <row r="3173" spans="1:8" hidden="1">
      <c r="A3173" s="31" t="s">
        <v>2581</v>
      </c>
      <c r="B3173" s="31" t="s">
        <v>2617</v>
      </c>
      <c r="C3173" s="31" t="s">
        <v>2406</v>
      </c>
      <c r="D3173" s="41">
        <v>240.93839391114531</v>
      </c>
      <c r="E3173" s="31" t="s">
        <v>2407</v>
      </c>
      <c r="F3173" s="35" t="str">
        <f>INDEX('Crosswalk Particulates'!$B:$B,MATCH('2017 EPA Data'!A3173,'Crosswalk Particulates'!$A:$A,0))</f>
        <v>Residential Buildings Sector</v>
      </c>
      <c r="G3173" s="39">
        <f>INDEX('Crosswalk Particulates'!$E:$E,MATCH('2017 EPA Data'!$B3173,'Crosswalk Particulates'!$D:$D,0))</f>
        <v>0</v>
      </c>
      <c r="H3173" s="50">
        <f t="shared" si="49"/>
        <v>0</v>
      </c>
    </row>
    <row r="3174" spans="1:8" hidden="1">
      <c r="A3174" s="31" t="s">
        <v>2508</v>
      </c>
      <c r="B3174" s="31" t="s">
        <v>2621</v>
      </c>
      <c r="D3174" s="41">
        <v>240.52900038658095</v>
      </c>
      <c r="E3174" s="31" t="s">
        <v>2411</v>
      </c>
      <c r="F3174" s="35" t="str">
        <f>INDEX('Crosswalk Particulates'!$B:$B,MATCH('2017 EPA Data'!A3174,'Crosswalk Particulates'!$A:$A,0))</f>
        <v>process-iron and steel-industry</v>
      </c>
      <c r="G3174" s="39">
        <f>INDEX('Crosswalk Particulates'!$E:$E,MATCH('2017 EPA Data'!$B3174,'Crosswalk Particulates'!$D:$D,0))</f>
        <v>0</v>
      </c>
      <c r="H3174" s="50">
        <f t="shared" si="49"/>
        <v>218204498.17799073</v>
      </c>
    </row>
    <row r="3175" spans="1:8" hidden="1">
      <c r="A3175" s="31" t="s">
        <v>2491</v>
      </c>
      <c r="B3175" s="31" t="s">
        <v>2539</v>
      </c>
      <c r="C3175" s="31" t="s">
        <v>2406</v>
      </c>
      <c r="D3175" s="41">
        <v>240.35690550000001</v>
      </c>
      <c r="E3175" s="31" t="s">
        <v>2407</v>
      </c>
      <c r="F3175" s="35" t="str">
        <f>INDEX('Crosswalk Particulates'!$B:$B,MATCH('2017 EPA Data'!A3175,'Crosswalk Particulates'!$A:$A,0))</f>
        <v>process-other-industry</v>
      </c>
      <c r="G3175" s="39">
        <f>INDEX('Crosswalk Particulates'!$E:$E,MATCH('2017 EPA Data'!$B3175,'Crosswalk Particulates'!$D:$D,0))</f>
        <v>0</v>
      </c>
      <c r="H3175" s="50">
        <f t="shared" si="49"/>
        <v>0</v>
      </c>
    </row>
    <row r="3176" spans="1:8" hidden="1">
      <c r="A3176" s="31" t="s">
        <v>2444</v>
      </c>
      <c r="B3176" s="31" t="s">
        <v>2531</v>
      </c>
      <c r="C3176" s="31" t="s">
        <v>2406</v>
      </c>
      <c r="D3176" s="41">
        <v>240</v>
      </c>
      <c r="E3176" s="31" t="s">
        <v>2407</v>
      </c>
      <c r="F3176" s="35" t="str">
        <f>INDEX('Crosswalk Particulates'!$B:$B,MATCH('2017 EPA Data'!A3176,'Crosswalk Particulates'!$A:$A,0))</f>
        <v>process-other-industry</v>
      </c>
      <c r="G3176" s="39">
        <f>INDEX('Crosswalk Particulates'!$E:$E,MATCH('2017 EPA Data'!$B3176,'Crosswalk Particulates'!$D:$D,0))</f>
        <v>0</v>
      </c>
      <c r="H3176" s="50">
        <f t="shared" si="49"/>
        <v>0</v>
      </c>
    </row>
    <row r="3177" spans="1:8" hidden="1">
      <c r="A3177" s="31" t="s">
        <v>2518</v>
      </c>
      <c r="B3177" s="31" t="s">
        <v>2535</v>
      </c>
      <c r="C3177" s="31" t="s">
        <v>2406</v>
      </c>
      <c r="D3177" s="41">
        <v>239.6977100084286</v>
      </c>
      <c r="E3177" s="31" t="s">
        <v>2407</v>
      </c>
      <c r="F3177" s="35" t="str">
        <f>INDEX('Crosswalk Particulates'!$B:$B,MATCH('2017 EPA Data'!A3177,'Crosswalk Particulates'!$A:$A,0))</f>
        <v>industry-fuel-oil</v>
      </c>
      <c r="G3177" s="39">
        <f>INDEX('Crosswalk Particulates'!$E:$E,MATCH('2017 EPA Data'!$B3177,'Crosswalk Particulates'!$D:$D,0))</f>
        <v>0</v>
      </c>
      <c r="H3177" s="50">
        <f t="shared" si="49"/>
        <v>0</v>
      </c>
    </row>
    <row r="3178" spans="1:8" hidden="1">
      <c r="A3178" s="31" t="s">
        <v>2473</v>
      </c>
      <c r="B3178" s="31" t="s">
        <v>2583</v>
      </c>
      <c r="C3178" s="31" t="s">
        <v>2406</v>
      </c>
      <c r="D3178" s="41">
        <v>238.98367766726801</v>
      </c>
      <c r="E3178" s="31" t="s">
        <v>2407</v>
      </c>
      <c r="F3178" s="35" t="str">
        <f>INDEX('Crosswalk Particulates'!$B:$B,MATCH('2017 EPA Data'!A3178,'Crosswalk Particulates'!$A:$A,0))</f>
        <v>Electricity Sector</v>
      </c>
      <c r="G3178" s="39">
        <f>INDEX('Crosswalk Particulates'!$E:$E,MATCH('2017 EPA Data'!$B3178,'Crosswalk Particulates'!$D:$D,0))</f>
        <v>0</v>
      </c>
      <c r="H3178" s="50">
        <f t="shared" si="49"/>
        <v>0</v>
      </c>
    </row>
    <row r="3179" spans="1:8" hidden="1">
      <c r="A3179" s="31" t="s">
        <v>2473</v>
      </c>
      <c r="B3179" s="31" t="s">
        <v>2517</v>
      </c>
      <c r="C3179" s="31" t="s">
        <v>2406</v>
      </c>
      <c r="D3179" s="41">
        <v>238.68215889707199</v>
      </c>
      <c r="E3179" s="31" t="s">
        <v>2407</v>
      </c>
      <c r="F3179" s="35" t="str">
        <f>INDEX('Crosswalk Particulates'!$B:$B,MATCH('2017 EPA Data'!A3179,'Crosswalk Particulates'!$A:$A,0))</f>
        <v>Electricity Sector</v>
      </c>
      <c r="G3179" s="39">
        <f>INDEX('Crosswalk Particulates'!$E:$E,MATCH('2017 EPA Data'!$B3179,'Crosswalk Particulates'!$D:$D,0))</f>
        <v>0</v>
      </c>
      <c r="H3179" s="50">
        <f t="shared" si="49"/>
        <v>0</v>
      </c>
    </row>
    <row r="3180" spans="1:8" hidden="1">
      <c r="A3180" s="31" t="s">
        <v>2553</v>
      </c>
      <c r="B3180" s="31" t="s">
        <v>2450</v>
      </c>
      <c r="C3180" s="31" t="s">
        <v>2406</v>
      </c>
      <c r="D3180" s="41">
        <v>238</v>
      </c>
      <c r="E3180" s="31" t="s">
        <v>2407</v>
      </c>
      <c r="F3180" s="35" t="str">
        <f>INDEX('Crosswalk Particulates'!$B:$B,MATCH('2017 EPA Data'!A3180,'Crosswalk Particulates'!$A:$A,0))</f>
        <v>Commercial Buildings Sector</v>
      </c>
      <c r="G3180" s="39">
        <f>INDEX('Crosswalk Particulates'!$E:$E,MATCH('2017 EPA Data'!$B3180,'Crosswalk Particulates'!$D:$D,0))</f>
        <v>0</v>
      </c>
      <c r="H3180" s="50">
        <f t="shared" si="49"/>
        <v>0</v>
      </c>
    </row>
    <row r="3181" spans="1:8" hidden="1">
      <c r="A3181" s="31" t="s">
        <v>2471</v>
      </c>
      <c r="B3181" s="31" t="s">
        <v>2495</v>
      </c>
      <c r="C3181" s="31" t="s">
        <v>2406</v>
      </c>
      <c r="D3181" s="41">
        <v>237.07737670399999</v>
      </c>
      <c r="E3181" s="31" t="s">
        <v>2407</v>
      </c>
      <c r="F3181" s="35" t="str">
        <f>INDEX('Crosswalk Particulates'!$B:$B,MATCH('2017 EPA Data'!A3181,'Crosswalk Particulates'!$A:$A,0))</f>
        <v>Commercial Buildings Sector</v>
      </c>
      <c r="G3181" s="39">
        <f>INDEX('Crosswalk Particulates'!$E:$E,MATCH('2017 EPA Data'!$B3181,'Crosswalk Particulates'!$D:$D,0))</f>
        <v>0</v>
      </c>
      <c r="H3181" s="50">
        <f t="shared" si="49"/>
        <v>0</v>
      </c>
    </row>
    <row r="3182" spans="1:8" hidden="1">
      <c r="A3182" s="31" t="s">
        <v>2544</v>
      </c>
      <c r="B3182" s="31" t="s">
        <v>2608</v>
      </c>
      <c r="C3182" s="31" t="s">
        <v>2406</v>
      </c>
      <c r="D3182" s="41">
        <v>236.0018481085026</v>
      </c>
      <c r="E3182" s="31" t="s">
        <v>2407</v>
      </c>
      <c r="F3182" s="35" t="str">
        <f>INDEX('Crosswalk Particulates'!$B:$B,MATCH('2017 EPA Data'!A3182,'Crosswalk Particulates'!$A:$A,0))</f>
        <v>Commercial Buildings Sector</v>
      </c>
      <c r="G3182" s="39">
        <f>INDEX('Crosswalk Particulates'!$E:$E,MATCH('2017 EPA Data'!$B3182,'Crosswalk Particulates'!$D:$D,0))</f>
        <v>0</v>
      </c>
      <c r="H3182" s="50">
        <f t="shared" si="49"/>
        <v>0</v>
      </c>
    </row>
    <row r="3183" spans="1:8" hidden="1">
      <c r="A3183" s="31" t="s">
        <v>2408</v>
      </c>
      <c r="B3183" s="31" t="s">
        <v>2668</v>
      </c>
      <c r="C3183" s="31" t="s">
        <v>2406</v>
      </c>
      <c r="D3183" s="41">
        <v>235.93637980119999</v>
      </c>
      <c r="E3183" s="31" t="s">
        <v>2407</v>
      </c>
      <c r="F3183" s="35" t="str">
        <f>INDEX('Crosswalk Particulates'!$B:$B,MATCH('2017 EPA Data'!A3183,'Crosswalk Particulates'!$A:$A,0))</f>
        <v>process-other-industry</v>
      </c>
      <c r="G3183" s="39">
        <f>INDEX('Crosswalk Particulates'!$E:$E,MATCH('2017 EPA Data'!$B3183,'Crosswalk Particulates'!$D:$D,0))</f>
        <v>0</v>
      </c>
      <c r="H3183" s="50">
        <f t="shared" si="49"/>
        <v>0</v>
      </c>
    </row>
    <row r="3184" spans="1:8" hidden="1">
      <c r="A3184" s="31" t="s">
        <v>2448</v>
      </c>
      <c r="B3184" s="31" t="s">
        <v>2668</v>
      </c>
      <c r="C3184" s="31" t="s">
        <v>2406</v>
      </c>
      <c r="D3184" s="41">
        <v>234.34218606224502</v>
      </c>
      <c r="E3184" s="31" t="s">
        <v>2407</v>
      </c>
      <c r="F3184" s="35" t="str">
        <f>INDEX('Crosswalk Particulates'!$B:$B,MATCH('2017 EPA Data'!A3184,'Crosswalk Particulates'!$A:$A,0))</f>
        <v>process-waste-industry</v>
      </c>
      <c r="G3184" s="39">
        <f>INDEX('Crosswalk Particulates'!$E:$E,MATCH('2017 EPA Data'!$B3184,'Crosswalk Particulates'!$D:$D,0))</f>
        <v>0</v>
      </c>
      <c r="H3184" s="50">
        <f t="shared" si="49"/>
        <v>0</v>
      </c>
    </row>
    <row r="3185" spans="1:8" hidden="1">
      <c r="A3185" s="31" t="s">
        <v>2520</v>
      </c>
      <c r="B3185" s="31" t="s">
        <v>2511</v>
      </c>
      <c r="C3185" s="31" t="s">
        <v>2512</v>
      </c>
      <c r="D3185" s="41">
        <v>234.05757513862</v>
      </c>
      <c r="E3185" s="31" t="s">
        <v>2407</v>
      </c>
      <c r="F3185" s="35" t="str">
        <f>INDEX('Crosswalk Particulates'!$B:$B,MATCH('2017 EPA Data'!A3185,'Crosswalk Particulates'!$A:$A,0))</f>
        <v>Residential Buildings Sector</v>
      </c>
      <c r="G3185" s="39">
        <f>INDEX('Crosswalk Particulates'!$E:$E,MATCH('2017 EPA Data'!$B3185,'Crosswalk Particulates'!$D:$D,0))</f>
        <v>0</v>
      </c>
      <c r="H3185" s="50">
        <f t="shared" si="49"/>
        <v>0</v>
      </c>
    </row>
    <row r="3186" spans="1:8" hidden="1">
      <c r="A3186" s="31" t="s">
        <v>2558</v>
      </c>
      <c r="B3186" s="31" t="s">
        <v>2567</v>
      </c>
      <c r="C3186" s="31" t="s">
        <v>2406</v>
      </c>
      <c r="D3186" s="41">
        <v>234</v>
      </c>
      <c r="E3186" s="31" t="s">
        <v>2407</v>
      </c>
      <c r="F3186" s="35" t="str">
        <f>INDEX('Crosswalk Particulates'!$B:$B,MATCH('2017 EPA Data'!A3186,'Crosswalk Particulates'!$A:$A,0))</f>
        <v>Commercial Buildings Sector</v>
      </c>
      <c r="G3186" s="39">
        <f>INDEX('Crosswalk Particulates'!$E:$E,MATCH('2017 EPA Data'!$B3186,'Crosswalk Particulates'!$D:$D,0))</f>
        <v>0</v>
      </c>
      <c r="H3186" s="50">
        <f t="shared" si="49"/>
        <v>0</v>
      </c>
    </row>
    <row r="3187" spans="1:8" hidden="1">
      <c r="A3187" s="31" t="s">
        <v>2538</v>
      </c>
      <c r="B3187" s="31" t="s">
        <v>2578</v>
      </c>
      <c r="C3187" s="31" t="s">
        <v>2406</v>
      </c>
      <c r="D3187" s="41">
        <v>233.8</v>
      </c>
      <c r="E3187" s="31" t="s">
        <v>2407</v>
      </c>
      <c r="F3187" s="35" t="str">
        <f>INDEX('Crosswalk Particulates'!$B:$B,MATCH('2017 EPA Data'!A3187,'Crosswalk Particulates'!$A:$A,0))</f>
        <v>Electricity Sector</v>
      </c>
      <c r="G3187" s="39">
        <f>INDEX('Crosswalk Particulates'!$E:$E,MATCH('2017 EPA Data'!$B3187,'Crosswalk Particulates'!$D:$D,0))</f>
        <v>0</v>
      </c>
      <c r="H3187" s="50">
        <f t="shared" si="49"/>
        <v>0</v>
      </c>
    </row>
    <row r="3188" spans="1:8" hidden="1">
      <c r="A3188" s="31" t="s">
        <v>2558</v>
      </c>
      <c r="B3188" s="31" t="s">
        <v>2460</v>
      </c>
      <c r="C3188" s="31" t="s">
        <v>2406</v>
      </c>
      <c r="D3188" s="41">
        <v>233.70132000000001</v>
      </c>
      <c r="E3188" s="31" t="s">
        <v>2407</v>
      </c>
      <c r="F3188" s="35" t="str">
        <f>INDEX('Crosswalk Particulates'!$B:$B,MATCH('2017 EPA Data'!A3188,'Crosswalk Particulates'!$A:$A,0))</f>
        <v>Commercial Buildings Sector</v>
      </c>
      <c r="G3188" s="39">
        <f>INDEX('Crosswalk Particulates'!$E:$E,MATCH('2017 EPA Data'!$B3188,'Crosswalk Particulates'!$D:$D,0))</f>
        <v>0</v>
      </c>
      <c r="H3188" s="50">
        <f t="shared" si="49"/>
        <v>0</v>
      </c>
    </row>
    <row r="3189" spans="1:8" hidden="1">
      <c r="A3189" s="31" t="s">
        <v>2431</v>
      </c>
      <c r="B3189" s="31" t="s">
        <v>2526</v>
      </c>
      <c r="C3189" s="31" t="s">
        <v>2406</v>
      </c>
      <c r="D3189" s="41">
        <v>232.60445043207588</v>
      </c>
      <c r="E3189" s="31" t="s">
        <v>2407</v>
      </c>
      <c r="F3189" s="35" t="str">
        <f>INDEX('Crosswalk Particulates'!$B:$B,MATCH('2017 EPA Data'!A3189,'Crosswalk Particulates'!$A:$A,0))</f>
        <v>process-ngps-industry</v>
      </c>
      <c r="G3189" s="39">
        <f>INDEX('Crosswalk Particulates'!$E:$E,MATCH('2017 EPA Data'!$B3189,'Crosswalk Particulates'!$D:$D,0))</f>
        <v>0</v>
      </c>
      <c r="H3189" s="50">
        <f t="shared" si="49"/>
        <v>0</v>
      </c>
    </row>
    <row r="3190" spans="1:8" hidden="1">
      <c r="A3190" s="31" t="s">
        <v>2444</v>
      </c>
      <c r="B3190" s="31" t="s">
        <v>2563</v>
      </c>
      <c r="C3190" s="31" t="s">
        <v>2406</v>
      </c>
      <c r="D3190" s="41">
        <v>232.36</v>
      </c>
      <c r="E3190" s="31" t="s">
        <v>2407</v>
      </c>
      <c r="F3190" s="35" t="str">
        <f>INDEX('Crosswalk Particulates'!$B:$B,MATCH('2017 EPA Data'!A3190,'Crosswalk Particulates'!$A:$A,0))</f>
        <v>process-other-industry</v>
      </c>
      <c r="G3190" s="39">
        <f>INDEX('Crosswalk Particulates'!$E:$E,MATCH('2017 EPA Data'!$B3190,'Crosswalk Particulates'!$D:$D,0))</f>
        <v>0</v>
      </c>
      <c r="H3190" s="50">
        <f t="shared" si="49"/>
        <v>0</v>
      </c>
    </row>
    <row r="3191" spans="1:8" hidden="1">
      <c r="A3191" s="31" t="s">
        <v>2553</v>
      </c>
      <c r="B3191" s="31" t="s">
        <v>2494</v>
      </c>
      <c r="C3191" s="31" t="s">
        <v>2446</v>
      </c>
      <c r="D3191" s="41">
        <v>231.79661551812487</v>
      </c>
      <c r="E3191" s="31" t="s">
        <v>2411</v>
      </c>
      <c r="F3191" s="35" t="str">
        <f>INDEX('Crosswalk Particulates'!$B:$B,MATCH('2017 EPA Data'!A3191,'Crosswalk Particulates'!$A:$A,0))</f>
        <v>Commercial Buildings Sector</v>
      </c>
      <c r="G3191" s="39">
        <f>INDEX('Crosswalk Particulates'!$E:$E,MATCH('2017 EPA Data'!$B3191,'Crosswalk Particulates'!$D:$D,0))</f>
        <v>0</v>
      </c>
      <c r="H3191" s="50">
        <f t="shared" si="49"/>
        <v>210282602.46040124</v>
      </c>
    </row>
    <row r="3192" spans="1:8" hidden="1">
      <c r="A3192" s="31" t="s">
        <v>2489</v>
      </c>
      <c r="B3192" s="31" t="s">
        <v>2652</v>
      </c>
      <c r="C3192" s="31" t="s">
        <v>2406</v>
      </c>
      <c r="D3192" s="41">
        <v>230.45481477715879</v>
      </c>
      <c r="E3192" s="31" t="s">
        <v>2407</v>
      </c>
      <c r="F3192" s="35" t="str">
        <f>INDEX('Crosswalk Particulates'!$B:$B,MATCH('2017 EPA Data'!A3192,'Crosswalk Particulates'!$A:$A,0))</f>
        <v>industry-fuel-biomass</v>
      </c>
      <c r="G3192" s="39">
        <f>INDEX('Crosswalk Particulates'!$E:$E,MATCH('2017 EPA Data'!$B3192,'Crosswalk Particulates'!$D:$D,0))</f>
        <v>0</v>
      </c>
      <c r="H3192" s="50">
        <f t="shared" si="49"/>
        <v>0</v>
      </c>
    </row>
    <row r="3193" spans="1:8" hidden="1">
      <c r="A3193" s="31" t="s">
        <v>2554</v>
      </c>
      <c r="B3193" s="31" t="s">
        <v>2615</v>
      </c>
      <c r="C3193" s="31" t="s">
        <v>2406</v>
      </c>
      <c r="D3193" s="41">
        <v>230.16153368439129</v>
      </c>
      <c r="E3193" s="31" t="s">
        <v>2407</v>
      </c>
      <c r="F3193" s="35" t="str">
        <f>INDEX('Crosswalk Particulates'!$B:$B,MATCH('2017 EPA Data'!A3193,'Crosswalk Particulates'!$A:$A,0))</f>
        <v>Commercial Buildings Sector</v>
      </c>
      <c r="G3193" s="39">
        <f>INDEX('Crosswalk Particulates'!$E:$E,MATCH('2017 EPA Data'!$B3193,'Crosswalk Particulates'!$D:$D,0))</f>
        <v>0</v>
      </c>
      <c r="H3193" s="50">
        <f t="shared" si="49"/>
        <v>0</v>
      </c>
    </row>
    <row r="3194" spans="1:8" hidden="1">
      <c r="A3194" s="31" t="s">
        <v>2475</v>
      </c>
      <c r="B3194" s="31" t="s">
        <v>2589</v>
      </c>
      <c r="C3194" s="31" t="s">
        <v>2406</v>
      </c>
      <c r="D3194" s="41">
        <v>230.07597920000001</v>
      </c>
      <c r="E3194" s="31" t="s">
        <v>2407</v>
      </c>
      <c r="F3194" s="35" t="str">
        <f>INDEX('Crosswalk Particulates'!$B:$B,MATCH('2017 EPA Data'!A3194,'Crosswalk Particulates'!$A:$A,0))</f>
        <v>process-other-industry</v>
      </c>
      <c r="G3194" s="39">
        <f>INDEX('Crosswalk Particulates'!$E:$E,MATCH('2017 EPA Data'!$B3194,'Crosswalk Particulates'!$D:$D,0))</f>
        <v>0</v>
      </c>
      <c r="H3194" s="50">
        <f t="shared" si="49"/>
        <v>0</v>
      </c>
    </row>
    <row r="3195" spans="1:8" hidden="1">
      <c r="A3195" s="31" t="s">
        <v>2470</v>
      </c>
      <c r="B3195" s="31" t="s">
        <v>2483</v>
      </c>
      <c r="C3195" s="31" t="s">
        <v>2406</v>
      </c>
      <c r="D3195" s="41">
        <v>230</v>
      </c>
      <c r="E3195" s="31" t="s">
        <v>2407</v>
      </c>
      <c r="F3195" s="35" t="str">
        <f>INDEX('Crosswalk Particulates'!$B:$B,MATCH('2017 EPA Data'!A3195,'Crosswalk Particulates'!$A:$A,0))</f>
        <v>Electricity Sector</v>
      </c>
      <c r="G3195" s="39">
        <f>INDEX('Crosswalk Particulates'!$E:$E,MATCH('2017 EPA Data'!$B3195,'Crosswalk Particulates'!$D:$D,0))</f>
        <v>0</v>
      </c>
      <c r="H3195" s="50">
        <f t="shared" si="49"/>
        <v>0</v>
      </c>
    </row>
    <row r="3196" spans="1:8" hidden="1">
      <c r="A3196" s="31" t="s">
        <v>2481</v>
      </c>
      <c r="B3196" s="31" t="s">
        <v>2649</v>
      </c>
      <c r="C3196" s="31" t="s">
        <v>2406</v>
      </c>
      <c r="D3196" s="41">
        <v>229.7300213394</v>
      </c>
      <c r="E3196" s="31" t="s">
        <v>2407</v>
      </c>
      <c r="F3196" s="35" t="str">
        <f>INDEX('Crosswalk Particulates'!$B:$B,MATCH('2017 EPA Data'!A3196,'Crosswalk Particulates'!$A:$A,0))</f>
        <v>process-ngps-industry</v>
      </c>
      <c r="G3196" s="39">
        <f>INDEX('Crosswalk Particulates'!$E:$E,MATCH('2017 EPA Data'!$B3196,'Crosswalk Particulates'!$D:$D,0))</f>
        <v>0</v>
      </c>
      <c r="H3196" s="50">
        <f t="shared" si="49"/>
        <v>0</v>
      </c>
    </row>
    <row r="3197" spans="1:8" hidden="1">
      <c r="A3197" s="31" t="s">
        <v>2489</v>
      </c>
      <c r="B3197" s="31" t="s">
        <v>2587</v>
      </c>
      <c r="C3197" s="31" t="s">
        <v>2410</v>
      </c>
      <c r="D3197" s="41">
        <v>229.49002906000001</v>
      </c>
      <c r="E3197" s="31" t="s">
        <v>2411</v>
      </c>
      <c r="F3197" s="35" t="str">
        <f>INDEX('Crosswalk Particulates'!$B:$B,MATCH('2017 EPA Data'!A3197,'Crosswalk Particulates'!$A:$A,0))</f>
        <v>industry-fuel-biomass</v>
      </c>
      <c r="G3197" s="39" t="str">
        <f>INDEX('Crosswalk Particulates'!$E:$E,MATCH('2017 EPA Data'!$B3197,'Crosswalk Particulates'!$D:$D,0))</f>
        <v>N2O</v>
      </c>
      <c r="H3197" s="50">
        <f t="shared" si="49"/>
        <v>208190099.93558985</v>
      </c>
    </row>
    <row r="3198" spans="1:8" hidden="1">
      <c r="A3198" s="31" t="s">
        <v>2452</v>
      </c>
      <c r="B3198" s="31" t="s">
        <v>2615</v>
      </c>
      <c r="C3198" s="31" t="s">
        <v>2406</v>
      </c>
      <c r="D3198" s="41">
        <v>229.29435461234709</v>
      </c>
      <c r="E3198" s="31" t="s">
        <v>2407</v>
      </c>
      <c r="F3198" s="35" t="str">
        <f>INDEX('Crosswalk Particulates'!$B:$B,MATCH('2017 EPA Data'!A3198,'Crosswalk Particulates'!$A:$A,0))</f>
        <v>Other-EPA</v>
      </c>
      <c r="G3198" s="39">
        <f>INDEX('Crosswalk Particulates'!$E:$E,MATCH('2017 EPA Data'!$B3198,'Crosswalk Particulates'!$D:$D,0))</f>
        <v>0</v>
      </c>
      <c r="H3198" s="50">
        <f t="shared" si="49"/>
        <v>0</v>
      </c>
    </row>
    <row r="3199" spans="1:8" hidden="1">
      <c r="A3199" s="31" t="s">
        <v>2448</v>
      </c>
      <c r="B3199" s="31" t="s">
        <v>2633</v>
      </c>
      <c r="C3199" s="31" t="s">
        <v>2406</v>
      </c>
      <c r="D3199" s="41">
        <v>228.32570013</v>
      </c>
      <c r="E3199" s="31" t="s">
        <v>2407</v>
      </c>
      <c r="F3199" s="35" t="str">
        <f>INDEX('Crosswalk Particulates'!$B:$B,MATCH('2017 EPA Data'!A3199,'Crosswalk Particulates'!$A:$A,0))</f>
        <v>process-waste-industry</v>
      </c>
      <c r="G3199" s="39">
        <f>INDEX('Crosswalk Particulates'!$E:$E,MATCH('2017 EPA Data'!$B3199,'Crosswalk Particulates'!$D:$D,0))</f>
        <v>0</v>
      </c>
      <c r="H3199" s="50">
        <f t="shared" si="49"/>
        <v>0</v>
      </c>
    </row>
    <row r="3200" spans="1:8" hidden="1">
      <c r="A3200" s="31" t="s">
        <v>2553</v>
      </c>
      <c r="B3200" s="31" t="s">
        <v>2640</v>
      </c>
      <c r="C3200" s="31" t="s">
        <v>2406</v>
      </c>
      <c r="D3200" s="41">
        <v>227.70170820783162</v>
      </c>
      <c r="E3200" s="31" t="s">
        <v>2407</v>
      </c>
      <c r="F3200" s="35" t="str">
        <f>INDEX('Crosswalk Particulates'!$B:$B,MATCH('2017 EPA Data'!A3200,'Crosswalk Particulates'!$A:$A,0))</f>
        <v>Commercial Buildings Sector</v>
      </c>
      <c r="G3200" s="39">
        <f>INDEX('Crosswalk Particulates'!$E:$E,MATCH('2017 EPA Data'!$B3200,'Crosswalk Particulates'!$D:$D,0))</f>
        <v>0</v>
      </c>
      <c r="H3200" s="50">
        <f t="shared" si="49"/>
        <v>0</v>
      </c>
    </row>
    <row r="3201" spans="1:8" hidden="1">
      <c r="A3201" s="31" t="s">
        <v>2481</v>
      </c>
      <c r="B3201" s="31" t="s">
        <v>2525</v>
      </c>
      <c r="C3201" s="31" t="s">
        <v>2406</v>
      </c>
      <c r="D3201" s="41">
        <v>227.523525807467</v>
      </c>
      <c r="E3201" s="31" t="s">
        <v>2407</v>
      </c>
      <c r="F3201" s="35" t="str">
        <f>INDEX('Crosswalk Particulates'!$B:$B,MATCH('2017 EPA Data'!A3201,'Crosswalk Particulates'!$A:$A,0))</f>
        <v>process-ngps-industry</v>
      </c>
      <c r="G3201" s="39">
        <f>INDEX('Crosswalk Particulates'!$E:$E,MATCH('2017 EPA Data'!$B3201,'Crosswalk Particulates'!$D:$D,0))</f>
        <v>0</v>
      </c>
      <c r="H3201" s="50">
        <f t="shared" si="49"/>
        <v>0</v>
      </c>
    </row>
    <row r="3202" spans="1:8" hidden="1">
      <c r="A3202" s="31" t="s">
        <v>2496</v>
      </c>
      <c r="B3202" s="31" t="s">
        <v>2604</v>
      </c>
      <c r="C3202" s="31" t="s">
        <v>2406</v>
      </c>
      <c r="D3202" s="41">
        <v>225.59381999999999</v>
      </c>
      <c r="E3202" s="31" t="s">
        <v>2407</v>
      </c>
      <c r="F3202" s="35" t="str">
        <f>INDEX('Crosswalk Particulates'!$B:$B,MATCH('2017 EPA Data'!A3202,'Crosswalk Particulates'!$A:$A,0))</f>
        <v>process-cement-industry</v>
      </c>
      <c r="G3202" s="39">
        <f>INDEX('Crosswalk Particulates'!$E:$E,MATCH('2017 EPA Data'!$B3202,'Crosswalk Particulates'!$D:$D,0))</f>
        <v>0</v>
      </c>
      <c r="H3202" s="50">
        <f t="shared" si="49"/>
        <v>0</v>
      </c>
    </row>
    <row r="3203" spans="1:8" hidden="1">
      <c r="A3203" s="31" t="s">
        <v>2438</v>
      </c>
      <c r="B3203" s="31" t="s">
        <v>2629</v>
      </c>
      <c r="C3203" s="31" t="s">
        <v>2406</v>
      </c>
      <c r="D3203" s="41">
        <v>225.45292333798216</v>
      </c>
      <c r="E3203" s="31" t="s">
        <v>2407</v>
      </c>
      <c r="F3203" s="35" t="str">
        <f>INDEX('Crosswalk Particulates'!$B:$B,MATCH('2017 EPA Data'!A3203,'Crosswalk Particulates'!$A:$A,0))</f>
        <v>Residential Buildings Sector</v>
      </c>
      <c r="G3203" s="39">
        <f>INDEX('Crosswalk Particulates'!$E:$E,MATCH('2017 EPA Data'!$B3203,'Crosswalk Particulates'!$D:$D,0))</f>
        <v>0</v>
      </c>
      <c r="H3203" s="50">
        <f t="shared" si="49"/>
        <v>0</v>
      </c>
    </row>
    <row r="3204" spans="1:8" hidden="1">
      <c r="A3204" s="31" t="s">
        <v>2454</v>
      </c>
      <c r="B3204" s="31" t="s">
        <v>2565</v>
      </c>
      <c r="C3204" s="31" t="s">
        <v>2406</v>
      </c>
      <c r="D3204" s="41">
        <v>225.09216000000001</v>
      </c>
      <c r="E3204" s="31" t="s">
        <v>2407</v>
      </c>
      <c r="F3204" s="35" t="str">
        <f>INDEX('Crosswalk Particulates'!$B:$B,MATCH('2017 EPA Data'!A3204,'Crosswalk Particulates'!$A:$A,0))</f>
        <v>Electricity Sector</v>
      </c>
      <c r="G3204" s="39">
        <f>INDEX('Crosswalk Particulates'!$E:$E,MATCH('2017 EPA Data'!$B3204,'Crosswalk Particulates'!$D:$D,0))</f>
        <v>0</v>
      </c>
      <c r="H3204" s="50">
        <f t="shared" ref="H3204:H3267" si="50">IF(E3204="TON",D3204/metricton_to_shortton,0)*10^6</f>
        <v>0</v>
      </c>
    </row>
    <row r="3205" spans="1:8" hidden="1">
      <c r="A3205" s="31" t="s">
        <v>2481</v>
      </c>
      <c r="B3205" s="31" t="s">
        <v>2592</v>
      </c>
      <c r="C3205" s="31" t="s">
        <v>2406</v>
      </c>
      <c r="D3205" s="41">
        <v>222.55</v>
      </c>
      <c r="E3205" s="31" t="s">
        <v>2407</v>
      </c>
      <c r="F3205" s="35" t="str">
        <f>INDEX('Crosswalk Particulates'!$B:$B,MATCH('2017 EPA Data'!A3205,'Crosswalk Particulates'!$A:$A,0))</f>
        <v>process-ngps-industry</v>
      </c>
      <c r="G3205" s="39">
        <f>INDEX('Crosswalk Particulates'!$E:$E,MATCH('2017 EPA Data'!$B3205,'Crosswalk Particulates'!$D:$D,0))</f>
        <v>0</v>
      </c>
      <c r="H3205" s="50">
        <f t="shared" si="50"/>
        <v>0</v>
      </c>
    </row>
    <row r="3206" spans="1:8" hidden="1">
      <c r="A3206" s="31" t="s">
        <v>2440</v>
      </c>
      <c r="B3206" s="31" t="s">
        <v>2578</v>
      </c>
      <c r="C3206" s="31" t="s">
        <v>2406</v>
      </c>
      <c r="D3206" s="41">
        <v>221.95849999999999</v>
      </c>
      <c r="E3206" s="31" t="s">
        <v>2407</v>
      </c>
      <c r="F3206" s="35" t="str">
        <f>INDEX('Crosswalk Particulates'!$B:$B,MATCH('2017 EPA Data'!A3206,'Crosswalk Particulates'!$A:$A,0))</f>
        <v>industry-fuel-natural gas</v>
      </c>
      <c r="G3206" s="39">
        <f>INDEX('Crosswalk Particulates'!$E:$E,MATCH('2017 EPA Data'!$B3206,'Crosswalk Particulates'!$D:$D,0))</f>
        <v>0</v>
      </c>
      <c r="H3206" s="50">
        <f t="shared" si="50"/>
        <v>0</v>
      </c>
    </row>
    <row r="3207" spans="1:8" hidden="1">
      <c r="A3207" s="31" t="s">
        <v>2558</v>
      </c>
      <c r="B3207" s="31" t="s">
        <v>2586</v>
      </c>
      <c r="C3207" s="31" t="s">
        <v>2406</v>
      </c>
      <c r="D3207" s="41">
        <v>218.62142597299999</v>
      </c>
      <c r="E3207" s="31" t="s">
        <v>2407</v>
      </c>
      <c r="F3207" s="35" t="str">
        <f>INDEX('Crosswalk Particulates'!$B:$B,MATCH('2017 EPA Data'!A3207,'Crosswalk Particulates'!$A:$A,0))</f>
        <v>Commercial Buildings Sector</v>
      </c>
      <c r="G3207" s="39">
        <f>INDEX('Crosswalk Particulates'!$E:$E,MATCH('2017 EPA Data'!$B3207,'Crosswalk Particulates'!$D:$D,0))</f>
        <v>0</v>
      </c>
      <c r="H3207" s="50">
        <f t="shared" si="50"/>
        <v>0</v>
      </c>
    </row>
    <row r="3208" spans="1:8" hidden="1">
      <c r="A3208" s="31" t="s">
        <v>2508</v>
      </c>
      <c r="B3208" s="31" t="s">
        <v>2437</v>
      </c>
      <c r="C3208" s="31" t="s">
        <v>2406</v>
      </c>
      <c r="D3208" s="41">
        <v>217.81059999999999</v>
      </c>
      <c r="E3208" s="31" t="s">
        <v>2407</v>
      </c>
      <c r="F3208" s="35" t="str">
        <f>INDEX('Crosswalk Particulates'!$B:$B,MATCH('2017 EPA Data'!A3208,'Crosswalk Particulates'!$A:$A,0))</f>
        <v>process-iron and steel-industry</v>
      </c>
      <c r="G3208" s="39">
        <f>INDEX('Crosswalk Particulates'!$E:$E,MATCH('2017 EPA Data'!$B3208,'Crosswalk Particulates'!$D:$D,0))</f>
        <v>0</v>
      </c>
      <c r="H3208" s="50">
        <f t="shared" si="50"/>
        <v>0</v>
      </c>
    </row>
    <row r="3209" spans="1:8" hidden="1">
      <c r="A3209" s="31" t="s">
        <v>2485</v>
      </c>
      <c r="B3209" s="31" t="s">
        <v>2614</v>
      </c>
      <c r="C3209" s="31" t="s">
        <v>2406</v>
      </c>
      <c r="D3209" s="41">
        <v>217.7705</v>
      </c>
      <c r="E3209" s="31" t="s">
        <v>2407</v>
      </c>
      <c r="F3209" s="35" t="str">
        <f>INDEX('Crosswalk Particulates'!$B:$B,MATCH('2017 EPA Data'!A3209,'Crosswalk Particulates'!$A:$A,0))</f>
        <v>industry-fuel-coal</v>
      </c>
      <c r="G3209" s="39">
        <f>INDEX('Crosswalk Particulates'!$E:$E,MATCH('2017 EPA Data'!$B3209,'Crosswalk Particulates'!$D:$D,0))</f>
        <v>0</v>
      </c>
      <c r="H3209" s="50">
        <f t="shared" si="50"/>
        <v>0</v>
      </c>
    </row>
    <row r="3210" spans="1:8" hidden="1">
      <c r="A3210" s="31" t="s">
        <v>2558</v>
      </c>
      <c r="B3210" s="31" t="s">
        <v>2519</v>
      </c>
      <c r="D3210" s="41">
        <v>217.2846999344421</v>
      </c>
      <c r="E3210" s="31" t="s">
        <v>2411</v>
      </c>
      <c r="F3210" s="35" t="str">
        <f>INDEX('Crosswalk Particulates'!$B:$B,MATCH('2017 EPA Data'!A3210,'Crosswalk Particulates'!$A:$A,0))</f>
        <v>Commercial Buildings Sector</v>
      </c>
      <c r="G3210" s="39">
        <f>INDEX('Crosswalk Particulates'!$E:$E,MATCH('2017 EPA Data'!$B3210,'Crosswalk Particulates'!$D:$D,0))</f>
        <v>0</v>
      </c>
      <c r="H3210" s="50">
        <f t="shared" si="50"/>
        <v>197117598.43822712</v>
      </c>
    </row>
    <row r="3211" spans="1:8" hidden="1">
      <c r="A3211" s="31" t="s">
        <v>2485</v>
      </c>
      <c r="B3211" s="31" t="s">
        <v>2509</v>
      </c>
      <c r="C3211" s="31" t="s">
        <v>2406</v>
      </c>
      <c r="D3211" s="41">
        <v>216.99778046132499</v>
      </c>
      <c r="E3211" s="31" t="s">
        <v>2407</v>
      </c>
      <c r="F3211" s="35" t="str">
        <f>INDEX('Crosswalk Particulates'!$B:$B,MATCH('2017 EPA Data'!A3211,'Crosswalk Particulates'!$A:$A,0))</f>
        <v>industry-fuel-coal</v>
      </c>
      <c r="G3211" s="39">
        <f>INDEX('Crosswalk Particulates'!$E:$E,MATCH('2017 EPA Data'!$B3211,'Crosswalk Particulates'!$D:$D,0))</f>
        <v>0</v>
      </c>
      <c r="H3211" s="50">
        <f t="shared" si="50"/>
        <v>0</v>
      </c>
    </row>
    <row r="3212" spans="1:8" hidden="1">
      <c r="A3212" s="31" t="s">
        <v>2521</v>
      </c>
      <c r="B3212" s="31" t="s">
        <v>2652</v>
      </c>
      <c r="C3212" s="31" t="s">
        <v>2406</v>
      </c>
      <c r="D3212" s="41">
        <v>215.34032461833991</v>
      </c>
      <c r="E3212" s="31" t="s">
        <v>2407</v>
      </c>
      <c r="F3212" s="35" t="str">
        <f>INDEX('Crosswalk Particulates'!$B:$B,MATCH('2017 EPA Data'!A3212,'Crosswalk Particulates'!$A:$A,0))</f>
        <v>industry-fuel-other</v>
      </c>
      <c r="G3212" s="39">
        <f>INDEX('Crosswalk Particulates'!$E:$E,MATCH('2017 EPA Data'!$B3212,'Crosswalk Particulates'!$D:$D,0))</f>
        <v>0</v>
      </c>
      <c r="H3212" s="50">
        <f t="shared" si="50"/>
        <v>0</v>
      </c>
    </row>
    <row r="3213" spans="1:8" hidden="1">
      <c r="A3213" s="31" t="s">
        <v>2431</v>
      </c>
      <c r="B3213" s="31" t="s">
        <v>2621</v>
      </c>
      <c r="D3213" s="41">
        <v>215.22222134626875</v>
      </c>
      <c r="E3213" s="31" t="s">
        <v>2411</v>
      </c>
      <c r="F3213" s="35" t="str">
        <f>INDEX('Crosswalk Particulates'!$B:$B,MATCH('2017 EPA Data'!A3213,'Crosswalk Particulates'!$A:$A,0))</f>
        <v>process-ngps-industry</v>
      </c>
      <c r="G3213" s="39">
        <f>INDEX('Crosswalk Particulates'!$E:$E,MATCH('2017 EPA Data'!$B3213,'Crosswalk Particulates'!$D:$D,0))</f>
        <v>0</v>
      </c>
      <c r="H3213" s="50">
        <f t="shared" si="50"/>
        <v>195246547.11131057</v>
      </c>
    </row>
    <row r="3214" spans="1:8" hidden="1">
      <c r="A3214" s="31" t="s">
        <v>2443</v>
      </c>
      <c r="B3214" s="31" t="s">
        <v>2605</v>
      </c>
      <c r="D3214" s="41">
        <v>214.35764963138064</v>
      </c>
      <c r="E3214" s="31" t="s">
        <v>2411</v>
      </c>
      <c r="F3214" s="35" t="str">
        <f>INDEX('Crosswalk Particulates'!$B:$B,MATCH('2017 EPA Data'!A3214,'Crosswalk Particulates'!$A:$A,0))</f>
        <v>Transportation Sector</v>
      </c>
      <c r="G3214" s="39" t="str">
        <f>INDEX('Crosswalk Particulates'!$E:$E,MATCH('2017 EPA Data'!$B3214,'Crosswalk Particulates'!$D:$D,0))</f>
        <v>BC</v>
      </c>
      <c r="H3214" s="50">
        <f t="shared" si="50"/>
        <v>194462219.91216686</v>
      </c>
    </row>
    <row r="3215" spans="1:8" hidden="1">
      <c r="A3215" s="31" t="s">
        <v>2496</v>
      </c>
      <c r="B3215" s="31" t="s">
        <v>2561</v>
      </c>
      <c r="C3215" s="31" t="s">
        <v>2406</v>
      </c>
      <c r="D3215" s="41">
        <v>213.51669999999999</v>
      </c>
      <c r="E3215" s="31" t="s">
        <v>2407</v>
      </c>
      <c r="F3215" s="35" t="str">
        <f>INDEX('Crosswalk Particulates'!$B:$B,MATCH('2017 EPA Data'!A3215,'Crosswalk Particulates'!$A:$A,0))</f>
        <v>process-cement-industry</v>
      </c>
      <c r="G3215" s="39">
        <f>INDEX('Crosswalk Particulates'!$E:$E,MATCH('2017 EPA Data'!$B3215,'Crosswalk Particulates'!$D:$D,0))</f>
        <v>0</v>
      </c>
      <c r="H3215" s="50">
        <f t="shared" si="50"/>
        <v>0</v>
      </c>
    </row>
    <row r="3216" spans="1:8" hidden="1">
      <c r="A3216" s="31" t="s">
        <v>2518</v>
      </c>
      <c r="B3216" s="31" t="s">
        <v>2572</v>
      </c>
      <c r="C3216" s="31" t="s">
        <v>2406</v>
      </c>
      <c r="D3216" s="41">
        <v>213</v>
      </c>
      <c r="E3216" s="31" t="s">
        <v>2407</v>
      </c>
      <c r="F3216" s="35" t="str">
        <f>INDEX('Crosswalk Particulates'!$B:$B,MATCH('2017 EPA Data'!A3216,'Crosswalk Particulates'!$A:$A,0))</f>
        <v>industry-fuel-oil</v>
      </c>
      <c r="G3216" s="39">
        <f>INDEX('Crosswalk Particulates'!$E:$E,MATCH('2017 EPA Data'!$B3216,'Crosswalk Particulates'!$D:$D,0))</f>
        <v>0</v>
      </c>
      <c r="H3216" s="50">
        <f t="shared" si="50"/>
        <v>0</v>
      </c>
    </row>
    <row r="3217" spans="1:8" hidden="1">
      <c r="A3217" s="31" t="s">
        <v>2448</v>
      </c>
      <c r="B3217" s="31" t="s">
        <v>2595</v>
      </c>
      <c r="C3217" s="31" t="s">
        <v>2406</v>
      </c>
      <c r="D3217" s="41">
        <v>212.87694901634001</v>
      </c>
      <c r="E3217" s="31" t="s">
        <v>2407</v>
      </c>
      <c r="F3217" s="35" t="str">
        <f>INDEX('Crosswalk Particulates'!$B:$B,MATCH('2017 EPA Data'!A3217,'Crosswalk Particulates'!$A:$A,0))</f>
        <v>process-waste-industry</v>
      </c>
      <c r="G3217" s="39">
        <f>INDEX('Crosswalk Particulates'!$E:$E,MATCH('2017 EPA Data'!$B3217,'Crosswalk Particulates'!$D:$D,0))</f>
        <v>0</v>
      </c>
      <c r="H3217" s="50">
        <f t="shared" si="50"/>
        <v>0</v>
      </c>
    </row>
    <row r="3218" spans="1:8" hidden="1">
      <c r="A3218" s="31" t="s">
        <v>2481</v>
      </c>
      <c r="B3218" s="31" t="s">
        <v>2596</v>
      </c>
      <c r="C3218" s="31" t="s">
        <v>2406</v>
      </c>
      <c r="D3218" s="41">
        <v>212.2388</v>
      </c>
      <c r="E3218" s="31" t="s">
        <v>2407</v>
      </c>
      <c r="F3218" s="35" t="str">
        <f>INDEX('Crosswalk Particulates'!$B:$B,MATCH('2017 EPA Data'!A3218,'Crosswalk Particulates'!$A:$A,0))</f>
        <v>process-ngps-industry</v>
      </c>
      <c r="G3218" s="39">
        <f>INDEX('Crosswalk Particulates'!$E:$E,MATCH('2017 EPA Data'!$B3218,'Crosswalk Particulates'!$D:$D,0))</f>
        <v>0</v>
      </c>
      <c r="H3218" s="50">
        <f t="shared" si="50"/>
        <v>0</v>
      </c>
    </row>
    <row r="3219" spans="1:8" hidden="1">
      <c r="A3219" s="31" t="s">
        <v>2518</v>
      </c>
      <c r="B3219" s="31" t="s">
        <v>2552</v>
      </c>
      <c r="C3219" s="31" t="s">
        <v>2406</v>
      </c>
      <c r="D3219" s="41">
        <v>211.6542426176</v>
      </c>
      <c r="E3219" s="31" t="s">
        <v>2407</v>
      </c>
      <c r="F3219" s="35" t="str">
        <f>INDEX('Crosswalk Particulates'!$B:$B,MATCH('2017 EPA Data'!A3219,'Crosswalk Particulates'!$A:$A,0))</f>
        <v>industry-fuel-oil</v>
      </c>
      <c r="G3219" s="39">
        <f>INDEX('Crosswalk Particulates'!$E:$E,MATCH('2017 EPA Data'!$B3219,'Crosswalk Particulates'!$D:$D,0))</f>
        <v>0</v>
      </c>
      <c r="H3219" s="50">
        <f t="shared" si="50"/>
        <v>0</v>
      </c>
    </row>
    <row r="3220" spans="1:8" hidden="1">
      <c r="A3220" s="31" t="s">
        <v>2448</v>
      </c>
      <c r="B3220" s="31" t="s">
        <v>2566</v>
      </c>
      <c r="C3220" s="31" t="s">
        <v>2406</v>
      </c>
      <c r="D3220" s="41">
        <v>210.26682064537999</v>
      </c>
      <c r="E3220" s="31" t="s">
        <v>2407</v>
      </c>
      <c r="F3220" s="35" t="str">
        <f>INDEX('Crosswalk Particulates'!$B:$B,MATCH('2017 EPA Data'!A3220,'Crosswalk Particulates'!$A:$A,0))</f>
        <v>process-waste-industry</v>
      </c>
      <c r="G3220" s="39">
        <f>INDEX('Crosswalk Particulates'!$E:$E,MATCH('2017 EPA Data'!$B3220,'Crosswalk Particulates'!$D:$D,0))</f>
        <v>0</v>
      </c>
      <c r="H3220" s="50">
        <f t="shared" si="50"/>
        <v>0</v>
      </c>
    </row>
    <row r="3221" spans="1:8" hidden="1">
      <c r="A3221" s="31" t="s">
        <v>2521</v>
      </c>
      <c r="B3221" s="31" t="s">
        <v>2528</v>
      </c>
      <c r="C3221" s="31" t="s">
        <v>2406</v>
      </c>
      <c r="D3221" s="41">
        <v>209.71944199999999</v>
      </c>
      <c r="E3221" s="31" t="s">
        <v>2407</v>
      </c>
      <c r="F3221" s="35" t="str">
        <f>INDEX('Crosswalk Particulates'!$B:$B,MATCH('2017 EPA Data'!A3221,'Crosswalk Particulates'!$A:$A,0))</f>
        <v>industry-fuel-other</v>
      </c>
      <c r="G3221" s="39">
        <f>INDEX('Crosswalk Particulates'!$E:$E,MATCH('2017 EPA Data'!$B3221,'Crosswalk Particulates'!$D:$D,0))</f>
        <v>0</v>
      </c>
      <c r="H3221" s="50">
        <f t="shared" si="50"/>
        <v>0</v>
      </c>
    </row>
    <row r="3222" spans="1:8" hidden="1">
      <c r="A3222" s="31" t="s">
        <v>2458</v>
      </c>
      <c r="B3222" s="31" t="s">
        <v>2511</v>
      </c>
      <c r="C3222" s="31" t="s">
        <v>2512</v>
      </c>
      <c r="D3222" s="41">
        <v>209.560535002004</v>
      </c>
      <c r="E3222" s="31" t="s">
        <v>2407</v>
      </c>
      <c r="F3222" s="35" t="str">
        <f>INDEX('Crosswalk Particulates'!$B:$B,MATCH('2017 EPA Data'!A3222,'Crosswalk Particulates'!$A:$A,0))</f>
        <v>Transportation Sector</v>
      </c>
      <c r="G3222" s="39">
        <f>INDEX('Crosswalk Particulates'!$E:$E,MATCH('2017 EPA Data'!$B3222,'Crosswalk Particulates'!$D:$D,0))</f>
        <v>0</v>
      </c>
      <c r="H3222" s="50">
        <f t="shared" si="50"/>
        <v>0</v>
      </c>
    </row>
    <row r="3223" spans="1:8" hidden="1">
      <c r="A3223" s="31" t="s">
        <v>2442</v>
      </c>
      <c r="B3223" s="31" t="s">
        <v>2572</v>
      </c>
      <c r="C3223" s="31" t="s">
        <v>2406</v>
      </c>
      <c r="D3223" s="41">
        <v>209.45169000000001</v>
      </c>
      <c r="E3223" s="31" t="s">
        <v>2407</v>
      </c>
      <c r="F3223" s="35" t="str">
        <f>INDEX('Crosswalk Particulates'!$B:$B,MATCH('2017 EPA Data'!A3223,'Crosswalk Particulates'!$A:$A,0))</f>
        <v>process-other-industry</v>
      </c>
      <c r="G3223" s="39">
        <f>INDEX('Crosswalk Particulates'!$E:$E,MATCH('2017 EPA Data'!$B3223,'Crosswalk Particulates'!$D:$D,0))</f>
        <v>0</v>
      </c>
      <c r="H3223" s="50">
        <f t="shared" si="50"/>
        <v>0</v>
      </c>
    </row>
    <row r="3224" spans="1:8" hidden="1">
      <c r="A3224" s="31" t="s">
        <v>2492</v>
      </c>
      <c r="B3224" s="31" t="s">
        <v>2548</v>
      </c>
      <c r="C3224" s="31" t="s">
        <v>2406</v>
      </c>
      <c r="D3224" s="41">
        <v>209.28584990225588</v>
      </c>
      <c r="E3224" s="31" t="s">
        <v>2407</v>
      </c>
      <c r="F3224" s="35" t="str">
        <f>INDEX('Crosswalk Particulates'!$B:$B,MATCH('2017 EPA Data'!A3224,'Crosswalk Particulates'!$A:$A,0))</f>
        <v>Transportation Sector</v>
      </c>
      <c r="G3224" s="39">
        <f>INDEX('Crosswalk Particulates'!$E:$E,MATCH('2017 EPA Data'!$B3224,'Crosswalk Particulates'!$D:$D,0))</f>
        <v>0</v>
      </c>
      <c r="H3224" s="50">
        <f t="shared" si="50"/>
        <v>0</v>
      </c>
    </row>
    <row r="3225" spans="1:8" hidden="1">
      <c r="A3225" s="31" t="s">
        <v>2475</v>
      </c>
      <c r="B3225" s="31" t="s">
        <v>2605</v>
      </c>
      <c r="D3225" s="41">
        <v>208.26925780023385</v>
      </c>
      <c r="E3225" s="31" t="s">
        <v>2411</v>
      </c>
      <c r="F3225" s="35" t="str">
        <f>INDEX('Crosswalk Particulates'!$B:$B,MATCH('2017 EPA Data'!A3225,'Crosswalk Particulates'!$A:$A,0))</f>
        <v>process-other-industry</v>
      </c>
      <c r="G3225" s="39" t="str">
        <f>INDEX('Crosswalk Particulates'!$E:$E,MATCH('2017 EPA Data'!$B3225,'Crosswalk Particulates'!$D:$D,0))</f>
        <v>BC</v>
      </c>
      <c r="H3225" s="50">
        <f t="shared" si="50"/>
        <v>188938917.18321878</v>
      </c>
    </row>
    <row r="3226" spans="1:8" hidden="1">
      <c r="A3226" s="31" t="s">
        <v>2470</v>
      </c>
      <c r="B3226" s="31" t="s">
        <v>2588</v>
      </c>
      <c r="C3226" s="31" t="s">
        <v>2406</v>
      </c>
      <c r="D3226" s="41">
        <v>207.83</v>
      </c>
      <c r="E3226" s="31" t="s">
        <v>2407</v>
      </c>
      <c r="F3226" s="35" t="str">
        <f>INDEX('Crosswalk Particulates'!$B:$B,MATCH('2017 EPA Data'!A3226,'Crosswalk Particulates'!$A:$A,0))</f>
        <v>Electricity Sector</v>
      </c>
      <c r="G3226" s="39">
        <f>INDEX('Crosswalk Particulates'!$E:$E,MATCH('2017 EPA Data'!$B3226,'Crosswalk Particulates'!$D:$D,0))</f>
        <v>0</v>
      </c>
      <c r="H3226" s="50">
        <f t="shared" si="50"/>
        <v>0</v>
      </c>
    </row>
    <row r="3227" spans="1:8" hidden="1">
      <c r="A3227" s="31" t="s">
        <v>2473</v>
      </c>
      <c r="B3227" s="31" t="s">
        <v>2587</v>
      </c>
      <c r="C3227" s="31" t="s">
        <v>2410</v>
      </c>
      <c r="D3227" s="41">
        <v>206.4528612</v>
      </c>
      <c r="E3227" s="31" t="s">
        <v>2411</v>
      </c>
      <c r="F3227" s="35" t="str">
        <f>INDEX('Crosswalk Particulates'!$B:$B,MATCH('2017 EPA Data'!A3227,'Crosswalk Particulates'!$A:$A,0))</f>
        <v>Electricity Sector</v>
      </c>
      <c r="G3227" s="39" t="str">
        <f>INDEX('Crosswalk Particulates'!$E:$E,MATCH('2017 EPA Data'!$B3227,'Crosswalk Particulates'!$D:$D,0))</f>
        <v>N2O</v>
      </c>
      <c r="H3227" s="50">
        <f t="shared" si="50"/>
        <v>187291107.9460406</v>
      </c>
    </row>
    <row r="3228" spans="1:8" hidden="1">
      <c r="A3228" s="31" t="s">
        <v>2553</v>
      </c>
      <c r="B3228" s="31" t="s">
        <v>2509</v>
      </c>
      <c r="C3228" s="31" t="s">
        <v>2406</v>
      </c>
      <c r="D3228" s="41">
        <v>206.31265481372364</v>
      </c>
      <c r="E3228" s="31" t="s">
        <v>2407</v>
      </c>
      <c r="F3228" s="35" t="str">
        <f>INDEX('Crosswalk Particulates'!$B:$B,MATCH('2017 EPA Data'!A3228,'Crosswalk Particulates'!$A:$A,0))</f>
        <v>Commercial Buildings Sector</v>
      </c>
      <c r="G3228" s="39">
        <f>INDEX('Crosswalk Particulates'!$E:$E,MATCH('2017 EPA Data'!$B3228,'Crosswalk Particulates'!$D:$D,0))</f>
        <v>0</v>
      </c>
      <c r="H3228" s="50">
        <f t="shared" si="50"/>
        <v>0</v>
      </c>
    </row>
    <row r="3229" spans="1:8" hidden="1">
      <c r="A3229" s="31" t="s">
        <v>2427</v>
      </c>
      <c r="B3229" s="31" t="s">
        <v>2602</v>
      </c>
      <c r="C3229" s="31" t="s">
        <v>2406</v>
      </c>
      <c r="D3229" s="41">
        <v>206.17259092437814</v>
      </c>
      <c r="E3229" s="31" t="s">
        <v>2407</v>
      </c>
      <c r="F3229" s="35" t="str">
        <f>INDEX('Crosswalk Particulates'!$B:$B,MATCH('2017 EPA Data'!A3229,'Crosswalk Particulates'!$A:$A,0))</f>
        <v>process-other-industry</v>
      </c>
      <c r="G3229" s="39">
        <f>INDEX('Crosswalk Particulates'!$E:$E,MATCH('2017 EPA Data'!$B3229,'Crosswalk Particulates'!$D:$D,0))</f>
        <v>0</v>
      </c>
      <c r="H3229" s="50">
        <f t="shared" si="50"/>
        <v>0</v>
      </c>
    </row>
    <row r="3230" spans="1:8" hidden="1">
      <c r="A3230" s="31" t="s">
        <v>2554</v>
      </c>
      <c r="B3230" s="31" t="s">
        <v>2510</v>
      </c>
      <c r="C3230" s="31" t="s">
        <v>2406</v>
      </c>
      <c r="D3230" s="41">
        <v>205.59843030342122</v>
      </c>
      <c r="E3230" s="31" t="s">
        <v>2407</v>
      </c>
      <c r="F3230" s="35" t="str">
        <f>INDEX('Crosswalk Particulates'!$B:$B,MATCH('2017 EPA Data'!A3230,'Crosswalk Particulates'!$A:$A,0))</f>
        <v>Commercial Buildings Sector</v>
      </c>
      <c r="G3230" s="39">
        <f>INDEX('Crosswalk Particulates'!$E:$E,MATCH('2017 EPA Data'!$B3230,'Crosswalk Particulates'!$D:$D,0))</f>
        <v>0</v>
      </c>
      <c r="H3230" s="50">
        <f t="shared" si="50"/>
        <v>0</v>
      </c>
    </row>
    <row r="3231" spans="1:8" hidden="1">
      <c r="A3231" s="31" t="s">
        <v>2544</v>
      </c>
      <c r="B3231" s="31" t="s">
        <v>2500</v>
      </c>
      <c r="C3231" s="31" t="s">
        <v>2406</v>
      </c>
      <c r="D3231" s="41">
        <v>205.56565090000001</v>
      </c>
      <c r="E3231" s="31" t="s">
        <v>2407</v>
      </c>
      <c r="F3231" s="35" t="str">
        <f>INDEX('Crosswalk Particulates'!$B:$B,MATCH('2017 EPA Data'!A3231,'Crosswalk Particulates'!$A:$A,0))</f>
        <v>Commercial Buildings Sector</v>
      </c>
      <c r="G3231" s="39">
        <f>INDEX('Crosswalk Particulates'!$E:$E,MATCH('2017 EPA Data'!$B3231,'Crosswalk Particulates'!$D:$D,0))</f>
        <v>0</v>
      </c>
      <c r="H3231" s="50">
        <f t="shared" si="50"/>
        <v>0</v>
      </c>
    </row>
    <row r="3232" spans="1:8" hidden="1">
      <c r="A3232" s="31" t="s">
        <v>2467</v>
      </c>
      <c r="B3232" s="31" t="s">
        <v>2680</v>
      </c>
      <c r="C3232" s="31" t="s">
        <v>2406</v>
      </c>
      <c r="D3232" s="41">
        <v>205.08954299999999</v>
      </c>
      <c r="E3232" s="31" t="s">
        <v>2407</v>
      </c>
      <c r="F3232" s="35" t="str">
        <f>INDEX('Crosswalk Particulates'!$B:$B,MATCH('2017 EPA Data'!A3232,'Crosswalk Particulates'!$A:$A,0))</f>
        <v>process-chemicals-industry</v>
      </c>
      <c r="G3232" s="39">
        <f>INDEX('Crosswalk Particulates'!$E:$E,MATCH('2017 EPA Data'!$B3232,'Crosswalk Particulates'!$D:$D,0))</f>
        <v>0</v>
      </c>
      <c r="H3232" s="50">
        <f t="shared" si="50"/>
        <v>0</v>
      </c>
    </row>
    <row r="3233" spans="1:8" hidden="1">
      <c r="A3233" s="31" t="s">
        <v>2427</v>
      </c>
      <c r="B3233" s="31" t="s">
        <v>2620</v>
      </c>
      <c r="C3233" s="31" t="s">
        <v>2406</v>
      </c>
      <c r="D3233" s="41">
        <v>204.90600000000001</v>
      </c>
      <c r="E3233" s="31" t="s">
        <v>2407</v>
      </c>
      <c r="F3233" s="35" t="str">
        <f>INDEX('Crosswalk Particulates'!$B:$B,MATCH('2017 EPA Data'!A3233,'Crosswalk Particulates'!$A:$A,0))</f>
        <v>process-other-industry</v>
      </c>
      <c r="G3233" s="39">
        <f>INDEX('Crosswalk Particulates'!$E:$E,MATCH('2017 EPA Data'!$B3233,'Crosswalk Particulates'!$D:$D,0))</f>
        <v>0</v>
      </c>
      <c r="H3233" s="50">
        <f t="shared" si="50"/>
        <v>0</v>
      </c>
    </row>
    <row r="3234" spans="1:8" hidden="1">
      <c r="A3234" s="31" t="s">
        <v>2520</v>
      </c>
      <c r="B3234" s="31" t="s">
        <v>2509</v>
      </c>
      <c r="C3234" s="31" t="s">
        <v>2406</v>
      </c>
      <c r="D3234" s="41">
        <v>204.85245543551659</v>
      </c>
      <c r="E3234" s="31" t="s">
        <v>2407</v>
      </c>
      <c r="F3234" s="35" t="str">
        <f>INDEX('Crosswalk Particulates'!$B:$B,MATCH('2017 EPA Data'!A3234,'Crosswalk Particulates'!$A:$A,0))</f>
        <v>Residential Buildings Sector</v>
      </c>
      <c r="G3234" s="39">
        <f>INDEX('Crosswalk Particulates'!$E:$E,MATCH('2017 EPA Data'!$B3234,'Crosswalk Particulates'!$D:$D,0))</f>
        <v>0</v>
      </c>
      <c r="H3234" s="50">
        <f t="shared" si="50"/>
        <v>0</v>
      </c>
    </row>
    <row r="3235" spans="1:8" hidden="1">
      <c r="A3235" s="31" t="s">
        <v>2554</v>
      </c>
      <c r="B3235" s="31" t="s">
        <v>2579</v>
      </c>
      <c r="C3235" s="31" t="s">
        <v>2406</v>
      </c>
      <c r="D3235" s="41">
        <v>204.01390000000001</v>
      </c>
      <c r="E3235" s="31" t="s">
        <v>2407</v>
      </c>
      <c r="F3235" s="35" t="str">
        <f>INDEX('Crosswalk Particulates'!$B:$B,MATCH('2017 EPA Data'!A3235,'Crosswalk Particulates'!$A:$A,0))</f>
        <v>Commercial Buildings Sector</v>
      </c>
      <c r="G3235" s="39">
        <f>INDEX('Crosswalk Particulates'!$E:$E,MATCH('2017 EPA Data'!$B3235,'Crosswalk Particulates'!$D:$D,0))</f>
        <v>0</v>
      </c>
      <c r="H3235" s="50">
        <f t="shared" si="50"/>
        <v>0</v>
      </c>
    </row>
    <row r="3236" spans="1:8" hidden="1">
      <c r="A3236" s="31" t="s">
        <v>2491</v>
      </c>
      <c r="B3236" s="31" t="s">
        <v>2493</v>
      </c>
      <c r="C3236" s="31" t="s">
        <v>2406</v>
      </c>
      <c r="D3236" s="41">
        <v>203.77500000000001</v>
      </c>
      <c r="E3236" s="31" t="s">
        <v>2407</v>
      </c>
      <c r="F3236" s="35" t="str">
        <f>INDEX('Crosswalk Particulates'!$B:$B,MATCH('2017 EPA Data'!A3236,'Crosswalk Particulates'!$A:$A,0))</f>
        <v>process-other-industry</v>
      </c>
      <c r="G3236" s="39">
        <f>INDEX('Crosswalk Particulates'!$E:$E,MATCH('2017 EPA Data'!$B3236,'Crosswalk Particulates'!$D:$D,0))</f>
        <v>0</v>
      </c>
      <c r="H3236" s="50">
        <f t="shared" si="50"/>
        <v>0</v>
      </c>
    </row>
    <row r="3237" spans="1:8" hidden="1">
      <c r="A3237" s="31" t="s">
        <v>2508</v>
      </c>
      <c r="B3237" s="31" t="s">
        <v>2502</v>
      </c>
      <c r="C3237" s="31" t="s">
        <v>2406</v>
      </c>
      <c r="D3237" s="41">
        <v>203.44533999999999</v>
      </c>
      <c r="E3237" s="31" t="s">
        <v>2407</v>
      </c>
      <c r="F3237" s="35" t="str">
        <f>INDEX('Crosswalk Particulates'!$B:$B,MATCH('2017 EPA Data'!A3237,'Crosswalk Particulates'!$A:$A,0))</f>
        <v>process-iron and steel-industry</v>
      </c>
      <c r="G3237" s="39">
        <f>INDEX('Crosswalk Particulates'!$E:$E,MATCH('2017 EPA Data'!$B3237,'Crosswalk Particulates'!$D:$D,0))</f>
        <v>0</v>
      </c>
      <c r="H3237" s="50">
        <f t="shared" si="50"/>
        <v>0</v>
      </c>
    </row>
    <row r="3238" spans="1:8" hidden="1">
      <c r="A3238" s="31" t="s">
        <v>2508</v>
      </c>
      <c r="B3238" s="31" t="s">
        <v>2494</v>
      </c>
      <c r="C3238" s="31" t="s">
        <v>2446</v>
      </c>
      <c r="D3238" s="41">
        <v>203.42334306000001</v>
      </c>
      <c r="E3238" s="31" t="s">
        <v>2411</v>
      </c>
      <c r="F3238" s="35" t="str">
        <f>INDEX('Crosswalk Particulates'!$B:$B,MATCH('2017 EPA Data'!A3238,'Crosswalk Particulates'!$A:$A,0))</f>
        <v>process-iron and steel-industry</v>
      </c>
      <c r="G3238" s="39">
        <f>INDEX('Crosswalk Particulates'!$E:$E,MATCH('2017 EPA Data'!$B3238,'Crosswalk Particulates'!$D:$D,0))</f>
        <v>0</v>
      </c>
      <c r="H3238" s="50">
        <f t="shared" si="50"/>
        <v>184542772.05141932</v>
      </c>
    </row>
    <row r="3239" spans="1:8" hidden="1">
      <c r="A3239" s="31" t="s">
        <v>2485</v>
      </c>
      <c r="B3239" s="31" t="s">
        <v>2463</v>
      </c>
      <c r="C3239" s="31" t="s">
        <v>2406</v>
      </c>
      <c r="D3239" s="41">
        <v>203.40227999999999</v>
      </c>
      <c r="E3239" s="31" t="s">
        <v>2407</v>
      </c>
      <c r="F3239" s="35" t="str">
        <f>INDEX('Crosswalk Particulates'!$B:$B,MATCH('2017 EPA Data'!A3239,'Crosswalk Particulates'!$A:$A,0))</f>
        <v>industry-fuel-coal</v>
      </c>
      <c r="G3239" s="39">
        <f>INDEX('Crosswalk Particulates'!$E:$E,MATCH('2017 EPA Data'!$B3239,'Crosswalk Particulates'!$D:$D,0))</f>
        <v>0</v>
      </c>
      <c r="H3239" s="50">
        <f t="shared" si="50"/>
        <v>0</v>
      </c>
    </row>
    <row r="3240" spans="1:8" hidden="1">
      <c r="A3240" s="31" t="s">
        <v>2489</v>
      </c>
      <c r="B3240" s="31" t="s">
        <v>2588</v>
      </c>
      <c r="C3240" s="31" t="s">
        <v>2406</v>
      </c>
      <c r="D3240" s="41">
        <v>202.7</v>
      </c>
      <c r="E3240" s="31" t="s">
        <v>2407</v>
      </c>
      <c r="F3240" s="35" t="str">
        <f>INDEX('Crosswalk Particulates'!$B:$B,MATCH('2017 EPA Data'!A3240,'Crosswalk Particulates'!$A:$A,0))</f>
        <v>industry-fuel-biomass</v>
      </c>
      <c r="G3240" s="39">
        <f>INDEX('Crosswalk Particulates'!$E:$E,MATCH('2017 EPA Data'!$B3240,'Crosswalk Particulates'!$D:$D,0))</f>
        <v>0</v>
      </c>
      <c r="H3240" s="50">
        <f t="shared" si="50"/>
        <v>0</v>
      </c>
    </row>
    <row r="3241" spans="1:8" hidden="1">
      <c r="A3241" s="31" t="s">
        <v>2497</v>
      </c>
      <c r="B3241" s="31" t="s">
        <v>2550</v>
      </c>
      <c r="C3241" s="31" t="s">
        <v>2406</v>
      </c>
      <c r="D3241" s="41">
        <v>202.53474779999999</v>
      </c>
      <c r="E3241" s="31" t="s">
        <v>2407</v>
      </c>
      <c r="F3241" s="35" t="str">
        <f>INDEX('Crosswalk Particulates'!$B:$B,MATCH('2017 EPA Data'!A3241,'Crosswalk Particulates'!$A:$A,0))</f>
        <v>Electricity Sector</v>
      </c>
      <c r="G3241" s="39">
        <f>INDEX('Crosswalk Particulates'!$E:$E,MATCH('2017 EPA Data'!$B3241,'Crosswalk Particulates'!$D:$D,0))</f>
        <v>0</v>
      </c>
      <c r="H3241" s="50">
        <f t="shared" si="50"/>
        <v>0</v>
      </c>
    </row>
    <row r="3242" spans="1:8" hidden="1">
      <c r="A3242" s="31" t="s">
        <v>2484</v>
      </c>
      <c r="B3242" s="31" t="s">
        <v>2425</v>
      </c>
      <c r="C3242" s="31" t="s">
        <v>2406</v>
      </c>
      <c r="D3242" s="41">
        <v>200.4460067</v>
      </c>
      <c r="E3242" s="31" t="s">
        <v>2407</v>
      </c>
      <c r="F3242" s="35" t="str">
        <f>INDEX('Crosswalk Particulates'!$B:$B,MATCH('2017 EPA Data'!A3242,'Crosswalk Particulates'!$A:$A,0))</f>
        <v>process-other-industry</v>
      </c>
      <c r="G3242" s="39">
        <f>INDEX('Crosswalk Particulates'!$E:$E,MATCH('2017 EPA Data'!$B3242,'Crosswalk Particulates'!$D:$D,0))</f>
        <v>0</v>
      </c>
      <c r="H3242" s="50">
        <f t="shared" si="50"/>
        <v>0</v>
      </c>
    </row>
    <row r="3243" spans="1:8" hidden="1">
      <c r="A3243" s="31" t="s">
        <v>2558</v>
      </c>
      <c r="B3243" s="31" t="s">
        <v>2463</v>
      </c>
      <c r="C3243" s="31" t="s">
        <v>2406</v>
      </c>
      <c r="D3243" s="41">
        <v>200.24552990000001</v>
      </c>
      <c r="E3243" s="31" t="s">
        <v>2407</v>
      </c>
      <c r="F3243" s="35" t="str">
        <f>INDEX('Crosswalk Particulates'!$B:$B,MATCH('2017 EPA Data'!A3243,'Crosswalk Particulates'!$A:$A,0))</f>
        <v>Commercial Buildings Sector</v>
      </c>
      <c r="G3243" s="39">
        <f>INDEX('Crosswalk Particulates'!$E:$E,MATCH('2017 EPA Data'!$B3243,'Crosswalk Particulates'!$D:$D,0))</f>
        <v>0</v>
      </c>
      <c r="H3243" s="50">
        <f t="shared" si="50"/>
        <v>0</v>
      </c>
    </row>
    <row r="3244" spans="1:8" hidden="1">
      <c r="A3244" s="31" t="s">
        <v>2454</v>
      </c>
      <c r="B3244" s="31" t="s">
        <v>2639</v>
      </c>
      <c r="C3244" s="31" t="s">
        <v>2406</v>
      </c>
      <c r="D3244" s="41">
        <v>199.10839999999999</v>
      </c>
      <c r="E3244" s="31" t="s">
        <v>2407</v>
      </c>
      <c r="F3244" s="35" t="str">
        <f>INDEX('Crosswalk Particulates'!$B:$B,MATCH('2017 EPA Data'!A3244,'Crosswalk Particulates'!$A:$A,0))</f>
        <v>Electricity Sector</v>
      </c>
      <c r="G3244" s="39">
        <f>INDEX('Crosswalk Particulates'!$E:$E,MATCH('2017 EPA Data'!$B3244,'Crosswalk Particulates'!$D:$D,0))</f>
        <v>0</v>
      </c>
      <c r="H3244" s="50">
        <f t="shared" si="50"/>
        <v>0</v>
      </c>
    </row>
    <row r="3245" spans="1:8" hidden="1">
      <c r="A3245" s="31" t="s">
        <v>2454</v>
      </c>
      <c r="B3245" s="31" t="s">
        <v>2614</v>
      </c>
      <c r="C3245" s="31" t="s">
        <v>2406</v>
      </c>
      <c r="D3245" s="41">
        <v>198.34800000000001</v>
      </c>
      <c r="E3245" s="31" t="s">
        <v>2407</v>
      </c>
      <c r="F3245" s="35" t="str">
        <f>INDEX('Crosswalk Particulates'!$B:$B,MATCH('2017 EPA Data'!A3245,'Crosswalk Particulates'!$A:$A,0))</f>
        <v>Electricity Sector</v>
      </c>
      <c r="G3245" s="39">
        <f>INDEX('Crosswalk Particulates'!$E:$E,MATCH('2017 EPA Data'!$B3245,'Crosswalk Particulates'!$D:$D,0))</f>
        <v>0</v>
      </c>
      <c r="H3245" s="50">
        <f t="shared" si="50"/>
        <v>0</v>
      </c>
    </row>
    <row r="3246" spans="1:8" hidden="1">
      <c r="A3246" s="31" t="s">
        <v>2473</v>
      </c>
      <c r="B3246" s="31" t="s">
        <v>2609</v>
      </c>
      <c r="C3246" s="31" t="s">
        <v>2406</v>
      </c>
      <c r="D3246" s="41">
        <v>198.10546508845599</v>
      </c>
      <c r="E3246" s="31" t="s">
        <v>2407</v>
      </c>
      <c r="F3246" s="35" t="str">
        <f>INDEX('Crosswalk Particulates'!$B:$B,MATCH('2017 EPA Data'!A3246,'Crosswalk Particulates'!$A:$A,0))</f>
        <v>Electricity Sector</v>
      </c>
      <c r="G3246" s="39">
        <f>INDEX('Crosswalk Particulates'!$E:$E,MATCH('2017 EPA Data'!$B3246,'Crosswalk Particulates'!$D:$D,0))</f>
        <v>0</v>
      </c>
      <c r="H3246" s="50">
        <f t="shared" si="50"/>
        <v>0</v>
      </c>
    </row>
    <row r="3247" spans="1:8" hidden="1">
      <c r="A3247" s="31" t="s">
        <v>2491</v>
      </c>
      <c r="B3247" s="31" t="s">
        <v>2573</v>
      </c>
      <c r="C3247" s="31" t="s">
        <v>2406</v>
      </c>
      <c r="D3247" s="41">
        <v>196.39500000000001</v>
      </c>
      <c r="E3247" s="31" t="s">
        <v>2407</v>
      </c>
      <c r="F3247" s="35" t="str">
        <f>INDEX('Crosswalk Particulates'!$B:$B,MATCH('2017 EPA Data'!A3247,'Crosswalk Particulates'!$A:$A,0))</f>
        <v>process-other-industry</v>
      </c>
      <c r="G3247" s="39">
        <f>INDEX('Crosswalk Particulates'!$E:$E,MATCH('2017 EPA Data'!$B3247,'Crosswalk Particulates'!$D:$D,0))</f>
        <v>0</v>
      </c>
      <c r="H3247" s="50">
        <f t="shared" si="50"/>
        <v>0</v>
      </c>
    </row>
    <row r="3248" spans="1:8" hidden="1">
      <c r="A3248" s="31" t="s">
        <v>2553</v>
      </c>
      <c r="B3248" s="31" t="s">
        <v>2545</v>
      </c>
      <c r="C3248" s="31" t="s">
        <v>2406</v>
      </c>
      <c r="D3248" s="41">
        <v>196.3250588156607</v>
      </c>
      <c r="E3248" s="31" t="s">
        <v>2407</v>
      </c>
      <c r="F3248" s="35" t="str">
        <f>INDEX('Crosswalk Particulates'!$B:$B,MATCH('2017 EPA Data'!A3248,'Crosswalk Particulates'!$A:$A,0))</f>
        <v>Commercial Buildings Sector</v>
      </c>
      <c r="G3248" s="39">
        <f>INDEX('Crosswalk Particulates'!$E:$E,MATCH('2017 EPA Data'!$B3248,'Crosswalk Particulates'!$D:$D,0))</f>
        <v>0</v>
      </c>
      <c r="H3248" s="50">
        <f t="shared" si="50"/>
        <v>0</v>
      </c>
    </row>
    <row r="3249" spans="1:8" hidden="1">
      <c r="A3249" s="31" t="s">
        <v>2467</v>
      </c>
      <c r="B3249" s="31" t="s">
        <v>2691</v>
      </c>
      <c r="C3249" s="31" t="s">
        <v>2406</v>
      </c>
      <c r="D3249" s="41">
        <v>196</v>
      </c>
      <c r="E3249" s="31" t="s">
        <v>2407</v>
      </c>
      <c r="F3249" s="35" t="str">
        <f>INDEX('Crosswalk Particulates'!$B:$B,MATCH('2017 EPA Data'!A3249,'Crosswalk Particulates'!$A:$A,0))</f>
        <v>process-chemicals-industry</v>
      </c>
      <c r="G3249" s="39">
        <f>INDEX('Crosswalk Particulates'!$E:$E,MATCH('2017 EPA Data'!$B3249,'Crosswalk Particulates'!$D:$D,0))</f>
        <v>0</v>
      </c>
      <c r="H3249" s="50">
        <f t="shared" si="50"/>
        <v>0</v>
      </c>
    </row>
    <row r="3250" spans="1:8" hidden="1">
      <c r="A3250" s="31" t="s">
        <v>2496</v>
      </c>
      <c r="B3250" s="31" t="s">
        <v>2605</v>
      </c>
      <c r="D3250" s="41">
        <v>195.90227429225564</v>
      </c>
      <c r="E3250" s="31" t="s">
        <v>2411</v>
      </c>
      <c r="F3250" s="35" t="str">
        <f>INDEX('Crosswalk Particulates'!$B:$B,MATCH('2017 EPA Data'!A3250,'Crosswalk Particulates'!$A:$A,0))</f>
        <v>process-cement-industry</v>
      </c>
      <c r="G3250" s="39" t="str">
        <f>INDEX('Crosswalk Particulates'!$E:$E,MATCH('2017 EPA Data'!$B3250,'Crosswalk Particulates'!$D:$D,0))</f>
        <v>BC</v>
      </c>
      <c r="H3250" s="50">
        <f t="shared" si="50"/>
        <v>177719765.12256595</v>
      </c>
    </row>
    <row r="3251" spans="1:8" hidden="1">
      <c r="A3251" s="31" t="s">
        <v>2431</v>
      </c>
      <c r="B3251" s="31" t="s">
        <v>2666</v>
      </c>
      <c r="C3251" s="31" t="s">
        <v>2406</v>
      </c>
      <c r="D3251" s="41">
        <v>195.2</v>
      </c>
      <c r="E3251" s="31" t="s">
        <v>2407</v>
      </c>
      <c r="F3251" s="35" t="str">
        <f>INDEX('Crosswalk Particulates'!$B:$B,MATCH('2017 EPA Data'!A3251,'Crosswalk Particulates'!$A:$A,0))</f>
        <v>process-ngps-industry</v>
      </c>
      <c r="G3251" s="39">
        <f>INDEX('Crosswalk Particulates'!$E:$E,MATCH('2017 EPA Data'!$B3251,'Crosswalk Particulates'!$D:$D,0))</f>
        <v>0</v>
      </c>
      <c r="H3251" s="50">
        <f t="shared" si="50"/>
        <v>0</v>
      </c>
    </row>
    <row r="3252" spans="1:8" hidden="1">
      <c r="A3252" s="31" t="s">
        <v>2408</v>
      </c>
      <c r="B3252" s="31" t="s">
        <v>2641</v>
      </c>
      <c r="C3252" s="31" t="s">
        <v>2406</v>
      </c>
      <c r="D3252" s="41">
        <v>194.37856469100001</v>
      </c>
      <c r="E3252" s="31" t="s">
        <v>2407</v>
      </c>
      <c r="F3252" s="35" t="str">
        <f>INDEX('Crosswalk Particulates'!$B:$B,MATCH('2017 EPA Data'!A3252,'Crosswalk Particulates'!$A:$A,0))</f>
        <v>process-other-industry</v>
      </c>
      <c r="G3252" s="39">
        <f>INDEX('Crosswalk Particulates'!$E:$E,MATCH('2017 EPA Data'!$B3252,'Crosswalk Particulates'!$D:$D,0))</f>
        <v>0</v>
      </c>
      <c r="H3252" s="50">
        <f t="shared" si="50"/>
        <v>0</v>
      </c>
    </row>
    <row r="3253" spans="1:8" hidden="1">
      <c r="A3253" s="31" t="s">
        <v>2436</v>
      </c>
      <c r="B3253" s="31" t="s">
        <v>2651</v>
      </c>
      <c r="C3253" s="31" t="s">
        <v>2406</v>
      </c>
      <c r="D3253" s="41">
        <v>194.08</v>
      </c>
      <c r="E3253" s="31" t="s">
        <v>2407</v>
      </c>
      <c r="F3253" s="35" t="str">
        <f>INDEX('Crosswalk Particulates'!$B:$B,MATCH('2017 EPA Data'!A3253,'Crosswalk Particulates'!$A:$A,0))</f>
        <v>process-other-industry</v>
      </c>
      <c r="G3253" s="39">
        <f>INDEX('Crosswalk Particulates'!$E:$E,MATCH('2017 EPA Data'!$B3253,'Crosswalk Particulates'!$D:$D,0))</f>
        <v>0</v>
      </c>
      <c r="H3253" s="50">
        <f t="shared" si="50"/>
        <v>0</v>
      </c>
    </row>
    <row r="3254" spans="1:8" hidden="1">
      <c r="A3254" s="31" t="s">
        <v>2485</v>
      </c>
      <c r="B3254" s="31" t="s">
        <v>2652</v>
      </c>
      <c r="C3254" s="31" t="s">
        <v>2406</v>
      </c>
      <c r="D3254" s="41">
        <v>193.16821831454999</v>
      </c>
      <c r="E3254" s="31" t="s">
        <v>2407</v>
      </c>
      <c r="F3254" s="35" t="str">
        <f>INDEX('Crosswalk Particulates'!$B:$B,MATCH('2017 EPA Data'!A3254,'Crosswalk Particulates'!$A:$A,0))</f>
        <v>industry-fuel-coal</v>
      </c>
      <c r="G3254" s="39">
        <f>INDEX('Crosswalk Particulates'!$E:$E,MATCH('2017 EPA Data'!$B3254,'Crosswalk Particulates'!$D:$D,0))</f>
        <v>0</v>
      </c>
      <c r="H3254" s="50">
        <f t="shared" si="50"/>
        <v>0</v>
      </c>
    </row>
    <row r="3255" spans="1:8" hidden="1">
      <c r="A3255" s="31" t="s">
        <v>2484</v>
      </c>
      <c r="B3255" s="31" t="s">
        <v>2462</v>
      </c>
      <c r="C3255" s="31" t="s">
        <v>2406</v>
      </c>
      <c r="D3255" s="41">
        <v>192.81180000000001</v>
      </c>
      <c r="E3255" s="31" t="s">
        <v>2407</v>
      </c>
      <c r="F3255" s="35" t="str">
        <f>INDEX('Crosswalk Particulates'!$B:$B,MATCH('2017 EPA Data'!A3255,'Crosswalk Particulates'!$A:$A,0))</f>
        <v>process-other-industry</v>
      </c>
      <c r="G3255" s="39">
        <f>INDEX('Crosswalk Particulates'!$E:$E,MATCH('2017 EPA Data'!$B3255,'Crosswalk Particulates'!$D:$D,0))</f>
        <v>0</v>
      </c>
      <c r="H3255" s="50">
        <f t="shared" si="50"/>
        <v>0</v>
      </c>
    </row>
    <row r="3256" spans="1:8" hidden="1">
      <c r="A3256" s="31" t="s">
        <v>2444</v>
      </c>
      <c r="B3256" s="31" t="s">
        <v>2656</v>
      </c>
      <c r="C3256" s="31" t="s">
        <v>2406</v>
      </c>
      <c r="D3256" s="41">
        <v>192</v>
      </c>
      <c r="E3256" s="31" t="s">
        <v>2407</v>
      </c>
      <c r="F3256" s="35" t="str">
        <f>INDEX('Crosswalk Particulates'!$B:$B,MATCH('2017 EPA Data'!A3256,'Crosswalk Particulates'!$A:$A,0))</f>
        <v>process-other-industry</v>
      </c>
      <c r="G3256" s="39">
        <f>INDEX('Crosswalk Particulates'!$E:$E,MATCH('2017 EPA Data'!$B3256,'Crosswalk Particulates'!$D:$D,0))</f>
        <v>0</v>
      </c>
      <c r="H3256" s="50">
        <f t="shared" si="50"/>
        <v>0</v>
      </c>
    </row>
    <row r="3257" spans="1:8" hidden="1">
      <c r="A3257" s="31" t="s">
        <v>2489</v>
      </c>
      <c r="B3257" s="31" t="s">
        <v>2530</v>
      </c>
      <c r="C3257" s="31" t="s">
        <v>2406</v>
      </c>
      <c r="D3257" s="41">
        <v>191.29247938</v>
      </c>
      <c r="E3257" s="31" t="s">
        <v>2407</v>
      </c>
      <c r="F3257" s="35" t="str">
        <f>INDEX('Crosswalk Particulates'!$B:$B,MATCH('2017 EPA Data'!A3257,'Crosswalk Particulates'!$A:$A,0))</f>
        <v>industry-fuel-biomass</v>
      </c>
      <c r="G3257" s="39">
        <f>INDEX('Crosswalk Particulates'!$E:$E,MATCH('2017 EPA Data'!$B3257,'Crosswalk Particulates'!$D:$D,0))</f>
        <v>0</v>
      </c>
      <c r="H3257" s="50">
        <f t="shared" si="50"/>
        <v>0</v>
      </c>
    </row>
    <row r="3258" spans="1:8" hidden="1">
      <c r="A3258" s="31" t="s">
        <v>2434</v>
      </c>
      <c r="B3258" s="31" t="s">
        <v>2618</v>
      </c>
      <c r="C3258" s="31" t="s">
        <v>2406</v>
      </c>
      <c r="D3258" s="41">
        <v>190.77999504371172</v>
      </c>
      <c r="E3258" s="31" t="s">
        <v>2407</v>
      </c>
      <c r="F3258" s="35" t="str">
        <f>INDEX('Crosswalk Particulates'!$B:$B,MATCH('2017 EPA Data'!A3258,'Crosswalk Particulates'!$A:$A,0))</f>
        <v>Transportation Sector</v>
      </c>
      <c r="G3258" s="39">
        <f>INDEX('Crosswalk Particulates'!$E:$E,MATCH('2017 EPA Data'!$B3258,'Crosswalk Particulates'!$D:$D,0))</f>
        <v>0</v>
      </c>
      <c r="H3258" s="50">
        <f t="shared" si="50"/>
        <v>0</v>
      </c>
    </row>
    <row r="3259" spans="1:8" hidden="1">
      <c r="A3259" s="31" t="s">
        <v>2416</v>
      </c>
      <c r="B3259" s="31" t="s">
        <v>2621</v>
      </c>
      <c r="D3259" s="41">
        <v>190.64250665864591</v>
      </c>
      <c r="E3259" s="31" t="s">
        <v>2411</v>
      </c>
      <c r="F3259" s="35" t="str">
        <f>INDEX('Crosswalk Particulates'!$B:$B,MATCH('2017 EPA Data'!A3259,'Crosswalk Particulates'!$A:$A,0))</f>
        <v>Transportation Sector</v>
      </c>
      <c r="G3259" s="39">
        <f>INDEX('Crosswalk Particulates'!$E:$E,MATCH('2017 EPA Data'!$B3259,'Crosswalk Particulates'!$D:$D,0))</f>
        <v>0</v>
      </c>
      <c r="H3259" s="50">
        <f t="shared" si="50"/>
        <v>172948178.51479703</v>
      </c>
    </row>
    <row r="3260" spans="1:8" hidden="1">
      <c r="A3260" s="31" t="s">
        <v>2518</v>
      </c>
      <c r="B3260" s="31" t="s">
        <v>2503</v>
      </c>
      <c r="C3260" s="31" t="s">
        <v>2406</v>
      </c>
      <c r="D3260" s="41">
        <v>190.40960191740621</v>
      </c>
      <c r="E3260" s="31" t="s">
        <v>2407</v>
      </c>
      <c r="F3260" s="35" t="str">
        <f>INDEX('Crosswalk Particulates'!$B:$B,MATCH('2017 EPA Data'!A3260,'Crosswalk Particulates'!$A:$A,0))</f>
        <v>industry-fuel-oil</v>
      </c>
      <c r="G3260" s="39">
        <f>INDEX('Crosswalk Particulates'!$E:$E,MATCH('2017 EPA Data'!$B3260,'Crosswalk Particulates'!$D:$D,0))</f>
        <v>0</v>
      </c>
      <c r="H3260" s="50">
        <f t="shared" si="50"/>
        <v>0</v>
      </c>
    </row>
    <row r="3261" spans="1:8" hidden="1">
      <c r="A3261" s="31" t="s">
        <v>2474</v>
      </c>
      <c r="B3261" s="31" t="s">
        <v>2517</v>
      </c>
      <c r="C3261" s="31" t="s">
        <v>2406</v>
      </c>
      <c r="D3261" s="41">
        <v>190.35424978279647</v>
      </c>
      <c r="E3261" s="31" t="s">
        <v>2407</v>
      </c>
      <c r="F3261" s="35" t="str">
        <f>INDEX('Crosswalk Particulates'!$B:$B,MATCH('2017 EPA Data'!A3261,'Crosswalk Particulates'!$A:$A,0))</f>
        <v>process-other-industry</v>
      </c>
      <c r="G3261" s="39">
        <f>INDEX('Crosswalk Particulates'!$E:$E,MATCH('2017 EPA Data'!$B3261,'Crosswalk Particulates'!$D:$D,0))</f>
        <v>0</v>
      </c>
      <c r="H3261" s="50">
        <f t="shared" si="50"/>
        <v>0</v>
      </c>
    </row>
    <row r="3262" spans="1:8" hidden="1">
      <c r="A3262" s="31" t="s">
        <v>2508</v>
      </c>
      <c r="B3262" s="31" t="s">
        <v>2532</v>
      </c>
      <c r="C3262" s="31" t="s">
        <v>2406</v>
      </c>
      <c r="D3262" s="41">
        <v>189.20552372</v>
      </c>
      <c r="E3262" s="31" t="s">
        <v>2407</v>
      </c>
      <c r="F3262" s="35" t="str">
        <f>INDEX('Crosswalk Particulates'!$B:$B,MATCH('2017 EPA Data'!A3262,'Crosswalk Particulates'!$A:$A,0))</f>
        <v>process-iron and steel-industry</v>
      </c>
      <c r="G3262" s="39">
        <f>INDEX('Crosswalk Particulates'!$E:$E,MATCH('2017 EPA Data'!$B3262,'Crosswalk Particulates'!$D:$D,0))</f>
        <v>0</v>
      </c>
      <c r="H3262" s="50">
        <f t="shared" si="50"/>
        <v>0</v>
      </c>
    </row>
    <row r="3263" spans="1:8" hidden="1">
      <c r="A3263" s="31" t="s">
        <v>2484</v>
      </c>
      <c r="B3263" s="31" t="s">
        <v>2539</v>
      </c>
      <c r="C3263" s="31" t="s">
        <v>2406</v>
      </c>
      <c r="D3263" s="41">
        <v>188.215023</v>
      </c>
      <c r="E3263" s="31" t="s">
        <v>2407</v>
      </c>
      <c r="F3263" s="35" t="str">
        <f>INDEX('Crosswalk Particulates'!$B:$B,MATCH('2017 EPA Data'!A3263,'Crosswalk Particulates'!$A:$A,0))</f>
        <v>process-other-industry</v>
      </c>
      <c r="G3263" s="39">
        <f>INDEX('Crosswalk Particulates'!$E:$E,MATCH('2017 EPA Data'!$B3263,'Crosswalk Particulates'!$D:$D,0))</f>
        <v>0</v>
      </c>
      <c r="H3263" s="50">
        <f t="shared" si="50"/>
        <v>0</v>
      </c>
    </row>
    <row r="3264" spans="1:8" hidden="1">
      <c r="A3264" s="31" t="s">
        <v>2612</v>
      </c>
      <c r="B3264" s="31" t="s">
        <v>2479</v>
      </c>
      <c r="C3264" s="31" t="s">
        <v>2446</v>
      </c>
      <c r="D3264" s="41">
        <v>188.10962804325001</v>
      </c>
      <c r="E3264" s="31" t="s">
        <v>2411</v>
      </c>
      <c r="F3264" s="35" t="str">
        <f>INDEX('Crosswalk Particulates'!$B:$B,MATCH('2017 EPA Data'!A3264,'Crosswalk Particulates'!$A:$A,0))</f>
        <v>Residential Buildings Sector</v>
      </c>
      <c r="G3264" s="39" t="str">
        <f>INDEX('Crosswalk Particulates'!$E:$E,MATCH('2017 EPA Data'!$B3264,'Crosswalk Particulates'!$D:$D,0))</f>
        <v>PM10</v>
      </c>
      <c r="H3264" s="50">
        <f t="shared" si="50"/>
        <v>170650386.95398754</v>
      </c>
    </row>
    <row r="3265" spans="1:8" hidden="1">
      <c r="A3265" s="31" t="s">
        <v>2496</v>
      </c>
      <c r="B3265" s="31" t="s">
        <v>2466</v>
      </c>
      <c r="C3265" s="31" t="s">
        <v>2406</v>
      </c>
      <c r="D3265" s="41">
        <v>188</v>
      </c>
      <c r="E3265" s="31" t="s">
        <v>2407</v>
      </c>
      <c r="F3265" s="35" t="str">
        <f>INDEX('Crosswalk Particulates'!$B:$B,MATCH('2017 EPA Data'!A3265,'Crosswalk Particulates'!$A:$A,0))</f>
        <v>process-cement-industry</v>
      </c>
      <c r="G3265" s="39">
        <f>INDEX('Crosswalk Particulates'!$E:$E,MATCH('2017 EPA Data'!$B3265,'Crosswalk Particulates'!$D:$D,0))</f>
        <v>0</v>
      </c>
      <c r="H3265" s="50">
        <f t="shared" si="50"/>
        <v>0</v>
      </c>
    </row>
    <row r="3266" spans="1:8" hidden="1">
      <c r="A3266" s="31" t="s">
        <v>2467</v>
      </c>
      <c r="B3266" s="31" t="s">
        <v>2477</v>
      </c>
      <c r="C3266" s="31" t="s">
        <v>2406</v>
      </c>
      <c r="D3266" s="41">
        <v>187.1652</v>
      </c>
      <c r="E3266" s="31" t="s">
        <v>2407</v>
      </c>
      <c r="F3266" s="35" t="str">
        <f>INDEX('Crosswalk Particulates'!$B:$B,MATCH('2017 EPA Data'!A3266,'Crosswalk Particulates'!$A:$A,0))</f>
        <v>process-chemicals-industry</v>
      </c>
      <c r="G3266" s="39">
        <f>INDEX('Crosswalk Particulates'!$E:$E,MATCH('2017 EPA Data'!$B3266,'Crosswalk Particulates'!$D:$D,0))</f>
        <v>0</v>
      </c>
      <c r="H3266" s="50">
        <f t="shared" si="50"/>
        <v>0</v>
      </c>
    </row>
    <row r="3267" spans="1:8" hidden="1">
      <c r="A3267" s="31" t="s">
        <v>2496</v>
      </c>
      <c r="B3267" s="31" t="s">
        <v>2634</v>
      </c>
      <c r="C3267" s="31" t="s">
        <v>2406</v>
      </c>
      <c r="D3267" s="41">
        <v>186.78044600000001</v>
      </c>
      <c r="E3267" s="31" t="s">
        <v>2407</v>
      </c>
      <c r="F3267" s="35" t="str">
        <f>INDEX('Crosswalk Particulates'!$B:$B,MATCH('2017 EPA Data'!A3267,'Crosswalk Particulates'!$A:$A,0))</f>
        <v>process-cement-industry</v>
      </c>
      <c r="G3267" s="39">
        <f>INDEX('Crosswalk Particulates'!$E:$E,MATCH('2017 EPA Data'!$B3267,'Crosswalk Particulates'!$D:$D,0))</f>
        <v>0</v>
      </c>
      <c r="H3267" s="50">
        <f t="shared" si="50"/>
        <v>0</v>
      </c>
    </row>
    <row r="3268" spans="1:8" hidden="1">
      <c r="A3268" s="31" t="s">
        <v>2427</v>
      </c>
      <c r="B3268" s="31" t="s">
        <v>2563</v>
      </c>
      <c r="C3268" s="31" t="s">
        <v>2406</v>
      </c>
      <c r="D3268" s="41">
        <v>186</v>
      </c>
      <c r="E3268" s="31" t="s">
        <v>2407</v>
      </c>
      <c r="F3268" s="35" t="str">
        <f>INDEX('Crosswalk Particulates'!$B:$B,MATCH('2017 EPA Data'!A3268,'Crosswalk Particulates'!$A:$A,0))</f>
        <v>process-other-industry</v>
      </c>
      <c r="G3268" s="39">
        <f>INDEX('Crosswalk Particulates'!$E:$E,MATCH('2017 EPA Data'!$B3268,'Crosswalk Particulates'!$D:$D,0))</f>
        <v>0</v>
      </c>
      <c r="H3268" s="50">
        <f t="shared" ref="H3268:H3331" si="51">IF(E3268="TON",D3268/metricton_to_shortton,0)*10^6</f>
        <v>0</v>
      </c>
    </row>
    <row r="3269" spans="1:8" hidden="1">
      <c r="A3269" s="31" t="s">
        <v>2470</v>
      </c>
      <c r="B3269" s="31" t="s">
        <v>2559</v>
      </c>
      <c r="C3269" s="31" t="s">
        <v>2406</v>
      </c>
      <c r="D3269" s="41">
        <v>185.88358585843508</v>
      </c>
      <c r="E3269" s="31" t="s">
        <v>2407</v>
      </c>
      <c r="F3269" s="35" t="str">
        <f>INDEX('Crosswalk Particulates'!$B:$B,MATCH('2017 EPA Data'!A3269,'Crosswalk Particulates'!$A:$A,0))</f>
        <v>Electricity Sector</v>
      </c>
      <c r="G3269" s="39">
        <f>INDEX('Crosswalk Particulates'!$E:$E,MATCH('2017 EPA Data'!$B3269,'Crosswalk Particulates'!$D:$D,0))</f>
        <v>0</v>
      </c>
      <c r="H3269" s="50">
        <f t="shared" si="51"/>
        <v>0</v>
      </c>
    </row>
    <row r="3270" spans="1:8" hidden="1">
      <c r="A3270" s="31" t="s">
        <v>2481</v>
      </c>
      <c r="B3270" s="31" t="s">
        <v>2651</v>
      </c>
      <c r="C3270" s="31" t="s">
        <v>2406</v>
      </c>
      <c r="D3270" s="41">
        <v>185.686297</v>
      </c>
      <c r="E3270" s="31" t="s">
        <v>2407</v>
      </c>
      <c r="F3270" s="35" t="str">
        <f>INDEX('Crosswalk Particulates'!$B:$B,MATCH('2017 EPA Data'!A3270,'Crosswalk Particulates'!$A:$A,0))</f>
        <v>process-ngps-industry</v>
      </c>
      <c r="G3270" s="39">
        <f>INDEX('Crosswalk Particulates'!$E:$E,MATCH('2017 EPA Data'!$B3270,'Crosswalk Particulates'!$D:$D,0))</f>
        <v>0</v>
      </c>
      <c r="H3270" s="50">
        <f t="shared" si="51"/>
        <v>0</v>
      </c>
    </row>
    <row r="3271" spans="1:8" hidden="1">
      <c r="A3271" s="31" t="s">
        <v>2442</v>
      </c>
      <c r="B3271" s="31" t="s">
        <v>2659</v>
      </c>
      <c r="C3271" s="31" t="s">
        <v>2406</v>
      </c>
      <c r="D3271" s="41">
        <v>185.32488620000001</v>
      </c>
      <c r="E3271" s="31" t="s">
        <v>2407</v>
      </c>
      <c r="F3271" s="35" t="str">
        <f>INDEX('Crosswalk Particulates'!$B:$B,MATCH('2017 EPA Data'!A3271,'Crosswalk Particulates'!$A:$A,0))</f>
        <v>process-other-industry</v>
      </c>
      <c r="G3271" s="39">
        <f>INDEX('Crosswalk Particulates'!$E:$E,MATCH('2017 EPA Data'!$B3271,'Crosswalk Particulates'!$D:$D,0))</f>
        <v>0</v>
      </c>
      <c r="H3271" s="50">
        <f t="shared" si="51"/>
        <v>0</v>
      </c>
    </row>
    <row r="3272" spans="1:8" hidden="1">
      <c r="A3272" s="31" t="s">
        <v>2473</v>
      </c>
      <c r="B3272" s="31" t="s">
        <v>2595</v>
      </c>
      <c r="C3272" s="31" t="s">
        <v>2406</v>
      </c>
      <c r="D3272" s="41">
        <v>185.24821521506399</v>
      </c>
      <c r="E3272" s="31" t="s">
        <v>2407</v>
      </c>
      <c r="F3272" s="35" t="str">
        <f>INDEX('Crosswalk Particulates'!$B:$B,MATCH('2017 EPA Data'!A3272,'Crosswalk Particulates'!$A:$A,0))</f>
        <v>Electricity Sector</v>
      </c>
      <c r="G3272" s="39">
        <f>INDEX('Crosswalk Particulates'!$E:$E,MATCH('2017 EPA Data'!$B3272,'Crosswalk Particulates'!$D:$D,0))</f>
        <v>0</v>
      </c>
      <c r="H3272" s="50">
        <f t="shared" si="51"/>
        <v>0</v>
      </c>
    </row>
    <row r="3273" spans="1:8" hidden="1">
      <c r="A3273" s="31" t="s">
        <v>2497</v>
      </c>
      <c r="B3273" s="31" t="s">
        <v>2450</v>
      </c>
      <c r="C3273" s="31" t="s">
        <v>2406</v>
      </c>
      <c r="D3273" s="41">
        <v>185.072338</v>
      </c>
      <c r="E3273" s="31" t="s">
        <v>2407</v>
      </c>
      <c r="F3273" s="35" t="str">
        <f>INDEX('Crosswalk Particulates'!$B:$B,MATCH('2017 EPA Data'!A3273,'Crosswalk Particulates'!$A:$A,0))</f>
        <v>Electricity Sector</v>
      </c>
      <c r="G3273" s="39">
        <f>INDEX('Crosswalk Particulates'!$E:$E,MATCH('2017 EPA Data'!$B3273,'Crosswalk Particulates'!$D:$D,0))</f>
        <v>0</v>
      </c>
      <c r="H3273" s="50">
        <f t="shared" si="51"/>
        <v>0</v>
      </c>
    </row>
    <row r="3274" spans="1:8" hidden="1">
      <c r="A3274" s="31" t="s">
        <v>2427</v>
      </c>
      <c r="B3274" s="31" t="s">
        <v>2613</v>
      </c>
      <c r="C3274" s="31" t="s">
        <v>2406</v>
      </c>
      <c r="D3274" s="41">
        <v>185.0355734</v>
      </c>
      <c r="E3274" s="31" t="s">
        <v>2407</v>
      </c>
      <c r="F3274" s="35" t="str">
        <f>INDEX('Crosswalk Particulates'!$B:$B,MATCH('2017 EPA Data'!A3274,'Crosswalk Particulates'!$A:$A,0))</f>
        <v>process-other-industry</v>
      </c>
      <c r="G3274" s="39">
        <f>INDEX('Crosswalk Particulates'!$E:$E,MATCH('2017 EPA Data'!$B3274,'Crosswalk Particulates'!$D:$D,0))</f>
        <v>0</v>
      </c>
      <c r="H3274" s="50">
        <f t="shared" si="51"/>
        <v>0</v>
      </c>
    </row>
    <row r="3275" spans="1:8" hidden="1">
      <c r="A3275" s="31" t="s">
        <v>2438</v>
      </c>
      <c r="B3275" s="31" t="s">
        <v>2574</v>
      </c>
      <c r="C3275" s="31" t="s">
        <v>2406</v>
      </c>
      <c r="D3275" s="41">
        <v>184.95102122394724</v>
      </c>
      <c r="E3275" s="31" t="s">
        <v>2407</v>
      </c>
      <c r="F3275" s="35" t="str">
        <f>INDEX('Crosswalk Particulates'!$B:$B,MATCH('2017 EPA Data'!A3275,'Crosswalk Particulates'!$A:$A,0))</f>
        <v>Residential Buildings Sector</v>
      </c>
      <c r="G3275" s="39">
        <f>INDEX('Crosswalk Particulates'!$E:$E,MATCH('2017 EPA Data'!$B3275,'Crosswalk Particulates'!$D:$D,0))</f>
        <v>0</v>
      </c>
      <c r="H3275" s="50">
        <f t="shared" si="51"/>
        <v>0</v>
      </c>
    </row>
    <row r="3276" spans="1:8" hidden="1">
      <c r="A3276" s="31" t="s">
        <v>2558</v>
      </c>
      <c r="B3276" s="31" t="s">
        <v>2561</v>
      </c>
      <c r="C3276" s="31" t="s">
        <v>2406</v>
      </c>
      <c r="D3276" s="41">
        <v>184.851086009</v>
      </c>
      <c r="E3276" s="31" t="s">
        <v>2407</v>
      </c>
      <c r="F3276" s="35" t="str">
        <f>INDEX('Crosswalk Particulates'!$B:$B,MATCH('2017 EPA Data'!A3276,'Crosswalk Particulates'!$A:$A,0))</f>
        <v>Commercial Buildings Sector</v>
      </c>
      <c r="G3276" s="39">
        <f>INDEX('Crosswalk Particulates'!$E:$E,MATCH('2017 EPA Data'!$B3276,'Crosswalk Particulates'!$D:$D,0))</f>
        <v>0</v>
      </c>
      <c r="H3276" s="50">
        <f t="shared" si="51"/>
        <v>0</v>
      </c>
    </row>
    <row r="3277" spans="1:8" hidden="1">
      <c r="A3277" s="31" t="s">
        <v>2496</v>
      </c>
      <c r="B3277" s="31" t="s">
        <v>2531</v>
      </c>
      <c r="C3277" s="31" t="s">
        <v>2406</v>
      </c>
      <c r="D3277" s="41">
        <v>184.26186000000001</v>
      </c>
      <c r="E3277" s="31" t="s">
        <v>2407</v>
      </c>
      <c r="F3277" s="35" t="str">
        <f>INDEX('Crosswalk Particulates'!$B:$B,MATCH('2017 EPA Data'!A3277,'Crosswalk Particulates'!$A:$A,0))</f>
        <v>process-cement-industry</v>
      </c>
      <c r="G3277" s="39">
        <f>INDEX('Crosswalk Particulates'!$E:$E,MATCH('2017 EPA Data'!$B3277,'Crosswalk Particulates'!$D:$D,0))</f>
        <v>0</v>
      </c>
      <c r="H3277" s="50">
        <f t="shared" si="51"/>
        <v>0</v>
      </c>
    </row>
    <row r="3278" spans="1:8" hidden="1">
      <c r="A3278" s="31" t="s">
        <v>2440</v>
      </c>
      <c r="B3278" s="31" t="s">
        <v>2525</v>
      </c>
      <c r="C3278" s="31" t="s">
        <v>2406</v>
      </c>
      <c r="D3278" s="41">
        <v>182.81693901182072</v>
      </c>
      <c r="E3278" s="31" t="s">
        <v>2407</v>
      </c>
      <c r="F3278" s="35" t="str">
        <f>INDEX('Crosswalk Particulates'!$B:$B,MATCH('2017 EPA Data'!A3278,'Crosswalk Particulates'!$A:$A,0))</f>
        <v>industry-fuel-natural gas</v>
      </c>
      <c r="G3278" s="39">
        <f>INDEX('Crosswalk Particulates'!$E:$E,MATCH('2017 EPA Data'!$B3278,'Crosswalk Particulates'!$D:$D,0))</f>
        <v>0</v>
      </c>
      <c r="H3278" s="50">
        <f t="shared" si="51"/>
        <v>0</v>
      </c>
    </row>
    <row r="3279" spans="1:8" hidden="1">
      <c r="A3279" s="31" t="s">
        <v>2489</v>
      </c>
      <c r="B3279" s="31" t="s">
        <v>2564</v>
      </c>
      <c r="C3279" s="31" t="s">
        <v>2406</v>
      </c>
      <c r="D3279" s="41">
        <v>182.61516251500879</v>
      </c>
      <c r="E3279" s="31" t="s">
        <v>2407</v>
      </c>
      <c r="F3279" s="35" t="str">
        <f>INDEX('Crosswalk Particulates'!$B:$B,MATCH('2017 EPA Data'!A3279,'Crosswalk Particulates'!$A:$A,0))</f>
        <v>industry-fuel-biomass</v>
      </c>
      <c r="G3279" s="39">
        <f>INDEX('Crosswalk Particulates'!$E:$E,MATCH('2017 EPA Data'!$B3279,'Crosswalk Particulates'!$D:$D,0))</f>
        <v>0</v>
      </c>
      <c r="H3279" s="50">
        <f t="shared" si="51"/>
        <v>0</v>
      </c>
    </row>
    <row r="3280" spans="1:8" hidden="1">
      <c r="A3280" s="31" t="s">
        <v>2444</v>
      </c>
      <c r="B3280" s="31" t="s">
        <v>2422</v>
      </c>
      <c r="C3280" s="31" t="s">
        <v>2406</v>
      </c>
      <c r="D3280" s="41">
        <v>182.4</v>
      </c>
      <c r="E3280" s="31" t="s">
        <v>2407</v>
      </c>
      <c r="F3280" s="35" t="str">
        <f>INDEX('Crosswalk Particulates'!$B:$B,MATCH('2017 EPA Data'!A3280,'Crosswalk Particulates'!$A:$A,0))</f>
        <v>process-other-industry</v>
      </c>
      <c r="G3280" s="39">
        <f>INDEX('Crosswalk Particulates'!$E:$E,MATCH('2017 EPA Data'!$B3280,'Crosswalk Particulates'!$D:$D,0))</f>
        <v>0</v>
      </c>
      <c r="H3280" s="50">
        <f t="shared" si="51"/>
        <v>0</v>
      </c>
    </row>
    <row r="3281" spans="1:8" hidden="1">
      <c r="A3281" s="31" t="s">
        <v>2448</v>
      </c>
      <c r="B3281" s="31" t="s">
        <v>2627</v>
      </c>
      <c r="C3281" s="31" t="s">
        <v>2406</v>
      </c>
      <c r="D3281" s="41">
        <v>182.30578830330137</v>
      </c>
      <c r="E3281" s="31" t="s">
        <v>2407</v>
      </c>
      <c r="F3281" s="35" t="str">
        <f>INDEX('Crosswalk Particulates'!$B:$B,MATCH('2017 EPA Data'!A3281,'Crosswalk Particulates'!$A:$A,0))</f>
        <v>process-waste-industry</v>
      </c>
      <c r="G3281" s="39">
        <f>INDEX('Crosswalk Particulates'!$E:$E,MATCH('2017 EPA Data'!$B3281,'Crosswalk Particulates'!$D:$D,0))</f>
        <v>0</v>
      </c>
      <c r="H3281" s="50">
        <f t="shared" si="51"/>
        <v>0</v>
      </c>
    </row>
    <row r="3282" spans="1:8" hidden="1">
      <c r="A3282" s="31" t="s">
        <v>2440</v>
      </c>
      <c r="B3282" s="31" t="s">
        <v>2540</v>
      </c>
      <c r="C3282" s="31" t="s">
        <v>2406</v>
      </c>
      <c r="D3282" s="41">
        <v>180.8346831397146</v>
      </c>
      <c r="E3282" s="31" t="s">
        <v>2407</v>
      </c>
      <c r="F3282" s="35" t="str">
        <f>INDEX('Crosswalk Particulates'!$B:$B,MATCH('2017 EPA Data'!A3282,'Crosswalk Particulates'!$A:$A,0))</f>
        <v>industry-fuel-natural gas</v>
      </c>
      <c r="G3282" s="39">
        <f>INDEX('Crosswalk Particulates'!$E:$E,MATCH('2017 EPA Data'!$B3282,'Crosswalk Particulates'!$D:$D,0))</f>
        <v>0</v>
      </c>
      <c r="H3282" s="50">
        <f t="shared" si="51"/>
        <v>0</v>
      </c>
    </row>
    <row r="3283" spans="1:8" hidden="1">
      <c r="A3283" s="31" t="s">
        <v>2448</v>
      </c>
      <c r="B3283" s="31" t="s">
        <v>2580</v>
      </c>
      <c r="C3283" s="31" t="s">
        <v>2406</v>
      </c>
      <c r="D3283" s="41">
        <v>180.34577999999999</v>
      </c>
      <c r="E3283" s="31" t="s">
        <v>2407</v>
      </c>
      <c r="F3283" s="35" t="str">
        <f>INDEX('Crosswalk Particulates'!$B:$B,MATCH('2017 EPA Data'!A3283,'Crosswalk Particulates'!$A:$A,0))</f>
        <v>process-waste-industry</v>
      </c>
      <c r="G3283" s="39">
        <f>INDEX('Crosswalk Particulates'!$E:$E,MATCH('2017 EPA Data'!$B3283,'Crosswalk Particulates'!$D:$D,0))</f>
        <v>0</v>
      </c>
      <c r="H3283" s="50">
        <f t="shared" si="51"/>
        <v>0</v>
      </c>
    </row>
    <row r="3284" spans="1:8" hidden="1">
      <c r="A3284" s="31" t="s">
        <v>2448</v>
      </c>
      <c r="B3284" s="31" t="s">
        <v>2630</v>
      </c>
      <c r="C3284" s="31" t="s">
        <v>2406</v>
      </c>
      <c r="D3284" s="41">
        <v>179.06034600000001</v>
      </c>
      <c r="E3284" s="31" t="s">
        <v>2407</v>
      </c>
      <c r="F3284" s="35" t="str">
        <f>INDEX('Crosswalk Particulates'!$B:$B,MATCH('2017 EPA Data'!A3284,'Crosswalk Particulates'!$A:$A,0))</f>
        <v>process-waste-industry</v>
      </c>
      <c r="G3284" s="39">
        <f>INDEX('Crosswalk Particulates'!$E:$E,MATCH('2017 EPA Data'!$B3284,'Crosswalk Particulates'!$D:$D,0))</f>
        <v>0</v>
      </c>
      <c r="H3284" s="50">
        <f t="shared" si="51"/>
        <v>0</v>
      </c>
    </row>
    <row r="3285" spans="1:8" hidden="1">
      <c r="A3285" s="31" t="s">
        <v>2521</v>
      </c>
      <c r="B3285" s="31" t="s">
        <v>2432</v>
      </c>
      <c r="C3285" s="31" t="s">
        <v>2406</v>
      </c>
      <c r="D3285" s="41">
        <v>179.059</v>
      </c>
      <c r="E3285" s="31" t="s">
        <v>2407</v>
      </c>
      <c r="F3285" s="35" t="str">
        <f>INDEX('Crosswalk Particulates'!$B:$B,MATCH('2017 EPA Data'!A3285,'Crosswalk Particulates'!$A:$A,0))</f>
        <v>industry-fuel-other</v>
      </c>
      <c r="G3285" s="39">
        <f>INDEX('Crosswalk Particulates'!$E:$E,MATCH('2017 EPA Data'!$B3285,'Crosswalk Particulates'!$D:$D,0))</f>
        <v>0</v>
      </c>
      <c r="H3285" s="50">
        <f t="shared" si="51"/>
        <v>0</v>
      </c>
    </row>
    <row r="3286" spans="1:8" hidden="1">
      <c r="A3286" s="31" t="s">
        <v>2491</v>
      </c>
      <c r="B3286" s="31" t="s">
        <v>2578</v>
      </c>
      <c r="C3286" s="31" t="s">
        <v>2406</v>
      </c>
      <c r="D3286" s="41">
        <v>178.71299999999999</v>
      </c>
      <c r="E3286" s="31" t="s">
        <v>2407</v>
      </c>
      <c r="F3286" s="35" t="str">
        <f>INDEX('Crosswalk Particulates'!$B:$B,MATCH('2017 EPA Data'!A3286,'Crosswalk Particulates'!$A:$A,0))</f>
        <v>process-other-industry</v>
      </c>
      <c r="G3286" s="39">
        <f>INDEX('Crosswalk Particulates'!$E:$E,MATCH('2017 EPA Data'!$B3286,'Crosswalk Particulates'!$D:$D,0))</f>
        <v>0</v>
      </c>
      <c r="H3286" s="50">
        <f t="shared" si="51"/>
        <v>0</v>
      </c>
    </row>
    <row r="3287" spans="1:8" hidden="1">
      <c r="A3287" s="31" t="s">
        <v>2454</v>
      </c>
      <c r="B3287" s="31" t="s">
        <v>2663</v>
      </c>
      <c r="C3287" s="31" t="s">
        <v>2406</v>
      </c>
      <c r="D3287" s="41">
        <v>178.36549744000001</v>
      </c>
      <c r="E3287" s="31" t="s">
        <v>2407</v>
      </c>
      <c r="F3287" s="35" t="str">
        <f>INDEX('Crosswalk Particulates'!$B:$B,MATCH('2017 EPA Data'!A3287,'Crosswalk Particulates'!$A:$A,0))</f>
        <v>Electricity Sector</v>
      </c>
      <c r="G3287" s="39">
        <f>INDEX('Crosswalk Particulates'!$E:$E,MATCH('2017 EPA Data'!$B3287,'Crosswalk Particulates'!$D:$D,0))</f>
        <v>0</v>
      </c>
      <c r="H3287" s="50">
        <f t="shared" si="51"/>
        <v>0</v>
      </c>
    </row>
    <row r="3288" spans="1:8" hidden="1">
      <c r="A3288" s="31" t="s">
        <v>2440</v>
      </c>
      <c r="B3288" s="31" t="s">
        <v>2604</v>
      </c>
      <c r="C3288" s="31" t="s">
        <v>2406</v>
      </c>
      <c r="D3288" s="41">
        <v>177.51141963750001</v>
      </c>
      <c r="E3288" s="31" t="s">
        <v>2407</v>
      </c>
      <c r="F3288" s="35" t="str">
        <f>INDEX('Crosswalk Particulates'!$B:$B,MATCH('2017 EPA Data'!A3288,'Crosswalk Particulates'!$A:$A,0))</f>
        <v>industry-fuel-natural gas</v>
      </c>
      <c r="G3288" s="39">
        <f>INDEX('Crosswalk Particulates'!$E:$E,MATCH('2017 EPA Data'!$B3288,'Crosswalk Particulates'!$D:$D,0))</f>
        <v>0</v>
      </c>
      <c r="H3288" s="50">
        <f t="shared" si="51"/>
        <v>0</v>
      </c>
    </row>
    <row r="3289" spans="1:8" hidden="1">
      <c r="A3289" s="31" t="s">
        <v>2454</v>
      </c>
      <c r="B3289" s="31" t="s">
        <v>2646</v>
      </c>
      <c r="C3289" s="31" t="s">
        <v>2406</v>
      </c>
      <c r="D3289" s="41">
        <v>177.107596</v>
      </c>
      <c r="E3289" s="31" t="s">
        <v>2407</v>
      </c>
      <c r="F3289" s="35" t="str">
        <f>INDEX('Crosswalk Particulates'!$B:$B,MATCH('2017 EPA Data'!A3289,'Crosswalk Particulates'!$A:$A,0))</f>
        <v>Electricity Sector</v>
      </c>
      <c r="G3289" s="39">
        <f>INDEX('Crosswalk Particulates'!$E:$E,MATCH('2017 EPA Data'!$B3289,'Crosswalk Particulates'!$D:$D,0))</f>
        <v>0</v>
      </c>
      <c r="H3289" s="50">
        <f t="shared" si="51"/>
        <v>0</v>
      </c>
    </row>
    <row r="3290" spans="1:8" hidden="1">
      <c r="A3290" s="31" t="s">
        <v>2442</v>
      </c>
      <c r="B3290" s="31" t="s">
        <v>2617</v>
      </c>
      <c r="C3290" s="31" t="s">
        <v>2406</v>
      </c>
      <c r="D3290" s="41">
        <v>177.06106310000001</v>
      </c>
      <c r="E3290" s="31" t="s">
        <v>2407</v>
      </c>
      <c r="F3290" s="35" t="str">
        <f>INDEX('Crosswalk Particulates'!$B:$B,MATCH('2017 EPA Data'!A3290,'Crosswalk Particulates'!$A:$A,0))</f>
        <v>process-other-industry</v>
      </c>
      <c r="G3290" s="39">
        <f>INDEX('Crosswalk Particulates'!$E:$E,MATCH('2017 EPA Data'!$B3290,'Crosswalk Particulates'!$D:$D,0))</f>
        <v>0</v>
      </c>
      <c r="H3290" s="50">
        <f t="shared" si="51"/>
        <v>0</v>
      </c>
    </row>
    <row r="3291" spans="1:8" hidden="1">
      <c r="A3291" s="31" t="s">
        <v>2475</v>
      </c>
      <c r="B3291" s="31" t="s">
        <v>2549</v>
      </c>
      <c r="C3291" s="31" t="s">
        <v>2406</v>
      </c>
      <c r="D3291" s="41">
        <v>175.766052</v>
      </c>
      <c r="E3291" s="31" t="s">
        <v>2407</v>
      </c>
      <c r="F3291" s="35" t="str">
        <f>INDEX('Crosswalk Particulates'!$B:$B,MATCH('2017 EPA Data'!A3291,'Crosswalk Particulates'!$A:$A,0))</f>
        <v>process-other-industry</v>
      </c>
      <c r="G3291" s="39">
        <f>INDEX('Crosswalk Particulates'!$E:$E,MATCH('2017 EPA Data'!$B3291,'Crosswalk Particulates'!$D:$D,0))</f>
        <v>0</v>
      </c>
      <c r="H3291" s="50">
        <f t="shared" si="51"/>
        <v>0</v>
      </c>
    </row>
    <row r="3292" spans="1:8" hidden="1">
      <c r="A3292" s="31" t="s">
        <v>2448</v>
      </c>
      <c r="B3292" s="31" t="s">
        <v>2623</v>
      </c>
      <c r="C3292" s="31" t="s">
        <v>2406</v>
      </c>
      <c r="D3292" s="41">
        <v>175.453313757258</v>
      </c>
      <c r="E3292" s="31" t="s">
        <v>2407</v>
      </c>
      <c r="F3292" s="35" t="str">
        <f>INDEX('Crosswalk Particulates'!$B:$B,MATCH('2017 EPA Data'!A3292,'Crosswalk Particulates'!$A:$A,0))</f>
        <v>process-waste-industry</v>
      </c>
      <c r="G3292" s="39">
        <f>INDEX('Crosswalk Particulates'!$E:$E,MATCH('2017 EPA Data'!$B3292,'Crosswalk Particulates'!$D:$D,0))</f>
        <v>0</v>
      </c>
      <c r="H3292" s="50">
        <f t="shared" si="51"/>
        <v>0</v>
      </c>
    </row>
    <row r="3293" spans="1:8" hidden="1">
      <c r="A3293" s="31" t="s">
        <v>2497</v>
      </c>
      <c r="B3293" s="31" t="s">
        <v>2447</v>
      </c>
      <c r="C3293" s="31" t="s">
        <v>2406</v>
      </c>
      <c r="D3293" s="41">
        <v>175.02915411000001</v>
      </c>
      <c r="E3293" s="31" t="s">
        <v>2407</v>
      </c>
      <c r="F3293" s="35" t="str">
        <f>INDEX('Crosswalk Particulates'!$B:$B,MATCH('2017 EPA Data'!A3293,'Crosswalk Particulates'!$A:$A,0))</f>
        <v>Electricity Sector</v>
      </c>
      <c r="G3293" s="39">
        <f>INDEX('Crosswalk Particulates'!$E:$E,MATCH('2017 EPA Data'!$B3293,'Crosswalk Particulates'!$D:$D,0))</f>
        <v>0</v>
      </c>
      <c r="H3293" s="50">
        <f t="shared" si="51"/>
        <v>0</v>
      </c>
    </row>
    <row r="3294" spans="1:8" hidden="1">
      <c r="A3294" s="31" t="s">
        <v>2518</v>
      </c>
      <c r="B3294" s="31" t="s">
        <v>2451</v>
      </c>
      <c r="C3294" s="31" t="s">
        <v>2406</v>
      </c>
      <c r="D3294" s="41">
        <v>174.87311304191999</v>
      </c>
      <c r="E3294" s="31" t="s">
        <v>2407</v>
      </c>
      <c r="F3294" s="35" t="str">
        <f>INDEX('Crosswalk Particulates'!$B:$B,MATCH('2017 EPA Data'!A3294,'Crosswalk Particulates'!$A:$A,0))</f>
        <v>industry-fuel-oil</v>
      </c>
      <c r="G3294" s="39">
        <f>INDEX('Crosswalk Particulates'!$E:$E,MATCH('2017 EPA Data'!$B3294,'Crosswalk Particulates'!$D:$D,0))</f>
        <v>0</v>
      </c>
      <c r="H3294" s="50">
        <f t="shared" si="51"/>
        <v>0</v>
      </c>
    </row>
    <row r="3295" spans="1:8" hidden="1">
      <c r="A3295" s="31" t="s">
        <v>2496</v>
      </c>
      <c r="B3295" s="31" t="s">
        <v>2535</v>
      </c>
      <c r="C3295" s="31" t="s">
        <v>2406</v>
      </c>
      <c r="D3295" s="41">
        <v>174.62</v>
      </c>
      <c r="E3295" s="31" t="s">
        <v>2407</v>
      </c>
      <c r="F3295" s="35" t="str">
        <f>INDEX('Crosswalk Particulates'!$B:$B,MATCH('2017 EPA Data'!A3295,'Crosswalk Particulates'!$A:$A,0))</f>
        <v>process-cement-industry</v>
      </c>
      <c r="G3295" s="39">
        <f>INDEX('Crosswalk Particulates'!$E:$E,MATCH('2017 EPA Data'!$B3295,'Crosswalk Particulates'!$D:$D,0))</f>
        <v>0</v>
      </c>
      <c r="H3295" s="50">
        <f t="shared" si="51"/>
        <v>0</v>
      </c>
    </row>
    <row r="3296" spans="1:8" hidden="1">
      <c r="A3296" s="31" t="s">
        <v>2431</v>
      </c>
      <c r="B3296" s="31" t="s">
        <v>2629</v>
      </c>
      <c r="C3296" s="31" t="s">
        <v>2406</v>
      </c>
      <c r="D3296" s="41">
        <v>173.82920339600199</v>
      </c>
      <c r="E3296" s="31" t="s">
        <v>2407</v>
      </c>
      <c r="F3296" s="35" t="str">
        <f>INDEX('Crosswalk Particulates'!$B:$B,MATCH('2017 EPA Data'!A3296,'Crosswalk Particulates'!$A:$A,0))</f>
        <v>process-ngps-industry</v>
      </c>
      <c r="G3296" s="39">
        <f>INDEX('Crosswalk Particulates'!$E:$E,MATCH('2017 EPA Data'!$B3296,'Crosswalk Particulates'!$D:$D,0))</f>
        <v>0</v>
      </c>
      <c r="H3296" s="50">
        <f t="shared" si="51"/>
        <v>0</v>
      </c>
    </row>
    <row r="3297" spans="1:8" hidden="1">
      <c r="A3297" s="31" t="s">
        <v>2520</v>
      </c>
      <c r="B3297" s="31" t="s">
        <v>2548</v>
      </c>
      <c r="C3297" s="31" t="s">
        <v>2406</v>
      </c>
      <c r="D3297" s="41">
        <v>173.70600411397999</v>
      </c>
      <c r="E3297" s="31" t="s">
        <v>2407</v>
      </c>
      <c r="F3297" s="35" t="str">
        <f>INDEX('Crosswalk Particulates'!$B:$B,MATCH('2017 EPA Data'!A3297,'Crosswalk Particulates'!$A:$A,0))</f>
        <v>Residential Buildings Sector</v>
      </c>
      <c r="G3297" s="39">
        <f>INDEX('Crosswalk Particulates'!$E:$E,MATCH('2017 EPA Data'!$B3297,'Crosswalk Particulates'!$D:$D,0))</f>
        <v>0</v>
      </c>
      <c r="H3297" s="50">
        <f t="shared" si="51"/>
        <v>0</v>
      </c>
    </row>
    <row r="3298" spans="1:8" hidden="1">
      <c r="A3298" s="31" t="s">
        <v>2408</v>
      </c>
      <c r="B3298" s="31" t="s">
        <v>2618</v>
      </c>
      <c r="C3298" s="31" t="s">
        <v>2406</v>
      </c>
      <c r="D3298" s="41">
        <v>173.4442170640927</v>
      </c>
      <c r="E3298" s="31" t="s">
        <v>2407</v>
      </c>
      <c r="F3298" s="35" t="str">
        <f>INDEX('Crosswalk Particulates'!$B:$B,MATCH('2017 EPA Data'!A3298,'Crosswalk Particulates'!$A:$A,0))</f>
        <v>process-other-industry</v>
      </c>
      <c r="G3298" s="39">
        <f>INDEX('Crosswalk Particulates'!$E:$E,MATCH('2017 EPA Data'!$B3298,'Crosswalk Particulates'!$D:$D,0))</f>
        <v>0</v>
      </c>
      <c r="H3298" s="50">
        <f t="shared" si="51"/>
        <v>0</v>
      </c>
    </row>
    <row r="3299" spans="1:8" hidden="1">
      <c r="A3299" s="31" t="s">
        <v>2471</v>
      </c>
      <c r="B3299" s="31" t="s">
        <v>2447</v>
      </c>
      <c r="C3299" s="31" t="s">
        <v>2406</v>
      </c>
      <c r="D3299" s="41">
        <v>172.65208576800001</v>
      </c>
      <c r="E3299" s="31" t="s">
        <v>2407</v>
      </c>
      <c r="F3299" s="35" t="str">
        <f>INDEX('Crosswalk Particulates'!$B:$B,MATCH('2017 EPA Data'!A3299,'Crosswalk Particulates'!$A:$A,0))</f>
        <v>Commercial Buildings Sector</v>
      </c>
      <c r="G3299" s="39">
        <f>INDEX('Crosswalk Particulates'!$E:$E,MATCH('2017 EPA Data'!$B3299,'Crosswalk Particulates'!$D:$D,0))</f>
        <v>0</v>
      </c>
      <c r="H3299" s="50">
        <f t="shared" si="51"/>
        <v>0</v>
      </c>
    </row>
    <row r="3300" spans="1:8" hidden="1">
      <c r="A3300" s="31" t="s">
        <v>2427</v>
      </c>
      <c r="B3300" s="31" t="s">
        <v>2456</v>
      </c>
      <c r="C3300" s="31" t="s">
        <v>2406</v>
      </c>
      <c r="D3300" s="41">
        <v>171.67</v>
      </c>
      <c r="E3300" s="31" t="s">
        <v>2407</v>
      </c>
      <c r="F3300" s="35" t="str">
        <f>INDEX('Crosswalk Particulates'!$B:$B,MATCH('2017 EPA Data'!A3300,'Crosswalk Particulates'!$A:$A,0))</f>
        <v>process-other-industry</v>
      </c>
      <c r="G3300" s="39">
        <f>INDEX('Crosswalk Particulates'!$E:$E,MATCH('2017 EPA Data'!$B3300,'Crosswalk Particulates'!$D:$D,0))</f>
        <v>0</v>
      </c>
      <c r="H3300" s="50">
        <f t="shared" si="51"/>
        <v>0</v>
      </c>
    </row>
    <row r="3301" spans="1:8" hidden="1">
      <c r="A3301" s="31" t="s">
        <v>2497</v>
      </c>
      <c r="B3301" s="31" t="s">
        <v>2583</v>
      </c>
      <c r="C3301" s="31" t="s">
        <v>2406</v>
      </c>
      <c r="D3301" s="41">
        <v>171.3523873476</v>
      </c>
      <c r="E3301" s="31" t="s">
        <v>2407</v>
      </c>
      <c r="F3301" s="35" t="str">
        <f>INDEX('Crosswalk Particulates'!$B:$B,MATCH('2017 EPA Data'!A3301,'Crosswalk Particulates'!$A:$A,0))</f>
        <v>Electricity Sector</v>
      </c>
      <c r="G3301" s="39">
        <f>INDEX('Crosswalk Particulates'!$E:$E,MATCH('2017 EPA Data'!$B3301,'Crosswalk Particulates'!$D:$D,0))</f>
        <v>0</v>
      </c>
      <c r="H3301" s="50">
        <f t="shared" si="51"/>
        <v>0</v>
      </c>
    </row>
    <row r="3302" spans="1:8" hidden="1">
      <c r="A3302" s="31" t="s">
        <v>2496</v>
      </c>
      <c r="B3302" s="31" t="s">
        <v>2568</v>
      </c>
      <c r="C3302" s="31" t="s">
        <v>2406</v>
      </c>
      <c r="D3302" s="41">
        <v>171.35220000000001</v>
      </c>
      <c r="E3302" s="31" t="s">
        <v>2407</v>
      </c>
      <c r="F3302" s="35" t="str">
        <f>INDEX('Crosswalk Particulates'!$B:$B,MATCH('2017 EPA Data'!A3302,'Crosswalk Particulates'!$A:$A,0))</f>
        <v>process-cement-industry</v>
      </c>
      <c r="G3302" s="39">
        <f>INDEX('Crosswalk Particulates'!$E:$E,MATCH('2017 EPA Data'!$B3302,'Crosswalk Particulates'!$D:$D,0))</f>
        <v>0</v>
      </c>
      <c r="H3302" s="50">
        <f t="shared" si="51"/>
        <v>0</v>
      </c>
    </row>
    <row r="3303" spans="1:8" hidden="1">
      <c r="A3303" s="31" t="s">
        <v>2518</v>
      </c>
      <c r="B3303" s="31" t="s">
        <v>2486</v>
      </c>
      <c r="C3303" s="31" t="s">
        <v>2410</v>
      </c>
      <c r="D3303" s="41">
        <v>171.1014275696302</v>
      </c>
      <c r="E3303" s="31" t="s">
        <v>2411</v>
      </c>
      <c r="F3303" s="35" t="str">
        <f>INDEX('Crosswalk Particulates'!$B:$B,MATCH('2017 EPA Data'!A3303,'Crosswalk Particulates'!$A:$A,0))</f>
        <v>industry-fuel-oil</v>
      </c>
      <c r="G3303" s="39" t="str">
        <f>INDEX('Crosswalk Particulates'!$E:$E,MATCH('2017 EPA Data'!$B3303,'Crosswalk Particulates'!$D:$D,0))</f>
        <v>CH4</v>
      </c>
      <c r="H3303" s="50">
        <f t="shared" si="51"/>
        <v>155220788.67979988</v>
      </c>
    </row>
    <row r="3304" spans="1:8" hidden="1">
      <c r="A3304" s="31" t="s">
        <v>2496</v>
      </c>
      <c r="B3304" s="31" t="s">
        <v>2550</v>
      </c>
      <c r="C3304" s="31" t="s">
        <v>2406</v>
      </c>
      <c r="D3304" s="41">
        <v>170.53408999999999</v>
      </c>
      <c r="E3304" s="31" t="s">
        <v>2407</v>
      </c>
      <c r="F3304" s="35" t="str">
        <f>INDEX('Crosswalk Particulates'!$B:$B,MATCH('2017 EPA Data'!A3304,'Crosswalk Particulates'!$A:$A,0))</f>
        <v>process-cement-industry</v>
      </c>
      <c r="G3304" s="39">
        <f>INDEX('Crosswalk Particulates'!$E:$E,MATCH('2017 EPA Data'!$B3304,'Crosswalk Particulates'!$D:$D,0))</f>
        <v>0</v>
      </c>
      <c r="H3304" s="50">
        <f t="shared" si="51"/>
        <v>0</v>
      </c>
    </row>
    <row r="3305" spans="1:8" hidden="1">
      <c r="A3305" s="31" t="s">
        <v>2496</v>
      </c>
      <c r="B3305" s="31" t="s">
        <v>2545</v>
      </c>
      <c r="C3305" s="31" t="s">
        <v>2406</v>
      </c>
      <c r="D3305" s="41">
        <v>170.48456587699999</v>
      </c>
      <c r="E3305" s="31" t="s">
        <v>2407</v>
      </c>
      <c r="F3305" s="35" t="str">
        <f>INDEX('Crosswalk Particulates'!$B:$B,MATCH('2017 EPA Data'!A3305,'Crosswalk Particulates'!$A:$A,0))</f>
        <v>process-cement-industry</v>
      </c>
      <c r="G3305" s="39">
        <f>INDEX('Crosswalk Particulates'!$E:$E,MATCH('2017 EPA Data'!$B3305,'Crosswalk Particulates'!$D:$D,0))</f>
        <v>0</v>
      </c>
      <c r="H3305" s="50">
        <f t="shared" si="51"/>
        <v>0</v>
      </c>
    </row>
    <row r="3306" spans="1:8" hidden="1">
      <c r="A3306" s="31" t="s">
        <v>2544</v>
      </c>
      <c r="B3306" s="31" t="s">
        <v>2588</v>
      </c>
      <c r="C3306" s="31" t="s">
        <v>2406</v>
      </c>
      <c r="D3306" s="41">
        <v>170</v>
      </c>
      <c r="E3306" s="31" t="s">
        <v>2407</v>
      </c>
      <c r="F3306" s="35" t="str">
        <f>INDEX('Crosswalk Particulates'!$B:$B,MATCH('2017 EPA Data'!A3306,'Crosswalk Particulates'!$A:$A,0))</f>
        <v>Commercial Buildings Sector</v>
      </c>
      <c r="G3306" s="39">
        <f>INDEX('Crosswalk Particulates'!$E:$E,MATCH('2017 EPA Data'!$B3306,'Crosswalk Particulates'!$D:$D,0))</f>
        <v>0</v>
      </c>
      <c r="H3306" s="50">
        <f t="shared" si="51"/>
        <v>0</v>
      </c>
    </row>
    <row r="3307" spans="1:8" hidden="1">
      <c r="A3307" s="31" t="s">
        <v>2481</v>
      </c>
      <c r="B3307" s="31" t="s">
        <v>2621</v>
      </c>
      <c r="D3307" s="41">
        <v>169.68143844769475</v>
      </c>
      <c r="E3307" s="31" t="s">
        <v>2411</v>
      </c>
      <c r="F3307" s="35" t="str">
        <f>INDEX('Crosswalk Particulates'!$B:$B,MATCH('2017 EPA Data'!A3307,'Crosswalk Particulates'!$A:$A,0))</f>
        <v>process-ngps-industry</v>
      </c>
      <c r="G3307" s="39">
        <f>INDEX('Crosswalk Particulates'!$E:$E,MATCH('2017 EPA Data'!$B3307,'Crosswalk Particulates'!$D:$D,0))</f>
        <v>0</v>
      </c>
      <c r="H3307" s="50">
        <f t="shared" si="51"/>
        <v>153932594.68542856</v>
      </c>
    </row>
    <row r="3308" spans="1:8" hidden="1">
      <c r="A3308" s="31" t="s">
        <v>2470</v>
      </c>
      <c r="B3308" s="31" t="s">
        <v>2525</v>
      </c>
      <c r="C3308" s="31" t="s">
        <v>2406</v>
      </c>
      <c r="D3308" s="41">
        <v>169.16724933886758</v>
      </c>
      <c r="E3308" s="31" t="s">
        <v>2407</v>
      </c>
      <c r="F3308" s="35" t="str">
        <f>INDEX('Crosswalk Particulates'!$B:$B,MATCH('2017 EPA Data'!A3308,'Crosswalk Particulates'!$A:$A,0))</f>
        <v>Electricity Sector</v>
      </c>
      <c r="G3308" s="39">
        <f>INDEX('Crosswalk Particulates'!$E:$E,MATCH('2017 EPA Data'!$B3308,'Crosswalk Particulates'!$D:$D,0))</f>
        <v>0</v>
      </c>
      <c r="H3308" s="50">
        <f t="shared" si="51"/>
        <v>0</v>
      </c>
    </row>
    <row r="3309" spans="1:8" hidden="1">
      <c r="A3309" s="31" t="s">
        <v>2612</v>
      </c>
      <c r="B3309" s="31" t="s">
        <v>2499</v>
      </c>
      <c r="C3309" s="31" t="s">
        <v>2446</v>
      </c>
      <c r="D3309" s="41">
        <v>169.05986680345001</v>
      </c>
      <c r="E3309" s="31" t="s">
        <v>2411</v>
      </c>
      <c r="F3309" s="35" t="str">
        <f>INDEX('Crosswalk Particulates'!$B:$B,MATCH('2017 EPA Data'!A3309,'Crosswalk Particulates'!$A:$A,0))</f>
        <v>Residential Buildings Sector</v>
      </c>
      <c r="G3309" s="39" t="str">
        <f>INDEX('Crosswalk Particulates'!$E:$E,MATCH('2017 EPA Data'!$B3309,'Crosswalk Particulates'!$D:$D,0))</f>
        <v>PM25</v>
      </c>
      <c r="H3309" s="50">
        <f t="shared" si="51"/>
        <v>153368713.70435721</v>
      </c>
    </row>
    <row r="3310" spans="1:8" hidden="1">
      <c r="A3310" s="31" t="s">
        <v>2454</v>
      </c>
      <c r="B3310" s="31" t="s">
        <v>2680</v>
      </c>
      <c r="C3310" s="31" t="s">
        <v>2406</v>
      </c>
      <c r="D3310" s="41">
        <v>167.9549744</v>
      </c>
      <c r="E3310" s="31" t="s">
        <v>2407</v>
      </c>
      <c r="F3310" s="35" t="str">
        <f>INDEX('Crosswalk Particulates'!$B:$B,MATCH('2017 EPA Data'!A3310,'Crosswalk Particulates'!$A:$A,0))</f>
        <v>Electricity Sector</v>
      </c>
      <c r="G3310" s="39">
        <f>INDEX('Crosswalk Particulates'!$E:$E,MATCH('2017 EPA Data'!$B3310,'Crosswalk Particulates'!$D:$D,0))</f>
        <v>0</v>
      </c>
      <c r="H3310" s="50">
        <f t="shared" si="51"/>
        <v>0</v>
      </c>
    </row>
    <row r="3311" spans="1:8" hidden="1">
      <c r="A3311" s="31" t="s">
        <v>2431</v>
      </c>
      <c r="B3311" s="31" t="s">
        <v>2574</v>
      </c>
      <c r="C3311" s="31" t="s">
        <v>2406</v>
      </c>
      <c r="D3311" s="41">
        <v>167.66366063335278</v>
      </c>
      <c r="E3311" s="31" t="s">
        <v>2407</v>
      </c>
      <c r="F3311" s="35" t="str">
        <f>INDEX('Crosswalk Particulates'!$B:$B,MATCH('2017 EPA Data'!A3311,'Crosswalk Particulates'!$A:$A,0))</f>
        <v>process-ngps-industry</v>
      </c>
      <c r="G3311" s="39">
        <f>INDEX('Crosswalk Particulates'!$E:$E,MATCH('2017 EPA Data'!$B3311,'Crosswalk Particulates'!$D:$D,0))</f>
        <v>0</v>
      </c>
      <c r="H3311" s="50">
        <f t="shared" si="51"/>
        <v>0</v>
      </c>
    </row>
    <row r="3312" spans="1:8" hidden="1">
      <c r="A3312" s="31" t="s">
        <v>2471</v>
      </c>
      <c r="B3312" s="31" t="s">
        <v>2640</v>
      </c>
      <c r="C3312" s="31" t="s">
        <v>2406</v>
      </c>
      <c r="D3312" s="41">
        <v>167.36459127970437</v>
      </c>
      <c r="E3312" s="31" t="s">
        <v>2407</v>
      </c>
      <c r="F3312" s="35" t="str">
        <f>INDEX('Crosswalk Particulates'!$B:$B,MATCH('2017 EPA Data'!A3312,'Crosswalk Particulates'!$A:$A,0))</f>
        <v>Commercial Buildings Sector</v>
      </c>
      <c r="G3312" s="39">
        <f>INDEX('Crosswalk Particulates'!$E:$E,MATCH('2017 EPA Data'!$B3312,'Crosswalk Particulates'!$D:$D,0))</f>
        <v>0</v>
      </c>
      <c r="H3312" s="50">
        <f t="shared" si="51"/>
        <v>0</v>
      </c>
    </row>
    <row r="3313" spans="1:8" hidden="1">
      <c r="A3313" s="31" t="s">
        <v>2544</v>
      </c>
      <c r="B3313" s="31" t="s">
        <v>2487</v>
      </c>
      <c r="C3313" s="31" t="s">
        <v>2406</v>
      </c>
      <c r="D3313" s="41">
        <v>167.02573061999999</v>
      </c>
      <c r="E3313" s="31" t="s">
        <v>2407</v>
      </c>
      <c r="F3313" s="35" t="str">
        <f>INDEX('Crosswalk Particulates'!$B:$B,MATCH('2017 EPA Data'!A3313,'Crosswalk Particulates'!$A:$A,0))</f>
        <v>Commercial Buildings Sector</v>
      </c>
      <c r="G3313" s="39">
        <f>INDEX('Crosswalk Particulates'!$E:$E,MATCH('2017 EPA Data'!$B3313,'Crosswalk Particulates'!$D:$D,0))</f>
        <v>0</v>
      </c>
      <c r="H3313" s="50">
        <f t="shared" si="51"/>
        <v>0</v>
      </c>
    </row>
    <row r="3314" spans="1:8" hidden="1">
      <c r="A3314" s="31" t="s">
        <v>2440</v>
      </c>
      <c r="B3314" s="31" t="s">
        <v>2457</v>
      </c>
      <c r="C3314" s="31" t="s">
        <v>2406</v>
      </c>
      <c r="D3314" s="41">
        <v>166.97925499999999</v>
      </c>
      <c r="E3314" s="31" t="s">
        <v>2407</v>
      </c>
      <c r="F3314" s="35" t="str">
        <f>INDEX('Crosswalk Particulates'!$B:$B,MATCH('2017 EPA Data'!A3314,'Crosswalk Particulates'!$A:$A,0))</f>
        <v>industry-fuel-natural gas</v>
      </c>
      <c r="G3314" s="39">
        <f>INDEX('Crosswalk Particulates'!$E:$E,MATCH('2017 EPA Data'!$B3314,'Crosswalk Particulates'!$D:$D,0))</f>
        <v>0</v>
      </c>
      <c r="H3314" s="50">
        <f t="shared" si="51"/>
        <v>0</v>
      </c>
    </row>
    <row r="3315" spans="1:8" hidden="1">
      <c r="A3315" s="31" t="s">
        <v>2484</v>
      </c>
      <c r="B3315" s="31" t="s">
        <v>2578</v>
      </c>
      <c r="C3315" s="31" t="s">
        <v>2406</v>
      </c>
      <c r="D3315" s="41">
        <v>166.46</v>
      </c>
      <c r="E3315" s="31" t="s">
        <v>2407</v>
      </c>
      <c r="F3315" s="35" t="str">
        <f>INDEX('Crosswalk Particulates'!$B:$B,MATCH('2017 EPA Data'!A3315,'Crosswalk Particulates'!$A:$A,0))</f>
        <v>process-other-industry</v>
      </c>
      <c r="G3315" s="39">
        <f>INDEX('Crosswalk Particulates'!$E:$E,MATCH('2017 EPA Data'!$B3315,'Crosswalk Particulates'!$D:$D,0))</f>
        <v>0</v>
      </c>
      <c r="H3315" s="50">
        <f t="shared" si="51"/>
        <v>0</v>
      </c>
    </row>
    <row r="3316" spans="1:8" hidden="1">
      <c r="A3316" s="31" t="s">
        <v>2538</v>
      </c>
      <c r="B3316" s="31" t="s">
        <v>2579</v>
      </c>
      <c r="C3316" s="31" t="s">
        <v>2406</v>
      </c>
      <c r="D3316" s="41">
        <v>166.15755767904</v>
      </c>
      <c r="E3316" s="31" t="s">
        <v>2407</v>
      </c>
      <c r="F3316" s="35" t="str">
        <f>INDEX('Crosswalk Particulates'!$B:$B,MATCH('2017 EPA Data'!A3316,'Crosswalk Particulates'!$A:$A,0))</f>
        <v>Electricity Sector</v>
      </c>
      <c r="G3316" s="39">
        <f>INDEX('Crosswalk Particulates'!$E:$E,MATCH('2017 EPA Data'!$B3316,'Crosswalk Particulates'!$D:$D,0))</f>
        <v>0</v>
      </c>
      <c r="H3316" s="50">
        <f t="shared" si="51"/>
        <v>0</v>
      </c>
    </row>
    <row r="3317" spans="1:8" hidden="1">
      <c r="A3317" s="31" t="s">
        <v>2485</v>
      </c>
      <c r="B3317" s="31" t="s">
        <v>2534</v>
      </c>
      <c r="C3317" s="31" t="s">
        <v>2406</v>
      </c>
      <c r="D3317" s="41">
        <v>166.09917999999999</v>
      </c>
      <c r="E3317" s="31" t="s">
        <v>2407</v>
      </c>
      <c r="F3317" s="35" t="str">
        <f>INDEX('Crosswalk Particulates'!$B:$B,MATCH('2017 EPA Data'!A3317,'Crosswalk Particulates'!$A:$A,0))</f>
        <v>industry-fuel-coal</v>
      </c>
      <c r="G3317" s="39">
        <f>INDEX('Crosswalk Particulates'!$E:$E,MATCH('2017 EPA Data'!$B3317,'Crosswalk Particulates'!$D:$D,0))</f>
        <v>0</v>
      </c>
      <c r="H3317" s="50">
        <f t="shared" si="51"/>
        <v>0</v>
      </c>
    </row>
    <row r="3318" spans="1:8" hidden="1">
      <c r="A3318" s="31" t="s">
        <v>2473</v>
      </c>
      <c r="B3318" s="31" t="s">
        <v>2545</v>
      </c>
      <c r="C3318" s="31" t="s">
        <v>2406</v>
      </c>
      <c r="D3318" s="41">
        <v>165.29644500073601</v>
      </c>
      <c r="E3318" s="31" t="s">
        <v>2407</v>
      </c>
      <c r="F3318" s="35" t="str">
        <f>INDEX('Crosswalk Particulates'!$B:$B,MATCH('2017 EPA Data'!A3318,'Crosswalk Particulates'!$A:$A,0))</f>
        <v>Electricity Sector</v>
      </c>
      <c r="G3318" s="39">
        <f>INDEX('Crosswalk Particulates'!$E:$E,MATCH('2017 EPA Data'!$B3318,'Crosswalk Particulates'!$D:$D,0))</f>
        <v>0</v>
      </c>
      <c r="H3318" s="50">
        <f t="shared" si="51"/>
        <v>0</v>
      </c>
    </row>
    <row r="3319" spans="1:8" hidden="1">
      <c r="A3319" s="31" t="s">
        <v>2496</v>
      </c>
      <c r="B3319" s="31" t="s">
        <v>2457</v>
      </c>
      <c r="C3319" s="31" t="s">
        <v>2406</v>
      </c>
      <c r="D3319" s="41">
        <v>165.1352</v>
      </c>
      <c r="E3319" s="31" t="s">
        <v>2407</v>
      </c>
      <c r="F3319" s="35" t="str">
        <f>INDEX('Crosswalk Particulates'!$B:$B,MATCH('2017 EPA Data'!A3319,'Crosswalk Particulates'!$A:$A,0))</f>
        <v>process-cement-industry</v>
      </c>
      <c r="G3319" s="39">
        <f>INDEX('Crosswalk Particulates'!$E:$E,MATCH('2017 EPA Data'!$B3319,'Crosswalk Particulates'!$D:$D,0))</f>
        <v>0</v>
      </c>
      <c r="H3319" s="50">
        <f t="shared" si="51"/>
        <v>0</v>
      </c>
    </row>
    <row r="3320" spans="1:8" hidden="1">
      <c r="A3320" s="31" t="s">
        <v>2521</v>
      </c>
      <c r="B3320" s="31" t="s">
        <v>2539</v>
      </c>
      <c r="C3320" s="31" t="s">
        <v>2406</v>
      </c>
      <c r="D3320" s="41">
        <v>164.33877478996001</v>
      </c>
      <c r="E3320" s="31" t="s">
        <v>2407</v>
      </c>
      <c r="F3320" s="35" t="str">
        <f>INDEX('Crosswalk Particulates'!$B:$B,MATCH('2017 EPA Data'!A3320,'Crosswalk Particulates'!$A:$A,0))</f>
        <v>industry-fuel-other</v>
      </c>
      <c r="G3320" s="39">
        <f>INDEX('Crosswalk Particulates'!$E:$E,MATCH('2017 EPA Data'!$B3320,'Crosswalk Particulates'!$D:$D,0))</f>
        <v>0</v>
      </c>
      <c r="H3320" s="50">
        <f t="shared" si="51"/>
        <v>0</v>
      </c>
    </row>
    <row r="3321" spans="1:8" hidden="1">
      <c r="A3321" s="31" t="s">
        <v>2475</v>
      </c>
      <c r="B3321" s="31" t="s">
        <v>2545</v>
      </c>
      <c r="C3321" s="31" t="s">
        <v>2406</v>
      </c>
      <c r="D3321" s="41">
        <v>163.73360543202</v>
      </c>
      <c r="E3321" s="31" t="s">
        <v>2407</v>
      </c>
      <c r="F3321" s="35" t="str">
        <f>INDEX('Crosswalk Particulates'!$B:$B,MATCH('2017 EPA Data'!A3321,'Crosswalk Particulates'!$A:$A,0))</f>
        <v>process-other-industry</v>
      </c>
      <c r="G3321" s="39">
        <f>INDEX('Crosswalk Particulates'!$E:$E,MATCH('2017 EPA Data'!$B3321,'Crosswalk Particulates'!$D:$D,0))</f>
        <v>0</v>
      </c>
      <c r="H3321" s="50">
        <f t="shared" si="51"/>
        <v>0</v>
      </c>
    </row>
    <row r="3322" spans="1:8" hidden="1">
      <c r="A3322" s="31" t="s">
        <v>2440</v>
      </c>
      <c r="B3322" s="31" t="s">
        <v>2564</v>
      </c>
      <c r="C3322" s="31" t="s">
        <v>2406</v>
      </c>
      <c r="D3322" s="41">
        <v>163.42593304587535</v>
      </c>
      <c r="E3322" s="31" t="s">
        <v>2407</v>
      </c>
      <c r="F3322" s="35" t="str">
        <f>INDEX('Crosswalk Particulates'!$B:$B,MATCH('2017 EPA Data'!A3322,'Crosswalk Particulates'!$A:$A,0))</f>
        <v>industry-fuel-natural gas</v>
      </c>
      <c r="G3322" s="39">
        <f>INDEX('Crosswalk Particulates'!$E:$E,MATCH('2017 EPA Data'!$B3322,'Crosswalk Particulates'!$D:$D,0))</f>
        <v>0</v>
      </c>
      <c r="H3322" s="50">
        <f t="shared" si="51"/>
        <v>0</v>
      </c>
    </row>
    <row r="3323" spans="1:8" hidden="1">
      <c r="A3323" s="31" t="s">
        <v>2408</v>
      </c>
      <c r="B3323" s="31" t="s">
        <v>2647</v>
      </c>
      <c r="C3323" s="31" t="s">
        <v>2406</v>
      </c>
      <c r="D3323" s="41">
        <v>163.00441000000001</v>
      </c>
      <c r="E3323" s="31" t="s">
        <v>2407</v>
      </c>
      <c r="F3323" s="35" t="str">
        <f>INDEX('Crosswalk Particulates'!$B:$B,MATCH('2017 EPA Data'!A3323,'Crosswalk Particulates'!$A:$A,0))</f>
        <v>process-other-industry</v>
      </c>
      <c r="G3323" s="39">
        <f>INDEX('Crosswalk Particulates'!$E:$E,MATCH('2017 EPA Data'!$B3323,'Crosswalk Particulates'!$D:$D,0))</f>
        <v>0</v>
      </c>
      <c r="H3323" s="50">
        <f t="shared" si="51"/>
        <v>0</v>
      </c>
    </row>
    <row r="3324" spans="1:8" hidden="1">
      <c r="A3324" s="31" t="s">
        <v>2475</v>
      </c>
      <c r="B3324" s="31" t="s">
        <v>2588</v>
      </c>
      <c r="C3324" s="31" t="s">
        <v>2406</v>
      </c>
      <c r="D3324" s="41">
        <v>162.65</v>
      </c>
      <c r="E3324" s="31" t="s">
        <v>2407</v>
      </c>
      <c r="F3324" s="35" t="str">
        <f>INDEX('Crosswalk Particulates'!$B:$B,MATCH('2017 EPA Data'!A3324,'Crosswalk Particulates'!$A:$A,0))</f>
        <v>process-other-industry</v>
      </c>
      <c r="G3324" s="39">
        <f>INDEX('Crosswalk Particulates'!$E:$E,MATCH('2017 EPA Data'!$B3324,'Crosswalk Particulates'!$D:$D,0))</f>
        <v>0</v>
      </c>
      <c r="H3324" s="50">
        <f t="shared" si="51"/>
        <v>0</v>
      </c>
    </row>
    <row r="3325" spans="1:8" hidden="1">
      <c r="A3325" s="31" t="s">
        <v>2470</v>
      </c>
      <c r="B3325" s="31" t="s">
        <v>2472</v>
      </c>
      <c r="D3325" s="41">
        <v>162.53540000000001</v>
      </c>
      <c r="E3325" s="31" t="s">
        <v>2407</v>
      </c>
      <c r="F3325" s="35" t="str">
        <f>INDEX('Crosswalk Particulates'!$B:$B,MATCH('2017 EPA Data'!A3325,'Crosswalk Particulates'!$A:$A,0))</f>
        <v>Electricity Sector</v>
      </c>
      <c r="G3325" s="39">
        <f>INDEX('Crosswalk Particulates'!$E:$E,MATCH('2017 EPA Data'!$B3325,'Crosswalk Particulates'!$D:$D,0))</f>
        <v>0</v>
      </c>
      <c r="H3325" s="50">
        <f t="shared" si="51"/>
        <v>0</v>
      </c>
    </row>
    <row r="3326" spans="1:8" hidden="1">
      <c r="A3326" s="31" t="s">
        <v>2496</v>
      </c>
      <c r="B3326" s="31" t="s">
        <v>2463</v>
      </c>
      <c r="C3326" s="31" t="s">
        <v>2406</v>
      </c>
      <c r="D3326" s="41">
        <v>162.50094000000001</v>
      </c>
      <c r="E3326" s="31" t="s">
        <v>2407</v>
      </c>
      <c r="F3326" s="35" t="str">
        <f>INDEX('Crosswalk Particulates'!$B:$B,MATCH('2017 EPA Data'!A3326,'Crosswalk Particulates'!$A:$A,0))</f>
        <v>process-cement-industry</v>
      </c>
      <c r="G3326" s="39">
        <f>INDEX('Crosswalk Particulates'!$E:$E,MATCH('2017 EPA Data'!$B3326,'Crosswalk Particulates'!$D:$D,0))</f>
        <v>0</v>
      </c>
      <c r="H3326" s="50">
        <f t="shared" si="51"/>
        <v>0</v>
      </c>
    </row>
    <row r="3327" spans="1:8" hidden="1">
      <c r="A3327" s="31" t="s">
        <v>2467</v>
      </c>
      <c r="B3327" s="31" t="s">
        <v>2692</v>
      </c>
      <c r="C3327" s="31" t="s">
        <v>2406</v>
      </c>
      <c r="D3327" s="41">
        <v>162.00021820000001</v>
      </c>
      <c r="E3327" s="31" t="s">
        <v>2407</v>
      </c>
      <c r="F3327" s="35" t="str">
        <f>INDEX('Crosswalk Particulates'!$B:$B,MATCH('2017 EPA Data'!A3327,'Crosswalk Particulates'!$A:$A,0))</f>
        <v>process-chemicals-industry</v>
      </c>
      <c r="G3327" s="39">
        <f>INDEX('Crosswalk Particulates'!$E:$E,MATCH('2017 EPA Data'!$B3327,'Crosswalk Particulates'!$D:$D,0))</f>
        <v>0</v>
      </c>
      <c r="H3327" s="50">
        <f t="shared" si="51"/>
        <v>0</v>
      </c>
    </row>
    <row r="3328" spans="1:8" hidden="1">
      <c r="A3328" s="31" t="s">
        <v>2491</v>
      </c>
      <c r="B3328" s="31" t="s">
        <v>2605</v>
      </c>
      <c r="D3328" s="41">
        <v>161.88289367592617</v>
      </c>
      <c r="E3328" s="31" t="s">
        <v>2411</v>
      </c>
      <c r="F3328" s="35" t="str">
        <f>INDEX('Crosswalk Particulates'!$B:$B,MATCH('2017 EPA Data'!A3328,'Crosswalk Particulates'!$A:$A,0))</f>
        <v>process-other-industry</v>
      </c>
      <c r="G3328" s="39" t="str">
        <f>INDEX('Crosswalk Particulates'!$E:$E,MATCH('2017 EPA Data'!$B3328,'Crosswalk Particulates'!$D:$D,0))</f>
        <v>BC</v>
      </c>
      <c r="H3328" s="50">
        <f t="shared" si="51"/>
        <v>146857865.46064737</v>
      </c>
    </row>
    <row r="3329" spans="1:8" hidden="1">
      <c r="A3329" s="31" t="s">
        <v>2467</v>
      </c>
      <c r="B3329" s="31" t="s">
        <v>2693</v>
      </c>
      <c r="C3329" s="31" t="s">
        <v>2406</v>
      </c>
      <c r="D3329" s="41">
        <v>160.81979999999999</v>
      </c>
      <c r="E3329" s="31" t="s">
        <v>2407</v>
      </c>
      <c r="F3329" s="35" t="str">
        <f>INDEX('Crosswalk Particulates'!$B:$B,MATCH('2017 EPA Data'!A3329,'Crosswalk Particulates'!$A:$A,0))</f>
        <v>process-chemicals-industry</v>
      </c>
      <c r="G3329" s="39">
        <f>INDEX('Crosswalk Particulates'!$E:$E,MATCH('2017 EPA Data'!$B3329,'Crosswalk Particulates'!$D:$D,0))</f>
        <v>0</v>
      </c>
      <c r="H3329" s="50">
        <f t="shared" si="51"/>
        <v>0</v>
      </c>
    </row>
    <row r="3330" spans="1:8" hidden="1">
      <c r="A3330" s="31" t="s">
        <v>2452</v>
      </c>
      <c r="B3330" s="31" t="s">
        <v>2509</v>
      </c>
      <c r="C3330" s="31" t="s">
        <v>2406</v>
      </c>
      <c r="D3330" s="41">
        <v>160.75571502478135</v>
      </c>
      <c r="E3330" s="31" t="s">
        <v>2407</v>
      </c>
      <c r="F3330" s="35" t="str">
        <f>INDEX('Crosswalk Particulates'!$B:$B,MATCH('2017 EPA Data'!A3330,'Crosswalk Particulates'!$A:$A,0))</f>
        <v>Other-EPA</v>
      </c>
      <c r="G3330" s="39">
        <f>INDEX('Crosswalk Particulates'!$E:$E,MATCH('2017 EPA Data'!$B3330,'Crosswalk Particulates'!$D:$D,0))</f>
        <v>0</v>
      </c>
      <c r="H3330" s="50">
        <f t="shared" si="51"/>
        <v>0</v>
      </c>
    </row>
    <row r="3331" spans="1:8" hidden="1">
      <c r="A3331" s="31" t="s">
        <v>2497</v>
      </c>
      <c r="B3331" s="31" t="s">
        <v>2605</v>
      </c>
      <c r="D3331" s="41">
        <v>160.56445302339992</v>
      </c>
      <c r="E3331" s="31" t="s">
        <v>2411</v>
      </c>
      <c r="F3331" s="35" t="str">
        <f>INDEX('Crosswalk Particulates'!$B:$B,MATCH('2017 EPA Data'!A3331,'Crosswalk Particulates'!$A:$A,0))</f>
        <v>Electricity Sector</v>
      </c>
      <c r="G3331" s="39" t="str">
        <f>INDEX('Crosswalk Particulates'!$E:$E,MATCH('2017 EPA Data'!$B3331,'Crosswalk Particulates'!$D:$D,0))</f>
        <v>BC</v>
      </c>
      <c r="H3331" s="50">
        <f t="shared" si="51"/>
        <v>145661794.79765213</v>
      </c>
    </row>
    <row r="3332" spans="1:8" hidden="1">
      <c r="A3332" s="31" t="s">
        <v>2496</v>
      </c>
      <c r="B3332" s="31" t="s">
        <v>2462</v>
      </c>
      <c r="C3332" s="31" t="s">
        <v>2406</v>
      </c>
      <c r="D3332" s="41">
        <v>160.09079</v>
      </c>
      <c r="E3332" s="31" t="s">
        <v>2407</v>
      </c>
      <c r="F3332" s="35" t="str">
        <f>INDEX('Crosswalk Particulates'!$B:$B,MATCH('2017 EPA Data'!A3332,'Crosswalk Particulates'!$A:$A,0))</f>
        <v>process-cement-industry</v>
      </c>
      <c r="G3332" s="39">
        <f>INDEX('Crosswalk Particulates'!$E:$E,MATCH('2017 EPA Data'!$B3332,'Crosswalk Particulates'!$D:$D,0))</f>
        <v>0</v>
      </c>
      <c r="H3332" s="50">
        <f t="shared" ref="H3332:H3395" si="52">IF(E3332="TON",D3332/metricton_to_shortton,0)*10^6</f>
        <v>0</v>
      </c>
    </row>
    <row r="3333" spans="1:8" hidden="1">
      <c r="A3333" s="31" t="s">
        <v>2470</v>
      </c>
      <c r="B3333" s="31" t="s">
        <v>2463</v>
      </c>
      <c r="C3333" s="31" t="s">
        <v>2406</v>
      </c>
      <c r="D3333" s="41">
        <v>160</v>
      </c>
      <c r="E3333" s="31" t="s">
        <v>2407</v>
      </c>
      <c r="F3333" s="35" t="str">
        <f>INDEX('Crosswalk Particulates'!$B:$B,MATCH('2017 EPA Data'!A3333,'Crosswalk Particulates'!$A:$A,0))</f>
        <v>Electricity Sector</v>
      </c>
      <c r="G3333" s="39">
        <f>INDEX('Crosswalk Particulates'!$E:$E,MATCH('2017 EPA Data'!$B3333,'Crosswalk Particulates'!$D:$D,0))</f>
        <v>0</v>
      </c>
      <c r="H3333" s="50">
        <f t="shared" si="52"/>
        <v>0</v>
      </c>
    </row>
    <row r="3334" spans="1:8" hidden="1">
      <c r="A3334" s="31" t="s">
        <v>2497</v>
      </c>
      <c r="B3334" s="31" t="s">
        <v>2548</v>
      </c>
      <c r="C3334" s="31" t="s">
        <v>2406</v>
      </c>
      <c r="D3334" s="41">
        <v>159.86115699999999</v>
      </c>
      <c r="E3334" s="31" t="s">
        <v>2407</v>
      </c>
      <c r="F3334" s="35" t="str">
        <f>INDEX('Crosswalk Particulates'!$B:$B,MATCH('2017 EPA Data'!A3334,'Crosswalk Particulates'!$A:$A,0))</f>
        <v>Electricity Sector</v>
      </c>
      <c r="G3334" s="39">
        <f>INDEX('Crosswalk Particulates'!$E:$E,MATCH('2017 EPA Data'!$B3334,'Crosswalk Particulates'!$D:$D,0))</f>
        <v>0</v>
      </c>
      <c r="H3334" s="50">
        <f t="shared" si="52"/>
        <v>0</v>
      </c>
    </row>
    <row r="3335" spans="1:8" hidden="1">
      <c r="A3335" s="31" t="s">
        <v>2444</v>
      </c>
      <c r="B3335" s="31" t="s">
        <v>2583</v>
      </c>
      <c r="C3335" s="31" t="s">
        <v>2406</v>
      </c>
      <c r="D3335" s="41">
        <v>159.74763487999999</v>
      </c>
      <c r="E3335" s="31" t="s">
        <v>2407</v>
      </c>
      <c r="F3335" s="35" t="str">
        <f>INDEX('Crosswalk Particulates'!$B:$B,MATCH('2017 EPA Data'!A3335,'Crosswalk Particulates'!$A:$A,0))</f>
        <v>process-other-industry</v>
      </c>
      <c r="G3335" s="39">
        <f>INDEX('Crosswalk Particulates'!$E:$E,MATCH('2017 EPA Data'!$B3335,'Crosswalk Particulates'!$D:$D,0))</f>
        <v>0</v>
      </c>
      <c r="H3335" s="50">
        <f t="shared" si="52"/>
        <v>0</v>
      </c>
    </row>
    <row r="3336" spans="1:8" hidden="1">
      <c r="A3336" s="31" t="s">
        <v>2470</v>
      </c>
      <c r="B3336" s="31" t="s">
        <v>2531</v>
      </c>
      <c r="C3336" s="31" t="s">
        <v>2406</v>
      </c>
      <c r="D3336" s="41">
        <v>159.24373393926834</v>
      </c>
      <c r="E3336" s="31" t="s">
        <v>2407</v>
      </c>
      <c r="F3336" s="35" t="str">
        <f>INDEX('Crosswalk Particulates'!$B:$B,MATCH('2017 EPA Data'!A3336,'Crosswalk Particulates'!$A:$A,0))</f>
        <v>Electricity Sector</v>
      </c>
      <c r="G3336" s="39">
        <f>INDEX('Crosswalk Particulates'!$E:$E,MATCH('2017 EPA Data'!$B3336,'Crosswalk Particulates'!$D:$D,0))</f>
        <v>0</v>
      </c>
      <c r="H3336" s="50">
        <f t="shared" si="52"/>
        <v>0</v>
      </c>
    </row>
    <row r="3337" spans="1:8" hidden="1">
      <c r="A3337" s="31" t="s">
        <v>2484</v>
      </c>
      <c r="B3337" s="31" t="s">
        <v>2666</v>
      </c>
      <c r="C3337" s="31" t="s">
        <v>2406</v>
      </c>
      <c r="D3337" s="41">
        <v>159</v>
      </c>
      <c r="E3337" s="31" t="s">
        <v>2407</v>
      </c>
      <c r="F3337" s="35" t="str">
        <f>INDEX('Crosswalk Particulates'!$B:$B,MATCH('2017 EPA Data'!A3337,'Crosswalk Particulates'!$A:$A,0))</f>
        <v>process-other-industry</v>
      </c>
      <c r="G3337" s="39">
        <f>INDEX('Crosswalk Particulates'!$E:$E,MATCH('2017 EPA Data'!$B3337,'Crosswalk Particulates'!$D:$D,0))</f>
        <v>0</v>
      </c>
      <c r="H3337" s="50">
        <f t="shared" si="52"/>
        <v>0</v>
      </c>
    </row>
    <row r="3338" spans="1:8" hidden="1">
      <c r="A3338" s="31" t="s">
        <v>2497</v>
      </c>
      <c r="B3338" s="31" t="s">
        <v>2457</v>
      </c>
      <c r="C3338" s="31" t="s">
        <v>2406</v>
      </c>
      <c r="D3338" s="41">
        <v>158.83256220000001</v>
      </c>
      <c r="E3338" s="31" t="s">
        <v>2407</v>
      </c>
      <c r="F3338" s="35" t="str">
        <f>INDEX('Crosswalk Particulates'!$B:$B,MATCH('2017 EPA Data'!A3338,'Crosswalk Particulates'!$A:$A,0))</f>
        <v>Electricity Sector</v>
      </c>
      <c r="G3338" s="39">
        <f>INDEX('Crosswalk Particulates'!$E:$E,MATCH('2017 EPA Data'!$B3338,'Crosswalk Particulates'!$D:$D,0))</f>
        <v>0</v>
      </c>
      <c r="H3338" s="50">
        <f t="shared" si="52"/>
        <v>0</v>
      </c>
    </row>
    <row r="3339" spans="1:8" hidden="1">
      <c r="A3339" s="31" t="s">
        <v>2518</v>
      </c>
      <c r="B3339" s="31" t="s">
        <v>2571</v>
      </c>
      <c r="C3339" s="31" t="s">
        <v>2406</v>
      </c>
      <c r="D3339" s="41">
        <v>158.088852</v>
      </c>
      <c r="E3339" s="31" t="s">
        <v>2407</v>
      </c>
      <c r="F3339" s="35" t="str">
        <f>INDEX('Crosswalk Particulates'!$B:$B,MATCH('2017 EPA Data'!A3339,'Crosswalk Particulates'!$A:$A,0))</f>
        <v>industry-fuel-oil</v>
      </c>
      <c r="G3339" s="39">
        <f>INDEX('Crosswalk Particulates'!$E:$E,MATCH('2017 EPA Data'!$B3339,'Crosswalk Particulates'!$D:$D,0))</f>
        <v>0</v>
      </c>
      <c r="H3339" s="50">
        <f t="shared" si="52"/>
        <v>0</v>
      </c>
    </row>
    <row r="3340" spans="1:8" hidden="1">
      <c r="A3340" s="31" t="s">
        <v>2554</v>
      </c>
      <c r="B3340" s="31" t="s">
        <v>2503</v>
      </c>
      <c r="C3340" s="31" t="s">
        <v>2406</v>
      </c>
      <c r="D3340" s="41">
        <v>157.86788714711344</v>
      </c>
      <c r="E3340" s="31" t="s">
        <v>2407</v>
      </c>
      <c r="F3340" s="35" t="str">
        <f>INDEX('Crosswalk Particulates'!$B:$B,MATCH('2017 EPA Data'!A3340,'Crosswalk Particulates'!$A:$A,0))</f>
        <v>Commercial Buildings Sector</v>
      </c>
      <c r="G3340" s="39">
        <f>INDEX('Crosswalk Particulates'!$E:$E,MATCH('2017 EPA Data'!$B3340,'Crosswalk Particulates'!$D:$D,0))</f>
        <v>0</v>
      </c>
      <c r="H3340" s="50">
        <f t="shared" si="52"/>
        <v>0</v>
      </c>
    </row>
    <row r="3341" spans="1:8" hidden="1">
      <c r="A3341" s="31" t="s">
        <v>2553</v>
      </c>
      <c r="B3341" s="31" t="s">
        <v>2463</v>
      </c>
      <c r="C3341" s="31" t="s">
        <v>2406</v>
      </c>
      <c r="D3341" s="41">
        <v>157.75653</v>
      </c>
      <c r="E3341" s="31" t="s">
        <v>2407</v>
      </c>
      <c r="F3341" s="35" t="str">
        <f>INDEX('Crosswalk Particulates'!$B:$B,MATCH('2017 EPA Data'!A3341,'Crosswalk Particulates'!$A:$A,0))</f>
        <v>Commercial Buildings Sector</v>
      </c>
      <c r="G3341" s="39">
        <f>INDEX('Crosswalk Particulates'!$E:$E,MATCH('2017 EPA Data'!$B3341,'Crosswalk Particulates'!$D:$D,0))</f>
        <v>0</v>
      </c>
      <c r="H3341" s="50">
        <f t="shared" si="52"/>
        <v>0</v>
      </c>
    </row>
    <row r="3342" spans="1:8" hidden="1">
      <c r="A3342" s="31" t="s">
        <v>2454</v>
      </c>
      <c r="B3342" s="31" t="s">
        <v>2694</v>
      </c>
      <c r="C3342" s="31" t="s">
        <v>2406</v>
      </c>
      <c r="D3342" s="41">
        <v>157.696</v>
      </c>
      <c r="E3342" s="31" t="s">
        <v>2407</v>
      </c>
      <c r="F3342" s="35" t="str">
        <f>INDEX('Crosswalk Particulates'!$B:$B,MATCH('2017 EPA Data'!A3342,'Crosswalk Particulates'!$A:$A,0))</f>
        <v>Electricity Sector</v>
      </c>
      <c r="G3342" s="39">
        <f>INDEX('Crosswalk Particulates'!$E:$E,MATCH('2017 EPA Data'!$B3342,'Crosswalk Particulates'!$D:$D,0))</f>
        <v>0</v>
      </c>
      <c r="H3342" s="50">
        <f t="shared" si="52"/>
        <v>0</v>
      </c>
    </row>
    <row r="3343" spans="1:8" hidden="1">
      <c r="A3343" s="31" t="s">
        <v>2544</v>
      </c>
      <c r="B3343" s="31" t="s">
        <v>2552</v>
      </c>
      <c r="C3343" s="31" t="s">
        <v>2406</v>
      </c>
      <c r="D3343" s="41">
        <v>157.2206601291</v>
      </c>
      <c r="E3343" s="31" t="s">
        <v>2407</v>
      </c>
      <c r="F3343" s="35" t="str">
        <f>INDEX('Crosswalk Particulates'!$B:$B,MATCH('2017 EPA Data'!A3343,'Crosswalk Particulates'!$A:$A,0))</f>
        <v>Commercial Buildings Sector</v>
      </c>
      <c r="G3343" s="39">
        <f>INDEX('Crosswalk Particulates'!$E:$E,MATCH('2017 EPA Data'!$B3343,'Crosswalk Particulates'!$D:$D,0))</f>
        <v>0</v>
      </c>
      <c r="H3343" s="50">
        <f t="shared" si="52"/>
        <v>0</v>
      </c>
    </row>
    <row r="3344" spans="1:8" hidden="1">
      <c r="A3344" s="31" t="s">
        <v>2467</v>
      </c>
      <c r="B3344" s="31" t="s">
        <v>2503</v>
      </c>
      <c r="C3344" s="31" t="s">
        <v>2406</v>
      </c>
      <c r="D3344" s="41">
        <v>157.17012688684949</v>
      </c>
      <c r="E3344" s="31" t="s">
        <v>2407</v>
      </c>
      <c r="F3344" s="35" t="str">
        <f>INDEX('Crosswalk Particulates'!$B:$B,MATCH('2017 EPA Data'!A3344,'Crosswalk Particulates'!$A:$A,0))</f>
        <v>process-chemicals-industry</v>
      </c>
      <c r="G3344" s="39">
        <f>INDEX('Crosswalk Particulates'!$E:$E,MATCH('2017 EPA Data'!$B3344,'Crosswalk Particulates'!$D:$D,0))</f>
        <v>0</v>
      </c>
      <c r="H3344" s="50">
        <f t="shared" si="52"/>
        <v>0</v>
      </c>
    </row>
    <row r="3345" spans="1:8" hidden="1">
      <c r="A3345" s="31" t="s">
        <v>2408</v>
      </c>
      <c r="B3345" s="31" t="s">
        <v>2662</v>
      </c>
      <c r="C3345" s="31" t="s">
        <v>2406</v>
      </c>
      <c r="D3345" s="41">
        <v>155.989</v>
      </c>
      <c r="E3345" s="31" t="s">
        <v>2407</v>
      </c>
      <c r="F3345" s="35" t="str">
        <f>INDEX('Crosswalk Particulates'!$B:$B,MATCH('2017 EPA Data'!A3345,'Crosswalk Particulates'!$A:$A,0))</f>
        <v>process-other-industry</v>
      </c>
      <c r="G3345" s="39">
        <f>INDEX('Crosswalk Particulates'!$E:$E,MATCH('2017 EPA Data'!$B3345,'Crosswalk Particulates'!$D:$D,0))</f>
        <v>0</v>
      </c>
      <c r="H3345" s="50">
        <f t="shared" si="52"/>
        <v>0</v>
      </c>
    </row>
    <row r="3346" spans="1:8" hidden="1">
      <c r="A3346" s="31" t="s">
        <v>2427</v>
      </c>
      <c r="B3346" s="31" t="s">
        <v>2621</v>
      </c>
      <c r="D3346" s="41">
        <v>155.69462114678666</v>
      </c>
      <c r="E3346" s="31" t="s">
        <v>2411</v>
      </c>
      <c r="F3346" s="35" t="str">
        <f>INDEX('Crosswalk Particulates'!$B:$B,MATCH('2017 EPA Data'!A3346,'Crosswalk Particulates'!$A:$A,0))</f>
        <v>process-other-industry</v>
      </c>
      <c r="G3346" s="39">
        <f>INDEX('Crosswalk Particulates'!$E:$E,MATCH('2017 EPA Data'!$B3346,'Crosswalk Particulates'!$D:$D,0))</f>
        <v>0</v>
      </c>
      <c r="H3346" s="50">
        <f t="shared" si="52"/>
        <v>141243952.37890127</v>
      </c>
    </row>
    <row r="3347" spans="1:8" hidden="1">
      <c r="A3347" s="31" t="s">
        <v>2471</v>
      </c>
      <c r="B3347" s="31" t="s">
        <v>2619</v>
      </c>
      <c r="C3347" s="31" t="s">
        <v>2406</v>
      </c>
      <c r="D3347" s="41">
        <v>155.31641009800001</v>
      </c>
      <c r="E3347" s="31" t="s">
        <v>2407</v>
      </c>
      <c r="F3347" s="35" t="str">
        <f>INDEX('Crosswalk Particulates'!$B:$B,MATCH('2017 EPA Data'!A3347,'Crosswalk Particulates'!$A:$A,0))</f>
        <v>Commercial Buildings Sector</v>
      </c>
      <c r="G3347" s="39">
        <f>INDEX('Crosswalk Particulates'!$E:$E,MATCH('2017 EPA Data'!$B3347,'Crosswalk Particulates'!$D:$D,0))</f>
        <v>0</v>
      </c>
      <c r="H3347" s="50">
        <f t="shared" si="52"/>
        <v>0</v>
      </c>
    </row>
    <row r="3348" spans="1:8" hidden="1">
      <c r="A3348" s="31" t="s">
        <v>2538</v>
      </c>
      <c r="B3348" s="31" t="s">
        <v>2486</v>
      </c>
      <c r="C3348" s="31" t="s">
        <v>2410</v>
      </c>
      <c r="D3348" s="41">
        <v>154.77540024003</v>
      </c>
      <c r="E3348" s="31" t="s">
        <v>2411</v>
      </c>
      <c r="F3348" s="35" t="str">
        <f>INDEX('Crosswalk Particulates'!$B:$B,MATCH('2017 EPA Data'!A3348,'Crosswalk Particulates'!$A:$A,0))</f>
        <v>Electricity Sector</v>
      </c>
      <c r="G3348" s="39" t="str">
        <f>INDEX('Crosswalk Particulates'!$E:$E,MATCH('2017 EPA Data'!$B3348,'Crosswalk Particulates'!$D:$D,0))</f>
        <v>CH4</v>
      </c>
      <c r="H3348" s="50">
        <f t="shared" si="52"/>
        <v>140410048.20788163</v>
      </c>
    </row>
    <row r="3349" spans="1:8" hidden="1">
      <c r="A3349" s="31" t="s">
        <v>2518</v>
      </c>
      <c r="B3349" s="31" t="s">
        <v>2517</v>
      </c>
      <c r="C3349" s="31" t="s">
        <v>2406</v>
      </c>
      <c r="D3349" s="41">
        <v>154.25500993379057</v>
      </c>
      <c r="E3349" s="31" t="s">
        <v>2407</v>
      </c>
      <c r="F3349" s="35" t="str">
        <f>INDEX('Crosswalk Particulates'!$B:$B,MATCH('2017 EPA Data'!A3349,'Crosswalk Particulates'!$A:$A,0))</f>
        <v>industry-fuel-oil</v>
      </c>
      <c r="G3349" s="39">
        <f>INDEX('Crosswalk Particulates'!$E:$E,MATCH('2017 EPA Data'!$B3349,'Crosswalk Particulates'!$D:$D,0))</f>
        <v>0</v>
      </c>
      <c r="H3349" s="50">
        <f t="shared" si="52"/>
        <v>0</v>
      </c>
    </row>
    <row r="3350" spans="1:8" hidden="1">
      <c r="A3350" s="31" t="s">
        <v>2423</v>
      </c>
      <c r="B3350" s="31" t="s">
        <v>2664</v>
      </c>
      <c r="C3350" s="31" t="s">
        <v>2406</v>
      </c>
      <c r="D3350" s="41">
        <v>154.20388767952454</v>
      </c>
      <c r="E3350" s="31" t="s">
        <v>2407</v>
      </c>
      <c r="F3350" s="35" t="str">
        <f>INDEX('Crosswalk Particulates'!$B:$B,MATCH('2017 EPA Data'!A3350,'Crosswalk Particulates'!$A:$A,0))</f>
        <v>Other-EPA</v>
      </c>
      <c r="G3350" s="39">
        <f>INDEX('Crosswalk Particulates'!$E:$E,MATCH('2017 EPA Data'!$B3350,'Crosswalk Particulates'!$D:$D,0))</f>
        <v>0</v>
      </c>
      <c r="H3350" s="50">
        <f t="shared" si="52"/>
        <v>0</v>
      </c>
    </row>
    <row r="3351" spans="1:8" hidden="1">
      <c r="A3351" s="31" t="s">
        <v>2458</v>
      </c>
      <c r="B3351" s="31" t="s">
        <v>2617</v>
      </c>
      <c r="C3351" s="31" t="s">
        <v>2406</v>
      </c>
      <c r="D3351" s="41">
        <v>153.41699692820484</v>
      </c>
      <c r="E3351" s="31" t="s">
        <v>2407</v>
      </c>
      <c r="F3351" s="35" t="str">
        <f>INDEX('Crosswalk Particulates'!$B:$B,MATCH('2017 EPA Data'!A3351,'Crosswalk Particulates'!$A:$A,0))</f>
        <v>Transportation Sector</v>
      </c>
      <c r="G3351" s="39">
        <f>INDEX('Crosswalk Particulates'!$E:$E,MATCH('2017 EPA Data'!$B3351,'Crosswalk Particulates'!$D:$D,0))</f>
        <v>0</v>
      </c>
      <c r="H3351" s="50">
        <f t="shared" si="52"/>
        <v>0</v>
      </c>
    </row>
    <row r="3352" spans="1:8" hidden="1">
      <c r="A3352" s="31" t="s">
        <v>2481</v>
      </c>
      <c r="B3352" s="31" t="s">
        <v>2652</v>
      </c>
      <c r="C3352" s="31" t="s">
        <v>2406</v>
      </c>
      <c r="D3352" s="41">
        <v>152.10214877870001</v>
      </c>
      <c r="E3352" s="31" t="s">
        <v>2407</v>
      </c>
      <c r="F3352" s="35" t="str">
        <f>INDEX('Crosswalk Particulates'!$B:$B,MATCH('2017 EPA Data'!A3352,'Crosswalk Particulates'!$A:$A,0))</f>
        <v>process-ngps-industry</v>
      </c>
      <c r="G3352" s="39">
        <f>INDEX('Crosswalk Particulates'!$E:$E,MATCH('2017 EPA Data'!$B3352,'Crosswalk Particulates'!$D:$D,0))</f>
        <v>0</v>
      </c>
      <c r="H3352" s="50">
        <f t="shared" si="52"/>
        <v>0</v>
      </c>
    </row>
    <row r="3353" spans="1:8" hidden="1">
      <c r="A3353" s="31" t="s">
        <v>2554</v>
      </c>
      <c r="B3353" s="31" t="s">
        <v>2583</v>
      </c>
      <c r="C3353" s="31" t="s">
        <v>2406</v>
      </c>
      <c r="D3353" s="41">
        <v>151.35305342608163</v>
      </c>
      <c r="E3353" s="31" t="s">
        <v>2407</v>
      </c>
      <c r="F3353" s="35" t="str">
        <f>INDEX('Crosswalk Particulates'!$B:$B,MATCH('2017 EPA Data'!A3353,'Crosswalk Particulates'!$A:$A,0))</f>
        <v>Commercial Buildings Sector</v>
      </c>
      <c r="G3353" s="39">
        <f>INDEX('Crosswalk Particulates'!$E:$E,MATCH('2017 EPA Data'!$B3353,'Crosswalk Particulates'!$D:$D,0))</f>
        <v>0</v>
      </c>
      <c r="H3353" s="50">
        <f t="shared" si="52"/>
        <v>0</v>
      </c>
    </row>
    <row r="3354" spans="1:8" hidden="1">
      <c r="A3354" s="31" t="s">
        <v>2461</v>
      </c>
      <c r="B3354" s="31" t="s">
        <v>2495</v>
      </c>
      <c r="C3354" s="31" t="s">
        <v>2406</v>
      </c>
      <c r="D3354" s="41">
        <v>150.76</v>
      </c>
      <c r="E3354" s="31" t="s">
        <v>2407</v>
      </c>
      <c r="F3354" s="35" t="str">
        <f>INDEX('Crosswalk Particulates'!$B:$B,MATCH('2017 EPA Data'!A3354,'Crosswalk Particulates'!$A:$A,0))</f>
        <v>process-other-industry</v>
      </c>
      <c r="G3354" s="39">
        <f>INDEX('Crosswalk Particulates'!$E:$E,MATCH('2017 EPA Data'!$B3354,'Crosswalk Particulates'!$D:$D,0))</f>
        <v>0</v>
      </c>
      <c r="H3354" s="50">
        <f t="shared" si="52"/>
        <v>0</v>
      </c>
    </row>
    <row r="3355" spans="1:8" hidden="1">
      <c r="A3355" s="31" t="s">
        <v>2554</v>
      </c>
      <c r="B3355" s="31" t="s">
        <v>2584</v>
      </c>
      <c r="C3355" s="31" t="s">
        <v>2406</v>
      </c>
      <c r="D3355" s="41">
        <v>150.47490245619849</v>
      </c>
      <c r="E3355" s="31" t="s">
        <v>2407</v>
      </c>
      <c r="F3355" s="35" t="str">
        <f>INDEX('Crosswalk Particulates'!$B:$B,MATCH('2017 EPA Data'!A3355,'Crosswalk Particulates'!$A:$A,0))</f>
        <v>Commercial Buildings Sector</v>
      </c>
      <c r="G3355" s="39">
        <f>INDEX('Crosswalk Particulates'!$E:$E,MATCH('2017 EPA Data'!$B3355,'Crosswalk Particulates'!$D:$D,0))</f>
        <v>0</v>
      </c>
      <c r="H3355" s="50">
        <f t="shared" si="52"/>
        <v>0</v>
      </c>
    </row>
    <row r="3356" spans="1:8" hidden="1">
      <c r="A3356" s="31" t="s">
        <v>2436</v>
      </c>
      <c r="B3356" s="31" t="s">
        <v>2552</v>
      </c>
      <c r="C3356" s="31" t="s">
        <v>2406</v>
      </c>
      <c r="D3356" s="41">
        <v>150.414807416</v>
      </c>
      <c r="E3356" s="31" t="s">
        <v>2407</v>
      </c>
      <c r="F3356" s="35" t="str">
        <f>INDEX('Crosswalk Particulates'!$B:$B,MATCH('2017 EPA Data'!A3356,'Crosswalk Particulates'!$A:$A,0))</f>
        <v>process-other-industry</v>
      </c>
      <c r="G3356" s="39">
        <f>INDEX('Crosswalk Particulates'!$E:$E,MATCH('2017 EPA Data'!$B3356,'Crosswalk Particulates'!$D:$D,0))</f>
        <v>0</v>
      </c>
      <c r="H3356" s="50">
        <f t="shared" si="52"/>
        <v>0</v>
      </c>
    </row>
    <row r="3357" spans="1:8" hidden="1">
      <c r="A3357" s="31" t="s">
        <v>2427</v>
      </c>
      <c r="B3357" s="31" t="s">
        <v>2483</v>
      </c>
      <c r="C3357" s="31" t="s">
        <v>2406</v>
      </c>
      <c r="D3357" s="41">
        <v>150.4063214</v>
      </c>
      <c r="E3357" s="31" t="s">
        <v>2407</v>
      </c>
      <c r="F3357" s="35" t="str">
        <f>INDEX('Crosswalk Particulates'!$B:$B,MATCH('2017 EPA Data'!A3357,'Crosswalk Particulates'!$A:$A,0))</f>
        <v>process-other-industry</v>
      </c>
      <c r="G3357" s="39">
        <f>INDEX('Crosswalk Particulates'!$E:$E,MATCH('2017 EPA Data'!$B3357,'Crosswalk Particulates'!$D:$D,0))</f>
        <v>0</v>
      </c>
      <c r="H3357" s="50">
        <f t="shared" si="52"/>
        <v>0</v>
      </c>
    </row>
    <row r="3358" spans="1:8" hidden="1">
      <c r="A3358" s="31" t="s">
        <v>2423</v>
      </c>
      <c r="B3358" s="31" t="s">
        <v>2511</v>
      </c>
      <c r="C3358" s="31" t="s">
        <v>2512</v>
      </c>
      <c r="D3358" s="41">
        <v>150.38690478149999</v>
      </c>
      <c r="E3358" s="31" t="s">
        <v>2407</v>
      </c>
      <c r="F3358" s="35" t="str">
        <f>INDEX('Crosswalk Particulates'!$B:$B,MATCH('2017 EPA Data'!A3358,'Crosswalk Particulates'!$A:$A,0))</f>
        <v>Other-EPA</v>
      </c>
      <c r="G3358" s="39">
        <f>INDEX('Crosswalk Particulates'!$E:$E,MATCH('2017 EPA Data'!$B3358,'Crosswalk Particulates'!$D:$D,0))</f>
        <v>0</v>
      </c>
      <c r="H3358" s="50">
        <f t="shared" si="52"/>
        <v>0</v>
      </c>
    </row>
    <row r="3359" spans="1:8" hidden="1">
      <c r="A3359" s="31" t="s">
        <v>2484</v>
      </c>
      <c r="B3359" s="31" t="s">
        <v>2628</v>
      </c>
      <c r="C3359" s="31" t="s">
        <v>2406</v>
      </c>
      <c r="D3359" s="41">
        <v>150.0325923</v>
      </c>
      <c r="E3359" s="31" t="s">
        <v>2407</v>
      </c>
      <c r="F3359" s="35" t="str">
        <f>INDEX('Crosswalk Particulates'!$B:$B,MATCH('2017 EPA Data'!A3359,'Crosswalk Particulates'!$A:$A,0))</f>
        <v>process-other-industry</v>
      </c>
      <c r="G3359" s="39">
        <f>INDEX('Crosswalk Particulates'!$E:$E,MATCH('2017 EPA Data'!$B3359,'Crosswalk Particulates'!$D:$D,0))</f>
        <v>0</v>
      </c>
      <c r="H3359" s="50">
        <f t="shared" si="52"/>
        <v>0</v>
      </c>
    </row>
    <row r="3360" spans="1:8" hidden="1">
      <c r="A3360" s="31" t="s">
        <v>2484</v>
      </c>
      <c r="B3360" s="31" t="s">
        <v>2559</v>
      </c>
      <c r="C3360" s="31" t="s">
        <v>2406</v>
      </c>
      <c r="D3360" s="41">
        <v>149.89639027000001</v>
      </c>
      <c r="E3360" s="31" t="s">
        <v>2407</v>
      </c>
      <c r="F3360" s="35" t="str">
        <f>INDEX('Crosswalk Particulates'!$B:$B,MATCH('2017 EPA Data'!A3360,'Crosswalk Particulates'!$A:$A,0))</f>
        <v>process-other-industry</v>
      </c>
      <c r="G3360" s="39">
        <f>INDEX('Crosswalk Particulates'!$E:$E,MATCH('2017 EPA Data'!$B3360,'Crosswalk Particulates'!$D:$D,0))</f>
        <v>0</v>
      </c>
      <c r="H3360" s="50">
        <f t="shared" si="52"/>
        <v>0</v>
      </c>
    </row>
    <row r="3361" spans="1:8" hidden="1">
      <c r="A3361" s="31" t="s">
        <v>2484</v>
      </c>
      <c r="B3361" s="31" t="s">
        <v>2602</v>
      </c>
      <c r="C3361" s="31" t="s">
        <v>2406</v>
      </c>
      <c r="D3361" s="41">
        <v>149.81344799999999</v>
      </c>
      <c r="E3361" s="31" t="s">
        <v>2407</v>
      </c>
      <c r="F3361" s="35" t="str">
        <f>INDEX('Crosswalk Particulates'!$B:$B,MATCH('2017 EPA Data'!A3361,'Crosswalk Particulates'!$A:$A,0))</f>
        <v>process-other-industry</v>
      </c>
      <c r="G3361" s="39">
        <f>INDEX('Crosswalk Particulates'!$E:$E,MATCH('2017 EPA Data'!$B3361,'Crosswalk Particulates'!$D:$D,0))</f>
        <v>0</v>
      </c>
      <c r="H3361" s="50">
        <f t="shared" si="52"/>
        <v>0</v>
      </c>
    </row>
    <row r="3362" spans="1:8" hidden="1">
      <c r="A3362" s="31" t="s">
        <v>2484</v>
      </c>
      <c r="B3362" s="31" t="s">
        <v>2429</v>
      </c>
      <c r="C3362" s="31" t="s">
        <v>2406</v>
      </c>
      <c r="D3362" s="41">
        <v>149.80000000000001</v>
      </c>
      <c r="E3362" s="31" t="s">
        <v>2407</v>
      </c>
      <c r="F3362" s="35" t="str">
        <f>INDEX('Crosswalk Particulates'!$B:$B,MATCH('2017 EPA Data'!A3362,'Crosswalk Particulates'!$A:$A,0))</f>
        <v>process-other-industry</v>
      </c>
      <c r="G3362" s="39">
        <f>INDEX('Crosswalk Particulates'!$E:$E,MATCH('2017 EPA Data'!$B3362,'Crosswalk Particulates'!$D:$D,0))</f>
        <v>0</v>
      </c>
      <c r="H3362" s="50">
        <f t="shared" si="52"/>
        <v>0</v>
      </c>
    </row>
    <row r="3363" spans="1:8" hidden="1">
      <c r="A3363" s="31" t="s">
        <v>2452</v>
      </c>
      <c r="B3363" s="31" t="s">
        <v>2503</v>
      </c>
      <c r="C3363" s="31" t="s">
        <v>2406</v>
      </c>
      <c r="D3363" s="41">
        <v>149.70685871927222</v>
      </c>
      <c r="E3363" s="31" t="s">
        <v>2407</v>
      </c>
      <c r="F3363" s="35" t="str">
        <f>INDEX('Crosswalk Particulates'!$B:$B,MATCH('2017 EPA Data'!A3363,'Crosswalk Particulates'!$A:$A,0))</f>
        <v>Other-EPA</v>
      </c>
      <c r="G3363" s="39">
        <f>INDEX('Crosswalk Particulates'!$E:$E,MATCH('2017 EPA Data'!$B3363,'Crosswalk Particulates'!$D:$D,0))</f>
        <v>0</v>
      </c>
      <c r="H3363" s="50">
        <f t="shared" si="52"/>
        <v>0</v>
      </c>
    </row>
    <row r="3364" spans="1:8" hidden="1">
      <c r="A3364" s="31" t="s">
        <v>2508</v>
      </c>
      <c r="B3364" s="31" t="s">
        <v>2576</v>
      </c>
      <c r="C3364" s="31" t="s">
        <v>2406</v>
      </c>
      <c r="D3364" s="41">
        <v>149.6086</v>
      </c>
      <c r="E3364" s="31" t="s">
        <v>2407</v>
      </c>
      <c r="F3364" s="35" t="str">
        <f>INDEX('Crosswalk Particulates'!$B:$B,MATCH('2017 EPA Data'!A3364,'Crosswalk Particulates'!$A:$A,0))</f>
        <v>process-iron and steel-industry</v>
      </c>
      <c r="G3364" s="39">
        <f>INDEX('Crosswalk Particulates'!$E:$E,MATCH('2017 EPA Data'!$B3364,'Crosswalk Particulates'!$D:$D,0))</f>
        <v>0</v>
      </c>
      <c r="H3364" s="50">
        <f t="shared" si="52"/>
        <v>0</v>
      </c>
    </row>
    <row r="3365" spans="1:8" hidden="1">
      <c r="A3365" s="31" t="s">
        <v>2497</v>
      </c>
      <c r="B3365" s="31" t="s">
        <v>2468</v>
      </c>
      <c r="C3365" s="31" t="s">
        <v>2406</v>
      </c>
      <c r="D3365" s="41">
        <v>149.31360000000001</v>
      </c>
      <c r="E3365" s="31" t="s">
        <v>2407</v>
      </c>
      <c r="F3365" s="35" t="str">
        <f>INDEX('Crosswalk Particulates'!$B:$B,MATCH('2017 EPA Data'!A3365,'Crosswalk Particulates'!$A:$A,0))</f>
        <v>Electricity Sector</v>
      </c>
      <c r="G3365" s="39">
        <f>INDEX('Crosswalk Particulates'!$E:$E,MATCH('2017 EPA Data'!$B3365,'Crosswalk Particulates'!$D:$D,0))</f>
        <v>0</v>
      </c>
      <c r="H3365" s="50">
        <f t="shared" si="52"/>
        <v>0</v>
      </c>
    </row>
    <row r="3366" spans="1:8" hidden="1">
      <c r="A3366" s="31" t="s">
        <v>2448</v>
      </c>
      <c r="B3366" s="31" t="s">
        <v>2541</v>
      </c>
      <c r="C3366" s="31" t="s">
        <v>2406</v>
      </c>
      <c r="D3366" s="41">
        <v>149.29746100002313</v>
      </c>
      <c r="E3366" s="31" t="s">
        <v>2407</v>
      </c>
      <c r="F3366" s="35" t="str">
        <f>INDEX('Crosswalk Particulates'!$B:$B,MATCH('2017 EPA Data'!A3366,'Crosswalk Particulates'!$A:$A,0))</f>
        <v>process-waste-industry</v>
      </c>
      <c r="G3366" s="39">
        <f>INDEX('Crosswalk Particulates'!$E:$E,MATCH('2017 EPA Data'!$B3366,'Crosswalk Particulates'!$D:$D,0))</f>
        <v>0</v>
      </c>
      <c r="H3366" s="50">
        <f t="shared" si="52"/>
        <v>0</v>
      </c>
    </row>
    <row r="3367" spans="1:8" hidden="1">
      <c r="A3367" s="31" t="s">
        <v>2558</v>
      </c>
      <c r="B3367" s="31" t="s">
        <v>2555</v>
      </c>
      <c r="C3367" s="31" t="s">
        <v>2406</v>
      </c>
      <c r="D3367" s="41">
        <v>149.0542749</v>
      </c>
      <c r="E3367" s="31" t="s">
        <v>2407</v>
      </c>
      <c r="F3367" s="35" t="str">
        <f>INDEX('Crosswalk Particulates'!$B:$B,MATCH('2017 EPA Data'!A3367,'Crosswalk Particulates'!$A:$A,0))</f>
        <v>Commercial Buildings Sector</v>
      </c>
      <c r="G3367" s="39">
        <f>INDEX('Crosswalk Particulates'!$E:$E,MATCH('2017 EPA Data'!$B3367,'Crosswalk Particulates'!$D:$D,0))</f>
        <v>0</v>
      </c>
      <c r="H3367" s="50">
        <f t="shared" si="52"/>
        <v>0</v>
      </c>
    </row>
    <row r="3368" spans="1:8" hidden="1">
      <c r="A3368" s="31" t="s">
        <v>2448</v>
      </c>
      <c r="B3368" s="31" t="s">
        <v>2587</v>
      </c>
      <c r="C3368" s="31" t="s">
        <v>2410</v>
      </c>
      <c r="D3368" s="41">
        <v>148.47837998259999</v>
      </c>
      <c r="E3368" s="31" t="s">
        <v>2411</v>
      </c>
      <c r="F3368" s="35" t="str">
        <f>INDEX('Crosswalk Particulates'!$B:$B,MATCH('2017 EPA Data'!A3368,'Crosswalk Particulates'!$A:$A,0))</f>
        <v>process-waste-industry</v>
      </c>
      <c r="G3368" s="39" t="str">
        <f>INDEX('Crosswalk Particulates'!$E:$E,MATCH('2017 EPA Data'!$B3368,'Crosswalk Particulates'!$D:$D,0))</f>
        <v>N2O</v>
      </c>
      <c r="H3368" s="50">
        <f t="shared" si="52"/>
        <v>134697480.72919598</v>
      </c>
    </row>
    <row r="3369" spans="1:8" hidden="1">
      <c r="A3369" s="31" t="s">
        <v>2496</v>
      </c>
      <c r="B3369" s="31" t="s">
        <v>2668</v>
      </c>
      <c r="C3369" s="31" t="s">
        <v>2406</v>
      </c>
      <c r="D3369" s="41">
        <v>148.31549999999999</v>
      </c>
      <c r="E3369" s="31" t="s">
        <v>2407</v>
      </c>
      <c r="F3369" s="35" t="str">
        <f>INDEX('Crosswalk Particulates'!$B:$B,MATCH('2017 EPA Data'!A3369,'Crosswalk Particulates'!$A:$A,0))</f>
        <v>process-cement-industry</v>
      </c>
      <c r="G3369" s="39">
        <f>INDEX('Crosswalk Particulates'!$E:$E,MATCH('2017 EPA Data'!$B3369,'Crosswalk Particulates'!$D:$D,0))</f>
        <v>0</v>
      </c>
      <c r="H3369" s="50">
        <f t="shared" si="52"/>
        <v>0</v>
      </c>
    </row>
    <row r="3370" spans="1:8" hidden="1">
      <c r="A3370" s="31" t="s">
        <v>2518</v>
      </c>
      <c r="B3370" s="31" t="s">
        <v>2422</v>
      </c>
      <c r="C3370" s="31" t="s">
        <v>2406</v>
      </c>
      <c r="D3370" s="41">
        <v>148.2914318484286</v>
      </c>
      <c r="E3370" s="31" t="s">
        <v>2407</v>
      </c>
      <c r="F3370" s="35" t="str">
        <f>INDEX('Crosswalk Particulates'!$B:$B,MATCH('2017 EPA Data'!A3370,'Crosswalk Particulates'!$A:$A,0))</f>
        <v>industry-fuel-oil</v>
      </c>
      <c r="G3370" s="39">
        <f>INDEX('Crosswalk Particulates'!$E:$E,MATCH('2017 EPA Data'!$B3370,'Crosswalk Particulates'!$D:$D,0))</f>
        <v>0</v>
      </c>
      <c r="H3370" s="50">
        <f t="shared" si="52"/>
        <v>0</v>
      </c>
    </row>
    <row r="3371" spans="1:8" hidden="1">
      <c r="A3371" s="31" t="s">
        <v>2431</v>
      </c>
      <c r="B3371" s="31" t="s">
        <v>2561</v>
      </c>
      <c r="C3371" s="31" t="s">
        <v>2406</v>
      </c>
      <c r="D3371" s="41">
        <v>148.2057438278149</v>
      </c>
      <c r="E3371" s="31" t="s">
        <v>2407</v>
      </c>
      <c r="F3371" s="35" t="str">
        <f>INDEX('Crosswalk Particulates'!$B:$B,MATCH('2017 EPA Data'!A3371,'Crosswalk Particulates'!$A:$A,0))</f>
        <v>process-ngps-industry</v>
      </c>
      <c r="G3371" s="39">
        <f>INDEX('Crosswalk Particulates'!$E:$E,MATCH('2017 EPA Data'!$B3371,'Crosswalk Particulates'!$D:$D,0))</f>
        <v>0</v>
      </c>
      <c r="H3371" s="50">
        <f t="shared" si="52"/>
        <v>0</v>
      </c>
    </row>
    <row r="3372" spans="1:8" hidden="1">
      <c r="A3372" s="31" t="s">
        <v>2497</v>
      </c>
      <c r="B3372" s="31" t="s">
        <v>2579</v>
      </c>
      <c r="C3372" s="31" t="s">
        <v>2406</v>
      </c>
      <c r="D3372" s="41">
        <v>147.8000001764</v>
      </c>
      <c r="E3372" s="31" t="s">
        <v>2407</v>
      </c>
      <c r="F3372" s="35" t="str">
        <f>INDEX('Crosswalk Particulates'!$B:$B,MATCH('2017 EPA Data'!A3372,'Crosswalk Particulates'!$A:$A,0))</f>
        <v>Electricity Sector</v>
      </c>
      <c r="G3372" s="39">
        <f>INDEX('Crosswalk Particulates'!$E:$E,MATCH('2017 EPA Data'!$B3372,'Crosswalk Particulates'!$D:$D,0))</f>
        <v>0</v>
      </c>
      <c r="H3372" s="50">
        <f t="shared" si="52"/>
        <v>0</v>
      </c>
    </row>
    <row r="3373" spans="1:8" hidden="1">
      <c r="A3373" s="31" t="s">
        <v>2440</v>
      </c>
      <c r="B3373" s="31" t="s">
        <v>2611</v>
      </c>
      <c r="C3373" s="31" t="s">
        <v>2406</v>
      </c>
      <c r="D3373" s="41">
        <v>147.69200000000001</v>
      </c>
      <c r="E3373" s="31" t="s">
        <v>2407</v>
      </c>
      <c r="F3373" s="35" t="str">
        <f>INDEX('Crosswalk Particulates'!$B:$B,MATCH('2017 EPA Data'!A3373,'Crosswalk Particulates'!$A:$A,0))</f>
        <v>industry-fuel-natural gas</v>
      </c>
      <c r="G3373" s="39">
        <f>INDEX('Crosswalk Particulates'!$E:$E,MATCH('2017 EPA Data'!$B3373,'Crosswalk Particulates'!$D:$D,0))</f>
        <v>0</v>
      </c>
      <c r="H3373" s="50">
        <f t="shared" si="52"/>
        <v>0</v>
      </c>
    </row>
    <row r="3374" spans="1:8" hidden="1">
      <c r="A3374" s="31" t="s">
        <v>2474</v>
      </c>
      <c r="B3374" s="31" t="s">
        <v>2504</v>
      </c>
      <c r="C3374" s="31" t="s">
        <v>2446</v>
      </c>
      <c r="D3374" s="41">
        <v>146.76909757330782</v>
      </c>
      <c r="E3374" s="31" t="s">
        <v>2411</v>
      </c>
      <c r="F3374" s="35" t="str">
        <f>INDEX('Crosswalk Particulates'!$B:$B,MATCH('2017 EPA Data'!A3374,'Crosswalk Particulates'!$A:$A,0))</f>
        <v>process-other-industry</v>
      </c>
      <c r="G3374" s="39" t="str">
        <f>INDEX('Crosswalk Particulates'!$E:$E,MATCH('2017 EPA Data'!$B3374,'Crosswalk Particulates'!$D:$D,0))</f>
        <v>SOx</v>
      </c>
      <c r="H3374" s="50">
        <f t="shared" si="52"/>
        <v>133146843.96703999</v>
      </c>
    </row>
    <row r="3375" spans="1:8" hidden="1">
      <c r="A3375" s="31" t="s">
        <v>2544</v>
      </c>
      <c r="B3375" s="31" t="s">
        <v>2445</v>
      </c>
      <c r="C3375" s="31" t="s">
        <v>2446</v>
      </c>
      <c r="D3375" s="41">
        <v>146.119947820692</v>
      </c>
      <c r="E3375" s="31" t="s">
        <v>2411</v>
      </c>
      <c r="F3375" s="35" t="str">
        <f>INDEX('Crosswalk Particulates'!$B:$B,MATCH('2017 EPA Data'!A3375,'Crosswalk Particulates'!$A:$A,0))</f>
        <v>Commercial Buildings Sector</v>
      </c>
      <c r="G3375" s="39" t="str">
        <f>INDEX('Crosswalk Particulates'!$E:$E,MATCH('2017 EPA Data'!$B3375,'Crosswalk Particulates'!$D:$D,0))</f>
        <v>VOC</v>
      </c>
      <c r="H3375" s="50">
        <f t="shared" si="52"/>
        <v>132557944.51714312</v>
      </c>
    </row>
    <row r="3376" spans="1:8" hidden="1">
      <c r="A3376" s="31" t="s">
        <v>2431</v>
      </c>
      <c r="B3376" s="31" t="s">
        <v>2429</v>
      </c>
      <c r="C3376" s="31" t="s">
        <v>2406</v>
      </c>
      <c r="D3376" s="41">
        <v>146</v>
      </c>
      <c r="E3376" s="31" t="s">
        <v>2407</v>
      </c>
      <c r="F3376" s="35" t="str">
        <f>INDEX('Crosswalk Particulates'!$B:$B,MATCH('2017 EPA Data'!A3376,'Crosswalk Particulates'!$A:$A,0))</f>
        <v>process-ngps-industry</v>
      </c>
      <c r="G3376" s="39">
        <f>INDEX('Crosswalk Particulates'!$E:$E,MATCH('2017 EPA Data'!$B3376,'Crosswalk Particulates'!$D:$D,0))</f>
        <v>0</v>
      </c>
      <c r="H3376" s="50">
        <f t="shared" si="52"/>
        <v>0</v>
      </c>
    </row>
    <row r="3377" spans="1:8" hidden="1">
      <c r="A3377" s="31" t="s">
        <v>2481</v>
      </c>
      <c r="B3377" s="31" t="s">
        <v>2631</v>
      </c>
      <c r="C3377" s="31" t="s">
        <v>2406</v>
      </c>
      <c r="D3377" s="41">
        <v>145.56</v>
      </c>
      <c r="E3377" s="31" t="s">
        <v>2407</v>
      </c>
      <c r="F3377" s="35" t="str">
        <f>INDEX('Crosswalk Particulates'!$B:$B,MATCH('2017 EPA Data'!A3377,'Crosswalk Particulates'!$A:$A,0))</f>
        <v>process-ngps-industry</v>
      </c>
      <c r="G3377" s="39">
        <f>INDEX('Crosswalk Particulates'!$E:$E,MATCH('2017 EPA Data'!$B3377,'Crosswalk Particulates'!$D:$D,0))</f>
        <v>0</v>
      </c>
      <c r="H3377" s="50">
        <f t="shared" si="52"/>
        <v>0</v>
      </c>
    </row>
    <row r="3378" spans="1:8" hidden="1">
      <c r="A3378" s="31" t="s">
        <v>2473</v>
      </c>
      <c r="B3378" s="31" t="s">
        <v>2526</v>
      </c>
      <c r="C3378" s="31" t="s">
        <v>2406</v>
      </c>
      <c r="D3378" s="41">
        <v>145.17721684660799</v>
      </c>
      <c r="E3378" s="31" t="s">
        <v>2407</v>
      </c>
      <c r="F3378" s="35" t="str">
        <f>INDEX('Crosswalk Particulates'!$B:$B,MATCH('2017 EPA Data'!A3378,'Crosswalk Particulates'!$A:$A,0))</f>
        <v>Electricity Sector</v>
      </c>
      <c r="G3378" s="39">
        <f>INDEX('Crosswalk Particulates'!$E:$E,MATCH('2017 EPA Data'!$B3378,'Crosswalk Particulates'!$D:$D,0))</f>
        <v>0</v>
      </c>
      <c r="H3378" s="50">
        <f t="shared" si="52"/>
        <v>0</v>
      </c>
    </row>
    <row r="3379" spans="1:8" hidden="1">
      <c r="A3379" s="31" t="s">
        <v>2408</v>
      </c>
      <c r="B3379" s="31" t="s">
        <v>2650</v>
      </c>
      <c r="C3379" s="31" t="s">
        <v>2406</v>
      </c>
      <c r="D3379" s="41">
        <v>145.14357602000001</v>
      </c>
      <c r="E3379" s="31" t="s">
        <v>2407</v>
      </c>
      <c r="F3379" s="35" t="str">
        <f>INDEX('Crosswalk Particulates'!$B:$B,MATCH('2017 EPA Data'!A3379,'Crosswalk Particulates'!$A:$A,0))</f>
        <v>process-other-industry</v>
      </c>
      <c r="G3379" s="39">
        <f>INDEX('Crosswalk Particulates'!$E:$E,MATCH('2017 EPA Data'!$B3379,'Crosswalk Particulates'!$D:$D,0))</f>
        <v>0</v>
      </c>
      <c r="H3379" s="50">
        <f t="shared" si="52"/>
        <v>0</v>
      </c>
    </row>
    <row r="3380" spans="1:8" hidden="1">
      <c r="A3380" s="31" t="s">
        <v>2408</v>
      </c>
      <c r="B3380" s="31" t="s">
        <v>2542</v>
      </c>
      <c r="C3380" s="31" t="s">
        <v>2406</v>
      </c>
      <c r="D3380" s="41">
        <v>144.88478415253476</v>
      </c>
      <c r="E3380" s="31" t="s">
        <v>2407</v>
      </c>
      <c r="F3380" s="35" t="str">
        <f>INDEX('Crosswalk Particulates'!$B:$B,MATCH('2017 EPA Data'!A3380,'Crosswalk Particulates'!$A:$A,0))</f>
        <v>process-other-industry</v>
      </c>
      <c r="G3380" s="39">
        <f>INDEX('Crosswalk Particulates'!$E:$E,MATCH('2017 EPA Data'!$B3380,'Crosswalk Particulates'!$D:$D,0))</f>
        <v>0</v>
      </c>
      <c r="H3380" s="50">
        <f t="shared" si="52"/>
        <v>0</v>
      </c>
    </row>
    <row r="3381" spans="1:8" hidden="1">
      <c r="A3381" s="31" t="s">
        <v>2442</v>
      </c>
      <c r="B3381" s="31" t="s">
        <v>2457</v>
      </c>
      <c r="C3381" s="31" t="s">
        <v>2406</v>
      </c>
      <c r="D3381" s="41">
        <v>144.61770000000001</v>
      </c>
      <c r="E3381" s="31" t="s">
        <v>2407</v>
      </c>
      <c r="F3381" s="35" t="str">
        <f>INDEX('Crosswalk Particulates'!$B:$B,MATCH('2017 EPA Data'!A3381,'Crosswalk Particulates'!$A:$A,0))</f>
        <v>process-other-industry</v>
      </c>
      <c r="G3381" s="39">
        <f>INDEX('Crosswalk Particulates'!$E:$E,MATCH('2017 EPA Data'!$B3381,'Crosswalk Particulates'!$D:$D,0))</f>
        <v>0</v>
      </c>
      <c r="H3381" s="50">
        <f t="shared" si="52"/>
        <v>0</v>
      </c>
    </row>
    <row r="3382" spans="1:8" hidden="1">
      <c r="A3382" s="31" t="s">
        <v>2554</v>
      </c>
      <c r="B3382" s="31" t="s">
        <v>2675</v>
      </c>
      <c r="C3382" s="31" t="s">
        <v>2406</v>
      </c>
      <c r="D3382" s="41">
        <v>143.32095007628322</v>
      </c>
      <c r="E3382" s="31" t="s">
        <v>2407</v>
      </c>
      <c r="F3382" s="35" t="str">
        <f>INDEX('Crosswalk Particulates'!$B:$B,MATCH('2017 EPA Data'!A3382,'Crosswalk Particulates'!$A:$A,0))</f>
        <v>Commercial Buildings Sector</v>
      </c>
      <c r="G3382" s="39">
        <f>INDEX('Crosswalk Particulates'!$E:$E,MATCH('2017 EPA Data'!$B3382,'Crosswalk Particulates'!$D:$D,0))</f>
        <v>0</v>
      </c>
      <c r="H3382" s="50">
        <f t="shared" si="52"/>
        <v>0</v>
      </c>
    </row>
    <row r="3383" spans="1:8" hidden="1">
      <c r="A3383" s="31" t="s">
        <v>2448</v>
      </c>
      <c r="B3383" s="31" t="s">
        <v>2622</v>
      </c>
      <c r="C3383" s="31" t="s">
        <v>2406</v>
      </c>
      <c r="D3383" s="41">
        <v>143.08320000000001</v>
      </c>
      <c r="E3383" s="31" t="s">
        <v>2407</v>
      </c>
      <c r="F3383" s="35" t="str">
        <f>INDEX('Crosswalk Particulates'!$B:$B,MATCH('2017 EPA Data'!A3383,'Crosswalk Particulates'!$A:$A,0))</f>
        <v>process-waste-industry</v>
      </c>
      <c r="G3383" s="39">
        <f>INDEX('Crosswalk Particulates'!$E:$E,MATCH('2017 EPA Data'!$B3383,'Crosswalk Particulates'!$D:$D,0))</f>
        <v>0</v>
      </c>
      <c r="H3383" s="50">
        <f t="shared" si="52"/>
        <v>0</v>
      </c>
    </row>
    <row r="3384" spans="1:8" hidden="1">
      <c r="A3384" s="31" t="s">
        <v>2442</v>
      </c>
      <c r="B3384" s="31" t="s">
        <v>2595</v>
      </c>
      <c r="C3384" s="31" t="s">
        <v>2406</v>
      </c>
      <c r="D3384" s="41">
        <v>142.52934999999999</v>
      </c>
      <c r="E3384" s="31" t="s">
        <v>2407</v>
      </c>
      <c r="F3384" s="35" t="str">
        <f>INDEX('Crosswalk Particulates'!$B:$B,MATCH('2017 EPA Data'!A3384,'Crosswalk Particulates'!$A:$A,0))</f>
        <v>process-other-industry</v>
      </c>
      <c r="G3384" s="39">
        <f>INDEX('Crosswalk Particulates'!$E:$E,MATCH('2017 EPA Data'!$B3384,'Crosswalk Particulates'!$D:$D,0))</f>
        <v>0</v>
      </c>
      <c r="H3384" s="50">
        <f t="shared" si="52"/>
        <v>0</v>
      </c>
    </row>
    <row r="3385" spans="1:8" hidden="1">
      <c r="A3385" s="31" t="s">
        <v>2431</v>
      </c>
      <c r="B3385" s="31" t="s">
        <v>2609</v>
      </c>
      <c r="C3385" s="31" t="s">
        <v>2406</v>
      </c>
      <c r="D3385" s="41">
        <v>141.52779923395229</v>
      </c>
      <c r="E3385" s="31" t="s">
        <v>2407</v>
      </c>
      <c r="F3385" s="35" t="str">
        <f>INDEX('Crosswalk Particulates'!$B:$B,MATCH('2017 EPA Data'!A3385,'Crosswalk Particulates'!$A:$A,0))</f>
        <v>process-ngps-industry</v>
      </c>
      <c r="G3385" s="39">
        <f>INDEX('Crosswalk Particulates'!$E:$E,MATCH('2017 EPA Data'!$B3385,'Crosswalk Particulates'!$D:$D,0))</f>
        <v>0</v>
      </c>
      <c r="H3385" s="50">
        <f t="shared" si="52"/>
        <v>0</v>
      </c>
    </row>
    <row r="3386" spans="1:8" hidden="1">
      <c r="A3386" s="31" t="s">
        <v>2471</v>
      </c>
      <c r="B3386" s="31" t="s">
        <v>2615</v>
      </c>
      <c r="C3386" s="31" t="s">
        <v>2406</v>
      </c>
      <c r="D3386" s="41">
        <v>141.49227101674313</v>
      </c>
      <c r="E3386" s="31" t="s">
        <v>2407</v>
      </c>
      <c r="F3386" s="35" t="str">
        <f>INDEX('Crosswalk Particulates'!$B:$B,MATCH('2017 EPA Data'!A3386,'Crosswalk Particulates'!$A:$A,0))</f>
        <v>Commercial Buildings Sector</v>
      </c>
      <c r="G3386" s="39">
        <f>INDEX('Crosswalk Particulates'!$E:$E,MATCH('2017 EPA Data'!$B3386,'Crosswalk Particulates'!$D:$D,0))</f>
        <v>0</v>
      </c>
      <c r="H3386" s="50">
        <f t="shared" si="52"/>
        <v>0</v>
      </c>
    </row>
    <row r="3387" spans="1:8" hidden="1">
      <c r="A3387" s="31" t="s">
        <v>2553</v>
      </c>
      <c r="B3387" s="31" t="s">
        <v>2568</v>
      </c>
      <c r="C3387" s="31" t="s">
        <v>2406</v>
      </c>
      <c r="D3387" s="41">
        <v>141.1</v>
      </c>
      <c r="E3387" s="31" t="s">
        <v>2407</v>
      </c>
      <c r="F3387" s="35" t="str">
        <f>INDEX('Crosswalk Particulates'!$B:$B,MATCH('2017 EPA Data'!A3387,'Crosswalk Particulates'!$A:$A,0))</f>
        <v>Commercial Buildings Sector</v>
      </c>
      <c r="G3387" s="39">
        <f>INDEX('Crosswalk Particulates'!$E:$E,MATCH('2017 EPA Data'!$B3387,'Crosswalk Particulates'!$D:$D,0))</f>
        <v>0</v>
      </c>
      <c r="H3387" s="50">
        <f t="shared" si="52"/>
        <v>0</v>
      </c>
    </row>
    <row r="3388" spans="1:8" hidden="1">
      <c r="A3388" s="31" t="s">
        <v>2558</v>
      </c>
      <c r="B3388" s="31" t="s">
        <v>2557</v>
      </c>
      <c r="C3388" s="31" t="s">
        <v>2406</v>
      </c>
      <c r="D3388" s="41">
        <v>140.621117</v>
      </c>
      <c r="E3388" s="31" t="s">
        <v>2407</v>
      </c>
      <c r="F3388" s="35" t="str">
        <f>INDEX('Crosswalk Particulates'!$B:$B,MATCH('2017 EPA Data'!A3388,'Crosswalk Particulates'!$A:$A,0))</f>
        <v>Commercial Buildings Sector</v>
      </c>
      <c r="G3388" s="39">
        <f>INDEX('Crosswalk Particulates'!$E:$E,MATCH('2017 EPA Data'!$B3388,'Crosswalk Particulates'!$D:$D,0))</f>
        <v>0</v>
      </c>
      <c r="H3388" s="50">
        <f t="shared" si="52"/>
        <v>0</v>
      </c>
    </row>
    <row r="3389" spans="1:8" hidden="1">
      <c r="A3389" s="31" t="s">
        <v>2491</v>
      </c>
      <c r="B3389" s="31" t="s">
        <v>2597</v>
      </c>
      <c r="C3389" s="31" t="s">
        <v>2406</v>
      </c>
      <c r="D3389" s="41">
        <v>139.6944</v>
      </c>
      <c r="E3389" s="31" t="s">
        <v>2407</v>
      </c>
      <c r="F3389" s="35" t="str">
        <f>INDEX('Crosswalk Particulates'!$B:$B,MATCH('2017 EPA Data'!A3389,'Crosswalk Particulates'!$A:$A,0))</f>
        <v>process-other-industry</v>
      </c>
      <c r="G3389" s="39">
        <f>INDEX('Crosswalk Particulates'!$E:$E,MATCH('2017 EPA Data'!$B3389,'Crosswalk Particulates'!$D:$D,0))</f>
        <v>0</v>
      </c>
      <c r="H3389" s="50">
        <f t="shared" si="52"/>
        <v>0</v>
      </c>
    </row>
    <row r="3390" spans="1:8" hidden="1">
      <c r="A3390" s="31" t="s">
        <v>2554</v>
      </c>
      <c r="B3390" s="31" t="s">
        <v>2494</v>
      </c>
      <c r="C3390" s="31" t="s">
        <v>2446</v>
      </c>
      <c r="D3390" s="41">
        <v>139.641073411501</v>
      </c>
      <c r="E3390" s="31" t="s">
        <v>2411</v>
      </c>
      <c r="F3390" s="35" t="str">
        <f>INDEX('Crosswalk Particulates'!$B:$B,MATCH('2017 EPA Data'!A3390,'Crosswalk Particulates'!$A:$A,0))</f>
        <v>Commercial Buildings Sector</v>
      </c>
      <c r="G3390" s="39">
        <f>INDEX('Crosswalk Particulates'!$E:$E,MATCH('2017 EPA Data'!$B3390,'Crosswalk Particulates'!$D:$D,0))</f>
        <v>0</v>
      </c>
      <c r="H3390" s="50">
        <f t="shared" si="52"/>
        <v>126680401.53087699</v>
      </c>
    </row>
    <row r="3391" spans="1:8" hidden="1">
      <c r="A3391" s="31" t="s">
        <v>2436</v>
      </c>
      <c r="B3391" s="31" t="s">
        <v>2673</v>
      </c>
      <c r="C3391" s="31" t="s">
        <v>2406</v>
      </c>
      <c r="D3391" s="41">
        <v>139.48480000000001</v>
      </c>
      <c r="E3391" s="31" t="s">
        <v>2407</v>
      </c>
      <c r="F3391" s="35" t="str">
        <f>INDEX('Crosswalk Particulates'!$B:$B,MATCH('2017 EPA Data'!A3391,'Crosswalk Particulates'!$A:$A,0))</f>
        <v>process-other-industry</v>
      </c>
      <c r="G3391" s="39">
        <f>INDEX('Crosswalk Particulates'!$E:$E,MATCH('2017 EPA Data'!$B3391,'Crosswalk Particulates'!$D:$D,0))</f>
        <v>0</v>
      </c>
      <c r="H3391" s="50">
        <f t="shared" si="52"/>
        <v>0</v>
      </c>
    </row>
    <row r="3392" spans="1:8" hidden="1">
      <c r="A3392" s="31" t="s">
        <v>2485</v>
      </c>
      <c r="B3392" s="31" t="s">
        <v>2559</v>
      </c>
      <c r="C3392" s="31" t="s">
        <v>2406</v>
      </c>
      <c r="D3392" s="41">
        <v>139.30888999999999</v>
      </c>
      <c r="E3392" s="31" t="s">
        <v>2407</v>
      </c>
      <c r="F3392" s="35" t="str">
        <f>INDEX('Crosswalk Particulates'!$B:$B,MATCH('2017 EPA Data'!A3392,'Crosswalk Particulates'!$A:$A,0))</f>
        <v>industry-fuel-coal</v>
      </c>
      <c r="G3392" s="39">
        <f>INDEX('Crosswalk Particulates'!$E:$E,MATCH('2017 EPA Data'!$B3392,'Crosswalk Particulates'!$D:$D,0))</f>
        <v>0</v>
      </c>
      <c r="H3392" s="50">
        <f t="shared" si="52"/>
        <v>0</v>
      </c>
    </row>
    <row r="3393" spans="1:8" hidden="1">
      <c r="A3393" s="31" t="s">
        <v>2470</v>
      </c>
      <c r="B3393" s="31" t="s">
        <v>2528</v>
      </c>
      <c r="C3393" s="31" t="s">
        <v>2406</v>
      </c>
      <c r="D3393" s="41">
        <v>139.30742000000001</v>
      </c>
      <c r="E3393" s="31" t="s">
        <v>2407</v>
      </c>
      <c r="F3393" s="35" t="str">
        <f>INDEX('Crosswalk Particulates'!$B:$B,MATCH('2017 EPA Data'!A3393,'Crosswalk Particulates'!$A:$A,0))</f>
        <v>Electricity Sector</v>
      </c>
      <c r="G3393" s="39">
        <f>INDEX('Crosswalk Particulates'!$E:$E,MATCH('2017 EPA Data'!$B3393,'Crosswalk Particulates'!$D:$D,0))</f>
        <v>0</v>
      </c>
      <c r="H3393" s="50">
        <f t="shared" si="52"/>
        <v>0</v>
      </c>
    </row>
    <row r="3394" spans="1:8" hidden="1">
      <c r="A3394" s="31" t="s">
        <v>2475</v>
      </c>
      <c r="B3394" s="31" t="s">
        <v>2621</v>
      </c>
      <c r="D3394" s="41">
        <v>139.13190232848001</v>
      </c>
      <c r="E3394" s="31" t="s">
        <v>2411</v>
      </c>
      <c r="F3394" s="35" t="str">
        <f>INDEX('Crosswalk Particulates'!$B:$B,MATCH('2017 EPA Data'!A3394,'Crosswalk Particulates'!$A:$A,0))</f>
        <v>process-other-industry</v>
      </c>
      <c r="G3394" s="39">
        <f>INDEX('Crosswalk Particulates'!$E:$E,MATCH('2017 EPA Data'!$B3394,'Crosswalk Particulates'!$D:$D,0))</f>
        <v>0</v>
      </c>
      <c r="H3394" s="50">
        <f t="shared" si="52"/>
        <v>126218488.74498102</v>
      </c>
    </row>
    <row r="3395" spans="1:8" hidden="1">
      <c r="A3395" s="31" t="s">
        <v>2481</v>
      </c>
      <c r="B3395" s="31" t="s">
        <v>2510</v>
      </c>
      <c r="C3395" s="31" t="s">
        <v>2406</v>
      </c>
      <c r="D3395" s="41">
        <v>138.79065849500719</v>
      </c>
      <c r="E3395" s="31" t="s">
        <v>2407</v>
      </c>
      <c r="F3395" s="35" t="str">
        <f>INDEX('Crosswalk Particulates'!$B:$B,MATCH('2017 EPA Data'!A3395,'Crosswalk Particulates'!$A:$A,0))</f>
        <v>process-ngps-industry</v>
      </c>
      <c r="G3395" s="39">
        <f>INDEX('Crosswalk Particulates'!$E:$E,MATCH('2017 EPA Data'!$B3395,'Crosswalk Particulates'!$D:$D,0))</f>
        <v>0</v>
      </c>
      <c r="H3395" s="50">
        <f t="shared" si="52"/>
        <v>0</v>
      </c>
    </row>
    <row r="3396" spans="1:8" hidden="1">
      <c r="A3396" s="31" t="s">
        <v>2473</v>
      </c>
      <c r="B3396" s="31" t="s">
        <v>2629</v>
      </c>
      <c r="C3396" s="31" t="s">
        <v>2406</v>
      </c>
      <c r="D3396" s="41">
        <v>138.341962062492</v>
      </c>
      <c r="E3396" s="31" t="s">
        <v>2407</v>
      </c>
      <c r="F3396" s="35" t="str">
        <f>INDEX('Crosswalk Particulates'!$B:$B,MATCH('2017 EPA Data'!A3396,'Crosswalk Particulates'!$A:$A,0))</f>
        <v>Electricity Sector</v>
      </c>
      <c r="G3396" s="39">
        <f>INDEX('Crosswalk Particulates'!$E:$E,MATCH('2017 EPA Data'!$B3396,'Crosswalk Particulates'!$D:$D,0))</f>
        <v>0</v>
      </c>
      <c r="H3396" s="50">
        <f t="shared" ref="H3396:H3459" si="53">IF(E3396="TON",D3396/metricton_to_shortton,0)*10^6</f>
        <v>0</v>
      </c>
    </row>
    <row r="3397" spans="1:8" hidden="1">
      <c r="A3397" s="31" t="s">
        <v>2521</v>
      </c>
      <c r="B3397" s="31" t="s">
        <v>2563</v>
      </c>
      <c r="C3397" s="31" t="s">
        <v>2406</v>
      </c>
      <c r="D3397" s="41">
        <v>138.22200000000001</v>
      </c>
      <c r="E3397" s="31" t="s">
        <v>2407</v>
      </c>
      <c r="F3397" s="35" t="str">
        <f>INDEX('Crosswalk Particulates'!$B:$B,MATCH('2017 EPA Data'!A3397,'Crosswalk Particulates'!$A:$A,0))</f>
        <v>industry-fuel-other</v>
      </c>
      <c r="G3397" s="39">
        <f>INDEX('Crosswalk Particulates'!$E:$E,MATCH('2017 EPA Data'!$B3397,'Crosswalk Particulates'!$D:$D,0))</f>
        <v>0</v>
      </c>
      <c r="H3397" s="50">
        <f t="shared" si="53"/>
        <v>0</v>
      </c>
    </row>
    <row r="3398" spans="1:8" hidden="1">
      <c r="A3398" s="31" t="s">
        <v>2496</v>
      </c>
      <c r="B3398" s="31" t="s">
        <v>2595</v>
      </c>
      <c r="C3398" s="31" t="s">
        <v>2406</v>
      </c>
      <c r="D3398" s="41">
        <v>138.092520933</v>
      </c>
      <c r="E3398" s="31" t="s">
        <v>2407</v>
      </c>
      <c r="F3398" s="35" t="str">
        <f>INDEX('Crosswalk Particulates'!$B:$B,MATCH('2017 EPA Data'!A3398,'Crosswalk Particulates'!$A:$A,0))</f>
        <v>process-cement-industry</v>
      </c>
      <c r="G3398" s="39">
        <f>INDEX('Crosswalk Particulates'!$E:$E,MATCH('2017 EPA Data'!$B3398,'Crosswalk Particulates'!$D:$D,0))</f>
        <v>0</v>
      </c>
      <c r="H3398" s="50">
        <f t="shared" si="53"/>
        <v>0</v>
      </c>
    </row>
    <row r="3399" spans="1:8" hidden="1">
      <c r="A3399" s="31" t="s">
        <v>2508</v>
      </c>
      <c r="B3399" s="31" t="s">
        <v>2651</v>
      </c>
      <c r="C3399" s="31" t="s">
        <v>2406</v>
      </c>
      <c r="D3399" s="41">
        <v>138</v>
      </c>
      <c r="E3399" s="31" t="s">
        <v>2407</v>
      </c>
      <c r="F3399" s="35" t="str">
        <f>INDEX('Crosswalk Particulates'!$B:$B,MATCH('2017 EPA Data'!A3399,'Crosswalk Particulates'!$A:$A,0))</f>
        <v>process-iron and steel-industry</v>
      </c>
      <c r="G3399" s="39">
        <f>INDEX('Crosswalk Particulates'!$E:$E,MATCH('2017 EPA Data'!$B3399,'Crosswalk Particulates'!$D:$D,0))</f>
        <v>0</v>
      </c>
      <c r="H3399" s="50">
        <f t="shared" si="53"/>
        <v>0</v>
      </c>
    </row>
    <row r="3400" spans="1:8" hidden="1">
      <c r="A3400" s="31" t="s">
        <v>2520</v>
      </c>
      <c r="B3400" s="31" t="s">
        <v>2621</v>
      </c>
      <c r="D3400" s="41">
        <v>137.95542295311557</v>
      </c>
      <c r="E3400" s="31" t="s">
        <v>2411</v>
      </c>
      <c r="F3400" s="35" t="str">
        <f>INDEX('Crosswalk Particulates'!$B:$B,MATCH('2017 EPA Data'!A3400,'Crosswalk Particulates'!$A:$A,0))</f>
        <v>Residential Buildings Sector</v>
      </c>
      <c r="G3400" s="39">
        <f>INDEX('Crosswalk Particulates'!$E:$E,MATCH('2017 EPA Data'!$B3400,'Crosswalk Particulates'!$D:$D,0))</f>
        <v>0</v>
      </c>
      <c r="H3400" s="50">
        <f t="shared" si="53"/>
        <v>125151203.33945586</v>
      </c>
    </row>
    <row r="3401" spans="1:8" hidden="1">
      <c r="A3401" s="31" t="s">
        <v>2471</v>
      </c>
      <c r="B3401" s="31" t="s">
        <v>2509</v>
      </c>
      <c r="C3401" s="31" t="s">
        <v>2406</v>
      </c>
      <c r="D3401" s="41">
        <v>135.60211642508494</v>
      </c>
      <c r="E3401" s="31" t="s">
        <v>2407</v>
      </c>
      <c r="F3401" s="35" t="str">
        <f>INDEX('Crosswalk Particulates'!$B:$B,MATCH('2017 EPA Data'!A3401,'Crosswalk Particulates'!$A:$A,0))</f>
        <v>Commercial Buildings Sector</v>
      </c>
      <c r="G3401" s="39">
        <f>INDEX('Crosswalk Particulates'!$E:$E,MATCH('2017 EPA Data'!$B3401,'Crosswalk Particulates'!$D:$D,0))</f>
        <v>0</v>
      </c>
      <c r="H3401" s="50">
        <f t="shared" si="53"/>
        <v>0</v>
      </c>
    </row>
    <row r="3402" spans="1:8" hidden="1">
      <c r="A3402" s="31" t="s">
        <v>2427</v>
      </c>
      <c r="B3402" s="31" t="s">
        <v>2515</v>
      </c>
      <c r="C3402" s="31" t="s">
        <v>2406</v>
      </c>
      <c r="D3402" s="41">
        <v>134.90021031581077</v>
      </c>
      <c r="E3402" s="31" t="s">
        <v>2407</v>
      </c>
      <c r="F3402" s="35" t="str">
        <f>INDEX('Crosswalk Particulates'!$B:$B,MATCH('2017 EPA Data'!A3402,'Crosswalk Particulates'!$A:$A,0))</f>
        <v>process-other-industry</v>
      </c>
      <c r="G3402" s="39">
        <f>INDEX('Crosswalk Particulates'!$E:$E,MATCH('2017 EPA Data'!$B3402,'Crosswalk Particulates'!$D:$D,0))</f>
        <v>0</v>
      </c>
      <c r="H3402" s="50">
        <f t="shared" si="53"/>
        <v>0</v>
      </c>
    </row>
    <row r="3403" spans="1:8" hidden="1">
      <c r="A3403" s="31" t="s">
        <v>2436</v>
      </c>
      <c r="B3403" s="31" t="s">
        <v>2681</v>
      </c>
      <c r="C3403" s="31" t="s">
        <v>2406</v>
      </c>
      <c r="D3403" s="41">
        <v>134.417577577</v>
      </c>
      <c r="E3403" s="31" t="s">
        <v>2407</v>
      </c>
      <c r="F3403" s="35" t="str">
        <f>INDEX('Crosswalk Particulates'!$B:$B,MATCH('2017 EPA Data'!A3403,'Crosswalk Particulates'!$A:$A,0))</f>
        <v>process-other-industry</v>
      </c>
      <c r="G3403" s="39">
        <f>INDEX('Crosswalk Particulates'!$E:$E,MATCH('2017 EPA Data'!$B3403,'Crosswalk Particulates'!$D:$D,0))</f>
        <v>0</v>
      </c>
      <c r="H3403" s="50">
        <f t="shared" si="53"/>
        <v>0</v>
      </c>
    </row>
    <row r="3404" spans="1:8" hidden="1">
      <c r="A3404" s="31" t="s">
        <v>2518</v>
      </c>
      <c r="B3404" s="31" t="s">
        <v>2592</v>
      </c>
      <c r="C3404" s="31" t="s">
        <v>2406</v>
      </c>
      <c r="D3404" s="41">
        <v>134.33000000000001</v>
      </c>
      <c r="E3404" s="31" t="s">
        <v>2407</v>
      </c>
      <c r="F3404" s="35" t="str">
        <f>INDEX('Crosswalk Particulates'!$B:$B,MATCH('2017 EPA Data'!A3404,'Crosswalk Particulates'!$A:$A,0))</f>
        <v>industry-fuel-oil</v>
      </c>
      <c r="G3404" s="39">
        <f>INDEX('Crosswalk Particulates'!$E:$E,MATCH('2017 EPA Data'!$B3404,'Crosswalk Particulates'!$D:$D,0))</f>
        <v>0</v>
      </c>
      <c r="H3404" s="50">
        <f t="shared" si="53"/>
        <v>0</v>
      </c>
    </row>
    <row r="3405" spans="1:8" hidden="1">
      <c r="A3405" s="31" t="s">
        <v>2475</v>
      </c>
      <c r="B3405" s="31" t="s">
        <v>2603</v>
      </c>
      <c r="C3405" s="31" t="s">
        <v>2406</v>
      </c>
      <c r="D3405" s="41">
        <v>133.99</v>
      </c>
      <c r="E3405" s="31" t="s">
        <v>2407</v>
      </c>
      <c r="F3405" s="35" t="str">
        <f>INDEX('Crosswalk Particulates'!$B:$B,MATCH('2017 EPA Data'!A3405,'Crosswalk Particulates'!$A:$A,0))</f>
        <v>process-other-industry</v>
      </c>
      <c r="G3405" s="39">
        <f>INDEX('Crosswalk Particulates'!$E:$E,MATCH('2017 EPA Data'!$B3405,'Crosswalk Particulates'!$D:$D,0))</f>
        <v>0</v>
      </c>
      <c r="H3405" s="50">
        <f t="shared" si="53"/>
        <v>0</v>
      </c>
    </row>
    <row r="3406" spans="1:8" hidden="1">
      <c r="A3406" s="31" t="s">
        <v>2436</v>
      </c>
      <c r="B3406" s="31" t="s">
        <v>2629</v>
      </c>
      <c r="C3406" s="31" t="s">
        <v>2406</v>
      </c>
      <c r="D3406" s="41">
        <v>133.95398738540001</v>
      </c>
      <c r="E3406" s="31" t="s">
        <v>2407</v>
      </c>
      <c r="F3406" s="35" t="str">
        <f>INDEX('Crosswalk Particulates'!$B:$B,MATCH('2017 EPA Data'!A3406,'Crosswalk Particulates'!$A:$A,0))</f>
        <v>process-other-industry</v>
      </c>
      <c r="G3406" s="39">
        <f>INDEX('Crosswalk Particulates'!$E:$E,MATCH('2017 EPA Data'!$B3406,'Crosswalk Particulates'!$D:$D,0))</f>
        <v>0</v>
      </c>
      <c r="H3406" s="50">
        <f t="shared" si="53"/>
        <v>0</v>
      </c>
    </row>
    <row r="3407" spans="1:8" hidden="1">
      <c r="A3407" s="31" t="s">
        <v>2538</v>
      </c>
      <c r="B3407" s="31" t="s">
        <v>2629</v>
      </c>
      <c r="C3407" s="31" t="s">
        <v>2406</v>
      </c>
      <c r="D3407" s="41">
        <v>133.33402674207886</v>
      </c>
      <c r="E3407" s="31" t="s">
        <v>2407</v>
      </c>
      <c r="F3407" s="35" t="str">
        <f>INDEX('Crosswalk Particulates'!$B:$B,MATCH('2017 EPA Data'!A3407,'Crosswalk Particulates'!$A:$A,0))</f>
        <v>Electricity Sector</v>
      </c>
      <c r="G3407" s="39">
        <f>INDEX('Crosswalk Particulates'!$E:$E,MATCH('2017 EPA Data'!$B3407,'Crosswalk Particulates'!$D:$D,0))</f>
        <v>0</v>
      </c>
      <c r="H3407" s="50">
        <f t="shared" si="53"/>
        <v>0</v>
      </c>
    </row>
    <row r="3408" spans="1:8" hidden="1">
      <c r="A3408" s="31" t="s">
        <v>2521</v>
      </c>
      <c r="B3408" s="31" t="s">
        <v>2590</v>
      </c>
      <c r="C3408" s="31" t="s">
        <v>2406</v>
      </c>
      <c r="D3408" s="41">
        <v>133.07538314799999</v>
      </c>
      <c r="E3408" s="31" t="s">
        <v>2407</v>
      </c>
      <c r="F3408" s="35" t="str">
        <f>INDEX('Crosswalk Particulates'!$B:$B,MATCH('2017 EPA Data'!A3408,'Crosswalk Particulates'!$A:$A,0))</f>
        <v>industry-fuel-other</v>
      </c>
      <c r="G3408" s="39">
        <f>INDEX('Crosswalk Particulates'!$E:$E,MATCH('2017 EPA Data'!$B3408,'Crosswalk Particulates'!$D:$D,0))</f>
        <v>0</v>
      </c>
      <c r="H3408" s="50">
        <f t="shared" si="53"/>
        <v>0</v>
      </c>
    </row>
    <row r="3409" spans="1:8" hidden="1">
      <c r="A3409" s="31" t="s">
        <v>2436</v>
      </c>
      <c r="B3409" s="31" t="s">
        <v>2557</v>
      </c>
      <c r="C3409" s="31" t="s">
        <v>2406</v>
      </c>
      <c r="D3409" s="41">
        <v>132.80872358920001</v>
      </c>
      <c r="E3409" s="31" t="s">
        <v>2407</v>
      </c>
      <c r="F3409" s="35" t="str">
        <f>INDEX('Crosswalk Particulates'!$B:$B,MATCH('2017 EPA Data'!A3409,'Crosswalk Particulates'!$A:$A,0))</f>
        <v>process-other-industry</v>
      </c>
      <c r="G3409" s="39">
        <f>INDEX('Crosswalk Particulates'!$E:$E,MATCH('2017 EPA Data'!$B3409,'Crosswalk Particulates'!$D:$D,0))</f>
        <v>0</v>
      </c>
      <c r="H3409" s="50">
        <f t="shared" si="53"/>
        <v>0</v>
      </c>
    </row>
    <row r="3410" spans="1:8" hidden="1">
      <c r="A3410" s="31" t="s">
        <v>2470</v>
      </c>
      <c r="B3410" s="31" t="s">
        <v>2539</v>
      </c>
      <c r="C3410" s="31" t="s">
        <v>2406</v>
      </c>
      <c r="D3410" s="41">
        <v>132.67595177575222</v>
      </c>
      <c r="E3410" s="31" t="s">
        <v>2407</v>
      </c>
      <c r="F3410" s="35" t="str">
        <f>INDEX('Crosswalk Particulates'!$B:$B,MATCH('2017 EPA Data'!A3410,'Crosswalk Particulates'!$A:$A,0))</f>
        <v>Electricity Sector</v>
      </c>
      <c r="G3410" s="39">
        <f>INDEX('Crosswalk Particulates'!$E:$E,MATCH('2017 EPA Data'!$B3410,'Crosswalk Particulates'!$D:$D,0))</f>
        <v>0</v>
      </c>
      <c r="H3410" s="50">
        <f t="shared" si="53"/>
        <v>0</v>
      </c>
    </row>
    <row r="3411" spans="1:8" hidden="1">
      <c r="A3411" s="31" t="s">
        <v>2508</v>
      </c>
      <c r="B3411" s="31" t="s">
        <v>2625</v>
      </c>
      <c r="C3411" s="31" t="s">
        <v>2406</v>
      </c>
      <c r="D3411" s="41">
        <v>132.24</v>
      </c>
      <c r="E3411" s="31" t="s">
        <v>2407</v>
      </c>
      <c r="F3411" s="35" t="str">
        <f>INDEX('Crosswalk Particulates'!$B:$B,MATCH('2017 EPA Data'!A3411,'Crosswalk Particulates'!$A:$A,0))</f>
        <v>process-iron and steel-industry</v>
      </c>
      <c r="G3411" s="39">
        <f>INDEX('Crosswalk Particulates'!$E:$E,MATCH('2017 EPA Data'!$B3411,'Crosswalk Particulates'!$D:$D,0))</f>
        <v>0</v>
      </c>
      <c r="H3411" s="50">
        <f t="shared" si="53"/>
        <v>0</v>
      </c>
    </row>
    <row r="3412" spans="1:8" hidden="1">
      <c r="A3412" s="31" t="s">
        <v>2471</v>
      </c>
      <c r="B3412" s="31" t="s">
        <v>2559</v>
      </c>
      <c r="C3412" s="31" t="s">
        <v>2406</v>
      </c>
      <c r="D3412" s="41">
        <v>130.42055406599999</v>
      </c>
      <c r="E3412" s="31" t="s">
        <v>2407</v>
      </c>
      <c r="F3412" s="35" t="str">
        <f>INDEX('Crosswalk Particulates'!$B:$B,MATCH('2017 EPA Data'!A3412,'Crosswalk Particulates'!$A:$A,0))</f>
        <v>Commercial Buildings Sector</v>
      </c>
      <c r="G3412" s="39">
        <f>INDEX('Crosswalk Particulates'!$E:$E,MATCH('2017 EPA Data'!$B3412,'Crosswalk Particulates'!$D:$D,0))</f>
        <v>0</v>
      </c>
      <c r="H3412" s="50">
        <f t="shared" si="53"/>
        <v>0</v>
      </c>
    </row>
    <row r="3413" spans="1:8" hidden="1">
      <c r="A3413" s="31" t="s">
        <v>2443</v>
      </c>
      <c r="B3413" s="31" t="s">
        <v>2615</v>
      </c>
      <c r="C3413" s="31" t="s">
        <v>2406</v>
      </c>
      <c r="D3413" s="41">
        <v>128.30665151343609</v>
      </c>
      <c r="E3413" s="31" t="s">
        <v>2407</v>
      </c>
      <c r="F3413" s="35" t="str">
        <f>INDEX('Crosswalk Particulates'!$B:$B,MATCH('2017 EPA Data'!A3413,'Crosswalk Particulates'!$A:$A,0))</f>
        <v>Transportation Sector</v>
      </c>
      <c r="G3413" s="39">
        <f>INDEX('Crosswalk Particulates'!$E:$E,MATCH('2017 EPA Data'!$B3413,'Crosswalk Particulates'!$D:$D,0))</f>
        <v>0</v>
      </c>
      <c r="H3413" s="50">
        <f t="shared" si="53"/>
        <v>0</v>
      </c>
    </row>
    <row r="3414" spans="1:8" hidden="1">
      <c r="A3414" s="31" t="s">
        <v>2521</v>
      </c>
      <c r="B3414" s="31" t="s">
        <v>2621</v>
      </c>
      <c r="D3414" s="41">
        <v>128.28273270549303</v>
      </c>
      <c r="E3414" s="31" t="s">
        <v>2411</v>
      </c>
      <c r="F3414" s="35" t="str">
        <f>INDEX('Crosswalk Particulates'!$B:$B,MATCH('2017 EPA Data'!A3414,'Crosswalk Particulates'!$A:$A,0))</f>
        <v>industry-fuel-other</v>
      </c>
      <c r="G3414" s="39">
        <f>INDEX('Crosswalk Particulates'!$E:$E,MATCH('2017 EPA Data'!$B3414,'Crosswalk Particulates'!$D:$D,0))</f>
        <v>0</v>
      </c>
      <c r="H3414" s="50">
        <f t="shared" si="53"/>
        <v>116376275.91647816</v>
      </c>
    </row>
    <row r="3415" spans="1:8" hidden="1">
      <c r="A3415" s="31" t="s">
        <v>2461</v>
      </c>
      <c r="B3415" s="31" t="s">
        <v>2460</v>
      </c>
      <c r="C3415" s="31" t="s">
        <v>2406</v>
      </c>
      <c r="D3415" s="41">
        <v>127.15</v>
      </c>
      <c r="E3415" s="31" t="s">
        <v>2407</v>
      </c>
      <c r="F3415" s="35" t="str">
        <f>INDEX('Crosswalk Particulates'!$B:$B,MATCH('2017 EPA Data'!A3415,'Crosswalk Particulates'!$A:$A,0))</f>
        <v>process-other-industry</v>
      </c>
      <c r="G3415" s="39">
        <f>INDEX('Crosswalk Particulates'!$E:$E,MATCH('2017 EPA Data'!$B3415,'Crosswalk Particulates'!$D:$D,0))</f>
        <v>0</v>
      </c>
      <c r="H3415" s="50">
        <f t="shared" si="53"/>
        <v>0</v>
      </c>
    </row>
    <row r="3416" spans="1:8" hidden="1">
      <c r="A3416" s="31" t="s">
        <v>2471</v>
      </c>
      <c r="B3416" s="31" t="s">
        <v>2595</v>
      </c>
      <c r="C3416" s="31" t="s">
        <v>2406</v>
      </c>
      <c r="D3416" s="41">
        <v>126.91770200808165</v>
      </c>
      <c r="E3416" s="31" t="s">
        <v>2407</v>
      </c>
      <c r="F3416" s="35" t="str">
        <f>INDEX('Crosswalk Particulates'!$B:$B,MATCH('2017 EPA Data'!A3416,'Crosswalk Particulates'!$A:$A,0))</f>
        <v>Commercial Buildings Sector</v>
      </c>
      <c r="G3416" s="39">
        <f>INDEX('Crosswalk Particulates'!$E:$E,MATCH('2017 EPA Data'!$B3416,'Crosswalk Particulates'!$D:$D,0))</f>
        <v>0</v>
      </c>
      <c r="H3416" s="50">
        <f t="shared" si="53"/>
        <v>0</v>
      </c>
    </row>
    <row r="3417" spans="1:8" hidden="1">
      <c r="A3417" s="31" t="s">
        <v>2475</v>
      </c>
      <c r="B3417" s="31" t="s">
        <v>2666</v>
      </c>
      <c r="C3417" s="31" t="s">
        <v>2406</v>
      </c>
      <c r="D3417" s="41">
        <v>126.4</v>
      </c>
      <c r="E3417" s="31" t="s">
        <v>2407</v>
      </c>
      <c r="F3417" s="35" t="str">
        <f>INDEX('Crosswalk Particulates'!$B:$B,MATCH('2017 EPA Data'!A3417,'Crosswalk Particulates'!$A:$A,0))</f>
        <v>process-other-industry</v>
      </c>
      <c r="G3417" s="39">
        <f>INDEX('Crosswalk Particulates'!$E:$E,MATCH('2017 EPA Data'!$B3417,'Crosswalk Particulates'!$D:$D,0))</f>
        <v>0</v>
      </c>
      <c r="H3417" s="50">
        <f t="shared" si="53"/>
        <v>0</v>
      </c>
    </row>
    <row r="3418" spans="1:8" hidden="1">
      <c r="A3418" s="31" t="s">
        <v>2471</v>
      </c>
      <c r="B3418" s="31" t="s">
        <v>2594</v>
      </c>
      <c r="C3418" s="31" t="s">
        <v>2406</v>
      </c>
      <c r="D3418" s="41">
        <v>126.199912398</v>
      </c>
      <c r="E3418" s="31" t="s">
        <v>2407</v>
      </c>
      <c r="F3418" s="35" t="str">
        <f>INDEX('Crosswalk Particulates'!$B:$B,MATCH('2017 EPA Data'!A3418,'Crosswalk Particulates'!$A:$A,0))</f>
        <v>Commercial Buildings Sector</v>
      </c>
      <c r="G3418" s="39">
        <f>INDEX('Crosswalk Particulates'!$E:$E,MATCH('2017 EPA Data'!$B3418,'Crosswalk Particulates'!$D:$D,0))</f>
        <v>0</v>
      </c>
      <c r="H3418" s="50">
        <f t="shared" si="53"/>
        <v>0</v>
      </c>
    </row>
    <row r="3419" spans="1:8" hidden="1">
      <c r="A3419" s="31" t="s">
        <v>2427</v>
      </c>
      <c r="B3419" s="31" t="s">
        <v>2577</v>
      </c>
      <c r="C3419" s="31" t="s">
        <v>2406</v>
      </c>
      <c r="D3419" s="41">
        <v>125.39014400000001</v>
      </c>
      <c r="E3419" s="31" t="s">
        <v>2407</v>
      </c>
      <c r="F3419" s="35" t="str">
        <f>INDEX('Crosswalk Particulates'!$B:$B,MATCH('2017 EPA Data'!A3419,'Crosswalk Particulates'!$A:$A,0))</f>
        <v>process-other-industry</v>
      </c>
      <c r="G3419" s="39">
        <f>INDEX('Crosswalk Particulates'!$E:$E,MATCH('2017 EPA Data'!$B3419,'Crosswalk Particulates'!$D:$D,0))</f>
        <v>0</v>
      </c>
      <c r="H3419" s="50">
        <f t="shared" si="53"/>
        <v>0</v>
      </c>
    </row>
    <row r="3420" spans="1:8" hidden="1">
      <c r="A3420" s="31" t="s">
        <v>2497</v>
      </c>
      <c r="B3420" s="31" t="s">
        <v>2559</v>
      </c>
      <c r="C3420" s="31" t="s">
        <v>2406</v>
      </c>
      <c r="D3420" s="41">
        <v>125.115491701</v>
      </c>
      <c r="E3420" s="31" t="s">
        <v>2407</v>
      </c>
      <c r="F3420" s="35" t="str">
        <f>INDEX('Crosswalk Particulates'!$B:$B,MATCH('2017 EPA Data'!A3420,'Crosswalk Particulates'!$A:$A,0))</f>
        <v>Electricity Sector</v>
      </c>
      <c r="G3420" s="39">
        <f>INDEX('Crosswalk Particulates'!$E:$E,MATCH('2017 EPA Data'!$B3420,'Crosswalk Particulates'!$D:$D,0))</f>
        <v>0</v>
      </c>
      <c r="H3420" s="50">
        <f t="shared" si="53"/>
        <v>0</v>
      </c>
    </row>
    <row r="3421" spans="1:8" hidden="1">
      <c r="A3421" s="31" t="s">
        <v>2518</v>
      </c>
      <c r="B3421" s="31" t="s">
        <v>2617</v>
      </c>
      <c r="C3421" s="31" t="s">
        <v>2406</v>
      </c>
      <c r="D3421" s="41">
        <v>124.97610581460073</v>
      </c>
      <c r="E3421" s="31" t="s">
        <v>2407</v>
      </c>
      <c r="F3421" s="35" t="str">
        <f>INDEX('Crosswalk Particulates'!$B:$B,MATCH('2017 EPA Data'!A3421,'Crosswalk Particulates'!$A:$A,0))</f>
        <v>industry-fuel-oil</v>
      </c>
      <c r="G3421" s="39">
        <f>INDEX('Crosswalk Particulates'!$E:$E,MATCH('2017 EPA Data'!$B3421,'Crosswalk Particulates'!$D:$D,0))</f>
        <v>0</v>
      </c>
      <c r="H3421" s="50">
        <f t="shared" si="53"/>
        <v>0</v>
      </c>
    </row>
    <row r="3422" spans="1:8" hidden="1">
      <c r="A3422" s="31" t="s">
        <v>2470</v>
      </c>
      <c r="B3422" s="31" t="s">
        <v>2609</v>
      </c>
      <c r="C3422" s="31" t="s">
        <v>2406</v>
      </c>
      <c r="D3422" s="41">
        <v>124.50490803958</v>
      </c>
      <c r="E3422" s="31" t="s">
        <v>2407</v>
      </c>
      <c r="F3422" s="35" t="str">
        <f>INDEX('Crosswalk Particulates'!$B:$B,MATCH('2017 EPA Data'!A3422,'Crosswalk Particulates'!$A:$A,0))</f>
        <v>Electricity Sector</v>
      </c>
      <c r="G3422" s="39">
        <f>INDEX('Crosswalk Particulates'!$E:$E,MATCH('2017 EPA Data'!$B3422,'Crosswalk Particulates'!$D:$D,0))</f>
        <v>0</v>
      </c>
      <c r="H3422" s="50">
        <f t="shared" si="53"/>
        <v>0</v>
      </c>
    </row>
    <row r="3423" spans="1:8" hidden="1">
      <c r="A3423" s="31" t="s">
        <v>2458</v>
      </c>
      <c r="B3423" s="31" t="s">
        <v>2525</v>
      </c>
      <c r="C3423" s="31" t="s">
        <v>2406</v>
      </c>
      <c r="D3423" s="41">
        <v>123.90274035130813</v>
      </c>
      <c r="E3423" s="31" t="s">
        <v>2407</v>
      </c>
      <c r="F3423" s="35" t="str">
        <f>INDEX('Crosswalk Particulates'!$B:$B,MATCH('2017 EPA Data'!A3423,'Crosswalk Particulates'!$A:$A,0))</f>
        <v>Transportation Sector</v>
      </c>
      <c r="G3423" s="39">
        <f>INDEX('Crosswalk Particulates'!$E:$E,MATCH('2017 EPA Data'!$B3423,'Crosswalk Particulates'!$D:$D,0))</f>
        <v>0</v>
      </c>
      <c r="H3423" s="50">
        <f t="shared" si="53"/>
        <v>0</v>
      </c>
    </row>
    <row r="3424" spans="1:8" hidden="1">
      <c r="A3424" s="31" t="s">
        <v>2544</v>
      </c>
      <c r="B3424" s="31" t="s">
        <v>2617</v>
      </c>
      <c r="C3424" s="31" t="s">
        <v>2406</v>
      </c>
      <c r="D3424" s="41">
        <v>123.74164334186263</v>
      </c>
      <c r="E3424" s="31" t="s">
        <v>2407</v>
      </c>
      <c r="F3424" s="35" t="str">
        <f>INDEX('Crosswalk Particulates'!$B:$B,MATCH('2017 EPA Data'!A3424,'Crosswalk Particulates'!$A:$A,0))</f>
        <v>Commercial Buildings Sector</v>
      </c>
      <c r="G3424" s="39">
        <f>INDEX('Crosswalk Particulates'!$E:$E,MATCH('2017 EPA Data'!$B3424,'Crosswalk Particulates'!$D:$D,0))</f>
        <v>0</v>
      </c>
      <c r="H3424" s="50">
        <f t="shared" si="53"/>
        <v>0</v>
      </c>
    </row>
    <row r="3425" spans="1:8" hidden="1">
      <c r="A3425" s="31" t="s">
        <v>2481</v>
      </c>
      <c r="B3425" s="31" t="s">
        <v>2557</v>
      </c>
      <c r="C3425" s="31" t="s">
        <v>2406</v>
      </c>
      <c r="D3425" s="41">
        <v>122.92347013424001</v>
      </c>
      <c r="E3425" s="31" t="s">
        <v>2407</v>
      </c>
      <c r="F3425" s="35" t="str">
        <f>INDEX('Crosswalk Particulates'!$B:$B,MATCH('2017 EPA Data'!A3425,'Crosswalk Particulates'!$A:$A,0))</f>
        <v>process-ngps-industry</v>
      </c>
      <c r="G3425" s="39">
        <f>INDEX('Crosswalk Particulates'!$E:$E,MATCH('2017 EPA Data'!$B3425,'Crosswalk Particulates'!$D:$D,0))</f>
        <v>0</v>
      </c>
      <c r="H3425" s="50">
        <f t="shared" si="53"/>
        <v>0</v>
      </c>
    </row>
    <row r="3426" spans="1:8" hidden="1">
      <c r="A3426" s="31" t="s">
        <v>2558</v>
      </c>
      <c r="B3426" s="31" t="s">
        <v>2451</v>
      </c>
      <c r="C3426" s="31" t="s">
        <v>2406</v>
      </c>
      <c r="D3426" s="41">
        <v>121.96328737499999</v>
      </c>
      <c r="E3426" s="31" t="s">
        <v>2407</v>
      </c>
      <c r="F3426" s="35" t="str">
        <f>INDEX('Crosswalk Particulates'!$B:$B,MATCH('2017 EPA Data'!A3426,'Crosswalk Particulates'!$A:$A,0))</f>
        <v>Commercial Buildings Sector</v>
      </c>
      <c r="G3426" s="39">
        <f>INDEX('Crosswalk Particulates'!$E:$E,MATCH('2017 EPA Data'!$B3426,'Crosswalk Particulates'!$D:$D,0))</f>
        <v>0</v>
      </c>
      <c r="H3426" s="50">
        <f t="shared" si="53"/>
        <v>0</v>
      </c>
    </row>
    <row r="3427" spans="1:8" hidden="1">
      <c r="A3427" s="31" t="s">
        <v>2440</v>
      </c>
      <c r="B3427" s="31" t="s">
        <v>2567</v>
      </c>
      <c r="C3427" s="31" t="s">
        <v>2406</v>
      </c>
      <c r="D3427" s="41">
        <v>121.30045</v>
      </c>
      <c r="E3427" s="31" t="s">
        <v>2407</v>
      </c>
      <c r="F3427" s="35" t="str">
        <f>INDEX('Crosswalk Particulates'!$B:$B,MATCH('2017 EPA Data'!A3427,'Crosswalk Particulates'!$A:$A,0))</f>
        <v>industry-fuel-natural gas</v>
      </c>
      <c r="G3427" s="39">
        <f>INDEX('Crosswalk Particulates'!$E:$E,MATCH('2017 EPA Data'!$B3427,'Crosswalk Particulates'!$D:$D,0))</f>
        <v>0</v>
      </c>
      <c r="H3427" s="50">
        <f t="shared" si="53"/>
        <v>0</v>
      </c>
    </row>
    <row r="3428" spans="1:8" hidden="1">
      <c r="A3428" s="31" t="s">
        <v>2481</v>
      </c>
      <c r="B3428" s="31" t="s">
        <v>2602</v>
      </c>
      <c r="C3428" s="31" t="s">
        <v>2406</v>
      </c>
      <c r="D3428" s="41">
        <v>121.2871146</v>
      </c>
      <c r="E3428" s="31" t="s">
        <v>2407</v>
      </c>
      <c r="F3428" s="35" t="str">
        <f>INDEX('Crosswalk Particulates'!$B:$B,MATCH('2017 EPA Data'!A3428,'Crosswalk Particulates'!$A:$A,0))</f>
        <v>process-ngps-industry</v>
      </c>
      <c r="G3428" s="39">
        <f>INDEX('Crosswalk Particulates'!$E:$E,MATCH('2017 EPA Data'!$B3428,'Crosswalk Particulates'!$D:$D,0))</f>
        <v>0</v>
      </c>
      <c r="H3428" s="50">
        <f t="shared" si="53"/>
        <v>0</v>
      </c>
    </row>
    <row r="3429" spans="1:8" hidden="1">
      <c r="A3429" s="31" t="s">
        <v>2491</v>
      </c>
      <c r="B3429" s="31" t="s">
        <v>2657</v>
      </c>
      <c r="C3429" s="31" t="s">
        <v>2406</v>
      </c>
      <c r="D3429" s="41">
        <v>121</v>
      </c>
      <c r="E3429" s="31" t="s">
        <v>2407</v>
      </c>
      <c r="F3429" s="35" t="str">
        <f>INDEX('Crosswalk Particulates'!$B:$B,MATCH('2017 EPA Data'!A3429,'Crosswalk Particulates'!$A:$A,0))</f>
        <v>process-other-industry</v>
      </c>
      <c r="G3429" s="39">
        <f>INDEX('Crosswalk Particulates'!$E:$E,MATCH('2017 EPA Data'!$B3429,'Crosswalk Particulates'!$D:$D,0))</f>
        <v>0</v>
      </c>
      <c r="H3429" s="50">
        <f t="shared" si="53"/>
        <v>0</v>
      </c>
    </row>
    <row r="3430" spans="1:8" hidden="1">
      <c r="A3430" s="31" t="s">
        <v>2544</v>
      </c>
      <c r="B3430" s="31" t="s">
        <v>2433</v>
      </c>
      <c r="C3430" s="31" t="s">
        <v>2406</v>
      </c>
      <c r="D3430" s="41">
        <v>120.74844432</v>
      </c>
      <c r="E3430" s="31" t="s">
        <v>2407</v>
      </c>
      <c r="F3430" s="35" t="str">
        <f>INDEX('Crosswalk Particulates'!$B:$B,MATCH('2017 EPA Data'!A3430,'Crosswalk Particulates'!$A:$A,0))</f>
        <v>Commercial Buildings Sector</v>
      </c>
      <c r="G3430" s="39">
        <f>INDEX('Crosswalk Particulates'!$E:$E,MATCH('2017 EPA Data'!$B3430,'Crosswalk Particulates'!$D:$D,0))</f>
        <v>0</v>
      </c>
      <c r="H3430" s="50">
        <f t="shared" si="53"/>
        <v>0</v>
      </c>
    </row>
    <row r="3431" spans="1:8" hidden="1">
      <c r="A3431" s="31" t="s">
        <v>2412</v>
      </c>
      <c r="B3431" s="31" t="s">
        <v>2621</v>
      </c>
      <c r="D3431" s="41">
        <v>120.68358163100551</v>
      </c>
      <c r="E3431" s="31" t="s">
        <v>2411</v>
      </c>
      <c r="F3431" s="35" t="str">
        <f>INDEX('Crosswalk Particulates'!$B:$B,MATCH('2017 EPA Data'!A3431,'Crosswalk Particulates'!$A:$A,0))</f>
        <v>Transportation Sector</v>
      </c>
      <c r="G3431" s="39">
        <f>INDEX('Crosswalk Particulates'!$E:$E,MATCH('2017 EPA Data'!$B3431,'Crosswalk Particulates'!$D:$D,0))</f>
        <v>0</v>
      </c>
      <c r="H3431" s="50">
        <f t="shared" si="53"/>
        <v>109482433.82624264</v>
      </c>
    </row>
    <row r="3432" spans="1:8" hidden="1">
      <c r="A3432" s="31" t="s">
        <v>2518</v>
      </c>
      <c r="B3432" s="31" t="s">
        <v>2515</v>
      </c>
      <c r="C3432" s="31" t="s">
        <v>2406</v>
      </c>
      <c r="D3432" s="41">
        <v>120.4370226571618</v>
      </c>
      <c r="E3432" s="31" t="s">
        <v>2407</v>
      </c>
      <c r="F3432" s="35" t="str">
        <f>INDEX('Crosswalk Particulates'!$B:$B,MATCH('2017 EPA Data'!A3432,'Crosswalk Particulates'!$A:$A,0))</f>
        <v>industry-fuel-oil</v>
      </c>
      <c r="G3432" s="39">
        <f>INDEX('Crosswalk Particulates'!$E:$E,MATCH('2017 EPA Data'!$B3432,'Crosswalk Particulates'!$D:$D,0))</f>
        <v>0</v>
      </c>
      <c r="H3432" s="50">
        <f t="shared" si="53"/>
        <v>0</v>
      </c>
    </row>
    <row r="3433" spans="1:8" hidden="1">
      <c r="A3433" s="31" t="s">
        <v>2454</v>
      </c>
      <c r="B3433" s="31" t="s">
        <v>2466</v>
      </c>
      <c r="C3433" s="31" t="s">
        <v>2406</v>
      </c>
      <c r="D3433" s="41">
        <v>119.4102</v>
      </c>
      <c r="E3433" s="31" t="s">
        <v>2407</v>
      </c>
      <c r="F3433" s="35" t="str">
        <f>INDEX('Crosswalk Particulates'!$B:$B,MATCH('2017 EPA Data'!A3433,'Crosswalk Particulates'!$A:$A,0))</f>
        <v>Electricity Sector</v>
      </c>
      <c r="G3433" s="39">
        <f>INDEX('Crosswalk Particulates'!$E:$E,MATCH('2017 EPA Data'!$B3433,'Crosswalk Particulates'!$D:$D,0))</f>
        <v>0</v>
      </c>
      <c r="H3433" s="50">
        <f t="shared" si="53"/>
        <v>0</v>
      </c>
    </row>
    <row r="3434" spans="1:8" hidden="1">
      <c r="A3434" s="31" t="s">
        <v>2518</v>
      </c>
      <c r="B3434" s="31" t="s">
        <v>2609</v>
      </c>
      <c r="C3434" s="31" t="s">
        <v>2406</v>
      </c>
      <c r="D3434" s="41">
        <v>119.39446997756161</v>
      </c>
      <c r="E3434" s="31" t="s">
        <v>2407</v>
      </c>
      <c r="F3434" s="35" t="str">
        <f>INDEX('Crosswalk Particulates'!$B:$B,MATCH('2017 EPA Data'!A3434,'Crosswalk Particulates'!$A:$A,0))</f>
        <v>industry-fuel-oil</v>
      </c>
      <c r="G3434" s="39">
        <f>INDEX('Crosswalk Particulates'!$E:$E,MATCH('2017 EPA Data'!$B3434,'Crosswalk Particulates'!$D:$D,0))</f>
        <v>0</v>
      </c>
      <c r="H3434" s="50">
        <f t="shared" si="53"/>
        <v>0</v>
      </c>
    </row>
    <row r="3435" spans="1:8" hidden="1">
      <c r="A3435" s="31" t="s">
        <v>2485</v>
      </c>
      <c r="B3435" s="31" t="s">
        <v>2628</v>
      </c>
      <c r="C3435" s="31" t="s">
        <v>2406</v>
      </c>
      <c r="D3435" s="41">
        <v>119.35599999999999</v>
      </c>
      <c r="E3435" s="31" t="s">
        <v>2407</v>
      </c>
      <c r="F3435" s="35" t="str">
        <f>INDEX('Crosswalk Particulates'!$B:$B,MATCH('2017 EPA Data'!A3435,'Crosswalk Particulates'!$A:$A,0))</f>
        <v>industry-fuel-coal</v>
      </c>
      <c r="G3435" s="39">
        <f>INDEX('Crosswalk Particulates'!$E:$E,MATCH('2017 EPA Data'!$B3435,'Crosswalk Particulates'!$D:$D,0))</f>
        <v>0</v>
      </c>
      <c r="H3435" s="50">
        <f t="shared" si="53"/>
        <v>0</v>
      </c>
    </row>
    <row r="3436" spans="1:8" hidden="1">
      <c r="A3436" s="31" t="s">
        <v>2507</v>
      </c>
      <c r="B3436" s="31" t="s">
        <v>2449</v>
      </c>
      <c r="C3436" s="31" t="s">
        <v>2446</v>
      </c>
      <c r="D3436" s="41">
        <v>119.3477046</v>
      </c>
      <c r="E3436" s="31" t="s">
        <v>2411</v>
      </c>
      <c r="F3436" s="35" t="str">
        <f>INDEX('Crosswalk Particulates'!$B:$B,MATCH('2017 EPA Data'!A3436,'Crosswalk Particulates'!$A:$A,0))</f>
        <v>Other-EPA</v>
      </c>
      <c r="G3436" s="39" t="str">
        <f>INDEX('Crosswalk Particulates'!$E:$E,MATCH('2017 EPA Data'!$B3436,'Crosswalk Particulates'!$D:$D,0))</f>
        <v>CO</v>
      </c>
      <c r="H3436" s="50">
        <f t="shared" si="53"/>
        <v>108270545.12795857</v>
      </c>
    </row>
    <row r="3437" spans="1:8" hidden="1">
      <c r="A3437" s="31" t="s">
        <v>2491</v>
      </c>
      <c r="B3437" s="31" t="s">
        <v>2429</v>
      </c>
      <c r="C3437" s="31" t="s">
        <v>2406</v>
      </c>
      <c r="D3437" s="41">
        <v>119.0495312</v>
      </c>
      <c r="E3437" s="31" t="s">
        <v>2407</v>
      </c>
      <c r="F3437" s="35" t="str">
        <f>INDEX('Crosswalk Particulates'!$B:$B,MATCH('2017 EPA Data'!A3437,'Crosswalk Particulates'!$A:$A,0))</f>
        <v>process-other-industry</v>
      </c>
      <c r="G3437" s="39">
        <f>INDEX('Crosswalk Particulates'!$E:$E,MATCH('2017 EPA Data'!$B3437,'Crosswalk Particulates'!$D:$D,0))</f>
        <v>0</v>
      </c>
      <c r="H3437" s="50">
        <f t="shared" si="53"/>
        <v>0</v>
      </c>
    </row>
    <row r="3438" spans="1:8" hidden="1">
      <c r="A3438" s="31" t="s">
        <v>2520</v>
      </c>
      <c r="B3438" s="31" t="s">
        <v>2640</v>
      </c>
      <c r="C3438" s="31" t="s">
        <v>2406</v>
      </c>
      <c r="D3438" s="41">
        <v>118.85148775858001</v>
      </c>
      <c r="E3438" s="31" t="s">
        <v>2407</v>
      </c>
      <c r="F3438" s="35" t="str">
        <f>INDEX('Crosswalk Particulates'!$B:$B,MATCH('2017 EPA Data'!A3438,'Crosswalk Particulates'!$A:$A,0))</f>
        <v>Residential Buildings Sector</v>
      </c>
      <c r="G3438" s="39">
        <f>INDEX('Crosswalk Particulates'!$E:$E,MATCH('2017 EPA Data'!$B3438,'Crosswalk Particulates'!$D:$D,0))</f>
        <v>0</v>
      </c>
      <c r="H3438" s="50">
        <f t="shared" si="53"/>
        <v>0</v>
      </c>
    </row>
    <row r="3439" spans="1:8" hidden="1">
      <c r="A3439" s="31" t="s">
        <v>2475</v>
      </c>
      <c r="B3439" s="31" t="s">
        <v>2576</v>
      </c>
      <c r="C3439" s="31" t="s">
        <v>2406</v>
      </c>
      <c r="D3439" s="41">
        <v>118.7</v>
      </c>
      <c r="E3439" s="31" t="s">
        <v>2407</v>
      </c>
      <c r="F3439" s="35" t="str">
        <f>INDEX('Crosswalk Particulates'!$B:$B,MATCH('2017 EPA Data'!A3439,'Crosswalk Particulates'!$A:$A,0))</f>
        <v>process-other-industry</v>
      </c>
      <c r="G3439" s="39">
        <f>INDEX('Crosswalk Particulates'!$E:$E,MATCH('2017 EPA Data'!$B3439,'Crosswalk Particulates'!$D:$D,0))</f>
        <v>0</v>
      </c>
      <c r="H3439" s="50">
        <f t="shared" si="53"/>
        <v>0</v>
      </c>
    </row>
    <row r="3440" spans="1:8" hidden="1">
      <c r="A3440" s="31" t="s">
        <v>2536</v>
      </c>
      <c r="B3440" s="31" t="s">
        <v>2433</v>
      </c>
      <c r="C3440" s="31" t="s">
        <v>2406</v>
      </c>
      <c r="D3440" s="41">
        <v>118.676313096</v>
      </c>
      <c r="E3440" s="31" t="s">
        <v>2407</v>
      </c>
      <c r="F3440" s="35" t="str">
        <f>INDEX('Crosswalk Particulates'!$B:$B,MATCH('2017 EPA Data'!A3440,'Crosswalk Particulates'!$A:$A,0))</f>
        <v>process-mining-industry</v>
      </c>
      <c r="G3440" s="39">
        <f>INDEX('Crosswalk Particulates'!$E:$E,MATCH('2017 EPA Data'!$B3440,'Crosswalk Particulates'!$D:$D,0))</f>
        <v>0</v>
      </c>
      <c r="H3440" s="50">
        <f t="shared" si="53"/>
        <v>0</v>
      </c>
    </row>
    <row r="3441" spans="1:8" hidden="1">
      <c r="A3441" s="31" t="s">
        <v>2435</v>
      </c>
      <c r="B3441" s="31" t="s">
        <v>2457</v>
      </c>
      <c r="C3441" s="31" t="s">
        <v>2406</v>
      </c>
      <c r="D3441" s="41">
        <v>118.48701663200001</v>
      </c>
      <c r="E3441" s="31" t="s">
        <v>2407</v>
      </c>
      <c r="F3441" s="35" t="str">
        <f>INDEX('Crosswalk Particulates'!$B:$B,MATCH('2017 EPA Data'!A3441,'Crosswalk Particulates'!$A:$A,0))</f>
        <v>process-other-industry</v>
      </c>
      <c r="G3441" s="39">
        <f>INDEX('Crosswalk Particulates'!$E:$E,MATCH('2017 EPA Data'!$B3441,'Crosswalk Particulates'!$D:$D,0))</f>
        <v>0</v>
      </c>
      <c r="H3441" s="50">
        <f t="shared" si="53"/>
        <v>0</v>
      </c>
    </row>
    <row r="3442" spans="1:8" hidden="1">
      <c r="A3442" s="31" t="s">
        <v>2454</v>
      </c>
      <c r="B3442" s="31" t="s">
        <v>2620</v>
      </c>
      <c r="C3442" s="31" t="s">
        <v>2406</v>
      </c>
      <c r="D3442" s="41">
        <v>117.97</v>
      </c>
      <c r="E3442" s="31" t="s">
        <v>2407</v>
      </c>
      <c r="F3442" s="35" t="str">
        <f>INDEX('Crosswalk Particulates'!$B:$B,MATCH('2017 EPA Data'!A3442,'Crosswalk Particulates'!$A:$A,0))</f>
        <v>Electricity Sector</v>
      </c>
      <c r="G3442" s="39">
        <f>INDEX('Crosswalk Particulates'!$E:$E,MATCH('2017 EPA Data'!$B3442,'Crosswalk Particulates'!$D:$D,0))</f>
        <v>0</v>
      </c>
      <c r="H3442" s="50">
        <f t="shared" si="53"/>
        <v>0</v>
      </c>
    </row>
    <row r="3443" spans="1:8" hidden="1">
      <c r="A3443" s="31" t="s">
        <v>2454</v>
      </c>
      <c r="B3443" s="31" t="s">
        <v>2668</v>
      </c>
      <c r="C3443" s="31" t="s">
        <v>2406</v>
      </c>
      <c r="D3443" s="41">
        <v>117.97</v>
      </c>
      <c r="E3443" s="31" t="s">
        <v>2407</v>
      </c>
      <c r="F3443" s="35" t="str">
        <f>INDEX('Crosswalk Particulates'!$B:$B,MATCH('2017 EPA Data'!A3443,'Crosswalk Particulates'!$A:$A,0))</f>
        <v>Electricity Sector</v>
      </c>
      <c r="G3443" s="39">
        <f>INDEX('Crosswalk Particulates'!$E:$E,MATCH('2017 EPA Data'!$B3443,'Crosswalk Particulates'!$D:$D,0))</f>
        <v>0</v>
      </c>
      <c r="H3443" s="50">
        <f t="shared" si="53"/>
        <v>0</v>
      </c>
    </row>
    <row r="3444" spans="1:8" hidden="1">
      <c r="A3444" s="31" t="s">
        <v>2454</v>
      </c>
      <c r="B3444" s="31" t="s">
        <v>2596</v>
      </c>
      <c r="C3444" s="31" t="s">
        <v>2406</v>
      </c>
      <c r="D3444" s="41">
        <v>117.97</v>
      </c>
      <c r="E3444" s="31" t="s">
        <v>2407</v>
      </c>
      <c r="F3444" s="35" t="str">
        <f>INDEX('Crosswalk Particulates'!$B:$B,MATCH('2017 EPA Data'!A3444,'Crosswalk Particulates'!$A:$A,0))</f>
        <v>Electricity Sector</v>
      </c>
      <c r="G3444" s="39">
        <f>INDEX('Crosswalk Particulates'!$E:$E,MATCH('2017 EPA Data'!$B3444,'Crosswalk Particulates'!$D:$D,0))</f>
        <v>0</v>
      </c>
      <c r="H3444" s="50">
        <f t="shared" si="53"/>
        <v>0</v>
      </c>
    </row>
    <row r="3445" spans="1:8" hidden="1">
      <c r="A3445" s="31" t="s">
        <v>2454</v>
      </c>
      <c r="B3445" s="31" t="s">
        <v>2636</v>
      </c>
      <c r="C3445" s="31" t="s">
        <v>2406</v>
      </c>
      <c r="D3445" s="41">
        <v>117.97</v>
      </c>
      <c r="E3445" s="31" t="s">
        <v>2407</v>
      </c>
      <c r="F3445" s="35" t="str">
        <f>INDEX('Crosswalk Particulates'!$B:$B,MATCH('2017 EPA Data'!A3445,'Crosswalk Particulates'!$A:$A,0))</f>
        <v>Electricity Sector</v>
      </c>
      <c r="G3445" s="39">
        <f>INDEX('Crosswalk Particulates'!$E:$E,MATCH('2017 EPA Data'!$B3445,'Crosswalk Particulates'!$D:$D,0))</f>
        <v>0</v>
      </c>
      <c r="H3445" s="50">
        <f t="shared" si="53"/>
        <v>0</v>
      </c>
    </row>
    <row r="3446" spans="1:8" hidden="1">
      <c r="A3446" s="31" t="s">
        <v>2484</v>
      </c>
      <c r="B3446" s="31" t="s">
        <v>2590</v>
      </c>
      <c r="C3446" s="31" t="s">
        <v>2406</v>
      </c>
      <c r="D3446" s="41">
        <v>116.7730579614</v>
      </c>
      <c r="E3446" s="31" t="s">
        <v>2407</v>
      </c>
      <c r="F3446" s="35" t="str">
        <f>INDEX('Crosswalk Particulates'!$B:$B,MATCH('2017 EPA Data'!A3446,'Crosswalk Particulates'!$A:$A,0))</f>
        <v>process-other-industry</v>
      </c>
      <c r="G3446" s="39">
        <f>INDEX('Crosswalk Particulates'!$E:$E,MATCH('2017 EPA Data'!$B3446,'Crosswalk Particulates'!$D:$D,0))</f>
        <v>0</v>
      </c>
      <c r="H3446" s="50">
        <f t="shared" si="53"/>
        <v>0</v>
      </c>
    </row>
    <row r="3447" spans="1:8" hidden="1">
      <c r="A3447" s="31" t="s">
        <v>2408</v>
      </c>
      <c r="B3447" s="31" t="s">
        <v>2584</v>
      </c>
      <c r="C3447" s="31" t="s">
        <v>2406</v>
      </c>
      <c r="D3447" s="41">
        <v>116.7035412215949</v>
      </c>
      <c r="E3447" s="31" t="s">
        <v>2407</v>
      </c>
      <c r="F3447" s="35" t="str">
        <f>INDEX('Crosswalk Particulates'!$B:$B,MATCH('2017 EPA Data'!A3447,'Crosswalk Particulates'!$A:$A,0))</f>
        <v>process-other-industry</v>
      </c>
      <c r="G3447" s="39">
        <f>INDEX('Crosswalk Particulates'!$E:$E,MATCH('2017 EPA Data'!$B3447,'Crosswalk Particulates'!$D:$D,0))</f>
        <v>0</v>
      </c>
      <c r="H3447" s="50">
        <f t="shared" si="53"/>
        <v>0</v>
      </c>
    </row>
    <row r="3448" spans="1:8" hidden="1">
      <c r="A3448" s="31" t="s">
        <v>2474</v>
      </c>
      <c r="B3448" s="31" t="s">
        <v>2545</v>
      </c>
      <c r="C3448" s="31" t="s">
        <v>2406</v>
      </c>
      <c r="D3448" s="41">
        <v>116.32129313238362</v>
      </c>
      <c r="E3448" s="31" t="s">
        <v>2407</v>
      </c>
      <c r="F3448" s="35" t="str">
        <f>INDEX('Crosswalk Particulates'!$B:$B,MATCH('2017 EPA Data'!A3448,'Crosswalk Particulates'!$A:$A,0))</f>
        <v>process-other-industry</v>
      </c>
      <c r="G3448" s="39">
        <f>INDEX('Crosswalk Particulates'!$E:$E,MATCH('2017 EPA Data'!$B3448,'Crosswalk Particulates'!$D:$D,0))</f>
        <v>0</v>
      </c>
      <c r="H3448" s="50">
        <f t="shared" si="53"/>
        <v>0</v>
      </c>
    </row>
    <row r="3449" spans="1:8" hidden="1">
      <c r="A3449" s="31" t="s">
        <v>2538</v>
      </c>
      <c r="B3449" s="31" t="s">
        <v>2564</v>
      </c>
      <c r="C3449" s="31" t="s">
        <v>2406</v>
      </c>
      <c r="D3449" s="41">
        <v>115.94179629116496</v>
      </c>
      <c r="E3449" s="31" t="s">
        <v>2407</v>
      </c>
      <c r="F3449" s="35" t="str">
        <f>INDEX('Crosswalk Particulates'!$B:$B,MATCH('2017 EPA Data'!A3449,'Crosswalk Particulates'!$A:$A,0))</f>
        <v>Electricity Sector</v>
      </c>
      <c r="G3449" s="39">
        <f>INDEX('Crosswalk Particulates'!$E:$E,MATCH('2017 EPA Data'!$B3449,'Crosswalk Particulates'!$D:$D,0))</f>
        <v>0</v>
      </c>
      <c r="H3449" s="50">
        <f t="shared" si="53"/>
        <v>0</v>
      </c>
    </row>
    <row r="3450" spans="1:8" hidden="1">
      <c r="A3450" s="31" t="s">
        <v>2470</v>
      </c>
      <c r="B3450" s="31" t="s">
        <v>2608</v>
      </c>
      <c r="C3450" s="31" t="s">
        <v>2406</v>
      </c>
      <c r="D3450" s="41">
        <v>115.83467</v>
      </c>
      <c r="E3450" s="31" t="s">
        <v>2407</v>
      </c>
      <c r="F3450" s="35" t="str">
        <f>INDEX('Crosswalk Particulates'!$B:$B,MATCH('2017 EPA Data'!A3450,'Crosswalk Particulates'!$A:$A,0))</f>
        <v>Electricity Sector</v>
      </c>
      <c r="G3450" s="39">
        <f>INDEX('Crosswalk Particulates'!$E:$E,MATCH('2017 EPA Data'!$B3450,'Crosswalk Particulates'!$D:$D,0))</f>
        <v>0</v>
      </c>
      <c r="H3450" s="50">
        <f t="shared" si="53"/>
        <v>0</v>
      </c>
    </row>
    <row r="3451" spans="1:8" hidden="1">
      <c r="A3451" s="31" t="s">
        <v>2497</v>
      </c>
      <c r="B3451" s="31" t="s">
        <v>2539</v>
      </c>
      <c r="C3451" s="31" t="s">
        <v>2406</v>
      </c>
      <c r="D3451" s="41">
        <v>115.62460710000001</v>
      </c>
      <c r="E3451" s="31" t="s">
        <v>2407</v>
      </c>
      <c r="F3451" s="35" t="str">
        <f>INDEX('Crosswalk Particulates'!$B:$B,MATCH('2017 EPA Data'!A3451,'Crosswalk Particulates'!$A:$A,0))</f>
        <v>Electricity Sector</v>
      </c>
      <c r="G3451" s="39">
        <f>INDEX('Crosswalk Particulates'!$E:$E,MATCH('2017 EPA Data'!$B3451,'Crosswalk Particulates'!$D:$D,0))</f>
        <v>0</v>
      </c>
      <c r="H3451" s="50">
        <f t="shared" si="53"/>
        <v>0</v>
      </c>
    </row>
    <row r="3452" spans="1:8" hidden="1">
      <c r="A3452" s="31" t="s">
        <v>2481</v>
      </c>
      <c r="B3452" s="31" t="s">
        <v>2534</v>
      </c>
      <c r="C3452" s="31" t="s">
        <v>2406</v>
      </c>
      <c r="D3452" s="41">
        <v>115.223706842</v>
      </c>
      <c r="E3452" s="31" t="s">
        <v>2407</v>
      </c>
      <c r="F3452" s="35" t="str">
        <f>INDEX('Crosswalk Particulates'!$B:$B,MATCH('2017 EPA Data'!A3452,'Crosswalk Particulates'!$A:$A,0))</f>
        <v>process-ngps-industry</v>
      </c>
      <c r="G3452" s="39">
        <f>INDEX('Crosswalk Particulates'!$E:$E,MATCH('2017 EPA Data'!$B3452,'Crosswalk Particulates'!$D:$D,0))</f>
        <v>0</v>
      </c>
      <c r="H3452" s="50">
        <f t="shared" si="53"/>
        <v>0</v>
      </c>
    </row>
    <row r="3453" spans="1:8" hidden="1">
      <c r="A3453" s="31" t="s">
        <v>2473</v>
      </c>
      <c r="B3453" s="31" t="s">
        <v>2503</v>
      </c>
      <c r="C3453" s="31" t="s">
        <v>2406</v>
      </c>
      <c r="D3453" s="41">
        <v>114.72936109132</v>
      </c>
      <c r="E3453" s="31" t="s">
        <v>2407</v>
      </c>
      <c r="F3453" s="35" t="str">
        <f>INDEX('Crosswalk Particulates'!$B:$B,MATCH('2017 EPA Data'!A3453,'Crosswalk Particulates'!$A:$A,0))</f>
        <v>Electricity Sector</v>
      </c>
      <c r="G3453" s="39">
        <f>INDEX('Crosswalk Particulates'!$E:$E,MATCH('2017 EPA Data'!$B3453,'Crosswalk Particulates'!$D:$D,0))</f>
        <v>0</v>
      </c>
      <c r="H3453" s="50">
        <f t="shared" si="53"/>
        <v>0</v>
      </c>
    </row>
    <row r="3454" spans="1:8" hidden="1">
      <c r="A3454" s="31" t="s">
        <v>2441</v>
      </c>
      <c r="B3454" s="31" t="s">
        <v>2479</v>
      </c>
      <c r="C3454" s="31" t="s">
        <v>2446</v>
      </c>
      <c r="D3454" s="41">
        <v>114.67909667000001</v>
      </c>
      <c r="E3454" s="31" t="s">
        <v>2411</v>
      </c>
      <c r="F3454" s="35" t="str">
        <f>INDEX('Crosswalk Particulates'!$B:$B,MATCH('2017 EPA Data'!A3454,'Crosswalk Particulates'!$A:$A,0))</f>
        <v>process-agriculture-industry</v>
      </c>
      <c r="G3454" s="39" t="str">
        <f>INDEX('Crosswalk Particulates'!$E:$E,MATCH('2017 EPA Data'!$B3454,'Crosswalk Particulates'!$D:$D,0))</f>
        <v>PM10</v>
      </c>
      <c r="H3454" s="50">
        <f t="shared" si="53"/>
        <v>104035250.21999258</v>
      </c>
    </row>
    <row r="3455" spans="1:8" hidden="1">
      <c r="A3455" s="31" t="s">
        <v>2553</v>
      </c>
      <c r="B3455" s="31" t="s">
        <v>2552</v>
      </c>
      <c r="C3455" s="31" t="s">
        <v>2406</v>
      </c>
      <c r="D3455" s="41">
        <v>114.433375665</v>
      </c>
      <c r="E3455" s="31" t="s">
        <v>2407</v>
      </c>
      <c r="F3455" s="35" t="str">
        <f>INDEX('Crosswalk Particulates'!$B:$B,MATCH('2017 EPA Data'!A3455,'Crosswalk Particulates'!$A:$A,0))</f>
        <v>Commercial Buildings Sector</v>
      </c>
      <c r="G3455" s="39">
        <f>INDEX('Crosswalk Particulates'!$E:$E,MATCH('2017 EPA Data'!$B3455,'Crosswalk Particulates'!$D:$D,0))</f>
        <v>0</v>
      </c>
      <c r="H3455" s="50">
        <f t="shared" si="53"/>
        <v>0</v>
      </c>
    </row>
    <row r="3456" spans="1:8" hidden="1">
      <c r="A3456" s="31" t="s">
        <v>2467</v>
      </c>
      <c r="B3456" s="31" t="s">
        <v>2545</v>
      </c>
      <c r="C3456" s="31" t="s">
        <v>2406</v>
      </c>
      <c r="D3456" s="41">
        <v>113.9720681645702</v>
      </c>
      <c r="E3456" s="31" t="s">
        <v>2407</v>
      </c>
      <c r="F3456" s="35" t="str">
        <f>INDEX('Crosswalk Particulates'!$B:$B,MATCH('2017 EPA Data'!A3456,'Crosswalk Particulates'!$A:$A,0))</f>
        <v>process-chemicals-industry</v>
      </c>
      <c r="G3456" s="39">
        <f>INDEX('Crosswalk Particulates'!$E:$E,MATCH('2017 EPA Data'!$B3456,'Crosswalk Particulates'!$D:$D,0))</f>
        <v>0</v>
      </c>
      <c r="H3456" s="50">
        <f t="shared" si="53"/>
        <v>0</v>
      </c>
    </row>
    <row r="3457" spans="1:8" hidden="1">
      <c r="A3457" s="31" t="s">
        <v>2475</v>
      </c>
      <c r="B3457" s="31" t="s">
        <v>2584</v>
      </c>
      <c r="C3457" s="31" t="s">
        <v>2406</v>
      </c>
      <c r="D3457" s="41">
        <v>113.50472059825999</v>
      </c>
      <c r="E3457" s="31" t="s">
        <v>2407</v>
      </c>
      <c r="F3457" s="35" t="str">
        <f>INDEX('Crosswalk Particulates'!$B:$B,MATCH('2017 EPA Data'!A3457,'Crosswalk Particulates'!$A:$A,0))</f>
        <v>process-other-industry</v>
      </c>
      <c r="G3457" s="39">
        <f>INDEX('Crosswalk Particulates'!$E:$E,MATCH('2017 EPA Data'!$B3457,'Crosswalk Particulates'!$D:$D,0))</f>
        <v>0</v>
      </c>
      <c r="H3457" s="50">
        <f t="shared" si="53"/>
        <v>0</v>
      </c>
    </row>
    <row r="3458" spans="1:8" hidden="1">
      <c r="A3458" s="31" t="s">
        <v>2521</v>
      </c>
      <c r="B3458" s="31" t="s">
        <v>2559</v>
      </c>
      <c r="C3458" s="31" t="s">
        <v>2406</v>
      </c>
      <c r="D3458" s="41">
        <v>113.48255604942</v>
      </c>
      <c r="E3458" s="31" t="s">
        <v>2407</v>
      </c>
      <c r="F3458" s="35" t="str">
        <f>INDEX('Crosswalk Particulates'!$B:$B,MATCH('2017 EPA Data'!A3458,'Crosswalk Particulates'!$A:$A,0))</f>
        <v>industry-fuel-other</v>
      </c>
      <c r="G3458" s="39">
        <f>INDEX('Crosswalk Particulates'!$E:$E,MATCH('2017 EPA Data'!$B3458,'Crosswalk Particulates'!$D:$D,0))</f>
        <v>0</v>
      </c>
      <c r="H3458" s="50">
        <f t="shared" si="53"/>
        <v>0</v>
      </c>
    </row>
    <row r="3459" spans="1:8" hidden="1">
      <c r="A3459" s="31" t="s">
        <v>2444</v>
      </c>
      <c r="B3459" s="31" t="s">
        <v>2498</v>
      </c>
      <c r="C3459" s="31" t="s">
        <v>2446</v>
      </c>
      <c r="D3459" s="41">
        <v>113.2363672</v>
      </c>
      <c r="E3459" s="31" t="s">
        <v>2411</v>
      </c>
      <c r="F3459" s="35" t="str">
        <f>INDEX('Crosswalk Particulates'!$B:$B,MATCH('2017 EPA Data'!A3459,'Crosswalk Particulates'!$A:$A,0))</f>
        <v>process-other-industry</v>
      </c>
      <c r="G3459" s="39" t="str">
        <f>INDEX('Crosswalk Particulates'!$E:$E,MATCH('2017 EPA Data'!$B3459,'Crosswalk Particulates'!$D:$D,0))</f>
        <v>NOX</v>
      </c>
      <c r="H3459" s="50">
        <f t="shared" si="53"/>
        <v>102726426.50434089</v>
      </c>
    </row>
    <row r="3460" spans="1:8" hidden="1">
      <c r="A3460" s="31" t="s">
        <v>2440</v>
      </c>
      <c r="B3460" s="31" t="s">
        <v>2555</v>
      </c>
      <c r="C3460" s="31" t="s">
        <v>2406</v>
      </c>
      <c r="D3460" s="41">
        <v>113.215581</v>
      </c>
      <c r="E3460" s="31" t="s">
        <v>2407</v>
      </c>
      <c r="F3460" s="35" t="str">
        <f>INDEX('Crosswalk Particulates'!$B:$B,MATCH('2017 EPA Data'!A3460,'Crosswalk Particulates'!$A:$A,0))</f>
        <v>industry-fuel-natural gas</v>
      </c>
      <c r="G3460" s="39">
        <f>INDEX('Crosswalk Particulates'!$E:$E,MATCH('2017 EPA Data'!$B3460,'Crosswalk Particulates'!$D:$D,0))</f>
        <v>0</v>
      </c>
      <c r="H3460" s="50">
        <f t="shared" ref="H3460:H3523" si="54">IF(E3460="TON",D3460/metricton_to_shortton,0)*10^6</f>
        <v>0</v>
      </c>
    </row>
    <row r="3461" spans="1:8" hidden="1">
      <c r="A3461" s="31" t="s">
        <v>2554</v>
      </c>
      <c r="B3461" s="31" t="s">
        <v>2617</v>
      </c>
      <c r="C3461" s="31" t="s">
        <v>2406</v>
      </c>
      <c r="D3461" s="41">
        <v>112.75554081544348</v>
      </c>
      <c r="E3461" s="31" t="s">
        <v>2407</v>
      </c>
      <c r="F3461" s="35" t="str">
        <f>INDEX('Crosswalk Particulates'!$B:$B,MATCH('2017 EPA Data'!A3461,'Crosswalk Particulates'!$A:$A,0))</f>
        <v>Commercial Buildings Sector</v>
      </c>
      <c r="G3461" s="39">
        <f>INDEX('Crosswalk Particulates'!$E:$E,MATCH('2017 EPA Data'!$B3461,'Crosswalk Particulates'!$D:$D,0))</f>
        <v>0</v>
      </c>
      <c r="H3461" s="50">
        <f t="shared" si="54"/>
        <v>0</v>
      </c>
    </row>
    <row r="3462" spans="1:8" hidden="1">
      <c r="A3462" s="31" t="s">
        <v>2471</v>
      </c>
      <c r="B3462" s="31" t="s">
        <v>2587</v>
      </c>
      <c r="C3462" s="31" t="s">
        <v>2410</v>
      </c>
      <c r="D3462" s="41">
        <v>112.30026400486</v>
      </c>
      <c r="E3462" s="31" t="s">
        <v>2411</v>
      </c>
      <c r="F3462" s="35" t="str">
        <f>INDEX('Crosswalk Particulates'!$B:$B,MATCH('2017 EPA Data'!A3462,'Crosswalk Particulates'!$A:$A,0))</f>
        <v>Commercial Buildings Sector</v>
      </c>
      <c r="G3462" s="39" t="str">
        <f>INDEX('Crosswalk Particulates'!$E:$E,MATCH('2017 EPA Data'!$B3462,'Crosswalk Particulates'!$D:$D,0))</f>
        <v>N2O</v>
      </c>
      <c r="H3462" s="50">
        <f t="shared" si="54"/>
        <v>101877206.96070978</v>
      </c>
    </row>
    <row r="3463" spans="1:8" hidden="1">
      <c r="A3463" s="31" t="s">
        <v>2508</v>
      </c>
      <c r="B3463" s="31" t="s">
        <v>2676</v>
      </c>
      <c r="C3463" s="31" t="s">
        <v>2406</v>
      </c>
      <c r="D3463" s="41">
        <v>112.20059999999999</v>
      </c>
      <c r="E3463" s="31" t="s">
        <v>2407</v>
      </c>
      <c r="F3463" s="35" t="str">
        <f>INDEX('Crosswalk Particulates'!$B:$B,MATCH('2017 EPA Data'!A3463,'Crosswalk Particulates'!$A:$A,0))</f>
        <v>process-iron and steel-industry</v>
      </c>
      <c r="G3463" s="39">
        <f>INDEX('Crosswalk Particulates'!$E:$E,MATCH('2017 EPA Data'!$B3463,'Crosswalk Particulates'!$D:$D,0))</f>
        <v>0</v>
      </c>
      <c r="H3463" s="50">
        <f t="shared" si="54"/>
        <v>0</v>
      </c>
    </row>
    <row r="3464" spans="1:8" hidden="1">
      <c r="A3464" s="31" t="s">
        <v>2475</v>
      </c>
      <c r="B3464" s="31" t="s">
        <v>2453</v>
      </c>
      <c r="C3464" s="31" t="s">
        <v>2406</v>
      </c>
      <c r="D3464" s="41">
        <v>112.2</v>
      </c>
      <c r="E3464" s="31" t="s">
        <v>2407</v>
      </c>
      <c r="F3464" s="35" t="str">
        <f>INDEX('Crosswalk Particulates'!$B:$B,MATCH('2017 EPA Data'!A3464,'Crosswalk Particulates'!$A:$A,0))</f>
        <v>process-other-industry</v>
      </c>
      <c r="G3464" s="39">
        <f>INDEX('Crosswalk Particulates'!$E:$E,MATCH('2017 EPA Data'!$B3464,'Crosswalk Particulates'!$D:$D,0))</f>
        <v>0</v>
      </c>
      <c r="H3464" s="50">
        <f t="shared" si="54"/>
        <v>0</v>
      </c>
    </row>
    <row r="3465" spans="1:8" hidden="1">
      <c r="A3465" s="31" t="s">
        <v>2508</v>
      </c>
      <c r="B3465" s="31" t="s">
        <v>2451</v>
      </c>
      <c r="C3465" s="31" t="s">
        <v>2406</v>
      </c>
      <c r="D3465" s="41">
        <v>112.11320000000001</v>
      </c>
      <c r="E3465" s="31" t="s">
        <v>2407</v>
      </c>
      <c r="F3465" s="35" t="str">
        <f>INDEX('Crosswalk Particulates'!$B:$B,MATCH('2017 EPA Data'!A3465,'Crosswalk Particulates'!$A:$A,0))</f>
        <v>process-iron and steel-industry</v>
      </c>
      <c r="G3465" s="39">
        <f>INDEX('Crosswalk Particulates'!$E:$E,MATCH('2017 EPA Data'!$B3465,'Crosswalk Particulates'!$D:$D,0))</f>
        <v>0</v>
      </c>
      <c r="H3465" s="50">
        <f t="shared" si="54"/>
        <v>0</v>
      </c>
    </row>
    <row r="3466" spans="1:8" hidden="1">
      <c r="A3466" s="31" t="s">
        <v>2485</v>
      </c>
      <c r="B3466" s="31" t="s">
        <v>2564</v>
      </c>
      <c r="C3466" s="31" t="s">
        <v>2406</v>
      </c>
      <c r="D3466" s="41">
        <v>110.59010215611862</v>
      </c>
      <c r="E3466" s="31" t="s">
        <v>2407</v>
      </c>
      <c r="F3466" s="35" t="str">
        <f>INDEX('Crosswalk Particulates'!$B:$B,MATCH('2017 EPA Data'!A3466,'Crosswalk Particulates'!$A:$A,0))</f>
        <v>industry-fuel-coal</v>
      </c>
      <c r="G3466" s="39">
        <f>INDEX('Crosswalk Particulates'!$E:$E,MATCH('2017 EPA Data'!$B3466,'Crosswalk Particulates'!$D:$D,0))</f>
        <v>0</v>
      </c>
      <c r="H3466" s="50">
        <f t="shared" si="54"/>
        <v>0</v>
      </c>
    </row>
    <row r="3467" spans="1:8" hidden="1">
      <c r="A3467" s="31" t="s">
        <v>2496</v>
      </c>
      <c r="B3467" s="31" t="s">
        <v>2629</v>
      </c>
      <c r="C3467" s="31" t="s">
        <v>2406</v>
      </c>
      <c r="D3467" s="41">
        <v>110.526468556</v>
      </c>
      <c r="E3467" s="31" t="s">
        <v>2407</v>
      </c>
      <c r="F3467" s="35" t="str">
        <f>INDEX('Crosswalk Particulates'!$B:$B,MATCH('2017 EPA Data'!A3467,'Crosswalk Particulates'!$A:$A,0))</f>
        <v>process-cement-industry</v>
      </c>
      <c r="G3467" s="39">
        <f>INDEX('Crosswalk Particulates'!$E:$E,MATCH('2017 EPA Data'!$B3467,'Crosswalk Particulates'!$D:$D,0))</f>
        <v>0</v>
      </c>
      <c r="H3467" s="50">
        <f t="shared" si="54"/>
        <v>0</v>
      </c>
    </row>
    <row r="3468" spans="1:8" hidden="1">
      <c r="A3468" s="31" t="s">
        <v>2473</v>
      </c>
      <c r="B3468" s="31" t="s">
        <v>2640</v>
      </c>
      <c r="C3468" s="31" t="s">
        <v>2406</v>
      </c>
      <c r="D3468" s="41">
        <v>110.41948148799599</v>
      </c>
      <c r="E3468" s="31" t="s">
        <v>2407</v>
      </c>
      <c r="F3468" s="35" t="str">
        <f>INDEX('Crosswalk Particulates'!$B:$B,MATCH('2017 EPA Data'!A3468,'Crosswalk Particulates'!$A:$A,0))</f>
        <v>Electricity Sector</v>
      </c>
      <c r="G3468" s="39">
        <f>INDEX('Crosswalk Particulates'!$E:$E,MATCH('2017 EPA Data'!$B3468,'Crosswalk Particulates'!$D:$D,0))</f>
        <v>0</v>
      </c>
      <c r="H3468" s="50">
        <f t="shared" si="54"/>
        <v>0</v>
      </c>
    </row>
    <row r="3469" spans="1:8" hidden="1">
      <c r="A3469" s="31" t="s">
        <v>2461</v>
      </c>
      <c r="B3469" s="31" t="s">
        <v>2463</v>
      </c>
      <c r="C3469" s="31" t="s">
        <v>2406</v>
      </c>
      <c r="D3469" s="41">
        <v>110.26</v>
      </c>
      <c r="E3469" s="31" t="s">
        <v>2407</v>
      </c>
      <c r="F3469" s="35" t="str">
        <f>INDEX('Crosswalk Particulates'!$B:$B,MATCH('2017 EPA Data'!A3469,'Crosswalk Particulates'!$A:$A,0))</f>
        <v>process-other-industry</v>
      </c>
      <c r="G3469" s="39">
        <f>INDEX('Crosswalk Particulates'!$E:$E,MATCH('2017 EPA Data'!$B3469,'Crosswalk Particulates'!$D:$D,0))</f>
        <v>0</v>
      </c>
      <c r="H3469" s="50">
        <f t="shared" si="54"/>
        <v>0</v>
      </c>
    </row>
    <row r="3470" spans="1:8" hidden="1">
      <c r="A3470" s="31" t="s">
        <v>2538</v>
      </c>
      <c r="B3470" s="31" t="s">
        <v>2617</v>
      </c>
      <c r="C3470" s="31" t="s">
        <v>2406</v>
      </c>
      <c r="D3470" s="41">
        <v>110.04161891131841</v>
      </c>
      <c r="E3470" s="31" t="s">
        <v>2407</v>
      </c>
      <c r="F3470" s="35" t="str">
        <f>INDEX('Crosswalk Particulates'!$B:$B,MATCH('2017 EPA Data'!A3470,'Crosswalk Particulates'!$A:$A,0))</f>
        <v>Electricity Sector</v>
      </c>
      <c r="G3470" s="39">
        <f>INDEX('Crosswalk Particulates'!$E:$E,MATCH('2017 EPA Data'!$B3470,'Crosswalk Particulates'!$D:$D,0))</f>
        <v>0</v>
      </c>
      <c r="H3470" s="50">
        <f t="shared" si="54"/>
        <v>0</v>
      </c>
    </row>
    <row r="3471" spans="1:8" hidden="1">
      <c r="A3471" s="31" t="s">
        <v>2408</v>
      </c>
      <c r="B3471" s="31" t="s">
        <v>2695</v>
      </c>
      <c r="C3471" s="31" t="s">
        <v>2406</v>
      </c>
      <c r="D3471" s="41">
        <v>110</v>
      </c>
      <c r="E3471" s="31" t="s">
        <v>2407</v>
      </c>
      <c r="F3471" s="35" t="str">
        <f>INDEX('Crosswalk Particulates'!$B:$B,MATCH('2017 EPA Data'!A3471,'Crosswalk Particulates'!$A:$A,0))</f>
        <v>process-other-industry</v>
      </c>
      <c r="G3471" s="39">
        <f>INDEX('Crosswalk Particulates'!$E:$E,MATCH('2017 EPA Data'!$B3471,'Crosswalk Particulates'!$D:$D,0))</f>
        <v>0</v>
      </c>
      <c r="H3471" s="50">
        <f t="shared" si="54"/>
        <v>0</v>
      </c>
    </row>
    <row r="3472" spans="1:8" hidden="1">
      <c r="A3472" s="31" t="s">
        <v>2508</v>
      </c>
      <c r="B3472" s="31" t="s">
        <v>2614</v>
      </c>
      <c r="C3472" s="31" t="s">
        <v>2406</v>
      </c>
      <c r="D3472" s="41">
        <v>109.8</v>
      </c>
      <c r="E3472" s="31" t="s">
        <v>2407</v>
      </c>
      <c r="F3472" s="35" t="str">
        <f>INDEX('Crosswalk Particulates'!$B:$B,MATCH('2017 EPA Data'!A3472,'Crosswalk Particulates'!$A:$A,0))</f>
        <v>process-iron and steel-industry</v>
      </c>
      <c r="G3472" s="39">
        <f>INDEX('Crosswalk Particulates'!$E:$E,MATCH('2017 EPA Data'!$B3472,'Crosswalk Particulates'!$D:$D,0))</f>
        <v>0</v>
      </c>
      <c r="H3472" s="50">
        <f t="shared" si="54"/>
        <v>0</v>
      </c>
    </row>
    <row r="3473" spans="1:8" hidden="1">
      <c r="A3473" s="31" t="s">
        <v>2518</v>
      </c>
      <c r="B3473" s="31" t="s">
        <v>2550</v>
      </c>
      <c r="C3473" s="31" t="s">
        <v>2406</v>
      </c>
      <c r="D3473" s="41">
        <v>109.73530332</v>
      </c>
      <c r="E3473" s="31" t="s">
        <v>2407</v>
      </c>
      <c r="F3473" s="35" t="str">
        <f>INDEX('Crosswalk Particulates'!$B:$B,MATCH('2017 EPA Data'!A3473,'Crosswalk Particulates'!$A:$A,0))</f>
        <v>industry-fuel-oil</v>
      </c>
      <c r="G3473" s="39">
        <f>INDEX('Crosswalk Particulates'!$E:$E,MATCH('2017 EPA Data'!$B3473,'Crosswalk Particulates'!$D:$D,0))</f>
        <v>0</v>
      </c>
      <c r="H3473" s="50">
        <f t="shared" si="54"/>
        <v>0</v>
      </c>
    </row>
    <row r="3474" spans="1:8" hidden="1">
      <c r="A3474" s="31" t="s">
        <v>2496</v>
      </c>
      <c r="B3474" s="31" t="s">
        <v>2559</v>
      </c>
      <c r="C3474" s="31" t="s">
        <v>2406</v>
      </c>
      <c r="D3474" s="41">
        <v>109.71569</v>
      </c>
      <c r="E3474" s="31" t="s">
        <v>2407</v>
      </c>
      <c r="F3474" s="35" t="str">
        <f>INDEX('Crosswalk Particulates'!$B:$B,MATCH('2017 EPA Data'!A3474,'Crosswalk Particulates'!$A:$A,0))</f>
        <v>process-cement-industry</v>
      </c>
      <c r="G3474" s="39">
        <f>INDEX('Crosswalk Particulates'!$E:$E,MATCH('2017 EPA Data'!$B3474,'Crosswalk Particulates'!$D:$D,0))</f>
        <v>0</v>
      </c>
      <c r="H3474" s="50">
        <f t="shared" si="54"/>
        <v>0</v>
      </c>
    </row>
    <row r="3475" spans="1:8" hidden="1">
      <c r="A3475" s="31" t="s">
        <v>2440</v>
      </c>
      <c r="B3475" s="31" t="s">
        <v>2680</v>
      </c>
      <c r="C3475" s="31" t="s">
        <v>2406</v>
      </c>
      <c r="D3475" s="41">
        <v>109.48099999999999</v>
      </c>
      <c r="E3475" s="31" t="s">
        <v>2407</v>
      </c>
      <c r="F3475" s="35" t="str">
        <f>INDEX('Crosswalk Particulates'!$B:$B,MATCH('2017 EPA Data'!A3475,'Crosswalk Particulates'!$A:$A,0))</f>
        <v>industry-fuel-natural gas</v>
      </c>
      <c r="G3475" s="39">
        <f>INDEX('Crosswalk Particulates'!$E:$E,MATCH('2017 EPA Data'!$B3475,'Crosswalk Particulates'!$D:$D,0))</f>
        <v>0</v>
      </c>
      <c r="H3475" s="50">
        <f t="shared" si="54"/>
        <v>0</v>
      </c>
    </row>
    <row r="3476" spans="1:8" hidden="1">
      <c r="A3476" s="31" t="s">
        <v>2470</v>
      </c>
      <c r="B3476" s="31" t="s">
        <v>2500</v>
      </c>
      <c r="C3476" s="31" t="s">
        <v>2406</v>
      </c>
      <c r="D3476" s="41">
        <v>109.20671</v>
      </c>
      <c r="E3476" s="31" t="s">
        <v>2407</v>
      </c>
      <c r="F3476" s="35" t="str">
        <f>INDEX('Crosswalk Particulates'!$B:$B,MATCH('2017 EPA Data'!A3476,'Crosswalk Particulates'!$A:$A,0))</f>
        <v>Electricity Sector</v>
      </c>
      <c r="G3476" s="39">
        <f>INDEX('Crosswalk Particulates'!$E:$E,MATCH('2017 EPA Data'!$B3476,'Crosswalk Particulates'!$D:$D,0))</f>
        <v>0</v>
      </c>
      <c r="H3476" s="50">
        <f t="shared" si="54"/>
        <v>0</v>
      </c>
    </row>
    <row r="3477" spans="1:8" hidden="1">
      <c r="A3477" s="31" t="s">
        <v>2518</v>
      </c>
      <c r="B3477" s="31" t="s">
        <v>2450</v>
      </c>
      <c r="C3477" s="31" t="s">
        <v>2406</v>
      </c>
      <c r="D3477" s="41">
        <v>107.9103602</v>
      </c>
      <c r="E3477" s="31" t="s">
        <v>2407</v>
      </c>
      <c r="F3477" s="35" t="str">
        <f>INDEX('Crosswalk Particulates'!$B:$B,MATCH('2017 EPA Data'!A3477,'Crosswalk Particulates'!$A:$A,0))</f>
        <v>industry-fuel-oil</v>
      </c>
      <c r="G3477" s="39">
        <f>INDEX('Crosswalk Particulates'!$E:$E,MATCH('2017 EPA Data'!$B3477,'Crosswalk Particulates'!$D:$D,0))</f>
        <v>0</v>
      </c>
      <c r="H3477" s="50">
        <f t="shared" si="54"/>
        <v>0</v>
      </c>
    </row>
    <row r="3478" spans="1:8" hidden="1">
      <c r="A3478" s="31" t="s">
        <v>2454</v>
      </c>
      <c r="B3478" s="31" t="s">
        <v>2696</v>
      </c>
      <c r="C3478" s="31" t="s">
        <v>2406</v>
      </c>
      <c r="D3478" s="41">
        <v>107.7602</v>
      </c>
      <c r="E3478" s="31" t="s">
        <v>2407</v>
      </c>
      <c r="F3478" s="35" t="str">
        <f>INDEX('Crosswalk Particulates'!$B:$B,MATCH('2017 EPA Data'!A3478,'Crosswalk Particulates'!$A:$A,0))</f>
        <v>Electricity Sector</v>
      </c>
      <c r="G3478" s="39">
        <f>INDEX('Crosswalk Particulates'!$E:$E,MATCH('2017 EPA Data'!$B3478,'Crosswalk Particulates'!$D:$D,0))</f>
        <v>0</v>
      </c>
      <c r="H3478" s="50">
        <f t="shared" si="54"/>
        <v>0</v>
      </c>
    </row>
    <row r="3479" spans="1:8" hidden="1">
      <c r="A3479" s="31" t="s">
        <v>2480</v>
      </c>
      <c r="B3479" s="31" t="s">
        <v>2621</v>
      </c>
      <c r="D3479" s="41">
        <v>107.71640332103416</v>
      </c>
      <c r="E3479" s="31" t="s">
        <v>2411</v>
      </c>
      <c r="F3479" s="35" t="str">
        <f>INDEX('Crosswalk Particulates'!$B:$B,MATCH('2017 EPA Data'!A3479,'Crosswalk Particulates'!$A:$A,0))</f>
        <v>Other-EPA</v>
      </c>
      <c r="G3479" s="39">
        <f>INDEX('Crosswalk Particulates'!$E:$E,MATCH('2017 EPA Data'!$B3479,'Crosswalk Particulates'!$D:$D,0))</f>
        <v>0</v>
      </c>
      <c r="H3479" s="50">
        <f t="shared" si="54"/>
        <v>97718793.552661374</v>
      </c>
    </row>
    <row r="3480" spans="1:8" hidden="1">
      <c r="A3480" s="31" t="s">
        <v>2474</v>
      </c>
      <c r="B3480" s="31" t="s">
        <v>2526</v>
      </c>
      <c r="C3480" s="31" t="s">
        <v>2406</v>
      </c>
      <c r="D3480" s="41">
        <v>107.13868739834014</v>
      </c>
      <c r="E3480" s="31" t="s">
        <v>2407</v>
      </c>
      <c r="F3480" s="35" t="str">
        <f>INDEX('Crosswalk Particulates'!$B:$B,MATCH('2017 EPA Data'!A3480,'Crosswalk Particulates'!$A:$A,0))</f>
        <v>process-other-industry</v>
      </c>
      <c r="G3480" s="39">
        <f>INDEX('Crosswalk Particulates'!$E:$E,MATCH('2017 EPA Data'!$B3480,'Crosswalk Particulates'!$D:$D,0))</f>
        <v>0</v>
      </c>
      <c r="H3480" s="50">
        <f t="shared" si="54"/>
        <v>0</v>
      </c>
    </row>
    <row r="3481" spans="1:8" hidden="1">
      <c r="A3481" s="31" t="s">
        <v>2408</v>
      </c>
      <c r="B3481" s="31" t="s">
        <v>2619</v>
      </c>
      <c r="C3481" s="31" t="s">
        <v>2406</v>
      </c>
      <c r="D3481" s="41">
        <v>106.802805593074</v>
      </c>
      <c r="E3481" s="31" t="s">
        <v>2407</v>
      </c>
      <c r="F3481" s="35" t="str">
        <f>INDEX('Crosswalk Particulates'!$B:$B,MATCH('2017 EPA Data'!A3481,'Crosswalk Particulates'!$A:$A,0))</f>
        <v>process-other-industry</v>
      </c>
      <c r="G3481" s="39">
        <f>INDEX('Crosswalk Particulates'!$E:$E,MATCH('2017 EPA Data'!$B3481,'Crosswalk Particulates'!$D:$D,0))</f>
        <v>0</v>
      </c>
      <c r="H3481" s="50">
        <f t="shared" si="54"/>
        <v>0</v>
      </c>
    </row>
    <row r="3482" spans="1:8" hidden="1">
      <c r="A3482" s="31" t="s">
        <v>2518</v>
      </c>
      <c r="B3482" s="31" t="s">
        <v>2611</v>
      </c>
      <c r="C3482" s="31" t="s">
        <v>2406</v>
      </c>
      <c r="D3482" s="41">
        <v>106.6003052996</v>
      </c>
      <c r="E3482" s="31" t="s">
        <v>2407</v>
      </c>
      <c r="F3482" s="35" t="str">
        <f>INDEX('Crosswalk Particulates'!$B:$B,MATCH('2017 EPA Data'!A3482,'Crosswalk Particulates'!$A:$A,0))</f>
        <v>industry-fuel-oil</v>
      </c>
      <c r="G3482" s="39">
        <f>INDEX('Crosswalk Particulates'!$E:$E,MATCH('2017 EPA Data'!$B3482,'Crosswalk Particulates'!$D:$D,0))</f>
        <v>0</v>
      </c>
      <c r="H3482" s="50">
        <f t="shared" si="54"/>
        <v>0</v>
      </c>
    </row>
    <row r="3483" spans="1:8" hidden="1">
      <c r="A3483" s="31" t="s">
        <v>2553</v>
      </c>
      <c r="B3483" s="31" t="s">
        <v>2609</v>
      </c>
      <c r="C3483" s="31" t="s">
        <v>2406</v>
      </c>
      <c r="D3483" s="41">
        <v>106.52853927</v>
      </c>
      <c r="E3483" s="31" t="s">
        <v>2407</v>
      </c>
      <c r="F3483" s="35" t="str">
        <f>INDEX('Crosswalk Particulates'!$B:$B,MATCH('2017 EPA Data'!A3483,'Crosswalk Particulates'!$A:$A,0))</f>
        <v>Commercial Buildings Sector</v>
      </c>
      <c r="G3483" s="39">
        <f>INDEX('Crosswalk Particulates'!$E:$E,MATCH('2017 EPA Data'!$B3483,'Crosswalk Particulates'!$D:$D,0))</f>
        <v>0</v>
      </c>
      <c r="H3483" s="50">
        <f t="shared" si="54"/>
        <v>0</v>
      </c>
    </row>
    <row r="3484" spans="1:8" hidden="1">
      <c r="A3484" s="31" t="s">
        <v>2554</v>
      </c>
      <c r="B3484" s="31" t="s">
        <v>2552</v>
      </c>
      <c r="C3484" s="31" t="s">
        <v>2406</v>
      </c>
      <c r="D3484" s="41">
        <v>106.42</v>
      </c>
      <c r="E3484" s="31" t="s">
        <v>2407</v>
      </c>
      <c r="F3484" s="35" t="str">
        <f>INDEX('Crosswalk Particulates'!$B:$B,MATCH('2017 EPA Data'!A3484,'Crosswalk Particulates'!$A:$A,0))</f>
        <v>Commercial Buildings Sector</v>
      </c>
      <c r="G3484" s="39">
        <f>INDEX('Crosswalk Particulates'!$E:$E,MATCH('2017 EPA Data'!$B3484,'Crosswalk Particulates'!$D:$D,0))</f>
        <v>0</v>
      </c>
      <c r="H3484" s="50">
        <f t="shared" si="54"/>
        <v>0</v>
      </c>
    </row>
    <row r="3485" spans="1:8" hidden="1">
      <c r="A3485" s="31" t="s">
        <v>2518</v>
      </c>
      <c r="B3485" s="31" t="s">
        <v>2595</v>
      </c>
      <c r="C3485" s="31" t="s">
        <v>2406</v>
      </c>
      <c r="D3485" s="41">
        <v>106.36271820854</v>
      </c>
      <c r="E3485" s="31" t="s">
        <v>2407</v>
      </c>
      <c r="F3485" s="35" t="str">
        <f>INDEX('Crosswalk Particulates'!$B:$B,MATCH('2017 EPA Data'!A3485,'Crosswalk Particulates'!$A:$A,0))</f>
        <v>industry-fuel-oil</v>
      </c>
      <c r="G3485" s="39">
        <f>INDEX('Crosswalk Particulates'!$E:$E,MATCH('2017 EPA Data'!$B3485,'Crosswalk Particulates'!$D:$D,0))</f>
        <v>0</v>
      </c>
      <c r="H3485" s="50">
        <f t="shared" si="54"/>
        <v>0</v>
      </c>
    </row>
    <row r="3486" spans="1:8" hidden="1">
      <c r="A3486" s="31" t="s">
        <v>2612</v>
      </c>
      <c r="B3486" s="31" t="s">
        <v>2482</v>
      </c>
      <c r="C3486" s="31" t="s">
        <v>2406</v>
      </c>
      <c r="D3486" s="41">
        <v>106.1943496</v>
      </c>
      <c r="E3486" s="31" t="s">
        <v>2407</v>
      </c>
      <c r="F3486" s="35" t="str">
        <f>INDEX('Crosswalk Particulates'!$B:$B,MATCH('2017 EPA Data'!A3486,'Crosswalk Particulates'!$A:$A,0))</f>
        <v>Residential Buildings Sector</v>
      </c>
      <c r="G3486" s="39">
        <f>INDEX('Crosswalk Particulates'!$E:$E,MATCH('2017 EPA Data'!$B3486,'Crosswalk Particulates'!$D:$D,0))</f>
        <v>0</v>
      </c>
      <c r="H3486" s="50">
        <f t="shared" si="54"/>
        <v>0</v>
      </c>
    </row>
    <row r="3487" spans="1:8" hidden="1">
      <c r="A3487" s="31" t="s">
        <v>2471</v>
      </c>
      <c r="B3487" s="31" t="s">
        <v>2621</v>
      </c>
      <c r="D3487" s="41">
        <v>105.22545567649318</v>
      </c>
      <c r="E3487" s="31" t="s">
        <v>2411</v>
      </c>
      <c r="F3487" s="35" t="str">
        <f>INDEX('Crosswalk Particulates'!$B:$B,MATCH('2017 EPA Data'!A3487,'Crosswalk Particulates'!$A:$A,0))</f>
        <v>Commercial Buildings Sector</v>
      </c>
      <c r="G3487" s="39">
        <f>INDEX('Crosswalk Particulates'!$E:$E,MATCH('2017 EPA Data'!$B3487,'Crosswalk Particulates'!$D:$D,0))</f>
        <v>0</v>
      </c>
      <c r="H3487" s="50">
        <f t="shared" si="54"/>
        <v>95459041.173982993</v>
      </c>
    </row>
    <row r="3488" spans="1:8" hidden="1">
      <c r="A3488" s="31" t="s">
        <v>2473</v>
      </c>
      <c r="B3488" s="31" t="s">
        <v>2642</v>
      </c>
      <c r="D3488" s="41">
        <v>105.20502190024099</v>
      </c>
      <c r="E3488" s="31" t="s">
        <v>2411</v>
      </c>
      <c r="F3488" s="35" t="str">
        <f>INDEX('Crosswalk Particulates'!$B:$B,MATCH('2017 EPA Data'!A3488,'Crosswalk Particulates'!$A:$A,0))</f>
        <v>Electricity Sector</v>
      </c>
      <c r="G3488" s="39">
        <f>INDEX('Crosswalk Particulates'!$E:$E,MATCH('2017 EPA Data'!$B3488,'Crosswalk Particulates'!$D:$D,0))</f>
        <v>0</v>
      </c>
      <c r="H3488" s="50">
        <f t="shared" si="54"/>
        <v>95440503.941941023</v>
      </c>
    </row>
    <row r="3489" spans="1:8" hidden="1">
      <c r="A3489" s="31" t="s">
        <v>2474</v>
      </c>
      <c r="B3489" s="31" t="s">
        <v>2642</v>
      </c>
      <c r="D3489" s="41">
        <v>105.17671466053228</v>
      </c>
      <c r="E3489" s="31" t="s">
        <v>2411</v>
      </c>
      <c r="F3489" s="35" t="str">
        <f>INDEX('Crosswalk Particulates'!$B:$B,MATCH('2017 EPA Data'!A3489,'Crosswalk Particulates'!$A:$A,0))</f>
        <v>process-other-industry</v>
      </c>
      <c r="G3489" s="39">
        <f>INDEX('Crosswalk Particulates'!$E:$E,MATCH('2017 EPA Data'!$B3489,'Crosswalk Particulates'!$D:$D,0))</f>
        <v>0</v>
      </c>
      <c r="H3489" s="50">
        <f t="shared" si="54"/>
        <v>95414824.01550588</v>
      </c>
    </row>
    <row r="3490" spans="1:8" hidden="1">
      <c r="A3490" s="31" t="s">
        <v>2454</v>
      </c>
      <c r="B3490" s="31" t="s">
        <v>2552</v>
      </c>
      <c r="C3490" s="31" t="s">
        <v>2406</v>
      </c>
      <c r="D3490" s="41">
        <v>105.032442</v>
      </c>
      <c r="E3490" s="31" t="s">
        <v>2407</v>
      </c>
      <c r="F3490" s="35" t="str">
        <f>INDEX('Crosswalk Particulates'!$B:$B,MATCH('2017 EPA Data'!A3490,'Crosswalk Particulates'!$A:$A,0))</f>
        <v>Electricity Sector</v>
      </c>
      <c r="G3490" s="39">
        <f>INDEX('Crosswalk Particulates'!$E:$E,MATCH('2017 EPA Data'!$B3490,'Crosswalk Particulates'!$D:$D,0))</f>
        <v>0</v>
      </c>
      <c r="H3490" s="50">
        <f t="shared" si="54"/>
        <v>0</v>
      </c>
    </row>
    <row r="3491" spans="1:8" hidden="1">
      <c r="A3491" s="31" t="s">
        <v>2497</v>
      </c>
      <c r="B3491" s="31" t="s">
        <v>2575</v>
      </c>
      <c r="C3491" s="31" t="s">
        <v>2406</v>
      </c>
      <c r="D3491" s="41">
        <v>104.910390568</v>
      </c>
      <c r="E3491" s="31" t="s">
        <v>2407</v>
      </c>
      <c r="F3491" s="35" t="str">
        <f>INDEX('Crosswalk Particulates'!$B:$B,MATCH('2017 EPA Data'!A3491,'Crosswalk Particulates'!$A:$A,0))</f>
        <v>Electricity Sector</v>
      </c>
      <c r="G3491" s="39">
        <f>INDEX('Crosswalk Particulates'!$E:$E,MATCH('2017 EPA Data'!$B3491,'Crosswalk Particulates'!$D:$D,0))</f>
        <v>0</v>
      </c>
      <c r="H3491" s="50">
        <f t="shared" si="54"/>
        <v>0</v>
      </c>
    </row>
    <row r="3492" spans="1:8" hidden="1">
      <c r="A3492" s="31" t="s">
        <v>2485</v>
      </c>
      <c r="B3492" s="31" t="s">
        <v>2510</v>
      </c>
      <c r="C3492" s="31" t="s">
        <v>2406</v>
      </c>
      <c r="D3492" s="41">
        <v>104.1733056316414</v>
      </c>
      <c r="E3492" s="31" t="s">
        <v>2407</v>
      </c>
      <c r="F3492" s="35" t="str">
        <f>INDEX('Crosswalk Particulates'!$B:$B,MATCH('2017 EPA Data'!A3492,'Crosswalk Particulates'!$A:$A,0))</f>
        <v>industry-fuel-coal</v>
      </c>
      <c r="G3492" s="39">
        <f>INDEX('Crosswalk Particulates'!$E:$E,MATCH('2017 EPA Data'!$B3492,'Crosswalk Particulates'!$D:$D,0))</f>
        <v>0</v>
      </c>
      <c r="H3492" s="50">
        <f t="shared" si="54"/>
        <v>0</v>
      </c>
    </row>
    <row r="3493" spans="1:8" hidden="1">
      <c r="A3493" s="31" t="s">
        <v>2496</v>
      </c>
      <c r="B3493" s="31" t="s">
        <v>2502</v>
      </c>
      <c r="C3493" s="31" t="s">
        <v>2406</v>
      </c>
      <c r="D3493" s="41">
        <v>104.00394</v>
      </c>
      <c r="E3493" s="31" t="s">
        <v>2407</v>
      </c>
      <c r="F3493" s="35" t="str">
        <f>INDEX('Crosswalk Particulates'!$B:$B,MATCH('2017 EPA Data'!A3493,'Crosswalk Particulates'!$A:$A,0))</f>
        <v>process-cement-industry</v>
      </c>
      <c r="G3493" s="39">
        <f>INDEX('Crosswalk Particulates'!$E:$E,MATCH('2017 EPA Data'!$B3493,'Crosswalk Particulates'!$D:$D,0))</f>
        <v>0</v>
      </c>
      <c r="H3493" s="50">
        <f t="shared" si="54"/>
        <v>0</v>
      </c>
    </row>
    <row r="3494" spans="1:8" hidden="1">
      <c r="A3494" s="31" t="s">
        <v>2427</v>
      </c>
      <c r="B3494" s="31" t="s">
        <v>2514</v>
      </c>
      <c r="C3494" s="31" t="s">
        <v>2406</v>
      </c>
      <c r="D3494" s="41">
        <v>103.64611041996535</v>
      </c>
      <c r="E3494" s="31" t="s">
        <v>2407</v>
      </c>
      <c r="F3494" s="35" t="str">
        <f>INDEX('Crosswalk Particulates'!$B:$B,MATCH('2017 EPA Data'!A3494,'Crosswalk Particulates'!$A:$A,0))</f>
        <v>process-other-industry</v>
      </c>
      <c r="G3494" s="39">
        <f>INDEX('Crosswalk Particulates'!$E:$E,MATCH('2017 EPA Data'!$B3494,'Crosswalk Particulates'!$D:$D,0))</f>
        <v>0</v>
      </c>
      <c r="H3494" s="50">
        <f t="shared" si="54"/>
        <v>0</v>
      </c>
    </row>
    <row r="3495" spans="1:8" hidden="1">
      <c r="A3495" s="31" t="s">
        <v>2484</v>
      </c>
      <c r="B3495" s="31" t="s">
        <v>2413</v>
      </c>
      <c r="C3495" s="31" t="s">
        <v>2406</v>
      </c>
      <c r="D3495" s="41">
        <v>103.63792447</v>
      </c>
      <c r="E3495" s="31" t="s">
        <v>2407</v>
      </c>
      <c r="F3495" s="35" t="str">
        <f>INDEX('Crosswalk Particulates'!$B:$B,MATCH('2017 EPA Data'!A3495,'Crosswalk Particulates'!$A:$A,0))</f>
        <v>process-other-industry</v>
      </c>
      <c r="G3495" s="39">
        <f>INDEX('Crosswalk Particulates'!$E:$E,MATCH('2017 EPA Data'!$B3495,'Crosswalk Particulates'!$D:$D,0))</f>
        <v>0</v>
      </c>
      <c r="H3495" s="50">
        <f t="shared" si="54"/>
        <v>0</v>
      </c>
    </row>
    <row r="3496" spans="1:8" hidden="1">
      <c r="A3496" s="31" t="s">
        <v>2448</v>
      </c>
      <c r="B3496" s="31" t="s">
        <v>2607</v>
      </c>
      <c r="C3496" s="31" t="s">
        <v>2406</v>
      </c>
      <c r="D3496" s="41">
        <v>103.06273805569963</v>
      </c>
      <c r="E3496" s="31" t="s">
        <v>2407</v>
      </c>
      <c r="F3496" s="35" t="str">
        <f>INDEX('Crosswalk Particulates'!$B:$B,MATCH('2017 EPA Data'!A3496,'Crosswalk Particulates'!$A:$A,0))</f>
        <v>process-waste-industry</v>
      </c>
      <c r="G3496" s="39">
        <f>INDEX('Crosswalk Particulates'!$E:$E,MATCH('2017 EPA Data'!$B3496,'Crosswalk Particulates'!$D:$D,0))</f>
        <v>0</v>
      </c>
      <c r="H3496" s="50">
        <f t="shared" si="54"/>
        <v>0</v>
      </c>
    </row>
    <row r="3497" spans="1:8" hidden="1">
      <c r="A3497" s="31" t="s">
        <v>2496</v>
      </c>
      <c r="B3497" s="31" t="s">
        <v>2594</v>
      </c>
      <c r="C3497" s="31" t="s">
        <v>2406</v>
      </c>
      <c r="D3497" s="41">
        <v>103.04998999999999</v>
      </c>
      <c r="E3497" s="31" t="s">
        <v>2407</v>
      </c>
      <c r="F3497" s="35" t="str">
        <f>INDEX('Crosswalk Particulates'!$B:$B,MATCH('2017 EPA Data'!A3497,'Crosswalk Particulates'!$A:$A,0))</f>
        <v>process-cement-industry</v>
      </c>
      <c r="G3497" s="39">
        <f>INDEX('Crosswalk Particulates'!$E:$E,MATCH('2017 EPA Data'!$B3497,'Crosswalk Particulates'!$D:$D,0))</f>
        <v>0</v>
      </c>
      <c r="H3497" s="50">
        <f t="shared" si="54"/>
        <v>0</v>
      </c>
    </row>
    <row r="3498" spans="1:8" hidden="1">
      <c r="A3498" s="31" t="s">
        <v>2475</v>
      </c>
      <c r="B3498" s="31" t="s">
        <v>2649</v>
      </c>
      <c r="C3498" s="31" t="s">
        <v>2406</v>
      </c>
      <c r="D3498" s="41">
        <v>102.343411364</v>
      </c>
      <c r="E3498" s="31" t="s">
        <v>2407</v>
      </c>
      <c r="F3498" s="35" t="str">
        <f>INDEX('Crosswalk Particulates'!$B:$B,MATCH('2017 EPA Data'!A3498,'Crosswalk Particulates'!$A:$A,0))</f>
        <v>process-other-industry</v>
      </c>
      <c r="G3498" s="39">
        <f>INDEX('Crosswalk Particulates'!$E:$E,MATCH('2017 EPA Data'!$B3498,'Crosswalk Particulates'!$D:$D,0))</f>
        <v>0</v>
      </c>
      <c r="H3498" s="50">
        <f t="shared" si="54"/>
        <v>0</v>
      </c>
    </row>
    <row r="3499" spans="1:8" hidden="1">
      <c r="A3499" s="31" t="s">
        <v>2481</v>
      </c>
      <c r="B3499" s="31" t="s">
        <v>2656</v>
      </c>
      <c r="C3499" s="31" t="s">
        <v>2406</v>
      </c>
      <c r="D3499" s="41">
        <v>102</v>
      </c>
      <c r="E3499" s="31" t="s">
        <v>2407</v>
      </c>
      <c r="F3499" s="35" t="str">
        <f>INDEX('Crosswalk Particulates'!$B:$B,MATCH('2017 EPA Data'!A3499,'Crosswalk Particulates'!$A:$A,0))</f>
        <v>process-ngps-industry</v>
      </c>
      <c r="G3499" s="39">
        <f>INDEX('Crosswalk Particulates'!$E:$E,MATCH('2017 EPA Data'!$B3499,'Crosswalk Particulates'!$D:$D,0))</f>
        <v>0</v>
      </c>
      <c r="H3499" s="50">
        <f t="shared" si="54"/>
        <v>0</v>
      </c>
    </row>
    <row r="3500" spans="1:8" hidden="1">
      <c r="A3500" s="31" t="s">
        <v>2427</v>
      </c>
      <c r="B3500" s="31" t="s">
        <v>2525</v>
      </c>
      <c r="C3500" s="31" t="s">
        <v>2406</v>
      </c>
      <c r="D3500" s="41">
        <v>101.94000704323859</v>
      </c>
      <c r="E3500" s="31" t="s">
        <v>2407</v>
      </c>
      <c r="F3500" s="35" t="str">
        <f>INDEX('Crosswalk Particulates'!$B:$B,MATCH('2017 EPA Data'!A3500,'Crosswalk Particulates'!$A:$A,0))</f>
        <v>process-other-industry</v>
      </c>
      <c r="G3500" s="39">
        <f>INDEX('Crosswalk Particulates'!$E:$E,MATCH('2017 EPA Data'!$B3500,'Crosswalk Particulates'!$D:$D,0))</f>
        <v>0</v>
      </c>
      <c r="H3500" s="50">
        <f t="shared" si="54"/>
        <v>0</v>
      </c>
    </row>
    <row r="3501" spans="1:8" hidden="1">
      <c r="A3501" s="31" t="s">
        <v>2496</v>
      </c>
      <c r="B3501" s="31" t="s">
        <v>2697</v>
      </c>
      <c r="C3501" s="31" t="s">
        <v>2406</v>
      </c>
      <c r="D3501" s="41">
        <v>101.837</v>
      </c>
      <c r="E3501" s="31" t="s">
        <v>2407</v>
      </c>
      <c r="F3501" s="35" t="str">
        <f>INDEX('Crosswalk Particulates'!$B:$B,MATCH('2017 EPA Data'!A3501,'Crosswalk Particulates'!$A:$A,0))</f>
        <v>process-cement-industry</v>
      </c>
      <c r="G3501" s="39">
        <f>INDEX('Crosswalk Particulates'!$E:$E,MATCH('2017 EPA Data'!$B3501,'Crosswalk Particulates'!$D:$D,0))</f>
        <v>0</v>
      </c>
      <c r="H3501" s="50">
        <f t="shared" si="54"/>
        <v>0</v>
      </c>
    </row>
    <row r="3502" spans="1:8" hidden="1">
      <c r="A3502" s="31" t="s">
        <v>2436</v>
      </c>
      <c r="B3502" s="31" t="s">
        <v>2698</v>
      </c>
      <c r="C3502" s="31" t="s">
        <v>2406</v>
      </c>
      <c r="D3502" s="41">
        <v>101.52200000000001</v>
      </c>
      <c r="E3502" s="31" t="s">
        <v>2407</v>
      </c>
      <c r="F3502" s="35" t="str">
        <f>INDEX('Crosswalk Particulates'!$B:$B,MATCH('2017 EPA Data'!A3502,'Crosswalk Particulates'!$A:$A,0))</f>
        <v>process-other-industry</v>
      </c>
      <c r="G3502" s="39">
        <f>INDEX('Crosswalk Particulates'!$E:$E,MATCH('2017 EPA Data'!$B3502,'Crosswalk Particulates'!$D:$D,0))</f>
        <v>0</v>
      </c>
      <c r="H3502" s="50">
        <f t="shared" si="54"/>
        <v>0</v>
      </c>
    </row>
    <row r="3503" spans="1:8" hidden="1">
      <c r="A3503" s="31" t="s">
        <v>2440</v>
      </c>
      <c r="B3503" s="31" t="s">
        <v>2585</v>
      </c>
      <c r="C3503" s="31" t="s">
        <v>2406</v>
      </c>
      <c r="D3503" s="41">
        <v>101.5</v>
      </c>
      <c r="E3503" s="31" t="s">
        <v>2407</v>
      </c>
      <c r="F3503" s="35" t="str">
        <f>INDEX('Crosswalk Particulates'!$B:$B,MATCH('2017 EPA Data'!A3503,'Crosswalk Particulates'!$A:$A,0))</f>
        <v>industry-fuel-natural gas</v>
      </c>
      <c r="G3503" s="39">
        <f>INDEX('Crosswalk Particulates'!$E:$E,MATCH('2017 EPA Data'!$B3503,'Crosswalk Particulates'!$D:$D,0))</f>
        <v>0</v>
      </c>
      <c r="H3503" s="50">
        <f t="shared" si="54"/>
        <v>0</v>
      </c>
    </row>
    <row r="3504" spans="1:8" hidden="1">
      <c r="A3504" s="31" t="s">
        <v>2431</v>
      </c>
      <c r="B3504" s="31" t="s">
        <v>2548</v>
      </c>
      <c r="C3504" s="31" t="s">
        <v>2406</v>
      </c>
      <c r="D3504" s="41">
        <v>101.28285459165538</v>
      </c>
      <c r="E3504" s="31" t="s">
        <v>2407</v>
      </c>
      <c r="F3504" s="35" t="str">
        <f>INDEX('Crosswalk Particulates'!$B:$B,MATCH('2017 EPA Data'!A3504,'Crosswalk Particulates'!$A:$A,0))</f>
        <v>process-ngps-industry</v>
      </c>
      <c r="G3504" s="39">
        <f>INDEX('Crosswalk Particulates'!$E:$E,MATCH('2017 EPA Data'!$B3504,'Crosswalk Particulates'!$D:$D,0))</f>
        <v>0</v>
      </c>
      <c r="H3504" s="50">
        <f t="shared" si="54"/>
        <v>0</v>
      </c>
    </row>
    <row r="3505" spans="1:8" hidden="1">
      <c r="A3505" s="31" t="s">
        <v>2496</v>
      </c>
      <c r="B3505" s="31" t="s">
        <v>2576</v>
      </c>
      <c r="C3505" s="31" t="s">
        <v>2406</v>
      </c>
      <c r="D3505" s="41">
        <v>100.99637</v>
      </c>
      <c r="E3505" s="31" t="s">
        <v>2407</v>
      </c>
      <c r="F3505" s="35" t="str">
        <f>INDEX('Crosswalk Particulates'!$B:$B,MATCH('2017 EPA Data'!A3505,'Crosswalk Particulates'!$A:$A,0))</f>
        <v>process-cement-industry</v>
      </c>
      <c r="G3505" s="39">
        <f>INDEX('Crosswalk Particulates'!$E:$E,MATCH('2017 EPA Data'!$B3505,'Crosswalk Particulates'!$D:$D,0))</f>
        <v>0</v>
      </c>
      <c r="H3505" s="50">
        <f t="shared" si="54"/>
        <v>0</v>
      </c>
    </row>
    <row r="3506" spans="1:8" hidden="1">
      <c r="A3506" s="31" t="s">
        <v>2491</v>
      </c>
      <c r="B3506" s="31" t="s">
        <v>2699</v>
      </c>
      <c r="C3506" s="31" t="s">
        <v>2406</v>
      </c>
      <c r="D3506" s="41">
        <v>100.8824</v>
      </c>
      <c r="E3506" s="31" t="s">
        <v>2407</v>
      </c>
      <c r="F3506" s="35" t="str">
        <f>INDEX('Crosswalk Particulates'!$B:$B,MATCH('2017 EPA Data'!A3506,'Crosswalk Particulates'!$A:$A,0))</f>
        <v>process-other-industry</v>
      </c>
      <c r="G3506" s="39">
        <f>INDEX('Crosswalk Particulates'!$E:$E,MATCH('2017 EPA Data'!$B3506,'Crosswalk Particulates'!$D:$D,0))</f>
        <v>0</v>
      </c>
      <c r="H3506" s="50">
        <f t="shared" si="54"/>
        <v>0</v>
      </c>
    </row>
    <row r="3507" spans="1:8" hidden="1">
      <c r="A3507" s="31" t="s">
        <v>2507</v>
      </c>
      <c r="B3507" s="31" t="s">
        <v>2498</v>
      </c>
      <c r="C3507" s="31" t="s">
        <v>2446</v>
      </c>
      <c r="D3507" s="41">
        <v>100.1199737</v>
      </c>
      <c r="E3507" s="31" t="s">
        <v>2411</v>
      </c>
      <c r="F3507" s="35" t="str">
        <f>INDEX('Crosswalk Particulates'!$B:$B,MATCH('2017 EPA Data'!A3507,'Crosswalk Particulates'!$A:$A,0))</f>
        <v>Other-EPA</v>
      </c>
      <c r="G3507" s="39" t="str">
        <f>INDEX('Crosswalk Particulates'!$E:$E,MATCH('2017 EPA Data'!$B3507,'Crosswalk Particulates'!$D:$D,0))</f>
        <v>NOX</v>
      </c>
      <c r="H3507" s="50">
        <f t="shared" si="54"/>
        <v>90827420.326405481</v>
      </c>
    </row>
    <row r="3508" spans="1:8" hidden="1">
      <c r="A3508" s="31" t="s">
        <v>2454</v>
      </c>
      <c r="B3508" s="31" t="s">
        <v>2457</v>
      </c>
      <c r="C3508" s="31" t="s">
        <v>2406</v>
      </c>
      <c r="D3508" s="41">
        <v>99.709680000000006</v>
      </c>
      <c r="E3508" s="31" t="s">
        <v>2407</v>
      </c>
      <c r="F3508" s="35" t="str">
        <f>INDEX('Crosswalk Particulates'!$B:$B,MATCH('2017 EPA Data'!A3508,'Crosswalk Particulates'!$A:$A,0))</f>
        <v>Electricity Sector</v>
      </c>
      <c r="G3508" s="39">
        <f>INDEX('Crosswalk Particulates'!$E:$E,MATCH('2017 EPA Data'!$B3508,'Crosswalk Particulates'!$D:$D,0))</f>
        <v>0</v>
      </c>
      <c r="H3508" s="50">
        <f t="shared" si="54"/>
        <v>0</v>
      </c>
    </row>
    <row r="3509" spans="1:8" hidden="1">
      <c r="A3509" s="31" t="s">
        <v>2473</v>
      </c>
      <c r="B3509" s="31" t="s">
        <v>2594</v>
      </c>
      <c r="C3509" s="31" t="s">
        <v>2406</v>
      </c>
      <c r="D3509" s="41">
        <v>99.196100000000001</v>
      </c>
      <c r="E3509" s="31" t="s">
        <v>2407</v>
      </c>
      <c r="F3509" s="35" t="str">
        <f>INDEX('Crosswalk Particulates'!$B:$B,MATCH('2017 EPA Data'!A3509,'Crosswalk Particulates'!$A:$A,0))</f>
        <v>Electricity Sector</v>
      </c>
      <c r="G3509" s="39">
        <f>INDEX('Crosswalk Particulates'!$E:$E,MATCH('2017 EPA Data'!$B3509,'Crosswalk Particulates'!$D:$D,0))</f>
        <v>0</v>
      </c>
      <c r="H3509" s="50">
        <f t="shared" si="54"/>
        <v>0</v>
      </c>
    </row>
    <row r="3510" spans="1:8" hidden="1">
      <c r="A3510" s="31" t="s">
        <v>2470</v>
      </c>
      <c r="B3510" s="31" t="s">
        <v>2590</v>
      </c>
      <c r="C3510" s="31" t="s">
        <v>2406</v>
      </c>
      <c r="D3510" s="41">
        <v>99.078733395052595</v>
      </c>
      <c r="E3510" s="31" t="s">
        <v>2407</v>
      </c>
      <c r="F3510" s="35" t="str">
        <f>INDEX('Crosswalk Particulates'!$B:$B,MATCH('2017 EPA Data'!A3510,'Crosswalk Particulates'!$A:$A,0))</f>
        <v>Electricity Sector</v>
      </c>
      <c r="G3510" s="39">
        <f>INDEX('Crosswalk Particulates'!$E:$E,MATCH('2017 EPA Data'!$B3510,'Crosswalk Particulates'!$D:$D,0))</f>
        <v>0</v>
      </c>
      <c r="H3510" s="50">
        <f t="shared" si="54"/>
        <v>0</v>
      </c>
    </row>
    <row r="3511" spans="1:8" hidden="1">
      <c r="A3511" s="31" t="s">
        <v>2475</v>
      </c>
      <c r="B3511" s="31" t="s">
        <v>2541</v>
      </c>
      <c r="C3511" s="31" t="s">
        <v>2406</v>
      </c>
      <c r="D3511" s="41">
        <v>99.007360000000006</v>
      </c>
      <c r="E3511" s="31" t="s">
        <v>2407</v>
      </c>
      <c r="F3511" s="35" t="str">
        <f>INDEX('Crosswalk Particulates'!$B:$B,MATCH('2017 EPA Data'!A3511,'Crosswalk Particulates'!$A:$A,0))</f>
        <v>process-other-industry</v>
      </c>
      <c r="G3511" s="39">
        <f>INDEX('Crosswalk Particulates'!$E:$E,MATCH('2017 EPA Data'!$B3511,'Crosswalk Particulates'!$D:$D,0))</f>
        <v>0</v>
      </c>
      <c r="H3511" s="50">
        <f t="shared" si="54"/>
        <v>0</v>
      </c>
    </row>
    <row r="3512" spans="1:8" hidden="1">
      <c r="A3512" s="31" t="s">
        <v>2612</v>
      </c>
      <c r="B3512" s="31" t="s">
        <v>2494</v>
      </c>
      <c r="C3512" s="31" t="s">
        <v>2446</v>
      </c>
      <c r="D3512" s="41">
        <v>98.923736262709994</v>
      </c>
      <c r="E3512" s="31" t="s">
        <v>2411</v>
      </c>
      <c r="F3512" s="35" t="str">
        <f>INDEX('Crosswalk Particulates'!$B:$B,MATCH('2017 EPA Data'!A3512,'Crosswalk Particulates'!$A:$A,0))</f>
        <v>Residential Buildings Sector</v>
      </c>
      <c r="G3512" s="39">
        <f>INDEX('Crosswalk Particulates'!$E:$E,MATCH('2017 EPA Data'!$B3512,'Crosswalk Particulates'!$D:$D,0))</f>
        <v>0</v>
      </c>
      <c r="H3512" s="50">
        <f t="shared" si="54"/>
        <v>89742210.687293053</v>
      </c>
    </row>
    <row r="3513" spans="1:8" hidden="1">
      <c r="A3513" s="31" t="s">
        <v>2518</v>
      </c>
      <c r="B3513" s="31" t="s">
        <v>2487</v>
      </c>
      <c r="C3513" s="31" t="s">
        <v>2406</v>
      </c>
      <c r="D3513" s="41">
        <v>98.743073850000002</v>
      </c>
      <c r="E3513" s="31" t="s">
        <v>2407</v>
      </c>
      <c r="F3513" s="35" t="str">
        <f>INDEX('Crosswalk Particulates'!$B:$B,MATCH('2017 EPA Data'!A3513,'Crosswalk Particulates'!$A:$A,0))</f>
        <v>industry-fuel-oil</v>
      </c>
      <c r="G3513" s="39">
        <f>INDEX('Crosswalk Particulates'!$E:$E,MATCH('2017 EPA Data'!$B3513,'Crosswalk Particulates'!$D:$D,0))</f>
        <v>0</v>
      </c>
      <c r="H3513" s="50">
        <f t="shared" si="54"/>
        <v>0</v>
      </c>
    </row>
    <row r="3514" spans="1:8" hidden="1">
      <c r="A3514" s="31" t="s">
        <v>2454</v>
      </c>
      <c r="B3514" s="31" t="s">
        <v>2669</v>
      </c>
      <c r="C3514" s="31" t="s">
        <v>2406</v>
      </c>
      <c r="D3514" s="41">
        <v>98.550799999999995</v>
      </c>
      <c r="E3514" s="31" t="s">
        <v>2407</v>
      </c>
      <c r="F3514" s="35" t="str">
        <f>INDEX('Crosswalk Particulates'!$B:$B,MATCH('2017 EPA Data'!A3514,'Crosswalk Particulates'!$A:$A,0))</f>
        <v>Electricity Sector</v>
      </c>
      <c r="G3514" s="39">
        <f>INDEX('Crosswalk Particulates'!$E:$E,MATCH('2017 EPA Data'!$B3514,'Crosswalk Particulates'!$D:$D,0))</f>
        <v>0</v>
      </c>
      <c r="H3514" s="50">
        <f t="shared" si="54"/>
        <v>0</v>
      </c>
    </row>
    <row r="3515" spans="1:8" hidden="1">
      <c r="A3515" s="31" t="s">
        <v>2452</v>
      </c>
      <c r="B3515" s="31" t="s">
        <v>2548</v>
      </c>
      <c r="C3515" s="31" t="s">
        <v>2406</v>
      </c>
      <c r="D3515" s="41">
        <v>98.503614616029168</v>
      </c>
      <c r="E3515" s="31" t="s">
        <v>2407</v>
      </c>
      <c r="F3515" s="35" t="str">
        <f>INDEX('Crosswalk Particulates'!$B:$B,MATCH('2017 EPA Data'!A3515,'Crosswalk Particulates'!$A:$A,0))</f>
        <v>Other-EPA</v>
      </c>
      <c r="G3515" s="39">
        <f>INDEX('Crosswalk Particulates'!$E:$E,MATCH('2017 EPA Data'!$B3515,'Crosswalk Particulates'!$D:$D,0))</f>
        <v>0</v>
      </c>
      <c r="H3515" s="50">
        <f t="shared" si="54"/>
        <v>0</v>
      </c>
    </row>
    <row r="3516" spans="1:8" hidden="1">
      <c r="A3516" s="31" t="s">
        <v>2496</v>
      </c>
      <c r="B3516" s="31" t="s">
        <v>2609</v>
      </c>
      <c r="C3516" s="31" t="s">
        <v>2406</v>
      </c>
      <c r="D3516" s="41">
        <v>98.373518240999999</v>
      </c>
      <c r="E3516" s="31" t="s">
        <v>2407</v>
      </c>
      <c r="F3516" s="35" t="str">
        <f>INDEX('Crosswalk Particulates'!$B:$B,MATCH('2017 EPA Data'!A3516,'Crosswalk Particulates'!$A:$A,0))</f>
        <v>process-cement-industry</v>
      </c>
      <c r="G3516" s="39">
        <f>INDEX('Crosswalk Particulates'!$E:$E,MATCH('2017 EPA Data'!$B3516,'Crosswalk Particulates'!$D:$D,0))</f>
        <v>0</v>
      </c>
      <c r="H3516" s="50">
        <f t="shared" si="54"/>
        <v>0</v>
      </c>
    </row>
    <row r="3517" spans="1:8" hidden="1">
      <c r="A3517" s="31" t="s">
        <v>2471</v>
      </c>
      <c r="B3517" s="31" t="s">
        <v>2465</v>
      </c>
      <c r="C3517" s="31" t="s">
        <v>2406</v>
      </c>
      <c r="D3517" s="41">
        <v>97.796378774000004</v>
      </c>
      <c r="E3517" s="31" t="s">
        <v>2407</v>
      </c>
      <c r="F3517" s="35" t="str">
        <f>INDEX('Crosswalk Particulates'!$B:$B,MATCH('2017 EPA Data'!A3517,'Crosswalk Particulates'!$A:$A,0))</f>
        <v>Commercial Buildings Sector</v>
      </c>
      <c r="G3517" s="39">
        <f>INDEX('Crosswalk Particulates'!$E:$E,MATCH('2017 EPA Data'!$B3517,'Crosswalk Particulates'!$D:$D,0))</f>
        <v>0</v>
      </c>
      <c r="H3517" s="50">
        <f t="shared" si="54"/>
        <v>0</v>
      </c>
    </row>
    <row r="3518" spans="1:8" hidden="1">
      <c r="A3518" s="31" t="s">
        <v>2444</v>
      </c>
      <c r="B3518" s="31" t="s">
        <v>2638</v>
      </c>
      <c r="C3518" s="31" t="s">
        <v>2406</v>
      </c>
      <c r="D3518" s="41">
        <v>97.65</v>
      </c>
      <c r="E3518" s="31" t="s">
        <v>2407</v>
      </c>
      <c r="F3518" s="35" t="str">
        <f>INDEX('Crosswalk Particulates'!$B:$B,MATCH('2017 EPA Data'!A3518,'Crosswalk Particulates'!$A:$A,0))</f>
        <v>process-other-industry</v>
      </c>
      <c r="G3518" s="39">
        <f>INDEX('Crosswalk Particulates'!$E:$E,MATCH('2017 EPA Data'!$B3518,'Crosswalk Particulates'!$D:$D,0))</f>
        <v>0</v>
      </c>
      <c r="H3518" s="50">
        <f t="shared" si="54"/>
        <v>0</v>
      </c>
    </row>
    <row r="3519" spans="1:8" hidden="1">
      <c r="A3519" s="31" t="s">
        <v>2467</v>
      </c>
      <c r="B3519" s="31" t="s">
        <v>2700</v>
      </c>
      <c r="C3519" s="31" t="s">
        <v>2406</v>
      </c>
      <c r="D3519" s="41">
        <v>97.547799999999995</v>
      </c>
      <c r="E3519" s="31" t="s">
        <v>2407</v>
      </c>
      <c r="F3519" s="35" t="str">
        <f>INDEX('Crosswalk Particulates'!$B:$B,MATCH('2017 EPA Data'!A3519,'Crosswalk Particulates'!$A:$A,0))</f>
        <v>process-chemicals-industry</v>
      </c>
      <c r="G3519" s="39">
        <f>INDEX('Crosswalk Particulates'!$E:$E,MATCH('2017 EPA Data'!$B3519,'Crosswalk Particulates'!$D:$D,0))</f>
        <v>0</v>
      </c>
      <c r="H3519" s="50">
        <f t="shared" si="54"/>
        <v>0</v>
      </c>
    </row>
    <row r="3520" spans="1:8" hidden="1">
      <c r="A3520" s="31" t="s">
        <v>2544</v>
      </c>
      <c r="B3520" s="31" t="s">
        <v>2531</v>
      </c>
      <c r="C3520" s="31" t="s">
        <v>2406</v>
      </c>
      <c r="D3520" s="41">
        <v>97.303087942188782</v>
      </c>
      <c r="E3520" s="31" t="s">
        <v>2407</v>
      </c>
      <c r="F3520" s="35" t="str">
        <f>INDEX('Crosswalk Particulates'!$B:$B,MATCH('2017 EPA Data'!A3520,'Crosswalk Particulates'!$A:$A,0))</f>
        <v>Commercial Buildings Sector</v>
      </c>
      <c r="G3520" s="39">
        <f>INDEX('Crosswalk Particulates'!$E:$E,MATCH('2017 EPA Data'!$B3520,'Crosswalk Particulates'!$D:$D,0))</f>
        <v>0</v>
      </c>
      <c r="H3520" s="50">
        <f t="shared" si="54"/>
        <v>0</v>
      </c>
    </row>
    <row r="3521" spans="1:8" hidden="1">
      <c r="A3521" s="31" t="s">
        <v>2452</v>
      </c>
      <c r="B3521" s="31" t="s">
        <v>2545</v>
      </c>
      <c r="C3521" s="31" t="s">
        <v>2406</v>
      </c>
      <c r="D3521" s="41">
        <v>96.064679767592054</v>
      </c>
      <c r="E3521" s="31" t="s">
        <v>2407</v>
      </c>
      <c r="F3521" s="35" t="str">
        <f>INDEX('Crosswalk Particulates'!$B:$B,MATCH('2017 EPA Data'!A3521,'Crosswalk Particulates'!$A:$A,0))</f>
        <v>Other-EPA</v>
      </c>
      <c r="G3521" s="39">
        <f>INDEX('Crosswalk Particulates'!$E:$E,MATCH('2017 EPA Data'!$B3521,'Crosswalk Particulates'!$D:$D,0))</f>
        <v>0</v>
      </c>
      <c r="H3521" s="50">
        <f t="shared" si="54"/>
        <v>0</v>
      </c>
    </row>
    <row r="3522" spans="1:8" hidden="1">
      <c r="A3522" s="31" t="s">
        <v>2448</v>
      </c>
      <c r="B3522" s="31" t="s">
        <v>2701</v>
      </c>
      <c r="C3522" s="31" t="s">
        <v>2406</v>
      </c>
      <c r="D3522" s="41">
        <v>95.853078004712842</v>
      </c>
      <c r="E3522" s="31" t="s">
        <v>2407</v>
      </c>
      <c r="F3522" s="35" t="str">
        <f>INDEX('Crosswalk Particulates'!$B:$B,MATCH('2017 EPA Data'!A3522,'Crosswalk Particulates'!$A:$A,0))</f>
        <v>process-waste-industry</v>
      </c>
      <c r="G3522" s="39">
        <f>INDEX('Crosswalk Particulates'!$E:$E,MATCH('2017 EPA Data'!$B3522,'Crosswalk Particulates'!$D:$D,0))</f>
        <v>0</v>
      </c>
      <c r="H3522" s="50">
        <f t="shared" si="54"/>
        <v>0</v>
      </c>
    </row>
    <row r="3523" spans="1:8" hidden="1">
      <c r="A3523" s="31" t="s">
        <v>2489</v>
      </c>
      <c r="B3523" s="31" t="s">
        <v>2639</v>
      </c>
      <c r="C3523" s="31" t="s">
        <v>2406</v>
      </c>
      <c r="D3523" s="41">
        <v>95.162662284419994</v>
      </c>
      <c r="E3523" s="31" t="s">
        <v>2407</v>
      </c>
      <c r="F3523" s="35" t="str">
        <f>INDEX('Crosswalk Particulates'!$B:$B,MATCH('2017 EPA Data'!A3523,'Crosswalk Particulates'!$A:$A,0))</f>
        <v>industry-fuel-biomass</v>
      </c>
      <c r="G3523" s="39">
        <f>INDEX('Crosswalk Particulates'!$E:$E,MATCH('2017 EPA Data'!$B3523,'Crosswalk Particulates'!$D:$D,0))</f>
        <v>0</v>
      </c>
      <c r="H3523" s="50">
        <f t="shared" si="54"/>
        <v>0</v>
      </c>
    </row>
    <row r="3524" spans="1:8" hidden="1">
      <c r="A3524" s="31" t="s">
        <v>2440</v>
      </c>
      <c r="B3524" s="31" t="s">
        <v>2588</v>
      </c>
      <c r="C3524" s="31" t="s">
        <v>2406</v>
      </c>
      <c r="D3524" s="41">
        <v>94.743369999999999</v>
      </c>
      <c r="E3524" s="31" t="s">
        <v>2407</v>
      </c>
      <c r="F3524" s="35" t="str">
        <f>INDEX('Crosswalk Particulates'!$B:$B,MATCH('2017 EPA Data'!A3524,'Crosswalk Particulates'!$A:$A,0))</f>
        <v>industry-fuel-natural gas</v>
      </c>
      <c r="G3524" s="39">
        <f>INDEX('Crosswalk Particulates'!$E:$E,MATCH('2017 EPA Data'!$B3524,'Crosswalk Particulates'!$D:$D,0))</f>
        <v>0</v>
      </c>
      <c r="H3524" s="50">
        <f t="shared" ref="H3524:H3587" si="55">IF(E3524="TON",D3524/metricton_to_shortton,0)*10^6</f>
        <v>0</v>
      </c>
    </row>
    <row r="3525" spans="1:8" hidden="1">
      <c r="A3525" s="31" t="s">
        <v>2470</v>
      </c>
      <c r="B3525" s="31" t="s">
        <v>2486</v>
      </c>
      <c r="C3525" s="31" t="s">
        <v>2410</v>
      </c>
      <c r="D3525" s="41">
        <v>94.455094965445468</v>
      </c>
      <c r="E3525" s="31" t="s">
        <v>2411</v>
      </c>
      <c r="F3525" s="35" t="str">
        <f>INDEX('Crosswalk Particulates'!$B:$B,MATCH('2017 EPA Data'!A3525,'Crosswalk Particulates'!$A:$A,0))</f>
        <v>Electricity Sector</v>
      </c>
      <c r="G3525" s="39" t="str">
        <f>INDEX('Crosswalk Particulates'!$E:$E,MATCH('2017 EPA Data'!$B3525,'Crosswalk Particulates'!$D:$D,0))</f>
        <v>CH4</v>
      </c>
      <c r="H3525" s="50">
        <f t="shared" si="55"/>
        <v>85688322.672792107</v>
      </c>
    </row>
    <row r="3526" spans="1:8" hidden="1">
      <c r="A3526" s="31" t="s">
        <v>2536</v>
      </c>
      <c r="B3526" s="31" t="s">
        <v>2652</v>
      </c>
      <c r="C3526" s="31" t="s">
        <v>2406</v>
      </c>
      <c r="D3526" s="41">
        <v>94.386939353754002</v>
      </c>
      <c r="E3526" s="31" t="s">
        <v>2407</v>
      </c>
      <c r="F3526" s="35" t="str">
        <f>INDEX('Crosswalk Particulates'!$B:$B,MATCH('2017 EPA Data'!A3526,'Crosswalk Particulates'!$A:$A,0))</f>
        <v>process-mining-industry</v>
      </c>
      <c r="G3526" s="39">
        <f>INDEX('Crosswalk Particulates'!$E:$E,MATCH('2017 EPA Data'!$B3526,'Crosswalk Particulates'!$D:$D,0))</f>
        <v>0</v>
      </c>
      <c r="H3526" s="50">
        <f t="shared" si="55"/>
        <v>0</v>
      </c>
    </row>
    <row r="3527" spans="1:8" hidden="1">
      <c r="A3527" s="31" t="s">
        <v>2448</v>
      </c>
      <c r="B3527" s="31" t="s">
        <v>2641</v>
      </c>
      <c r="C3527" s="31" t="s">
        <v>2406</v>
      </c>
      <c r="D3527" s="41">
        <v>94.351475834840898</v>
      </c>
      <c r="E3527" s="31" t="s">
        <v>2407</v>
      </c>
      <c r="F3527" s="35" t="str">
        <f>INDEX('Crosswalk Particulates'!$B:$B,MATCH('2017 EPA Data'!A3527,'Crosswalk Particulates'!$A:$A,0))</f>
        <v>process-waste-industry</v>
      </c>
      <c r="G3527" s="39">
        <f>INDEX('Crosswalk Particulates'!$E:$E,MATCH('2017 EPA Data'!$B3527,'Crosswalk Particulates'!$D:$D,0))</f>
        <v>0</v>
      </c>
      <c r="H3527" s="50">
        <f t="shared" si="55"/>
        <v>0</v>
      </c>
    </row>
    <row r="3528" spans="1:8" hidden="1">
      <c r="A3528" s="31" t="s">
        <v>2521</v>
      </c>
      <c r="B3528" s="31" t="s">
        <v>2534</v>
      </c>
      <c r="C3528" s="31" t="s">
        <v>2406</v>
      </c>
      <c r="D3528" s="41">
        <v>93.877075519480002</v>
      </c>
      <c r="E3528" s="31" t="s">
        <v>2407</v>
      </c>
      <c r="F3528" s="35" t="str">
        <f>INDEX('Crosswalk Particulates'!$B:$B,MATCH('2017 EPA Data'!A3528,'Crosswalk Particulates'!$A:$A,0))</f>
        <v>industry-fuel-other</v>
      </c>
      <c r="G3528" s="39">
        <f>INDEX('Crosswalk Particulates'!$E:$E,MATCH('2017 EPA Data'!$B3528,'Crosswalk Particulates'!$D:$D,0))</f>
        <v>0</v>
      </c>
      <c r="H3528" s="50">
        <f t="shared" si="55"/>
        <v>0</v>
      </c>
    </row>
    <row r="3529" spans="1:8" hidden="1">
      <c r="A3529" s="31" t="s">
        <v>2427</v>
      </c>
      <c r="B3529" s="31" t="s">
        <v>2634</v>
      </c>
      <c r="C3529" s="31" t="s">
        <v>2406</v>
      </c>
      <c r="D3529" s="41">
        <v>93.079679999999996</v>
      </c>
      <c r="E3529" s="31" t="s">
        <v>2407</v>
      </c>
      <c r="F3529" s="35" t="str">
        <f>INDEX('Crosswalk Particulates'!$B:$B,MATCH('2017 EPA Data'!A3529,'Crosswalk Particulates'!$A:$A,0))</f>
        <v>process-other-industry</v>
      </c>
      <c r="G3529" s="39">
        <f>INDEX('Crosswalk Particulates'!$E:$E,MATCH('2017 EPA Data'!$B3529,'Crosswalk Particulates'!$D:$D,0))</f>
        <v>0</v>
      </c>
      <c r="H3529" s="50">
        <f t="shared" si="55"/>
        <v>0</v>
      </c>
    </row>
    <row r="3530" spans="1:8" hidden="1">
      <c r="A3530" s="31" t="s">
        <v>2508</v>
      </c>
      <c r="B3530" s="31" t="s">
        <v>2628</v>
      </c>
      <c r="C3530" s="31" t="s">
        <v>2406</v>
      </c>
      <c r="D3530" s="41">
        <v>93.071600000000004</v>
      </c>
      <c r="E3530" s="31" t="s">
        <v>2407</v>
      </c>
      <c r="F3530" s="35" t="str">
        <f>INDEX('Crosswalk Particulates'!$B:$B,MATCH('2017 EPA Data'!A3530,'Crosswalk Particulates'!$A:$A,0))</f>
        <v>process-iron and steel-industry</v>
      </c>
      <c r="G3530" s="39">
        <f>INDEX('Crosswalk Particulates'!$E:$E,MATCH('2017 EPA Data'!$B3530,'Crosswalk Particulates'!$D:$D,0))</f>
        <v>0</v>
      </c>
      <c r="H3530" s="50">
        <f t="shared" si="55"/>
        <v>0</v>
      </c>
    </row>
    <row r="3531" spans="1:8" hidden="1">
      <c r="A3531" s="31" t="s">
        <v>2496</v>
      </c>
      <c r="B3531" s="31" t="s">
        <v>2541</v>
      </c>
      <c r="C3531" s="31" t="s">
        <v>2406</v>
      </c>
      <c r="D3531" s="41">
        <v>92.672520000000006</v>
      </c>
      <c r="E3531" s="31" t="s">
        <v>2407</v>
      </c>
      <c r="F3531" s="35" t="str">
        <f>INDEX('Crosswalk Particulates'!$B:$B,MATCH('2017 EPA Data'!A3531,'Crosswalk Particulates'!$A:$A,0))</f>
        <v>process-cement-industry</v>
      </c>
      <c r="G3531" s="39">
        <f>INDEX('Crosswalk Particulates'!$E:$E,MATCH('2017 EPA Data'!$B3531,'Crosswalk Particulates'!$D:$D,0))</f>
        <v>0</v>
      </c>
      <c r="H3531" s="50">
        <f t="shared" si="55"/>
        <v>0</v>
      </c>
    </row>
    <row r="3532" spans="1:8" hidden="1">
      <c r="A3532" s="31" t="s">
        <v>2434</v>
      </c>
      <c r="B3532" s="31" t="s">
        <v>2525</v>
      </c>
      <c r="C3532" s="31" t="s">
        <v>2406</v>
      </c>
      <c r="D3532" s="41">
        <v>92.499859936934541</v>
      </c>
      <c r="E3532" s="31" t="s">
        <v>2407</v>
      </c>
      <c r="F3532" s="35" t="str">
        <f>INDEX('Crosswalk Particulates'!$B:$B,MATCH('2017 EPA Data'!A3532,'Crosswalk Particulates'!$A:$A,0))</f>
        <v>Transportation Sector</v>
      </c>
      <c r="G3532" s="39">
        <f>INDEX('Crosswalk Particulates'!$E:$E,MATCH('2017 EPA Data'!$B3532,'Crosswalk Particulates'!$D:$D,0))</f>
        <v>0</v>
      </c>
      <c r="H3532" s="50">
        <f t="shared" si="55"/>
        <v>0</v>
      </c>
    </row>
    <row r="3533" spans="1:8" hidden="1">
      <c r="A3533" s="31" t="s">
        <v>2521</v>
      </c>
      <c r="B3533" s="31" t="s">
        <v>2510</v>
      </c>
      <c r="C3533" s="31" t="s">
        <v>2406</v>
      </c>
      <c r="D3533" s="41">
        <v>92.398630322450714</v>
      </c>
      <c r="E3533" s="31" t="s">
        <v>2407</v>
      </c>
      <c r="F3533" s="35" t="str">
        <f>INDEX('Crosswalk Particulates'!$B:$B,MATCH('2017 EPA Data'!A3533,'Crosswalk Particulates'!$A:$A,0))</f>
        <v>industry-fuel-other</v>
      </c>
      <c r="G3533" s="39">
        <f>INDEX('Crosswalk Particulates'!$E:$E,MATCH('2017 EPA Data'!$B3533,'Crosswalk Particulates'!$D:$D,0))</f>
        <v>0</v>
      </c>
      <c r="H3533" s="50">
        <f t="shared" si="55"/>
        <v>0</v>
      </c>
    </row>
    <row r="3534" spans="1:8" hidden="1">
      <c r="A3534" s="31" t="s">
        <v>2508</v>
      </c>
      <c r="B3534" s="31" t="s">
        <v>2619</v>
      </c>
      <c r="C3534" s="31" t="s">
        <v>2406</v>
      </c>
      <c r="D3534" s="41">
        <v>91.6982</v>
      </c>
      <c r="E3534" s="31" t="s">
        <v>2407</v>
      </c>
      <c r="F3534" s="35" t="str">
        <f>INDEX('Crosswalk Particulates'!$B:$B,MATCH('2017 EPA Data'!A3534,'Crosswalk Particulates'!$A:$A,0))</f>
        <v>process-iron and steel-industry</v>
      </c>
      <c r="G3534" s="39">
        <f>INDEX('Crosswalk Particulates'!$E:$E,MATCH('2017 EPA Data'!$B3534,'Crosswalk Particulates'!$D:$D,0))</f>
        <v>0</v>
      </c>
      <c r="H3534" s="50">
        <f t="shared" si="55"/>
        <v>0</v>
      </c>
    </row>
    <row r="3535" spans="1:8" hidden="1">
      <c r="A3535" s="31" t="s">
        <v>2520</v>
      </c>
      <c r="B3535" s="31" t="s">
        <v>2615</v>
      </c>
      <c r="C3535" s="31" t="s">
        <v>2406</v>
      </c>
      <c r="D3535" s="41">
        <v>91.424212229559998</v>
      </c>
      <c r="E3535" s="31" t="s">
        <v>2407</v>
      </c>
      <c r="F3535" s="35" t="str">
        <f>INDEX('Crosswalk Particulates'!$B:$B,MATCH('2017 EPA Data'!A3535,'Crosswalk Particulates'!$A:$A,0))</f>
        <v>Residential Buildings Sector</v>
      </c>
      <c r="G3535" s="39">
        <f>INDEX('Crosswalk Particulates'!$E:$E,MATCH('2017 EPA Data'!$B3535,'Crosswalk Particulates'!$D:$D,0))</f>
        <v>0</v>
      </c>
      <c r="H3535" s="50">
        <f t="shared" si="55"/>
        <v>0</v>
      </c>
    </row>
    <row r="3536" spans="1:8" hidden="1">
      <c r="A3536" s="31" t="s">
        <v>2458</v>
      </c>
      <c r="B3536" s="31" t="s">
        <v>2618</v>
      </c>
      <c r="C3536" s="31" t="s">
        <v>2406</v>
      </c>
      <c r="D3536" s="41">
        <v>90.881545103607593</v>
      </c>
      <c r="E3536" s="31" t="s">
        <v>2407</v>
      </c>
      <c r="F3536" s="35" t="str">
        <f>INDEX('Crosswalk Particulates'!$B:$B,MATCH('2017 EPA Data'!A3536,'Crosswalk Particulates'!$A:$A,0))</f>
        <v>Transportation Sector</v>
      </c>
      <c r="G3536" s="39">
        <f>INDEX('Crosswalk Particulates'!$E:$E,MATCH('2017 EPA Data'!$B3536,'Crosswalk Particulates'!$D:$D,0))</f>
        <v>0</v>
      </c>
      <c r="H3536" s="50">
        <f t="shared" si="55"/>
        <v>0</v>
      </c>
    </row>
    <row r="3537" spans="1:8" hidden="1">
      <c r="A3537" s="31" t="s">
        <v>2471</v>
      </c>
      <c r="B3537" s="31" t="s">
        <v>2606</v>
      </c>
      <c r="C3537" s="31" t="s">
        <v>2406</v>
      </c>
      <c r="D3537" s="41">
        <v>90.671859007999998</v>
      </c>
      <c r="E3537" s="31" t="s">
        <v>2407</v>
      </c>
      <c r="F3537" s="35" t="str">
        <f>INDEX('Crosswalk Particulates'!$B:$B,MATCH('2017 EPA Data'!A3537,'Crosswalk Particulates'!$A:$A,0))</f>
        <v>Commercial Buildings Sector</v>
      </c>
      <c r="G3537" s="39">
        <f>INDEX('Crosswalk Particulates'!$E:$E,MATCH('2017 EPA Data'!$B3537,'Crosswalk Particulates'!$D:$D,0))</f>
        <v>0</v>
      </c>
      <c r="H3537" s="50">
        <f t="shared" si="55"/>
        <v>0</v>
      </c>
    </row>
    <row r="3538" spans="1:8" hidden="1">
      <c r="A3538" s="31" t="s">
        <v>2440</v>
      </c>
      <c r="B3538" s="31" t="s">
        <v>2568</v>
      </c>
      <c r="C3538" s="31" t="s">
        <v>2406</v>
      </c>
      <c r="D3538" s="41">
        <v>90.630290000000002</v>
      </c>
      <c r="E3538" s="31" t="s">
        <v>2407</v>
      </c>
      <c r="F3538" s="35" t="str">
        <f>INDEX('Crosswalk Particulates'!$B:$B,MATCH('2017 EPA Data'!A3538,'Crosswalk Particulates'!$A:$A,0))</f>
        <v>industry-fuel-natural gas</v>
      </c>
      <c r="G3538" s="39">
        <f>INDEX('Crosswalk Particulates'!$E:$E,MATCH('2017 EPA Data'!$B3538,'Crosswalk Particulates'!$D:$D,0))</f>
        <v>0</v>
      </c>
      <c r="H3538" s="50">
        <f t="shared" si="55"/>
        <v>0</v>
      </c>
    </row>
    <row r="3539" spans="1:8" hidden="1">
      <c r="A3539" s="31" t="s">
        <v>2553</v>
      </c>
      <c r="B3539" s="31" t="s">
        <v>2617</v>
      </c>
      <c r="C3539" s="31" t="s">
        <v>2406</v>
      </c>
      <c r="D3539" s="41">
        <v>90.270959997649172</v>
      </c>
      <c r="E3539" s="31" t="s">
        <v>2407</v>
      </c>
      <c r="F3539" s="35" t="str">
        <f>INDEX('Crosswalk Particulates'!$B:$B,MATCH('2017 EPA Data'!A3539,'Crosswalk Particulates'!$A:$A,0))</f>
        <v>Commercial Buildings Sector</v>
      </c>
      <c r="G3539" s="39">
        <f>INDEX('Crosswalk Particulates'!$E:$E,MATCH('2017 EPA Data'!$B3539,'Crosswalk Particulates'!$D:$D,0))</f>
        <v>0</v>
      </c>
      <c r="H3539" s="50">
        <f t="shared" si="55"/>
        <v>0</v>
      </c>
    </row>
    <row r="3540" spans="1:8" hidden="1">
      <c r="A3540" s="31" t="s">
        <v>2408</v>
      </c>
      <c r="B3540" s="31" t="s">
        <v>2669</v>
      </c>
      <c r="C3540" s="31" t="s">
        <v>2406</v>
      </c>
      <c r="D3540" s="41">
        <v>89.782089066400005</v>
      </c>
      <c r="E3540" s="31" t="s">
        <v>2407</v>
      </c>
      <c r="F3540" s="35" t="str">
        <f>INDEX('Crosswalk Particulates'!$B:$B,MATCH('2017 EPA Data'!A3540,'Crosswalk Particulates'!$A:$A,0))</f>
        <v>process-other-industry</v>
      </c>
      <c r="G3540" s="39">
        <f>INDEX('Crosswalk Particulates'!$E:$E,MATCH('2017 EPA Data'!$B3540,'Crosswalk Particulates'!$D:$D,0))</f>
        <v>0</v>
      </c>
      <c r="H3540" s="50">
        <f t="shared" si="55"/>
        <v>0</v>
      </c>
    </row>
    <row r="3541" spans="1:8" hidden="1">
      <c r="A3541" s="31" t="s">
        <v>2558</v>
      </c>
      <c r="B3541" s="31" t="s">
        <v>2548</v>
      </c>
      <c r="C3541" s="31" t="s">
        <v>2406</v>
      </c>
      <c r="D3541" s="41">
        <v>89.402816916772295</v>
      </c>
      <c r="E3541" s="31" t="s">
        <v>2407</v>
      </c>
      <c r="F3541" s="35" t="str">
        <f>INDEX('Crosswalk Particulates'!$B:$B,MATCH('2017 EPA Data'!A3541,'Crosswalk Particulates'!$A:$A,0))</f>
        <v>Commercial Buildings Sector</v>
      </c>
      <c r="G3541" s="39">
        <f>INDEX('Crosswalk Particulates'!$E:$E,MATCH('2017 EPA Data'!$B3541,'Crosswalk Particulates'!$D:$D,0))</f>
        <v>0</v>
      </c>
      <c r="H3541" s="50">
        <f t="shared" si="55"/>
        <v>0</v>
      </c>
    </row>
    <row r="3542" spans="1:8" hidden="1">
      <c r="A3542" s="31" t="s">
        <v>2508</v>
      </c>
      <c r="B3542" s="31" t="s">
        <v>2561</v>
      </c>
      <c r="C3542" s="31" t="s">
        <v>2406</v>
      </c>
      <c r="D3542" s="41">
        <v>89.353319999999997</v>
      </c>
      <c r="E3542" s="31" t="s">
        <v>2407</v>
      </c>
      <c r="F3542" s="35" t="str">
        <f>INDEX('Crosswalk Particulates'!$B:$B,MATCH('2017 EPA Data'!A3542,'Crosswalk Particulates'!$A:$A,0))</f>
        <v>process-iron and steel-industry</v>
      </c>
      <c r="G3542" s="39">
        <f>INDEX('Crosswalk Particulates'!$E:$E,MATCH('2017 EPA Data'!$B3542,'Crosswalk Particulates'!$D:$D,0))</f>
        <v>0</v>
      </c>
      <c r="H3542" s="50">
        <f t="shared" si="55"/>
        <v>0</v>
      </c>
    </row>
    <row r="3543" spans="1:8" hidden="1">
      <c r="A3543" s="31" t="s">
        <v>2489</v>
      </c>
      <c r="B3543" s="31" t="s">
        <v>2677</v>
      </c>
      <c r="C3543" s="31" t="s">
        <v>2406</v>
      </c>
      <c r="D3543" s="41">
        <v>89.288374000000005</v>
      </c>
      <c r="E3543" s="31" t="s">
        <v>2407</v>
      </c>
      <c r="F3543" s="35" t="str">
        <f>INDEX('Crosswalk Particulates'!$B:$B,MATCH('2017 EPA Data'!A3543,'Crosswalk Particulates'!$A:$A,0))</f>
        <v>industry-fuel-biomass</v>
      </c>
      <c r="G3543" s="39">
        <f>INDEX('Crosswalk Particulates'!$E:$E,MATCH('2017 EPA Data'!$B3543,'Crosswalk Particulates'!$D:$D,0))</f>
        <v>0</v>
      </c>
      <c r="H3543" s="50">
        <f t="shared" si="55"/>
        <v>0</v>
      </c>
    </row>
    <row r="3544" spans="1:8" hidden="1">
      <c r="A3544" s="31" t="s">
        <v>2448</v>
      </c>
      <c r="B3544" s="31" t="s">
        <v>2579</v>
      </c>
      <c r="C3544" s="31" t="s">
        <v>2406</v>
      </c>
      <c r="D3544" s="41">
        <v>88.822335658292005</v>
      </c>
      <c r="E3544" s="31" t="s">
        <v>2407</v>
      </c>
      <c r="F3544" s="35" t="str">
        <f>INDEX('Crosswalk Particulates'!$B:$B,MATCH('2017 EPA Data'!A3544,'Crosswalk Particulates'!$A:$A,0))</f>
        <v>process-waste-industry</v>
      </c>
      <c r="G3544" s="39">
        <f>INDEX('Crosswalk Particulates'!$E:$E,MATCH('2017 EPA Data'!$B3544,'Crosswalk Particulates'!$D:$D,0))</f>
        <v>0</v>
      </c>
      <c r="H3544" s="50">
        <f t="shared" si="55"/>
        <v>0</v>
      </c>
    </row>
    <row r="3545" spans="1:8" hidden="1">
      <c r="A3545" s="31" t="s">
        <v>2471</v>
      </c>
      <c r="B3545" s="31" t="s">
        <v>2551</v>
      </c>
      <c r="C3545" s="31" t="s">
        <v>2406</v>
      </c>
      <c r="D3545" s="41">
        <v>88.748186008904639</v>
      </c>
      <c r="E3545" s="31" t="s">
        <v>2407</v>
      </c>
      <c r="F3545" s="35" t="str">
        <f>INDEX('Crosswalk Particulates'!$B:$B,MATCH('2017 EPA Data'!A3545,'Crosswalk Particulates'!$A:$A,0))</f>
        <v>Commercial Buildings Sector</v>
      </c>
      <c r="G3545" s="39">
        <f>INDEX('Crosswalk Particulates'!$E:$E,MATCH('2017 EPA Data'!$B3545,'Crosswalk Particulates'!$D:$D,0))</f>
        <v>0</v>
      </c>
      <c r="H3545" s="50">
        <f t="shared" si="55"/>
        <v>0</v>
      </c>
    </row>
    <row r="3546" spans="1:8" hidden="1">
      <c r="A3546" s="31" t="s">
        <v>2470</v>
      </c>
      <c r="B3546" s="31" t="s">
        <v>2487</v>
      </c>
      <c r="C3546" s="31" t="s">
        <v>2406</v>
      </c>
      <c r="D3546" s="41">
        <v>88.532989999999998</v>
      </c>
      <c r="E3546" s="31" t="s">
        <v>2407</v>
      </c>
      <c r="F3546" s="35" t="str">
        <f>INDEX('Crosswalk Particulates'!$B:$B,MATCH('2017 EPA Data'!A3546,'Crosswalk Particulates'!$A:$A,0))</f>
        <v>Electricity Sector</v>
      </c>
      <c r="G3546" s="39">
        <f>INDEX('Crosswalk Particulates'!$E:$E,MATCH('2017 EPA Data'!$B3546,'Crosswalk Particulates'!$D:$D,0))</f>
        <v>0</v>
      </c>
      <c r="H3546" s="50">
        <f t="shared" si="55"/>
        <v>0</v>
      </c>
    </row>
    <row r="3547" spans="1:8" hidden="1">
      <c r="A3547" s="31" t="s">
        <v>2442</v>
      </c>
      <c r="B3547" s="31" t="s">
        <v>2646</v>
      </c>
      <c r="C3547" s="31" t="s">
        <v>2406</v>
      </c>
      <c r="D3547" s="41">
        <v>88.391999999999996</v>
      </c>
      <c r="E3547" s="31" t="s">
        <v>2407</v>
      </c>
      <c r="F3547" s="35" t="str">
        <f>INDEX('Crosswalk Particulates'!$B:$B,MATCH('2017 EPA Data'!A3547,'Crosswalk Particulates'!$A:$A,0))</f>
        <v>process-other-industry</v>
      </c>
      <c r="G3547" s="39">
        <f>INDEX('Crosswalk Particulates'!$E:$E,MATCH('2017 EPA Data'!$B3547,'Crosswalk Particulates'!$D:$D,0))</f>
        <v>0</v>
      </c>
      <c r="H3547" s="50">
        <f t="shared" si="55"/>
        <v>0</v>
      </c>
    </row>
    <row r="3548" spans="1:8" hidden="1">
      <c r="A3548" s="31" t="s">
        <v>2471</v>
      </c>
      <c r="B3548" s="31" t="s">
        <v>2531</v>
      </c>
      <c r="C3548" s="31" t="s">
        <v>2406</v>
      </c>
      <c r="D3548" s="41">
        <v>88.083994701999998</v>
      </c>
      <c r="E3548" s="31" t="s">
        <v>2407</v>
      </c>
      <c r="F3548" s="35" t="str">
        <f>INDEX('Crosswalk Particulates'!$B:$B,MATCH('2017 EPA Data'!A3548,'Crosswalk Particulates'!$A:$A,0))</f>
        <v>Commercial Buildings Sector</v>
      </c>
      <c r="G3548" s="39">
        <f>INDEX('Crosswalk Particulates'!$E:$E,MATCH('2017 EPA Data'!$B3548,'Crosswalk Particulates'!$D:$D,0))</f>
        <v>0</v>
      </c>
      <c r="H3548" s="50">
        <f t="shared" si="55"/>
        <v>0</v>
      </c>
    </row>
    <row r="3549" spans="1:8" hidden="1">
      <c r="A3549" s="31" t="s">
        <v>2558</v>
      </c>
      <c r="B3549" s="31" t="s">
        <v>2447</v>
      </c>
      <c r="C3549" s="31" t="s">
        <v>2406</v>
      </c>
      <c r="D3549" s="41">
        <v>87.657803917999999</v>
      </c>
      <c r="E3549" s="31" t="s">
        <v>2407</v>
      </c>
      <c r="F3549" s="35" t="str">
        <f>INDEX('Crosswalk Particulates'!$B:$B,MATCH('2017 EPA Data'!A3549,'Crosswalk Particulates'!$A:$A,0))</f>
        <v>Commercial Buildings Sector</v>
      </c>
      <c r="G3549" s="39">
        <f>INDEX('Crosswalk Particulates'!$E:$E,MATCH('2017 EPA Data'!$B3549,'Crosswalk Particulates'!$D:$D,0))</f>
        <v>0</v>
      </c>
      <c r="H3549" s="50">
        <f t="shared" si="55"/>
        <v>0</v>
      </c>
    </row>
    <row r="3550" spans="1:8" hidden="1">
      <c r="A3550" s="31" t="s">
        <v>2471</v>
      </c>
      <c r="B3550" s="31" t="s">
        <v>2555</v>
      </c>
      <c r="C3550" s="31" t="s">
        <v>2406</v>
      </c>
      <c r="D3550" s="41">
        <v>87.444000000000003</v>
      </c>
      <c r="E3550" s="31" t="s">
        <v>2407</v>
      </c>
      <c r="F3550" s="35" t="str">
        <f>INDEX('Crosswalk Particulates'!$B:$B,MATCH('2017 EPA Data'!A3550,'Crosswalk Particulates'!$A:$A,0))</f>
        <v>Commercial Buildings Sector</v>
      </c>
      <c r="G3550" s="39">
        <f>INDEX('Crosswalk Particulates'!$E:$E,MATCH('2017 EPA Data'!$B3550,'Crosswalk Particulates'!$D:$D,0))</f>
        <v>0</v>
      </c>
      <c r="H3550" s="50">
        <f t="shared" si="55"/>
        <v>0</v>
      </c>
    </row>
    <row r="3551" spans="1:8" hidden="1">
      <c r="A3551" s="31" t="s">
        <v>2485</v>
      </c>
      <c r="B3551" s="31" t="s">
        <v>2676</v>
      </c>
      <c r="C3551" s="31" t="s">
        <v>2406</v>
      </c>
      <c r="D3551" s="41">
        <v>87.061112126937999</v>
      </c>
      <c r="E3551" s="31" t="s">
        <v>2407</v>
      </c>
      <c r="F3551" s="35" t="str">
        <f>INDEX('Crosswalk Particulates'!$B:$B,MATCH('2017 EPA Data'!A3551,'Crosswalk Particulates'!$A:$A,0))</f>
        <v>industry-fuel-coal</v>
      </c>
      <c r="G3551" s="39">
        <f>INDEX('Crosswalk Particulates'!$E:$E,MATCH('2017 EPA Data'!$B3551,'Crosswalk Particulates'!$D:$D,0))</f>
        <v>0</v>
      </c>
      <c r="H3551" s="50">
        <f t="shared" si="55"/>
        <v>0</v>
      </c>
    </row>
    <row r="3552" spans="1:8" hidden="1">
      <c r="A3552" s="31" t="s">
        <v>2496</v>
      </c>
      <c r="B3552" s="31" t="s">
        <v>2567</v>
      </c>
      <c r="C3552" s="31" t="s">
        <v>2406</v>
      </c>
      <c r="D3552" s="41">
        <v>87.033929999999998</v>
      </c>
      <c r="E3552" s="31" t="s">
        <v>2407</v>
      </c>
      <c r="F3552" s="35" t="str">
        <f>INDEX('Crosswalk Particulates'!$B:$B,MATCH('2017 EPA Data'!A3552,'Crosswalk Particulates'!$A:$A,0))</f>
        <v>process-cement-industry</v>
      </c>
      <c r="G3552" s="39">
        <f>INDEX('Crosswalk Particulates'!$E:$E,MATCH('2017 EPA Data'!$B3552,'Crosswalk Particulates'!$D:$D,0))</f>
        <v>0</v>
      </c>
      <c r="H3552" s="50">
        <f t="shared" si="55"/>
        <v>0</v>
      </c>
    </row>
    <row r="3553" spans="1:8" hidden="1">
      <c r="A3553" s="31" t="s">
        <v>2444</v>
      </c>
      <c r="B3553" s="31" t="s">
        <v>2479</v>
      </c>
      <c r="C3553" s="31" t="s">
        <v>2446</v>
      </c>
      <c r="D3553" s="41">
        <v>86.826892426000001</v>
      </c>
      <c r="E3553" s="31" t="s">
        <v>2411</v>
      </c>
      <c r="F3553" s="35" t="str">
        <f>INDEX('Crosswalk Particulates'!$B:$B,MATCH('2017 EPA Data'!A3553,'Crosswalk Particulates'!$A:$A,0))</f>
        <v>process-other-industry</v>
      </c>
      <c r="G3553" s="39" t="str">
        <f>INDEX('Crosswalk Particulates'!$E:$E,MATCH('2017 EPA Data'!$B3553,'Crosswalk Particulates'!$D:$D,0))</f>
        <v>PM10</v>
      </c>
      <c r="H3553" s="50">
        <f t="shared" si="55"/>
        <v>78768125.505529314</v>
      </c>
    </row>
    <row r="3554" spans="1:8" hidden="1">
      <c r="A3554" s="31" t="s">
        <v>2544</v>
      </c>
      <c r="B3554" s="31" t="s">
        <v>2509</v>
      </c>
      <c r="C3554" s="31" t="s">
        <v>2406</v>
      </c>
      <c r="D3554" s="41">
        <v>86.420625581560444</v>
      </c>
      <c r="E3554" s="31" t="s">
        <v>2407</v>
      </c>
      <c r="F3554" s="35" t="str">
        <f>INDEX('Crosswalk Particulates'!$B:$B,MATCH('2017 EPA Data'!A3554,'Crosswalk Particulates'!$A:$A,0))</f>
        <v>Commercial Buildings Sector</v>
      </c>
      <c r="G3554" s="39">
        <f>INDEX('Crosswalk Particulates'!$E:$E,MATCH('2017 EPA Data'!$B3554,'Crosswalk Particulates'!$D:$D,0))</f>
        <v>0</v>
      </c>
      <c r="H3554" s="50">
        <f t="shared" si="55"/>
        <v>0</v>
      </c>
    </row>
    <row r="3555" spans="1:8" hidden="1">
      <c r="A3555" s="31" t="s">
        <v>2408</v>
      </c>
      <c r="B3555" s="31" t="s">
        <v>2702</v>
      </c>
      <c r="C3555" s="31" t="s">
        <v>2406</v>
      </c>
      <c r="D3555" s="41">
        <v>85.820779999999999</v>
      </c>
      <c r="E3555" s="31" t="s">
        <v>2407</v>
      </c>
      <c r="F3555" s="35" t="str">
        <f>INDEX('Crosswalk Particulates'!$B:$B,MATCH('2017 EPA Data'!A3555,'Crosswalk Particulates'!$A:$A,0))</f>
        <v>process-other-industry</v>
      </c>
      <c r="G3555" s="39">
        <f>INDEX('Crosswalk Particulates'!$E:$E,MATCH('2017 EPA Data'!$B3555,'Crosswalk Particulates'!$D:$D,0))</f>
        <v>0</v>
      </c>
      <c r="H3555" s="50">
        <f t="shared" si="55"/>
        <v>0</v>
      </c>
    </row>
    <row r="3556" spans="1:8" hidden="1">
      <c r="A3556" s="31" t="s">
        <v>2408</v>
      </c>
      <c r="B3556" s="31" t="s">
        <v>2608</v>
      </c>
      <c r="C3556" s="31" t="s">
        <v>2406</v>
      </c>
      <c r="D3556" s="41">
        <v>85.617418697999994</v>
      </c>
      <c r="E3556" s="31" t="s">
        <v>2407</v>
      </c>
      <c r="F3556" s="35" t="str">
        <f>INDEX('Crosswalk Particulates'!$B:$B,MATCH('2017 EPA Data'!A3556,'Crosswalk Particulates'!$A:$A,0))</f>
        <v>process-other-industry</v>
      </c>
      <c r="G3556" s="39">
        <f>INDEX('Crosswalk Particulates'!$E:$E,MATCH('2017 EPA Data'!$B3556,'Crosswalk Particulates'!$D:$D,0))</f>
        <v>0</v>
      </c>
      <c r="H3556" s="50">
        <f t="shared" si="55"/>
        <v>0</v>
      </c>
    </row>
    <row r="3557" spans="1:8" hidden="1">
      <c r="A3557" s="31" t="s">
        <v>2491</v>
      </c>
      <c r="B3557" s="31" t="s">
        <v>2621</v>
      </c>
      <c r="D3557" s="41">
        <v>85.477153614116247</v>
      </c>
      <c r="E3557" s="31" t="s">
        <v>2411</v>
      </c>
      <c r="F3557" s="35" t="str">
        <f>INDEX('Crosswalk Particulates'!$B:$B,MATCH('2017 EPA Data'!A3557,'Crosswalk Particulates'!$A:$A,0))</f>
        <v>process-other-industry</v>
      </c>
      <c r="G3557" s="39">
        <f>INDEX('Crosswalk Particulates'!$E:$E,MATCH('2017 EPA Data'!$B3557,'Crosswalk Particulates'!$D:$D,0))</f>
        <v>0</v>
      </c>
      <c r="H3557" s="50">
        <f t="shared" si="55"/>
        <v>77543661.5962082</v>
      </c>
    </row>
    <row r="3558" spans="1:8" hidden="1">
      <c r="A3558" s="31" t="s">
        <v>2427</v>
      </c>
      <c r="B3558" s="31" t="s">
        <v>2568</v>
      </c>
      <c r="C3558" s="31" t="s">
        <v>2406</v>
      </c>
      <c r="D3558" s="41">
        <v>85.38</v>
      </c>
      <c r="E3558" s="31" t="s">
        <v>2407</v>
      </c>
      <c r="F3558" s="35" t="str">
        <f>INDEX('Crosswalk Particulates'!$B:$B,MATCH('2017 EPA Data'!A3558,'Crosswalk Particulates'!$A:$A,0))</f>
        <v>process-other-industry</v>
      </c>
      <c r="G3558" s="39">
        <f>INDEX('Crosswalk Particulates'!$E:$E,MATCH('2017 EPA Data'!$B3558,'Crosswalk Particulates'!$D:$D,0))</f>
        <v>0</v>
      </c>
      <c r="H3558" s="50">
        <f t="shared" si="55"/>
        <v>0</v>
      </c>
    </row>
    <row r="3559" spans="1:8" hidden="1">
      <c r="A3559" s="31" t="s">
        <v>2408</v>
      </c>
      <c r="B3559" s="31" t="s">
        <v>2522</v>
      </c>
      <c r="C3559" s="31" t="s">
        <v>2406</v>
      </c>
      <c r="D3559" s="41">
        <v>85.22</v>
      </c>
      <c r="E3559" s="31" t="s">
        <v>2407</v>
      </c>
      <c r="F3559" s="35" t="str">
        <f>INDEX('Crosswalk Particulates'!$B:$B,MATCH('2017 EPA Data'!A3559,'Crosswalk Particulates'!$A:$A,0))</f>
        <v>process-other-industry</v>
      </c>
      <c r="G3559" s="39">
        <f>INDEX('Crosswalk Particulates'!$E:$E,MATCH('2017 EPA Data'!$B3559,'Crosswalk Particulates'!$D:$D,0))</f>
        <v>0</v>
      </c>
      <c r="H3559" s="50">
        <f t="shared" si="55"/>
        <v>0</v>
      </c>
    </row>
    <row r="3560" spans="1:8" hidden="1">
      <c r="A3560" s="31" t="s">
        <v>2444</v>
      </c>
      <c r="B3560" s="31" t="s">
        <v>2499</v>
      </c>
      <c r="C3560" s="31" t="s">
        <v>2446</v>
      </c>
      <c r="D3560" s="41">
        <v>85.207439691489995</v>
      </c>
      <c r="E3560" s="31" t="s">
        <v>2411</v>
      </c>
      <c r="F3560" s="35" t="str">
        <f>INDEX('Crosswalk Particulates'!$B:$B,MATCH('2017 EPA Data'!A3560,'Crosswalk Particulates'!$A:$A,0))</f>
        <v>process-other-industry</v>
      </c>
      <c r="G3560" s="39" t="str">
        <f>INDEX('Crosswalk Particulates'!$E:$E,MATCH('2017 EPA Data'!$B3560,'Crosswalk Particulates'!$D:$D,0))</f>
        <v>PM25</v>
      </c>
      <c r="H3560" s="50">
        <f t="shared" si="55"/>
        <v>77298980.950449511</v>
      </c>
    </row>
    <row r="3561" spans="1:8" hidden="1">
      <c r="A3561" s="31" t="s">
        <v>2435</v>
      </c>
      <c r="B3561" s="31" t="s">
        <v>2556</v>
      </c>
      <c r="C3561" s="31" t="s">
        <v>2406</v>
      </c>
      <c r="D3561" s="41">
        <v>85.193016631999996</v>
      </c>
      <c r="E3561" s="31" t="s">
        <v>2407</v>
      </c>
      <c r="F3561" s="35" t="str">
        <f>INDEX('Crosswalk Particulates'!$B:$B,MATCH('2017 EPA Data'!A3561,'Crosswalk Particulates'!$A:$A,0))</f>
        <v>process-other-industry</v>
      </c>
      <c r="G3561" s="39">
        <f>INDEX('Crosswalk Particulates'!$E:$E,MATCH('2017 EPA Data'!$B3561,'Crosswalk Particulates'!$D:$D,0))</f>
        <v>0</v>
      </c>
      <c r="H3561" s="50">
        <f t="shared" si="55"/>
        <v>0</v>
      </c>
    </row>
    <row r="3562" spans="1:8" hidden="1">
      <c r="A3562" s="31" t="s">
        <v>2448</v>
      </c>
      <c r="B3562" s="31" t="s">
        <v>2565</v>
      </c>
      <c r="C3562" s="31" t="s">
        <v>2406</v>
      </c>
      <c r="D3562" s="41">
        <v>85.124000312000007</v>
      </c>
      <c r="E3562" s="31" t="s">
        <v>2407</v>
      </c>
      <c r="F3562" s="35" t="str">
        <f>INDEX('Crosswalk Particulates'!$B:$B,MATCH('2017 EPA Data'!A3562,'Crosswalk Particulates'!$A:$A,0))</f>
        <v>process-waste-industry</v>
      </c>
      <c r="G3562" s="39">
        <f>INDEX('Crosswalk Particulates'!$E:$E,MATCH('2017 EPA Data'!$B3562,'Crosswalk Particulates'!$D:$D,0))</f>
        <v>0</v>
      </c>
      <c r="H3562" s="50">
        <f t="shared" si="55"/>
        <v>0</v>
      </c>
    </row>
    <row r="3563" spans="1:8" hidden="1">
      <c r="A3563" s="31" t="s">
        <v>2497</v>
      </c>
      <c r="B3563" s="31" t="s">
        <v>2562</v>
      </c>
      <c r="C3563" s="31" t="s">
        <v>2406</v>
      </c>
      <c r="D3563" s="41">
        <v>84.525242579999997</v>
      </c>
      <c r="E3563" s="31" t="s">
        <v>2407</v>
      </c>
      <c r="F3563" s="35" t="str">
        <f>INDEX('Crosswalk Particulates'!$B:$B,MATCH('2017 EPA Data'!A3563,'Crosswalk Particulates'!$A:$A,0))</f>
        <v>Electricity Sector</v>
      </c>
      <c r="G3563" s="39">
        <f>INDEX('Crosswalk Particulates'!$E:$E,MATCH('2017 EPA Data'!$B3563,'Crosswalk Particulates'!$D:$D,0))</f>
        <v>0</v>
      </c>
      <c r="H3563" s="50">
        <f t="shared" si="55"/>
        <v>0</v>
      </c>
    </row>
    <row r="3564" spans="1:8" hidden="1">
      <c r="A3564" s="31" t="s">
        <v>2448</v>
      </c>
      <c r="B3564" s="31" t="s">
        <v>2549</v>
      </c>
      <c r="C3564" s="31" t="s">
        <v>2406</v>
      </c>
      <c r="D3564" s="41">
        <v>84.325429999999997</v>
      </c>
      <c r="E3564" s="31" t="s">
        <v>2407</v>
      </c>
      <c r="F3564" s="35" t="str">
        <f>INDEX('Crosswalk Particulates'!$B:$B,MATCH('2017 EPA Data'!A3564,'Crosswalk Particulates'!$A:$A,0))</f>
        <v>process-waste-industry</v>
      </c>
      <c r="G3564" s="39">
        <f>INDEX('Crosswalk Particulates'!$E:$E,MATCH('2017 EPA Data'!$B3564,'Crosswalk Particulates'!$D:$D,0))</f>
        <v>0</v>
      </c>
      <c r="H3564" s="50">
        <f t="shared" si="55"/>
        <v>0</v>
      </c>
    </row>
    <row r="3565" spans="1:8" hidden="1">
      <c r="A3565" s="31" t="s">
        <v>2496</v>
      </c>
      <c r="B3565" s="31" t="s">
        <v>2510</v>
      </c>
      <c r="C3565" s="31" t="s">
        <v>2406</v>
      </c>
      <c r="D3565" s="41">
        <v>84.236596096</v>
      </c>
      <c r="E3565" s="31" t="s">
        <v>2407</v>
      </c>
      <c r="F3565" s="35" t="str">
        <f>INDEX('Crosswalk Particulates'!$B:$B,MATCH('2017 EPA Data'!A3565,'Crosswalk Particulates'!$A:$A,0))</f>
        <v>process-cement-industry</v>
      </c>
      <c r="G3565" s="39">
        <f>INDEX('Crosswalk Particulates'!$E:$E,MATCH('2017 EPA Data'!$B3565,'Crosswalk Particulates'!$D:$D,0))</f>
        <v>0</v>
      </c>
      <c r="H3565" s="50">
        <f t="shared" si="55"/>
        <v>0</v>
      </c>
    </row>
    <row r="3566" spans="1:8" hidden="1">
      <c r="A3566" s="31" t="s">
        <v>2508</v>
      </c>
      <c r="B3566" s="31" t="s">
        <v>2562</v>
      </c>
      <c r="C3566" s="31" t="s">
        <v>2406</v>
      </c>
      <c r="D3566" s="41">
        <v>84</v>
      </c>
      <c r="E3566" s="31" t="s">
        <v>2407</v>
      </c>
      <c r="F3566" s="35" t="str">
        <f>INDEX('Crosswalk Particulates'!$B:$B,MATCH('2017 EPA Data'!A3566,'Crosswalk Particulates'!$A:$A,0))</f>
        <v>process-iron and steel-industry</v>
      </c>
      <c r="G3566" s="39">
        <f>INDEX('Crosswalk Particulates'!$E:$E,MATCH('2017 EPA Data'!$B3566,'Crosswalk Particulates'!$D:$D,0))</f>
        <v>0</v>
      </c>
      <c r="H3566" s="50">
        <f t="shared" si="55"/>
        <v>0</v>
      </c>
    </row>
    <row r="3567" spans="1:8" hidden="1">
      <c r="A3567" s="31" t="s">
        <v>2516</v>
      </c>
      <c r="B3567" s="31" t="s">
        <v>2621</v>
      </c>
      <c r="D3567" s="41">
        <v>83.574703163807996</v>
      </c>
      <c r="E3567" s="31" t="s">
        <v>2411</v>
      </c>
      <c r="F3567" s="35" t="str">
        <f>INDEX('Crosswalk Particulates'!$B:$B,MATCH('2017 EPA Data'!A3567,'Crosswalk Particulates'!$A:$A,0))</f>
        <v>Other-EPA</v>
      </c>
      <c r="G3567" s="39">
        <f>INDEX('Crosswalk Particulates'!$E:$E,MATCH('2017 EPA Data'!$B3567,'Crosswalk Particulates'!$D:$D,0))</f>
        <v>0</v>
      </c>
      <c r="H3567" s="50">
        <f t="shared" si="55"/>
        <v>75817785.526583269</v>
      </c>
    </row>
    <row r="3568" spans="1:8" hidden="1">
      <c r="A3568" s="31" t="s">
        <v>2444</v>
      </c>
      <c r="B3568" s="31" t="s">
        <v>2449</v>
      </c>
      <c r="C3568" s="31" t="s">
        <v>2446</v>
      </c>
      <c r="D3568" s="41">
        <v>83.492778599999994</v>
      </c>
      <c r="E3568" s="31" t="s">
        <v>2411</v>
      </c>
      <c r="F3568" s="35" t="str">
        <f>INDEX('Crosswalk Particulates'!$B:$B,MATCH('2017 EPA Data'!A3568,'Crosswalk Particulates'!$A:$A,0))</f>
        <v>process-other-industry</v>
      </c>
      <c r="G3568" s="39" t="str">
        <f>INDEX('Crosswalk Particulates'!$E:$E,MATCH('2017 EPA Data'!$B3568,'Crosswalk Particulates'!$D:$D,0))</f>
        <v>CO</v>
      </c>
      <c r="H3568" s="50">
        <f t="shared" si="55"/>
        <v>75743464.72407943</v>
      </c>
    </row>
    <row r="3569" spans="1:8" hidden="1">
      <c r="A3569" s="31" t="s">
        <v>2481</v>
      </c>
      <c r="B3569" s="31" t="s">
        <v>2703</v>
      </c>
      <c r="C3569" s="31" t="s">
        <v>2406</v>
      </c>
      <c r="D3569" s="41">
        <v>83.38</v>
      </c>
      <c r="E3569" s="31" t="s">
        <v>2407</v>
      </c>
      <c r="F3569" s="35" t="str">
        <f>INDEX('Crosswalk Particulates'!$B:$B,MATCH('2017 EPA Data'!A3569,'Crosswalk Particulates'!$A:$A,0))</f>
        <v>process-ngps-industry</v>
      </c>
      <c r="G3569" s="39">
        <f>INDEX('Crosswalk Particulates'!$E:$E,MATCH('2017 EPA Data'!$B3569,'Crosswalk Particulates'!$D:$D,0))</f>
        <v>0</v>
      </c>
      <c r="H3569" s="50">
        <f t="shared" si="55"/>
        <v>0</v>
      </c>
    </row>
    <row r="3570" spans="1:8" hidden="1">
      <c r="A3570" s="31" t="s">
        <v>2508</v>
      </c>
      <c r="B3570" s="31" t="s">
        <v>2586</v>
      </c>
      <c r="C3570" s="31" t="s">
        <v>2406</v>
      </c>
      <c r="D3570" s="41">
        <v>83.028019999999998</v>
      </c>
      <c r="E3570" s="31" t="s">
        <v>2407</v>
      </c>
      <c r="F3570" s="35" t="str">
        <f>INDEX('Crosswalk Particulates'!$B:$B,MATCH('2017 EPA Data'!A3570,'Crosswalk Particulates'!$A:$A,0))</f>
        <v>process-iron and steel-industry</v>
      </c>
      <c r="G3570" s="39">
        <f>INDEX('Crosswalk Particulates'!$E:$E,MATCH('2017 EPA Data'!$B3570,'Crosswalk Particulates'!$D:$D,0))</f>
        <v>0</v>
      </c>
      <c r="H3570" s="50">
        <f t="shared" si="55"/>
        <v>0</v>
      </c>
    </row>
    <row r="3571" spans="1:8" hidden="1">
      <c r="A3571" s="31" t="s">
        <v>2612</v>
      </c>
      <c r="B3571" s="31" t="s">
        <v>2523</v>
      </c>
      <c r="D3571" s="41">
        <v>82.745193320753813</v>
      </c>
      <c r="E3571" s="31" t="s">
        <v>2411</v>
      </c>
      <c r="F3571" s="35" t="str">
        <f>INDEX('Crosswalk Particulates'!$B:$B,MATCH('2017 EPA Data'!A3571,'Crosswalk Particulates'!$A:$A,0))</f>
        <v>Residential Buildings Sector</v>
      </c>
      <c r="G3571" s="39" t="str">
        <f>INDEX('Crosswalk Particulates'!$E:$E,MATCH('2017 EPA Data'!$B3571,'Crosswalk Particulates'!$D:$D,0))</f>
        <v>OC</v>
      </c>
      <c r="H3571" s="50">
        <f t="shared" si="55"/>
        <v>75065265.960350379</v>
      </c>
    </row>
    <row r="3572" spans="1:8" hidden="1">
      <c r="A3572" s="31" t="s">
        <v>2481</v>
      </c>
      <c r="B3572" s="31" t="s">
        <v>2704</v>
      </c>
      <c r="C3572" s="31" t="s">
        <v>2406</v>
      </c>
      <c r="D3572" s="41">
        <v>82.38</v>
      </c>
      <c r="E3572" s="31" t="s">
        <v>2407</v>
      </c>
      <c r="F3572" s="35" t="str">
        <f>INDEX('Crosswalk Particulates'!$B:$B,MATCH('2017 EPA Data'!A3572,'Crosswalk Particulates'!$A:$A,0))</f>
        <v>process-ngps-industry</v>
      </c>
      <c r="G3572" s="39">
        <f>INDEX('Crosswalk Particulates'!$E:$E,MATCH('2017 EPA Data'!$B3572,'Crosswalk Particulates'!$D:$D,0))</f>
        <v>0</v>
      </c>
      <c r="H3572" s="50">
        <f t="shared" si="55"/>
        <v>0</v>
      </c>
    </row>
    <row r="3573" spans="1:8" hidden="1">
      <c r="A3573" s="31" t="s">
        <v>2497</v>
      </c>
      <c r="B3573" s="31" t="s">
        <v>2590</v>
      </c>
      <c r="C3573" s="31" t="s">
        <v>2406</v>
      </c>
      <c r="D3573" s="41">
        <v>82.356774000000001</v>
      </c>
      <c r="E3573" s="31" t="s">
        <v>2407</v>
      </c>
      <c r="F3573" s="35" t="str">
        <f>INDEX('Crosswalk Particulates'!$B:$B,MATCH('2017 EPA Data'!A3573,'Crosswalk Particulates'!$A:$A,0))</f>
        <v>Electricity Sector</v>
      </c>
      <c r="G3573" s="39">
        <f>INDEX('Crosswalk Particulates'!$E:$E,MATCH('2017 EPA Data'!$B3573,'Crosswalk Particulates'!$D:$D,0))</f>
        <v>0</v>
      </c>
      <c r="H3573" s="50">
        <f t="shared" si="55"/>
        <v>0</v>
      </c>
    </row>
    <row r="3574" spans="1:8" hidden="1">
      <c r="A3574" s="31" t="s">
        <v>2521</v>
      </c>
      <c r="B3574" s="31" t="s">
        <v>2631</v>
      </c>
      <c r="C3574" s="31" t="s">
        <v>2406</v>
      </c>
      <c r="D3574" s="41">
        <v>82</v>
      </c>
      <c r="E3574" s="31" t="s">
        <v>2407</v>
      </c>
      <c r="F3574" s="35" t="str">
        <f>INDEX('Crosswalk Particulates'!$B:$B,MATCH('2017 EPA Data'!A3574,'Crosswalk Particulates'!$A:$A,0))</f>
        <v>industry-fuel-other</v>
      </c>
      <c r="G3574" s="39">
        <f>INDEX('Crosswalk Particulates'!$E:$E,MATCH('2017 EPA Data'!$B3574,'Crosswalk Particulates'!$D:$D,0))</f>
        <v>0</v>
      </c>
      <c r="H3574" s="50">
        <f t="shared" si="55"/>
        <v>0</v>
      </c>
    </row>
    <row r="3575" spans="1:8" hidden="1">
      <c r="A3575" s="31" t="s">
        <v>2518</v>
      </c>
      <c r="B3575" s="31" t="s">
        <v>2500</v>
      </c>
      <c r="C3575" s="31" t="s">
        <v>2406</v>
      </c>
      <c r="D3575" s="41">
        <v>81.532290000000003</v>
      </c>
      <c r="E3575" s="31" t="s">
        <v>2407</v>
      </c>
      <c r="F3575" s="35" t="str">
        <f>INDEX('Crosswalk Particulates'!$B:$B,MATCH('2017 EPA Data'!A3575,'Crosswalk Particulates'!$A:$A,0))</f>
        <v>industry-fuel-oil</v>
      </c>
      <c r="G3575" s="39">
        <f>INDEX('Crosswalk Particulates'!$E:$E,MATCH('2017 EPA Data'!$B3575,'Crosswalk Particulates'!$D:$D,0))</f>
        <v>0</v>
      </c>
      <c r="H3575" s="50">
        <f t="shared" si="55"/>
        <v>0</v>
      </c>
    </row>
    <row r="3576" spans="1:8" hidden="1">
      <c r="A3576" s="31" t="s">
        <v>2475</v>
      </c>
      <c r="B3576" s="31" t="s">
        <v>2596</v>
      </c>
      <c r="C3576" s="31" t="s">
        <v>2406</v>
      </c>
      <c r="D3576" s="41">
        <v>81.400000000000006</v>
      </c>
      <c r="E3576" s="31" t="s">
        <v>2407</v>
      </c>
      <c r="F3576" s="35" t="str">
        <f>INDEX('Crosswalk Particulates'!$B:$B,MATCH('2017 EPA Data'!A3576,'Crosswalk Particulates'!$A:$A,0))</f>
        <v>process-other-industry</v>
      </c>
      <c r="G3576" s="39">
        <f>INDEX('Crosswalk Particulates'!$E:$E,MATCH('2017 EPA Data'!$B3576,'Crosswalk Particulates'!$D:$D,0))</f>
        <v>0</v>
      </c>
      <c r="H3576" s="50">
        <f t="shared" si="55"/>
        <v>0</v>
      </c>
    </row>
    <row r="3577" spans="1:8" hidden="1">
      <c r="A3577" s="31" t="s">
        <v>2518</v>
      </c>
      <c r="B3577" s="31" t="s">
        <v>2655</v>
      </c>
      <c r="C3577" s="31" t="s">
        <v>2406</v>
      </c>
      <c r="D3577" s="41">
        <v>80.733320000000006</v>
      </c>
      <c r="E3577" s="31" t="s">
        <v>2407</v>
      </c>
      <c r="F3577" s="35" t="str">
        <f>INDEX('Crosswalk Particulates'!$B:$B,MATCH('2017 EPA Data'!A3577,'Crosswalk Particulates'!$A:$A,0))</f>
        <v>industry-fuel-oil</v>
      </c>
      <c r="G3577" s="39">
        <f>INDEX('Crosswalk Particulates'!$E:$E,MATCH('2017 EPA Data'!$B3577,'Crosswalk Particulates'!$D:$D,0))</f>
        <v>0</v>
      </c>
      <c r="H3577" s="50">
        <f t="shared" si="55"/>
        <v>0</v>
      </c>
    </row>
    <row r="3578" spans="1:8" hidden="1">
      <c r="A3578" s="31" t="s">
        <v>2427</v>
      </c>
      <c r="B3578" s="31" t="s">
        <v>2632</v>
      </c>
      <c r="C3578" s="31" t="s">
        <v>2406</v>
      </c>
      <c r="D3578" s="41">
        <v>80.477999999999994</v>
      </c>
      <c r="E3578" s="31" t="s">
        <v>2407</v>
      </c>
      <c r="F3578" s="35" t="str">
        <f>INDEX('Crosswalk Particulates'!$B:$B,MATCH('2017 EPA Data'!A3578,'Crosswalk Particulates'!$A:$A,0))</f>
        <v>process-other-industry</v>
      </c>
      <c r="G3578" s="39">
        <f>INDEX('Crosswalk Particulates'!$E:$E,MATCH('2017 EPA Data'!$B3578,'Crosswalk Particulates'!$D:$D,0))</f>
        <v>0</v>
      </c>
      <c r="H3578" s="50">
        <f t="shared" si="55"/>
        <v>0</v>
      </c>
    </row>
    <row r="3579" spans="1:8" hidden="1">
      <c r="A3579" s="31" t="s">
        <v>2481</v>
      </c>
      <c r="B3579" s="31" t="s">
        <v>2625</v>
      </c>
      <c r="C3579" s="31" t="s">
        <v>2406</v>
      </c>
      <c r="D3579" s="41">
        <v>80.285692999999995</v>
      </c>
      <c r="E3579" s="31" t="s">
        <v>2407</v>
      </c>
      <c r="F3579" s="35" t="str">
        <f>INDEX('Crosswalk Particulates'!$B:$B,MATCH('2017 EPA Data'!A3579,'Crosswalk Particulates'!$A:$A,0))</f>
        <v>process-ngps-industry</v>
      </c>
      <c r="G3579" s="39">
        <f>INDEX('Crosswalk Particulates'!$E:$E,MATCH('2017 EPA Data'!$B3579,'Crosswalk Particulates'!$D:$D,0))</f>
        <v>0</v>
      </c>
      <c r="H3579" s="50">
        <f t="shared" si="55"/>
        <v>0</v>
      </c>
    </row>
    <row r="3580" spans="1:8" hidden="1">
      <c r="A3580" s="31" t="s">
        <v>2497</v>
      </c>
      <c r="B3580" s="31" t="s">
        <v>2531</v>
      </c>
      <c r="C3580" s="31" t="s">
        <v>2406</v>
      </c>
      <c r="D3580" s="41">
        <v>80.026813942999993</v>
      </c>
      <c r="E3580" s="31" t="s">
        <v>2407</v>
      </c>
      <c r="F3580" s="35" t="str">
        <f>INDEX('Crosswalk Particulates'!$B:$B,MATCH('2017 EPA Data'!A3580,'Crosswalk Particulates'!$A:$A,0))</f>
        <v>Electricity Sector</v>
      </c>
      <c r="G3580" s="39">
        <f>INDEX('Crosswalk Particulates'!$E:$E,MATCH('2017 EPA Data'!$B3580,'Crosswalk Particulates'!$D:$D,0))</f>
        <v>0</v>
      </c>
      <c r="H3580" s="50">
        <f t="shared" si="55"/>
        <v>0</v>
      </c>
    </row>
    <row r="3581" spans="1:8" hidden="1">
      <c r="A3581" s="31" t="s">
        <v>2484</v>
      </c>
      <c r="B3581" s="31" t="s">
        <v>2466</v>
      </c>
      <c r="C3581" s="31" t="s">
        <v>2406</v>
      </c>
      <c r="D3581" s="41">
        <v>79.825218968399994</v>
      </c>
      <c r="E3581" s="31" t="s">
        <v>2407</v>
      </c>
      <c r="F3581" s="35" t="str">
        <f>INDEX('Crosswalk Particulates'!$B:$B,MATCH('2017 EPA Data'!A3581,'Crosswalk Particulates'!$A:$A,0))</f>
        <v>process-other-industry</v>
      </c>
      <c r="G3581" s="39">
        <f>INDEX('Crosswalk Particulates'!$E:$E,MATCH('2017 EPA Data'!$B3581,'Crosswalk Particulates'!$D:$D,0))</f>
        <v>0</v>
      </c>
      <c r="H3581" s="50">
        <f t="shared" si="55"/>
        <v>0</v>
      </c>
    </row>
    <row r="3582" spans="1:8" hidden="1">
      <c r="A3582" s="31" t="s">
        <v>2408</v>
      </c>
      <c r="B3582" s="31" t="s">
        <v>2692</v>
      </c>
      <c r="C3582" s="31" t="s">
        <v>2406</v>
      </c>
      <c r="D3582" s="41">
        <v>79</v>
      </c>
      <c r="E3582" s="31" t="s">
        <v>2407</v>
      </c>
      <c r="F3582" s="35" t="str">
        <f>INDEX('Crosswalk Particulates'!$B:$B,MATCH('2017 EPA Data'!A3582,'Crosswalk Particulates'!$A:$A,0))</f>
        <v>process-other-industry</v>
      </c>
      <c r="G3582" s="39">
        <f>INDEX('Crosswalk Particulates'!$E:$E,MATCH('2017 EPA Data'!$B3582,'Crosswalk Particulates'!$D:$D,0))</f>
        <v>0</v>
      </c>
      <c r="H3582" s="50">
        <f t="shared" si="55"/>
        <v>0</v>
      </c>
    </row>
    <row r="3583" spans="1:8" hidden="1">
      <c r="A3583" s="31" t="s">
        <v>2558</v>
      </c>
      <c r="B3583" s="31" t="s">
        <v>2550</v>
      </c>
      <c r="C3583" s="31" t="s">
        <v>2406</v>
      </c>
      <c r="D3583" s="41">
        <v>78.899879396000003</v>
      </c>
      <c r="E3583" s="31" t="s">
        <v>2407</v>
      </c>
      <c r="F3583" s="35" t="str">
        <f>INDEX('Crosswalk Particulates'!$B:$B,MATCH('2017 EPA Data'!A3583,'Crosswalk Particulates'!$A:$A,0))</f>
        <v>Commercial Buildings Sector</v>
      </c>
      <c r="G3583" s="39">
        <f>INDEX('Crosswalk Particulates'!$E:$E,MATCH('2017 EPA Data'!$B3583,'Crosswalk Particulates'!$D:$D,0))</f>
        <v>0</v>
      </c>
      <c r="H3583" s="50">
        <f t="shared" si="55"/>
        <v>0</v>
      </c>
    </row>
    <row r="3584" spans="1:8" hidden="1">
      <c r="A3584" s="31" t="s">
        <v>2538</v>
      </c>
      <c r="B3584" s="31" t="s">
        <v>2562</v>
      </c>
      <c r="C3584" s="31" t="s">
        <v>2406</v>
      </c>
      <c r="D3584" s="41">
        <v>78.81</v>
      </c>
      <c r="E3584" s="31" t="s">
        <v>2407</v>
      </c>
      <c r="F3584" s="35" t="str">
        <f>INDEX('Crosswalk Particulates'!$B:$B,MATCH('2017 EPA Data'!A3584,'Crosswalk Particulates'!$A:$A,0))</f>
        <v>Electricity Sector</v>
      </c>
      <c r="G3584" s="39">
        <f>INDEX('Crosswalk Particulates'!$E:$E,MATCH('2017 EPA Data'!$B3584,'Crosswalk Particulates'!$D:$D,0))</f>
        <v>0</v>
      </c>
      <c r="H3584" s="50">
        <f t="shared" si="55"/>
        <v>0</v>
      </c>
    </row>
    <row r="3585" spans="1:8" hidden="1">
      <c r="A3585" s="31" t="s">
        <v>2443</v>
      </c>
      <c r="B3585" s="31" t="s">
        <v>2574</v>
      </c>
      <c r="C3585" s="31" t="s">
        <v>2406</v>
      </c>
      <c r="D3585" s="41">
        <v>78.654151737183966</v>
      </c>
      <c r="E3585" s="31" t="s">
        <v>2407</v>
      </c>
      <c r="F3585" s="35" t="str">
        <f>INDEX('Crosswalk Particulates'!$B:$B,MATCH('2017 EPA Data'!A3585,'Crosswalk Particulates'!$A:$A,0))</f>
        <v>Transportation Sector</v>
      </c>
      <c r="G3585" s="39">
        <f>INDEX('Crosswalk Particulates'!$E:$E,MATCH('2017 EPA Data'!$B3585,'Crosswalk Particulates'!$D:$D,0))</f>
        <v>0</v>
      </c>
      <c r="H3585" s="50">
        <f t="shared" si="55"/>
        <v>0</v>
      </c>
    </row>
    <row r="3586" spans="1:8" hidden="1">
      <c r="A3586" s="31" t="s">
        <v>2452</v>
      </c>
      <c r="B3586" s="31" t="s">
        <v>2510</v>
      </c>
      <c r="C3586" s="31" t="s">
        <v>2406</v>
      </c>
      <c r="D3586" s="41">
        <v>77.809000384333103</v>
      </c>
      <c r="E3586" s="31" t="s">
        <v>2407</v>
      </c>
      <c r="F3586" s="35" t="str">
        <f>INDEX('Crosswalk Particulates'!$B:$B,MATCH('2017 EPA Data'!A3586,'Crosswalk Particulates'!$A:$A,0))</f>
        <v>Other-EPA</v>
      </c>
      <c r="G3586" s="39">
        <f>INDEX('Crosswalk Particulates'!$E:$E,MATCH('2017 EPA Data'!$B3586,'Crosswalk Particulates'!$D:$D,0))</f>
        <v>0</v>
      </c>
      <c r="H3586" s="50">
        <f t="shared" si="55"/>
        <v>0</v>
      </c>
    </row>
    <row r="3587" spans="1:8" hidden="1">
      <c r="A3587" s="31" t="s">
        <v>2508</v>
      </c>
      <c r="B3587" s="31" t="s">
        <v>2500</v>
      </c>
      <c r="C3587" s="31" t="s">
        <v>2406</v>
      </c>
      <c r="D3587" s="41">
        <v>77.760599999999997</v>
      </c>
      <c r="E3587" s="31" t="s">
        <v>2407</v>
      </c>
      <c r="F3587" s="35" t="str">
        <f>INDEX('Crosswalk Particulates'!$B:$B,MATCH('2017 EPA Data'!A3587,'Crosswalk Particulates'!$A:$A,0))</f>
        <v>process-iron and steel-industry</v>
      </c>
      <c r="G3587" s="39">
        <f>INDEX('Crosswalk Particulates'!$E:$E,MATCH('2017 EPA Data'!$B3587,'Crosswalk Particulates'!$D:$D,0))</f>
        <v>0</v>
      </c>
      <c r="H3587" s="50">
        <f t="shared" si="55"/>
        <v>0</v>
      </c>
    </row>
    <row r="3588" spans="1:8" hidden="1">
      <c r="A3588" s="31" t="s">
        <v>2442</v>
      </c>
      <c r="B3588" s="31" t="s">
        <v>2602</v>
      </c>
      <c r="C3588" s="31" t="s">
        <v>2406</v>
      </c>
      <c r="D3588" s="41">
        <v>77.705820000000003</v>
      </c>
      <c r="E3588" s="31" t="s">
        <v>2407</v>
      </c>
      <c r="F3588" s="35" t="str">
        <f>INDEX('Crosswalk Particulates'!$B:$B,MATCH('2017 EPA Data'!A3588,'Crosswalk Particulates'!$A:$A,0))</f>
        <v>process-other-industry</v>
      </c>
      <c r="G3588" s="39">
        <f>INDEX('Crosswalk Particulates'!$E:$E,MATCH('2017 EPA Data'!$B3588,'Crosswalk Particulates'!$D:$D,0))</f>
        <v>0</v>
      </c>
      <c r="H3588" s="50">
        <f t="shared" ref="H3588:H3651" si="56">IF(E3588="TON",D3588/metricton_to_shortton,0)*10^6</f>
        <v>0</v>
      </c>
    </row>
    <row r="3589" spans="1:8" hidden="1">
      <c r="A3589" s="31" t="s">
        <v>2481</v>
      </c>
      <c r="B3589" s="31" t="s">
        <v>2515</v>
      </c>
      <c r="C3589" s="31" t="s">
        <v>2406</v>
      </c>
      <c r="D3589" s="41">
        <v>77.6659813307364</v>
      </c>
      <c r="E3589" s="31" t="s">
        <v>2407</v>
      </c>
      <c r="F3589" s="35" t="str">
        <f>INDEX('Crosswalk Particulates'!$B:$B,MATCH('2017 EPA Data'!A3589,'Crosswalk Particulates'!$A:$A,0))</f>
        <v>process-ngps-industry</v>
      </c>
      <c r="G3589" s="39">
        <f>INDEX('Crosswalk Particulates'!$E:$E,MATCH('2017 EPA Data'!$B3589,'Crosswalk Particulates'!$D:$D,0))</f>
        <v>0</v>
      </c>
      <c r="H3589" s="50">
        <f t="shared" si="56"/>
        <v>0</v>
      </c>
    </row>
    <row r="3590" spans="1:8" hidden="1">
      <c r="A3590" s="31" t="s">
        <v>2448</v>
      </c>
      <c r="B3590" s="31" t="s">
        <v>2666</v>
      </c>
      <c r="C3590" s="31" t="s">
        <v>2406</v>
      </c>
      <c r="D3590" s="41">
        <v>77.521500055699619</v>
      </c>
      <c r="E3590" s="31" t="s">
        <v>2407</v>
      </c>
      <c r="F3590" s="35" t="str">
        <f>INDEX('Crosswalk Particulates'!$B:$B,MATCH('2017 EPA Data'!A3590,'Crosswalk Particulates'!$A:$A,0))</f>
        <v>process-waste-industry</v>
      </c>
      <c r="G3590" s="39">
        <f>INDEX('Crosswalk Particulates'!$E:$E,MATCH('2017 EPA Data'!$B3590,'Crosswalk Particulates'!$D:$D,0))</f>
        <v>0</v>
      </c>
      <c r="H3590" s="50">
        <f t="shared" si="56"/>
        <v>0</v>
      </c>
    </row>
    <row r="3591" spans="1:8" hidden="1">
      <c r="A3591" s="31" t="s">
        <v>2448</v>
      </c>
      <c r="B3591" s="31" t="s">
        <v>2638</v>
      </c>
      <c r="C3591" s="31" t="s">
        <v>2406</v>
      </c>
      <c r="D3591" s="41">
        <v>77.478532000000001</v>
      </c>
      <c r="E3591" s="31" t="s">
        <v>2407</v>
      </c>
      <c r="F3591" s="35" t="str">
        <f>INDEX('Crosswalk Particulates'!$B:$B,MATCH('2017 EPA Data'!A3591,'Crosswalk Particulates'!$A:$A,0))</f>
        <v>process-waste-industry</v>
      </c>
      <c r="G3591" s="39">
        <f>INDEX('Crosswalk Particulates'!$E:$E,MATCH('2017 EPA Data'!$B3591,'Crosswalk Particulates'!$D:$D,0))</f>
        <v>0</v>
      </c>
      <c r="H3591" s="50">
        <f t="shared" si="56"/>
        <v>0</v>
      </c>
    </row>
    <row r="3592" spans="1:8" hidden="1">
      <c r="A3592" s="31" t="s">
        <v>2471</v>
      </c>
      <c r="B3592" s="31" t="s">
        <v>2550</v>
      </c>
      <c r="C3592" s="31" t="s">
        <v>2406</v>
      </c>
      <c r="D3592" s="41">
        <v>77.407373108000002</v>
      </c>
      <c r="E3592" s="31" t="s">
        <v>2407</v>
      </c>
      <c r="F3592" s="35" t="str">
        <f>INDEX('Crosswalk Particulates'!$B:$B,MATCH('2017 EPA Data'!A3592,'Crosswalk Particulates'!$A:$A,0))</f>
        <v>Commercial Buildings Sector</v>
      </c>
      <c r="G3592" s="39">
        <f>INDEX('Crosswalk Particulates'!$E:$E,MATCH('2017 EPA Data'!$B3592,'Crosswalk Particulates'!$D:$D,0))</f>
        <v>0</v>
      </c>
      <c r="H3592" s="50">
        <f t="shared" si="56"/>
        <v>0</v>
      </c>
    </row>
    <row r="3593" spans="1:8" hidden="1">
      <c r="A3593" s="31" t="s">
        <v>2496</v>
      </c>
      <c r="B3593" s="31" t="s">
        <v>2606</v>
      </c>
      <c r="C3593" s="31" t="s">
        <v>2406</v>
      </c>
      <c r="D3593" s="41">
        <v>76.875460000000004</v>
      </c>
      <c r="E3593" s="31" t="s">
        <v>2407</v>
      </c>
      <c r="F3593" s="35" t="str">
        <f>INDEX('Crosswalk Particulates'!$B:$B,MATCH('2017 EPA Data'!A3593,'Crosswalk Particulates'!$A:$A,0))</f>
        <v>process-cement-industry</v>
      </c>
      <c r="G3593" s="39">
        <f>INDEX('Crosswalk Particulates'!$E:$E,MATCH('2017 EPA Data'!$B3593,'Crosswalk Particulates'!$D:$D,0))</f>
        <v>0</v>
      </c>
      <c r="H3593" s="50">
        <f t="shared" si="56"/>
        <v>0</v>
      </c>
    </row>
    <row r="3594" spans="1:8" hidden="1">
      <c r="A3594" s="31" t="s">
        <v>2458</v>
      </c>
      <c r="B3594" s="31" t="s">
        <v>2564</v>
      </c>
      <c r="C3594" s="31" t="s">
        <v>2406</v>
      </c>
      <c r="D3594" s="41">
        <v>76.398118286045843</v>
      </c>
      <c r="E3594" s="31" t="s">
        <v>2407</v>
      </c>
      <c r="F3594" s="35" t="str">
        <f>INDEX('Crosswalk Particulates'!$B:$B,MATCH('2017 EPA Data'!A3594,'Crosswalk Particulates'!$A:$A,0))</f>
        <v>Transportation Sector</v>
      </c>
      <c r="G3594" s="39">
        <f>INDEX('Crosswalk Particulates'!$E:$E,MATCH('2017 EPA Data'!$B3594,'Crosswalk Particulates'!$D:$D,0))</f>
        <v>0</v>
      </c>
      <c r="H3594" s="50">
        <f t="shared" si="56"/>
        <v>0</v>
      </c>
    </row>
    <row r="3595" spans="1:8" hidden="1">
      <c r="A3595" s="31" t="s">
        <v>2496</v>
      </c>
      <c r="B3595" s="31" t="s">
        <v>2551</v>
      </c>
      <c r="C3595" s="31" t="s">
        <v>2406</v>
      </c>
      <c r="D3595" s="41">
        <v>76.301220999999998</v>
      </c>
      <c r="E3595" s="31" t="s">
        <v>2407</v>
      </c>
      <c r="F3595" s="35" t="str">
        <f>INDEX('Crosswalk Particulates'!$B:$B,MATCH('2017 EPA Data'!A3595,'Crosswalk Particulates'!$A:$A,0))</f>
        <v>process-cement-industry</v>
      </c>
      <c r="G3595" s="39">
        <f>INDEX('Crosswalk Particulates'!$E:$E,MATCH('2017 EPA Data'!$B3595,'Crosswalk Particulates'!$D:$D,0))</f>
        <v>0</v>
      </c>
      <c r="H3595" s="50">
        <f t="shared" si="56"/>
        <v>0</v>
      </c>
    </row>
    <row r="3596" spans="1:8" hidden="1">
      <c r="A3596" s="31" t="s">
        <v>2471</v>
      </c>
      <c r="B3596" s="31" t="s">
        <v>2503</v>
      </c>
      <c r="C3596" s="31" t="s">
        <v>2406</v>
      </c>
      <c r="D3596" s="41">
        <v>76.292474608624033</v>
      </c>
      <c r="E3596" s="31" t="s">
        <v>2407</v>
      </c>
      <c r="F3596" s="35" t="str">
        <f>INDEX('Crosswalk Particulates'!$B:$B,MATCH('2017 EPA Data'!A3596,'Crosswalk Particulates'!$A:$A,0))</f>
        <v>Commercial Buildings Sector</v>
      </c>
      <c r="G3596" s="39">
        <f>INDEX('Crosswalk Particulates'!$E:$E,MATCH('2017 EPA Data'!$B3596,'Crosswalk Particulates'!$D:$D,0))</f>
        <v>0</v>
      </c>
      <c r="H3596" s="50">
        <f t="shared" si="56"/>
        <v>0</v>
      </c>
    </row>
    <row r="3597" spans="1:8" hidden="1">
      <c r="A3597" s="31" t="s">
        <v>2485</v>
      </c>
      <c r="B3597" s="31" t="s">
        <v>2486</v>
      </c>
      <c r="C3597" s="31" t="s">
        <v>2410</v>
      </c>
      <c r="D3597" s="41">
        <v>76.114918404999997</v>
      </c>
      <c r="E3597" s="31" t="s">
        <v>2411</v>
      </c>
      <c r="F3597" s="35" t="str">
        <f>INDEX('Crosswalk Particulates'!$B:$B,MATCH('2017 EPA Data'!A3597,'Crosswalk Particulates'!$A:$A,0))</f>
        <v>industry-fuel-coal</v>
      </c>
      <c r="G3597" s="39" t="str">
        <f>INDEX('Crosswalk Particulates'!$E:$E,MATCH('2017 EPA Data'!$B3597,'Crosswalk Particulates'!$D:$D,0))</f>
        <v>CH4</v>
      </c>
      <c r="H3597" s="50">
        <f t="shared" si="56"/>
        <v>69050374.581560552</v>
      </c>
    </row>
    <row r="3598" spans="1:8" hidden="1">
      <c r="A3598" s="31" t="s">
        <v>2538</v>
      </c>
      <c r="B3598" s="31" t="s">
        <v>2587</v>
      </c>
      <c r="C3598" s="31" t="s">
        <v>2410</v>
      </c>
      <c r="D3598" s="41">
        <v>75.636524166330005</v>
      </c>
      <c r="E3598" s="31" t="s">
        <v>2411</v>
      </c>
      <c r="F3598" s="35" t="str">
        <f>INDEX('Crosswalk Particulates'!$B:$B,MATCH('2017 EPA Data'!A3598,'Crosswalk Particulates'!$A:$A,0))</f>
        <v>Electricity Sector</v>
      </c>
      <c r="G3598" s="39" t="str">
        <f>INDEX('Crosswalk Particulates'!$E:$E,MATCH('2017 EPA Data'!$B3598,'Crosswalk Particulates'!$D:$D,0))</f>
        <v>N2O</v>
      </c>
      <c r="H3598" s="50">
        <f t="shared" si="56"/>
        <v>68616382.112409413</v>
      </c>
    </row>
    <row r="3599" spans="1:8" hidden="1">
      <c r="A3599" s="31" t="s">
        <v>2442</v>
      </c>
      <c r="B3599" s="31" t="s">
        <v>2479</v>
      </c>
      <c r="C3599" s="31" t="s">
        <v>2446</v>
      </c>
      <c r="D3599" s="41">
        <v>75.393472245228807</v>
      </c>
      <c r="E3599" s="31" t="s">
        <v>2411</v>
      </c>
      <c r="F3599" s="35" t="str">
        <f>INDEX('Crosswalk Particulates'!$B:$B,MATCH('2017 EPA Data'!A3599,'Crosswalk Particulates'!$A:$A,0))</f>
        <v>process-other-industry</v>
      </c>
      <c r="G3599" s="39" t="str">
        <f>INDEX('Crosswalk Particulates'!$E:$E,MATCH('2017 EPA Data'!$B3599,'Crosswalk Particulates'!$D:$D,0))</f>
        <v>PM10</v>
      </c>
      <c r="H3599" s="50">
        <f t="shared" si="56"/>
        <v>68395888.856336981</v>
      </c>
    </row>
    <row r="3600" spans="1:8" hidden="1">
      <c r="A3600" s="31" t="s">
        <v>2471</v>
      </c>
      <c r="B3600" s="31" t="s">
        <v>2541</v>
      </c>
      <c r="C3600" s="31" t="s">
        <v>2406</v>
      </c>
      <c r="D3600" s="41">
        <v>74.869060386000001</v>
      </c>
      <c r="E3600" s="31" t="s">
        <v>2407</v>
      </c>
      <c r="F3600" s="35" t="str">
        <f>INDEX('Crosswalk Particulates'!$B:$B,MATCH('2017 EPA Data'!A3600,'Crosswalk Particulates'!$A:$A,0))</f>
        <v>Commercial Buildings Sector</v>
      </c>
      <c r="G3600" s="39">
        <f>INDEX('Crosswalk Particulates'!$E:$E,MATCH('2017 EPA Data'!$B3600,'Crosswalk Particulates'!$D:$D,0))</f>
        <v>0</v>
      </c>
      <c r="H3600" s="50">
        <f t="shared" si="56"/>
        <v>0</v>
      </c>
    </row>
    <row r="3601" spans="1:8" hidden="1">
      <c r="A3601" s="31" t="s">
        <v>2554</v>
      </c>
      <c r="B3601" s="31" t="s">
        <v>2609</v>
      </c>
      <c r="C3601" s="31" t="s">
        <v>2406</v>
      </c>
      <c r="D3601" s="41">
        <v>74.566098478894233</v>
      </c>
      <c r="E3601" s="31" t="s">
        <v>2407</v>
      </c>
      <c r="F3601" s="35" t="str">
        <f>INDEX('Crosswalk Particulates'!$B:$B,MATCH('2017 EPA Data'!A3601,'Crosswalk Particulates'!$A:$A,0))</f>
        <v>Commercial Buildings Sector</v>
      </c>
      <c r="G3601" s="39">
        <f>INDEX('Crosswalk Particulates'!$E:$E,MATCH('2017 EPA Data'!$B3601,'Crosswalk Particulates'!$D:$D,0))</f>
        <v>0</v>
      </c>
      <c r="H3601" s="50">
        <f t="shared" si="56"/>
        <v>0</v>
      </c>
    </row>
    <row r="3602" spans="1:8" hidden="1">
      <c r="A3602" s="31" t="s">
        <v>2435</v>
      </c>
      <c r="B3602" s="31" t="s">
        <v>2495</v>
      </c>
      <c r="C3602" s="31" t="s">
        <v>2406</v>
      </c>
      <c r="D3602" s="41">
        <v>74.243792999999997</v>
      </c>
      <c r="E3602" s="31" t="s">
        <v>2407</v>
      </c>
      <c r="F3602" s="35" t="str">
        <f>INDEX('Crosswalk Particulates'!$B:$B,MATCH('2017 EPA Data'!A3602,'Crosswalk Particulates'!$A:$A,0))</f>
        <v>process-other-industry</v>
      </c>
      <c r="G3602" s="39">
        <f>INDEX('Crosswalk Particulates'!$E:$E,MATCH('2017 EPA Data'!$B3602,'Crosswalk Particulates'!$D:$D,0))</f>
        <v>0</v>
      </c>
      <c r="H3602" s="50">
        <f t="shared" si="56"/>
        <v>0</v>
      </c>
    </row>
    <row r="3603" spans="1:8" hidden="1">
      <c r="A3603" s="31" t="s">
        <v>2489</v>
      </c>
      <c r="B3603" s="31" t="s">
        <v>2501</v>
      </c>
      <c r="C3603" s="31" t="s">
        <v>2406</v>
      </c>
      <c r="D3603" s="41">
        <v>74.168700000000001</v>
      </c>
      <c r="E3603" s="31" t="s">
        <v>2407</v>
      </c>
      <c r="F3603" s="35" t="str">
        <f>INDEX('Crosswalk Particulates'!$B:$B,MATCH('2017 EPA Data'!A3603,'Crosswalk Particulates'!$A:$A,0))</f>
        <v>industry-fuel-biomass</v>
      </c>
      <c r="G3603" s="39">
        <f>INDEX('Crosswalk Particulates'!$E:$E,MATCH('2017 EPA Data'!$B3603,'Crosswalk Particulates'!$D:$D,0))</f>
        <v>0</v>
      </c>
      <c r="H3603" s="50">
        <f t="shared" si="56"/>
        <v>0</v>
      </c>
    </row>
    <row r="3604" spans="1:8" hidden="1">
      <c r="A3604" s="31" t="s">
        <v>2489</v>
      </c>
      <c r="B3604" s="31" t="s">
        <v>2576</v>
      </c>
      <c r="C3604" s="31" t="s">
        <v>2406</v>
      </c>
      <c r="D3604" s="41">
        <v>74.167240000000007</v>
      </c>
      <c r="E3604" s="31" t="s">
        <v>2407</v>
      </c>
      <c r="F3604" s="35" t="str">
        <f>INDEX('Crosswalk Particulates'!$B:$B,MATCH('2017 EPA Data'!A3604,'Crosswalk Particulates'!$A:$A,0))</f>
        <v>industry-fuel-biomass</v>
      </c>
      <c r="G3604" s="39">
        <f>INDEX('Crosswalk Particulates'!$E:$E,MATCH('2017 EPA Data'!$B3604,'Crosswalk Particulates'!$D:$D,0))</f>
        <v>0</v>
      </c>
      <c r="H3604" s="50">
        <f t="shared" si="56"/>
        <v>0</v>
      </c>
    </row>
    <row r="3605" spans="1:8" hidden="1">
      <c r="A3605" s="31" t="s">
        <v>2481</v>
      </c>
      <c r="B3605" s="31" t="s">
        <v>2646</v>
      </c>
      <c r="C3605" s="31" t="s">
        <v>2406</v>
      </c>
      <c r="D3605" s="41">
        <v>74.157820884239996</v>
      </c>
      <c r="E3605" s="31" t="s">
        <v>2407</v>
      </c>
      <c r="F3605" s="35" t="str">
        <f>INDEX('Crosswalk Particulates'!$B:$B,MATCH('2017 EPA Data'!A3605,'Crosswalk Particulates'!$A:$A,0))</f>
        <v>process-ngps-industry</v>
      </c>
      <c r="G3605" s="39">
        <f>INDEX('Crosswalk Particulates'!$E:$E,MATCH('2017 EPA Data'!$B3605,'Crosswalk Particulates'!$D:$D,0))</f>
        <v>0</v>
      </c>
      <c r="H3605" s="50">
        <f t="shared" si="56"/>
        <v>0</v>
      </c>
    </row>
    <row r="3606" spans="1:8" hidden="1">
      <c r="A3606" s="31" t="s">
        <v>2481</v>
      </c>
      <c r="B3606" s="31" t="s">
        <v>2514</v>
      </c>
      <c r="C3606" s="31" t="s">
        <v>2406</v>
      </c>
      <c r="D3606" s="41">
        <v>74.148258796984194</v>
      </c>
      <c r="E3606" s="31" t="s">
        <v>2407</v>
      </c>
      <c r="F3606" s="35" t="str">
        <f>INDEX('Crosswalk Particulates'!$B:$B,MATCH('2017 EPA Data'!A3606,'Crosswalk Particulates'!$A:$A,0))</f>
        <v>process-ngps-industry</v>
      </c>
      <c r="G3606" s="39">
        <f>INDEX('Crosswalk Particulates'!$E:$E,MATCH('2017 EPA Data'!$B3606,'Crosswalk Particulates'!$D:$D,0))</f>
        <v>0</v>
      </c>
      <c r="H3606" s="50">
        <f t="shared" si="56"/>
        <v>0</v>
      </c>
    </row>
    <row r="3607" spans="1:8" hidden="1">
      <c r="A3607" s="31" t="s">
        <v>2544</v>
      </c>
      <c r="B3607" s="31" t="s">
        <v>2629</v>
      </c>
      <c r="C3607" s="31" t="s">
        <v>2406</v>
      </c>
      <c r="D3607" s="41">
        <v>73.990856218721348</v>
      </c>
      <c r="E3607" s="31" t="s">
        <v>2407</v>
      </c>
      <c r="F3607" s="35" t="str">
        <f>INDEX('Crosswalk Particulates'!$B:$B,MATCH('2017 EPA Data'!A3607,'Crosswalk Particulates'!$A:$A,0))</f>
        <v>Commercial Buildings Sector</v>
      </c>
      <c r="G3607" s="39">
        <f>INDEX('Crosswalk Particulates'!$E:$E,MATCH('2017 EPA Data'!$B3607,'Crosswalk Particulates'!$D:$D,0))</f>
        <v>0</v>
      </c>
      <c r="H3607" s="50">
        <f t="shared" si="56"/>
        <v>0</v>
      </c>
    </row>
    <row r="3608" spans="1:8" hidden="1">
      <c r="A3608" s="31" t="s">
        <v>2442</v>
      </c>
      <c r="B3608" s="31" t="s">
        <v>2653</v>
      </c>
      <c r="C3608" s="31" t="s">
        <v>2406</v>
      </c>
      <c r="D3608" s="41">
        <v>73.900000000000006</v>
      </c>
      <c r="E3608" s="31" t="s">
        <v>2407</v>
      </c>
      <c r="F3608" s="35" t="str">
        <f>INDEX('Crosswalk Particulates'!$B:$B,MATCH('2017 EPA Data'!A3608,'Crosswalk Particulates'!$A:$A,0))</f>
        <v>process-other-industry</v>
      </c>
      <c r="G3608" s="39">
        <f>INDEX('Crosswalk Particulates'!$E:$E,MATCH('2017 EPA Data'!$B3608,'Crosswalk Particulates'!$D:$D,0))</f>
        <v>0</v>
      </c>
      <c r="H3608" s="50">
        <f t="shared" si="56"/>
        <v>0</v>
      </c>
    </row>
    <row r="3609" spans="1:8" hidden="1">
      <c r="A3609" s="31" t="s">
        <v>2471</v>
      </c>
      <c r="B3609" s="31" t="s">
        <v>2628</v>
      </c>
      <c r="C3609" s="31" t="s">
        <v>2406</v>
      </c>
      <c r="D3609" s="41">
        <v>73.651028531999998</v>
      </c>
      <c r="E3609" s="31" t="s">
        <v>2407</v>
      </c>
      <c r="F3609" s="35" t="str">
        <f>INDEX('Crosswalk Particulates'!$B:$B,MATCH('2017 EPA Data'!A3609,'Crosswalk Particulates'!$A:$A,0))</f>
        <v>Commercial Buildings Sector</v>
      </c>
      <c r="G3609" s="39">
        <f>INDEX('Crosswalk Particulates'!$E:$E,MATCH('2017 EPA Data'!$B3609,'Crosswalk Particulates'!$D:$D,0))</f>
        <v>0</v>
      </c>
      <c r="H3609" s="50">
        <f t="shared" si="56"/>
        <v>0</v>
      </c>
    </row>
    <row r="3610" spans="1:8" hidden="1">
      <c r="A3610" s="31" t="s">
        <v>2484</v>
      </c>
      <c r="B3610" s="31" t="s">
        <v>2656</v>
      </c>
      <c r="C3610" s="31" t="s">
        <v>2406</v>
      </c>
      <c r="D3610" s="41">
        <v>73.599999999999994</v>
      </c>
      <c r="E3610" s="31" t="s">
        <v>2407</v>
      </c>
      <c r="F3610" s="35" t="str">
        <f>INDEX('Crosswalk Particulates'!$B:$B,MATCH('2017 EPA Data'!A3610,'Crosswalk Particulates'!$A:$A,0))</f>
        <v>process-other-industry</v>
      </c>
      <c r="G3610" s="39">
        <f>INDEX('Crosswalk Particulates'!$E:$E,MATCH('2017 EPA Data'!$B3610,'Crosswalk Particulates'!$D:$D,0))</f>
        <v>0</v>
      </c>
      <c r="H3610" s="50">
        <f t="shared" si="56"/>
        <v>0</v>
      </c>
    </row>
    <row r="3611" spans="1:8" hidden="1">
      <c r="A3611" s="31" t="s">
        <v>2444</v>
      </c>
      <c r="B3611" s="31" t="s">
        <v>2494</v>
      </c>
      <c r="C3611" s="31" t="s">
        <v>2446</v>
      </c>
      <c r="D3611" s="41">
        <v>73.550158043525002</v>
      </c>
      <c r="E3611" s="31" t="s">
        <v>2411</v>
      </c>
      <c r="F3611" s="35" t="str">
        <f>INDEX('Crosswalk Particulates'!$B:$B,MATCH('2017 EPA Data'!A3611,'Crosswalk Particulates'!$A:$A,0))</f>
        <v>process-other-industry</v>
      </c>
      <c r="G3611" s="39">
        <f>INDEX('Crosswalk Particulates'!$E:$E,MATCH('2017 EPA Data'!$B3611,'Crosswalk Particulates'!$D:$D,0))</f>
        <v>0</v>
      </c>
      <c r="H3611" s="50">
        <f t="shared" si="56"/>
        <v>66723660.352827251</v>
      </c>
    </row>
    <row r="3612" spans="1:8" hidden="1">
      <c r="A3612" s="31" t="s">
        <v>2458</v>
      </c>
      <c r="B3612" s="31" t="s">
        <v>2542</v>
      </c>
      <c r="C3612" s="31" t="s">
        <v>2406</v>
      </c>
      <c r="D3612" s="41">
        <v>73.332136373549346</v>
      </c>
      <c r="E3612" s="31" t="s">
        <v>2407</v>
      </c>
      <c r="F3612" s="35" t="str">
        <f>INDEX('Crosswalk Particulates'!$B:$B,MATCH('2017 EPA Data'!A3612,'Crosswalk Particulates'!$A:$A,0))</f>
        <v>Transportation Sector</v>
      </c>
      <c r="G3612" s="39">
        <f>INDEX('Crosswalk Particulates'!$E:$E,MATCH('2017 EPA Data'!$B3612,'Crosswalk Particulates'!$D:$D,0))</f>
        <v>0</v>
      </c>
      <c r="H3612" s="50">
        <f t="shared" si="56"/>
        <v>0</v>
      </c>
    </row>
    <row r="3613" spans="1:8" hidden="1">
      <c r="A3613" s="31" t="s">
        <v>2440</v>
      </c>
      <c r="B3613" s="31" t="s">
        <v>2618</v>
      </c>
      <c r="C3613" s="31" t="s">
        <v>2406</v>
      </c>
      <c r="D3613" s="41">
        <v>73.038265562168078</v>
      </c>
      <c r="E3613" s="31" t="s">
        <v>2407</v>
      </c>
      <c r="F3613" s="35" t="str">
        <f>INDEX('Crosswalk Particulates'!$B:$B,MATCH('2017 EPA Data'!A3613,'Crosswalk Particulates'!$A:$A,0))</f>
        <v>industry-fuel-natural gas</v>
      </c>
      <c r="G3613" s="39">
        <f>INDEX('Crosswalk Particulates'!$E:$E,MATCH('2017 EPA Data'!$B3613,'Crosswalk Particulates'!$D:$D,0))</f>
        <v>0</v>
      </c>
      <c r="H3613" s="50">
        <f t="shared" si="56"/>
        <v>0</v>
      </c>
    </row>
    <row r="3614" spans="1:8" hidden="1">
      <c r="A3614" s="31" t="s">
        <v>2497</v>
      </c>
      <c r="B3614" s="31" t="s">
        <v>2552</v>
      </c>
      <c r="C3614" s="31" t="s">
        <v>2406</v>
      </c>
      <c r="D3614" s="41">
        <v>72.928381990000005</v>
      </c>
      <c r="E3614" s="31" t="s">
        <v>2407</v>
      </c>
      <c r="F3614" s="35" t="str">
        <f>INDEX('Crosswalk Particulates'!$B:$B,MATCH('2017 EPA Data'!A3614,'Crosswalk Particulates'!$A:$A,0))</f>
        <v>Electricity Sector</v>
      </c>
      <c r="G3614" s="39">
        <f>INDEX('Crosswalk Particulates'!$E:$E,MATCH('2017 EPA Data'!$B3614,'Crosswalk Particulates'!$D:$D,0))</f>
        <v>0</v>
      </c>
      <c r="H3614" s="50">
        <f t="shared" si="56"/>
        <v>0</v>
      </c>
    </row>
    <row r="3615" spans="1:8" hidden="1">
      <c r="A3615" s="31" t="s">
        <v>2558</v>
      </c>
      <c r="B3615" s="31" t="s">
        <v>2487</v>
      </c>
      <c r="C3615" s="31" t="s">
        <v>2406</v>
      </c>
      <c r="D3615" s="41">
        <v>72.712400000000002</v>
      </c>
      <c r="E3615" s="31" t="s">
        <v>2407</v>
      </c>
      <c r="F3615" s="35" t="str">
        <f>INDEX('Crosswalk Particulates'!$B:$B,MATCH('2017 EPA Data'!A3615,'Crosswalk Particulates'!$A:$A,0))</f>
        <v>Commercial Buildings Sector</v>
      </c>
      <c r="G3615" s="39">
        <f>INDEX('Crosswalk Particulates'!$E:$E,MATCH('2017 EPA Data'!$B3615,'Crosswalk Particulates'!$D:$D,0))</f>
        <v>0</v>
      </c>
      <c r="H3615" s="50">
        <f t="shared" si="56"/>
        <v>0</v>
      </c>
    </row>
    <row r="3616" spans="1:8" hidden="1">
      <c r="A3616" s="31" t="s">
        <v>2473</v>
      </c>
      <c r="B3616" s="31" t="s">
        <v>2564</v>
      </c>
      <c r="C3616" s="31" t="s">
        <v>2406</v>
      </c>
      <c r="D3616" s="41">
        <v>72.452928845695993</v>
      </c>
      <c r="E3616" s="31" t="s">
        <v>2407</v>
      </c>
      <c r="F3616" s="35" t="str">
        <f>INDEX('Crosswalk Particulates'!$B:$B,MATCH('2017 EPA Data'!A3616,'Crosswalk Particulates'!$A:$A,0))</f>
        <v>Electricity Sector</v>
      </c>
      <c r="G3616" s="39">
        <f>INDEX('Crosswalk Particulates'!$E:$E,MATCH('2017 EPA Data'!$B3616,'Crosswalk Particulates'!$D:$D,0))</f>
        <v>0</v>
      </c>
      <c r="H3616" s="50">
        <f t="shared" si="56"/>
        <v>0</v>
      </c>
    </row>
    <row r="3617" spans="1:8" hidden="1">
      <c r="A3617" s="31" t="s">
        <v>2454</v>
      </c>
      <c r="B3617" s="31" t="s">
        <v>2621</v>
      </c>
      <c r="D3617" s="41">
        <v>72.44148056757308</v>
      </c>
      <c r="E3617" s="31" t="s">
        <v>2411</v>
      </c>
      <c r="F3617" s="35" t="str">
        <f>INDEX('Crosswalk Particulates'!$B:$B,MATCH('2017 EPA Data'!A3617,'Crosswalk Particulates'!$A:$A,0))</f>
        <v>Electricity Sector</v>
      </c>
      <c r="G3617" s="39">
        <f>INDEX('Crosswalk Particulates'!$E:$E,MATCH('2017 EPA Data'!$B3617,'Crosswalk Particulates'!$D:$D,0))</f>
        <v>0</v>
      </c>
      <c r="H3617" s="50">
        <f t="shared" si="56"/>
        <v>65717883.868941672</v>
      </c>
    </row>
    <row r="3618" spans="1:8" hidden="1">
      <c r="A3618" s="31" t="s">
        <v>2467</v>
      </c>
      <c r="B3618" s="31" t="s">
        <v>2517</v>
      </c>
      <c r="C3618" s="31" t="s">
        <v>2406</v>
      </c>
      <c r="D3618" s="41">
        <v>72.088945336581105</v>
      </c>
      <c r="E3618" s="31" t="s">
        <v>2407</v>
      </c>
      <c r="F3618" s="35" t="str">
        <f>INDEX('Crosswalk Particulates'!$B:$B,MATCH('2017 EPA Data'!A3618,'Crosswalk Particulates'!$A:$A,0))</f>
        <v>process-chemicals-industry</v>
      </c>
      <c r="G3618" s="39">
        <f>INDEX('Crosswalk Particulates'!$E:$E,MATCH('2017 EPA Data'!$B3618,'Crosswalk Particulates'!$D:$D,0))</f>
        <v>0</v>
      </c>
      <c r="H3618" s="50">
        <f t="shared" si="56"/>
        <v>0</v>
      </c>
    </row>
    <row r="3619" spans="1:8" hidden="1">
      <c r="A3619" s="31" t="s">
        <v>2442</v>
      </c>
      <c r="B3619" s="31" t="s">
        <v>2499</v>
      </c>
      <c r="C3619" s="31" t="s">
        <v>2446</v>
      </c>
      <c r="D3619" s="41">
        <v>71.768927682865254</v>
      </c>
      <c r="E3619" s="31" t="s">
        <v>2411</v>
      </c>
      <c r="F3619" s="35" t="str">
        <f>INDEX('Crosswalk Particulates'!$B:$B,MATCH('2017 EPA Data'!A3619,'Crosswalk Particulates'!$A:$A,0))</f>
        <v>process-other-industry</v>
      </c>
      <c r="G3619" s="39" t="str">
        <f>INDEX('Crosswalk Particulates'!$E:$E,MATCH('2017 EPA Data'!$B3619,'Crosswalk Particulates'!$D:$D,0))</f>
        <v>PM25</v>
      </c>
      <c r="H3619" s="50">
        <f t="shared" si="56"/>
        <v>65107753.429493755</v>
      </c>
    </row>
    <row r="3620" spans="1:8" hidden="1">
      <c r="A3620" s="31" t="s">
        <v>2436</v>
      </c>
      <c r="B3620" s="31" t="s">
        <v>2453</v>
      </c>
      <c r="C3620" s="31" t="s">
        <v>2406</v>
      </c>
      <c r="D3620" s="41">
        <v>71.402100000000004</v>
      </c>
      <c r="E3620" s="31" t="s">
        <v>2407</v>
      </c>
      <c r="F3620" s="35" t="str">
        <f>INDEX('Crosswalk Particulates'!$B:$B,MATCH('2017 EPA Data'!A3620,'Crosswalk Particulates'!$A:$A,0))</f>
        <v>process-other-industry</v>
      </c>
      <c r="G3620" s="39">
        <f>INDEX('Crosswalk Particulates'!$E:$E,MATCH('2017 EPA Data'!$B3620,'Crosswalk Particulates'!$D:$D,0))</f>
        <v>0</v>
      </c>
      <c r="H3620" s="50">
        <f t="shared" si="56"/>
        <v>0</v>
      </c>
    </row>
    <row r="3621" spans="1:8" hidden="1">
      <c r="A3621" s="31" t="s">
        <v>2484</v>
      </c>
      <c r="B3621" s="31" t="s">
        <v>2588</v>
      </c>
      <c r="C3621" s="31" t="s">
        <v>2406</v>
      </c>
      <c r="D3621" s="41">
        <v>71.287980000000005</v>
      </c>
      <c r="E3621" s="31" t="s">
        <v>2407</v>
      </c>
      <c r="F3621" s="35" t="str">
        <f>INDEX('Crosswalk Particulates'!$B:$B,MATCH('2017 EPA Data'!A3621,'Crosswalk Particulates'!$A:$A,0))</f>
        <v>process-other-industry</v>
      </c>
      <c r="G3621" s="39">
        <f>INDEX('Crosswalk Particulates'!$E:$E,MATCH('2017 EPA Data'!$B3621,'Crosswalk Particulates'!$D:$D,0))</f>
        <v>0</v>
      </c>
      <c r="H3621" s="50">
        <f t="shared" si="56"/>
        <v>0</v>
      </c>
    </row>
    <row r="3622" spans="1:8" hidden="1">
      <c r="A3622" s="31" t="s">
        <v>2427</v>
      </c>
      <c r="B3622" s="31" t="s">
        <v>2652</v>
      </c>
      <c r="C3622" s="31" t="s">
        <v>2406</v>
      </c>
      <c r="D3622" s="41">
        <v>71.230586173909998</v>
      </c>
      <c r="E3622" s="31" t="s">
        <v>2407</v>
      </c>
      <c r="F3622" s="35" t="str">
        <f>INDEX('Crosswalk Particulates'!$B:$B,MATCH('2017 EPA Data'!A3622,'Crosswalk Particulates'!$A:$A,0))</f>
        <v>process-other-industry</v>
      </c>
      <c r="G3622" s="39">
        <f>INDEX('Crosswalk Particulates'!$E:$E,MATCH('2017 EPA Data'!$B3622,'Crosswalk Particulates'!$D:$D,0))</f>
        <v>0</v>
      </c>
      <c r="H3622" s="50">
        <f t="shared" si="56"/>
        <v>0</v>
      </c>
    </row>
    <row r="3623" spans="1:8" hidden="1">
      <c r="A3623" s="31" t="s">
        <v>2489</v>
      </c>
      <c r="B3623" s="31" t="s">
        <v>2645</v>
      </c>
      <c r="C3623" s="31" t="s">
        <v>2406</v>
      </c>
      <c r="D3623" s="41">
        <v>71.126462164000003</v>
      </c>
      <c r="E3623" s="31" t="s">
        <v>2407</v>
      </c>
      <c r="F3623" s="35" t="str">
        <f>INDEX('Crosswalk Particulates'!$B:$B,MATCH('2017 EPA Data'!A3623,'Crosswalk Particulates'!$A:$A,0))</f>
        <v>industry-fuel-biomass</v>
      </c>
      <c r="G3623" s="39">
        <f>INDEX('Crosswalk Particulates'!$E:$E,MATCH('2017 EPA Data'!$B3623,'Crosswalk Particulates'!$D:$D,0))</f>
        <v>0</v>
      </c>
      <c r="H3623" s="50">
        <f t="shared" si="56"/>
        <v>0</v>
      </c>
    </row>
    <row r="3624" spans="1:8" hidden="1">
      <c r="A3624" s="31" t="s">
        <v>2444</v>
      </c>
      <c r="B3624" s="31" t="s">
        <v>2607</v>
      </c>
      <c r="C3624" s="31" t="s">
        <v>2406</v>
      </c>
      <c r="D3624" s="41">
        <v>71.120720000000006</v>
      </c>
      <c r="E3624" s="31" t="s">
        <v>2407</v>
      </c>
      <c r="F3624" s="35" t="str">
        <f>INDEX('Crosswalk Particulates'!$B:$B,MATCH('2017 EPA Data'!A3624,'Crosswalk Particulates'!$A:$A,0))</f>
        <v>process-other-industry</v>
      </c>
      <c r="G3624" s="39">
        <f>INDEX('Crosswalk Particulates'!$E:$E,MATCH('2017 EPA Data'!$B3624,'Crosswalk Particulates'!$D:$D,0))</f>
        <v>0</v>
      </c>
      <c r="H3624" s="50">
        <f t="shared" si="56"/>
        <v>0</v>
      </c>
    </row>
    <row r="3625" spans="1:8" hidden="1">
      <c r="A3625" s="31" t="s">
        <v>2544</v>
      </c>
      <c r="B3625" s="31" t="s">
        <v>2595</v>
      </c>
      <c r="C3625" s="31" t="s">
        <v>2406</v>
      </c>
      <c r="D3625" s="41">
        <v>71.061028559999997</v>
      </c>
      <c r="E3625" s="31" t="s">
        <v>2407</v>
      </c>
      <c r="F3625" s="35" t="str">
        <f>INDEX('Crosswalk Particulates'!$B:$B,MATCH('2017 EPA Data'!A3625,'Crosswalk Particulates'!$A:$A,0))</f>
        <v>Commercial Buildings Sector</v>
      </c>
      <c r="G3625" s="39">
        <f>INDEX('Crosswalk Particulates'!$E:$E,MATCH('2017 EPA Data'!$B3625,'Crosswalk Particulates'!$D:$D,0))</f>
        <v>0</v>
      </c>
      <c r="H3625" s="50">
        <f t="shared" si="56"/>
        <v>0</v>
      </c>
    </row>
    <row r="3626" spans="1:8" hidden="1">
      <c r="A3626" s="31" t="s">
        <v>2474</v>
      </c>
      <c r="B3626" s="31" t="s">
        <v>2617</v>
      </c>
      <c r="C3626" s="31" t="s">
        <v>2406</v>
      </c>
      <c r="D3626" s="41">
        <v>70.589475579715355</v>
      </c>
      <c r="E3626" s="31" t="s">
        <v>2407</v>
      </c>
      <c r="F3626" s="35" t="str">
        <f>INDEX('Crosswalk Particulates'!$B:$B,MATCH('2017 EPA Data'!A3626,'Crosswalk Particulates'!$A:$A,0))</f>
        <v>process-other-industry</v>
      </c>
      <c r="G3626" s="39">
        <f>INDEX('Crosswalk Particulates'!$E:$E,MATCH('2017 EPA Data'!$B3626,'Crosswalk Particulates'!$D:$D,0))</f>
        <v>0</v>
      </c>
      <c r="H3626" s="50">
        <f t="shared" si="56"/>
        <v>0</v>
      </c>
    </row>
    <row r="3627" spans="1:8" hidden="1">
      <c r="A3627" s="31" t="s">
        <v>2518</v>
      </c>
      <c r="B3627" s="31" t="s">
        <v>2526</v>
      </c>
      <c r="C3627" s="31" t="s">
        <v>2406</v>
      </c>
      <c r="D3627" s="41">
        <v>70.524443026953435</v>
      </c>
      <c r="E3627" s="31" t="s">
        <v>2407</v>
      </c>
      <c r="F3627" s="35" t="str">
        <f>INDEX('Crosswalk Particulates'!$B:$B,MATCH('2017 EPA Data'!A3627,'Crosswalk Particulates'!$A:$A,0))</f>
        <v>industry-fuel-oil</v>
      </c>
      <c r="G3627" s="39">
        <f>INDEX('Crosswalk Particulates'!$E:$E,MATCH('2017 EPA Data'!$B3627,'Crosswalk Particulates'!$D:$D,0))</f>
        <v>0</v>
      </c>
      <c r="H3627" s="50">
        <f t="shared" si="56"/>
        <v>0</v>
      </c>
    </row>
    <row r="3628" spans="1:8" hidden="1">
      <c r="A3628" s="31" t="s">
        <v>2467</v>
      </c>
      <c r="B3628" s="31" t="s">
        <v>2659</v>
      </c>
      <c r="C3628" s="31" t="s">
        <v>2406</v>
      </c>
      <c r="D3628" s="41">
        <v>70.41</v>
      </c>
      <c r="E3628" s="31" t="s">
        <v>2407</v>
      </c>
      <c r="F3628" s="35" t="str">
        <f>INDEX('Crosswalk Particulates'!$B:$B,MATCH('2017 EPA Data'!A3628,'Crosswalk Particulates'!$A:$A,0))</f>
        <v>process-chemicals-industry</v>
      </c>
      <c r="G3628" s="39">
        <f>INDEX('Crosswalk Particulates'!$E:$E,MATCH('2017 EPA Data'!$B3628,'Crosswalk Particulates'!$D:$D,0))</f>
        <v>0</v>
      </c>
      <c r="H3628" s="50">
        <f t="shared" si="56"/>
        <v>0</v>
      </c>
    </row>
    <row r="3629" spans="1:8" hidden="1">
      <c r="A3629" s="31" t="s">
        <v>2521</v>
      </c>
      <c r="B3629" s="31" t="s">
        <v>2551</v>
      </c>
      <c r="C3629" s="31" t="s">
        <v>2406</v>
      </c>
      <c r="D3629" s="41">
        <v>70.246525074696606</v>
      </c>
      <c r="E3629" s="31" t="s">
        <v>2407</v>
      </c>
      <c r="F3629" s="35" t="str">
        <f>INDEX('Crosswalk Particulates'!$B:$B,MATCH('2017 EPA Data'!A3629,'Crosswalk Particulates'!$A:$A,0))</f>
        <v>industry-fuel-other</v>
      </c>
      <c r="G3629" s="39">
        <f>INDEX('Crosswalk Particulates'!$E:$E,MATCH('2017 EPA Data'!$B3629,'Crosswalk Particulates'!$D:$D,0))</f>
        <v>0</v>
      </c>
      <c r="H3629" s="50">
        <f t="shared" si="56"/>
        <v>0</v>
      </c>
    </row>
    <row r="3630" spans="1:8" hidden="1">
      <c r="A3630" s="31" t="s">
        <v>2458</v>
      </c>
      <c r="B3630" s="31" t="s">
        <v>2629</v>
      </c>
      <c r="C3630" s="31" t="s">
        <v>2406</v>
      </c>
      <c r="D3630" s="41">
        <v>69.867746615106</v>
      </c>
      <c r="E3630" s="31" t="s">
        <v>2407</v>
      </c>
      <c r="F3630" s="35" t="str">
        <f>INDEX('Crosswalk Particulates'!$B:$B,MATCH('2017 EPA Data'!A3630,'Crosswalk Particulates'!$A:$A,0))</f>
        <v>Transportation Sector</v>
      </c>
      <c r="G3630" s="39">
        <f>INDEX('Crosswalk Particulates'!$E:$E,MATCH('2017 EPA Data'!$B3630,'Crosswalk Particulates'!$D:$D,0))</f>
        <v>0</v>
      </c>
      <c r="H3630" s="50">
        <f t="shared" si="56"/>
        <v>0</v>
      </c>
    </row>
    <row r="3631" spans="1:8" hidden="1">
      <c r="A3631" s="31" t="s">
        <v>2458</v>
      </c>
      <c r="B3631" s="31" t="s">
        <v>2652</v>
      </c>
      <c r="C3631" s="31" t="s">
        <v>2406</v>
      </c>
      <c r="D3631" s="41">
        <v>69.845026615105994</v>
      </c>
      <c r="E3631" s="31" t="s">
        <v>2407</v>
      </c>
      <c r="F3631" s="35" t="str">
        <f>INDEX('Crosswalk Particulates'!$B:$B,MATCH('2017 EPA Data'!A3631,'Crosswalk Particulates'!$A:$A,0))</f>
        <v>Transportation Sector</v>
      </c>
      <c r="G3631" s="39">
        <f>INDEX('Crosswalk Particulates'!$E:$E,MATCH('2017 EPA Data'!$B3631,'Crosswalk Particulates'!$D:$D,0))</f>
        <v>0</v>
      </c>
      <c r="H3631" s="50">
        <f t="shared" si="56"/>
        <v>0</v>
      </c>
    </row>
    <row r="3632" spans="1:8" hidden="1">
      <c r="A3632" s="31" t="s">
        <v>2544</v>
      </c>
      <c r="B3632" s="31" t="s">
        <v>2483</v>
      </c>
      <c r="C3632" s="31" t="s">
        <v>2406</v>
      </c>
      <c r="D3632" s="41">
        <v>69.562399999999997</v>
      </c>
      <c r="E3632" s="31" t="s">
        <v>2407</v>
      </c>
      <c r="F3632" s="35" t="str">
        <f>INDEX('Crosswalk Particulates'!$B:$B,MATCH('2017 EPA Data'!A3632,'Crosswalk Particulates'!$A:$A,0))</f>
        <v>Commercial Buildings Sector</v>
      </c>
      <c r="G3632" s="39">
        <f>INDEX('Crosswalk Particulates'!$E:$E,MATCH('2017 EPA Data'!$B3632,'Crosswalk Particulates'!$D:$D,0))</f>
        <v>0</v>
      </c>
      <c r="H3632" s="50">
        <f t="shared" si="56"/>
        <v>0</v>
      </c>
    </row>
    <row r="3633" spans="1:8" hidden="1">
      <c r="A3633" s="31" t="s">
        <v>2496</v>
      </c>
      <c r="B3633" s="31" t="s">
        <v>2599</v>
      </c>
      <c r="C3633" s="31" t="s">
        <v>2406</v>
      </c>
      <c r="D3633" s="41">
        <v>69.41</v>
      </c>
      <c r="E3633" s="31" t="s">
        <v>2407</v>
      </c>
      <c r="F3633" s="35" t="str">
        <f>INDEX('Crosswalk Particulates'!$B:$B,MATCH('2017 EPA Data'!A3633,'Crosswalk Particulates'!$A:$A,0))</f>
        <v>process-cement-industry</v>
      </c>
      <c r="G3633" s="39">
        <f>INDEX('Crosswalk Particulates'!$E:$E,MATCH('2017 EPA Data'!$B3633,'Crosswalk Particulates'!$D:$D,0))</f>
        <v>0</v>
      </c>
      <c r="H3633" s="50">
        <f t="shared" si="56"/>
        <v>0</v>
      </c>
    </row>
    <row r="3634" spans="1:8" hidden="1">
      <c r="A3634" s="31" t="s">
        <v>2470</v>
      </c>
      <c r="B3634" s="31" t="s">
        <v>2509</v>
      </c>
      <c r="C3634" s="31" t="s">
        <v>2406</v>
      </c>
      <c r="D3634" s="41">
        <v>69.115855263996295</v>
      </c>
      <c r="E3634" s="31" t="s">
        <v>2407</v>
      </c>
      <c r="F3634" s="35" t="str">
        <f>INDEX('Crosswalk Particulates'!$B:$B,MATCH('2017 EPA Data'!A3634,'Crosswalk Particulates'!$A:$A,0))</f>
        <v>Electricity Sector</v>
      </c>
      <c r="G3634" s="39">
        <f>INDEX('Crosswalk Particulates'!$E:$E,MATCH('2017 EPA Data'!$B3634,'Crosswalk Particulates'!$D:$D,0))</f>
        <v>0</v>
      </c>
      <c r="H3634" s="50">
        <f t="shared" si="56"/>
        <v>0</v>
      </c>
    </row>
    <row r="3635" spans="1:8" hidden="1">
      <c r="A3635" s="31" t="s">
        <v>2553</v>
      </c>
      <c r="B3635" s="31" t="s">
        <v>2531</v>
      </c>
      <c r="C3635" s="31" t="s">
        <v>2406</v>
      </c>
      <c r="D3635" s="41">
        <v>68.841499999999996</v>
      </c>
      <c r="E3635" s="31" t="s">
        <v>2407</v>
      </c>
      <c r="F3635" s="35" t="str">
        <f>INDEX('Crosswalk Particulates'!$B:$B,MATCH('2017 EPA Data'!A3635,'Crosswalk Particulates'!$A:$A,0))</f>
        <v>Commercial Buildings Sector</v>
      </c>
      <c r="G3635" s="39">
        <f>INDEX('Crosswalk Particulates'!$E:$E,MATCH('2017 EPA Data'!$B3635,'Crosswalk Particulates'!$D:$D,0))</f>
        <v>0</v>
      </c>
      <c r="H3635" s="50">
        <f t="shared" si="56"/>
        <v>0</v>
      </c>
    </row>
    <row r="3636" spans="1:8" hidden="1">
      <c r="A3636" s="31" t="s">
        <v>2423</v>
      </c>
      <c r="B3636" s="31" t="s">
        <v>2621</v>
      </c>
      <c r="D3636" s="41">
        <v>68.733295907926006</v>
      </c>
      <c r="E3636" s="31" t="s">
        <v>2411</v>
      </c>
      <c r="F3636" s="35" t="str">
        <f>INDEX('Crosswalk Particulates'!$B:$B,MATCH('2017 EPA Data'!A3636,'Crosswalk Particulates'!$A:$A,0))</f>
        <v>Other-EPA</v>
      </c>
      <c r="G3636" s="39">
        <f>INDEX('Crosswalk Particulates'!$E:$E,MATCH('2017 EPA Data'!$B3636,'Crosswalk Particulates'!$D:$D,0))</f>
        <v>0</v>
      </c>
      <c r="H3636" s="50">
        <f t="shared" si="56"/>
        <v>62353871.331953816</v>
      </c>
    </row>
    <row r="3637" spans="1:8" hidden="1">
      <c r="A3637" s="31" t="s">
        <v>2452</v>
      </c>
      <c r="B3637" s="31" t="s">
        <v>2642</v>
      </c>
      <c r="D3637" s="41">
        <v>68.307135202227343</v>
      </c>
      <c r="E3637" s="31" t="s">
        <v>2411</v>
      </c>
      <c r="F3637" s="35" t="str">
        <f>INDEX('Crosswalk Particulates'!$B:$B,MATCH('2017 EPA Data'!A3637,'Crosswalk Particulates'!$A:$A,0))</f>
        <v>Other-EPA</v>
      </c>
      <c r="G3637" s="39">
        <f>INDEX('Crosswalk Particulates'!$E:$E,MATCH('2017 EPA Data'!$B3637,'Crosswalk Particulates'!$D:$D,0))</f>
        <v>0</v>
      </c>
      <c r="H3637" s="50">
        <f t="shared" si="56"/>
        <v>61967264.383183807</v>
      </c>
    </row>
    <row r="3638" spans="1:8" hidden="1">
      <c r="A3638" s="31" t="s">
        <v>2581</v>
      </c>
      <c r="B3638" s="31" t="s">
        <v>2584</v>
      </c>
      <c r="C3638" s="31" t="s">
        <v>2406</v>
      </c>
      <c r="D3638" s="41">
        <v>68.228398138244131</v>
      </c>
      <c r="E3638" s="31" t="s">
        <v>2407</v>
      </c>
      <c r="F3638" s="35" t="str">
        <f>INDEX('Crosswalk Particulates'!$B:$B,MATCH('2017 EPA Data'!A3638,'Crosswalk Particulates'!$A:$A,0))</f>
        <v>Residential Buildings Sector</v>
      </c>
      <c r="G3638" s="39">
        <f>INDEX('Crosswalk Particulates'!$E:$E,MATCH('2017 EPA Data'!$B3638,'Crosswalk Particulates'!$D:$D,0))</f>
        <v>0</v>
      </c>
      <c r="H3638" s="50">
        <f t="shared" si="56"/>
        <v>0</v>
      </c>
    </row>
    <row r="3639" spans="1:8" hidden="1">
      <c r="A3639" s="31" t="s">
        <v>2412</v>
      </c>
      <c r="B3639" s="31" t="s">
        <v>2617</v>
      </c>
      <c r="C3639" s="31" t="s">
        <v>2406</v>
      </c>
      <c r="D3639" s="41">
        <v>68.123535920760105</v>
      </c>
      <c r="E3639" s="31" t="s">
        <v>2407</v>
      </c>
      <c r="F3639" s="35" t="str">
        <f>INDEX('Crosswalk Particulates'!$B:$B,MATCH('2017 EPA Data'!A3639,'Crosswalk Particulates'!$A:$A,0))</f>
        <v>Transportation Sector</v>
      </c>
      <c r="G3639" s="39">
        <f>INDEX('Crosswalk Particulates'!$E:$E,MATCH('2017 EPA Data'!$B3639,'Crosswalk Particulates'!$D:$D,0))</f>
        <v>0</v>
      </c>
      <c r="H3639" s="50">
        <f t="shared" si="56"/>
        <v>0</v>
      </c>
    </row>
    <row r="3640" spans="1:8" hidden="1">
      <c r="A3640" s="31" t="s">
        <v>2496</v>
      </c>
      <c r="B3640" s="31" t="s">
        <v>2429</v>
      </c>
      <c r="C3640" s="31" t="s">
        <v>2406</v>
      </c>
      <c r="D3640" s="41">
        <v>67.86</v>
      </c>
      <c r="E3640" s="31" t="s">
        <v>2407</v>
      </c>
      <c r="F3640" s="35" t="str">
        <f>INDEX('Crosswalk Particulates'!$B:$B,MATCH('2017 EPA Data'!A3640,'Crosswalk Particulates'!$A:$A,0))</f>
        <v>process-cement-industry</v>
      </c>
      <c r="G3640" s="39">
        <f>INDEX('Crosswalk Particulates'!$E:$E,MATCH('2017 EPA Data'!$B3640,'Crosswalk Particulates'!$D:$D,0))</f>
        <v>0</v>
      </c>
      <c r="H3640" s="50">
        <f t="shared" si="56"/>
        <v>0</v>
      </c>
    </row>
    <row r="3641" spans="1:8" hidden="1">
      <c r="A3641" s="31" t="s">
        <v>2484</v>
      </c>
      <c r="B3641" s="31" t="s">
        <v>2562</v>
      </c>
      <c r="C3641" s="31" t="s">
        <v>2406</v>
      </c>
      <c r="D3641" s="41">
        <v>67.86</v>
      </c>
      <c r="E3641" s="31" t="s">
        <v>2407</v>
      </c>
      <c r="F3641" s="35" t="str">
        <f>INDEX('Crosswalk Particulates'!$B:$B,MATCH('2017 EPA Data'!A3641,'Crosswalk Particulates'!$A:$A,0))</f>
        <v>process-other-industry</v>
      </c>
      <c r="G3641" s="39">
        <f>INDEX('Crosswalk Particulates'!$E:$E,MATCH('2017 EPA Data'!$B3641,'Crosswalk Particulates'!$D:$D,0))</f>
        <v>0</v>
      </c>
      <c r="H3641" s="50">
        <f t="shared" si="56"/>
        <v>0</v>
      </c>
    </row>
    <row r="3642" spans="1:8" hidden="1">
      <c r="A3642" s="31" t="s">
        <v>2454</v>
      </c>
      <c r="B3642" s="31" t="s">
        <v>2545</v>
      </c>
      <c r="C3642" s="31" t="s">
        <v>2406</v>
      </c>
      <c r="D3642" s="41">
        <v>67.815759105929999</v>
      </c>
      <c r="E3642" s="31" t="s">
        <v>2407</v>
      </c>
      <c r="F3642" s="35" t="str">
        <f>INDEX('Crosswalk Particulates'!$B:$B,MATCH('2017 EPA Data'!A3642,'Crosswalk Particulates'!$A:$A,0))</f>
        <v>Electricity Sector</v>
      </c>
      <c r="G3642" s="39">
        <f>INDEX('Crosswalk Particulates'!$E:$E,MATCH('2017 EPA Data'!$B3642,'Crosswalk Particulates'!$D:$D,0))</f>
        <v>0</v>
      </c>
      <c r="H3642" s="50">
        <f t="shared" si="56"/>
        <v>0</v>
      </c>
    </row>
    <row r="3643" spans="1:8" hidden="1">
      <c r="A3643" s="31" t="s">
        <v>2471</v>
      </c>
      <c r="B3643" s="31" t="s">
        <v>2552</v>
      </c>
      <c r="C3643" s="31" t="s">
        <v>2406</v>
      </c>
      <c r="D3643" s="41">
        <v>67.386305942000007</v>
      </c>
      <c r="E3643" s="31" t="s">
        <v>2407</v>
      </c>
      <c r="F3643" s="35" t="str">
        <f>INDEX('Crosswalk Particulates'!$B:$B,MATCH('2017 EPA Data'!A3643,'Crosswalk Particulates'!$A:$A,0))</f>
        <v>Commercial Buildings Sector</v>
      </c>
      <c r="G3643" s="39">
        <f>INDEX('Crosswalk Particulates'!$E:$E,MATCH('2017 EPA Data'!$B3643,'Crosswalk Particulates'!$D:$D,0))</f>
        <v>0</v>
      </c>
      <c r="H3643" s="50">
        <f t="shared" si="56"/>
        <v>0</v>
      </c>
    </row>
    <row r="3644" spans="1:8" hidden="1">
      <c r="A3644" s="31" t="s">
        <v>2554</v>
      </c>
      <c r="B3644" s="31" t="s">
        <v>2595</v>
      </c>
      <c r="C3644" s="31" t="s">
        <v>2406</v>
      </c>
      <c r="D3644" s="41">
        <v>67.185023479114079</v>
      </c>
      <c r="E3644" s="31" t="s">
        <v>2407</v>
      </c>
      <c r="F3644" s="35" t="str">
        <f>INDEX('Crosswalk Particulates'!$B:$B,MATCH('2017 EPA Data'!A3644,'Crosswalk Particulates'!$A:$A,0))</f>
        <v>Commercial Buildings Sector</v>
      </c>
      <c r="G3644" s="39">
        <f>INDEX('Crosswalk Particulates'!$E:$E,MATCH('2017 EPA Data'!$B3644,'Crosswalk Particulates'!$D:$D,0))</f>
        <v>0</v>
      </c>
      <c r="H3644" s="50">
        <f t="shared" si="56"/>
        <v>0</v>
      </c>
    </row>
    <row r="3645" spans="1:8" hidden="1">
      <c r="A3645" s="31" t="s">
        <v>2444</v>
      </c>
      <c r="B3645" s="31" t="s">
        <v>2519</v>
      </c>
      <c r="D3645" s="41">
        <v>67.096040586247099</v>
      </c>
      <c r="E3645" s="31" t="s">
        <v>2411</v>
      </c>
      <c r="F3645" s="35" t="str">
        <f>INDEX('Crosswalk Particulates'!$B:$B,MATCH('2017 EPA Data'!A3645,'Crosswalk Particulates'!$A:$A,0))</f>
        <v>process-other-industry</v>
      </c>
      <c r="G3645" s="39">
        <f>INDEX('Crosswalk Particulates'!$E:$E,MATCH('2017 EPA Data'!$B3645,'Crosswalk Particulates'!$D:$D,0))</f>
        <v>0</v>
      </c>
      <c r="H3645" s="50">
        <f t="shared" si="56"/>
        <v>60868576.522255175</v>
      </c>
    </row>
    <row r="3646" spans="1:8" hidden="1">
      <c r="A3646" s="31" t="s">
        <v>2497</v>
      </c>
      <c r="B3646" s="31" t="s">
        <v>2615</v>
      </c>
      <c r="C3646" s="31" t="s">
        <v>2406</v>
      </c>
      <c r="D3646" s="41">
        <v>67.057798399999996</v>
      </c>
      <c r="E3646" s="31" t="s">
        <v>2407</v>
      </c>
      <c r="F3646" s="35" t="str">
        <f>INDEX('Crosswalk Particulates'!$B:$B,MATCH('2017 EPA Data'!A3646,'Crosswalk Particulates'!$A:$A,0))</f>
        <v>Electricity Sector</v>
      </c>
      <c r="G3646" s="39">
        <f>INDEX('Crosswalk Particulates'!$E:$E,MATCH('2017 EPA Data'!$B3646,'Crosswalk Particulates'!$D:$D,0))</f>
        <v>0</v>
      </c>
      <c r="H3646" s="50">
        <f t="shared" si="56"/>
        <v>0</v>
      </c>
    </row>
    <row r="3647" spans="1:8" hidden="1">
      <c r="A3647" s="31" t="s">
        <v>2489</v>
      </c>
      <c r="B3647" s="31" t="s">
        <v>2680</v>
      </c>
      <c r="C3647" s="31" t="s">
        <v>2406</v>
      </c>
      <c r="D3647" s="41">
        <v>66.853185879999998</v>
      </c>
      <c r="E3647" s="31" t="s">
        <v>2407</v>
      </c>
      <c r="F3647" s="35" t="str">
        <f>INDEX('Crosswalk Particulates'!$B:$B,MATCH('2017 EPA Data'!A3647,'Crosswalk Particulates'!$A:$A,0))</f>
        <v>industry-fuel-biomass</v>
      </c>
      <c r="G3647" s="39">
        <f>INDEX('Crosswalk Particulates'!$E:$E,MATCH('2017 EPA Data'!$B3647,'Crosswalk Particulates'!$D:$D,0))</f>
        <v>0</v>
      </c>
      <c r="H3647" s="50">
        <f t="shared" si="56"/>
        <v>0</v>
      </c>
    </row>
    <row r="3648" spans="1:8" hidden="1">
      <c r="A3648" s="31" t="s">
        <v>2508</v>
      </c>
      <c r="B3648" s="31" t="s">
        <v>2611</v>
      </c>
      <c r="C3648" s="31" t="s">
        <v>2406</v>
      </c>
      <c r="D3648" s="41">
        <v>66.651600000000002</v>
      </c>
      <c r="E3648" s="31" t="s">
        <v>2407</v>
      </c>
      <c r="F3648" s="35" t="str">
        <f>INDEX('Crosswalk Particulates'!$B:$B,MATCH('2017 EPA Data'!A3648,'Crosswalk Particulates'!$A:$A,0))</f>
        <v>process-iron and steel-industry</v>
      </c>
      <c r="G3648" s="39">
        <f>INDEX('Crosswalk Particulates'!$E:$E,MATCH('2017 EPA Data'!$B3648,'Crosswalk Particulates'!$D:$D,0))</f>
        <v>0</v>
      </c>
      <c r="H3648" s="50">
        <f t="shared" si="56"/>
        <v>0</v>
      </c>
    </row>
    <row r="3649" spans="1:8" hidden="1">
      <c r="A3649" s="31" t="s">
        <v>2440</v>
      </c>
      <c r="B3649" s="31" t="s">
        <v>2556</v>
      </c>
      <c r="C3649" s="31" t="s">
        <v>2406</v>
      </c>
      <c r="D3649" s="41">
        <v>66.332575000000006</v>
      </c>
      <c r="E3649" s="31" t="s">
        <v>2407</v>
      </c>
      <c r="F3649" s="35" t="str">
        <f>INDEX('Crosswalk Particulates'!$B:$B,MATCH('2017 EPA Data'!A3649,'Crosswalk Particulates'!$A:$A,0))</f>
        <v>industry-fuel-natural gas</v>
      </c>
      <c r="G3649" s="39">
        <f>INDEX('Crosswalk Particulates'!$E:$E,MATCH('2017 EPA Data'!$B3649,'Crosswalk Particulates'!$D:$D,0))</f>
        <v>0</v>
      </c>
      <c r="H3649" s="50">
        <f t="shared" si="56"/>
        <v>0</v>
      </c>
    </row>
    <row r="3650" spans="1:8" hidden="1">
      <c r="A3650" s="31" t="s">
        <v>2471</v>
      </c>
      <c r="B3650" s="31" t="s">
        <v>2609</v>
      </c>
      <c r="C3650" s="31" t="s">
        <v>2406</v>
      </c>
      <c r="D3650" s="41">
        <v>66.011925000000005</v>
      </c>
      <c r="E3650" s="31" t="s">
        <v>2407</v>
      </c>
      <c r="F3650" s="35" t="str">
        <f>INDEX('Crosswalk Particulates'!$B:$B,MATCH('2017 EPA Data'!A3650,'Crosswalk Particulates'!$A:$A,0))</f>
        <v>Commercial Buildings Sector</v>
      </c>
      <c r="G3650" s="39">
        <f>INDEX('Crosswalk Particulates'!$E:$E,MATCH('2017 EPA Data'!$B3650,'Crosswalk Particulates'!$D:$D,0))</f>
        <v>0</v>
      </c>
      <c r="H3650" s="50">
        <f t="shared" si="56"/>
        <v>0</v>
      </c>
    </row>
    <row r="3651" spans="1:8" hidden="1">
      <c r="A3651" s="31" t="s">
        <v>2475</v>
      </c>
      <c r="B3651" s="31" t="s">
        <v>2459</v>
      </c>
      <c r="C3651" s="31" t="s">
        <v>2406</v>
      </c>
      <c r="D3651" s="41">
        <v>65.898526000000004</v>
      </c>
      <c r="E3651" s="31" t="s">
        <v>2407</v>
      </c>
      <c r="F3651" s="35" t="str">
        <f>INDEX('Crosswalk Particulates'!$B:$B,MATCH('2017 EPA Data'!A3651,'Crosswalk Particulates'!$A:$A,0))</f>
        <v>process-other-industry</v>
      </c>
      <c r="G3651" s="39">
        <f>INDEX('Crosswalk Particulates'!$E:$E,MATCH('2017 EPA Data'!$B3651,'Crosswalk Particulates'!$D:$D,0))</f>
        <v>0</v>
      </c>
      <c r="H3651" s="50">
        <f t="shared" si="56"/>
        <v>0</v>
      </c>
    </row>
    <row r="3652" spans="1:8" hidden="1">
      <c r="A3652" s="31" t="s">
        <v>2427</v>
      </c>
      <c r="B3652" s="31" t="s">
        <v>2672</v>
      </c>
      <c r="C3652" s="31" t="s">
        <v>2406</v>
      </c>
      <c r="D3652" s="41">
        <v>65.815590560000004</v>
      </c>
      <c r="E3652" s="31" t="s">
        <v>2407</v>
      </c>
      <c r="F3652" s="35" t="str">
        <f>INDEX('Crosswalk Particulates'!$B:$B,MATCH('2017 EPA Data'!A3652,'Crosswalk Particulates'!$A:$A,0))</f>
        <v>process-other-industry</v>
      </c>
      <c r="G3652" s="39">
        <f>INDEX('Crosswalk Particulates'!$E:$E,MATCH('2017 EPA Data'!$B3652,'Crosswalk Particulates'!$D:$D,0))</f>
        <v>0</v>
      </c>
      <c r="H3652" s="50">
        <f t="shared" ref="H3652:H3715" si="57">IF(E3652="TON",D3652/metricton_to_shortton,0)*10^6</f>
        <v>0</v>
      </c>
    </row>
    <row r="3653" spans="1:8" hidden="1">
      <c r="A3653" s="31" t="s">
        <v>2491</v>
      </c>
      <c r="B3653" s="31" t="s">
        <v>2646</v>
      </c>
      <c r="C3653" s="31" t="s">
        <v>2406</v>
      </c>
      <c r="D3653" s="41">
        <v>65.333699999999993</v>
      </c>
      <c r="E3653" s="31" t="s">
        <v>2407</v>
      </c>
      <c r="F3653" s="35" t="str">
        <f>INDEX('Crosswalk Particulates'!$B:$B,MATCH('2017 EPA Data'!A3653,'Crosswalk Particulates'!$A:$A,0))</f>
        <v>process-other-industry</v>
      </c>
      <c r="G3653" s="39">
        <f>INDEX('Crosswalk Particulates'!$E:$E,MATCH('2017 EPA Data'!$B3653,'Crosswalk Particulates'!$D:$D,0))</f>
        <v>0</v>
      </c>
      <c r="H3653" s="50">
        <f t="shared" si="57"/>
        <v>0</v>
      </c>
    </row>
    <row r="3654" spans="1:8" hidden="1">
      <c r="A3654" s="31" t="s">
        <v>2475</v>
      </c>
      <c r="B3654" s="31" t="s">
        <v>2667</v>
      </c>
      <c r="C3654" s="31" t="s">
        <v>2406</v>
      </c>
      <c r="D3654" s="41">
        <v>65</v>
      </c>
      <c r="E3654" s="31" t="s">
        <v>2407</v>
      </c>
      <c r="F3654" s="35" t="str">
        <f>INDEX('Crosswalk Particulates'!$B:$B,MATCH('2017 EPA Data'!A3654,'Crosswalk Particulates'!$A:$A,0))</f>
        <v>process-other-industry</v>
      </c>
      <c r="G3654" s="39">
        <f>INDEX('Crosswalk Particulates'!$E:$E,MATCH('2017 EPA Data'!$B3654,'Crosswalk Particulates'!$D:$D,0))</f>
        <v>0</v>
      </c>
      <c r="H3654" s="50">
        <f t="shared" si="57"/>
        <v>0</v>
      </c>
    </row>
    <row r="3655" spans="1:8" hidden="1">
      <c r="A3655" s="31" t="s">
        <v>2485</v>
      </c>
      <c r="B3655" s="31" t="s">
        <v>2600</v>
      </c>
      <c r="C3655" s="31" t="s">
        <v>2406</v>
      </c>
      <c r="D3655" s="41">
        <v>65</v>
      </c>
      <c r="E3655" s="31" t="s">
        <v>2407</v>
      </c>
      <c r="F3655" s="35" t="str">
        <f>INDEX('Crosswalk Particulates'!$B:$B,MATCH('2017 EPA Data'!A3655,'Crosswalk Particulates'!$A:$A,0))</f>
        <v>industry-fuel-coal</v>
      </c>
      <c r="G3655" s="39">
        <f>INDEX('Crosswalk Particulates'!$E:$E,MATCH('2017 EPA Data'!$B3655,'Crosswalk Particulates'!$D:$D,0))</f>
        <v>0</v>
      </c>
      <c r="H3655" s="50">
        <f t="shared" si="57"/>
        <v>0</v>
      </c>
    </row>
    <row r="3656" spans="1:8" hidden="1">
      <c r="A3656" s="31" t="s">
        <v>2536</v>
      </c>
      <c r="B3656" s="31" t="s">
        <v>2629</v>
      </c>
      <c r="C3656" s="31" t="s">
        <v>2406</v>
      </c>
      <c r="D3656" s="41">
        <v>64.957561311955217</v>
      </c>
      <c r="E3656" s="31" t="s">
        <v>2407</v>
      </c>
      <c r="F3656" s="35" t="str">
        <f>INDEX('Crosswalk Particulates'!$B:$B,MATCH('2017 EPA Data'!A3656,'Crosswalk Particulates'!$A:$A,0))</f>
        <v>process-mining-industry</v>
      </c>
      <c r="G3656" s="39">
        <f>INDEX('Crosswalk Particulates'!$E:$E,MATCH('2017 EPA Data'!$B3656,'Crosswalk Particulates'!$D:$D,0))</f>
        <v>0</v>
      </c>
      <c r="H3656" s="50">
        <f t="shared" si="57"/>
        <v>0</v>
      </c>
    </row>
    <row r="3657" spans="1:8" hidden="1">
      <c r="A3657" s="31" t="s">
        <v>2496</v>
      </c>
      <c r="B3657" s="31" t="s">
        <v>2628</v>
      </c>
      <c r="C3657" s="31" t="s">
        <v>2406</v>
      </c>
      <c r="D3657" s="41">
        <v>64.266630000000006</v>
      </c>
      <c r="E3657" s="31" t="s">
        <v>2407</v>
      </c>
      <c r="F3657" s="35" t="str">
        <f>INDEX('Crosswalk Particulates'!$B:$B,MATCH('2017 EPA Data'!A3657,'Crosswalk Particulates'!$A:$A,0))</f>
        <v>process-cement-industry</v>
      </c>
      <c r="G3657" s="39">
        <f>INDEX('Crosswalk Particulates'!$E:$E,MATCH('2017 EPA Data'!$B3657,'Crosswalk Particulates'!$D:$D,0))</f>
        <v>0</v>
      </c>
      <c r="H3657" s="50">
        <f t="shared" si="57"/>
        <v>0</v>
      </c>
    </row>
    <row r="3658" spans="1:8" hidden="1">
      <c r="A3658" s="31" t="s">
        <v>2452</v>
      </c>
      <c r="B3658" s="31" t="s">
        <v>2517</v>
      </c>
      <c r="C3658" s="31" t="s">
        <v>2406</v>
      </c>
      <c r="D3658" s="41">
        <v>64.083834733758493</v>
      </c>
      <c r="E3658" s="31" t="s">
        <v>2407</v>
      </c>
      <c r="F3658" s="35" t="str">
        <f>INDEX('Crosswalk Particulates'!$B:$B,MATCH('2017 EPA Data'!A3658,'Crosswalk Particulates'!$A:$A,0))</f>
        <v>Other-EPA</v>
      </c>
      <c r="G3658" s="39">
        <f>INDEX('Crosswalk Particulates'!$E:$E,MATCH('2017 EPA Data'!$B3658,'Crosswalk Particulates'!$D:$D,0))</f>
        <v>0</v>
      </c>
      <c r="H3658" s="50">
        <f t="shared" si="57"/>
        <v>0</v>
      </c>
    </row>
    <row r="3659" spans="1:8" hidden="1">
      <c r="A3659" s="31" t="s">
        <v>2544</v>
      </c>
      <c r="B3659" s="31" t="s">
        <v>2641</v>
      </c>
      <c r="C3659" s="31" t="s">
        <v>2406</v>
      </c>
      <c r="D3659" s="41">
        <v>63.330285762123232</v>
      </c>
      <c r="E3659" s="31" t="s">
        <v>2407</v>
      </c>
      <c r="F3659" s="35" t="str">
        <f>INDEX('Crosswalk Particulates'!$B:$B,MATCH('2017 EPA Data'!A3659,'Crosswalk Particulates'!$A:$A,0))</f>
        <v>Commercial Buildings Sector</v>
      </c>
      <c r="G3659" s="39">
        <f>INDEX('Crosswalk Particulates'!$E:$E,MATCH('2017 EPA Data'!$B3659,'Crosswalk Particulates'!$D:$D,0))</f>
        <v>0</v>
      </c>
      <c r="H3659" s="50">
        <f t="shared" si="57"/>
        <v>0</v>
      </c>
    </row>
    <row r="3660" spans="1:8" hidden="1">
      <c r="A3660" s="31" t="s">
        <v>2471</v>
      </c>
      <c r="B3660" s="31" t="s">
        <v>2590</v>
      </c>
      <c r="C3660" s="31" t="s">
        <v>2406</v>
      </c>
      <c r="D3660" s="41">
        <v>63.169731935000001</v>
      </c>
      <c r="E3660" s="31" t="s">
        <v>2407</v>
      </c>
      <c r="F3660" s="35" t="str">
        <f>INDEX('Crosswalk Particulates'!$B:$B,MATCH('2017 EPA Data'!A3660,'Crosswalk Particulates'!$A:$A,0))</f>
        <v>Commercial Buildings Sector</v>
      </c>
      <c r="G3660" s="39">
        <f>INDEX('Crosswalk Particulates'!$E:$E,MATCH('2017 EPA Data'!$B3660,'Crosswalk Particulates'!$D:$D,0))</f>
        <v>0</v>
      </c>
      <c r="H3660" s="50">
        <f t="shared" si="57"/>
        <v>0</v>
      </c>
    </row>
    <row r="3661" spans="1:8" hidden="1">
      <c r="A3661" s="31" t="s">
        <v>2496</v>
      </c>
      <c r="B3661" s="31" t="s">
        <v>2652</v>
      </c>
      <c r="C3661" s="31" t="s">
        <v>2406</v>
      </c>
      <c r="D3661" s="41">
        <v>62.863018877999998</v>
      </c>
      <c r="E3661" s="31" t="s">
        <v>2407</v>
      </c>
      <c r="F3661" s="35" t="str">
        <f>INDEX('Crosswalk Particulates'!$B:$B,MATCH('2017 EPA Data'!A3661,'Crosswalk Particulates'!$A:$A,0))</f>
        <v>process-cement-industry</v>
      </c>
      <c r="G3661" s="39">
        <f>INDEX('Crosswalk Particulates'!$E:$E,MATCH('2017 EPA Data'!$B3661,'Crosswalk Particulates'!$D:$D,0))</f>
        <v>0</v>
      </c>
      <c r="H3661" s="50">
        <f t="shared" si="57"/>
        <v>0</v>
      </c>
    </row>
    <row r="3662" spans="1:8" hidden="1">
      <c r="A3662" s="31" t="s">
        <v>2538</v>
      </c>
      <c r="B3662" s="31" t="s">
        <v>2640</v>
      </c>
      <c r="C3662" s="31" t="s">
        <v>2406</v>
      </c>
      <c r="D3662" s="41">
        <v>62.761312399570961</v>
      </c>
      <c r="E3662" s="31" t="s">
        <v>2407</v>
      </c>
      <c r="F3662" s="35" t="str">
        <f>INDEX('Crosswalk Particulates'!$B:$B,MATCH('2017 EPA Data'!A3662,'Crosswalk Particulates'!$A:$A,0))</f>
        <v>Electricity Sector</v>
      </c>
      <c r="G3662" s="39">
        <f>INDEX('Crosswalk Particulates'!$E:$E,MATCH('2017 EPA Data'!$B3662,'Crosswalk Particulates'!$D:$D,0))</f>
        <v>0</v>
      </c>
      <c r="H3662" s="50">
        <f t="shared" si="57"/>
        <v>0</v>
      </c>
    </row>
    <row r="3663" spans="1:8" hidden="1">
      <c r="A3663" s="31" t="s">
        <v>2474</v>
      </c>
      <c r="B3663" s="31" t="s">
        <v>2615</v>
      </c>
      <c r="C3663" s="31" t="s">
        <v>2406</v>
      </c>
      <c r="D3663" s="41">
        <v>62.628776663271033</v>
      </c>
      <c r="E3663" s="31" t="s">
        <v>2407</v>
      </c>
      <c r="F3663" s="35" t="str">
        <f>INDEX('Crosswalk Particulates'!$B:$B,MATCH('2017 EPA Data'!A3663,'Crosswalk Particulates'!$A:$A,0))</f>
        <v>process-other-industry</v>
      </c>
      <c r="G3663" s="39">
        <f>INDEX('Crosswalk Particulates'!$E:$E,MATCH('2017 EPA Data'!$B3663,'Crosswalk Particulates'!$D:$D,0))</f>
        <v>0</v>
      </c>
      <c r="H3663" s="50">
        <f t="shared" si="57"/>
        <v>0</v>
      </c>
    </row>
    <row r="3664" spans="1:8" hidden="1">
      <c r="A3664" s="31" t="s">
        <v>2497</v>
      </c>
      <c r="B3664" s="31" t="s">
        <v>2493</v>
      </c>
      <c r="C3664" s="31" t="s">
        <v>2406</v>
      </c>
      <c r="D3664" s="41">
        <v>62.531199999999998</v>
      </c>
      <c r="E3664" s="31" t="s">
        <v>2407</v>
      </c>
      <c r="F3664" s="35" t="str">
        <f>INDEX('Crosswalk Particulates'!$B:$B,MATCH('2017 EPA Data'!A3664,'Crosswalk Particulates'!$A:$A,0))</f>
        <v>Electricity Sector</v>
      </c>
      <c r="G3664" s="39">
        <f>INDEX('Crosswalk Particulates'!$E:$E,MATCH('2017 EPA Data'!$B3664,'Crosswalk Particulates'!$D:$D,0))</f>
        <v>0</v>
      </c>
      <c r="H3664" s="50">
        <f t="shared" si="57"/>
        <v>0</v>
      </c>
    </row>
    <row r="3665" spans="1:8" hidden="1">
      <c r="A3665" s="31" t="s">
        <v>2473</v>
      </c>
      <c r="B3665" s="31" t="s">
        <v>2605</v>
      </c>
      <c r="D3665" s="41">
        <v>62.495277274286998</v>
      </c>
      <c r="E3665" s="31" t="s">
        <v>2411</v>
      </c>
      <c r="F3665" s="35" t="str">
        <f>INDEX('Crosswalk Particulates'!$B:$B,MATCH('2017 EPA Data'!A3665,'Crosswalk Particulates'!$A:$A,0))</f>
        <v>Electricity Sector</v>
      </c>
      <c r="G3665" s="39" t="str">
        <f>INDEX('Crosswalk Particulates'!$E:$E,MATCH('2017 EPA Data'!$B3665,'Crosswalk Particulates'!$D:$D,0))</f>
        <v>BC</v>
      </c>
      <c r="H3665" s="50">
        <f t="shared" si="57"/>
        <v>56694829.289661713</v>
      </c>
    </row>
    <row r="3666" spans="1:8" hidden="1">
      <c r="A3666" s="31" t="s">
        <v>2448</v>
      </c>
      <c r="B3666" s="31" t="s">
        <v>2639</v>
      </c>
      <c r="C3666" s="31" t="s">
        <v>2406</v>
      </c>
      <c r="D3666" s="41">
        <v>62.409301839999998</v>
      </c>
      <c r="E3666" s="31" t="s">
        <v>2407</v>
      </c>
      <c r="F3666" s="35" t="str">
        <f>INDEX('Crosswalk Particulates'!$B:$B,MATCH('2017 EPA Data'!A3666,'Crosswalk Particulates'!$A:$A,0))</f>
        <v>process-waste-industry</v>
      </c>
      <c r="G3666" s="39">
        <f>INDEX('Crosswalk Particulates'!$E:$E,MATCH('2017 EPA Data'!$B3666,'Crosswalk Particulates'!$D:$D,0))</f>
        <v>0</v>
      </c>
      <c r="H3666" s="50">
        <f t="shared" si="57"/>
        <v>0</v>
      </c>
    </row>
    <row r="3667" spans="1:8" hidden="1">
      <c r="A3667" s="31" t="s">
        <v>2448</v>
      </c>
      <c r="B3667" s="31" t="s">
        <v>2596</v>
      </c>
      <c r="C3667" s="31" t="s">
        <v>2406</v>
      </c>
      <c r="D3667" s="41">
        <v>62.393259999999998</v>
      </c>
      <c r="E3667" s="31" t="s">
        <v>2407</v>
      </c>
      <c r="F3667" s="35" t="str">
        <f>INDEX('Crosswalk Particulates'!$B:$B,MATCH('2017 EPA Data'!A3667,'Crosswalk Particulates'!$A:$A,0))</f>
        <v>process-waste-industry</v>
      </c>
      <c r="G3667" s="39">
        <f>INDEX('Crosswalk Particulates'!$E:$E,MATCH('2017 EPA Data'!$B3667,'Crosswalk Particulates'!$D:$D,0))</f>
        <v>0</v>
      </c>
      <c r="H3667" s="50">
        <f t="shared" si="57"/>
        <v>0</v>
      </c>
    </row>
    <row r="3668" spans="1:8" hidden="1">
      <c r="A3668" s="31" t="s">
        <v>2440</v>
      </c>
      <c r="B3668" s="31" t="s">
        <v>2672</v>
      </c>
      <c r="C3668" s="31" t="s">
        <v>2406</v>
      </c>
      <c r="D3668" s="41">
        <v>62.334760000000003</v>
      </c>
      <c r="E3668" s="31" t="s">
        <v>2407</v>
      </c>
      <c r="F3668" s="35" t="str">
        <f>INDEX('Crosswalk Particulates'!$B:$B,MATCH('2017 EPA Data'!A3668,'Crosswalk Particulates'!$A:$A,0))</f>
        <v>industry-fuel-natural gas</v>
      </c>
      <c r="G3668" s="39">
        <f>INDEX('Crosswalk Particulates'!$E:$E,MATCH('2017 EPA Data'!$B3668,'Crosswalk Particulates'!$D:$D,0))</f>
        <v>0</v>
      </c>
      <c r="H3668" s="50">
        <f t="shared" si="57"/>
        <v>0</v>
      </c>
    </row>
    <row r="3669" spans="1:8" hidden="1">
      <c r="A3669" s="31" t="s">
        <v>2440</v>
      </c>
      <c r="B3669" s="31" t="s">
        <v>2697</v>
      </c>
      <c r="C3669" s="31" t="s">
        <v>2406</v>
      </c>
      <c r="D3669" s="41">
        <v>62.304000000000002</v>
      </c>
      <c r="E3669" s="31" t="s">
        <v>2407</v>
      </c>
      <c r="F3669" s="35" t="str">
        <f>INDEX('Crosswalk Particulates'!$B:$B,MATCH('2017 EPA Data'!A3669,'Crosswalk Particulates'!$A:$A,0))</f>
        <v>industry-fuel-natural gas</v>
      </c>
      <c r="G3669" s="39">
        <f>INDEX('Crosswalk Particulates'!$E:$E,MATCH('2017 EPA Data'!$B3669,'Crosswalk Particulates'!$D:$D,0))</f>
        <v>0</v>
      </c>
      <c r="H3669" s="50">
        <f t="shared" si="57"/>
        <v>0</v>
      </c>
    </row>
    <row r="3670" spans="1:8" hidden="1">
      <c r="A3670" s="31" t="s">
        <v>2538</v>
      </c>
      <c r="B3670" s="31" t="s">
        <v>2534</v>
      </c>
      <c r="C3670" s="31" t="s">
        <v>2406</v>
      </c>
      <c r="D3670" s="41">
        <v>62.222041599000001</v>
      </c>
      <c r="E3670" s="31" t="s">
        <v>2407</v>
      </c>
      <c r="F3670" s="35" t="str">
        <f>INDEX('Crosswalk Particulates'!$B:$B,MATCH('2017 EPA Data'!A3670,'Crosswalk Particulates'!$A:$A,0))</f>
        <v>Electricity Sector</v>
      </c>
      <c r="G3670" s="39">
        <f>INDEX('Crosswalk Particulates'!$E:$E,MATCH('2017 EPA Data'!$B3670,'Crosswalk Particulates'!$D:$D,0))</f>
        <v>0</v>
      </c>
      <c r="H3670" s="50">
        <f t="shared" si="57"/>
        <v>0</v>
      </c>
    </row>
    <row r="3671" spans="1:8" hidden="1">
      <c r="A3671" s="31" t="s">
        <v>2507</v>
      </c>
      <c r="B3671" s="31" t="s">
        <v>2420</v>
      </c>
      <c r="C3671" s="31" t="s">
        <v>2406</v>
      </c>
      <c r="D3671" s="41">
        <v>62.2</v>
      </c>
      <c r="E3671" s="31" t="s">
        <v>2407</v>
      </c>
      <c r="F3671" s="35" t="str">
        <f>INDEX('Crosswalk Particulates'!$B:$B,MATCH('2017 EPA Data'!A3671,'Crosswalk Particulates'!$A:$A,0))</f>
        <v>Other-EPA</v>
      </c>
      <c r="G3671" s="39">
        <f>INDEX('Crosswalk Particulates'!$E:$E,MATCH('2017 EPA Data'!$B3671,'Crosswalk Particulates'!$D:$D,0))</f>
        <v>0</v>
      </c>
      <c r="H3671" s="50">
        <f t="shared" si="57"/>
        <v>0</v>
      </c>
    </row>
    <row r="3672" spans="1:8" hidden="1">
      <c r="A3672" s="31" t="s">
        <v>2474</v>
      </c>
      <c r="B3672" s="31" t="s">
        <v>2575</v>
      </c>
      <c r="C3672" s="31" t="s">
        <v>2406</v>
      </c>
      <c r="D3672" s="41">
        <v>61.969500911872252</v>
      </c>
      <c r="E3672" s="31" t="s">
        <v>2407</v>
      </c>
      <c r="F3672" s="35" t="str">
        <f>INDEX('Crosswalk Particulates'!$B:$B,MATCH('2017 EPA Data'!A3672,'Crosswalk Particulates'!$A:$A,0))</f>
        <v>process-other-industry</v>
      </c>
      <c r="G3672" s="39">
        <f>INDEX('Crosswalk Particulates'!$E:$E,MATCH('2017 EPA Data'!$B3672,'Crosswalk Particulates'!$D:$D,0))</f>
        <v>0</v>
      </c>
      <c r="H3672" s="50">
        <f t="shared" si="57"/>
        <v>0</v>
      </c>
    </row>
    <row r="3673" spans="1:8" hidden="1">
      <c r="A3673" s="31" t="s">
        <v>2475</v>
      </c>
      <c r="B3673" s="31" t="s">
        <v>2526</v>
      </c>
      <c r="C3673" s="31" t="s">
        <v>2406</v>
      </c>
      <c r="D3673" s="41">
        <v>61.797196347990003</v>
      </c>
      <c r="E3673" s="31" t="s">
        <v>2407</v>
      </c>
      <c r="F3673" s="35" t="str">
        <f>INDEX('Crosswalk Particulates'!$B:$B,MATCH('2017 EPA Data'!A3673,'Crosswalk Particulates'!$A:$A,0))</f>
        <v>process-other-industry</v>
      </c>
      <c r="G3673" s="39">
        <f>INDEX('Crosswalk Particulates'!$E:$E,MATCH('2017 EPA Data'!$B3673,'Crosswalk Particulates'!$D:$D,0))</f>
        <v>0</v>
      </c>
      <c r="H3673" s="50">
        <f t="shared" si="57"/>
        <v>0</v>
      </c>
    </row>
    <row r="3674" spans="1:8" hidden="1">
      <c r="A3674" s="31" t="s">
        <v>2489</v>
      </c>
      <c r="B3674" s="31" t="s">
        <v>2578</v>
      </c>
      <c r="C3674" s="31" t="s">
        <v>2406</v>
      </c>
      <c r="D3674" s="41">
        <v>61.607137999999999</v>
      </c>
      <c r="E3674" s="31" t="s">
        <v>2407</v>
      </c>
      <c r="F3674" s="35" t="str">
        <f>INDEX('Crosswalk Particulates'!$B:$B,MATCH('2017 EPA Data'!A3674,'Crosswalk Particulates'!$A:$A,0))</f>
        <v>industry-fuel-biomass</v>
      </c>
      <c r="G3674" s="39">
        <f>INDEX('Crosswalk Particulates'!$E:$E,MATCH('2017 EPA Data'!$B3674,'Crosswalk Particulates'!$D:$D,0))</f>
        <v>0</v>
      </c>
      <c r="H3674" s="50">
        <f t="shared" si="57"/>
        <v>0</v>
      </c>
    </row>
    <row r="3675" spans="1:8" hidden="1">
      <c r="A3675" s="31" t="s">
        <v>2427</v>
      </c>
      <c r="B3675" s="31" t="s">
        <v>2561</v>
      </c>
      <c r="C3675" s="31" t="s">
        <v>2406</v>
      </c>
      <c r="D3675" s="41">
        <v>61.446107859999998</v>
      </c>
      <c r="E3675" s="31" t="s">
        <v>2407</v>
      </c>
      <c r="F3675" s="35" t="str">
        <f>INDEX('Crosswalk Particulates'!$B:$B,MATCH('2017 EPA Data'!A3675,'Crosswalk Particulates'!$A:$A,0))</f>
        <v>process-other-industry</v>
      </c>
      <c r="G3675" s="39">
        <f>INDEX('Crosswalk Particulates'!$E:$E,MATCH('2017 EPA Data'!$B3675,'Crosswalk Particulates'!$D:$D,0))</f>
        <v>0</v>
      </c>
      <c r="H3675" s="50">
        <f t="shared" si="57"/>
        <v>0</v>
      </c>
    </row>
    <row r="3676" spans="1:8" hidden="1">
      <c r="A3676" s="31" t="s">
        <v>2448</v>
      </c>
      <c r="B3676" s="31" t="s">
        <v>2705</v>
      </c>
      <c r="C3676" s="31" t="s">
        <v>2406</v>
      </c>
      <c r="D3676" s="41">
        <v>61.381999999999998</v>
      </c>
      <c r="E3676" s="31" t="s">
        <v>2407</v>
      </c>
      <c r="F3676" s="35" t="str">
        <f>INDEX('Crosswalk Particulates'!$B:$B,MATCH('2017 EPA Data'!A3676,'Crosswalk Particulates'!$A:$A,0))</f>
        <v>process-waste-industry</v>
      </c>
      <c r="G3676" s="39">
        <f>INDEX('Crosswalk Particulates'!$E:$E,MATCH('2017 EPA Data'!$B3676,'Crosswalk Particulates'!$D:$D,0))</f>
        <v>0</v>
      </c>
      <c r="H3676" s="50">
        <f t="shared" si="57"/>
        <v>0</v>
      </c>
    </row>
    <row r="3677" spans="1:8" hidden="1">
      <c r="A3677" s="31" t="s">
        <v>2440</v>
      </c>
      <c r="B3677" s="31" t="s">
        <v>2608</v>
      </c>
      <c r="C3677" s="31" t="s">
        <v>2406</v>
      </c>
      <c r="D3677" s="41">
        <v>61.308860000000003</v>
      </c>
      <c r="E3677" s="31" t="s">
        <v>2407</v>
      </c>
      <c r="F3677" s="35" t="str">
        <f>INDEX('Crosswalk Particulates'!$B:$B,MATCH('2017 EPA Data'!A3677,'Crosswalk Particulates'!$A:$A,0))</f>
        <v>industry-fuel-natural gas</v>
      </c>
      <c r="G3677" s="39">
        <f>INDEX('Crosswalk Particulates'!$E:$E,MATCH('2017 EPA Data'!$B3677,'Crosswalk Particulates'!$D:$D,0))</f>
        <v>0</v>
      </c>
      <c r="H3677" s="50">
        <f t="shared" si="57"/>
        <v>0</v>
      </c>
    </row>
    <row r="3678" spans="1:8" hidden="1">
      <c r="A3678" s="31" t="s">
        <v>2454</v>
      </c>
      <c r="B3678" s="31" t="s">
        <v>2551</v>
      </c>
      <c r="C3678" s="31" t="s">
        <v>2406</v>
      </c>
      <c r="D3678" s="41">
        <v>61.206428747499999</v>
      </c>
      <c r="E3678" s="31" t="s">
        <v>2407</v>
      </c>
      <c r="F3678" s="35" t="str">
        <f>INDEX('Crosswalk Particulates'!$B:$B,MATCH('2017 EPA Data'!A3678,'Crosswalk Particulates'!$A:$A,0))</f>
        <v>Electricity Sector</v>
      </c>
      <c r="G3678" s="39">
        <f>INDEX('Crosswalk Particulates'!$E:$E,MATCH('2017 EPA Data'!$B3678,'Crosswalk Particulates'!$D:$D,0))</f>
        <v>0</v>
      </c>
      <c r="H3678" s="50">
        <f t="shared" si="57"/>
        <v>0</v>
      </c>
    </row>
    <row r="3679" spans="1:8" hidden="1">
      <c r="A3679" s="31" t="s">
        <v>2473</v>
      </c>
      <c r="B3679" s="31" t="s">
        <v>2575</v>
      </c>
      <c r="C3679" s="31" t="s">
        <v>2406</v>
      </c>
      <c r="D3679" s="41">
        <v>61.129731994099998</v>
      </c>
      <c r="E3679" s="31" t="s">
        <v>2407</v>
      </c>
      <c r="F3679" s="35" t="str">
        <f>INDEX('Crosswalk Particulates'!$B:$B,MATCH('2017 EPA Data'!A3679,'Crosswalk Particulates'!$A:$A,0))</f>
        <v>Electricity Sector</v>
      </c>
      <c r="G3679" s="39">
        <f>INDEX('Crosswalk Particulates'!$E:$E,MATCH('2017 EPA Data'!$B3679,'Crosswalk Particulates'!$D:$D,0))</f>
        <v>0</v>
      </c>
      <c r="H3679" s="50">
        <f t="shared" si="57"/>
        <v>0</v>
      </c>
    </row>
    <row r="3680" spans="1:8" hidden="1">
      <c r="A3680" s="31" t="s">
        <v>2467</v>
      </c>
      <c r="B3680" s="31" t="s">
        <v>2551</v>
      </c>
      <c r="C3680" s="31" t="s">
        <v>2406</v>
      </c>
      <c r="D3680" s="41">
        <v>61.089399284339997</v>
      </c>
      <c r="E3680" s="31" t="s">
        <v>2407</v>
      </c>
      <c r="F3680" s="35" t="str">
        <f>INDEX('Crosswalk Particulates'!$B:$B,MATCH('2017 EPA Data'!A3680,'Crosswalk Particulates'!$A:$A,0))</f>
        <v>process-chemicals-industry</v>
      </c>
      <c r="G3680" s="39">
        <f>INDEX('Crosswalk Particulates'!$E:$E,MATCH('2017 EPA Data'!$B3680,'Crosswalk Particulates'!$D:$D,0))</f>
        <v>0</v>
      </c>
      <c r="H3680" s="50">
        <f t="shared" si="57"/>
        <v>0</v>
      </c>
    </row>
    <row r="3681" spans="1:8" hidden="1">
      <c r="A3681" s="31" t="s">
        <v>2496</v>
      </c>
      <c r="B3681" s="31" t="s">
        <v>2579</v>
      </c>
      <c r="C3681" s="31" t="s">
        <v>2406</v>
      </c>
      <c r="D3681" s="41">
        <v>60.912579999999998</v>
      </c>
      <c r="E3681" s="31" t="s">
        <v>2407</v>
      </c>
      <c r="F3681" s="35" t="str">
        <f>INDEX('Crosswalk Particulates'!$B:$B,MATCH('2017 EPA Data'!A3681,'Crosswalk Particulates'!$A:$A,0))</f>
        <v>process-cement-industry</v>
      </c>
      <c r="G3681" s="39">
        <f>INDEX('Crosswalk Particulates'!$E:$E,MATCH('2017 EPA Data'!$B3681,'Crosswalk Particulates'!$D:$D,0))</f>
        <v>0</v>
      </c>
      <c r="H3681" s="50">
        <f t="shared" si="57"/>
        <v>0</v>
      </c>
    </row>
    <row r="3682" spans="1:8" hidden="1">
      <c r="A3682" s="31" t="s">
        <v>2491</v>
      </c>
      <c r="B3682" s="31" t="s">
        <v>2545</v>
      </c>
      <c r="C3682" s="31" t="s">
        <v>2406</v>
      </c>
      <c r="D3682" s="41">
        <v>60.824601934176002</v>
      </c>
      <c r="E3682" s="31" t="s">
        <v>2407</v>
      </c>
      <c r="F3682" s="35" t="str">
        <f>INDEX('Crosswalk Particulates'!$B:$B,MATCH('2017 EPA Data'!A3682,'Crosswalk Particulates'!$A:$A,0))</f>
        <v>process-other-industry</v>
      </c>
      <c r="G3682" s="39">
        <f>INDEX('Crosswalk Particulates'!$E:$E,MATCH('2017 EPA Data'!$B3682,'Crosswalk Particulates'!$D:$D,0))</f>
        <v>0</v>
      </c>
      <c r="H3682" s="50">
        <f t="shared" si="57"/>
        <v>0</v>
      </c>
    </row>
    <row r="3683" spans="1:8" hidden="1">
      <c r="A3683" s="31" t="s">
        <v>2436</v>
      </c>
      <c r="B3683" s="31" t="s">
        <v>2605</v>
      </c>
      <c r="D3683" s="41">
        <v>60.703494968007561</v>
      </c>
      <c r="E3683" s="31" t="s">
        <v>2411</v>
      </c>
      <c r="F3683" s="35" t="str">
        <f>INDEX('Crosswalk Particulates'!$B:$B,MATCH('2017 EPA Data'!A3683,'Crosswalk Particulates'!$A:$A,0))</f>
        <v>process-other-industry</v>
      </c>
      <c r="G3683" s="39" t="str">
        <f>INDEX('Crosswalk Particulates'!$E:$E,MATCH('2017 EPA Data'!$B3683,'Crosswalk Particulates'!$D:$D,0))</f>
        <v>BC</v>
      </c>
      <c r="H3683" s="50">
        <f t="shared" si="57"/>
        <v>55069349.790900528</v>
      </c>
    </row>
    <row r="3684" spans="1:8" hidden="1">
      <c r="A3684" s="31" t="s">
        <v>2518</v>
      </c>
      <c r="B3684" s="31" t="s">
        <v>2534</v>
      </c>
      <c r="C3684" s="31" t="s">
        <v>2406</v>
      </c>
      <c r="D3684" s="41">
        <v>60.484140800000404</v>
      </c>
      <c r="E3684" s="31" t="s">
        <v>2407</v>
      </c>
      <c r="F3684" s="35" t="str">
        <f>INDEX('Crosswalk Particulates'!$B:$B,MATCH('2017 EPA Data'!A3684,'Crosswalk Particulates'!$A:$A,0))</f>
        <v>industry-fuel-oil</v>
      </c>
      <c r="G3684" s="39">
        <f>INDEX('Crosswalk Particulates'!$E:$E,MATCH('2017 EPA Data'!$B3684,'Crosswalk Particulates'!$D:$D,0))</f>
        <v>0</v>
      </c>
      <c r="H3684" s="50">
        <f t="shared" si="57"/>
        <v>0</v>
      </c>
    </row>
    <row r="3685" spans="1:8" hidden="1">
      <c r="A3685" s="31" t="s">
        <v>2408</v>
      </c>
      <c r="B3685" s="31" t="s">
        <v>2596</v>
      </c>
      <c r="C3685" s="31" t="s">
        <v>2406</v>
      </c>
      <c r="D3685" s="41">
        <v>60.328677990000003</v>
      </c>
      <c r="E3685" s="31" t="s">
        <v>2407</v>
      </c>
      <c r="F3685" s="35" t="str">
        <f>INDEX('Crosswalk Particulates'!$B:$B,MATCH('2017 EPA Data'!A3685,'Crosswalk Particulates'!$A:$A,0))</f>
        <v>process-other-industry</v>
      </c>
      <c r="G3685" s="39">
        <f>INDEX('Crosswalk Particulates'!$E:$E,MATCH('2017 EPA Data'!$B3685,'Crosswalk Particulates'!$D:$D,0))</f>
        <v>0</v>
      </c>
      <c r="H3685" s="50">
        <f t="shared" si="57"/>
        <v>0</v>
      </c>
    </row>
    <row r="3686" spans="1:8" hidden="1">
      <c r="A3686" s="31" t="s">
        <v>2520</v>
      </c>
      <c r="B3686" s="31" t="s">
        <v>2414</v>
      </c>
      <c r="C3686" s="31" t="s">
        <v>2406</v>
      </c>
      <c r="D3686" s="41">
        <v>60.264327954126564</v>
      </c>
      <c r="E3686" s="31" t="s">
        <v>2407</v>
      </c>
      <c r="F3686" s="35" t="str">
        <f>INDEX('Crosswalk Particulates'!$B:$B,MATCH('2017 EPA Data'!A3686,'Crosswalk Particulates'!$A:$A,0))</f>
        <v>Residential Buildings Sector</v>
      </c>
      <c r="G3686" s="39">
        <f>INDEX('Crosswalk Particulates'!$E:$E,MATCH('2017 EPA Data'!$B3686,'Crosswalk Particulates'!$D:$D,0))</f>
        <v>0</v>
      </c>
      <c r="H3686" s="50">
        <f t="shared" si="57"/>
        <v>0</v>
      </c>
    </row>
    <row r="3687" spans="1:8" hidden="1">
      <c r="A3687" s="31" t="s">
        <v>2521</v>
      </c>
      <c r="B3687" s="31" t="s">
        <v>2517</v>
      </c>
      <c r="C3687" s="31" t="s">
        <v>2406</v>
      </c>
      <c r="D3687" s="41">
        <v>60.256475347439817</v>
      </c>
      <c r="E3687" s="31" t="s">
        <v>2407</v>
      </c>
      <c r="F3687" s="35" t="str">
        <f>INDEX('Crosswalk Particulates'!$B:$B,MATCH('2017 EPA Data'!A3687,'Crosswalk Particulates'!$A:$A,0))</f>
        <v>industry-fuel-other</v>
      </c>
      <c r="G3687" s="39">
        <f>INDEX('Crosswalk Particulates'!$E:$E,MATCH('2017 EPA Data'!$B3687,'Crosswalk Particulates'!$D:$D,0))</f>
        <v>0</v>
      </c>
      <c r="H3687" s="50">
        <f t="shared" si="57"/>
        <v>0</v>
      </c>
    </row>
    <row r="3688" spans="1:8" hidden="1">
      <c r="A3688" s="31" t="s">
        <v>2520</v>
      </c>
      <c r="B3688" s="31" t="s">
        <v>2503</v>
      </c>
      <c r="C3688" s="31" t="s">
        <v>2406</v>
      </c>
      <c r="D3688" s="41">
        <v>60.250723934614292</v>
      </c>
      <c r="E3688" s="31" t="s">
        <v>2407</v>
      </c>
      <c r="F3688" s="35" t="str">
        <f>INDEX('Crosswalk Particulates'!$B:$B,MATCH('2017 EPA Data'!A3688,'Crosswalk Particulates'!$A:$A,0))</f>
        <v>Residential Buildings Sector</v>
      </c>
      <c r="G3688" s="39">
        <f>INDEX('Crosswalk Particulates'!$E:$E,MATCH('2017 EPA Data'!$B3688,'Crosswalk Particulates'!$D:$D,0))</f>
        <v>0</v>
      </c>
      <c r="H3688" s="50">
        <f t="shared" si="57"/>
        <v>0</v>
      </c>
    </row>
    <row r="3689" spans="1:8" hidden="1">
      <c r="A3689" s="31" t="s">
        <v>2444</v>
      </c>
      <c r="B3689" s="31" t="s">
        <v>2679</v>
      </c>
      <c r="C3689" s="31" t="s">
        <v>2406</v>
      </c>
      <c r="D3689" s="41">
        <v>60</v>
      </c>
      <c r="E3689" s="31" t="s">
        <v>2407</v>
      </c>
      <c r="F3689" s="35" t="str">
        <f>INDEX('Crosswalk Particulates'!$B:$B,MATCH('2017 EPA Data'!A3689,'Crosswalk Particulates'!$A:$A,0))</f>
        <v>process-other-industry</v>
      </c>
      <c r="G3689" s="39">
        <f>INDEX('Crosswalk Particulates'!$E:$E,MATCH('2017 EPA Data'!$B3689,'Crosswalk Particulates'!$D:$D,0))</f>
        <v>0</v>
      </c>
      <c r="H3689" s="50">
        <f t="shared" si="57"/>
        <v>0</v>
      </c>
    </row>
    <row r="3690" spans="1:8" hidden="1">
      <c r="A3690" s="31" t="s">
        <v>2536</v>
      </c>
      <c r="B3690" s="31" t="s">
        <v>2595</v>
      </c>
      <c r="C3690" s="31" t="s">
        <v>2406</v>
      </c>
      <c r="D3690" s="41">
        <v>59.813310095200002</v>
      </c>
      <c r="E3690" s="31" t="s">
        <v>2407</v>
      </c>
      <c r="F3690" s="35" t="str">
        <f>INDEX('Crosswalk Particulates'!$B:$B,MATCH('2017 EPA Data'!A3690,'Crosswalk Particulates'!$A:$A,0))</f>
        <v>process-mining-industry</v>
      </c>
      <c r="G3690" s="39">
        <f>INDEX('Crosswalk Particulates'!$E:$E,MATCH('2017 EPA Data'!$B3690,'Crosswalk Particulates'!$D:$D,0))</f>
        <v>0</v>
      </c>
      <c r="H3690" s="50">
        <f t="shared" si="57"/>
        <v>0</v>
      </c>
    </row>
    <row r="3691" spans="1:8" hidden="1">
      <c r="A3691" s="31" t="s">
        <v>2491</v>
      </c>
      <c r="B3691" s="31" t="s">
        <v>2630</v>
      </c>
      <c r="C3691" s="31" t="s">
        <v>2406</v>
      </c>
      <c r="D3691" s="41">
        <v>59.8</v>
      </c>
      <c r="E3691" s="31" t="s">
        <v>2407</v>
      </c>
      <c r="F3691" s="35" t="str">
        <f>INDEX('Crosswalk Particulates'!$B:$B,MATCH('2017 EPA Data'!A3691,'Crosswalk Particulates'!$A:$A,0))</f>
        <v>process-other-industry</v>
      </c>
      <c r="G3691" s="39">
        <f>INDEX('Crosswalk Particulates'!$E:$E,MATCH('2017 EPA Data'!$B3691,'Crosswalk Particulates'!$D:$D,0))</f>
        <v>0</v>
      </c>
      <c r="H3691" s="50">
        <f t="shared" si="57"/>
        <v>0</v>
      </c>
    </row>
    <row r="3692" spans="1:8" hidden="1">
      <c r="A3692" s="31" t="s">
        <v>2489</v>
      </c>
      <c r="B3692" s="31" t="s">
        <v>2614</v>
      </c>
      <c r="C3692" s="31" t="s">
        <v>2406</v>
      </c>
      <c r="D3692" s="41">
        <v>59.480062085405997</v>
      </c>
      <c r="E3692" s="31" t="s">
        <v>2407</v>
      </c>
      <c r="F3692" s="35" t="str">
        <f>INDEX('Crosswalk Particulates'!$B:$B,MATCH('2017 EPA Data'!A3692,'Crosswalk Particulates'!$A:$A,0))</f>
        <v>industry-fuel-biomass</v>
      </c>
      <c r="G3692" s="39">
        <f>INDEX('Crosswalk Particulates'!$E:$E,MATCH('2017 EPA Data'!$B3692,'Crosswalk Particulates'!$D:$D,0))</f>
        <v>0</v>
      </c>
      <c r="H3692" s="50">
        <f t="shared" si="57"/>
        <v>0</v>
      </c>
    </row>
    <row r="3693" spans="1:8" hidden="1">
      <c r="A3693" s="31" t="s">
        <v>2554</v>
      </c>
      <c r="B3693" s="31" t="s">
        <v>2619</v>
      </c>
      <c r="C3693" s="31" t="s">
        <v>2406</v>
      </c>
      <c r="D3693" s="41">
        <v>59.001202431999999</v>
      </c>
      <c r="E3693" s="31" t="s">
        <v>2407</v>
      </c>
      <c r="F3693" s="35" t="str">
        <f>INDEX('Crosswalk Particulates'!$B:$B,MATCH('2017 EPA Data'!A3693,'Crosswalk Particulates'!$A:$A,0))</f>
        <v>Commercial Buildings Sector</v>
      </c>
      <c r="G3693" s="39">
        <f>INDEX('Crosswalk Particulates'!$E:$E,MATCH('2017 EPA Data'!$B3693,'Crosswalk Particulates'!$D:$D,0))</f>
        <v>0</v>
      </c>
      <c r="H3693" s="50">
        <f t="shared" si="57"/>
        <v>0</v>
      </c>
    </row>
    <row r="3694" spans="1:8" hidden="1">
      <c r="A3694" s="31" t="s">
        <v>2454</v>
      </c>
      <c r="B3694" s="31" t="s">
        <v>2526</v>
      </c>
      <c r="C3694" s="31" t="s">
        <v>2406</v>
      </c>
      <c r="D3694" s="41">
        <v>58.758684689671</v>
      </c>
      <c r="E3694" s="31" t="s">
        <v>2407</v>
      </c>
      <c r="F3694" s="35" t="str">
        <f>INDEX('Crosswalk Particulates'!$B:$B,MATCH('2017 EPA Data'!A3694,'Crosswalk Particulates'!$A:$A,0))</f>
        <v>Electricity Sector</v>
      </c>
      <c r="G3694" s="39">
        <f>INDEX('Crosswalk Particulates'!$E:$E,MATCH('2017 EPA Data'!$B3694,'Crosswalk Particulates'!$D:$D,0))</f>
        <v>0</v>
      </c>
      <c r="H3694" s="50">
        <f t="shared" si="57"/>
        <v>0</v>
      </c>
    </row>
    <row r="3695" spans="1:8" hidden="1">
      <c r="A3695" s="31" t="s">
        <v>2427</v>
      </c>
      <c r="B3695" s="31" t="s">
        <v>2586</v>
      </c>
      <c r="C3695" s="31" t="s">
        <v>2406</v>
      </c>
      <c r="D3695" s="41">
        <v>58.3787606</v>
      </c>
      <c r="E3695" s="31" t="s">
        <v>2407</v>
      </c>
      <c r="F3695" s="35" t="str">
        <f>INDEX('Crosswalk Particulates'!$B:$B,MATCH('2017 EPA Data'!A3695,'Crosswalk Particulates'!$A:$A,0))</f>
        <v>process-other-industry</v>
      </c>
      <c r="G3695" s="39">
        <f>INDEX('Crosswalk Particulates'!$E:$E,MATCH('2017 EPA Data'!$B3695,'Crosswalk Particulates'!$D:$D,0))</f>
        <v>0</v>
      </c>
      <c r="H3695" s="50">
        <f t="shared" si="57"/>
        <v>0</v>
      </c>
    </row>
    <row r="3696" spans="1:8" hidden="1">
      <c r="A3696" s="31" t="s">
        <v>2518</v>
      </c>
      <c r="B3696" s="31" t="s">
        <v>2539</v>
      </c>
      <c r="C3696" s="31" t="s">
        <v>2406</v>
      </c>
      <c r="D3696" s="41">
        <v>58.032901461999998</v>
      </c>
      <c r="E3696" s="31" t="s">
        <v>2407</v>
      </c>
      <c r="F3696" s="35" t="str">
        <f>INDEX('Crosswalk Particulates'!$B:$B,MATCH('2017 EPA Data'!A3696,'Crosswalk Particulates'!$A:$A,0))</f>
        <v>industry-fuel-oil</v>
      </c>
      <c r="G3696" s="39">
        <f>INDEX('Crosswalk Particulates'!$E:$E,MATCH('2017 EPA Data'!$B3696,'Crosswalk Particulates'!$D:$D,0))</f>
        <v>0</v>
      </c>
      <c r="H3696" s="50">
        <f t="shared" si="57"/>
        <v>0</v>
      </c>
    </row>
    <row r="3697" spans="1:8" hidden="1">
      <c r="A3697" s="31" t="s">
        <v>2544</v>
      </c>
      <c r="B3697" s="31" t="s">
        <v>2561</v>
      </c>
      <c r="C3697" s="31" t="s">
        <v>2406</v>
      </c>
      <c r="D3697" s="41">
        <v>57.990063336884553</v>
      </c>
      <c r="E3697" s="31" t="s">
        <v>2407</v>
      </c>
      <c r="F3697" s="35" t="str">
        <f>INDEX('Crosswalk Particulates'!$B:$B,MATCH('2017 EPA Data'!A3697,'Crosswalk Particulates'!$A:$A,0))</f>
        <v>Commercial Buildings Sector</v>
      </c>
      <c r="G3697" s="39">
        <f>INDEX('Crosswalk Particulates'!$E:$E,MATCH('2017 EPA Data'!$B3697,'Crosswalk Particulates'!$D:$D,0))</f>
        <v>0</v>
      </c>
      <c r="H3697" s="50">
        <f t="shared" si="57"/>
        <v>0</v>
      </c>
    </row>
    <row r="3698" spans="1:8" hidden="1">
      <c r="A3698" s="31" t="s">
        <v>2484</v>
      </c>
      <c r="B3698" s="31" t="s">
        <v>2551</v>
      </c>
      <c r="C3698" s="31" t="s">
        <v>2406</v>
      </c>
      <c r="D3698" s="41">
        <v>57.605768585600003</v>
      </c>
      <c r="E3698" s="31" t="s">
        <v>2407</v>
      </c>
      <c r="F3698" s="35" t="str">
        <f>INDEX('Crosswalk Particulates'!$B:$B,MATCH('2017 EPA Data'!A3698,'Crosswalk Particulates'!$A:$A,0))</f>
        <v>process-other-industry</v>
      </c>
      <c r="G3698" s="39">
        <f>INDEX('Crosswalk Particulates'!$E:$E,MATCH('2017 EPA Data'!$B3698,'Crosswalk Particulates'!$D:$D,0))</f>
        <v>0</v>
      </c>
      <c r="H3698" s="50">
        <f t="shared" si="57"/>
        <v>0</v>
      </c>
    </row>
    <row r="3699" spans="1:8" hidden="1">
      <c r="A3699" s="31" t="s">
        <v>2508</v>
      </c>
      <c r="B3699" s="31" t="s">
        <v>2683</v>
      </c>
      <c r="C3699" s="31" t="s">
        <v>2406</v>
      </c>
      <c r="D3699" s="41">
        <v>57.6</v>
      </c>
      <c r="E3699" s="31" t="s">
        <v>2407</v>
      </c>
      <c r="F3699" s="35" t="str">
        <f>INDEX('Crosswalk Particulates'!$B:$B,MATCH('2017 EPA Data'!A3699,'Crosswalk Particulates'!$A:$A,0))</f>
        <v>process-iron and steel-industry</v>
      </c>
      <c r="G3699" s="39">
        <f>INDEX('Crosswalk Particulates'!$E:$E,MATCH('2017 EPA Data'!$B3699,'Crosswalk Particulates'!$D:$D,0))</f>
        <v>0</v>
      </c>
      <c r="H3699" s="50">
        <f t="shared" si="57"/>
        <v>0</v>
      </c>
    </row>
    <row r="3700" spans="1:8" hidden="1">
      <c r="A3700" s="31" t="s">
        <v>2448</v>
      </c>
      <c r="B3700" s="31" t="s">
        <v>2453</v>
      </c>
      <c r="C3700" s="31" t="s">
        <v>2406</v>
      </c>
      <c r="D3700" s="41">
        <v>57.48</v>
      </c>
      <c r="E3700" s="31" t="s">
        <v>2407</v>
      </c>
      <c r="F3700" s="35" t="str">
        <f>INDEX('Crosswalk Particulates'!$B:$B,MATCH('2017 EPA Data'!A3700,'Crosswalk Particulates'!$A:$A,0))</f>
        <v>process-waste-industry</v>
      </c>
      <c r="G3700" s="39">
        <f>INDEX('Crosswalk Particulates'!$E:$E,MATCH('2017 EPA Data'!$B3700,'Crosswalk Particulates'!$D:$D,0))</f>
        <v>0</v>
      </c>
      <c r="H3700" s="50">
        <f t="shared" si="57"/>
        <v>0</v>
      </c>
    </row>
    <row r="3701" spans="1:8" hidden="1">
      <c r="A3701" s="31" t="s">
        <v>2431</v>
      </c>
      <c r="B3701" s="31" t="s">
        <v>2462</v>
      </c>
      <c r="C3701" s="31" t="s">
        <v>2406</v>
      </c>
      <c r="D3701" s="41">
        <v>57.427956000000002</v>
      </c>
      <c r="E3701" s="31" t="s">
        <v>2407</v>
      </c>
      <c r="F3701" s="35" t="str">
        <f>INDEX('Crosswalk Particulates'!$B:$B,MATCH('2017 EPA Data'!A3701,'Crosswalk Particulates'!$A:$A,0))</f>
        <v>process-ngps-industry</v>
      </c>
      <c r="G3701" s="39">
        <f>INDEX('Crosswalk Particulates'!$E:$E,MATCH('2017 EPA Data'!$B3701,'Crosswalk Particulates'!$D:$D,0))</f>
        <v>0</v>
      </c>
      <c r="H3701" s="50">
        <f t="shared" si="57"/>
        <v>0</v>
      </c>
    </row>
    <row r="3702" spans="1:8" hidden="1">
      <c r="A3702" s="31" t="s">
        <v>2536</v>
      </c>
      <c r="B3702" s="31" t="s">
        <v>2494</v>
      </c>
      <c r="C3702" s="31" t="s">
        <v>2446</v>
      </c>
      <c r="D3702" s="41">
        <v>57.400297020410001</v>
      </c>
      <c r="E3702" s="31" t="s">
        <v>2411</v>
      </c>
      <c r="F3702" s="35" t="str">
        <f>INDEX('Crosswalk Particulates'!$B:$B,MATCH('2017 EPA Data'!A3702,'Crosswalk Particulates'!$A:$A,0))</f>
        <v>process-mining-industry</v>
      </c>
      <c r="G3702" s="39">
        <f>INDEX('Crosswalk Particulates'!$E:$E,MATCH('2017 EPA Data'!$B3702,'Crosswalk Particulates'!$D:$D,0))</f>
        <v>0</v>
      </c>
      <c r="H3702" s="50">
        <f t="shared" si="57"/>
        <v>52072735.455915317</v>
      </c>
    </row>
    <row r="3703" spans="1:8" hidden="1">
      <c r="A3703" s="31" t="s">
        <v>2427</v>
      </c>
      <c r="B3703" s="31" t="s">
        <v>2649</v>
      </c>
      <c r="C3703" s="31" t="s">
        <v>2406</v>
      </c>
      <c r="D3703" s="41">
        <v>57.37068</v>
      </c>
      <c r="E3703" s="31" t="s">
        <v>2407</v>
      </c>
      <c r="F3703" s="35" t="str">
        <f>INDEX('Crosswalk Particulates'!$B:$B,MATCH('2017 EPA Data'!A3703,'Crosswalk Particulates'!$A:$A,0))</f>
        <v>process-other-industry</v>
      </c>
      <c r="G3703" s="39">
        <f>INDEX('Crosswalk Particulates'!$E:$E,MATCH('2017 EPA Data'!$B3703,'Crosswalk Particulates'!$D:$D,0))</f>
        <v>0</v>
      </c>
      <c r="H3703" s="50">
        <f t="shared" si="57"/>
        <v>0</v>
      </c>
    </row>
    <row r="3704" spans="1:8" hidden="1">
      <c r="A3704" s="31" t="s">
        <v>2471</v>
      </c>
      <c r="B3704" s="31" t="s">
        <v>2534</v>
      </c>
      <c r="C3704" s="31" t="s">
        <v>2406</v>
      </c>
      <c r="D3704" s="41">
        <v>57.286387565040002</v>
      </c>
      <c r="E3704" s="31" t="s">
        <v>2407</v>
      </c>
      <c r="F3704" s="35" t="str">
        <f>INDEX('Crosswalk Particulates'!$B:$B,MATCH('2017 EPA Data'!A3704,'Crosswalk Particulates'!$A:$A,0))</f>
        <v>Commercial Buildings Sector</v>
      </c>
      <c r="G3704" s="39">
        <f>INDEX('Crosswalk Particulates'!$E:$E,MATCH('2017 EPA Data'!$B3704,'Crosswalk Particulates'!$D:$D,0))</f>
        <v>0</v>
      </c>
      <c r="H3704" s="50">
        <f t="shared" si="57"/>
        <v>0</v>
      </c>
    </row>
    <row r="3705" spans="1:8" hidden="1">
      <c r="A3705" s="31" t="s">
        <v>2558</v>
      </c>
      <c r="B3705" s="31" t="s">
        <v>2530</v>
      </c>
      <c r="C3705" s="31" t="s">
        <v>2406</v>
      </c>
      <c r="D3705" s="41">
        <v>57.239199999999997</v>
      </c>
      <c r="E3705" s="31" t="s">
        <v>2407</v>
      </c>
      <c r="F3705" s="35" t="str">
        <f>INDEX('Crosswalk Particulates'!$B:$B,MATCH('2017 EPA Data'!A3705,'Crosswalk Particulates'!$A:$A,0))</f>
        <v>Commercial Buildings Sector</v>
      </c>
      <c r="G3705" s="39">
        <f>INDEX('Crosswalk Particulates'!$E:$E,MATCH('2017 EPA Data'!$B3705,'Crosswalk Particulates'!$D:$D,0))</f>
        <v>0</v>
      </c>
      <c r="H3705" s="50">
        <f t="shared" si="57"/>
        <v>0</v>
      </c>
    </row>
    <row r="3706" spans="1:8" hidden="1">
      <c r="A3706" s="31" t="s">
        <v>2558</v>
      </c>
      <c r="B3706" s="31" t="s">
        <v>2642</v>
      </c>
      <c r="D3706" s="41">
        <v>57.148284374601168</v>
      </c>
      <c r="E3706" s="31" t="s">
        <v>2411</v>
      </c>
      <c r="F3706" s="35" t="str">
        <f>INDEX('Crosswalk Particulates'!$B:$B,MATCH('2017 EPA Data'!A3706,'Crosswalk Particulates'!$A:$A,0))</f>
        <v>Commercial Buildings Sector</v>
      </c>
      <c r="G3706" s="39">
        <f>INDEX('Crosswalk Particulates'!$E:$E,MATCH('2017 EPA Data'!$B3706,'Crosswalk Particulates'!$D:$D,0))</f>
        <v>0</v>
      </c>
      <c r="H3706" s="50">
        <f t="shared" si="57"/>
        <v>51844113.157461308</v>
      </c>
    </row>
    <row r="3707" spans="1:8" hidden="1">
      <c r="A3707" s="31" t="s">
        <v>2553</v>
      </c>
      <c r="B3707" s="31" t="s">
        <v>2433</v>
      </c>
      <c r="C3707" s="31" t="s">
        <v>2406</v>
      </c>
      <c r="D3707" s="41">
        <v>57.059357978960001</v>
      </c>
      <c r="E3707" s="31" t="s">
        <v>2407</v>
      </c>
      <c r="F3707" s="35" t="str">
        <f>INDEX('Crosswalk Particulates'!$B:$B,MATCH('2017 EPA Data'!A3707,'Crosswalk Particulates'!$A:$A,0))</f>
        <v>Commercial Buildings Sector</v>
      </c>
      <c r="G3707" s="39">
        <f>INDEX('Crosswalk Particulates'!$E:$E,MATCH('2017 EPA Data'!$B3707,'Crosswalk Particulates'!$D:$D,0))</f>
        <v>0</v>
      </c>
      <c r="H3707" s="50">
        <f t="shared" si="57"/>
        <v>0</v>
      </c>
    </row>
    <row r="3708" spans="1:8" hidden="1">
      <c r="A3708" s="31" t="s">
        <v>2536</v>
      </c>
      <c r="B3708" s="31" t="s">
        <v>2605</v>
      </c>
      <c r="D3708" s="41">
        <v>56.823100845570458</v>
      </c>
      <c r="E3708" s="31" t="s">
        <v>2411</v>
      </c>
      <c r="F3708" s="35" t="str">
        <f>INDEX('Crosswalk Particulates'!$B:$B,MATCH('2017 EPA Data'!A3708,'Crosswalk Particulates'!$A:$A,0))</f>
        <v>process-mining-industry</v>
      </c>
      <c r="G3708" s="39" t="str">
        <f>INDEX('Crosswalk Particulates'!$E:$E,MATCH('2017 EPA Data'!$B3708,'Crosswalk Particulates'!$D:$D,0))</f>
        <v>BC</v>
      </c>
      <c r="H3708" s="50">
        <f t="shared" si="57"/>
        <v>51549111.271394134</v>
      </c>
    </row>
    <row r="3709" spans="1:8" hidden="1">
      <c r="A3709" s="31" t="s">
        <v>2521</v>
      </c>
      <c r="B3709" s="31" t="s">
        <v>2651</v>
      </c>
      <c r="C3709" s="31" t="s">
        <v>2406</v>
      </c>
      <c r="D3709" s="41">
        <v>56.292999999999999</v>
      </c>
      <c r="E3709" s="31" t="s">
        <v>2407</v>
      </c>
      <c r="F3709" s="35" t="str">
        <f>INDEX('Crosswalk Particulates'!$B:$B,MATCH('2017 EPA Data'!A3709,'Crosswalk Particulates'!$A:$A,0))</f>
        <v>industry-fuel-other</v>
      </c>
      <c r="G3709" s="39">
        <f>INDEX('Crosswalk Particulates'!$E:$E,MATCH('2017 EPA Data'!$B3709,'Crosswalk Particulates'!$D:$D,0))</f>
        <v>0</v>
      </c>
      <c r="H3709" s="50">
        <f t="shared" si="57"/>
        <v>0</v>
      </c>
    </row>
    <row r="3710" spans="1:8" hidden="1">
      <c r="A3710" s="31" t="s">
        <v>2496</v>
      </c>
      <c r="B3710" s="31" t="s">
        <v>2586</v>
      </c>
      <c r="C3710" s="31" t="s">
        <v>2406</v>
      </c>
      <c r="D3710" s="41">
        <v>56.286630000000002</v>
      </c>
      <c r="E3710" s="31" t="s">
        <v>2407</v>
      </c>
      <c r="F3710" s="35" t="str">
        <f>INDEX('Crosswalk Particulates'!$B:$B,MATCH('2017 EPA Data'!A3710,'Crosswalk Particulates'!$A:$A,0))</f>
        <v>process-cement-industry</v>
      </c>
      <c r="G3710" s="39">
        <f>INDEX('Crosswalk Particulates'!$E:$E,MATCH('2017 EPA Data'!$B3710,'Crosswalk Particulates'!$D:$D,0))</f>
        <v>0</v>
      </c>
      <c r="H3710" s="50">
        <f t="shared" si="57"/>
        <v>0</v>
      </c>
    </row>
    <row r="3711" spans="1:8" hidden="1">
      <c r="A3711" s="31" t="s">
        <v>2538</v>
      </c>
      <c r="B3711" s="31" t="s">
        <v>2552</v>
      </c>
      <c r="C3711" s="31" t="s">
        <v>2406</v>
      </c>
      <c r="D3711" s="41">
        <v>56.146992232432041</v>
      </c>
      <c r="E3711" s="31" t="s">
        <v>2407</v>
      </c>
      <c r="F3711" s="35" t="str">
        <f>INDEX('Crosswalk Particulates'!$B:$B,MATCH('2017 EPA Data'!A3711,'Crosswalk Particulates'!$A:$A,0))</f>
        <v>Electricity Sector</v>
      </c>
      <c r="G3711" s="39">
        <f>INDEX('Crosswalk Particulates'!$E:$E,MATCH('2017 EPA Data'!$B3711,'Crosswalk Particulates'!$D:$D,0))</f>
        <v>0</v>
      </c>
      <c r="H3711" s="50">
        <f t="shared" si="57"/>
        <v>0</v>
      </c>
    </row>
    <row r="3712" spans="1:8" hidden="1">
      <c r="A3712" s="31" t="s">
        <v>2442</v>
      </c>
      <c r="B3712" s="31" t="s">
        <v>2519</v>
      </c>
      <c r="D3712" s="41">
        <v>56.132765827354078</v>
      </c>
      <c r="E3712" s="31" t="s">
        <v>2411</v>
      </c>
      <c r="F3712" s="35" t="str">
        <f>INDEX('Crosswalk Particulates'!$B:$B,MATCH('2017 EPA Data'!A3712,'Crosswalk Particulates'!$A:$A,0))</f>
        <v>process-other-industry</v>
      </c>
      <c r="G3712" s="39">
        <f>INDEX('Crosswalk Particulates'!$E:$E,MATCH('2017 EPA Data'!$B3712,'Crosswalk Particulates'!$D:$D,0))</f>
        <v>0</v>
      </c>
      <c r="H3712" s="50">
        <f t="shared" si="57"/>
        <v>50922849.132597983</v>
      </c>
    </row>
    <row r="3713" spans="1:8" hidden="1">
      <c r="A3713" s="31" t="s">
        <v>2553</v>
      </c>
      <c r="B3713" s="31" t="s">
        <v>2510</v>
      </c>
      <c r="C3713" s="31" t="s">
        <v>2406</v>
      </c>
      <c r="D3713" s="41">
        <v>56.094085373041729</v>
      </c>
      <c r="E3713" s="31" t="s">
        <v>2407</v>
      </c>
      <c r="F3713" s="35" t="str">
        <f>INDEX('Crosswalk Particulates'!$B:$B,MATCH('2017 EPA Data'!A3713,'Crosswalk Particulates'!$A:$A,0))</f>
        <v>Commercial Buildings Sector</v>
      </c>
      <c r="G3713" s="39">
        <f>INDEX('Crosswalk Particulates'!$E:$E,MATCH('2017 EPA Data'!$B3713,'Crosswalk Particulates'!$D:$D,0))</f>
        <v>0</v>
      </c>
      <c r="H3713" s="50">
        <f t="shared" si="57"/>
        <v>0</v>
      </c>
    </row>
    <row r="3714" spans="1:8" hidden="1">
      <c r="A3714" s="31" t="s">
        <v>2538</v>
      </c>
      <c r="B3714" s="31" t="s">
        <v>2451</v>
      </c>
      <c r="C3714" s="31" t="s">
        <v>2406</v>
      </c>
      <c r="D3714" s="41">
        <v>55.925053423999998</v>
      </c>
      <c r="E3714" s="31" t="s">
        <v>2407</v>
      </c>
      <c r="F3714" s="35" t="str">
        <f>INDEX('Crosswalk Particulates'!$B:$B,MATCH('2017 EPA Data'!A3714,'Crosswalk Particulates'!$A:$A,0))</f>
        <v>Electricity Sector</v>
      </c>
      <c r="G3714" s="39">
        <f>INDEX('Crosswalk Particulates'!$E:$E,MATCH('2017 EPA Data'!$B3714,'Crosswalk Particulates'!$D:$D,0))</f>
        <v>0</v>
      </c>
      <c r="H3714" s="50">
        <f t="shared" si="57"/>
        <v>0</v>
      </c>
    </row>
    <row r="3715" spans="1:8" hidden="1">
      <c r="A3715" s="31" t="s">
        <v>2473</v>
      </c>
      <c r="B3715" s="31" t="s">
        <v>2573</v>
      </c>
      <c r="C3715" s="31" t="s">
        <v>2406</v>
      </c>
      <c r="D3715" s="41">
        <v>55.889677682829998</v>
      </c>
      <c r="E3715" s="31" t="s">
        <v>2407</v>
      </c>
      <c r="F3715" s="35" t="str">
        <f>INDEX('Crosswalk Particulates'!$B:$B,MATCH('2017 EPA Data'!A3715,'Crosswalk Particulates'!$A:$A,0))</f>
        <v>Electricity Sector</v>
      </c>
      <c r="G3715" s="39">
        <f>INDEX('Crosswalk Particulates'!$E:$E,MATCH('2017 EPA Data'!$B3715,'Crosswalk Particulates'!$D:$D,0))</f>
        <v>0</v>
      </c>
      <c r="H3715" s="50">
        <f t="shared" si="57"/>
        <v>0</v>
      </c>
    </row>
    <row r="3716" spans="1:8" hidden="1">
      <c r="A3716" s="31" t="s">
        <v>2521</v>
      </c>
      <c r="B3716" s="31" t="s">
        <v>2564</v>
      </c>
      <c r="C3716" s="31" t="s">
        <v>2406</v>
      </c>
      <c r="D3716" s="41">
        <v>55.65178646141554</v>
      </c>
      <c r="E3716" s="31" t="s">
        <v>2407</v>
      </c>
      <c r="F3716" s="35" t="str">
        <f>INDEX('Crosswalk Particulates'!$B:$B,MATCH('2017 EPA Data'!A3716,'Crosswalk Particulates'!$A:$A,0))</f>
        <v>industry-fuel-other</v>
      </c>
      <c r="G3716" s="39">
        <f>INDEX('Crosswalk Particulates'!$E:$E,MATCH('2017 EPA Data'!$B3716,'Crosswalk Particulates'!$D:$D,0))</f>
        <v>0</v>
      </c>
      <c r="H3716" s="50">
        <f t="shared" ref="H3716:H3779" si="58">IF(E3716="TON",D3716/metricton_to_shortton,0)*10^6</f>
        <v>0</v>
      </c>
    </row>
    <row r="3717" spans="1:8" hidden="1">
      <c r="A3717" s="31" t="s">
        <v>2536</v>
      </c>
      <c r="B3717" s="31" t="s">
        <v>2609</v>
      </c>
      <c r="C3717" s="31" t="s">
        <v>2406</v>
      </c>
      <c r="D3717" s="41">
        <v>55.607655674867999</v>
      </c>
      <c r="E3717" s="31" t="s">
        <v>2407</v>
      </c>
      <c r="F3717" s="35" t="str">
        <f>INDEX('Crosswalk Particulates'!$B:$B,MATCH('2017 EPA Data'!A3717,'Crosswalk Particulates'!$A:$A,0))</f>
        <v>process-mining-industry</v>
      </c>
      <c r="G3717" s="39">
        <f>INDEX('Crosswalk Particulates'!$E:$E,MATCH('2017 EPA Data'!$B3717,'Crosswalk Particulates'!$D:$D,0))</f>
        <v>0</v>
      </c>
      <c r="H3717" s="50">
        <f t="shared" si="58"/>
        <v>0</v>
      </c>
    </row>
    <row r="3718" spans="1:8" hidden="1">
      <c r="A3718" s="31" t="s">
        <v>2431</v>
      </c>
      <c r="B3718" s="31" t="s">
        <v>2557</v>
      </c>
      <c r="C3718" s="31" t="s">
        <v>2406</v>
      </c>
      <c r="D3718" s="41">
        <v>55.482489999999999</v>
      </c>
      <c r="E3718" s="31" t="s">
        <v>2407</v>
      </c>
      <c r="F3718" s="35" t="str">
        <f>INDEX('Crosswalk Particulates'!$B:$B,MATCH('2017 EPA Data'!A3718,'Crosswalk Particulates'!$A:$A,0))</f>
        <v>process-ngps-industry</v>
      </c>
      <c r="G3718" s="39">
        <f>INDEX('Crosswalk Particulates'!$E:$E,MATCH('2017 EPA Data'!$B3718,'Crosswalk Particulates'!$D:$D,0))</f>
        <v>0</v>
      </c>
      <c r="H3718" s="50">
        <f t="shared" si="58"/>
        <v>0</v>
      </c>
    </row>
    <row r="3719" spans="1:8" hidden="1">
      <c r="A3719" s="31" t="s">
        <v>2444</v>
      </c>
      <c r="B3719" s="31" t="s">
        <v>2424</v>
      </c>
      <c r="C3719" s="31" t="s">
        <v>2406</v>
      </c>
      <c r="D3719" s="41">
        <v>55.30645950848178</v>
      </c>
      <c r="E3719" s="31" t="s">
        <v>2407</v>
      </c>
      <c r="F3719" s="35" t="str">
        <f>INDEX('Crosswalk Particulates'!$B:$B,MATCH('2017 EPA Data'!A3719,'Crosswalk Particulates'!$A:$A,0))</f>
        <v>process-other-industry</v>
      </c>
      <c r="G3719" s="39">
        <f>INDEX('Crosswalk Particulates'!$E:$E,MATCH('2017 EPA Data'!$B3719,'Crosswalk Particulates'!$D:$D,0))</f>
        <v>0</v>
      </c>
      <c r="H3719" s="50">
        <f t="shared" si="58"/>
        <v>0</v>
      </c>
    </row>
    <row r="3720" spans="1:8" hidden="1">
      <c r="A3720" s="31" t="s">
        <v>2458</v>
      </c>
      <c r="B3720" s="31" t="s">
        <v>2532</v>
      </c>
      <c r="C3720" s="31" t="s">
        <v>2406</v>
      </c>
      <c r="D3720" s="41">
        <v>55.278941253620246</v>
      </c>
      <c r="E3720" s="31" t="s">
        <v>2407</v>
      </c>
      <c r="F3720" s="35" t="str">
        <f>INDEX('Crosswalk Particulates'!$B:$B,MATCH('2017 EPA Data'!A3720,'Crosswalk Particulates'!$A:$A,0))</f>
        <v>Transportation Sector</v>
      </c>
      <c r="G3720" s="39">
        <f>INDEX('Crosswalk Particulates'!$E:$E,MATCH('2017 EPA Data'!$B3720,'Crosswalk Particulates'!$D:$D,0))</f>
        <v>0</v>
      </c>
      <c r="H3720" s="50">
        <f t="shared" si="58"/>
        <v>0</v>
      </c>
    </row>
    <row r="3721" spans="1:8" hidden="1">
      <c r="A3721" s="31" t="s">
        <v>2491</v>
      </c>
      <c r="B3721" s="31" t="s">
        <v>2572</v>
      </c>
      <c r="C3721" s="31" t="s">
        <v>2406</v>
      </c>
      <c r="D3721" s="41">
        <v>55.101599999999998</v>
      </c>
      <c r="E3721" s="31" t="s">
        <v>2407</v>
      </c>
      <c r="F3721" s="35" t="str">
        <f>INDEX('Crosswalk Particulates'!$B:$B,MATCH('2017 EPA Data'!A3721,'Crosswalk Particulates'!$A:$A,0))</f>
        <v>process-other-industry</v>
      </c>
      <c r="G3721" s="39">
        <f>INDEX('Crosswalk Particulates'!$E:$E,MATCH('2017 EPA Data'!$B3721,'Crosswalk Particulates'!$D:$D,0))</f>
        <v>0</v>
      </c>
      <c r="H3721" s="50">
        <f t="shared" si="58"/>
        <v>0</v>
      </c>
    </row>
    <row r="3722" spans="1:8" hidden="1">
      <c r="A3722" s="31" t="s">
        <v>2448</v>
      </c>
      <c r="B3722" s="31" t="s">
        <v>2706</v>
      </c>
      <c r="C3722" s="31" t="s">
        <v>2406</v>
      </c>
      <c r="D3722" s="41">
        <v>54.607700078000001</v>
      </c>
      <c r="E3722" s="31" t="s">
        <v>2407</v>
      </c>
      <c r="F3722" s="35" t="str">
        <f>INDEX('Crosswalk Particulates'!$B:$B,MATCH('2017 EPA Data'!A3722,'Crosswalk Particulates'!$A:$A,0))</f>
        <v>process-waste-industry</v>
      </c>
      <c r="G3722" s="39">
        <f>INDEX('Crosswalk Particulates'!$E:$E,MATCH('2017 EPA Data'!$B3722,'Crosswalk Particulates'!$D:$D,0))</f>
        <v>0</v>
      </c>
      <c r="H3722" s="50">
        <f t="shared" si="58"/>
        <v>0</v>
      </c>
    </row>
    <row r="3723" spans="1:8" hidden="1">
      <c r="A3723" s="31" t="s">
        <v>2471</v>
      </c>
      <c r="B3723" s="31" t="s">
        <v>2545</v>
      </c>
      <c r="C3723" s="31" t="s">
        <v>2406</v>
      </c>
      <c r="D3723" s="41">
        <v>54.345356749791605</v>
      </c>
      <c r="E3723" s="31" t="s">
        <v>2407</v>
      </c>
      <c r="F3723" s="35" t="str">
        <f>INDEX('Crosswalk Particulates'!$B:$B,MATCH('2017 EPA Data'!A3723,'Crosswalk Particulates'!$A:$A,0))</f>
        <v>Commercial Buildings Sector</v>
      </c>
      <c r="G3723" s="39">
        <f>INDEX('Crosswalk Particulates'!$E:$E,MATCH('2017 EPA Data'!$B3723,'Crosswalk Particulates'!$D:$D,0))</f>
        <v>0</v>
      </c>
      <c r="H3723" s="50">
        <f t="shared" si="58"/>
        <v>0</v>
      </c>
    </row>
    <row r="3724" spans="1:8" hidden="1">
      <c r="A3724" s="31" t="s">
        <v>2444</v>
      </c>
      <c r="B3724" s="31" t="s">
        <v>2502</v>
      </c>
      <c r="C3724" s="31" t="s">
        <v>2406</v>
      </c>
      <c r="D3724" s="41">
        <v>54.081000000000003</v>
      </c>
      <c r="E3724" s="31" t="s">
        <v>2407</v>
      </c>
      <c r="F3724" s="35" t="str">
        <f>INDEX('Crosswalk Particulates'!$B:$B,MATCH('2017 EPA Data'!A3724,'Crosswalk Particulates'!$A:$A,0))</f>
        <v>process-other-industry</v>
      </c>
      <c r="G3724" s="39">
        <f>INDEX('Crosswalk Particulates'!$E:$E,MATCH('2017 EPA Data'!$B3724,'Crosswalk Particulates'!$D:$D,0))</f>
        <v>0</v>
      </c>
      <c r="H3724" s="50">
        <f t="shared" si="58"/>
        <v>0</v>
      </c>
    </row>
    <row r="3725" spans="1:8" hidden="1">
      <c r="A3725" s="31" t="s">
        <v>2544</v>
      </c>
      <c r="B3725" s="31" t="s">
        <v>2623</v>
      </c>
      <c r="C3725" s="31" t="s">
        <v>2406</v>
      </c>
      <c r="D3725" s="41">
        <v>53.850751613569088</v>
      </c>
      <c r="E3725" s="31" t="s">
        <v>2407</v>
      </c>
      <c r="F3725" s="35" t="str">
        <f>INDEX('Crosswalk Particulates'!$B:$B,MATCH('2017 EPA Data'!A3725,'Crosswalk Particulates'!$A:$A,0))</f>
        <v>Commercial Buildings Sector</v>
      </c>
      <c r="G3725" s="39">
        <f>INDEX('Crosswalk Particulates'!$E:$E,MATCH('2017 EPA Data'!$B3725,'Crosswalk Particulates'!$D:$D,0))</f>
        <v>0</v>
      </c>
      <c r="H3725" s="50">
        <f t="shared" si="58"/>
        <v>0</v>
      </c>
    </row>
    <row r="3726" spans="1:8" hidden="1">
      <c r="A3726" s="31" t="s">
        <v>2448</v>
      </c>
      <c r="B3726" s="31" t="s">
        <v>2694</v>
      </c>
      <c r="C3726" s="31" t="s">
        <v>2406</v>
      </c>
      <c r="D3726" s="41">
        <v>53.484000000000002</v>
      </c>
      <c r="E3726" s="31" t="s">
        <v>2407</v>
      </c>
      <c r="F3726" s="35" t="str">
        <f>INDEX('Crosswalk Particulates'!$B:$B,MATCH('2017 EPA Data'!A3726,'Crosswalk Particulates'!$A:$A,0))</f>
        <v>process-waste-industry</v>
      </c>
      <c r="G3726" s="39">
        <f>INDEX('Crosswalk Particulates'!$E:$E,MATCH('2017 EPA Data'!$B3726,'Crosswalk Particulates'!$D:$D,0))</f>
        <v>0</v>
      </c>
      <c r="H3726" s="50">
        <f t="shared" si="58"/>
        <v>0</v>
      </c>
    </row>
    <row r="3727" spans="1:8" hidden="1">
      <c r="A3727" s="31" t="s">
        <v>2485</v>
      </c>
      <c r="B3727" s="31" t="s">
        <v>2602</v>
      </c>
      <c r="C3727" s="31" t="s">
        <v>2406</v>
      </c>
      <c r="D3727" s="41">
        <v>53.467730000000003</v>
      </c>
      <c r="E3727" s="31" t="s">
        <v>2407</v>
      </c>
      <c r="F3727" s="35" t="str">
        <f>INDEX('Crosswalk Particulates'!$B:$B,MATCH('2017 EPA Data'!A3727,'Crosswalk Particulates'!$A:$A,0))</f>
        <v>industry-fuel-coal</v>
      </c>
      <c r="G3727" s="39">
        <f>INDEX('Crosswalk Particulates'!$E:$E,MATCH('2017 EPA Data'!$B3727,'Crosswalk Particulates'!$D:$D,0))</f>
        <v>0</v>
      </c>
      <c r="H3727" s="50">
        <f t="shared" si="58"/>
        <v>0</v>
      </c>
    </row>
    <row r="3728" spans="1:8" hidden="1">
      <c r="A3728" s="31" t="s">
        <v>2436</v>
      </c>
      <c r="B3728" s="31" t="s">
        <v>2567</v>
      </c>
      <c r="C3728" s="31" t="s">
        <v>2406</v>
      </c>
      <c r="D3728" s="41">
        <v>53.436579999999999</v>
      </c>
      <c r="E3728" s="31" t="s">
        <v>2407</v>
      </c>
      <c r="F3728" s="35" t="str">
        <f>INDEX('Crosswalk Particulates'!$B:$B,MATCH('2017 EPA Data'!A3728,'Crosswalk Particulates'!$A:$A,0))</f>
        <v>process-other-industry</v>
      </c>
      <c r="G3728" s="39">
        <f>INDEX('Crosswalk Particulates'!$E:$E,MATCH('2017 EPA Data'!$B3728,'Crosswalk Particulates'!$D:$D,0))</f>
        <v>0</v>
      </c>
      <c r="H3728" s="50">
        <f t="shared" si="58"/>
        <v>0</v>
      </c>
    </row>
    <row r="3729" spans="1:8" hidden="1">
      <c r="A3729" s="31" t="s">
        <v>2471</v>
      </c>
      <c r="B3729" s="31" t="s">
        <v>2510</v>
      </c>
      <c r="C3729" s="31" t="s">
        <v>2406</v>
      </c>
      <c r="D3729" s="41">
        <v>53.418737129872355</v>
      </c>
      <c r="E3729" s="31" t="s">
        <v>2407</v>
      </c>
      <c r="F3729" s="35" t="str">
        <f>INDEX('Crosswalk Particulates'!$B:$B,MATCH('2017 EPA Data'!A3729,'Crosswalk Particulates'!$A:$A,0))</f>
        <v>Commercial Buildings Sector</v>
      </c>
      <c r="G3729" s="39">
        <f>INDEX('Crosswalk Particulates'!$E:$E,MATCH('2017 EPA Data'!$B3729,'Crosswalk Particulates'!$D:$D,0))</f>
        <v>0</v>
      </c>
      <c r="H3729" s="50">
        <f t="shared" si="58"/>
        <v>0</v>
      </c>
    </row>
    <row r="3730" spans="1:8" hidden="1">
      <c r="A3730" s="31" t="s">
        <v>2461</v>
      </c>
      <c r="B3730" s="31" t="s">
        <v>2429</v>
      </c>
      <c r="C3730" s="31" t="s">
        <v>2406</v>
      </c>
      <c r="D3730" s="41">
        <v>53.4</v>
      </c>
      <c r="E3730" s="31" t="s">
        <v>2407</v>
      </c>
      <c r="F3730" s="35" t="str">
        <f>INDEX('Crosswalk Particulates'!$B:$B,MATCH('2017 EPA Data'!A3730,'Crosswalk Particulates'!$A:$A,0))</f>
        <v>process-other-industry</v>
      </c>
      <c r="G3730" s="39">
        <f>INDEX('Crosswalk Particulates'!$E:$E,MATCH('2017 EPA Data'!$B3730,'Crosswalk Particulates'!$D:$D,0))</f>
        <v>0</v>
      </c>
      <c r="H3730" s="50">
        <f t="shared" si="58"/>
        <v>0</v>
      </c>
    </row>
    <row r="3731" spans="1:8" hidden="1">
      <c r="A3731" s="31" t="s">
        <v>2497</v>
      </c>
      <c r="B3731" s="31" t="s">
        <v>2628</v>
      </c>
      <c r="C3731" s="31" t="s">
        <v>2406</v>
      </c>
      <c r="D3731" s="41">
        <v>53.308291820000001</v>
      </c>
      <c r="E3731" s="31" t="s">
        <v>2407</v>
      </c>
      <c r="F3731" s="35" t="str">
        <f>INDEX('Crosswalk Particulates'!$B:$B,MATCH('2017 EPA Data'!A3731,'Crosswalk Particulates'!$A:$A,0))</f>
        <v>Electricity Sector</v>
      </c>
      <c r="G3731" s="39">
        <f>INDEX('Crosswalk Particulates'!$E:$E,MATCH('2017 EPA Data'!$B3731,'Crosswalk Particulates'!$D:$D,0))</f>
        <v>0</v>
      </c>
      <c r="H3731" s="50">
        <f t="shared" si="58"/>
        <v>0</v>
      </c>
    </row>
    <row r="3732" spans="1:8" hidden="1">
      <c r="A3732" s="31" t="s">
        <v>2448</v>
      </c>
      <c r="B3732" s="31" t="s">
        <v>2707</v>
      </c>
      <c r="C3732" s="31" t="s">
        <v>2406</v>
      </c>
      <c r="D3732" s="41">
        <v>53.274000000000001</v>
      </c>
      <c r="E3732" s="31" t="s">
        <v>2407</v>
      </c>
      <c r="F3732" s="35" t="str">
        <f>INDEX('Crosswalk Particulates'!$B:$B,MATCH('2017 EPA Data'!A3732,'Crosswalk Particulates'!$A:$A,0))</f>
        <v>process-waste-industry</v>
      </c>
      <c r="G3732" s="39">
        <f>INDEX('Crosswalk Particulates'!$E:$E,MATCH('2017 EPA Data'!$B3732,'Crosswalk Particulates'!$D:$D,0))</f>
        <v>0</v>
      </c>
      <c r="H3732" s="50">
        <f t="shared" si="58"/>
        <v>0</v>
      </c>
    </row>
    <row r="3733" spans="1:8" hidden="1">
      <c r="A3733" s="31" t="s">
        <v>2491</v>
      </c>
      <c r="B3733" s="31" t="s">
        <v>2541</v>
      </c>
      <c r="C3733" s="31" t="s">
        <v>2406</v>
      </c>
      <c r="D3733" s="41">
        <v>53.2</v>
      </c>
      <c r="E3733" s="31" t="s">
        <v>2407</v>
      </c>
      <c r="F3733" s="35" t="str">
        <f>INDEX('Crosswalk Particulates'!$B:$B,MATCH('2017 EPA Data'!A3733,'Crosswalk Particulates'!$A:$A,0))</f>
        <v>process-other-industry</v>
      </c>
      <c r="G3733" s="39">
        <f>INDEX('Crosswalk Particulates'!$E:$E,MATCH('2017 EPA Data'!$B3733,'Crosswalk Particulates'!$D:$D,0))</f>
        <v>0</v>
      </c>
      <c r="H3733" s="50">
        <f t="shared" si="58"/>
        <v>0</v>
      </c>
    </row>
    <row r="3734" spans="1:8" hidden="1">
      <c r="A3734" s="31" t="s">
        <v>2436</v>
      </c>
      <c r="B3734" s="31" t="s">
        <v>2708</v>
      </c>
      <c r="C3734" s="31" t="s">
        <v>2406</v>
      </c>
      <c r="D3734" s="41">
        <v>53.114995</v>
      </c>
      <c r="E3734" s="31" t="s">
        <v>2407</v>
      </c>
      <c r="F3734" s="35" t="str">
        <f>INDEX('Crosswalk Particulates'!$B:$B,MATCH('2017 EPA Data'!A3734,'Crosswalk Particulates'!$A:$A,0))</f>
        <v>process-other-industry</v>
      </c>
      <c r="G3734" s="39">
        <f>INDEX('Crosswalk Particulates'!$E:$E,MATCH('2017 EPA Data'!$B3734,'Crosswalk Particulates'!$D:$D,0))</f>
        <v>0</v>
      </c>
      <c r="H3734" s="50">
        <f t="shared" si="58"/>
        <v>0</v>
      </c>
    </row>
    <row r="3735" spans="1:8" hidden="1">
      <c r="A3735" s="31" t="s">
        <v>2544</v>
      </c>
      <c r="B3735" s="31" t="s">
        <v>2462</v>
      </c>
      <c r="C3735" s="31" t="s">
        <v>2406</v>
      </c>
      <c r="D3735" s="41">
        <v>53.11301323</v>
      </c>
      <c r="E3735" s="31" t="s">
        <v>2407</v>
      </c>
      <c r="F3735" s="35" t="str">
        <f>INDEX('Crosswalk Particulates'!$B:$B,MATCH('2017 EPA Data'!A3735,'Crosswalk Particulates'!$A:$A,0))</f>
        <v>Commercial Buildings Sector</v>
      </c>
      <c r="G3735" s="39">
        <f>INDEX('Crosswalk Particulates'!$E:$E,MATCH('2017 EPA Data'!$B3735,'Crosswalk Particulates'!$D:$D,0))</f>
        <v>0</v>
      </c>
      <c r="H3735" s="50">
        <f t="shared" si="58"/>
        <v>0</v>
      </c>
    </row>
    <row r="3736" spans="1:8" hidden="1">
      <c r="A3736" s="31" t="s">
        <v>2442</v>
      </c>
      <c r="B3736" s="31" t="s">
        <v>2591</v>
      </c>
      <c r="C3736" s="31" t="s">
        <v>2406</v>
      </c>
      <c r="D3736" s="41">
        <v>53.08</v>
      </c>
      <c r="E3736" s="31" t="s">
        <v>2407</v>
      </c>
      <c r="F3736" s="35" t="str">
        <f>INDEX('Crosswalk Particulates'!$B:$B,MATCH('2017 EPA Data'!A3736,'Crosswalk Particulates'!$A:$A,0))</f>
        <v>process-other-industry</v>
      </c>
      <c r="G3736" s="39">
        <f>INDEX('Crosswalk Particulates'!$E:$E,MATCH('2017 EPA Data'!$B3736,'Crosswalk Particulates'!$D:$D,0))</f>
        <v>0</v>
      </c>
      <c r="H3736" s="50">
        <f t="shared" si="58"/>
        <v>0</v>
      </c>
    </row>
    <row r="3737" spans="1:8" hidden="1">
      <c r="A3737" s="31" t="s">
        <v>2470</v>
      </c>
      <c r="B3737" s="31" t="s">
        <v>2619</v>
      </c>
      <c r="C3737" s="31" t="s">
        <v>2406</v>
      </c>
      <c r="D3737" s="41">
        <v>52.935674265496182</v>
      </c>
      <c r="E3737" s="31" t="s">
        <v>2407</v>
      </c>
      <c r="F3737" s="35" t="str">
        <f>INDEX('Crosswalk Particulates'!$B:$B,MATCH('2017 EPA Data'!A3737,'Crosswalk Particulates'!$A:$A,0))</f>
        <v>Electricity Sector</v>
      </c>
      <c r="G3737" s="39">
        <f>INDEX('Crosswalk Particulates'!$E:$E,MATCH('2017 EPA Data'!$B3737,'Crosswalk Particulates'!$D:$D,0))</f>
        <v>0</v>
      </c>
      <c r="H3737" s="50">
        <f t="shared" si="58"/>
        <v>0</v>
      </c>
    </row>
    <row r="3738" spans="1:8" hidden="1">
      <c r="A3738" s="31" t="s">
        <v>2474</v>
      </c>
      <c r="B3738" s="31" t="s">
        <v>2574</v>
      </c>
      <c r="C3738" s="31" t="s">
        <v>2406</v>
      </c>
      <c r="D3738" s="41">
        <v>52.891345844999172</v>
      </c>
      <c r="E3738" s="31" t="s">
        <v>2407</v>
      </c>
      <c r="F3738" s="35" t="str">
        <f>INDEX('Crosswalk Particulates'!$B:$B,MATCH('2017 EPA Data'!A3738,'Crosswalk Particulates'!$A:$A,0))</f>
        <v>process-other-industry</v>
      </c>
      <c r="G3738" s="39">
        <f>INDEX('Crosswalk Particulates'!$E:$E,MATCH('2017 EPA Data'!$B3738,'Crosswalk Particulates'!$D:$D,0))</f>
        <v>0</v>
      </c>
      <c r="H3738" s="50">
        <f t="shared" si="58"/>
        <v>0</v>
      </c>
    </row>
    <row r="3739" spans="1:8" hidden="1">
      <c r="A3739" s="31" t="s">
        <v>2454</v>
      </c>
      <c r="B3739" s="31" t="s">
        <v>2672</v>
      </c>
      <c r="C3739" s="31" t="s">
        <v>2406</v>
      </c>
      <c r="D3739" s="41">
        <v>52.863520000000001</v>
      </c>
      <c r="E3739" s="31" t="s">
        <v>2407</v>
      </c>
      <c r="F3739" s="35" t="str">
        <f>INDEX('Crosswalk Particulates'!$B:$B,MATCH('2017 EPA Data'!A3739,'Crosswalk Particulates'!$A:$A,0))</f>
        <v>Electricity Sector</v>
      </c>
      <c r="G3739" s="39">
        <f>INDEX('Crosswalk Particulates'!$E:$E,MATCH('2017 EPA Data'!$B3739,'Crosswalk Particulates'!$D:$D,0))</f>
        <v>0</v>
      </c>
      <c r="H3739" s="50">
        <f t="shared" si="58"/>
        <v>0</v>
      </c>
    </row>
    <row r="3740" spans="1:8" hidden="1">
      <c r="A3740" s="31" t="s">
        <v>2554</v>
      </c>
      <c r="B3740" s="31" t="s">
        <v>2629</v>
      </c>
      <c r="C3740" s="31" t="s">
        <v>2406</v>
      </c>
      <c r="D3740" s="41">
        <v>52.82290160975672</v>
      </c>
      <c r="E3740" s="31" t="s">
        <v>2407</v>
      </c>
      <c r="F3740" s="35" t="str">
        <f>INDEX('Crosswalk Particulates'!$B:$B,MATCH('2017 EPA Data'!A3740,'Crosswalk Particulates'!$A:$A,0))</f>
        <v>Commercial Buildings Sector</v>
      </c>
      <c r="G3740" s="39">
        <f>INDEX('Crosswalk Particulates'!$E:$E,MATCH('2017 EPA Data'!$B3740,'Crosswalk Particulates'!$D:$D,0))</f>
        <v>0</v>
      </c>
      <c r="H3740" s="50">
        <f t="shared" si="58"/>
        <v>0</v>
      </c>
    </row>
    <row r="3741" spans="1:8" hidden="1">
      <c r="A3741" s="31" t="s">
        <v>2442</v>
      </c>
      <c r="B3741" s="31" t="s">
        <v>2561</v>
      </c>
      <c r="C3741" s="31" t="s">
        <v>2406</v>
      </c>
      <c r="D3741" s="41">
        <v>52.34375</v>
      </c>
      <c r="E3741" s="31" t="s">
        <v>2407</v>
      </c>
      <c r="F3741" s="35" t="str">
        <f>INDEX('Crosswalk Particulates'!$B:$B,MATCH('2017 EPA Data'!A3741,'Crosswalk Particulates'!$A:$A,0))</f>
        <v>process-other-industry</v>
      </c>
      <c r="G3741" s="39">
        <f>INDEX('Crosswalk Particulates'!$E:$E,MATCH('2017 EPA Data'!$B3741,'Crosswalk Particulates'!$D:$D,0))</f>
        <v>0</v>
      </c>
      <c r="H3741" s="50">
        <f t="shared" si="58"/>
        <v>0</v>
      </c>
    </row>
    <row r="3742" spans="1:8" hidden="1">
      <c r="A3742" s="31" t="s">
        <v>2508</v>
      </c>
      <c r="B3742" s="31" t="s">
        <v>2705</v>
      </c>
      <c r="C3742" s="31" t="s">
        <v>2406</v>
      </c>
      <c r="D3742" s="41">
        <v>52.332000000000001</v>
      </c>
      <c r="E3742" s="31" t="s">
        <v>2407</v>
      </c>
      <c r="F3742" s="35" t="str">
        <f>INDEX('Crosswalk Particulates'!$B:$B,MATCH('2017 EPA Data'!A3742,'Crosswalk Particulates'!$A:$A,0))</f>
        <v>process-iron and steel-industry</v>
      </c>
      <c r="G3742" s="39">
        <f>INDEX('Crosswalk Particulates'!$E:$E,MATCH('2017 EPA Data'!$B3742,'Crosswalk Particulates'!$D:$D,0))</f>
        <v>0</v>
      </c>
      <c r="H3742" s="50">
        <f t="shared" si="58"/>
        <v>0</v>
      </c>
    </row>
    <row r="3743" spans="1:8" hidden="1">
      <c r="A3743" s="31" t="s">
        <v>2481</v>
      </c>
      <c r="B3743" s="31" t="s">
        <v>2591</v>
      </c>
      <c r="C3743" s="31" t="s">
        <v>2406</v>
      </c>
      <c r="D3743" s="41">
        <v>52.144120000000001</v>
      </c>
      <c r="E3743" s="31" t="s">
        <v>2407</v>
      </c>
      <c r="F3743" s="35" t="str">
        <f>INDEX('Crosswalk Particulates'!$B:$B,MATCH('2017 EPA Data'!A3743,'Crosswalk Particulates'!$A:$A,0))</f>
        <v>process-ngps-industry</v>
      </c>
      <c r="G3743" s="39">
        <f>INDEX('Crosswalk Particulates'!$E:$E,MATCH('2017 EPA Data'!$B3743,'Crosswalk Particulates'!$D:$D,0))</f>
        <v>0</v>
      </c>
      <c r="H3743" s="50">
        <f t="shared" si="58"/>
        <v>0</v>
      </c>
    </row>
    <row r="3744" spans="1:8" hidden="1">
      <c r="A3744" s="31" t="s">
        <v>2408</v>
      </c>
      <c r="B3744" s="31" t="s">
        <v>2709</v>
      </c>
      <c r="C3744" s="31" t="s">
        <v>2410</v>
      </c>
      <c r="D3744" s="41">
        <v>51.767645247700003</v>
      </c>
      <c r="E3744" s="31" t="s">
        <v>2411</v>
      </c>
      <c r="F3744" s="35" t="str">
        <f>INDEX('Crosswalk Particulates'!$B:$B,MATCH('2017 EPA Data'!A3744,'Crosswalk Particulates'!$A:$A,0))</f>
        <v>process-other-industry</v>
      </c>
      <c r="G3744" s="39">
        <f>INDEX('Crosswalk Particulates'!$E:$E,MATCH('2017 EPA Data'!$B3744,'Crosswalk Particulates'!$D:$D,0))</f>
        <v>0</v>
      </c>
      <c r="H3744" s="50">
        <f t="shared" si="58"/>
        <v>46962873.645072624</v>
      </c>
    </row>
    <row r="3745" spans="1:8" hidden="1">
      <c r="A3745" s="31" t="s">
        <v>2435</v>
      </c>
      <c r="B3745" s="31" t="s">
        <v>2437</v>
      </c>
      <c r="C3745" s="31" t="s">
        <v>2406</v>
      </c>
      <c r="D3745" s="41">
        <v>51.652105708000001</v>
      </c>
      <c r="E3745" s="31" t="s">
        <v>2407</v>
      </c>
      <c r="F3745" s="35" t="str">
        <f>INDEX('Crosswalk Particulates'!$B:$B,MATCH('2017 EPA Data'!A3745,'Crosswalk Particulates'!$A:$A,0))</f>
        <v>process-other-industry</v>
      </c>
      <c r="G3745" s="39">
        <f>INDEX('Crosswalk Particulates'!$E:$E,MATCH('2017 EPA Data'!$B3745,'Crosswalk Particulates'!$D:$D,0))</f>
        <v>0</v>
      </c>
      <c r="H3745" s="50">
        <f t="shared" si="58"/>
        <v>0</v>
      </c>
    </row>
    <row r="3746" spans="1:8" hidden="1">
      <c r="A3746" s="31" t="s">
        <v>2497</v>
      </c>
      <c r="B3746" s="31" t="s">
        <v>2634</v>
      </c>
      <c r="C3746" s="31" t="s">
        <v>2406</v>
      </c>
      <c r="D3746" s="41">
        <v>51.524708807000003</v>
      </c>
      <c r="E3746" s="31" t="s">
        <v>2407</v>
      </c>
      <c r="F3746" s="35" t="str">
        <f>INDEX('Crosswalk Particulates'!$B:$B,MATCH('2017 EPA Data'!A3746,'Crosswalk Particulates'!$A:$A,0))</f>
        <v>Electricity Sector</v>
      </c>
      <c r="G3746" s="39">
        <f>INDEX('Crosswalk Particulates'!$E:$E,MATCH('2017 EPA Data'!$B3746,'Crosswalk Particulates'!$D:$D,0))</f>
        <v>0</v>
      </c>
      <c r="H3746" s="50">
        <f t="shared" si="58"/>
        <v>0</v>
      </c>
    </row>
    <row r="3747" spans="1:8" hidden="1">
      <c r="A3747" s="31" t="s">
        <v>2485</v>
      </c>
      <c r="B3747" s="31" t="s">
        <v>2552</v>
      </c>
      <c r="C3747" s="31" t="s">
        <v>2406</v>
      </c>
      <c r="D3747" s="41">
        <v>51.433080330000003</v>
      </c>
      <c r="E3747" s="31" t="s">
        <v>2407</v>
      </c>
      <c r="F3747" s="35" t="str">
        <f>INDEX('Crosswalk Particulates'!$B:$B,MATCH('2017 EPA Data'!A3747,'Crosswalk Particulates'!$A:$A,0))</f>
        <v>industry-fuel-coal</v>
      </c>
      <c r="G3747" s="39">
        <f>INDEX('Crosswalk Particulates'!$E:$E,MATCH('2017 EPA Data'!$B3747,'Crosswalk Particulates'!$D:$D,0))</f>
        <v>0</v>
      </c>
      <c r="H3747" s="50">
        <f t="shared" si="58"/>
        <v>0</v>
      </c>
    </row>
    <row r="3748" spans="1:8" hidden="1">
      <c r="A3748" s="31" t="s">
        <v>2536</v>
      </c>
      <c r="B3748" s="31" t="s">
        <v>2617</v>
      </c>
      <c r="C3748" s="31" t="s">
        <v>2406</v>
      </c>
      <c r="D3748" s="41">
        <v>51.23519563861602</v>
      </c>
      <c r="E3748" s="31" t="s">
        <v>2407</v>
      </c>
      <c r="F3748" s="35" t="str">
        <f>INDEX('Crosswalk Particulates'!$B:$B,MATCH('2017 EPA Data'!A3748,'Crosswalk Particulates'!$A:$A,0))</f>
        <v>process-mining-industry</v>
      </c>
      <c r="G3748" s="39">
        <f>INDEX('Crosswalk Particulates'!$E:$E,MATCH('2017 EPA Data'!$B3748,'Crosswalk Particulates'!$D:$D,0))</f>
        <v>0</v>
      </c>
      <c r="H3748" s="50">
        <f t="shared" si="58"/>
        <v>0</v>
      </c>
    </row>
    <row r="3749" spans="1:8" hidden="1">
      <c r="A3749" s="31" t="s">
        <v>2554</v>
      </c>
      <c r="B3749" s="31" t="s">
        <v>2535</v>
      </c>
      <c r="C3749" s="31" t="s">
        <v>2406</v>
      </c>
      <c r="D3749" s="41">
        <v>51.104840000000003</v>
      </c>
      <c r="E3749" s="31" t="s">
        <v>2407</v>
      </c>
      <c r="F3749" s="35" t="str">
        <f>INDEX('Crosswalk Particulates'!$B:$B,MATCH('2017 EPA Data'!A3749,'Crosswalk Particulates'!$A:$A,0))</f>
        <v>Commercial Buildings Sector</v>
      </c>
      <c r="G3749" s="39">
        <f>INDEX('Crosswalk Particulates'!$E:$E,MATCH('2017 EPA Data'!$B3749,'Crosswalk Particulates'!$D:$D,0))</f>
        <v>0</v>
      </c>
      <c r="H3749" s="50">
        <f t="shared" si="58"/>
        <v>0</v>
      </c>
    </row>
    <row r="3750" spans="1:8" hidden="1">
      <c r="A3750" s="31" t="s">
        <v>2475</v>
      </c>
      <c r="B3750" s="31" t="s">
        <v>2503</v>
      </c>
      <c r="C3750" s="31" t="s">
        <v>2406</v>
      </c>
      <c r="D3750" s="41">
        <v>50.561800666992163</v>
      </c>
      <c r="E3750" s="31" t="s">
        <v>2407</v>
      </c>
      <c r="F3750" s="35" t="str">
        <f>INDEX('Crosswalk Particulates'!$B:$B,MATCH('2017 EPA Data'!A3750,'Crosswalk Particulates'!$A:$A,0))</f>
        <v>process-other-industry</v>
      </c>
      <c r="G3750" s="39">
        <f>INDEX('Crosswalk Particulates'!$E:$E,MATCH('2017 EPA Data'!$B3750,'Crosswalk Particulates'!$D:$D,0))</f>
        <v>0</v>
      </c>
      <c r="H3750" s="50">
        <f t="shared" si="58"/>
        <v>0</v>
      </c>
    </row>
    <row r="3751" spans="1:8" hidden="1">
      <c r="A3751" s="31" t="s">
        <v>2484</v>
      </c>
      <c r="B3751" s="31" t="s">
        <v>2479</v>
      </c>
      <c r="C3751" s="31" t="s">
        <v>2446</v>
      </c>
      <c r="D3751" s="41">
        <v>50.252047175000001</v>
      </c>
      <c r="E3751" s="31" t="s">
        <v>2411</v>
      </c>
      <c r="F3751" s="35" t="str">
        <f>INDEX('Crosswalk Particulates'!$B:$B,MATCH('2017 EPA Data'!A3751,'Crosswalk Particulates'!$A:$A,0))</f>
        <v>process-other-industry</v>
      </c>
      <c r="G3751" s="39" t="str">
        <f>INDEX('Crosswalk Particulates'!$E:$E,MATCH('2017 EPA Data'!$B3751,'Crosswalk Particulates'!$D:$D,0))</f>
        <v>PM10</v>
      </c>
      <c r="H3751" s="50">
        <f t="shared" si="58"/>
        <v>45587944.566410542</v>
      </c>
    </row>
    <row r="3752" spans="1:8" hidden="1">
      <c r="A3752" s="31" t="s">
        <v>2496</v>
      </c>
      <c r="B3752" s="31" t="s">
        <v>2710</v>
      </c>
      <c r="C3752" s="31" t="s">
        <v>2406</v>
      </c>
      <c r="D3752" s="41">
        <v>50</v>
      </c>
      <c r="E3752" s="31" t="s">
        <v>2407</v>
      </c>
      <c r="F3752" s="35" t="str">
        <f>INDEX('Crosswalk Particulates'!$B:$B,MATCH('2017 EPA Data'!A3752,'Crosswalk Particulates'!$A:$A,0))</f>
        <v>process-cement-industry</v>
      </c>
      <c r="G3752" s="39">
        <f>INDEX('Crosswalk Particulates'!$E:$E,MATCH('2017 EPA Data'!$B3752,'Crosswalk Particulates'!$D:$D,0))</f>
        <v>0</v>
      </c>
      <c r="H3752" s="50">
        <f t="shared" si="58"/>
        <v>0</v>
      </c>
    </row>
    <row r="3753" spans="1:8" hidden="1">
      <c r="A3753" s="31" t="s">
        <v>2442</v>
      </c>
      <c r="B3753" s="31" t="s">
        <v>2635</v>
      </c>
      <c r="C3753" s="31" t="s">
        <v>2406</v>
      </c>
      <c r="D3753" s="41">
        <v>49.980200000000004</v>
      </c>
      <c r="E3753" s="31" t="s">
        <v>2407</v>
      </c>
      <c r="F3753" s="35" t="str">
        <f>INDEX('Crosswalk Particulates'!$B:$B,MATCH('2017 EPA Data'!A3753,'Crosswalk Particulates'!$A:$A,0))</f>
        <v>process-other-industry</v>
      </c>
      <c r="G3753" s="39">
        <f>INDEX('Crosswalk Particulates'!$E:$E,MATCH('2017 EPA Data'!$B3753,'Crosswalk Particulates'!$D:$D,0))</f>
        <v>0</v>
      </c>
      <c r="H3753" s="50">
        <f t="shared" si="58"/>
        <v>0</v>
      </c>
    </row>
    <row r="3754" spans="1:8" hidden="1">
      <c r="A3754" s="31" t="s">
        <v>2544</v>
      </c>
      <c r="B3754" s="31" t="s">
        <v>2550</v>
      </c>
      <c r="C3754" s="31" t="s">
        <v>2406</v>
      </c>
      <c r="D3754" s="41">
        <v>49.923282620000002</v>
      </c>
      <c r="E3754" s="31" t="s">
        <v>2407</v>
      </c>
      <c r="F3754" s="35" t="str">
        <f>INDEX('Crosswalk Particulates'!$B:$B,MATCH('2017 EPA Data'!A3754,'Crosswalk Particulates'!$A:$A,0))</f>
        <v>Commercial Buildings Sector</v>
      </c>
      <c r="G3754" s="39">
        <f>INDEX('Crosswalk Particulates'!$E:$E,MATCH('2017 EPA Data'!$B3754,'Crosswalk Particulates'!$D:$D,0))</f>
        <v>0</v>
      </c>
      <c r="H3754" s="50">
        <f t="shared" si="58"/>
        <v>0</v>
      </c>
    </row>
    <row r="3755" spans="1:8" hidden="1">
      <c r="A3755" s="31" t="s">
        <v>2497</v>
      </c>
      <c r="B3755" s="31" t="s">
        <v>2621</v>
      </c>
      <c r="D3755" s="41">
        <v>49.919695824259442</v>
      </c>
      <c r="E3755" s="31" t="s">
        <v>2411</v>
      </c>
      <c r="F3755" s="35" t="str">
        <f>INDEX('Crosswalk Particulates'!$B:$B,MATCH('2017 EPA Data'!A3755,'Crosswalk Particulates'!$A:$A,0))</f>
        <v>Electricity Sector</v>
      </c>
      <c r="G3755" s="39">
        <f>INDEX('Crosswalk Particulates'!$E:$E,MATCH('2017 EPA Data'!$B3755,'Crosswalk Particulates'!$D:$D,0))</f>
        <v>0</v>
      </c>
      <c r="H3755" s="50">
        <f t="shared" si="58"/>
        <v>45286440.134135991</v>
      </c>
    </row>
    <row r="3756" spans="1:8" hidden="1">
      <c r="A3756" s="31" t="s">
        <v>2553</v>
      </c>
      <c r="B3756" s="31" t="s">
        <v>2579</v>
      </c>
      <c r="C3756" s="31" t="s">
        <v>2406</v>
      </c>
      <c r="D3756" s="41">
        <v>49.8561729364732</v>
      </c>
      <c r="E3756" s="31" t="s">
        <v>2407</v>
      </c>
      <c r="F3756" s="35" t="str">
        <f>INDEX('Crosswalk Particulates'!$B:$B,MATCH('2017 EPA Data'!A3756,'Crosswalk Particulates'!$A:$A,0))</f>
        <v>Commercial Buildings Sector</v>
      </c>
      <c r="G3756" s="39">
        <f>INDEX('Crosswalk Particulates'!$E:$E,MATCH('2017 EPA Data'!$B3756,'Crosswalk Particulates'!$D:$D,0))</f>
        <v>0</v>
      </c>
      <c r="H3756" s="50">
        <f t="shared" si="58"/>
        <v>0</v>
      </c>
    </row>
    <row r="3757" spans="1:8" hidden="1">
      <c r="A3757" s="31" t="s">
        <v>2440</v>
      </c>
      <c r="B3757" s="31" t="s">
        <v>2634</v>
      </c>
      <c r="C3757" s="31" t="s">
        <v>2406</v>
      </c>
      <c r="D3757" s="41">
        <v>49.603999999999999</v>
      </c>
      <c r="E3757" s="31" t="s">
        <v>2407</v>
      </c>
      <c r="F3757" s="35" t="str">
        <f>INDEX('Crosswalk Particulates'!$B:$B,MATCH('2017 EPA Data'!A3757,'Crosswalk Particulates'!$A:$A,0))</f>
        <v>industry-fuel-natural gas</v>
      </c>
      <c r="G3757" s="39">
        <f>INDEX('Crosswalk Particulates'!$E:$E,MATCH('2017 EPA Data'!$B3757,'Crosswalk Particulates'!$D:$D,0))</f>
        <v>0</v>
      </c>
      <c r="H3757" s="50">
        <f t="shared" si="58"/>
        <v>0</v>
      </c>
    </row>
    <row r="3758" spans="1:8" hidden="1">
      <c r="A3758" s="31" t="s">
        <v>2448</v>
      </c>
      <c r="B3758" s="31" t="s">
        <v>2711</v>
      </c>
      <c r="C3758" s="31" t="s">
        <v>2406</v>
      </c>
      <c r="D3758" s="41">
        <v>49.268999999999998</v>
      </c>
      <c r="E3758" s="31" t="s">
        <v>2407</v>
      </c>
      <c r="F3758" s="35" t="str">
        <f>INDEX('Crosswalk Particulates'!$B:$B,MATCH('2017 EPA Data'!A3758,'Crosswalk Particulates'!$A:$A,0))</f>
        <v>process-waste-industry</v>
      </c>
      <c r="G3758" s="39">
        <f>INDEX('Crosswalk Particulates'!$E:$E,MATCH('2017 EPA Data'!$B3758,'Crosswalk Particulates'!$D:$D,0))</f>
        <v>0</v>
      </c>
      <c r="H3758" s="50">
        <f t="shared" si="58"/>
        <v>0</v>
      </c>
    </row>
    <row r="3759" spans="1:8" hidden="1">
      <c r="A3759" s="31" t="s">
        <v>2481</v>
      </c>
      <c r="B3759" s="31" t="s">
        <v>2669</v>
      </c>
      <c r="C3759" s="31" t="s">
        <v>2406</v>
      </c>
      <c r="D3759" s="41">
        <v>49.216000000000001</v>
      </c>
      <c r="E3759" s="31" t="s">
        <v>2407</v>
      </c>
      <c r="F3759" s="35" t="str">
        <f>INDEX('Crosswalk Particulates'!$B:$B,MATCH('2017 EPA Data'!A3759,'Crosswalk Particulates'!$A:$A,0))</f>
        <v>process-ngps-industry</v>
      </c>
      <c r="G3759" s="39">
        <f>INDEX('Crosswalk Particulates'!$E:$E,MATCH('2017 EPA Data'!$B3759,'Crosswalk Particulates'!$D:$D,0))</f>
        <v>0</v>
      </c>
      <c r="H3759" s="50">
        <f t="shared" si="58"/>
        <v>0</v>
      </c>
    </row>
    <row r="3760" spans="1:8" hidden="1">
      <c r="A3760" s="31" t="s">
        <v>2470</v>
      </c>
      <c r="B3760" s="31" t="s">
        <v>2562</v>
      </c>
      <c r="C3760" s="31" t="s">
        <v>2406</v>
      </c>
      <c r="D3760" s="41">
        <v>49.124809999999997</v>
      </c>
      <c r="E3760" s="31" t="s">
        <v>2407</v>
      </c>
      <c r="F3760" s="35" t="str">
        <f>INDEX('Crosswalk Particulates'!$B:$B,MATCH('2017 EPA Data'!A3760,'Crosswalk Particulates'!$A:$A,0))</f>
        <v>Electricity Sector</v>
      </c>
      <c r="G3760" s="39">
        <f>INDEX('Crosswalk Particulates'!$E:$E,MATCH('2017 EPA Data'!$B3760,'Crosswalk Particulates'!$D:$D,0))</f>
        <v>0</v>
      </c>
      <c r="H3760" s="50">
        <f t="shared" si="58"/>
        <v>0</v>
      </c>
    </row>
    <row r="3761" spans="1:8" hidden="1">
      <c r="A3761" s="31" t="s">
        <v>2471</v>
      </c>
      <c r="B3761" s="31" t="s">
        <v>2575</v>
      </c>
      <c r="C3761" s="31" t="s">
        <v>2406</v>
      </c>
      <c r="D3761" s="41">
        <v>49.000722660020202</v>
      </c>
      <c r="E3761" s="31" t="s">
        <v>2407</v>
      </c>
      <c r="F3761" s="35" t="str">
        <f>INDEX('Crosswalk Particulates'!$B:$B,MATCH('2017 EPA Data'!A3761,'Crosswalk Particulates'!$A:$A,0))</f>
        <v>Commercial Buildings Sector</v>
      </c>
      <c r="G3761" s="39">
        <f>INDEX('Crosswalk Particulates'!$E:$E,MATCH('2017 EPA Data'!$B3761,'Crosswalk Particulates'!$D:$D,0))</f>
        <v>0</v>
      </c>
      <c r="H3761" s="50">
        <f t="shared" si="58"/>
        <v>0</v>
      </c>
    </row>
    <row r="3762" spans="1:8" hidden="1">
      <c r="A3762" s="31" t="s">
        <v>2431</v>
      </c>
      <c r="B3762" s="31" t="s">
        <v>2575</v>
      </c>
      <c r="C3762" s="31" t="s">
        <v>2406</v>
      </c>
      <c r="D3762" s="41">
        <v>48.99990435417476</v>
      </c>
      <c r="E3762" s="31" t="s">
        <v>2407</v>
      </c>
      <c r="F3762" s="35" t="str">
        <f>INDEX('Crosswalk Particulates'!$B:$B,MATCH('2017 EPA Data'!A3762,'Crosswalk Particulates'!$A:$A,0))</f>
        <v>process-ngps-industry</v>
      </c>
      <c r="G3762" s="39">
        <f>INDEX('Crosswalk Particulates'!$E:$E,MATCH('2017 EPA Data'!$B3762,'Crosswalk Particulates'!$D:$D,0))</f>
        <v>0</v>
      </c>
      <c r="H3762" s="50">
        <f t="shared" si="58"/>
        <v>0</v>
      </c>
    </row>
    <row r="3763" spans="1:8" hidden="1">
      <c r="A3763" s="31" t="s">
        <v>2558</v>
      </c>
      <c r="B3763" s="31" t="s">
        <v>2494</v>
      </c>
      <c r="C3763" s="31" t="s">
        <v>2446</v>
      </c>
      <c r="D3763" s="41">
        <v>48.913376630960542</v>
      </c>
      <c r="E3763" s="31" t="s">
        <v>2411</v>
      </c>
      <c r="F3763" s="35" t="str">
        <f>INDEX('Crosswalk Particulates'!$B:$B,MATCH('2017 EPA Data'!A3763,'Crosswalk Particulates'!$A:$A,0))</f>
        <v>Commercial Buildings Sector</v>
      </c>
      <c r="G3763" s="39">
        <f>INDEX('Crosswalk Particulates'!$E:$E,MATCH('2017 EPA Data'!$B3763,'Crosswalk Particulates'!$D:$D,0))</f>
        <v>0</v>
      </c>
      <c r="H3763" s="50">
        <f t="shared" si="58"/>
        <v>44373521.632717244</v>
      </c>
    </row>
    <row r="3764" spans="1:8" hidden="1">
      <c r="A3764" s="31" t="s">
        <v>2458</v>
      </c>
      <c r="B3764" s="31" t="s">
        <v>2642</v>
      </c>
      <c r="D3764" s="41">
        <v>48.77604084871421</v>
      </c>
      <c r="E3764" s="31" t="s">
        <v>2411</v>
      </c>
      <c r="F3764" s="35" t="str">
        <f>INDEX('Crosswalk Particulates'!$B:$B,MATCH('2017 EPA Data'!A3764,'Crosswalk Particulates'!$A:$A,0))</f>
        <v>Transportation Sector</v>
      </c>
      <c r="G3764" s="39">
        <f>INDEX('Crosswalk Particulates'!$E:$E,MATCH('2017 EPA Data'!$B3764,'Crosswalk Particulates'!$D:$D,0))</f>
        <v>0</v>
      </c>
      <c r="H3764" s="50">
        <f t="shared" si="58"/>
        <v>44248932.55863978</v>
      </c>
    </row>
    <row r="3765" spans="1:8" hidden="1">
      <c r="A3765" s="31" t="s">
        <v>2518</v>
      </c>
      <c r="B3765" s="31" t="s">
        <v>2628</v>
      </c>
      <c r="C3765" s="31" t="s">
        <v>2406</v>
      </c>
      <c r="D3765" s="41">
        <v>48.726931700000002</v>
      </c>
      <c r="E3765" s="31" t="s">
        <v>2407</v>
      </c>
      <c r="F3765" s="35" t="str">
        <f>INDEX('Crosswalk Particulates'!$B:$B,MATCH('2017 EPA Data'!A3765,'Crosswalk Particulates'!$A:$A,0))</f>
        <v>industry-fuel-oil</v>
      </c>
      <c r="G3765" s="39">
        <f>INDEX('Crosswalk Particulates'!$E:$E,MATCH('2017 EPA Data'!$B3765,'Crosswalk Particulates'!$D:$D,0))</f>
        <v>0</v>
      </c>
      <c r="H3765" s="50">
        <f t="shared" si="58"/>
        <v>0</v>
      </c>
    </row>
    <row r="3766" spans="1:8" hidden="1">
      <c r="A3766" s="31" t="s">
        <v>2554</v>
      </c>
      <c r="B3766" s="31" t="s">
        <v>2486</v>
      </c>
      <c r="C3766" s="31" t="s">
        <v>2410</v>
      </c>
      <c r="D3766" s="41">
        <v>48.636617999999999</v>
      </c>
      <c r="E3766" s="31" t="s">
        <v>2411</v>
      </c>
      <c r="F3766" s="35" t="str">
        <f>INDEX('Crosswalk Particulates'!$B:$B,MATCH('2017 EPA Data'!A3766,'Crosswalk Particulates'!$A:$A,0))</f>
        <v>Commercial Buildings Sector</v>
      </c>
      <c r="G3766" s="39" t="str">
        <f>INDEX('Crosswalk Particulates'!$E:$E,MATCH('2017 EPA Data'!$B3766,'Crosswalk Particulates'!$D:$D,0))</f>
        <v>CH4</v>
      </c>
      <c r="H3766" s="50">
        <f t="shared" si="58"/>
        <v>44122450.127459608</v>
      </c>
    </row>
    <row r="3767" spans="1:8" hidden="1">
      <c r="A3767" s="31" t="s">
        <v>2544</v>
      </c>
      <c r="B3767" s="31" t="s">
        <v>2420</v>
      </c>
      <c r="C3767" s="31" t="s">
        <v>2406</v>
      </c>
      <c r="D3767" s="41">
        <v>48.609653274500687</v>
      </c>
      <c r="E3767" s="31" t="s">
        <v>2407</v>
      </c>
      <c r="F3767" s="35" t="str">
        <f>INDEX('Crosswalk Particulates'!$B:$B,MATCH('2017 EPA Data'!A3767,'Crosswalk Particulates'!$A:$A,0))</f>
        <v>Commercial Buildings Sector</v>
      </c>
      <c r="G3767" s="39">
        <f>INDEX('Crosswalk Particulates'!$E:$E,MATCH('2017 EPA Data'!$B3767,'Crosswalk Particulates'!$D:$D,0))</f>
        <v>0</v>
      </c>
      <c r="H3767" s="50">
        <f t="shared" si="58"/>
        <v>0</v>
      </c>
    </row>
    <row r="3768" spans="1:8" hidden="1">
      <c r="A3768" s="31" t="s">
        <v>2434</v>
      </c>
      <c r="B3768" s="31" t="s">
        <v>2532</v>
      </c>
      <c r="C3768" s="31" t="s">
        <v>2406</v>
      </c>
      <c r="D3768" s="41">
        <v>48.605921377516673</v>
      </c>
      <c r="E3768" s="31" t="s">
        <v>2407</v>
      </c>
      <c r="F3768" s="35" t="str">
        <f>INDEX('Crosswalk Particulates'!$B:$B,MATCH('2017 EPA Data'!A3768,'Crosswalk Particulates'!$A:$A,0))</f>
        <v>Transportation Sector</v>
      </c>
      <c r="G3768" s="39">
        <f>INDEX('Crosswalk Particulates'!$E:$E,MATCH('2017 EPA Data'!$B3768,'Crosswalk Particulates'!$D:$D,0))</f>
        <v>0</v>
      </c>
      <c r="H3768" s="50">
        <f t="shared" si="58"/>
        <v>0</v>
      </c>
    </row>
    <row r="3769" spans="1:8" hidden="1">
      <c r="A3769" s="31" t="s">
        <v>2467</v>
      </c>
      <c r="B3769" s="31" t="s">
        <v>2525</v>
      </c>
      <c r="C3769" s="31" t="s">
        <v>2406</v>
      </c>
      <c r="D3769" s="41">
        <v>48.515093262434</v>
      </c>
      <c r="E3769" s="31" t="s">
        <v>2407</v>
      </c>
      <c r="F3769" s="35" t="str">
        <f>INDEX('Crosswalk Particulates'!$B:$B,MATCH('2017 EPA Data'!A3769,'Crosswalk Particulates'!$A:$A,0))</f>
        <v>process-chemicals-industry</v>
      </c>
      <c r="G3769" s="39">
        <f>INDEX('Crosswalk Particulates'!$E:$E,MATCH('2017 EPA Data'!$B3769,'Crosswalk Particulates'!$D:$D,0))</f>
        <v>0</v>
      </c>
      <c r="H3769" s="50">
        <f t="shared" si="58"/>
        <v>0</v>
      </c>
    </row>
    <row r="3770" spans="1:8" hidden="1">
      <c r="A3770" s="31" t="s">
        <v>2538</v>
      </c>
      <c r="B3770" s="31" t="s">
        <v>2531</v>
      </c>
      <c r="C3770" s="31" t="s">
        <v>2406</v>
      </c>
      <c r="D3770" s="41">
        <v>48.500348787</v>
      </c>
      <c r="E3770" s="31" t="s">
        <v>2407</v>
      </c>
      <c r="F3770" s="35" t="str">
        <f>INDEX('Crosswalk Particulates'!$B:$B,MATCH('2017 EPA Data'!A3770,'Crosswalk Particulates'!$A:$A,0))</f>
        <v>Electricity Sector</v>
      </c>
      <c r="G3770" s="39">
        <f>INDEX('Crosswalk Particulates'!$E:$E,MATCH('2017 EPA Data'!$B3770,'Crosswalk Particulates'!$D:$D,0))</f>
        <v>0</v>
      </c>
      <c r="H3770" s="50">
        <f t="shared" si="58"/>
        <v>0</v>
      </c>
    </row>
    <row r="3771" spans="1:8" hidden="1">
      <c r="A3771" s="31" t="s">
        <v>2544</v>
      </c>
      <c r="B3771" s="31" t="s">
        <v>2568</v>
      </c>
      <c r="C3771" s="31" t="s">
        <v>2406</v>
      </c>
      <c r="D3771" s="41">
        <v>48.322413887478788</v>
      </c>
      <c r="E3771" s="31" t="s">
        <v>2407</v>
      </c>
      <c r="F3771" s="35" t="str">
        <f>INDEX('Crosswalk Particulates'!$B:$B,MATCH('2017 EPA Data'!A3771,'Crosswalk Particulates'!$A:$A,0))</f>
        <v>Commercial Buildings Sector</v>
      </c>
      <c r="G3771" s="39">
        <f>INDEX('Crosswalk Particulates'!$E:$E,MATCH('2017 EPA Data'!$B3771,'Crosswalk Particulates'!$D:$D,0))</f>
        <v>0</v>
      </c>
      <c r="H3771" s="50">
        <f t="shared" si="58"/>
        <v>0</v>
      </c>
    </row>
    <row r="3772" spans="1:8" hidden="1">
      <c r="A3772" s="31" t="s">
        <v>2448</v>
      </c>
      <c r="B3772" s="31" t="s">
        <v>2689</v>
      </c>
      <c r="C3772" s="31" t="s">
        <v>2406</v>
      </c>
      <c r="D3772" s="41">
        <v>48.278032119999999</v>
      </c>
      <c r="E3772" s="31" t="s">
        <v>2407</v>
      </c>
      <c r="F3772" s="35" t="str">
        <f>INDEX('Crosswalk Particulates'!$B:$B,MATCH('2017 EPA Data'!A3772,'Crosswalk Particulates'!$A:$A,0))</f>
        <v>process-waste-industry</v>
      </c>
      <c r="G3772" s="39">
        <f>INDEX('Crosswalk Particulates'!$E:$E,MATCH('2017 EPA Data'!$B3772,'Crosswalk Particulates'!$D:$D,0))</f>
        <v>0</v>
      </c>
      <c r="H3772" s="50">
        <f t="shared" si="58"/>
        <v>0</v>
      </c>
    </row>
    <row r="3773" spans="1:8" hidden="1">
      <c r="A3773" s="31" t="s">
        <v>2558</v>
      </c>
      <c r="B3773" s="31" t="s">
        <v>2594</v>
      </c>
      <c r="C3773" s="31" t="s">
        <v>2406</v>
      </c>
      <c r="D3773" s="41">
        <v>48.274053819000002</v>
      </c>
      <c r="E3773" s="31" t="s">
        <v>2407</v>
      </c>
      <c r="F3773" s="35" t="str">
        <f>INDEX('Crosswalk Particulates'!$B:$B,MATCH('2017 EPA Data'!A3773,'Crosswalk Particulates'!$A:$A,0))</f>
        <v>Commercial Buildings Sector</v>
      </c>
      <c r="G3773" s="39">
        <f>INDEX('Crosswalk Particulates'!$E:$E,MATCH('2017 EPA Data'!$B3773,'Crosswalk Particulates'!$D:$D,0))</f>
        <v>0</v>
      </c>
      <c r="H3773" s="50">
        <f t="shared" si="58"/>
        <v>0</v>
      </c>
    </row>
    <row r="3774" spans="1:8" hidden="1">
      <c r="A3774" s="31" t="s">
        <v>2448</v>
      </c>
      <c r="B3774" s="31" t="s">
        <v>2704</v>
      </c>
      <c r="C3774" s="31" t="s">
        <v>2406</v>
      </c>
      <c r="D3774" s="41">
        <v>48.27</v>
      </c>
      <c r="E3774" s="31" t="s">
        <v>2407</v>
      </c>
      <c r="F3774" s="35" t="str">
        <f>INDEX('Crosswalk Particulates'!$B:$B,MATCH('2017 EPA Data'!A3774,'Crosswalk Particulates'!$A:$A,0))</f>
        <v>process-waste-industry</v>
      </c>
      <c r="G3774" s="39">
        <f>INDEX('Crosswalk Particulates'!$E:$E,MATCH('2017 EPA Data'!$B3774,'Crosswalk Particulates'!$D:$D,0))</f>
        <v>0</v>
      </c>
      <c r="H3774" s="50">
        <f t="shared" si="58"/>
        <v>0</v>
      </c>
    </row>
    <row r="3775" spans="1:8" hidden="1">
      <c r="A3775" s="31" t="s">
        <v>2448</v>
      </c>
      <c r="B3775" s="31" t="s">
        <v>2703</v>
      </c>
      <c r="C3775" s="31" t="s">
        <v>2406</v>
      </c>
      <c r="D3775" s="41">
        <v>48.268999999999998</v>
      </c>
      <c r="E3775" s="31" t="s">
        <v>2407</v>
      </c>
      <c r="F3775" s="35" t="str">
        <f>INDEX('Crosswalk Particulates'!$B:$B,MATCH('2017 EPA Data'!A3775,'Crosswalk Particulates'!$A:$A,0))</f>
        <v>process-waste-industry</v>
      </c>
      <c r="G3775" s="39">
        <f>INDEX('Crosswalk Particulates'!$E:$E,MATCH('2017 EPA Data'!$B3775,'Crosswalk Particulates'!$D:$D,0))</f>
        <v>0</v>
      </c>
      <c r="H3775" s="50">
        <f t="shared" si="58"/>
        <v>0</v>
      </c>
    </row>
    <row r="3776" spans="1:8" hidden="1">
      <c r="A3776" s="31" t="s">
        <v>2475</v>
      </c>
      <c r="B3776" s="31" t="s">
        <v>2692</v>
      </c>
      <c r="C3776" s="31" t="s">
        <v>2406</v>
      </c>
      <c r="D3776" s="41">
        <v>48.2</v>
      </c>
      <c r="E3776" s="31" t="s">
        <v>2407</v>
      </c>
      <c r="F3776" s="35" t="str">
        <f>INDEX('Crosswalk Particulates'!$B:$B,MATCH('2017 EPA Data'!A3776,'Crosswalk Particulates'!$A:$A,0))</f>
        <v>process-other-industry</v>
      </c>
      <c r="G3776" s="39">
        <f>INDEX('Crosswalk Particulates'!$E:$E,MATCH('2017 EPA Data'!$B3776,'Crosswalk Particulates'!$D:$D,0))</f>
        <v>0</v>
      </c>
      <c r="H3776" s="50">
        <f t="shared" si="58"/>
        <v>0</v>
      </c>
    </row>
    <row r="3777" spans="1:8" hidden="1">
      <c r="A3777" s="31" t="s">
        <v>2448</v>
      </c>
      <c r="B3777" s="31" t="s">
        <v>2684</v>
      </c>
      <c r="C3777" s="31" t="s">
        <v>2406</v>
      </c>
      <c r="D3777" s="41">
        <v>48.097200000000001</v>
      </c>
      <c r="E3777" s="31" t="s">
        <v>2407</v>
      </c>
      <c r="F3777" s="35" t="str">
        <f>INDEX('Crosswalk Particulates'!$B:$B,MATCH('2017 EPA Data'!A3777,'Crosswalk Particulates'!$A:$A,0))</f>
        <v>process-waste-industry</v>
      </c>
      <c r="G3777" s="39">
        <f>INDEX('Crosswalk Particulates'!$E:$E,MATCH('2017 EPA Data'!$B3777,'Crosswalk Particulates'!$D:$D,0))</f>
        <v>0</v>
      </c>
      <c r="H3777" s="50">
        <f t="shared" si="58"/>
        <v>0</v>
      </c>
    </row>
    <row r="3778" spans="1:8" hidden="1">
      <c r="A3778" s="31" t="s">
        <v>2448</v>
      </c>
      <c r="B3778" s="31" t="s">
        <v>2712</v>
      </c>
      <c r="C3778" s="31" t="s">
        <v>2406</v>
      </c>
      <c r="D3778" s="41">
        <v>48.09</v>
      </c>
      <c r="E3778" s="31" t="s">
        <v>2407</v>
      </c>
      <c r="F3778" s="35" t="str">
        <f>INDEX('Crosswalk Particulates'!$B:$B,MATCH('2017 EPA Data'!A3778,'Crosswalk Particulates'!$A:$A,0))</f>
        <v>process-waste-industry</v>
      </c>
      <c r="G3778" s="39">
        <f>INDEX('Crosswalk Particulates'!$E:$E,MATCH('2017 EPA Data'!$B3778,'Crosswalk Particulates'!$D:$D,0))</f>
        <v>0</v>
      </c>
      <c r="H3778" s="50">
        <f t="shared" si="58"/>
        <v>0</v>
      </c>
    </row>
    <row r="3779" spans="1:8" hidden="1">
      <c r="A3779" s="31" t="s">
        <v>2448</v>
      </c>
      <c r="B3779" s="31" t="s">
        <v>2713</v>
      </c>
      <c r="C3779" s="31" t="s">
        <v>2406</v>
      </c>
      <c r="D3779" s="41">
        <v>48.062399999999997</v>
      </c>
      <c r="E3779" s="31" t="s">
        <v>2407</v>
      </c>
      <c r="F3779" s="35" t="str">
        <f>INDEX('Crosswalk Particulates'!$B:$B,MATCH('2017 EPA Data'!A3779,'Crosswalk Particulates'!$A:$A,0))</f>
        <v>process-waste-industry</v>
      </c>
      <c r="G3779" s="39">
        <f>INDEX('Crosswalk Particulates'!$E:$E,MATCH('2017 EPA Data'!$B3779,'Crosswalk Particulates'!$D:$D,0))</f>
        <v>0</v>
      </c>
      <c r="H3779" s="50">
        <f t="shared" si="58"/>
        <v>0</v>
      </c>
    </row>
    <row r="3780" spans="1:8" hidden="1">
      <c r="A3780" s="31" t="s">
        <v>2467</v>
      </c>
      <c r="B3780" s="31" t="s">
        <v>2515</v>
      </c>
      <c r="C3780" s="31" t="s">
        <v>2406</v>
      </c>
      <c r="D3780" s="41">
        <v>48.030261312406601</v>
      </c>
      <c r="E3780" s="31" t="s">
        <v>2407</v>
      </c>
      <c r="F3780" s="35" t="str">
        <f>INDEX('Crosswalk Particulates'!$B:$B,MATCH('2017 EPA Data'!A3780,'Crosswalk Particulates'!$A:$A,0))</f>
        <v>process-chemicals-industry</v>
      </c>
      <c r="G3780" s="39">
        <f>INDEX('Crosswalk Particulates'!$E:$E,MATCH('2017 EPA Data'!$B3780,'Crosswalk Particulates'!$D:$D,0))</f>
        <v>0</v>
      </c>
      <c r="H3780" s="50">
        <f t="shared" ref="H3780:H3843" si="59">IF(E3780="TON",D3780/metricton_to_shortton,0)*10^6</f>
        <v>0</v>
      </c>
    </row>
    <row r="3781" spans="1:8" hidden="1">
      <c r="A3781" s="31" t="s">
        <v>2489</v>
      </c>
      <c r="B3781" s="31" t="s">
        <v>2626</v>
      </c>
      <c r="C3781" s="31" t="s">
        <v>2406</v>
      </c>
      <c r="D3781" s="41">
        <v>48.014788374474534</v>
      </c>
      <c r="E3781" s="31" t="s">
        <v>2407</v>
      </c>
      <c r="F3781" s="35" t="str">
        <f>INDEX('Crosswalk Particulates'!$B:$B,MATCH('2017 EPA Data'!A3781,'Crosswalk Particulates'!$A:$A,0))</f>
        <v>industry-fuel-biomass</v>
      </c>
      <c r="G3781" s="39">
        <f>INDEX('Crosswalk Particulates'!$E:$E,MATCH('2017 EPA Data'!$B3781,'Crosswalk Particulates'!$D:$D,0))</f>
        <v>0</v>
      </c>
      <c r="H3781" s="50">
        <f t="shared" si="59"/>
        <v>0</v>
      </c>
    </row>
    <row r="3782" spans="1:8" hidden="1">
      <c r="A3782" s="31" t="s">
        <v>2448</v>
      </c>
      <c r="B3782" s="31" t="s">
        <v>2714</v>
      </c>
      <c r="C3782" s="31" t="s">
        <v>2406</v>
      </c>
      <c r="D3782" s="41">
        <v>48.014000000000003</v>
      </c>
      <c r="E3782" s="31" t="s">
        <v>2407</v>
      </c>
      <c r="F3782" s="35" t="str">
        <f>INDEX('Crosswalk Particulates'!$B:$B,MATCH('2017 EPA Data'!A3782,'Crosswalk Particulates'!$A:$A,0))</f>
        <v>process-waste-industry</v>
      </c>
      <c r="G3782" s="39">
        <f>INDEX('Crosswalk Particulates'!$E:$E,MATCH('2017 EPA Data'!$B3782,'Crosswalk Particulates'!$D:$D,0))</f>
        <v>0</v>
      </c>
      <c r="H3782" s="50">
        <f t="shared" si="59"/>
        <v>0</v>
      </c>
    </row>
    <row r="3783" spans="1:8" hidden="1">
      <c r="A3783" s="31" t="s">
        <v>2448</v>
      </c>
      <c r="B3783" s="31" t="s">
        <v>2715</v>
      </c>
      <c r="C3783" s="31" t="s">
        <v>2406</v>
      </c>
      <c r="D3783" s="41">
        <v>48.000494000000003</v>
      </c>
      <c r="E3783" s="31" t="s">
        <v>2407</v>
      </c>
      <c r="F3783" s="35" t="str">
        <f>INDEX('Crosswalk Particulates'!$B:$B,MATCH('2017 EPA Data'!A3783,'Crosswalk Particulates'!$A:$A,0))</f>
        <v>process-waste-industry</v>
      </c>
      <c r="G3783" s="39">
        <f>INDEX('Crosswalk Particulates'!$E:$E,MATCH('2017 EPA Data'!$B3783,'Crosswalk Particulates'!$D:$D,0))</f>
        <v>0</v>
      </c>
      <c r="H3783" s="50">
        <f t="shared" si="59"/>
        <v>0</v>
      </c>
    </row>
    <row r="3784" spans="1:8" hidden="1">
      <c r="A3784" s="31" t="s">
        <v>2436</v>
      </c>
      <c r="B3784" s="31" t="s">
        <v>2642</v>
      </c>
      <c r="D3784" s="41">
        <v>47.876200291956195</v>
      </c>
      <c r="E3784" s="31" t="s">
        <v>2411</v>
      </c>
      <c r="F3784" s="35" t="str">
        <f>INDEX('Crosswalk Particulates'!$B:$B,MATCH('2017 EPA Data'!A3784,'Crosswalk Particulates'!$A:$A,0))</f>
        <v>process-other-industry</v>
      </c>
      <c r="G3784" s="39">
        <f>INDEX('Crosswalk Particulates'!$E:$E,MATCH('2017 EPA Data'!$B3784,'Crosswalk Particulates'!$D:$D,0))</f>
        <v>0</v>
      </c>
      <c r="H3784" s="50">
        <f t="shared" si="59"/>
        <v>43432609.966303676</v>
      </c>
    </row>
    <row r="3785" spans="1:8" hidden="1">
      <c r="A3785" s="31" t="s">
        <v>2452</v>
      </c>
      <c r="B3785" s="31" t="s">
        <v>2584</v>
      </c>
      <c r="C3785" s="31" t="s">
        <v>2406</v>
      </c>
      <c r="D3785" s="41">
        <v>47.870341083037033</v>
      </c>
      <c r="E3785" s="31" t="s">
        <v>2407</v>
      </c>
      <c r="F3785" s="35" t="str">
        <f>INDEX('Crosswalk Particulates'!$B:$B,MATCH('2017 EPA Data'!A3785,'Crosswalk Particulates'!$A:$A,0))</f>
        <v>Other-EPA</v>
      </c>
      <c r="G3785" s="39">
        <f>INDEX('Crosswalk Particulates'!$E:$E,MATCH('2017 EPA Data'!$B3785,'Crosswalk Particulates'!$D:$D,0))</f>
        <v>0</v>
      </c>
      <c r="H3785" s="50">
        <f t="shared" si="59"/>
        <v>0</v>
      </c>
    </row>
    <row r="3786" spans="1:8" hidden="1">
      <c r="A3786" s="31" t="s">
        <v>2612</v>
      </c>
      <c r="B3786" s="31" t="s">
        <v>2519</v>
      </c>
      <c r="D3786" s="41">
        <v>47.855138022277636</v>
      </c>
      <c r="E3786" s="31" t="s">
        <v>2411</v>
      </c>
      <c r="F3786" s="35" t="str">
        <f>INDEX('Crosswalk Particulates'!$B:$B,MATCH('2017 EPA Data'!A3786,'Crosswalk Particulates'!$A:$A,0))</f>
        <v>Residential Buildings Sector</v>
      </c>
      <c r="G3786" s="39">
        <f>INDEX('Crosswalk Particulates'!$E:$E,MATCH('2017 EPA Data'!$B3786,'Crosswalk Particulates'!$D:$D,0))</f>
        <v>0</v>
      </c>
      <c r="H3786" s="50">
        <f t="shared" si="59"/>
        <v>43413502.573938042</v>
      </c>
    </row>
    <row r="3787" spans="1:8" hidden="1">
      <c r="A3787" s="31" t="s">
        <v>2467</v>
      </c>
      <c r="B3787" s="31" t="s">
        <v>2514</v>
      </c>
      <c r="C3787" s="31" t="s">
        <v>2406</v>
      </c>
      <c r="D3787" s="41">
        <v>47.832768502860539</v>
      </c>
      <c r="E3787" s="31" t="s">
        <v>2407</v>
      </c>
      <c r="F3787" s="35" t="str">
        <f>INDEX('Crosswalk Particulates'!$B:$B,MATCH('2017 EPA Data'!A3787,'Crosswalk Particulates'!$A:$A,0))</f>
        <v>process-chemicals-industry</v>
      </c>
      <c r="G3787" s="39">
        <f>INDEX('Crosswalk Particulates'!$E:$E,MATCH('2017 EPA Data'!$B3787,'Crosswalk Particulates'!$D:$D,0))</f>
        <v>0</v>
      </c>
      <c r="H3787" s="50">
        <f t="shared" si="59"/>
        <v>0</v>
      </c>
    </row>
    <row r="3788" spans="1:8" hidden="1">
      <c r="A3788" s="31" t="s">
        <v>2440</v>
      </c>
      <c r="B3788" s="31" t="s">
        <v>2528</v>
      </c>
      <c r="C3788" s="31" t="s">
        <v>2406</v>
      </c>
      <c r="D3788" s="41">
        <v>47.781407000000002</v>
      </c>
      <c r="E3788" s="31" t="s">
        <v>2407</v>
      </c>
      <c r="F3788" s="35" t="str">
        <f>INDEX('Crosswalk Particulates'!$B:$B,MATCH('2017 EPA Data'!A3788,'Crosswalk Particulates'!$A:$A,0))</f>
        <v>industry-fuel-natural gas</v>
      </c>
      <c r="G3788" s="39">
        <f>INDEX('Crosswalk Particulates'!$E:$E,MATCH('2017 EPA Data'!$B3788,'Crosswalk Particulates'!$D:$D,0))</f>
        <v>0</v>
      </c>
      <c r="H3788" s="50">
        <f t="shared" si="59"/>
        <v>0</v>
      </c>
    </row>
    <row r="3789" spans="1:8" hidden="1">
      <c r="A3789" s="31" t="s">
        <v>2470</v>
      </c>
      <c r="B3789" s="31" t="s">
        <v>2652</v>
      </c>
      <c r="C3789" s="31" t="s">
        <v>2406</v>
      </c>
      <c r="D3789" s="41">
        <v>47.749017994368401</v>
      </c>
      <c r="E3789" s="31" t="s">
        <v>2407</v>
      </c>
      <c r="F3789" s="35" t="str">
        <f>INDEX('Crosswalk Particulates'!$B:$B,MATCH('2017 EPA Data'!A3789,'Crosswalk Particulates'!$A:$A,0))</f>
        <v>Electricity Sector</v>
      </c>
      <c r="G3789" s="39">
        <f>INDEX('Crosswalk Particulates'!$E:$E,MATCH('2017 EPA Data'!$B3789,'Crosswalk Particulates'!$D:$D,0))</f>
        <v>0</v>
      </c>
      <c r="H3789" s="50">
        <f t="shared" si="59"/>
        <v>0</v>
      </c>
    </row>
    <row r="3790" spans="1:8" hidden="1">
      <c r="A3790" s="31" t="s">
        <v>2518</v>
      </c>
      <c r="B3790" s="31" t="s">
        <v>2559</v>
      </c>
      <c r="C3790" s="31" t="s">
        <v>2406</v>
      </c>
      <c r="D3790" s="41">
        <v>47.617083299999997</v>
      </c>
      <c r="E3790" s="31" t="s">
        <v>2407</v>
      </c>
      <c r="F3790" s="35" t="str">
        <f>INDEX('Crosswalk Particulates'!$B:$B,MATCH('2017 EPA Data'!A3790,'Crosswalk Particulates'!$A:$A,0))</f>
        <v>industry-fuel-oil</v>
      </c>
      <c r="G3790" s="39">
        <f>INDEX('Crosswalk Particulates'!$E:$E,MATCH('2017 EPA Data'!$B3790,'Crosswalk Particulates'!$D:$D,0))</f>
        <v>0</v>
      </c>
      <c r="H3790" s="50">
        <f t="shared" si="59"/>
        <v>0</v>
      </c>
    </row>
    <row r="3791" spans="1:8" hidden="1">
      <c r="A3791" s="31" t="s">
        <v>2496</v>
      </c>
      <c r="B3791" s="31" t="s">
        <v>2555</v>
      </c>
      <c r="C3791" s="31" t="s">
        <v>2406</v>
      </c>
      <c r="D3791" s="41">
        <v>47.58</v>
      </c>
      <c r="E3791" s="31" t="s">
        <v>2407</v>
      </c>
      <c r="F3791" s="35" t="str">
        <f>INDEX('Crosswalk Particulates'!$B:$B,MATCH('2017 EPA Data'!A3791,'Crosswalk Particulates'!$A:$A,0))</f>
        <v>process-cement-industry</v>
      </c>
      <c r="G3791" s="39">
        <f>INDEX('Crosswalk Particulates'!$E:$E,MATCH('2017 EPA Data'!$B3791,'Crosswalk Particulates'!$D:$D,0))</f>
        <v>0</v>
      </c>
      <c r="H3791" s="50">
        <f t="shared" si="59"/>
        <v>0</v>
      </c>
    </row>
    <row r="3792" spans="1:8" hidden="1">
      <c r="A3792" s="31" t="s">
        <v>2436</v>
      </c>
      <c r="B3792" s="31" t="s">
        <v>2615</v>
      </c>
      <c r="C3792" s="31" t="s">
        <v>2406</v>
      </c>
      <c r="D3792" s="41">
        <v>47.411253557400002</v>
      </c>
      <c r="E3792" s="31" t="s">
        <v>2407</v>
      </c>
      <c r="F3792" s="35" t="str">
        <f>INDEX('Crosswalk Particulates'!$B:$B,MATCH('2017 EPA Data'!A3792,'Crosswalk Particulates'!$A:$A,0))</f>
        <v>process-other-industry</v>
      </c>
      <c r="G3792" s="39">
        <f>INDEX('Crosswalk Particulates'!$E:$E,MATCH('2017 EPA Data'!$B3792,'Crosswalk Particulates'!$D:$D,0))</f>
        <v>0</v>
      </c>
      <c r="H3792" s="50">
        <f t="shared" si="59"/>
        <v>0</v>
      </c>
    </row>
    <row r="3793" spans="1:8" hidden="1">
      <c r="A3793" s="31" t="s">
        <v>2467</v>
      </c>
      <c r="B3793" s="31" t="s">
        <v>2618</v>
      </c>
      <c r="C3793" s="31" t="s">
        <v>2406</v>
      </c>
      <c r="D3793" s="41">
        <v>47.226649652301099</v>
      </c>
      <c r="E3793" s="31" t="s">
        <v>2407</v>
      </c>
      <c r="F3793" s="35" t="str">
        <f>INDEX('Crosswalk Particulates'!$B:$B,MATCH('2017 EPA Data'!A3793,'Crosswalk Particulates'!$A:$A,0))</f>
        <v>process-chemicals-industry</v>
      </c>
      <c r="G3793" s="39">
        <f>INDEX('Crosswalk Particulates'!$E:$E,MATCH('2017 EPA Data'!$B3793,'Crosswalk Particulates'!$D:$D,0))</f>
        <v>0</v>
      </c>
      <c r="H3793" s="50">
        <f t="shared" si="59"/>
        <v>0</v>
      </c>
    </row>
    <row r="3794" spans="1:8" hidden="1">
      <c r="A3794" s="31" t="s">
        <v>2471</v>
      </c>
      <c r="B3794" s="31" t="s">
        <v>2585</v>
      </c>
      <c r="C3794" s="31" t="s">
        <v>2406</v>
      </c>
      <c r="D3794" s="41">
        <v>47.085000000000001</v>
      </c>
      <c r="E3794" s="31" t="s">
        <v>2407</v>
      </c>
      <c r="F3794" s="35" t="str">
        <f>INDEX('Crosswalk Particulates'!$B:$B,MATCH('2017 EPA Data'!A3794,'Crosswalk Particulates'!$A:$A,0))</f>
        <v>Commercial Buildings Sector</v>
      </c>
      <c r="G3794" s="39">
        <f>INDEX('Crosswalk Particulates'!$E:$E,MATCH('2017 EPA Data'!$B3794,'Crosswalk Particulates'!$D:$D,0))</f>
        <v>0</v>
      </c>
      <c r="H3794" s="50">
        <f t="shared" si="59"/>
        <v>0</v>
      </c>
    </row>
    <row r="3795" spans="1:8" hidden="1">
      <c r="A3795" s="31" t="s">
        <v>2448</v>
      </c>
      <c r="B3795" s="31" t="s">
        <v>2696</v>
      </c>
      <c r="C3795" s="31" t="s">
        <v>2406</v>
      </c>
      <c r="D3795" s="41">
        <v>47.014000000000003</v>
      </c>
      <c r="E3795" s="31" t="s">
        <v>2407</v>
      </c>
      <c r="F3795" s="35" t="str">
        <f>INDEX('Crosswalk Particulates'!$B:$B,MATCH('2017 EPA Data'!A3795,'Crosswalk Particulates'!$A:$A,0))</f>
        <v>process-waste-industry</v>
      </c>
      <c r="G3795" s="39">
        <f>INDEX('Crosswalk Particulates'!$E:$E,MATCH('2017 EPA Data'!$B3795,'Crosswalk Particulates'!$D:$D,0))</f>
        <v>0</v>
      </c>
      <c r="H3795" s="50">
        <f t="shared" si="59"/>
        <v>0</v>
      </c>
    </row>
    <row r="3796" spans="1:8" hidden="1">
      <c r="A3796" s="31" t="s">
        <v>2475</v>
      </c>
      <c r="B3796" s="31" t="s">
        <v>2591</v>
      </c>
      <c r="C3796" s="31" t="s">
        <v>2406</v>
      </c>
      <c r="D3796" s="41">
        <v>47.003300000000003</v>
      </c>
      <c r="E3796" s="31" t="s">
        <v>2407</v>
      </c>
      <c r="F3796" s="35" t="str">
        <f>INDEX('Crosswalk Particulates'!$B:$B,MATCH('2017 EPA Data'!A3796,'Crosswalk Particulates'!$A:$A,0))</f>
        <v>process-other-industry</v>
      </c>
      <c r="G3796" s="39">
        <f>INDEX('Crosswalk Particulates'!$E:$E,MATCH('2017 EPA Data'!$B3796,'Crosswalk Particulates'!$D:$D,0))</f>
        <v>0</v>
      </c>
      <c r="H3796" s="50">
        <f t="shared" si="59"/>
        <v>0</v>
      </c>
    </row>
    <row r="3797" spans="1:8" hidden="1">
      <c r="A3797" s="31" t="s">
        <v>2461</v>
      </c>
      <c r="B3797" s="31" t="s">
        <v>2428</v>
      </c>
      <c r="C3797" s="31" t="s">
        <v>2406</v>
      </c>
      <c r="D3797" s="41">
        <v>46.65</v>
      </c>
      <c r="E3797" s="31" t="s">
        <v>2407</v>
      </c>
      <c r="F3797" s="35" t="str">
        <f>INDEX('Crosswalk Particulates'!$B:$B,MATCH('2017 EPA Data'!A3797,'Crosswalk Particulates'!$A:$A,0))</f>
        <v>process-other-industry</v>
      </c>
      <c r="G3797" s="39">
        <f>INDEX('Crosswalk Particulates'!$E:$E,MATCH('2017 EPA Data'!$B3797,'Crosswalk Particulates'!$D:$D,0))</f>
        <v>0</v>
      </c>
      <c r="H3797" s="50">
        <f t="shared" si="59"/>
        <v>0</v>
      </c>
    </row>
    <row r="3798" spans="1:8" hidden="1">
      <c r="A3798" s="31" t="s">
        <v>2467</v>
      </c>
      <c r="B3798" s="31" t="s">
        <v>2542</v>
      </c>
      <c r="C3798" s="31" t="s">
        <v>2406</v>
      </c>
      <c r="D3798" s="41">
        <v>46.626839840301102</v>
      </c>
      <c r="E3798" s="31" t="s">
        <v>2407</v>
      </c>
      <c r="F3798" s="35" t="str">
        <f>INDEX('Crosswalk Particulates'!$B:$B,MATCH('2017 EPA Data'!A3798,'Crosswalk Particulates'!$A:$A,0))</f>
        <v>process-chemicals-industry</v>
      </c>
      <c r="G3798" s="39">
        <f>INDEX('Crosswalk Particulates'!$E:$E,MATCH('2017 EPA Data'!$B3798,'Crosswalk Particulates'!$D:$D,0))</f>
        <v>0</v>
      </c>
      <c r="H3798" s="50">
        <f t="shared" si="59"/>
        <v>0</v>
      </c>
    </row>
    <row r="3799" spans="1:8" hidden="1">
      <c r="A3799" s="31" t="s">
        <v>2491</v>
      </c>
      <c r="B3799" s="31" t="s">
        <v>2628</v>
      </c>
      <c r="C3799" s="31" t="s">
        <v>2406</v>
      </c>
      <c r="D3799" s="41">
        <v>46.561999999999998</v>
      </c>
      <c r="E3799" s="31" t="s">
        <v>2407</v>
      </c>
      <c r="F3799" s="35" t="str">
        <f>INDEX('Crosswalk Particulates'!$B:$B,MATCH('2017 EPA Data'!A3799,'Crosswalk Particulates'!$A:$A,0))</f>
        <v>process-other-industry</v>
      </c>
      <c r="G3799" s="39">
        <f>INDEX('Crosswalk Particulates'!$E:$E,MATCH('2017 EPA Data'!$B3799,'Crosswalk Particulates'!$D:$D,0))</f>
        <v>0</v>
      </c>
      <c r="H3799" s="50">
        <f t="shared" si="59"/>
        <v>0</v>
      </c>
    </row>
    <row r="3800" spans="1:8" hidden="1">
      <c r="A3800" s="31" t="s">
        <v>2442</v>
      </c>
      <c r="B3800" s="31" t="s">
        <v>2594</v>
      </c>
      <c r="C3800" s="31" t="s">
        <v>2406</v>
      </c>
      <c r="D3800" s="41">
        <v>46.514560000000003</v>
      </c>
      <c r="E3800" s="31" t="s">
        <v>2407</v>
      </c>
      <c r="F3800" s="35" t="str">
        <f>INDEX('Crosswalk Particulates'!$B:$B,MATCH('2017 EPA Data'!A3800,'Crosswalk Particulates'!$A:$A,0))</f>
        <v>process-other-industry</v>
      </c>
      <c r="G3800" s="39">
        <f>INDEX('Crosswalk Particulates'!$E:$E,MATCH('2017 EPA Data'!$B3800,'Crosswalk Particulates'!$D:$D,0))</f>
        <v>0</v>
      </c>
      <c r="H3800" s="50">
        <f t="shared" si="59"/>
        <v>0</v>
      </c>
    </row>
    <row r="3801" spans="1:8" hidden="1">
      <c r="A3801" s="31" t="s">
        <v>2467</v>
      </c>
      <c r="B3801" s="31" t="s">
        <v>2532</v>
      </c>
      <c r="C3801" s="31" t="s">
        <v>2406</v>
      </c>
      <c r="D3801" s="41">
        <v>46.426767874301099</v>
      </c>
      <c r="E3801" s="31" t="s">
        <v>2407</v>
      </c>
      <c r="F3801" s="35" t="str">
        <f>INDEX('Crosswalk Particulates'!$B:$B,MATCH('2017 EPA Data'!A3801,'Crosswalk Particulates'!$A:$A,0))</f>
        <v>process-chemicals-industry</v>
      </c>
      <c r="G3801" s="39">
        <f>INDEX('Crosswalk Particulates'!$E:$E,MATCH('2017 EPA Data'!$B3801,'Crosswalk Particulates'!$D:$D,0))</f>
        <v>0</v>
      </c>
      <c r="H3801" s="50">
        <f t="shared" si="59"/>
        <v>0</v>
      </c>
    </row>
    <row r="3802" spans="1:8" hidden="1">
      <c r="A3802" s="31" t="s">
        <v>2448</v>
      </c>
      <c r="B3802" s="31" t="s">
        <v>2692</v>
      </c>
      <c r="C3802" s="31" t="s">
        <v>2406</v>
      </c>
      <c r="D3802" s="41">
        <v>46.150000558999999</v>
      </c>
      <c r="E3802" s="31" t="s">
        <v>2407</v>
      </c>
      <c r="F3802" s="35" t="str">
        <f>INDEX('Crosswalk Particulates'!$B:$B,MATCH('2017 EPA Data'!A3802,'Crosswalk Particulates'!$A:$A,0))</f>
        <v>process-waste-industry</v>
      </c>
      <c r="G3802" s="39">
        <f>INDEX('Crosswalk Particulates'!$E:$E,MATCH('2017 EPA Data'!$B3802,'Crosswalk Particulates'!$D:$D,0))</f>
        <v>0</v>
      </c>
      <c r="H3802" s="50">
        <f t="shared" si="59"/>
        <v>0</v>
      </c>
    </row>
    <row r="3803" spans="1:8" hidden="1">
      <c r="A3803" s="31" t="s">
        <v>2475</v>
      </c>
      <c r="B3803" s="31" t="s">
        <v>2705</v>
      </c>
      <c r="C3803" s="31" t="s">
        <v>2406</v>
      </c>
      <c r="D3803" s="41">
        <v>46.023499999999999</v>
      </c>
      <c r="E3803" s="31" t="s">
        <v>2407</v>
      </c>
      <c r="F3803" s="35" t="str">
        <f>INDEX('Crosswalk Particulates'!$B:$B,MATCH('2017 EPA Data'!A3803,'Crosswalk Particulates'!$A:$A,0))</f>
        <v>process-other-industry</v>
      </c>
      <c r="G3803" s="39">
        <f>INDEX('Crosswalk Particulates'!$E:$E,MATCH('2017 EPA Data'!$B3803,'Crosswalk Particulates'!$D:$D,0))</f>
        <v>0</v>
      </c>
      <c r="H3803" s="50">
        <f t="shared" si="59"/>
        <v>0</v>
      </c>
    </row>
    <row r="3804" spans="1:8" hidden="1">
      <c r="A3804" s="31" t="s">
        <v>2440</v>
      </c>
      <c r="B3804" s="31" t="s">
        <v>2526</v>
      </c>
      <c r="C3804" s="31" t="s">
        <v>2406</v>
      </c>
      <c r="D3804" s="41">
        <v>46.022228296323192</v>
      </c>
      <c r="E3804" s="31" t="s">
        <v>2407</v>
      </c>
      <c r="F3804" s="35" t="str">
        <f>INDEX('Crosswalk Particulates'!$B:$B,MATCH('2017 EPA Data'!A3804,'Crosswalk Particulates'!$A:$A,0))</f>
        <v>industry-fuel-natural gas</v>
      </c>
      <c r="G3804" s="39">
        <f>INDEX('Crosswalk Particulates'!$E:$E,MATCH('2017 EPA Data'!$B3804,'Crosswalk Particulates'!$D:$D,0))</f>
        <v>0</v>
      </c>
      <c r="H3804" s="50">
        <f t="shared" si="59"/>
        <v>0</v>
      </c>
    </row>
    <row r="3805" spans="1:8" hidden="1">
      <c r="A3805" s="31" t="s">
        <v>2467</v>
      </c>
      <c r="B3805" s="31" t="s">
        <v>2716</v>
      </c>
      <c r="C3805" s="31" t="s">
        <v>2406</v>
      </c>
      <c r="D3805" s="41">
        <v>46.008226343622397</v>
      </c>
      <c r="E3805" s="31" t="s">
        <v>2407</v>
      </c>
      <c r="F3805" s="35" t="str">
        <f>INDEX('Crosswalk Particulates'!$B:$B,MATCH('2017 EPA Data'!A3805,'Crosswalk Particulates'!$A:$A,0))</f>
        <v>process-chemicals-industry</v>
      </c>
      <c r="G3805" s="39">
        <f>INDEX('Crosswalk Particulates'!$E:$E,MATCH('2017 EPA Data'!$B3805,'Crosswalk Particulates'!$D:$D,0))</f>
        <v>0</v>
      </c>
      <c r="H3805" s="50">
        <f t="shared" si="59"/>
        <v>0</v>
      </c>
    </row>
    <row r="3806" spans="1:8" hidden="1">
      <c r="A3806" s="31" t="s">
        <v>2448</v>
      </c>
      <c r="B3806" s="31" t="s">
        <v>2717</v>
      </c>
      <c r="C3806" s="31" t="s">
        <v>2406</v>
      </c>
      <c r="D3806" s="41">
        <v>46</v>
      </c>
      <c r="E3806" s="31" t="s">
        <v>2407</v>
      </c>
      <c r="F3806" s="35" t="str">
        <f>INDEX('Crosswalk Particulates'!$B:$B,MATCH('2017 EPA Data'!A3806,'Crosswalk Particulates'!$A:$A,0))</f>
        <v>process-waste-industry</v>
      </c>
      <c r="G3806" s="39">
        <f>INDEX('Crosswalk Particulates'!$E:$E,MATCH('2017 EPA Data'!$B3806,'Crosswalk Particulates'!$D:$D,0))</f>
        <v>0</v>
      </c>
      <c r="H3806" s="50">
        <f t="shared" si="59"/>
        <v>0</v>
      </c>
    </row>
    <row r="3807" spans="1:8" hidden="1">
      <c r="A3807" s="31" t="s">
        <v>2448</v>
      </c>
      <c r="B3807" s="31" t="s">
        <v>2608</v>
      </c>
      <c r="C3807" s="31" t="s">
        <v>2406</v>
      </c>
      <c r="D3807" s="41">
        <v>46</v>
      </c>
      <c r="E3807" s="31" t="s">
        <v>2407</v>
      </c>
      <c r="F3807" s="35" t="str">
        <f>INDEX('Crosswalk Particulates'!$B:$B,MATCH('2017 EPA Data'!A3807,'Crosswalk Particulates'!$A:$A,0))</f>
        <v>process-waste-industry</v>
      </c>
      <c r="G3807" s="39">
        <f>INDEX('Crosswalk Particulates'!$E:$E,MATCH('2017 EPA Data'!$B3807,'Crosswalk Particulates'!$D:$D,0))</f>
        <v>0</v>
      </c>
      <c r="H3807" s="50">
        <f t="shared" si="59"/>
        <v>0</v>
      </c>
    </row>
    <row r="3808" spans="1:8" hidden="1">
      <c r="A3808" s="31" t="s">
        <v>2448</v>
      </c>
      <c r="B3808" s="31" t="s">
        <v>2698</v>
      </c>
      <c r="C3808" s="31" t="s">
        <v>2406</v>
      </c>
      <c r="D3808" s="41">
        <v>46</v>
      </c>
      <c r="E3808" s="31" t="s">
        <v>2407</v>
      </c>
      <c r="F3808" s="35" t="str">
        <f>INDEX('Crosswalk Particulates'!$B:$B,MATCH('2017 EPA Data'!A3808,'Crosswalk Particulates'!$A:$A,0))</f>
        <v>process-waste-industry</v>
      </c>
      <c r="G3808" s="39">
        <f>INDEX('Crosswalk Particulates'!$E:$E,MATCH('2017 EPA Data'!$B3808,'Crosswalk Particulates'!$D:$D,0))</f>
        <v>0</v>
      </c>
      <c r="H3808" s="50">
        <f t="shared" si="59"/>
        <v>0</v>
      </c>
    </row>
    <row r="3809" spans="1:8" hidden="1">
      <c r="A3809" s="31" t="s">
        <v>2558</v>
      </c>
      <c r="B3809" s="31" t="s">
        <v>2437</v>
      </c>
      <c r="C3809" s="31" t="s">
        <v>2406</v>
      </c>
      <c r="D3809" s="41">
        <v>45.819359691999999</v>
      </c>
      <c r="E3809" s="31" t="s">
        <v>2407</v>
      </c>
      <c r="F3809" s="35" t="str">
        <f>INDEX('Crosswalk Particulates'!$B:$B,MATCH('2017 EPA Data'!A3809,'Crosswalk Particulates'!$A:$A,0))</f>
        <v>Commercial Buildings Sector</v>
      </c>
      <c r="G3809" s="39">
        <f>INDEX('Crosswalk Particulates'!$E:$E,MATCH('2017 EPA Data'!$B3809,'Crosswalk Particulates'!$D:$D,0))</f>
        <v>0</v>
      </c>
      <c r="H3809" s="50">
        <f t="shared" si="59"/>
        <v>0</v>
      </c>
    </row>
    <row r="3810" spans="1:8" hidden="1">
      <c r="A3810" s="31" t="s">
        <v>2489</v>
      </c>
      <c r="B3810" s="31" t="s">
        <v>2718</v>
      </c>
      <c r="C3810" s="31" t="s">
        <v>2406</v>
      </c>
      <c r="D3810" s="41">
        <v>45.508898918088157</v>
      </c>
      <c r="E3810" s="31" t="s">
        <v>2407</v>
      </c>
      <c r="F3810" s="35" t="str">
        <f>INDEX('Crosswalk Particulates'!$B:$B,MATCH('2017 EPA Data'!A3810,'Crosswalk Particulates'!$A:$A,0))</f>
        <v>industry-fuel-biomass</v>
      </c>
      <c r="G3810" s="39">
        <f>INDEX('Crosswalk Particulates'!$E:$E,MATCH('2017 EPA Data'!$B3810,'Crosswalk Particulates'!$D:$D,0))</f>
        <v>0</v>
      </c>
      <c r="H3810" s="50">
        <f t="shared" si="59"/>
        <v>0</v>
      </c>
    </row>
    <row r="3811" spans="1:8" hidden="1">
      <c r="A3811" s="31" t="s">
        <v>2544</v>
      </c>
      <c r="B3811" s="31" t="s">
        <v>2642</v>
      </c>
      <c r="D3811" s="41">
        <v>45.50037073920118</v>
      </c>
      <c r="E3811" s="31" t="s">
        <v>2411</v>
      </c>
      <c r="F3811" s="35" t="str">
        <f>INDEX('Crosswalk Particulates'!$B:$B,MATCH('2017 EPA Data'!A3811,'Crosswalk Particulates'!$A:$A,0))</f>
        <v>Commercial Buildings Sector</v>
      </c>
      <c r="G3811" s="39">
        <f>INDEX('Crosswalk Particulates'!$E:$E,MATCH('2017 EPA Data'!$B3811,'Crosswalk Particulates'!$D:$D,0))</f>
        <v>0</v>
      </c>
      <c r="H3811" s="50">
        <f t="shared" si="59"/>
        <v>41277291.087989025</v>
      </c>
    </row>
    <row r="3812" spans="1:8" hidden="1">
      <c r="A3812" s="31" t="s">
        <v>2470</v>
      </c>
      <c r="B3812" s="31" t="s">
        <v>2447</v>
      </c>
      <c r="C3812" s="31" t="s">
        <v>2406</v>
      </c>
      <c r="D3812" s="41">
        <v>45.274011251017342</v>
      </c>
      <c r="E3812" s="31" t="s">
        <v>2407</v>
      </c>
      <c r="F3812" s="35" t="str">
        <f>INDEX('Crosswalk Particulates'!$B:$B,MATCH('2017 EPA Data'!A3812,'Crosswalk Particulates'!$A:$A,0))</f>
        <v>Electricity Sector</v>
      </c>
      <c r="G3812" s="39">
        <f>INDEX('Crosswalk Particulates'!$E:$E,MATCH('2017 EPA Data'!$B3812,'Crosswalk Particulates'!$D:$D,0))</f>
        <v>0</v>
      </c>
      <c r="H3812" s="50">
        <f t="shared" si="59"/>
        <v>0</v>
      </c>
    </row>
    <row r="3813" spans="1:8" hidden="1">
      <c r="A3813" s="31" t="s">
        <v>2436</v>
      </c>
      <c r="B3813" s="31" t="s">
        <v>2699</v>
      </c>
      <c r="C3813" s="31" t="s">
        <v>2406</v>
      </c>
      <c r="D3813" s="41">
        <v>45.141256000009413</v>
      </c>
      <c r="E3813" s="31" t="s">
        <v>2407</v>
      </c>
      <c r="F3813" s="35" t="str">
        <f>INDEX('Crosswalk Particulates'!$B:$B,MATCH('2017 EPA Data'!A3813,'Crosswalk Particulates'!$A:$A,0))</f>
        <v>process-other-industry</v>
      </c>
      <c r="G3813" s="39">
        <f>INDEX('Crosswalk Particulates'!$E:$E,MATCH('2017 EPA Data'!$B3813,'Crosswalk Particulates'!$D:$D,0))</f>
        <v>0</v>
      </c>
      <c r="H3813" s="50">
        <f t="shared" si="59"/>
        <v>0</v>
      </c>
    </row>
    <row r="3814" spans="1:8" hidden="1">
      <c r="A3814" s="31" t="s">
        <v>2521</v>
      </c>
      <c r="B3814" s="31" t="s">
        <v>2643</v>
      </c>
      <c r="C3814" s="31" t="s">
        <v>2406</v>
      </c>
      <c r="D3814" s="41">
        <v>45.06</v>
      </c>
      <c r="E3814" s="31" t="s">
        <v>2407</v>
      </c>
      <c r="F3814" s="35" t="str">
        <f>INDEX('Crosswalk Particulates'!$B:$B,MATCH('2017 EPA Data'!A3814,'Crosswalk Particulates'!$A:$A,0))</f>
        <v>industry-fuel-other</v>
      </c>
      <c r="G3814" s="39">
        <f>INDEX('Crosswalk Particulates'!$E:$E,MATCH('2017 EPA Data'!$B3814,'Crosswalk Particulates'!$D:$D,0))</f>
        <v>0</v>
      </c>
      <c r="H3814" s="50">
        <f t="shared" si="59"/>
        <v>0</v>
      </c>
    </row>
    <row r="3815" spans="1:8" hidden="1">
      <c r="A3815" s="31" t="s">
        <v>2454</v>
      </c>
      <c r="B3815" s="31" t="s">
        <v>2503</v>
      </c>
      <c r="C3815" s="31" t="s">
        <v>2406</v>
      </c>
      <c r="D3815" s="41">
        <v>44.938076764900998</v>
      </c>
      <c r="E3815" s="31" t="s">
        <v>2407</v>
      </c>
      <c r="F3815" s="35" t="str">
        <f>INDEX('Crosswalk Particulates'!$B:$B,MATCH('2017 EPA Data'!A3815,'Crosswalk Particulates'!$A:$A,0))</f>
        <v>Electricity Sector</v>
      </c>
      <c r="G3815" s="39">
        <f>INDEX('Crosswalk Particulates'!$E:$E,MATCH('2017 EPA Data'!$B3815,'Crosswalk Particulates'!$D:$D,0))</f>
        <v>0</v>
      </c>
      <c r="H3815" s="50">
        <f t="shared" si="59"/>
        <v>0</v>
      </c>
    </row>
    <row r="3816" spans="1:8" hidden="1">
      <c r="A3816" s="31" t="s">
        <v>2484</v>
      </c>
      <c r="B3816" s="31" t="s">
        <v>2499</v>
      </c>
      <c r="C3816" s="31" t="s">
        <v>2446</v>
      </c>
      <c r="D3816" s="41">
        <v>44.913231332000002</v>
      </c>
      <c r="E3816" s="31" t="s">
        <v>2411</v>
      </c>
      <c r="F3816" s="35" t="str">
        <f>INDEX('Crosswalk Particulates'!$B:$B,MATCH('2017 EPA Data'!A3816,'Crosswalk Particulates'!$A:$A,0))</f>
        <v>process-other-industry</v>
      </c>
      <c r="G3816" s="39" t="str">
        <f>INDEX('Crosswalk Particulates'!$E:$E,MATCH('2017 EPA Data'!$B3816,'Crosswalk Particulates'!$D:$D,0))</f>
        <v>PM25</v>
      </c>
      <c r="H3816" s="50">
        <f t="shared" si="59"/>
        <v>40744646.544075631</v>
      </c>
    </row>
    <row r="3817" spans="1:8" hidden="1">
      <c r="A3817" s="31" t="s">
        <v>2521</v>
      </c>
      <c r="B3817" s="31" t="s">
        <v>2677</v>
      </c>
      <c r="C3817" s="31" t="s">
        <v>2406</v>
      </c>
      <c r="D3817" s="41">
        <v>44.904620000000001</v>
      </c>
      <c r="E3817" s="31" t="s">
        <v>2407</v>
      </c>
      <c r="F3817" s="35" t="str">
        <f>INDEX('Crosswalk Particulates'!$B:$B,MATCH('2017 EPA Data'!A3817,'Crosswalk Particulates'!$A:$A,0))</f>
        <v>industry-fuel-other</v>
      </c>
      <c r="G3817" s="39">
        <f>INDEX('Crosswalk Particulates'!$E:$E,MATCH('2017 EPA Data'!$B3817,'Crosswalk Particulates'!$D:$D,0))</f>
        <v>0</v>
      </c>
      <c r="H3817" s="50">
        <f t="shared" si="59"/>
        <v>0</v>
      </c>
    </row>
    <row r="3818" spans="1:8" hidden="1">
      <c r="A3818" s="31" t="s">
        <v>2440</v>
      </c>
      <c r="B3818" s="31" t="s">
        <v>2652</v>
      </c>
      <c r="C3818" s="31" t="s">
        <v>2406</v>
      </c>
      <c r="D3818" s="41">
        <v>44.89321997606605</v>
      </c>
      <c r="E3818" s="31" t="s">
        <v>2407</v>
      </c>
      <c r="F3818" s="35" t="str">
        <f>INDEX('Crosswalk Particulates'!$B:$B,MATCH('2017 EPA Data'!A3818,'Crosswalk Particulates'!$A:$A,0))</f>
        <v>industry-fuel-natural gas</v>
      </c>
      <c r="G3818" s="39">
        <f>INDEX('Crosswalk Particulates'!$E:$E,MATCH('2017 EPA Data'!$B3818,'Crosswalk Particulates'!$D:$D,0))</f>
        <v>0</v>
      </c>
      <c r="H3818" s="50">
        <f t="shared" si="59"/>
        <v>0</v>
      </c>
    </row>
    <row r="3819" spans="1:8" hidden="1">
      <c r="A3819" s="31" t="s">
        <v>2481</v>
      </c>
      <c r="B3819" s="31" t="s">
        <v>2663</v>
      </c>
      <c r="C3819" s="31" t="s">
        <v>2406</v>
      </c>
      <c r="D3819" s="41">
        <v>44.642000000000003</v>
      </c>
      <c r="E3819" s="31" t="s">
        <v>2407</v>
      </c>
      <c r="F3819" s="35" t="str">
        <f>INDEX('Crosswalk Particulates'!$B:$B,MATCH('2017 EPA Data'!A3819,'Crosswalk Particulates'!$A:$A,0))</f>
        <v>process-ngps-industry</v>
      </c>
      <c r="G3819" s="39">
        <f>INDEX('Crosswalk Particulates'!$E:$E,MATCH('2017 EPA Data'!$B3819,'Crosswalk Particulates'!$D:$D,0))</f>
        <v>0</v>
      </c>
      <c r="H3819" s="50">
        <f t="shared" si="59"/>
        <v>0</v>
      </c>
    </row>
    <row r="3820" spans="1:8" hidden="1">
      <c r="A3820" s="31" t="s">
        <v>2470</v>
      </c>
      <c r="B3820" s="31" t="s">
        <v>2577</v>
      </c>
      <c r="C3820" s="31" t="s">
        <v>2406</v>
      </c>
      <c r="D3820" s="41">
        <v>44.6</v>
      </c>
      <c r="E3820" s="31" t="s">
        <v>2407</v>
      </c>
      <c r="F3820" s="35" t="str">
        <f>INDEX('Crosswalk Particulates'!$B:$B,MATCH('2017 EPA Data'!A3820,'Crosswalk Particulates'!$A:$A,0))</f>
        <v>Electricity Sector</v>
      </c>
      <c r="G3820" s="39">
        <f>INDEX('Crosswalk Particulates'!$E:$E,MATCH('2017 EPA Data'!$B3820,'Crosswalk Particulates'!$D:$D,0))</f>
        <v>0</v>
      </c>
      <c r="H3820" s="50">
        <f t="shared" si="59"/>
        <v>0</v>
      </c>
    </row>
    <row r="3821" spans="1:8" hidden="1">
      <c r="A3821" s="31" t="s">
        <v>2554</v>
      </c>
      <c r="B3821" s="31" t="s">
        <v>2575</v>
      </c>
      <c r="C3821" s="31" t="s">
        <v>2406</v>
      </c>
      <c r="D3821" s="41">
        <v>44.469715839448241</v>
      </c>
      <c r="E3821" s="31" t="s">
        <v>2407</v>
      </c>
      <c r="F3821" s="35" t="str">
        <f>INDEX('Crosswalk Particulates'!$B:$B,MATCH('2017 EPA Data'!A3821,'Crosswalk Particulates'!$A:$A,0))</f>
        <v>Commercial Buildings Sector</v>
      </c>
      <c r="G3821" s="39">
        <f>INDEX('Crosswalk Particulates'!$E:$E,MATCH('2017 EPA Data'!$B3821,'Crosswalk Particulates'!$D:$D,0))</f>
        <v>0</v>
      </c>
      <c r="H3821" s="50">
        <f t="shared" si="59"/>
        <v>0</v>
      </c>
    </row>
    <row r="3822" spans="1:8" hidden="1">
      <c r="A3822" s="31" t="s">
        <v>2436</v>
      </c>
      <c r="B3822" s="31" t="s">
        <v>2616</v>
      </c>
      <c r="C3822" s="31" t="s">
        <v>2406</v>
      </c>
      <c r="D3822" s="41">
        <v>44.450219740000001</v>
      </c>
      <c r="E3822" s="31" t="s">
        <v>2407</v>
      </c>
      <c r="F3822" s="35" t="str">
        <f>INDEX('Crosswalk Particulates'!$B:$B,MATCH('2017 EPA Data'!A3822,'Crosswalk Particulates'!$A:$A,0))</f>
        <v>process-other-industry</v>
      </c>
      <c r="G3822" s="39">
        <f>INDEX('Crosswalk Particulates'!$E:$E,MATCH('2017 EPA Data'!$B3822,'Crosswalk Particulates'!$D:$D,0))</f>
        <v>0</v>
      </c>
      <c r="H3822" s="50">
        <f t="shared" si="59"/>
        <v>0</v>
      </c>
    </row>
    <row r="3823" spans="1:8" hidden="1">
      <c r="A3823" s="31" t="s">
        <v>2471</v>
      </c>
      <c r="B3823" s="31" t="s">
        <v>2617</v>
      </c>
      <c r="C3823" s="31" t="s">
        <v>2406</v>
      </c>
      <c r="D3823" s="41">
        <v>44.339752819718107</v>
      </c>
      <c r="E3823" s="31" t="s">
        <v>2407</v>
      </c>
      <c r="F3823" s="35" t="str">
        <f>INDEX('Crosswalk Particulates'!$B:$B,MATCH('2017 EPA Data'!A3823,'Crosswalk Particulates'!$A:$A,0))</f>
        <v>Commercial Buildings Sector</v>
      </c>
      <c r="G3823" s="39">
        <f>INDEX('Crosswalk Particulates'!$E:$E,MATCH('2017 EPA Data'!$B3823,'Crosswalk Particulates'!$D:$D,0))</f>
        <v>0</v>
      </c>
      <c r="H3823" s="50">
        <f t="shared" si="59"/>
        <v>0</v>
      </c>
    </row>
    <row r="3824" spans="1:8" hidden="1">
      <c r="A3824" s="31" t="s">
        <v>2473</v>
      </c>
      <c r="B3824" s="31" t="s">
        <v>2584</v>
      </c>
      <c r="C3824" s="31" t="s">
        <v>2406</v>
      </c>
      <c r="D3824" s="41">
        <v>44.135584571000003</v>
      </c>
      <c r="E3824" s="31" t="s">
        <v>2407</v>
      </c>
      <c r="F3824" s="35" t="str">
        <f>INDEX('Crosswalk Particulates'!$B:$B,MATCH('2017 EPA Data'!A3824,'Crosswalk Particulates'!$A:$A,0))</f>
        <v>Electricity Sector</v>
      </c>
      <c r="G3824" s="39">
        <f>INDEX('Crosswalk Particulates'!$E:$E,MATCH('2017 EPA Data'!$B3824,'Crosswalk Particulates'!$D:$D,0))</f>
        <v>0</v>
      </c>
      <c r="H3824" s="50">
        <f t="shared" si="59"/>
        <v>0</v>
      </c>
    </row>
    <row r="3825" spans="1:8" hidden="1">
      <c r="A3825" s="31" t="s">
        <v>2431</v>
      </c>
      <c r="B3825" s="31" t="s">
        <v>2595</v>
      </c>
      <c r="C3825" s="31" t="s">
        <v>2406</v>
      </c>
      <c r="D3825" s="41">
        <v>43.855432525566798</v>
      </c>
      <c r="E3825" s="31" t="s">
        <v>2407</v>
      </c>
      <c r="F3825" s="35" t="str">
        <f>INDEX('Crosswalk Particulates'!$B:$B,MATCH('2017 EPA Data'!A3825,'Crosswalk Particulates'!$A:$A,0))</f>
        <v>process-ngps-industry</v>
      </c>
      <c r="G3825" s="39">
        <f>INDEX('Crosswalk Particulates'!$E:$E,MATCH('2017 EPA Data'!$B3825,'Crosswalk Particulates'!$D:$D,0))</f>
        <v>0</v>
      </c>
      <c r="H3825" s="50">
        <f t="shared" si="59"/>
        <v>0</v>
      </c>
    </row>
    <row r="3826" spans="1:8" hidden="1">
      <c r="A3826" s="31" t="s">
        <v>2507</v>
      </c>
      <c r="B3826" s="31" t="s">
        <v>2621</v>
      </c>
      <c r="D3826" s="41">
        <v>43.563622356052115</v>
      </c>
      <c r="E3826" s="31" t="s">
        <v>2411</v>
      </c>
      <c r="F3826" s="35" t="str">
        <f>INDEX('Crosswalk Particulates'!$B:$B,MATCH('2017 EPA Data'!A3826,'Crosswalk Particulates'!$A:$A,0))</f>
        <v>Other-EPA</v>
      </c>
      <c r="G3826" s="39">
        <f>INDEX('Crosswalk Particulates'!$E:$E,MATCH('2017 EPA Data'!$B3826,'Crosswalk Particulates'!$D:$D,0))</f>
        <v>0</v>
      </c>
      <c r="H3826" s="50">
        <f t="shared" si="59"/>
        <v>39520300.420074314</v>
      </c>
    </row>
    <row r="3827" spans="1:8" hidden="1">
      <c r="A3827" s="31" t="s">
        <v>2473</v>
      </c>
      <c r="B3827" s="31" t="s">
        <v>2652</v>
      </c>
      <c r="C3827" s="31" t="s">
        <v>2406</v>
      </c>
      <c r="D3827" s="41">
        <v>43.276880615743998</v>
      </c>
      <c r="E3827" s="31" t="s">
        <v>2407</v>
      </c>
      <c r="F3827" s="35" t="str">
        <f>INDEX('Crosswalk Particulates'!$B:$B,MATCH('2017 EPA Data'!A3827,'Crosswalk Particulates'!$A:$A,0))</f>
        <v>Electricity Sector</v>
      </c>
      <c r="G3827" s="39">
        <f>INDEX('Crosswalk Particulates'!$E:$E,MATCH('2017 EPA Data'!$B3827,'Crosswalk Particulates'!$D:$D,0))</f>
        <v>0</v>
      </c>
      <c r="H3827" s="50">
        <f t="shared" si="59"/>
        <v>0</v>
      </c>
    </row>
    <row r="3828" spans="1:8" hidden="1">
      <c r="A3828" s="31" t="s">
        <v>2441</v>
      </c>
      <c r="B3828" s="31" t="s">
        <v>2499</v>
      </c>
      <c r="C3828" s="31" t="s">
        <v>2446</v>
      </c>
      <c r="D3828" s="41">
        <v>43.042444134999997</v>
      </c>
      <c r="E3828" s="31" t="s">
        <v>2411</v>
      </c>
      <c r="F3828" s="35" t="str">
        <f>INDEX('Crosswalk Particulates'!$B:$B,MATCH('2017 EPA Data'!A3828,'Crosswalk Particulates'!$A:$A,0))</f>
        <v>process-agriculture-industry</v>
      </c>
      <c r="G3828" s="39" t="str">
        <f>INDEX('Crosswalk Particulates'!$E:$E,MATCH('2017 EPA Data'!$B3828,'Crosswalk Particulates'!$D:$D,0))</f>
        <v>PM25</v>
      </c>
      <c r="H3828" s="50">
        <f t="shared" si="59"/>
        <v>39047494.928831272</v>
      </c>
    </row>
    <row r="3829" spans="1:8" hidden="1">
      <c r="A3829" s="31" t="s">
        <v>2553</v>
      </c>
      <c r="B3829" s="31" t="s">
        <v>2460</v>
      </c>
      <c r="C3829" s="31" t="s">
        <v>2406</v>
      </c>
      <c r="D3829" s="41">
        <v>42.96</v>
      </c>
      <c r="E3829" s="31" t="s">
        <v>2407</v>
      </c>
      <c r="F3829" s="35" t="str">
        <f>INDEX('Crosswalk Particulates'!$B:$B,MATCH('2017 EPA Data'!A3829,'Crosswalk Particulates'!$A:$A,0))</f>
        <v>Commercial Buildings Sector</v>
      </c>
      <c r="G3829" s="39">
        <f>INDEX('Crosswalk Particulates'!$E:$E,MATCH('2017 EPA Data'!$B3829,'Crosswalk Particulates'!$D:$D,0))</f>
        <v>0</v>
      </c>
      <c r="H3829" s="50">
        <f t="shared" si="59"/>
        <v>0</v>
      </c>
    </row>
    <row r="3830" spans="1:8" hidden="1">
      <c r="A3830" s="31" t="s">
        <v>2435</v>
      </c>
      <c r="B3830" s="31" t="s">
        <v>2591</v>
      </c>
      <c r="C3830" s="31" t="s">
        <v>2406</v>
      </c>
      <c r="D3830" s="41">
        <v>42.688389999999998</v>
      </c>
      <c r="E3830" s="31" t="s">
        <v>2407</v>
      </c>
      <c r="F3830" s="35" t="str">
        <f>INDEX('Crosswalk Particulates'!$B:$B,MATCH('2017 EPA Data'!A3830,'Crosswalk Particulates'!$A:$A,0))</f>
        <v>process-other-industry</v>
      </c>
      <c r="G3830" s="39">
        <f>INDEX('Crosswalk Particulates'!$E:$E,MATCH('2017 EPA Data'!$B3830,'Crosswalk Particulates'!$D:$D,0))</f>
        <v>0</v>
      </c>
      <c r="H3830" s="50">
        <f t="shared" si="59"/>
        <v>0</v>
      </c>
    </row>
    <row r="3831" spans="1:8" hidden="1">
      <c r="A3831" s="31" t="s">
        <v>2436</v>
      </c>
      <c r="B3831" s="31" t="s">
        <v>2719</v>
      </c>
      <c r="C3831" s="31" t="s">
        <v>2406</v>
      </c>
      <c r="D3831" s="41">
        <v>42.555999999999997</v>
      </c>
      <c r="E3831" s="31" t="s">
        <v>2407</v>
      </c>
      <c r="F3831" s="35" t="str">
        <f>INDEX('Crosswalk Particulates'!$B:$B,MATCH('2017 EPA Data'!A3831,'Crosswalk Particulates'!$A:$A,0))</f>
        <v>process-other-industry</v>
      </c>
      <c r="G3831" s="39">
        <f>INDEX('Crosswalk Particulates'!$E:$E,MATCH('2017 EPA Data'!$B3831,'Crosswalk Particulates'!$D:$D,0))</f>
        <v>0</v>
      </c>
      <c r="H3831" s="50">
        <f t="shared" si="59"/>
        <v>0</v>
      </c>
    </row>
    <row r="3832" spans="1:8" hidden="1">
      <c r="A3832" s="31" t="s">
        <v>2536</v>
      </c>
      <c r="B3832" s="31" t="s">
        <v>2535</v>
      </c>
      <c r="C3832" s="31" t="s">
        <v>2406</v>
      </c>
      <c r="D3832" s="41">
        <v>42.063334920000003</v>
      </c>
      <c r="E3832" s="31" t="s">
        <v>2407</v>
      </c>
      <c r="F3832" s="35" t="str">
        <f>INDEX('Crosswalk Particulates'!$B:$B,MATCH('2017 EPA Data'!A3832,'Crosswalk Particulates'!$A:$A,0))</f>
        <v>process-mining-industry</v>
      </c>
      <c r="G3832" s="39">
        <f>INDEX('Crosswalk Particulates'!$E:$E,MATCH('2017 EPA Data'!$B3832,'Crosswalk Particulates'!$D:$D,0))</f>
        <v>0</v>
      </c>
      <c r="H3832" s="50">
        <f t="shared" si="59"/>
        <v>0</v>
      </c>
    </row>
    <row r="3833" spans="1:8" hidden="1">
      <c r="A3833" s="31" t="s">
        <v>2431</v>
      </c>
      <c r="B3833" s="31" t="s">
        <v>2570</v>
      </c>
      <c r="C3833" s="31" t="s">
        <v>2406</v>
      </c>
      <c r="D3833" s="41">
        <v>42</v>
      </c>
      <c r="E3833" s="31" t="s">
        <v>2407</v>
      </c>
      <c r="F3833" s="35" t="str">
        <f>INDEX('Crosswalk Particulates'!$B:$B,MATCH('2017 EPA Data'!A3833,'Crosswalk Particulates'!$A:$A,0))</f>
        <v>process-ngps-industry</v>
      </c>
      <c r="G3833" s="39">
        <f>INDEX('Crosswalk Particulates'!$E:$E,MATCH('2017 EPA Data'!$B3833,'Crosswalk Particulates'!$D:$D,0))</f>
        <v>0</v>
      </c>
      <c r="H3833" s="50">
        <f t="shared" si="59"/>
        <v>0</v>
      </c>
    </row>
    <row r="3834" spans="1:8" hidden="1">
      <c r="A3834" s="31" t="s">
        <v>2558</v>
      </c>
      <c r="B3834" s="31" t="s">
        <v>2539</v>
      </c>
      <c r="C3834" s="31" t="s">
        <v>2406</v>
      </c>
      <c r="D3834" s="41">
        <v>41.870237553000003</v>
      </c>
      <c r="E3834" s="31" t="s">
        <v>2407</v>
      </c>
      <c r="F3834" s="35" t="str">
        <f>INDEX('Crosswalk Particulates'!$B:$B,MATCH('2017 EPA Data'!A3834,'Crosswalk Particulates'!$A:$A,0))</f>
        <v>Commercial Buildings Sector</v>
      </c>
      <c r="G3834" s="39">
        <f>INDEX('Crosswalk Particulates'!$E:$E,MATCH('2017 EPA Data'!$B3834,'Crosswalk Particulates'!$D:$D,0))</f>
        <v>0</v>
      </c>
      <c r="H3834" s="50">
        <f t="shared" si="59"/>
        <v>0</v>
      </c>
    </row>
    <row r="3835" spans="1:8" hidden="1">
      <c r="A3835" s="31" t="s">
        <v>2496</v>
      </c>
      <c r="B3835" s="31" t="s">
        <v>2503</v>
      </c>
      <c r="C3835" s="31" t="s">
        <v>2406</v>
      </c>
      <c r="D3835" s="41">
        <v>41.798300630999996</v>
      </c>
      <c r="E3835" s="31" t="s">
        <v>2407</v>
      </c>
      <c r="F3835" s="35" t="str">
        <f>INDEX('Crosswalk Particulates'!$B:$B,MATCH('2017 EPA Data'!A3835,'Crosswalk Particulates'!$A:$A,0))</f>
        <v>process-cement-industry</v>
      </c>
      <c r="G3835" s="39">
        <f>INDEX('Crosswalk Particulates'!$E:$E,MATCH('2017 EPA Data'!$B3835,'Crosswalk Particulates'!$D:$D,0))</f>
        <v>0</v>
      </c>
      <c r="H3835" s="50">
        <f t="shared" si="59"/>
        <v>0</v>
      </c>
    </row>
    <row r="3836" spans="1:8" hidden="1">
      <c r="A3836" s="31" t="s">
        <v>2444</v>
      </c>
      <c r="B3836" s="31" t="s">
        <v>2633</v>
      </c>
      <c r="C3836" s="31" t="s">
        <v>2406</v>
      </c>
      <c r="D3836" s="41">
        <v>41.76</v>
      </c>
      <c r="E3836" s="31" t="s">
        <v>2407</v>
      </c>
      <c r="F3836" s="35" t="str">
        <f>INDEX('Crosswalk Particulates'!$B:$B,MATCH('2017 EPA Data'!A3836,'Crosswalk Particulates'!$A:$A,0))</f>
        <v>process-other-industry</v>
      </c>
      <c r="G3836" s="39">
        <f>INDEX('Crosswalk Particulates'!$E:$E,MATCH('2017 EPA Data'!$B3836,'Crosswalk Particulates'!$D:$D,0))</f>
        <v>0</v>
      </c>
      <c r="H3836" s="50">
        <f t="shared" si="59"/>
        <v>0</v>
      </c>
    </row>
    <row r="3837" spans="1:8" hidden="1">
      <c r="A3837" s="31" t="s">
        <v>2470</v>
      </c>
      <c r="B3837" s="31" t="s">
        <v>2550</v>
      </c>
      <c r="C3837" s="31" t="s">
        <v>2406</v>
      </c>
      <c r="D3837" s="41">
        <v>41.630870781017343</v>
      </c>
      <c r="E3837" s="31" t="s">
        <v>2407</v>
      </c>
      <c r="F3837" s="35" t="str">
        <f>INDEX('Crosswalk Particulates'!$B:$B,MATCH('2017 EPA Data'!A3837,'Crosswalk Particulates'!$A:$A,0))</f>
        <v>Electricity Sector</v>
      </c>
      <c r="G3837" s="39">
        <f>INDEX('Crosswalk Particulates'!$E:$E,MATCH('2017 EPA Data'!$B3837,'Crosswalk Particulates'!$D:$D,0))</f>
        <v>0</v>
      </c>
      <c r="H3837" s="50">
        <f t="shared" si="59"/>
        <v>0</v>
      </c>
    </row>
    <row r="3838" spans="1:8" hidden="1">
      <c r="A3838" s="31" t="s">
        <v>2475</v>
      </c>
      <c r="B3838" s="31" t="s">
        <v>2687</v>
      </c>
      <c r="C3838" s="31" t="s">
        <v>2406</v>
      </c>
      <c r="D3838" s="41">
        <v>41.4</v>
      </c>
      <c r="E3838" s="31" t="s">
        <v>2407</v>
      </c>
      <c r="F3838" s="35" t="str">
        <f>INDEX('Crosswalk Particulates'!$B:$B,MATCH('2017 EPA Data'!A3838,'Crosswalk Particulates'!$A:$A,0))</f>
        <v>process-other-industry</v>
      </c>
      <c r="G3838" s="39">
        <f>INDEX('Crosswalk Particulates'!$E:$E,MATCH('2017 EPA Data'!$B3838,'Crosswalk Particulates'!$D:$D,0))</f>
        <v>0</v>
      </c>
      <c r="H3838" s="50">
        <f t="shared" si="59"/>
        <v>0</v>
      </c>
    </row>
    <row r="3839" spans="1:8" hidden="1">
      <c r="A3839" s="31" t="s">
        <v>2518</v>
      </c>
      <c r="B3839" s="31" t="s">
        <v>2514</v>
      </c>
      <c r="C3839" s="31" t="s">
        <v>2406</v>
      </c>
      <c r="D3839" s="41">
        <v>41.390553676950063</v>
      </c>
      <c r="E3839" s="31" t="s">
        <v>2407</v>
      </c>
      <c r="F3839" s="35" t="str">
        <f>INDEX('Crosswalk Particulates'!$B:$B,MATCH('2017 EPA Data'!A3839,'Crosswalk Particulates'!$A:$A,0))</f>
        <v>industry-fuel-oil</v>
      </c>
      <c r="G3839" s="39">
        <f>INDEX('Crosswalk Particulates'!$E:$E,MATCH('2017 EPA Data'!$B3839,'Crosswalk Particulates'!$D:$D,0))</f>
        <v>0</v>
      </c>
      <c r="H3839" s="50">
        <f t="shared" si="59"/>
        <v>0</v>
      </c>
    </row>
    <row r="3840" spans="1:8" hidden="1">
      <c r="A3840" s="31" t="s">
        <v>2435</v>
      </c>
      <c r="B3840" s="31" t="s">
        <v>2465</v>
      </c>
      <c r="C3840" s="31" t="s">
        <v>2406</v>
      </c>
      <c r="D3840" s="41">
        <v>41.318399999999997</v>
      </c>
      <c r="E3840" s="31" t="s">
        <v>2407</v>
      </c>
      <c r="F3840" s="35" t="str">
        <f>INDEX('Crosswalk Particulates'!$B:$B,MATCH('2017 EPA Data'!A3840,'Crosswalk Particulates'!$A:$A,0))</f>
        <v>process-other-industry</v>
      </c>
      <c r="G3840" s="39">
        <f>INDEX('Crosswalk Particulates'!$E:$E,MATCH('2017 EPA Data'!$B3840,'Crosswalk Particulates'!$D:$D,0))</f>
        <v>0</v>
      </c>
      <c r="H3840" s="50">
        <f t="shared" si="59"/>
        <v>0</v>
      </c>
    </row>
    <row r="3841" spans="1:8" hidden="1">
      <c r="A3841" s="31" t="s">
        <v>2481</v>
      </c>
      <c r="B3841" s="31" t="s">
        <v>2545</v>
      </c>
      <c r="C3841" s="31" t="s">
        <v>2406</v>
      </c>
      <c r="D3841" s="41">
        <v>41.295595849992999</v>
      </c>
      <c r="E3841" s="31" t="s">
        <v>2407</v>
      </c>
      <c r="F3841" s="35" t="str">
        <f>INDEX('Crosswalk Particulates'!$B:$B,MATCH('2017 EPA Data'!A3841,'Crosswalk Particulates'!$A:$A,0))</f>
        <v>process-ngps-industry</v>
      </c>
      <c r="G3841" s="39">
        <f>INDEX('Crosswalk Particulates'!$E:$E,MATCH('2017 EPA Data'!$B3841,'Crosswalk Particulates'!$D:$D,0))</f>
        <v>0</v>
      </c>
      <c r="H3841" s="50">
        <f t="shared" si="59"/>
        <v>0</v>
      </c>
    </row>
    <row r="3842" spans="1:8" hidden="1">
      <c r="A3842" s="31" t="s">
        <v>2507</v>
      </c>
      <c r="B3842" s="31" t="s">
        <v>2535</v>
      </c>
      <c r="C3842" s="31" t="s">
        <v>2406</v>
      </c>
      <c r="D3842" s="41">
        <v>41.16</v>
      </c>
      <c r="E3842" s="31" t="s">
        <v>2407</v>
      </c>
      <c r="F3842" s="35" t="str">
        <f>INDEX('Crosswalk Particulates'!$B:$B,MATCH('2017 EPA Data'!A3842,'Crosswalk Particulates'!$A:$A,0))</f>
        <v>Other-EPA</v>
      </c>
      <c r="G3842" s="39">
        <f>INDEX('Crosswalk Particulates'!$E:$E,MATCH('2017 EPA Data'!$B3842,'Crosswalk Particulates'!$D:$D,0))</f>
        <v>0</v>
      </c>
      <c r="H3842" s="50">
        <f t="shared" si="59"/>
        <v>0</v>
      </c>
    </row>
    <row r="3843" spans="1:8" hidden="1">
      <c r="A3843" s="31" t="s">
        <v>2521</v>
      </c>
      <c r="B3843" s="31" t="s">
        <v>2639</v>
      </c>
      <c r="C3843" s="31" t="s">
        <v>2406</v>
      </c>
      <c r="D3843" s="41">
        <v>41.031700399999998</v>
      </c>
      <c r="E3843" s="31" t="s">
        <v>2407</v>
      </c>
      <c r="F3843" s="35" t="str">
        <f>INDEX('Crosswalk Particulates'!$B:$B,MATCH('2017 EPA Data'!A3843,'Crosswalk Particulates'!$A:$A,0))</f>
        <v>industry-fuel-other</v>
      </c>
      <c r="G3843" s="39">
        <f>INDEX('Crosswalk Particulates'!$E:$E,MATCH('2017 EPA Data'!$B3843,'Crosswalk Particulates'!$D:$D,0))</f>
        <v>0</v>
      </c>
      <c r="H3843" s="50">
        <f t="shared" si="59"/>
        <v>0</v>
      </c>
    </row>
    <row r="3844" spans="1:8" hidden="1">
      <c r="A3844" s="31" t="s">
        <v>2521</v>
      </c>
      <c r="B3844" s="31" t="s">
        <v>2614</v>
      </c>
      <c r="C3844" s="31" t="s">
        <v>2406</v>
      </c>
      <c r="D3844" s="41">
        <v>40.910266</v>
      </c>
      <c r="E3844" s="31" t="s">
        <v>2407</v>
      </c>
      <c r="F3844" s="35" t="str">
        <f>INDEX('Crosswalk Particulates'!$B:$B,MATCH('2017 EPA Data'!A3844,'Crosswalk Particulates'!$A:$A,0))</f>
        <v>industry-fuel-other</v>
      </c>
      <c r="G3844" s="39">
        <f>INDEX('Crosswalk Particulates'!$E:$E,MATCH('2017 EPA Data'!$B3844,'Crosswalk Particulates'!$D:$D,0))</f>
        <v>0</v>
      </c>
      <c r="H3844" s="50">
        <f t="shared" ref="H3844:H3907" si="60">IF(E3844="TON",D3844/metricton_to_shortton,0)*10^6</f>
        <v>0</v>
      </c>
    </row>
    <row r="3845" spans="1:8" hidden="1">
      <c r="A3845" s="31" t="s">
        <v>2481</v>
      </c>
      <c r="B3845" s="31" t="s">
        <v>2561</v>
      </c>
      <c r="C3845" s="31" t="s">
        <v>2406</v>
      </c>
      <c r="D3845" s="41">
        <v>40.861414799999999</v>
      </c>
      <c r="E3845" s="31" t="s">
        <v>2407</v>
      </c>
      <c r="F3845" s="35" t="str">
        <f>INDEX('Crosswalk Particulates'!$B:$B,MATCH('2017 EPA Data'!A3845,'Crosswalk Particulates'!$A:$A,0))</f>
        <v>process-ngps-industry</v>
      </c>
      <c r="G3845" s="39">
        <f>INDEX('Crosswalk Particulates'!$E:$E,MATCH('2017 EPA Data'!$B3845,'Crosswalk Particulates'!$D:$D,0))</f>
        <v>0</v>
      </c>
      <c r="H3845" s="50">
        <f t="shared" si="60"/>
        <v>0</v>
      </c>
    </row>
    <row r="3846" spans="1:8" hidden="1">
      <c r="A3846" s="31" t="s">
        <v>2521</v>
      </c>
      <c r="B3846" s="31" t="s">
        <v>2663</v>
      </c>
      <c r="C3846" s="31" t="s">
        <v>2406</v>
      </c>
      <c r="D3846" s="41">
        <v>40.662622599999999</v>
      </c>
      <c r="E3846" s="31" t="s">
        <v>2407</v>
      </c>
      <c r="F3846" s="35" t="str">
        <f>INDEX('Crosswalk Particulates'!$B:$B,MATCH('2017 EPA Data'!A3846,'Crosswalk Particulates'!$A:$A,0))</f>
        <v>industry-fuel-other</v>
      </c>
      <c r="G3846" s="39">
        <f>INDEX('Crosswalk Particulates'!$E:$E,MATCH('2017 EPA Data'!$B3846,'Crosswalk Particulates'!$D:$D,0))</f>
        <v>0</v>
      </c>
      <c r="H3846" s="50">
        <f t="shared" si="60"/>
        <v>0</v>
      </c>
    </row>
    <row r="3847" spans="1:8" hidden="1">
      <c r="A3847" s="31" t="s">
        <v>2521</v>
      </c>
      <c r="B3847" s="31" t="s">
        <v>2636</v>
      </c>
      <c r="C3847" s="31" t="s">
        <v>2406</v>
      </c>
      <c r="D3847" s="41">
        <v>40.6</v>
      </c>
      <c r="E3847" s="31" t="s">
        <v>2407</v>
      </c>
      <c r="F3847" s="35" t="str">
        <f>INDEX('Crosswalk Particulates'!$B:$B,MATCH('2017 EPA Data'!A3847,'Crosswalk Particulates'!$A:$A,0))</f>
        <v>industry-fuel-other</v>
      </c>
      <c r="G3847" s="39">
        <f>INDEX('Crosswalk Particulates'!$E:$E,MATCH('2017 EPA Data'!$B3847,'Crosswalk Particulates'!$D:$D,0))</f>
        <v>0</v>
      </c>
      <c r="H3847" s="50">
        <f t="shared" si="60"/>
        <v>0</v>
      </c>
    </row>
    <row r="3848" spans="1:8" hidden="1">
      <c r="A3848" s="31" t="s">
        <v>2521</v>
      </c>
      <c r="B3848" s="31" t="s">
        <v>2694</v>
      </c>
      <c r="C3848" s="31" t="s">
        <v>2406</v>
      </c>
      <c r="D3848" s="41">
        <v>40.6</v>
      </c>
      <c r="E3848" s="31" t="s">
        <v>2407</v>
      </c>
      <c r="F3848" s="35" t="str">
        <f>INDEX('Crosswalk Particulates'!$B:$B,MATCH('2017 EPA Data'!A3848,'Crosswalk Particulates'!$A:$A,0))</f>
        <v>industry-fuel-other</v>
      </c>
      <c r="G3848" s="39">
        <f>INDEX('Crosswalk Particulates'!$E:$E,MATCH('2017 EPA Data'!$B3848,'Crosswalk Particulates'!$D:$D,0))</f>
        <v>0</v>
      </c>
      <c r="H3848" s="50">
        <f t="shared" si="60"/>
        <v>0</v>
      </c>
    </row>
    <row r="3849" spans="1:8" hidden="1">
      <c r="A3849" s="31" t="s">
        <v>2521</v>
      </c>
      <c r="B3849" s="31" t="s">
        <v>2701</v>
      </c>
      <c r="C3849" s="31" t="s">
        <v>2406</v>
      </c>
      <c r="D3849" s="41">
        <v>40.6</v>
      </c>
      <c r="E3849" s="31" t="s">
        <v>2407</v>
      </c>
      <c r="F3849" s="35" t="str">
        <f>INDEX('Crosswalk Particulates'!$B:$B,MATCH('2017 EPA Data'!A3849,'Crosswalk Particulates'!$A:$A,0))</f>
        <v>industry-fuel-other</v>
      </c>
      <c r="G3849" s="39">
        <f>INDEX('Crosswalk Particulates'!$E:$E,MATCH('2017 EPA Data'!$B3849,'Crosswalk Particulates'!$D:$D,0))</f>
        <v>0</v>
      </c>
      <c r="H3849" s="50">
        <f t="shared" si="60"/>
        <v>0</v>
      </c>
    </row>
    <row r="3850" spans="1:8" hidden="1">
      <c r="A3850" s="31" t="s">
        <v>2485</v>
      </c>
      <c r="B3850" s="31" t="s">
        <v>2483</v>
      </c>
      <c r="C3850" s="31" t="s">
        <v>2406</v>
      </c>
      <c r="D3850" s="41">
        <v>40.584510000000002</v>
      </c>
      <c r="E3850" s="31" t="s">
        <v>2407</v>
      </c>
      <c r="F3850" s="35" t="str">
        <f>INDEX('Crosswalk Particulates'!$B:$B,MATCH('2017 EPA Data'!A3850,'Crosswalk Particulates'!$A:$A,0))</f>
        <v>industry-fuel-coal</v>
      </c>
      <c r="G3850" s="39">
        <f>INDEX('Crosswalk Particulates'!$E:$E,MATCH('2017 EPA Data'!$B3850,'Crosswalk Particulates'!$D:$D,0))</f>
        <v>0</v>
      </c>
      <c r="H3850" s="50">
        <f t="shared" si="60"/>
        <v>0</v>
      </c>
    </row>
    <row r="3851" spans="1:8" hidden="1">
      <c r="A3851" s="31" t="s">
        <v>2497</v>
      </c>
      <c r="B3851" s="31" t="s">
        <v>2588</v>
      </c>
      <c r="C3851" s="31" t="s">
        <v>2406</v>
      </c>
      <c r="D3851" s="41">
        <v>40.5</v>
      </c>
      <c r="E3851" s="31" t="s">
        <v>2407</v>
      </c>
      <c r="F3851" s="35" t="str">
        <f>INDEX('Crosswalk Particulates'!$B:$B,MATCH('2017 EPA Data'!A3851,'Crosswalk Particulates'!$A:$A,0))</f>
        <v>Electricity Sector</v>
      </c>
      <c r="G3851" s="39">
        <f>INDEX('Crosswalk Particulates'!$E:$E,MATCH('2017 EPA Data'!$B3851,'Crosswalk Particulates'!$D:$D,0))</f>
        <v>0</v>
      </c>
      <c r="H3851" s="50">
        <f t="shared" si="60"/>
        <v>0</v>
      </c>
    </row>
    <row r="3852" spans="1:8" hidden="1">
      <c r="A3852" s="31" t="s">
        <v>2467</v>
      </c>
      <c r="B3852" s="31" t="s">
        <v>2670</v>
      </c>
      <c r="C3852" s="31" t="s">
        <v>2406</v>
      </c>
      <c r="D3852" s="41">
        <v>40.082084159475997</v>
      </c>
      <c r="E3852" s="31" t="s">
        <v>2407</v>
      </c>
      <c r="F3852" s="35" t="str">
        <f>INDEX('Crosswalk Particulates'!$B:$B,MATCH('2017 EPA Data'!A3852,'Crosswalk Particulates'!$A:$A,0))</f>
        <v>process-chemicals-industry</v>
      </c>
      <c r="G3852" s="39">
        <f>INDEX('Crosswalk Particulates'!$E:$E,MATCH('2017 EPA Data'!$B3852,'Crosswalk Particulates'!$D:$D,0))</f>
        <v>0</v>
      </c>
      <c r="H3852" s="50">
        <f t="shared" si="60"/>
        <v>0</v>
      </c>
    </row>
    <row r="3853" spans="1:8" hidden="1">
      <c r="A3853" s="31" t="s">
        <v>2444</v>
      </c>
      <c r="B3853" s="31" t="s">
        <v>2457</v>
      </c>
      <c r="C3853" s="31" t="s">
        <v>2406</v>
      </c>
      <c r="D3853" s="41">
        <v>40</v>
      </c>
      <c r="E3853" s="31" t="s">
        <v>2407</v>
      </c>
      <c r="F3853" s="35" t="str">
        <f>INDEX('Crosswalk Particulates'!$B:$B,MATCH('2017 EPA Data'!A3853,'Crosswalk Particulates'!$A:$A,0))</f>
        <v>process-other-industry</v>
      </c>
      <c r="G3853" s="39">
        <f>INDEX('Crosswalk Particulates'!$E:$E,MATCH('2017 EPA Data'!$B3853,'Crosswalk Particulates'!$D:$D,0))</f>
        <v>0</v>
      </c>
      <c r="H3853" s="50">
        <f t="shared" si="60"/>
        <v>0</v>
      </c>
    </row>
    <row r="3854" spans="1:8" hidden="1">
      <c r="A3854" s="31" t="s">
        <v>2444</v>
      </c>
      <c r="B3854" s="31" t="s">
        <v>2567</v>
      </c>
      <c r="C3854" s="31" t="s">
        <v>2406</v>
      </c>
      <c r="D3854" s="41">
        <v>40</v>
      </c>
      <c r="E3854" s="31" t="s">
        <v>2407</v>
      </c>
      <c r="F3854" s="35" t="str">
        <f>INDEX('Crosswalk Particulates'!$B:$B,MATCH('2017 EPA Data'!A3854,'Crosswalk Particulates'!$A:$A,0))</f>
        <v>process-other-industry</v>
      </c>
      <c r="G3854" s="39">
        <f>INDEX('Crosswalk Particulates'!$E:$E,MATCH('2017 EPA Data'!$B3854,'Crosswalk Particulates'!$D:$D,0))</f>
        <v>0</v>
      </c>
      <c r="H3854" s="50">
        <f t="shared" si="60"/>
        <v>0</v>
      </c>
    </row>
    <row r="3855" spans="1:8" hidden="1">
      <c r="A3855" s="31" t="s">
        <v>2507</v>
      </c>
      <c r="B3855" s="31" t="s">
        <v>2413</v>
      </c>
      <c r="C3855" s="31" t="s">
        <v>2406</v>
      </c>
      <c r="D3855" s="41">
        <v>40</v>
      </c>
      <c r="E3855" s="31" t="s">
        <v>2407</v>
      </c>
      <c r="F3855" s="35" t="str">
        <f>INDEX('Crosswalk Particulates'!$B:$B,MATCH('2017 EPA Data'!A3855,'Crosswalk Particulates'!$A:$A,0))</f>
        <v>Other-EPA</v>
      </c>
      <c r="G3855" s="39">
        <f>INDEX('Crosswalk Particulates'!$E:$E,MATCH('2017 EPA Data'!$B3855,'Crosswalk Particulates'!$D:$D,0))</f>
        <v>0</v>
      </c>
      <c r="H3855" s="50">
        <f t="shared" si="60"/>
        <v>0</v>
      </c>
    </row>
    <row r="3856" spans="1:8" hidden="1">
      <c r="A3856" s="31" t="s">
        <v>2536</v>
      </c>
      <c r="B3856" s="31" t="s">
        <v>2621</v>
      </c>
      <c r="D3856" s="41">
        <v>39.925473105121199</v>
      </c>
      <c r="E3856" s="31" t="s">
        <v>2411</v>
      </c>
      <c r="F3856" s="35" t="str">
        <f>INDEX('Crosswalk Particulates'!$B:$B,MATCH('2017 EPA Data'!A3856,'Crosswalk Particulates'!$A:$A,0))</f>
        <v>process-mining-industry</v>
      </c>
      <c r="G3856" s="39">
        <f>INDEX('Crosswalk Particulates'!$E:$E,MATCH('2017 EPA Data'!$B3856,'Crosswalk Particulates'!$D:$D,0))</f>
        <v>0</v>
      </c>
      <c r="H3856" s="50">
        <f t="shared" si="60"/>
        <v>36219823.012692623</v>
      </c>
    </row>
    <row r="3857" spans="1:8" hidden="1">
      <c r="A3857" s="31" t="s">
        <v>2448</v>
      </c>
      <c r="B3857" s="31" t="s">
        <v>2662</v>
      </c>
      <c r="C3857" s="31" t="s">
        <v>2406</v>
      </c>
      <c r="D3857" s="41">
        <v>39.747069160000002</v>
      </c>
      <c r="E3857" s="31" t="s">
        <v>2407</v>
      </c>
      <c r="F3857" s="35" t="str">
        <f>INDEX('Crosswalk Particulates'!$B:$B,MATCH('2017 EPA Data'!A3857,'Crosswalk Particulates'!$A:$A,0))</f>
        <v>process-waste-industry</v>
      </c>
      <c r="G3857" s="39">
        <f>INDEX('Crosswalk Particulates'!$E:$E,MATCH('2017 EPA Data'!$B3857,'Crosswalk Particulates'!$D:$D,0))</f>
        <v>0</v>
      </c>
      <c r="H3857" s="50">
        <f t="shared" si="60"/>
        <v>0</v>
      </c>
    </row>
    <row r="3858" spans="1:8" hidden="1">
      <c r="A3858" s="31" t="s">
        <v>2521</v>
      </c>
      <c r="B3858" s="31" t="s">
        <v>2525</v>
      </c>
      <c r="C3858" s="31" t="s">
        <v>2406</v>
      </c>
      <c r="D3858" s="41">
        <v>39.735978277836743</v>
      </c>
      <c r="E3858" s="31" t="s">
        <v>2407</v>
      </c>
      <c r="F3858" s="35" t="str">
        <f>INDEX('Crosswalk Particulates'!$B:$B,MATCH('2017 EPA Data'!A3858,'Crosswalk Particulates'!$A:$A,0))</f>
        <v>industry-fuel-other</v>
      </c>
      <c r="G3858" s="39">
        <f>INDEX('Crosswalk Particulates'!$E:$E,MATCH('2017 EPA Data'!$B3858,'Crosswalk Particulates'!$D:$D,0))</f>
        <v>0</v>
      </c>
      <c r="H3858" s="50">
        <f t="shared" si="60"/>
        <v>0</v>
      </c>
    </row>
    <row r="3859" spans="1:8" hidden="1">
      <c r="A3859" s="31" t="s">
        <v>2475</v>
      </c>
      <c r="B3859" s="31" t="s">
        <v>2525</v>
      </c>
      <c r="C3859" s="31" t="s">
        <v>2406</v>
      </c>
      <c r="D3859" s="41">
        <v>39.500887746827907</v>
      </c>
      <c r="E3859" s="31" t="s">
        <v>2407</v>
      </c>
      <c r="F3859" s="35" t="str">
        <f>INDEX('Crosswalk Particulates'!$B:$B,MATCH('2017 EPA Data'!A3859,'Crosswalk Particulates'!$A:$A,0))</f>
        <v>process-other-industry</v>
      </c>
      <c r="G3859" s="39">
        <f>INDEX('Crosswalk Particulates'!$E:$E,MATCH('2017 EPA Data'!$B3859,'Crosswalk Particulates'!$D:$D,0))</f>
        <v>0</v>
      </c>
      <c r="H3859" s="50">
        <f t="shared" si="60"/>
        <v>0</v>
      </c>
    </row>
    <row r="3860" spans="1:8" hidden="1">
      <c r="A3860" s="31" t="s">
        <v>2518</v>
      </c>
      <c r="B3860" s="31" t="s">
        <v>2562</v>
      </c>
      <c r="C3860" s="31" t="s">
        <v>2406</v>
      </c>
      <c r="D3860" s="41">
        <v>39.489699999999999</v>
      </c>
      <c r="E3860" s="31" t="s">
        <v>2407</v>
      </c>
      <c r="F3860" s="35" t="str">
        <f>INDEX('Crosswalk Particulates'!$B:$B,MATCH('2017 EPA Data'!A3860,'Crosswalk Particulates'!$A:$A,0))</f>
        <v>industry-fuel-oil</v>
      </c>
      <c r="G3860" s="39">
        <f>INDEX('Crosswalk Particulates'!$E:$E,MATCH('2017 EPA Data'!$B3860,'Crosswalk Particulates'!$D:$D,0))</f>
        <v>0</v>
      </c>
      <c r="H3860" s="50">
        <f t="shared" si="60"/>
        <v>0</v>
      </c>
    </row>
    <row r="3861" spans="1:8" hidden="1">
      <c r="A3861" s="31" t="s">
        <v>2440</v>
      </c>
      <c r="B3861" s="31" t="s">
        <v>2560</v>
      </c>
      <c r="C3861" s="31" t="s">
        <v>2406</v>
      </c>
      <c r="D3861" s="41">
        <v>39.4</v>
      </c>
      <c r="E3861" s="31" t="s">
        <v>2407</v>
      </c>
      <c r="F3861" s="35" t="str">
        <f>INDEX('Crosswalk Particulates'!$B:$B,MATCH('2017 EPA Data'!A3861,'Crosswalk Particulates'!$A:$A,0))</f>
        <v>industry-fuel-natural gas</v>
      </c>
      <c r="G3861" s="39">
        <f>INDEX('Crosswalk Particulates'!$E:$E,MATCH('2017 EPA Data'!$B3861,'Crosswalk Particulates'!$D:$D,0))</f>
        <v>0</v>
      </c>
      <c r="H3861" s="50">
        <f t="shared" si="60"/>
        <v>0</v>
      </c>
    </row>
    <row r="3862" spans="1:8" hidden="1">
      <c r="A3862" s="31" t="s">
        <v>2521</v>
      </c>
      <c r="B3862" s="31" t="s">
        <v>2666</v>
      </c>
      <c r="C3862" s="31" t="s">
        <v>2406</v>
      </c>
      <c r="D3862" s="41">
        <v>38.991999999999997</v>
      </c>
      <c r="E3862" s="31" t="s">
        <v>2407</v>
      </c>
      <c r="F3862" s="35" t="str">
        <f>INDEX('Crosswalk Particulates'!$B:$B,MATCH('2017 EPA Data'!A3862,'Crosswalk Particulates'!$A:$A,0))</f>
        <v>industry-fuel-other</v>
      </c>
      <c r="G3862" s="39">
        <f>INDEX('Crosswalk Particulates'!$E:$E,MATCH('2017 EPA Data'!$B3862,'Crosswalk Particulates'!$D:$D,0))</f>
        <v>0</v>
      </c>
      <c r="H3862" s="50">
        <f t="shared" si="60"/>
        <v>0</v>
      </c>
    </row>
    <row r="3863" spans="1:8" hidden="1">
      <c r="A3863" s="31" t="s">
        <v>2553</v>
      </c>
      <c r="B3863" s="31" t="s">
        <v>2592</v>
      </c>
      <c r="C3863" s="31" t="s">
        <v>2406</v>
      </c>
      <c r="D3863" s="41">
        <v>38.83</v>
      </c>
      <c r="E3863" s="31" t="s">
        <v>2407</v>
      </c>
      <c r="F3863" s="35" t="str">
        <f>INDEX('Crosswalk Particulates'!$B:$B,MATCH('2017 EPA Data'!A3863,'Crosswalk Particulates'!$A:$A,0))</f>
        <v>Commercial Buildings Sector</v>
      </c>
      <c r="G3863" s="39">
        <f>INDEX('Crosswalk Particulates'!$E:$E,MATCH('2017 EPA Data'!$B3863,'Crosswalk Particulates'!$D:$D,0))</f>
        <v>0</v>
      </c>
      <c r="H3863" s="50">
        <f t="shared" si="60"/>
        <v>0</v>
      </c>
    </row>
    <row r="3864" spans="1:8" hidden="1">
      <c r="A3864" s="31" t="s">
        <v>2408</v>
      </c>
      <c r="B3864" s="31" t="s">
        <v>2720</v>
      </c>
      <c r="C3864" s="31" t="s">
        <v>2406</v>
      </c>
      <c r="D3864" s="41">
        <v>38.661963047999997</v>
      </c>
      <c r="E3864" s="31" t="s">
        <v>2407</v>
      </c>
      <c r="F3864" s="35" t="str">
        <f>INDEX('Crosswalk Particulates'!$B:$B,MATCH('2017 EPA Data'!A3864,'Crosswalk Particulates'!$A:$A,0))</f>
        <v>process-other-industry</v>
      </c>
      <c r="G3864" s="39">
        <f>INDEX('Crosswalk Particulates'!$E:$E,MATCH('2017 EPA Data'!$B3864,'Crosswalk Particulates'!$D:$D,0))</f>
        <v>0</v>
      </c>
      <c r="H3864" s="50">
        <f t="shared" si="60"/>
        <v>0</v>
      </c>
    </row>
    <row r="3865" spans="1:8" hidden="1">
      <c r="A3865" s="31" t="s">
        <v>2431</v>
      </c>
      <c r="B3865" s="31" t="s">
        <v>2615</v>
      </c>
      <c r="C3865" s="31" t="s">
        <v>2406</v>
      </c>
      <c r="D3865" s="41">
        <v>38.586795414116779</v>
      </c>
      <c r="E3865" s="31" t="s">
        <v>2407</v>
      </c>
      <c r="F3865" s="35" t="str">
        <f>INDEX('Crosswalk Particulates'!$B:$B,MATCH('2017 EPA Data'!A3865,'Crosswalk Particulates'!$A:$A,0))</f>
        <v>process-ngps-industry</v>
      </c>
      <c r="G3865" s="39">
        <f>INDEX('Crosswalk Particulates'!$E:$E,MATCH('2017 EPA Data'!$B3865,'Crosswalk Particulates'!$D:$D,0))</f>
        <v>0</v>
      </c>
      <c r="H3865" s="50">
        <f t="shared" si="60"/>
        <v>0</v>
      </c>
    </row>
    <row r="3866" spans="1:8" hidden="1">
      <c r="A3866" s="31" t="s">
        <v>2452</v>
      </c>
      <c r="B3866" s="31" t="s">
        <v>2514</v>
      </c>
      <c r="C3866" s="31" t="s">
        <v>2406</v>
      </c>
      <c r="D3866" s="41">
        <v>38.537259508985315</v>
      </c>
      <c r="E3866" s="31" t="s">
        <v>2407</v>
      </c>
      <c r="F3866" s="35" t="str">
        <f>INDEX('Crosswalk Particulates'!$B:$B,MATCH('2017 EPA Data'!A3866,'Crosswalk Particulates'!$A:$A,0))</f>
        <v>Other-EPA</v>
      </c>
      <c r="G3866" s="39">
        <f>INDEX('Crosswalk Particulates'!$E:$E,MATCH('2017 EPA Data'!$B3866,'Crosswalk Particulates'!$D:$D,0))</f>
        <v>0</v>
      </c>
      <c r="H3866" s="50">
        <f t="shared" si="60"/>
        <v>0</v>
      </c>
    </row>
    <row r="3867" spans="1:8" hidden="1">
      <c r="A3867" s="31" t="s">
        <v>2448</v>
      </c>
      <c r="B3867" s="31" t="s">
        <v>2563</v>
      </c>
      <c r="C3867" s="31" t="s">
        <v>2406</v>
      </c>
      <c r="D3867" s="41">
        <v>38.398717400000002</v>
      </c>
      <c r="E3867" s="31" t="s">
        <v>2407</v>
      </c>
      <c r="F3867" s="35" t="str">
        <f>INDEX('Crosswalk Particulates'!$B:$B,MATCH('2017 EPA Data'!A3867,'Crosswalk Particulates'!$A:$A,0))</f>
        <v>process-waste-industry</v>
      </c>
      <c r="G3867" s="39">
        <f>INDEX('Crosswalk Particulates'!$E:$E,MATCH('2017 EPA Data'!$B3867,'Crosswalk Particulates'!$D:$D,0))</f>
        <v>0</v>
      </c>
      <c r="H3867" s="50">
        <f t="shared" si="60"/>
        <v>0</v>
      </c>
    </row>
    <row r="3868" spans="1:8" hidden="1">
      <c r="A3868" s="31" t="s">
        <v>2520</v>
      </c>
      <c r="B3868" s="31" t="s">
        <v>2595</v>
      </c>
      <c r="C3868" s="31" t="s">
        <v>2406</v>
      </c>
      <c r="D3868" s="41">
        <v>38.398169810340001</v>
      </c>
      <c r="E3868" s="31" t="s">
        <v>2407</v>
      </c>
      <c r="F3868" s="35" t="str">
        <f>INDEX('Crosswalk Particulates'!$B:$B,MATCH('2017 EPA Data'!A3868,'Crosswalk Particulates'!$A:$A,0))</f>
        <v>Residential Buildings Sector</v>
      </c>
      <c r="G3868" s="39">
        <f>INDEX('Crosswalk Particulates'!$E:$E,MATCH('2017 EPA Data'!$B3868,'Crosswalk Particulates'!$D:$D,0))</f>
        <v>0</v>
      </c>
      <c r="H3868" s="50">
        <f t="shared" si="60"/>
        <v>0</v>
      </c>
    </row>
    <row r="3869" spans="1:8" hidden="1">
      <c r="A3869" s="31" t="s">
        <v>2470</v>
      </c>
      <c r="B3869" s="31" t="s">
        <v>2551</v>
      </c>
      <c r="C3869" s="31" t="s">
        <v>2406</v>
      </c>
      <c r="D3869" s="41">
        <v>38.361980783862393</v>
      </c>
      <c r="E3869" s="31" t="s">
        <v>2407</v>
      </c>
      <c r="F3869" s="35" t="str">
        <f>INDEX('Crosswalk Particulates'!$B:$B,MATCH('2017 EPA Data'!A3869,'Crosswalk Particulates'!$A:$A,0))</f>
        <v>Electricity Sector</v>
      </c>
      <c r="G3869" s="39">
        <f>INDEX('Crosswalk Particulates'!$E:$E,MATCH('2017 EPA Data'!$B3869,'Crosswalk Particulates'!$D:$D,0))</f>
        <v>0</v>
      </c>
      <c r="H3869" s="50">
        <f t="shared" si="60"/>
        <v>0</v>
      </c>
    </row>
    <row r="3870" spans="1:8" hidden="1">
      <c r="A3870" s="31" t="s">
        <v>2558</v>
      </c>
      <c r="B3870" s="31" t="s">
        <v>2605</v>
      </c>
      <c r="D3870" s="41">
        <v>38.049091299053075</v>
      </c>
      <c r="E3870" s="31" t="s">
        <v>2411</v>
      </c>
      <c r="F3870" s="35" t="str">
        <f>INDEX('Crosswalk Particulates'!$B:$B,MATCH('2017 EPA Data'!A3870,'Crosswalk Particulates'!$A:$A,0))</f>
        <v>Commercial Buildings Sector</v>
      </c>
      <c r="G3870" s="39" t="str">
        <f>INDEX('Crosswalk Particulates'!$E:$E,MATCH('2017 EPA Data'!$B3870,'Crosswalk Particulates'!$D:$D,0))</f>
        <v>BC</v>
      </c>
      <c r="H3870" s="50">
        <f t="shared" si="60"/>
        <v>34517596.047439538</v>
      </c>
    </row>
    <row r="3871" spans="1:8" hidden="1">
      <c r="A3871" s="31" t="s">
        <v>2554</v>
      </c>
      <c r="B3871" s="31" t="s">
        <v>2557</v>
      </c>
      <c r="C3871" s="31" t="s">
        <v>2406</v>
      </c>
      <c r="D3871" s="41">
        <v>38</v>
      </c>
      <c r="E3871" s="31" t="s">
        <v>2407</v>
      </c>
      <c r="F3871" s="35" t="str">
        <f>INDEX('Crosswalk Particulates'!$B:$B,MATCH('2017 EPA Data'!A3871,'Crosswalk Particulates'!$A:$A,0))</f>
        <v>Commercial Buildings Sector</v>
      </c>
      <c r="G3871" s="39">
        <f>INDEX('Crosswalk Particulates'!$E:$E,MATCH('2017 EPA Data'!$B3871,'Crosswalk Particulates'!$D:$D,0))</f>
        <v>0</v>
      </c>
      <c r="H3871" s="50">
        <f t="shared" si="60"/>
        <v>0</v>
      </c>
    </row>
    <row r="3872" spans="1:8" hidden="1">
      <c r="A3872" s="31" t="s">
        <v>2431</v>
      </c>
      <c r="B3872" s="31" t="s">
        <v>2583</v>
      </c>
      <c r="C3872" s="31" t="s">
        <v>2406</v>
      </c>
      <c r="D3872" s="41">
        <v>37.883430506848001</v>
      </c>
      <c r="E3872" s="31" t="s">
        <v>2407</v>
      </c>
      <c r="F3872" s="35" t="str">
        <f>INDEX('Crosswalk Particulates'!$B:$B,MATCH('2017 EPA Data'!A3872,'Crosswalk Particulates'!$A:$A,0))</f>
        <v>process-ngps-industry</v>
      </c>
      <c r="G3872" s="39">
        <f>INDEX('Crosswalk Particulates'!$E:$E,MATCH('2017 EPA Data'!$B3872,'Crosswalk Particulates'!$D:$D,0))</f>
        <v>0</v>
      </c>
      <c r="H3872" s="50">
        <f t="shared" si="60"/>
        <v>0</v>
      </c>
    </row>
    <row r="3873" spans="1:8" hidden="1">
      <c r="A3873" s="31" t="s">
        <v>2553</v>
      </c>
      <c r="B3873" s="31" t="s">
        <v>2503</v>
      </c>
      <c r="C3873" s="31" t="s">
        <v>2406</v>
      </c>
      <c r="D3873" s="41">
        <v>37.457801588039629</v>
      </c>
      <c r="E3873" s="31" t="s">
        <v>2407</v>
      </c>
      <c r="F3873" s="35" t="str">
        <f>INDEX('Crosswalk Particulates'!$B:$B,MATCH('2017 EPA Data'!A3873,'Crosswalk Particulates'!$A:$A,0))</f>
        <v>Commercial Buildings Sector</v>
      </c>
      <c r="G3873" s="39">
        <f>INDEX('Crosswalk Particulates'!$E:$E,MATCH('2017 EPA Data'!$B3873,'Crosswalk Particulates'!$D:$D,0))</f>
        <v>0</v>
      </c>
      <c r="H3873" s="50">
        <f t="shared" si="60"/>
        <v>0</v>
      </c>
    </row>
    <row r="3874" spans="1:8" hidden="1">
      <c r="A3874" s="31" t="s">
        <v>2427</v>
      </c>
      <c r="B3874" s="31" t="s">
        <v>2618</v>
      </c>
      <c r="C3874" s="31" t="s">
        <v>2406</v>
      </c>
      <c r="D3874" s="41">
        <v>37.323124212591942</v>
      </c>
      <c r="E3874" s="31" t="s">
        <v>2407</v>
      </c>
      <c r="F3874" s="35" t="str">
        <f>INDEX('Crosswalk Particulates'!$B:$B,MATCH('2017 EPA Data'!A3874,'Crosswalk Particulates'!$A:$A,0))</f>
        <v>process-other-industry</v>
      </c>
      <c r="G3874" s="39">
        <f>INDEX('Crosswalk Particulates'!$E:$E,MATCH('2017 EPA Data'!$B3874,'Crosswalk Particulates'!$D:$D,0))</f>
        <v>0</v>
      </c>
      <c r="H3874" s="50">
        <f t="shared" si="60"/>
        <v>0</v>
      </c>
    </row>
    <row r="3875" spans="1:8" hidden="1">
      <c r="A3875" s="31" t="s">
        <v>2443</v>
      </c>
      <c r="B3875" s="31" t="s">
        <v>2642</v>
      </c>
      <c r="D3875" s="41">
        <v>37.174654354916527</v>
      </c>
      <c r="E3875" s="31" t="s">
        <v>2411</v>
      </c>
      <c r="F3875" s="35" t="str">
        <f>INDEX('Crosswalk Particulates'!$B:$B,MATCH('2017 EPA Data'!A3875,'Crosswalk Particulates'!$A:$A,0))</f>
        <v>Transportation Sector</v>
      </c>
      <c r="G3875" s="39">
        <f>INDEX('Crosswalk Particulates'!$E:$E,MATCH('2017 EPA Data'!$B3875,'Crosswalk Particulates'!$D:$D,0))</f>
        <v>0</v>
      </c>
      <c r="H3875" s="50">
        <f t="shared" si="60"/>
        <v>33724319.252221726</v>
      </c>
    </row>
    <row r="3876" spans="1:8" hidden="1">
      <c r="A3876" s="31" t="s">
        <v>2521</v>
      </c>
      <c r="B3876" s="31" t="s">
        <v>2584</v>
      </c>
      <c r="C3876" s="31" t="s">
        <v>2406</v>
      </c>
      <c r="D3876" s="41">
        <v>37.116324024779821</v>
      </c>
      <c r="E3876" s="31" t="s">
        <v>2407</v>
      </c>
      <c r="F3876" s="35" t="str">
        <f>INDEX('Crosswalk Particulates'!$B:$B,MATCH('2017 EPA Data'!A3876,'Crosswalk Particulates'!$A:$A,0))</f>
        <v>industry-fuel-other</v>
      </c>
      <c r="G3876" s="39">
        <f>INDEX('Crosswalk Particulates'!$E:$E,MATCH('2017 EPA Data'!$B3876,'Crosswalk Particulates'!$D:$D,0))</f>
        <v>0</v>
      </c>
      <c r="H3876" s="50">
        <f t="shared" si="60"/>
        <v>0</v>
      </c>
    </row>
    <row r="3877" spans="1:8" hidden="1">
      <c r="A3877" s="31" t="s">
        <v>2454</v>
      </c>
      <c r="B3877" s="31" t="s">
        <v>2429</v>
      </c>
      <c r="C3877" s="31" t="s">
        <v>2406</v>
      </c>
      <c r="D3877" s="41">
        <v>37.04</v>
      </c>
      <c r="E3877" s="31" t="s">
        <v>2407</v>
      </c>
      <c r="F3877" s="35" t="str">
        <f>INDEX('Crosswalk Particulates'!$B:$B,MATCH('2017 EPA Data'!A3877,'Crosswalk Particulates'!$A:$A,0))</f>
        <v>Electricity Sector</v>
      </c>
      <c r="G3877" s="39">
        <f>INDEX('Crosswalk Particulates'!$E:$E,MATCH('2017 EPA Data'!$B3877,'Crosswalk Particulates'!$D:$D,0))</f>
        <v>0</v>
      </c>
      <c r="H3877" s="50">
        <f t="shared" si="60"/>
        <v>0</v>
      </c>
    </row>
    <row r="3878" spans="1:8" hidden="1">
      <c r="A3878" s="31" t="s">
        <v>2491</v>
      </c>
      <c r="B3878" s="31" t="s">
        <v>2530</v>
      </c>
      <c r="C3878" s="31" t="s">
        <v>2406</v>
      </c>
      <c r="D3878" s="41">
        <v>37.012095199999997</v>
      </c>
      <c r="E3878" s="31" t="s">
        <v>2407</v>
      </c>
      <c r="F3878" s="35" t="str">
        <f>INDEX('Crosswalk Particulates'!$B:$B,MATCH('2017 EPA Data'!A3878,'Crosswalk Particulates'!$A:$A,0))</f>
        <v>process-other-industry</v>
      </c>
      <c r="G3878" s="39">
        <f>INDEX('Crosswalk Particulates'!$E:$E,MATCH('2017 EPA Data'!$B3878,'Crosswalk Particulates'!$D:$D,0))</f>
        <v>0</v>
      </c>
      <c r="H3878" s="50">
        <f t="shared" si="60"/>
        <v>0</v>
      </c>
    </row>
    <row r="3879" spans="1:8" hidden="1">
      <c r="A3879" s="31" t="s">
        <v>2518</v>
      </c>
      <c r="B3879" s="31" t="s">
        <v>2525</v>
      </c>
      <c r="C3879" s="31" t="s">
        <v>2406</v>
      </c>
      <c r="D3879" s="41">
        <v>36.96696106095898</v>
      </c>
      <c r="E3879" s="31" t="s">
        <v>2407</v>
      </c>
      <c r="F3879" s="35" t="str">
        <f>INDEX('Crosswalk Particulates'!$B:$B,MATCH('2017 EPA Data'!A3879,'Crosswalk Particulates'!$A:$A,0))</f>
        <v>industry-fuel-oil</v>
      </c>
      <c r="G3879" s="39">
        <f>INDEX('Crosswalk Particulates'!$E:$E,MATCH('2017 EPA Data'!$B3879,'Crosswalk Particulates'!$D:$D,0))</f>
        <v>0</v>
      </c>
      <c r="H3879" s="50">
        <f t="shared" si="60"/>
        <v>0</v>
      </c>
    </row>
    <row r="3880" spans="1:8" hidden="1">
      <c r="A3880" s="31" t="s">
        <v>2497</v>
      </c>
      <c r="B3880" s="31" t="s">
        <v>2617</v>
      </c>
      <c r="C3880" s="31" t="s">
        <v>2406</v>
      </c>
      <c r="D3880" s="41">
        <v>36.939324444</v>
      </c>
      <c r="E3880" s="31" t="s">
        <v>2407</v>
      </c>
      <c r="F3880" s="35" t="str">
        <f>INDEX('Crosswalk Particulates'!$B:$B,MATCH('2017 EPA Data'!A3880,'Crosswalk Particulates'!$A:$A,0))</f>
        <v>Electricity Sector</v>
      </c>
      <c r="G3880" s="39">
        <f>INDEX('Crosswalk Particulates'!$E:$E,MATCH('2017 EPA Data'!$B3880,'Crosswalk Particulates'!$D:$D,0))</f>
        <v>0</v>
      </c>
      <c r="H3880" s="50">
        <f t="shared" si="60"/>
        <v>0</v>
      </c>
    </row>
    <row r="3881" spans="1:8" hidden="1">
      <c r="A3881" s="31" t="s">
        <v>2475</v>
      </c>
      <c r="B3881" s="31" t="s">
        <v>2657</v>
      </c>
      <c r="C3881" s="31" t="s">
        <v>2406</v>
      </c>
      <c r="D3881" s="41">
        <v>36.6</v>
      </c>
      <c r="E3881" s="31" t="s">
        <v>2407</v>
      </c>
      <c r="F3881" s="35" t="str">
        <f>INDEX('Crosswalk Particulates'!$B:$B,MATCH('2017 EPA Data'!A3881,'Crosswalk Particulates'!$A:$A,0))</f>
        <v>process-other-industry</v>
      </c>
      <c r="G3881" s="39">
        <f>INDEX('Crosswalk Particulates'!$E:$E,MATCH('2017 EPA Data'!$B3881,'Crosswalk Particulates'!$D:$D,0))</f>
        <v>0</v>
      </c>
      <c r="H3881" s="50">
        <f t="shared" si="60"/>
        <v>0</v>
      </c>
    </row>
    <row r="3882" spans="1:8" hidden="1">
      <c r="A3882" s="31" t="s">
        <v>2554</v>
      </c>
      <c r="B3882" s="31" t="s">
        <v>2640</v>
      </c>
      <c r="C3882" s="31" t="s">
        <v>2406</v>
      </c>
      <c r="D3882" s="41">
        <v>36.553184621038319</v>
      </c>
      <c r="E3882" s="31" t="s">
        <v>2407</v>
      </c>
      <c r="F3882" s="35" t="str">
        <f>INDEX('Crosswalk Particulates'!$B:$B,MATCH('2017 EPA Data'!A3882,'Crosswalk Particulates'!$A:$A,0))</f>
        <v>Commercial Buildings Sector</v>
      </c>
      <c r="G3882" s="39">
        <f>INDEX('Crosswalk Particulates'!$E:$E,MATCH('2017 EPA Data'!$B3882,'Crosswalk Particulates'!$D:$D,0))</f>
        <v>0</v>
      </c>
      <c r="H3882" s="50">
        <f t="shared" si="60"/>
        <v>0</v>
      </c>
    </row>
    <row r="3883" spans="1:8" hidden="1">
      <c r="A3883" s="31" t="s">
        <v>2489</v>
      </c>
      <c r="B3883" s="31" t="s">
        <v>2556</v>
      </c>
      <c r="C3883" s="31" t="s">
        <v>2406</v>
      </c>
      <c r="D3883" s="41">
        <v>36.492479379999999</v>
      </c>
      <c r="E3883" s="31" t="s">
        <v>2407</v>
      </c>
      <c r="F3883" s="35" t="str">
        <f>INDEX('Crosswalk Particulates'!$B:$B,MATCH('2017 EPA Data'!A3883,'Crosswalk Particulates'!$A:$A,0))</f>
        <v>industry-fuel-biomass</v>
      </c>
      <c r="G3883" s="39">
        <f>INDEX('Crosswalk Particulates'!$E:$E,MATCH('2017 EPA Data'!$B3883,'Crosswalk Particulates'!$D:$D,0))</f>
        <v>0</v>
      </c>
      <c r="H3883" s="50">
        <f t="shared" si="60"/>
        <v>0</v>
      </c>
    </row>
    <row r="3884" spans="1:8" hidden="1">
      <c r="A3884" s="31" t="s">
        <v>2471</v>
      </c>
      <c r="B3884" s="31" t="s">
        <v>2586</v>
      </c>
      <c r="C3884" s="31" t="s">
        <v>2406</v>
      </c>
      <c r="D3884" s="41">
        <v>36.385379538000002</v>
      </c>
      <c r="E3884" s="31" t="s">
        <v>2407</v>
      </c>
      <c r="F3884" s="35" t="str">
        <f>INDEX('Crosswalk Particulates'!$B:$B,MATCH('2017 EPA Data'!A3884,'Crosswalk Particulates'!$A:$A,0))</f>
        <v>Commercial Buildings Sector</v>
      </c>
      <c r="G3884" s="39">
        <f>INDEX('Crosswalk Particulates'!$E:$E,MATCH('2017 EPA Data'!$B3884,'Crosswalk Particulates'!$D:$D,0))</f>
        <v>0</v>
      </c>
      <c r="H3884" s="50">
        <f t="shared" si="60"/>
        <v>0</v>
      </c>
    </row>
    <row r="3885" spans="1:8" hidden="1">
      <c r="A3885" s="31" t="s">
        <v>2467</v>
      </c>
      <c r="B3885" s="31" t="s">
        <v>2582</v>
      </c>
      <c r="C3885" s="31" t="s">
        <v>2406</v>
      </c>
      <c r="D3885" s="41">
        <v>36.28904</v>
      </c>
      <c r="E3885" s="31" t="s">
        <v>2407</v>
      </c>
      <c r="F3885" s="35" t="str">
        <f>INDEX('Crosswalk Particulates'!$B:$B,MATCH('2017 EPA Data'!A3885,'Crosswalk Particulates'!$A:$A,0))</f>
        <v>process-chemicals-industry</v>
      </c>
      <c r="G3885" s="39">
        <f>INDEX('Crosswalk Particulates'!$E:$E,MATCH('2017 EPA Data'!$B3885,'Crosswalk Particulates'!$D:$D,0))</f>
        <v>0</v>
      </c>
      <c r="H3885" s="50">
        <f t="shared" si="60"/>
        <v>0</v>
      </c>
    </row>
    <row r="3886" spans="1:8" hidden="1">
      <c r="A3886" s="31" t="s">
        <v>2520</v>
      </c>
      <c r="B3886" s="31" t="s">
        <v>2510</v>
      </c>
      <c r="C3886" s="31" t="s">
        <v>2406</v>
      </c>
      <c r="D3886" s="41">
        <v>36.150434544476056</v>
      </c>
      <c r="E3886" s="31" t="s">
        <v>2407</v>
      </c>
      <c r="F3886" s="35" t="str">
        <f>INDEX('Crosswalk Particulates'!$B:$B,MATCH('2017 EPA Data'!A3886,'Crosswalk Particulates'!$A:$A,0))</f>
        <v>Residential Buildings Sector</v>
      </c>
      <c r="G3886" s="39">
        <f>INDEX('Crosswalk Particulates'!$E:$E,MATCH('2017 EPA Data'!$B3886,'Crosswalk Particulates'!$D:$D,0))</f>
        <v>0</v>
      </c>
      <c r="H3886" s="50">
        <f t="shared" si="60"/>
        <v>0</v>
      </c>
    </row>
    <row r="3887" spans="1:8" hidden="1">
      <c r="A3887" s="31" t="s">
        <v>2497</v>
      </c>
      <c r="B3887" s="31" t="s">
        <v>2576</v>
      </c>
      <c r="C3887" s="31" t="s">
        <v>2406</v>
      </c>
      <c r="D3887" s="41">
        <v>36.065896199999997</v>
      </c>
      <c r="E3887" s="31" t="s">
        <v>2407</v>
      </c>
      <c r="F3887" s="35" t="str">
        <f>INDEX('Crosswalk Particulates'!$B:$B,MATCH('2017 EPA Data'!A3887,'Crosswalk Particulates'!$A:$A,0))</f>
        <v>Electricity Sector</v>
      </c>
      <c r="G3887" s="39">
        <f>INDEX('Crosswalk Particulates'!$E:$E,MATCH('2017 EPA Data'!$B3887,'Crosswalk Particulates'!$D:$D,0))</f>
        <v>0</v>
      </c>
      <c r="H3887" s="50">
        <f t="shared" si="60"/>
        <v>0</v>
      </c>
    </row>
    <row r="3888" spans="1:8" hidden="1">
      <c r="A3888" s="31" t="s">
        <v>2484</v>
      </c>
      <c r="B3888" s="31" t="s">
        <v>2476</v>
      </c>
      <c r="C3888" s="31" t="s">
        <v>2406</v>
      </c>
      <c r="D3888" s="41">
        <v>36</v>
      </c>
      <c r="E3888" s="31" t="s">
        <v>2407</v>
      </c>
      <c r="F3888" s="35" t="str">
        <f>INDEX('Crosswalk Particulates'!$B:$B,MATCH('2017 EPA Data'!A3888,'Crosswalk Particulates'!$A:$A,0))</f>
        <v>process-other-industry</v>
      </c>
      <c r="G3888" s="39">
        <f>INDEX('Crosswalk Particulates'!$E:$E,MATCH('2017 EPA Data'!$B3888,'Crosswalk Particulates'!$D:$D,0))</f>
        <v>0</v>
      </c>
      <c r="H3888" s="50">
        <f t="shared" si="60"/>
        <v>0</v>
      </c>
    </row>
    <row r="3889" spans="1:8" hidden="1">
      <c r="A3889" s="31" t="s">
        <v>2471</v>
      </c>
      <c r="B3889" s="31" t="s">
        <v>2515</v>
      </c>
      <c r="C3889" s="31" t="s">
        <v>2406</v>
      </c>
      <c r="D3889" s="41">
        <v>35.747354259569512</v>
      </c>
      <c r="E3889" s="31" t="s">
        <v>2407</v>
      </c>
      <c r="F3889" s="35" t="str">
        <f>INDEX('Crosswalk Particulates'!$B:$B,MATCH('2017 EPA Data'!A3889,'Crosswalk Particulates'!$A:$A,0))</f>
        <v>Commercial Buildings Sector</v>
      </c>
      <c r="G3889" s="39">
        <f>INDEX('Crosswalk Particulates'!$E:$E,MATCH('2017 EPA Data'!$B3889,'Crosswalk Particulates'!$D:$D,0))</f>
        <v>0</v>
      </c>
      <c r="H3889" s="50">
        <f t="shared" si="60"/>
        <v>0</v>
      </c>
    </row>
    <row r="3890" spans="1:8" hidden="1">
      <c r="A3890" s="31" t="s">
        <v>2436</v>
      </c>
      <c r="B3890" s="31" t="s">
        <v>2710</v>
      </c>
      <c r="C3890" s="31" t="s">
        <v>2406</v>
      </c>
      <c r="D3890" s="41">
        <v>35.71</v>
      </c>
      <c r="E3890" s="31" t="s">
        <v>2407</v>
      </c>
      <c r="F3890" s="35" t="str">
        <f>INDEX('Crosswalk Particulates'!$B:$B,MATCH('2017 EPA Data'!A3890,'Crosswalk Particulates'!$A:$A,0))</f>
        <v>process-other-industry</v>
      </c>
      <c r="G3890" s="39">
        <f>INDEX('Crosswalk Particulates'!$E:$E,MATCH('2017 EPA Data'!$B3890,'Crosswalk Particulates'!$D:$D,0))</f>
        <v>0</v>
      </c>
      <c r="H3890" s="50">
        <f t="shared" si="60"/>
        <v>0</v>
      </c>
    </row>
    <row r="3891" spans="1:8" hidden="1">
      <c r="A3891" s="31" t="s">
        <v>2544</v>
      </c>
      <c r="B3891" s="31" t="s">
        <v>2652</v>
      </c>
      <c r="C3891" s="31" t="s">
        <v>2406</v>
      </c>
      <c r="D3891" s="41">
        <v>35.417043481880391</v>
      </c>
      <c r="E3891" s="31" t="s">
        <v>2407</v>
      </c>
      <c r="F3891" s="35" t="str">
        <f>INDEX('Crosswalk Particulates'!$B:$B,MATCH('2017 EPA Data'!A3891,'Crosswalk Particulates'!$A:$A,0))</f>
        <v>Commercial Buildings Sector</v>
      </c>
      <c r="G3891" s="39">
        <f>INDEX('Crosswalk Particulates'!$E:$E,MATCH('2017 EPA Data'!$B3891,'Crosswalk Particulates'!$D:$D,0))</f>
        <v>0</v>
      </c>
      <c r="H3891" s="50">
        <f t="shared" si="60"/>
        <v>0</v>
      </c>
    </row>
    <row r="3892" spans="1:8" hidden="1">
      <c r="A3892" s="31" t="s">
        <v>2538</v>
      </c>
      <c r="B3892" s="31" t="s">
        <v>2545</v>
      </c>
      <c r="C3892" s="31" t="s">
        <v>2406</v>
      </c>
      <c r="D3892" s="41">
        <v>35.359872530776798</v>
      </c>
      <c r="E3892" s="31" t="s">
        <v>2407</v>
      </c>
      <c r="F3892" s="35" t="str">
        <f>INDEX('Crosswalk Particulates'!$B:$B,MATCH('2017 EPA Data'!A3892,'Crosswalk Particulates'!$A:$A,0))</f>
        <v>Electricity Sector</v>
      </c>
      <c r="G3892" s="39">
        <f>INDEX('Crosswalk Particulates'!$E:$E,MATCH('2017 EPA Data'!$B3892,'Crosswalk Particulates'!$D:$D,0))</f>
        <v>0</v>
      </c>
      <c r="H3892" s="50">
        <f t="shared" si="60"/>
        <v>0</v>
      </c>
    </row>
    <row r="3893" spans="1:8" hidden="1">
      <c r="A3893" s="31" t="s">
        <v>2484</v>
      </c>
      <c r="B3893" s="31" t="s">
        <v>2519</v>
      </c>
      <c r="D3893" s="41">
        <v>35.294392525499603</v>
      </c>
      <c r="E3893" s="31" t="s">
        <v>2411</v>
      </c>
      <c r="F3893" s="35" t="str">
        <f>INDEX('Crosswalk Particulates'!$B:$B,MATCH('2017 EPA Data'!A3893,'Crosswalk Particulates'!$A:$A,0))</f>
        <v>process-other-industry</v>
      </c>
      <c r="G3893" s="39">
        <f>INDEX('Crosswalk Particulates'!$E:$E,MATCH('2017 EPA Data'!$B3893,'Crosswalk Particulates'!$D:$D,0))</f>
        <v>0</v>
      </c>
      <c r="H3893" s="50">
        <f t="shared" si="60"/>
        <v>32018572.384809721</v>
      </c>
    </row>
    <row r="3894" spans="1:8" hidden="1">
      <c r="A3894" s="31" t="s">
        <v>2442</v>
      </c>
      <c r="B3894" s="31" t="s">
        <v>2487</v>
      </c>
      <c r="C3894" s="31" t="s">
        <v>2406</v>
      </c>
      <c r="D3894" s="41">
        <v>35.132930000000002</v>
      </c>
      <c r="E3894" s="31" t="s">
        <v>2407</v>
      </c>
      <c r="F3894" s="35" t="str">
        <f>INDEX('Crosswalk Particulates'!$B:$B,MATCH('2017 EPA Data'!A3894,'Crosswalk Particulates'!$A:$A,0))</f>
        <v>process-other-industry</v>
      </c>
      <c r="G3894" s="39">
        <f>INDEX('Crosswalk Particulates'!$E:$E,MATCH('2017 EPA Data'!$B3894,'Crosswalk Particulates'!$D:$D,0))</f>
        <v>0</v>
      </c>
      <c r="H3894" s="50">
        <f t="shared" si="60"/>
        <v>0</v>
      </c>
    </row>
    <row r="3895" spans="1:8" hidden="1">
      <c r="A3895" s="31" t="s">
        <v>2497</v>
      </c>
      <c r="B3895" s="31" t="s">
        <v>2429</v>
      </c>
      <c r="C3895" s="31" t="s">
        <v>2406</v>
      </c>
      <c r="D3895" s="41">
        <v>35.098896199999999</v>
      </c>
      <c r="E3895" s="31" t="s">
        <v>2407</v>
      </c>
      <c r="F3895" s="35" t="str">
        <f>INDEX('Crosswalk Particulates'!$B:$B,MATCH('2017 EPA Data'!A3895,'Crosswalk Particulates'!$A:$A,0))</f>
        <v>Electricity Sector</v>
      </c>
      <c r="G3895" s="39">
        <f>INDEX('Crosswalk Particulates'!$E:$E,MATCH('2017 EPA Data'!$B3895,'Crosswalk Particulates'!$D:$D,0))</f>
        <v>0</v>
      </c>
      <c r="H3895" s="50">
        <f t="shared" si="60"/>
        <v>0</v>
      </c>
    </row>
    <row r="3896" spans="1:8" hidden="1">
      <c r="A3896" s="31" t="s">
        <v>2473</v>
      </c>
      <c r="B3896" s="31" t="s">
        <v>2528</v>
      </c>
      <c r="C3896" s="31" t="s">
        <v>2406</v>
      </c>
      <c r="D3896" s="41">
        <v>34.85718</v>
      </c>
      <c r="E3896" s="31" t="s">
        <v>2407</v>
      </c>
      <c r="F3896" s="35" t="str">
        <f>INDEX('Crosswalk Particulates'!$B:$B,MATCH('2017 EPA Data'!A3896,'Crosswalk Particulates'!$A:$A,0))</f>
        <v>Electricity Sector</v>
      </c>
      <c r="G3896" s="39">
        <f>INDEX('Crosswalk Particulates'!$E:$E,MATCH('2017 EPA Data'!$B3896,'Crosswalk Particulates'!$D:$D,0))</f>
        <v>0</v>
      </c>
      <c r="H3896" s="50">
        <f t="shared" si="60"/>
        <v>0</v>
      </c>
    </row>
    <row r="3897" spans="1:8" hidden="1">
      <c r="A3897" s="31" t="s">
        <v>2473</v>
      </c>
      <c r="B3897" s="31" t="s">
        <v>2555</v>
      </c>
      <c r="C3897" s="31" t="s">
        <v>2406</v>
      </c>
      <c r="D3897" s="41">
        <v>34.85718</v>
      </c>
      <c r="E3897" s="31" t="s">
        <v>2407</v>
      </c>
      <c r="F3897" s="35" t="str">
        <f>INDEX('Crosswalk Particulates'!$B:$B,MATCH('2017 EPA Data'!A3897,'Crosswalk Particulates'!$A:$A,0))</f>
        <v>Electricity Sector</v>
      </c>
      <c r="G3897" s="39">
        <f>INDEX('Crosswalk Particulates'!$E:$E,MATCH('2017 EPA Data'!$B3897,'Crosswalk Particulates'!$D:$D,0))</f>
        <v>0</v>
      </c>
      <c r="H3897" s="50">
        <f t="shared" si="60"/>
        <v>0</v>
      </c>
    </row>
    <row r="3898" spans="1:8" hidden="1">
      <c r="A3898" s="31" t="s">
        <v>2558</v>
      </c>
      <c r="B3898" s="31" t="s">
        <v>2629</v>
      </c>
      <c r="C3898" s="31" t="s">
        <v>2406</v>
      </c>
      <c r="D3898" s="41">
        <v>34.790182508377399</v>
      </c>
      <c r="E3898" s="31" t="s">
        <v>2407</v>
      </c>
      <c r="F3898" s="35" t="str">
        <f>INDEX('Crosswalk Particulates'!$B:$B,MATCH('2017 EPA Data'!A3898,'Crosswalk Particulates'!$A:$A,0))</f>
        <v>Commercial Buildings Sector</v>
      </c>
      <c r="G3898" s="39">
        <f>INDEX('Crosswalk Particulates'!$E:$E,MATCH('2017 EPA Data'!$B3898,'Crosswalk Particulates'!$D:$D,0))</f>
        <v>0</v>
      </c>
      <c r="H3898" s="50">
        <f t="shared" si="60"/>
        <v>0</v>
      </c>
    </row>
    <row r="3899" spans="1:8" hidden="1">
      <c r="A3899" s="31" t="s">
        <v>2448</v>
      </c>
      <c r="B3899" s="31" t="s">
        <v>2585</v>
      </c>
      <c r="C3899" s="31" t="s">
        <v>2406</v>
      </c>
      <c r="D3899" s="41">
        <v>34.771724800000001</v>
      </c>
      <c r="E3899" s="31" t="s">
        <v>2407</v>
      </c>
      <c r="F3899" s="35" t="str">
        <f>INDEX('Crosswalk Particulates'!$B:$B,MATCH('2017 EPA Data'!A3899,'Crosswalk Particulates'!$A:$A,0))</f>
        <v>process-waste-industry</v>
      </c>
      <c r="G3899" s="39">
        <f>INDEX('Crosswalk Particulates'!$E:$E,MATCH('2017 EPA Data'!$B3899,'Crosswalk Particulates'!$D:$D,0))</f>
        <v>0</v>
      </c>
      <c r="H3899" s="50">
        <f t="shared" si="60"/>
        <v>0</v>
      </c>
    </row>
    <row r="3900" spans="1:8" hidden="1">
      <c r="A3900" s="31" t="s">
        <v>2481</v>
      </c>
      <c r="B3900" s="31" t="s">
        <v>2493</v>
      </c>
      <c r="C3900" s="31" t="s">
        <v>2406</v>
      </c>
      <c r="D3900" s="41">
        <v>34.533999999999999</v>
      </c>
      <c r="E3900" s="31" t="s">
        <v>2407</v>
      </c>
      <c r="F3900" s="35" t="str">
        <f>INDEX('Crosswalk Particulates'!$B:$B,MATCH('2017 EPA Data'!A3900,'Crosswalk Particulates'!$A:$A,0))</f>
        <v>process-ngps-industry</v>
      </c>
      <c r="G3900" s="39">
        <f>INDEX('Crosswalk Particulates'!$E:$E,MATCH('2017 EPA Data'!$B3900,'Crosswalk Particulates'!$D:$D,0))</f>
        <v>0</v>
      </c>
      <c r="H3900" s="50">
        <f t="shared" si="60"/>
        <v>0</v>
      </c>
    </row>
    <row r="3901" spans="1:8" hidden="1">
      <c r="A3901" s="31" t="s">
        <v>2408</v>
      </c>
      <c r="B3901" s="31" t="s">
        <v>2721</v>
      </c>
      <c r="C3901" s="31" t="s">
        <v>2406</v>
      </c>
      <c r="D3901" s="41">
        <v>34.4</v>
      </c>
      <c r="E3901" s="31" t="s">
        <v>2407</v>
      </c>
      <c r="F3901" s="35" t="str">
        <f>INDEX('Crosswalk Particulates'!$B:$B,MATCH('2017 EPA Data'!A3901,'Crosswalk Particulates'!$A:$A,0))</f>
        <v>process-other-industry</v>
      </c>
      <c r="G3901" s="39">
        <f>INDEX('Crosswalk Particulates'!$E:$E,MATCH('2017 EPA Data'!$B3901,'Crosswalk Particulates'!$D:$D,0))</f>
        <v>0</v>
      </c>
      <c r="H3901" s="50">
        <f t="shared" si="60"/>
        <v>0</v>
      </c>
    </row>
    <row r="3902" spans="1:8" hidden="1">
      <c r="A3902" s="31" t="s">
        <v>2553</v>
      </c>
      <c r="B3902" s="31" t="s">
        <v>2559</v>
      </c>
      <c r="C3902" s="31" t="s">
        <v>2406</v>
      </c>
      <c r="D3902" s="41">
        <v>34.33</v>
      </c>
      <c r="E3902" s="31" t="s">
        <v>2407</v>
      </c>
      <c r="F3902" s="35" t="str">
        <f>INDEX('Crosswalk Particulates'!$B:$B,MATCH('2017 EPA Data'!A3902,'Crosswalk Particulates'!$A:$A,0))</f>
        <v>Commercial Buildings Sector</v>
      </c>
      <c r="G3902" s="39">
        <f>INDEX('Crosswalk Particulates'!$E:$E,MATCH('2017 EPA Data'!$B3902,'Crosswalk Particulates'!$D:$D,0))</f>
        <v>0</v>
      </c>
      <c r="H3902" s="50">
        <f t="shared" si="60"/>
        <v>0</v>
      </c>
    </row>
    <row r="3903" spans="1:8" hidden="1">
      <c r="A3903" s="31" t="s">
        <v>2538</v>
      </c>
      <c r="B3903" s="31" t="s">
        <v>2652</v>
      </c>
      <c r="C3903" s="31" t="s">
        <v>2406</v>
      </c>
      <c r="D3903" s="41">
        <v>34.273238151815463</v>
      </c>
      <c r="E3903" s="31" t="s">
        <v>2407</v>
      </c>
      <c r="F3903" s="35" t="str">
        <f>INDEX('Crosswalk Particulates'!$B:$B,MATCH('2017 EPA Data'!A3903,'Crosswalk Particulates'!$A:$A,0))</f>
        <v>Electricity Sector</v>
      </c>
      <c r="G3903" s="39">
        <f>INDEX('Crosswalk Particulates'!$E:$E,MATCH('2017 EPA Data'!$B3903,'Crosswalk Particulates'!$D:$D,0))</f>
        <v>0</v>
      </c>
      <c r="H3903" s="50">
        <f t="shared" si="60"/>
        <v>0</v>
      </c>
    </row>
    <row r="3904" spans="1:8" hidden="1">
      <c r="A3904" s="31" t="s">
        <v>2581</v>
      </c>
      <c r="B3904" s="31" t="s">
        <v>2509</v>
      </c>
      <c r="C3904" s="31" t="s">
        <v>2406</v>
      </c>
      <c r="D3904" s="41">
        <v>34.004024151209883</v>
      </c>
      <c r="E3904" s="31" t="s">
        <v>2407</v>
      </c>
      <c r="F3904" s="35" t="str">
        <f>INDEX('Crosswalk Particulates'!$B:$B,MATCH('2017 EPA Data'!A3904,'Crosswalk Particulates'!$A:$A,0))</f>
        <v>Residential Buildings Sector</v>
      </c>
      <c r="G3904" s="39">
        <f>INDEX('Crosswalk Particulates'!$E:$E,MATCH('2017 EPA Data'!$B3904,'Crosswalk Particulates'!$D:$D,0))</f>
        <v>0</v>
      </c>
      <c r="H3904" s="50">
        <f t="shared" si="60"/>
        <v>0</v>
      </c>
    </row>
    <row r="3905" spans="1:8" hidden="1">
      <c r="A3905" s="31" t="s">
        <v>2471</v>
      </c>
      <c r="B3905" s="31" t="s">
        <v>2556</v>
      </c>
      <c r="C3905" s="31" t="s">
        <v>2406</v>
      </c>
      <c r="D3905" s="41">
        <v>34</v>
      </c>
      <c r="E3905" s="31" t="s">
        <v>2407</v>
      </c>
      <c r="F3905" s="35" t="str">
        <f>INDEX('Crosswalk Particulates'!$B:$B,MATCH('2017 EPA Data'!A3905,'Crosswalk Particulates'!$A:$A,0))</f>
        <v>Commercial Buildings Sector</v>
      </c>
      <c r="G3905" s="39">
        <f>INDEX('Crosswalk Particulates'!$E:$E,MATCH('2017 EPA Data'!$B3905,'Crosswalk Particulates'!$D:$D,0))</f>
        <v>0</v>
      </c>
      <c r="H3905" s="50">
        <f t="shared" si="60"/>
        <v>0</v>
      </c>
    </row>
    <row r="3906" spans="1:8" hidden="1">
      <c r="A3906" s="31" t="s">
        <v>2520</v>
      </c>
      <c r="B3906" s="31" t="s">
        <v>2545</v>
      </c>
      <c r="C3906" s="31" t="s">
        <v>2406</v>
      </c>
      <c r="D3906" s="41">
        <v>33.740404932083159</v>
      </c>
      <c r="E3906" s="31" t="s">
        <v>2407</v>
      </c>
      <c r="F3906" s="35" t="str">
        <f>INDEX('Crosswalk Particulates'!$B:$B,MATCH('2017 EPA Data'!A3906,'Crosswalk Particulates'!$A:$A,0))</f>
        <v>Residential Buildings Sector</v>
      </c>
      <c r="G3906" s="39">
        <f>INDEX('Crosswalk Particulates'!$E:$E,MATCH('2017 EPA Data'!$B3906,'Crosswalk Particulates'!$D:$D,0))</f>
        <v>0</v>
      </c>
      <c r="H3906" s="50">
        <f t="shared" si="60"/>
        <v>0</v>
      </c>
    </row>
    <row r="3907" spans="1:8" hidden="1">
      <c r="A3907" s="31" t="s">
        <v>2497</v>
      </c>
      <c r="B3907" s="31" t="s">
        <v>2606</v>
      </c>
      <c r="C3907" s="31" t="s">
        <v>2406</v>
      </c>
      <c r="D3907" s="41">
        <v>33.716532780000001</v>
      </c>
      <c r="E3907" s="31" t="s">
        <v>2407</v>
      </c>
      <c r="F3907" s="35" t="str">
        <f>INDEX('Crosswalk Particulates'!$B:$B,MATCH('2017 EPA Data'!A3907,'Crosswalk Particulates'!$A:$A,0))</f>
        <v>Electricity Sector</v>
      </c>
      <c r="G3907" s="39">
        <f>INDEX('Crosswalk Particulates'!$E:$E,MATCH('2017 EPA Data'!$B3907,'Crosswalk Particulates'!$D:$D,0))</f>
        <v>0</v>
      </c>
      <c r="H3907" s="50">
        <f t="shared" si="60"/>
        <v>0</v>
      </c>
    </row>
    <row r="3908" spans="1:8" hidden="1">
      <c r="A3908" s="31" t="s">
        <v>2558</v>
      </c>
      <c r="B3908" s="31" t="s">
        <v>2559</v>
      </c>
      <c r="C3908" s="31" t="s">
        <v>2406</v>
      </c>
      <c r="D3908" s="41">
        <v>33.710008981999998</v>
      </c>
      <c r="E3908" s="31" t="s">
        <v>2407</v>
      </c>
      <c r="F3908" s="35" t="str">
        <f>INDEX('Crosswalk Particulates'!$B:$B,MATCH('2017 EPA Data'!A3908,'Crosswalk Particulates'!$A:$A,0))</f>
        <v>Commercial Buildings Sector</v>
      </c>
      <c r="G3908" s="39">
        <f>INDEX('Crosswalk Particulates'!$E:$E,MATCH('2017 EPA Data'!$B3908,'Crosswalk Particulates'!$D:$D,0))</f>
        <v>0</v>
      </c>
      <c r="H3908" s="50">
        <f t="shared" ref="H3908:H3971" si="61">IF(E3908="TON",D3908/metricton_to_shortton,0)*10^6</f>
        <v>0</v>
      </c>
    </row>
    <row r="3909" spans="1:8" hidden="1">
      <c r="A3909" s="31" t="s">
        <v>2538</v>
      </c>
      <c r="B3909" s="31" t="s">
        <v>2509</v>
      </c>
      <c r="C3909" s="31" t="s">
        <v>2406</v>
      </c>
      <c r="D3909" s="41">
        <v>33.617949784852001</v>
      </c>
      <c r="E3909" s="31" t="s">
        <v>2407</v>
      </c>
      <c r="F3909" s="35" t="str">
        <f>INDEX('Crosswalk Particulates'!$B:$B,MATCH('2017 EPA Data'!A3909,'Crosswalk Particulates'!$A:$A,0))</f>
        <v>Electricity Sector</v>
      </c>
      <c r="G3909" s="39">
        <f>INDEX('Crosswalk Particulates'!$E:$E,MATCH('2017 EPA Data'!$B3909,'Crosswalk Particulates'!$D:$D,0))</f>
        <v>0</v>
      </c>
      <c r="H3909" s="50">
        <f t="shared" si="61"/>
        <v>0</v>
      </c>
    </row>
    <row r="3910" spans="1:8" hidden="1">
      <c r="A3910" s="31" t="s">
        <v>2421</v>
      </c>
      <c r="B3910" s="31" t="s">
        <v>2640</v>
      </c>
      <c r="C3910" s="31" t="s">
        <v>2406</v>
      </c>
      <c r="D3910" s="41">
        <v>33.596335945238025</v>
      </c>
      <c r="E3910" s="31" t="s">
        <v>2407</v>
      </c>
      <c r="F3910" s="35" t="str">
        <f>INDEX('Crosswalk Particulates'!$B:$B,MATCH('2017 EPA Data'!A3910,'Crosswalk Particulates'!$A:$A,0))</f>
        <v>Other-EPA</v>
      </c>
      <c r="G3910" s="39">
        <f>INDEX('Crosswalk Particulates'!$E:$E,MATCH('2017 EPA Data'!$B3910,'Crosswalk Particulates'!$D:$D,0))</f>
        <v>0</v>
      </c>
      <c r="H3910" s="50">
        <f t="shared" si="61"/>
        <v>0</v>
      </c>
    </row>
    <row r="3911" spans="1:8" hidden="1">
      <c r="A3911" s="31" t="s">
        <v>2507</v>
      </c>
      <c r="B3911" s="31" t="s">
        <v>2445</v>
      </c>
      <c r="C3911" s="31" t="s">
        <v>2446</v>
      </c>
      <c r="D3911" s="41">
        <v>33.502413750000002</v>
      </c>
      <c r="E3911" s="31" t="s">
        <v>2411</v>
      </c>
      <c r="F3911" s="35" t="str">
        <f>INDEX('Crosswalk Particulates'!$B:$B,MATCH('2017 EPA Data'!A3911,'Crosswalk Particulates'!$A:$A,0))</f>
        <v>Other-EPA</v>
      </c>
      <c r="G3911" s="39" t="str">
        <f>INDEX('Crosswalk Particulates'!$E:$E,MATCH('2017 EPA Data'!$B3911,'Crosswalk Particulates'!$D:$D,0))</f>
        <v>VOC</v>
      </c>
      <c r="H3911" s="50">
        <f t="shared" si="61"/>
        <v>30392914.651958164</v>
      </c>
    </row>
    <row r="3912" spans="1:8" hidden="1">
      <c r="A3912" s="31" t="s">
        <v>2558</v>
      </c>
      <c r="B3912" s="31" t="s">
        <v>2634</v>
      </c>
      <c r="C3912" s="31" t="s">
        <v>2406</v>
      </c>
      <c r="D3912" s="41">
        <v>33.481738671000002</v>
      </c>
      <c r="E3912" s="31" t="s">
        <v>2407</v>
      </c>
      <c r="F3912" s="35" t="str">
        <f>INDEX('Crosswalk Particulates'!$B:$B,MATCH('2017 EPA Data'!A3912,'Crosswalk Particulates'!$A:$A,0))</f>
        <v>Commercial Buildings Sector</v>
      </c>
      <c r="G3912" s="39">
        <f>INDEX('Crosswalk Particulates'!$E:$E,MATCH('2017 EPA Data'!$B3912,'Crosswalk Particulates'!$D:$D,0))</f>
        <v>0</v>
      </c>
      <c r="H3912" s="50">
        <f t="shared" si="61"/>
        <v>0</v>
      </c>
    </row>
    <row r="3913" spans="1:8" hidden="1">
      <c r="A3913" s="31" t="s">
        <v>2467</v>
      </c>
      <c r="B3913" s="31" t="s">
        <v>2564</v>
      </c>
      <c r="C3913" s="31" t="s">
        <v>2406</v>
      </c>
      <c r="D3913" s="41">
        <v>33.468158384282361</v>
      </c>
      <c r="E3913" s="31" t="s">
        <v>2407</v>
      </c>
      <c r="F3913" s="35" t="str">
        <f>INDEX('Crosswalk Particulates'!$B:$B,MATCH('2017 EPA Data'!A3913,'Crosswalk Particulates'!$A:$A,0))</f>
        <v>process-chemicals-industry</v>
      </c>
      <c r="G3913" s="39">
        <f>INDEX('Crosswalk Particulates'!$E:$E,MATCH('2017 EPA Data'!$B3913,'Crosswalk Particulates'!$D:$D,0))</f>
        <v>0</v>
      </c>
      <c r="H3913" s="50">
        <f t="shared" si="61"/>
        <v>0</v>
      </c>
    </row>
    <row r="3914" spans="1:8" hidden="1">
      <c r="A3914" s="31" t="s">
        <v>2440</v>
      </c>
      <c r="B3914" s="31" t="s">
        <v>2577</v>
      </c>
      <c r="C3914" s="31" t="s">
        <v>2406</v>
      </c>
      <c r="D3914" s="41">
        <v>33.302003999999997</v>
      </c>
      <c r="E3914" s="31" t="s">
        <v>2407</v>
      </c>
      <c r="F3914" s="35" t="str">
        <f>INDEX('Crosswalk Particulates'!$B:$B,MATCH('2017 EPA Data'!A3914,'Crosswalk Particulates'!$A:$A,0))</f>
        <v>industry-fuel-natural gas</v>
      </c>
      <c r="G3914" s="39">
        <f>INDEX('Crosswalk Particulates'!$E:$E,MATCH('2017 EPA Data'!$B3914,'Crosswalk Particulates'!$D:$D,0))</f>
        <v>0</v>
      </c>
      <c r="H3914" s="50">
        <f t="shared" si="61"/>
        <v>0</v>
      </c>
    </row>
    <row r="3915" spans="1:8" hidden="1">
      <c r="A3915" s="31" t="s">
        <v>2508</v>
      </c>
      <c r="B3915" s="31" t="s">
        <v>2545</v>
      </c>
      <c r="C3915" s="31" t="s">
        <v>2406</v>
      </c>
      <c r="D3915" s="41">
        <v>33.208942319999998</v>
      </c>
      <c r="E3915" s="31" t="s">
        <v>2407</v>
      </c>
      <c r="F3915" s="35" t="str">
        <f>INDEX('Crosswalk Particulates'!$B:$B,MATCH('2017 EPA Data'!A3915,'Crosswalk Particulates'!$A:$A,0))</f>
        <v>process-iron and steel-industry</v>
      </c>
      <c r="G3915" s="39">
        <f>INDEX('Crosswalk Particulates'!$E:$E,MATCH('2017 EPA Data'!$B3915,'Crosswalk Particulates'!$D:$D,0))</f>
        <v>0</v>
      </c>
      <c r="H3915" s="50">
        <f t="shared" si="61"/>
        <v>0</v>
      </c>
    </row>
    <row r="3916" spans="1:8" hidden="1">
      <c r="A3916" s="31" t="s">
        <v>2521</v>
      </c>
      <c r="B3916" s="31" t="s">
        <v>2576</v>
      </c>
      <c r="C3916" s="31" t="s">
        <v>2406</v>
      </c>
      <c r="D3916" s="41">
        <v>33.055447999999998</v>
      </c>
      <c r="E3916" s="31" t="s">
        <v>2407</v>
      </c>
      <c r="F3916" s="35" t="str">
        <f>INDEX('Crosswalk Particulates'!$B:$B,MATCH('2017 EPA Data'!A3916,'Crosswalk Particulates'!$A:$A,0))</f>
        <v>industry-fuel-other</v>
      </c>
      <c r="G3916" s="39">
        <f>INDEX('Crosswalk Particulates'!$E:$E,MATCH('2017 EPA Data'!$B3916,'Crosswalk Particulates'!$D:$D,0))</f>
        <v>0</v>
      </c>
      <c r="H3916" s="50">
        <f t="shared" si="61"/>
        <v>0</v>
      </c>
    </row>
    <row r="3917" spans="1:8" hidden="1">
      <c r="A3917" s="31" t="s">
        <v>2521</v>
      </c>
      <c r="B3917" s="31" t="s">
        <v>2555</v>
      </c>
      <c r="C3917" s="31" t="s">
        <v>2406</v>
      </c>
      <c r="D3917" s="41">
        <v>32.9528927</v>
      </c>
      <c r="E3917" s="31" t="s">
        <v>2407</v>
      </c>
      <c r="F3917" s="35" t="str">
        <f>INDEX('Crosswalk Particulates'!$B:$B,MATCH('2017 EPA Data'!A3917,'Crosswalk Particulates'!$A:$A,0))</f>
        <v>industry-fuel-other</v>
      </c>
      <c r="G3917" s="39">
        <f>INDEX('Crosswalk Particulates'!$E:$E,MATCH('2017 EPA Data'!$B3917,'Crosswalk Particulates'!$D:$D,0))</f>
        <v>0</v>
      </c>
      <c r="H3917" s="50">
        <f t="shared" si="61"/>
        <v>0</v>
      </c>
    </row>
    <row r="3918" spans="1:8" hidden="1">
      <c r="A3918" s="31" t="s">
        <v>2427</v>
      </c>
      <c r="B3918" s="31" t="s">
        <v>2532</v>
      </c>
      <c r="C3918" s="31" t="s">
        <v>2406</v>
      </c>
      <c r="D3918" s="41">
        <v>32.910656234758839</v>
      </c>
      <c r="E3918" s="31" t="s">
        <v>2407</v>
      </c>
      <c r="F3918" s="35" t="str">
        <f>INDEX('Crosswalk Particulates'!$B:$B,MATCH('2017 EPA Data'!A3918,'Crosswalk Particulates'!$A:$A,0))</f>
        <v>process-other-industry</v>
      </c>
      <c r="G3918" s="39">
        <f>INDEX('Crosswalk Particulates'!$E:$E,MATCH('2017 EPA Data'!$B3918,'Crosswalk Particulates'!$D:$D,0))</f>
        <v>0</v>
      </c>
      <c r="H3918" s="50">
        <f t="shared" si="61"/>
        <v>0</v>
      </c>
    </row>
    <row r="3919" spans="1:8" hidden="1">
      <c r="A3919" s="31" t="s">
        <v>2558</v>
      </c>
      <c r="B3919" s="31" t="s">
        <v>2628</v>
      </c>
      <c r="C3919" s="31" t="s">
        <v>2406</v>
      </c>
      <c r="D3919" s="41">
        <v>32.761103230000003</v>
      </c>
      <c r="E3919" s="31" t="s">
        <v>2407</v>
      </c>
      <c r="F3919" s="35" t="str">
        <f>INDEX('Crosswalk Particulates'!$B:$B,MATCH('2017 EPA Data'!A3919,'Crosswalk Particulates'!$A:$A,0))</f>
        <v>Commercial Buildings Sector</v>
      </c>
      <c r="G3919" s="39">
        <f>INDEX('Crosswalk Particulates'!$E:$E,MATCH('2017 EPA Data'!$B3919,'Crosswalk Particulates'!$D:$D,0))</f>
        <v>0</v>
      </c>
      <c r="H3919" s="50">
        <f t="shared" si="61"/>
        <v>0</v>
      </c>
    </row>
    <row r="3920" spans="1:8" hidden="1">
      <c r="A3920" s="31" t="s">
        <v>2470</v>
      </c>
      <c r="B3920" s="31" t="s">
        <v>2641</v>
      </c>
      <c r="C3920" s="31" t="s">
        <v>2406</v>
      </c>
      <c r="D3920" s="41">
        <v>32.76</v>
      </c>
      <c r="E3920" s="31" t="s">
        <v>2407</v>
      </c>
      <c r="F3920" s="35" t="str">
        <f>INDEX('Crosswalk Particulates'!$B:$B,MATCH('2017 EPA Data'!A3920,'Crosswalk Particulates'!$A:$A,0))</f>
        <v>Electricity Sector</v>
      </c>
      <c r="G3920" s="39">
        <f>INDEX('Crosswalk Particulates'!$E:$E,MATCH('2017 EPA Data'!$B3920,'Crosswalk Particulates'!$D:$D,0))</f>
        <v>0</v>
      </c>
      <c r="H3920" s="50">
        <f t="shared" si="61"/>
        <v>0</v>
      </c>
    </row>
    <row r="3921" spans="1:8" hidden="1">
      <c r="A3921" s="31" t="s">
        <v>2444</v>
      </c>
      <c r="B3921" s="31" t="s">
        <v>2591</v>
      </c>
      <c r="C3921" s="31" t="s">
        <v>2406</v>
      </c>
      <c r="D3921" s="41">
        <v>32.4328</v>
      </c>
      <c r="E3921" s="31" t="s">
        <v>2407</v>
      </c>
      <c r="F3921" s="35" t="str">
        <f>INDEX('Crosswalk Particulates'!$B:$B,MATCH('2017 EPA Data'!A3921,'Crosswalk Particulates'!$A:$A,0))</f>
        <v>process-other-industry</v>
      </c>
      <c r="G3921" s="39">
        <f>INDEX('Crosswalk Particulates'!$E:$E,MATCH('2017 EPA Data'!$B3921,'Crosswalk Particulates'!$D:$D,0))</f>
        <v>0</v>
      </c>
      <c r="H3921" s="50">
        <f t="shared" si="61"/>
        <v>0</v>
      </c>
    </row>
    <row r="3922" spans="1:8" hidden="1">
      <c r="A3922" s="31" t="s">
        <v>2467</v>
      </c>
      <c r="B3922" s="31" t="s">
        <v>2664</v>
      </c>
      <c r="C3922" s="31" t="s">
        <v>2406</v>
      </c>
      <c r="D3922" s="41">
        <v>32.417748710433997</v>
      </c>
      <c r="E3922" s="31" t="s">
        <v>2407</v>
      </c>
      <c r="F3922" s="35" t="str">
        <f>INDEX('Crosswalk Particulates'!$B:$B,MATCH('2017 EPA Data'!A3922,'Crosswalk Particulates'!$A:$A,0))</f>
        <v>process-chemicals-industry</v>
      </c>
      <c r="G3922" s="39">
        <f>INDEX('Crosswalk Particulates'!$E:$E,MATCH('2017 EPA Data'!$B3922,'Crosswalk Particulates'!$D:$D,0))</f>
        <v>0</v>
      </c>
      <c r="H3922" s="50">
        <f t="shared" si="61"/>
        <v>0</v>
      </c>
    </row>
    <row r="3923" spans="1:8" hidden="1">
      <c r="A3923" s="31" t="s">
        <v>2467</v>
      </c>
      <c r="B3923" s="31" t="s">
        <v>2552</v>
      </c>
      <c r="C3923" s="31" t="s">
        <v>2406</v>
      </c>
      <c r="D3923" s="41">
        <v>32.276430667151999</v>
      </c>
      <c r="E3923" s="31" t="s">
        <v>2407</v>
      </c>
      <c r="F3923" s="35" t="str">
        <f>INDEX('Crosswalk Particulates'!$B:$B,MATCH('2017 EPA Data'!A3923,'Crosswalk Particulates'!$A:$A,0))</f>
        <v>process-chemicals-industry</v>
      </c>
      <c r="G3923" s="39">
        <f>INDEX('Crosswalk Particulates'!$E:$E,MATCH('2017 EPA Data'!$B3923,'Crosswalk Particulates'!$D:$D,0))</f>
        <v>0</v>
      </c>
      <c r="H3923" s="50">
        <f t="shared" si="61"/>
        <v>0</v>
      </c>
    </row>
    <row r="3924" spans="1:8" hidden="1">
      <c r="A3924" s="31" t="s">
        <v>2467</v>
      </c>
      <c r="B3924" s="31" t="s">
        <v>2683</v>
      </c>
      <c r="C3924" s="31" t="s">
        <v>2406</v>
      </c>
      <c r="D3924" s="41">
        <v>32.25</v>
      </c>
      <c r="E3924" s="31" t="s">
        <v>2407</v>
      </c>
      <c r="F3924" s="35" t="str">
        <f>INDEX('Crosswalk Particulates'!$B:$B,MATCH('2017 EPA Data'!A3924,'Crosswalk Particulates'!$A:$A,0))</f>
        <v>process-chemicals-industry</v>
      </c>
      <c r="G3924" s="39">
        <f>INDEX('Crosswalk Particulates'!$E:$E,MATCH('2017 EPA Data'!$B3924,'Crosswalk Particulates'!$D:$D,0))</f>
        <v>0</v>
      </c>
      <c r="H3924" s="50">
        <f t="shared" si="61"/>
        <v>0</v>
      </c>
    </row>
    <row r="3925" spans="1:8" hidden="1">
      <c r="A3925" s="31" t="s">
        <v>2536</v>
      </c>
      <c r="B3925" s="31" t="s">
        <v>2422</v>
      </c>
      <c r="C3925" s="31" t="s">
        <v>2406</v>
      </c>
      <c r="D3925" s="41">
        <v>32.241079399999997</v>
      </c>
      <c r="E3925" s="31" t="s">
        <v>2407</v>
      </c>
      <c r="F3925" s="35" t="str">
        <f>INDEX('Crosswalk Particulates'!$B:$B,MATCH('2017 EPA Data'!A3925,'Crosswalk Particulates'!$A:$A,0))</f>
        <v>process-mining-industry</v>
      </c>
      <c r="G3925" s="39">
        <f>INDEX('Crosswalk Particulates'!$E:$E,MATCH('2017 EPA Data'!$B3925,'Crosswalk Particulates'!$D:$D,0))</f>
        <v>0</v>
      </c>
      <c r="H3925" s="50">
        <f t="shared" si="61"/>
        <v>0</v>
      </c>
    </row>
    <row r="3926" spans="1:8" hidden="1">
      <c r="A3926" s="31" t="s">
        <v>2475</v>
      </c>
      <c r="B3926" s="31" t="s">
        <v>2633</v>
      </c>
      <c r="C3926" s="31" t="s">
        <v>2406</v>
      </c>
      <c r="D3926" s="41">
        <v>32.207599999999999</v>
      </c>
      <c r="E3926" s="31" t="s">
        <v>2407</v>
      </c>
      <c r="F3926" s="35" t="str">
        <f>INDEX('Crosswalk Particulates'!$B:$B,MATCH('2017 EPA Data'!A3926,'Crosswalk Particulates'!$A:$A,0))</f>
        <v>process-other-industry</v>
      </c>
      <c r="G3926" s="39">
        <f>INDEX('Crosswalk Particulates'!$E:$E,MATCH('2017 EPA Data'!$B3926,'Crosswalk Particulates'!$D:$D,0))</f>
        <v>0</v>
      </c>
      <c r="H3926" s="50">
        <f t="shared" si="61"/>
        <v>0</v>
      </c>
    </row>
    <row r="3927" spans="1:8" hidden="1">
      <c r="A3927" s="31" t="s">
        <v>2481</v>
      </c>
      <c r="B3927" s="31" t="s">
        <v>2666</v>
      </c>
      <c r="C3927" s="31" t="s">
        <v>2406</v>
      </c>
      <c r="D3927" s="41">
        <v>32.130000000000003</v>
      </c>
      <c r="E3927" s="31" t="s">
        <v>2407</v>
      </c>
      <c r="F3927" s="35" t="str">
        <f>INDEX('Crosswalk Particulates'!$B:$B,MATCH('2017 EPA Data'!A3927,'Crosswalk Particulates'!$A:$A,0))</f>
        <v>process-ngps-industry</v>
      </c>
      <c r="G3927" s="39">
        <f>INDEX('Crosswalk Particulates'!$E:$E,MATCH('2017 EPA Data'!$B3927,'Crosswalk Particulates'!$D:$D,0))</f>
        <v>0</v>
      </c>
      <c r="H3927" s="50">
        <f t="shared" si="61"/>
        <v>0</v>
      </c>
    </row>
    <row r="3928" spans="1:8" hidden="1">
      <c r="A3928" s="31" t="s">
        <v>2496</v>
      </c>
      <c r="B3928" s="31" t="s">
        <v>2425</v>
      </c>
      <c r="C3928" s="31" t="s">
        <v>2406</v>
      </c>
      <c r="D3928" s="41">
        <v>32.099820000000001</v>
      </c>
      <c r="E3928" s="31" t="s">
        <v>2407</v>
      </c>
      <c r="F3928" s="35" t="str">
        <f>INDEX('Crosswalk Particulates'!$B:$B,MATCH('2017 EPA Data'!A3928,'Crosswalk Particulates'!$A:$A,0))</f>
        <v>process-cement-industry</v>
      </c>
      <c r="G3928" s="39">
        <f>INDEX('Crosswalk Particulates'!$E:$E,MATCH('2017 EPA Data'!$B3928,'Crosswalk Particulates'!$D:$D,0))</f>
        <v>0</v>
      </c>
      <c r="H3928" s="50">
        <f t="shared" si="61"/>
        <v>0</v>
      </c>
    </row>
    <row r="3929" spans="1:8" hidden="1">
      <c r="A3929" s="31" t="s">
        <v>2458</v>
      </c>
      <c r="B3929" s="31" t="s">
        <v>2664</v>
      </c>
      <c r="C3929" s="31" t="s">
        <v>2406</v>
      </c>
      <c r="D3929" s="41">
        <v>32.094618685502802</v>
      </c>
      <c r="E3929" s="31" t="s">
        <v>2407</v>
      </c>
      <c r="F3929" s="35" t="str">
        <f>INDEX('Crosswalk Particulates'!$B:$B,MATCH('2017 EPA Data'!A3929,'Crosswalk Particulates'!$A:$A,0))</f>
        <v>Transportation Sector</v>
      </c>
      <c r="G3929" s="39">
        <f>INDEX('Crosswalk Particulates'!$E:$E,MATCH('2017 EPA Data'!$B3929,'Crosswalk Particulates'!$D:$D,0))</f>
        <v>0</v>
      </c>
      <c r="H3929" s="50">
        <f t="shared" si="61"/>
        <v>0</v>
      </c>
    </row>
    <row r="3930" spans="1:8" hidden="1">
      <c r="A3930" s="31" t="s">
        <v>2436</v>
      </c>
      <c r="B3930" s="31" t="s">
        <v>2525</v>
      </c>
      <c r="C3930" s="31" t="s">
        <v>2406</v>
      </c>
      <c r="D3930" s="41">
        <v>32.060920634760002</v>
      </c>
      <c r="E3930" s="31" t="s">
        <v>2407</v>
      </c>
      <c r="F3930" s="35" t="str">
        <f>INDEX('Crosswalk Particulates'!$B:$B,MATCH('2017 EPA Data'!A3930,'Crosswalk Particulates'!$A:$A,0))</f>
        <v>process-other-industry</v>
      </c>
      <c r="G3930" s="39">
        <f>INDEX('Crosswalk Particulates'!$E:$E,MATCH('2017 EPA Data'!$B3930,'Crosswalk Particulates'!$D:$D,0))</f>
        <v>0</v>
      </c>
      <c r="H3930" s="50">
        <f t="shared" si="61"/>
        <v>0</v>
      </c>
    </row>
    <row r="3931" spans="1:8" hidden="1">
      <c r="A3931" s="31" t="s">
        <v>2470</v>
      </c>
      <c r="B3931" s="31" t="s">
        <v>2606</v>
      </c>
      <c r="C3931" s="31" t="s">
        <v>2406</v>
      </c>
      <c r="D3931" s="41">
        <v>32.004276275109078</v>
      </c>
      <c r="E3931" s="31" t="s">
        <v>2407</v>
      </c>
      <c r="F3931" s="35" t="str">
        <f>INDEX('Crosswalk Particulates'!$B:$B,MATCH('2017 EPA Data'!A3931,'Crosswalk Particulates'!$A:$A,0))</f>
        <v>Electricity Sector</v>
      </c>
      <c r="G3931" s="39">
        <f>INDEX('Crosswalk Particulates'!$E:$E,MATCH('2017 EPA Data'!$B3931,'Crosswalk Particulates'!$D:$D,0))</f>
        <v>0</v>
      </c>
      <c r="H3931" s="50">
        <f t="shared" si="61"/>
        <v>0</v>
      </c>
    </row>
    <row r="3932" spans="1:8" hidden="1">
      <c r="A3932" s="31" t="s">
        <v>2427</v>
      </c>
      <c r="B3932" s="31" t="s">
        <v>2587</v>
      </c>
      <c r="C3932" s="31" t="s">
        <v>2410</v>
      </c>
      <c r="D3932" s="41">
        <v>31.974348030000002</v>
      </c>
      <c r="E3932" s="31" t="s">
        <v>2411</v>
      </c>
      <c r="F3932" s="35" t="str">
        <f>INDEX('Crosswalk Particulates'!$B:$B,MATCH('2017 EPA Data'!A3932,'Crosswalk Particulates'!$A:$A,0))</f>
        <v>process-other-industry</v>
      </c>
      <c r="G3932" s="39" t="str">
        <f>INDEX('Crosswalk Particulates'!$E:$E,MATCH('2017 EPA Data'!$B3932,'Crosswalk Particulates'!$D:$D,0))</f>
        <v>N2O</v>
      </c>
      <c r="H3932" s="50">
        <f t="shared" si="61"/>
        <v>29006675.100470833</v>
      </c>
    </row>
    <row r="3933" spans="1:8" hidden="1">
      <c r="A3933" s="31" t="s">
        <v>2521</v>
      </c>
      <c r="B3933" s="31" t="s">
        <v>2578</v>
      </c>
      <c r="C3933" s="31" t="s">
        <v>2406</v>
      </c>
      <c r="D3933" s="41">
        <v>31.953330438999998</v>
      </c>
      <c r="E3933" s="31" t="s">
        <v>2407</v>
      </c>
      <c r="F3933" s="35" t="str">
        <f>INDEX('Crosswalk Particulates'!$B:$B,MATCH('2017 EPA Data'!A3933,'Crosswalk Particulates'!$A:$A,0))</f>
        <v>industry-fuel-other</v>
      </c>
      <c r="G3933" s="39">
        <f>INDEX('Crosswalk Particulates'!$E:$E,MATCH('2017 EPA Data'!$B3933,'Crosswalk Particulates'!$D:$D,0))</f>
        <v>0</v>
      </c>
      <c r="H3933" s="50">
        <f t="shared" si="61"/>
        <v>0</v>
      </c>
    </row>
    <row r="3934" spans="1:8" hidden="1">
      <c r="A3934" s="31" t="s">
        <v>2536</v>
      </c>
      <c r="B3934" s="31" t="s">
        <v>2465</v>
      </c>
      <c r="C3934" s="31" t="s">
        <v>2406</v>
      </c>
      <c r="D3934" s="41">
        <v>31.854607999999999</v>
      </c>
      <c r="E3934" s="31" t="s">
        <v>2407</v>
      </c>
      <c r="F3934" s="35" t="str">
        <f>INDEX('Crosswalk Particulates'!$B:$B,MATCH('2017 EPA Data'!A3934,'Crosswalk Particulates'!$A:$A,0))</f>
        <v>process-mining-industry</v>
      </c>
      <c r="G3934" s="39">
        <f>INDEX('Crosswalk Particulates'!$E:$E,MATCH('2017 EPA Data'!$B3934,'Crosswalk Particulates'!$D:$D,0))</f>
        <v>0</v>
      </c>
      <c r="H3934" s="50">
        <f t="shared" si="61"/>
        <v>0</v>
      </c>
    </row>
    <row r="3935" spans="1:8" hidden="1">
      <c r="A3935" s="31" t="s">
        <v>2496</v>
      </c>
      <c r="B3935" s="31" t="s">
        <v>2437</v>
      </c>
      <c r="C3935" s="31" t="s">
        <v>2406</v>
      </c>
      <c r="D3935" s="41">
        <v>31.823184000000001</v>
      </c>
      <c r="E3935" s="31" t="s">
        <v>2407</v>
      </c>
      <c r="F3935" s="35" t="str">
        <f>INDEX('Crosswalk Particulates'!$B:$B,MATCH('2017 EPA Data'!A3935,'Crosswalk Particulates'!$A:$A,0))</f>
        <v>process-cement-industry</v>
      </c>
      <c r="G3935" s="39">
        <f>INDEX('Crosswalk Particulates'!$E:$E,MATCH('2017 EPA Data'!$B3935,'Crosswalk Particulates'!$D:$D,0))</f>
        <v>0</v>
      </c>
      <c r="H3935" s="50">
        <f t="shared" si="61"/>
        <v>0</v>
      </c>
    </row>
    <row r="3936" spans="1:8" hidden="1">
      <c r="A3936" s="31" t="s">
        <v>2536</v>
      </c>
      <c r="B3936" s="31" t="s">
        <v>2464</v>
      </c>
      <c r="C3936" s="31" t="s">
        <v>2406</v>
      </c>
      <c r="D3936" s="41">
        <v>31.738289999999999</v>
      </c>
      <c r="E3936" s="31" t="s">
        <v>2407</v>
      </c>
      <c r="F3936" s="35" t="str">
        <f>INDEX('Crosswalk Particulates'!$B:$B,MATCH('2017 EPA Data'!A3936,'Crosswalk Particulates'!$A:$A,0))</f>
        <v>process-mining-industry</v>
      </c>
      <c r="G3936" s="39">
        <f>INDEX('Crosswalk Particulates'!$E:$E,MATCH('2017 EPA Data'!$B3936,'Crosswalk Particulates'!$D:$D,0))</f>
        <v>0</v>
      </c>
      <c r="H3936" s="50">
        <f t="shared" si="61"/>
        <v>0</v>
      </c>
    </row>
    <row r="3937" spans="1:8" hidden="1">
      <c r="A3937" s="31" t="s">
        <v>2475</v>
      </c>
      <c r="B3937" s="31" t="s">
        <v>2673</v>
      </c>
      <c r="C3937" s="31" t="s">
        <v>2406</v>
      </c>
      <c r="D3937" s="41">
        <v>31.339099317999999</v>
      </c>
      <c r="E3937" s="31" t="s">
        <v>2407</v>
      </c>
      <c r="F3937" s="35" t="str">
        <f>INDEX('Crosswalk Particulates'!$B:$B,MATCH('2017 EPA Data'!A3937,'Crosswalk Particulates'!$A:$A,0))</f>
        <v>process-other-industry</v>
      </c>
      <c r="G3937" s="39">
        <f>INDEX('Crosswalk Particulates'!$E:$E,MATCH('2017 EPA Data'!$B3937,'Crosswalk Particulates'!$D:$D,0))</f>
        <v>0</v>
      </c>
      <c r="H3937" s="50">
        <f t="shared" si="61"/>
        <v>0</v>
      </c>
    </row>
    <row r="3938" spans="1:8" hidden="1">
      <c r="A3938" s="31" t="s">
        <v>2553</v>
      </c>
      <c r="B3938" s="31" t="s">
        <v>2584</v>
      </c>
      <c r="C3938" s="31" t="s">
        <v>2406</v>
      </c>
      <c r="D3938" s="41">
        <v>31.223272347681817</v>
      </c>
      <c r="E3938" s="31" t="s">
        <v>2407</v>
      </c>
      <c r="F3938" s="35" t="str">
        <f>INDEX('Crosswalk Particulates'!$B:$B,MATCH('2017 EPA Data'!A3938,'Crosswalk Particulates'!$A:$A,0))</f>
        <v>Commercial Buildings Sector</v>
      </c>
      <c r="G3938" s="39">
        <f>INDEX('Crosswalk Particulates'!$E:$E,MATCH('2017 EPA Data'!$B3938,'Crosswalk Particulates'!$D:$D,0))</f>
        <v>0</v>
      </c>
      <c r="H3938" s="50">
        <f t="shared" si="61"/>
        <v>0</v>
      </c>
    </row>
    <row r="3939" spans="1:8" hidden="1">
      <c r="A3939" s="31" t="s">
        <v>2521</v>
      </c>
      <c r="B3939" s="31" t="s">
        <v>2514</v>
      </c>
      <c r="C3939" s="31" t="s">
        <v>2406</v>
      </c>
      <c r="D3939" s="41">
        <v>31.081501898673064</v>
      </c>
      <c r="E3939" s="31" t="s">
        <v>2407</v>
      </c>
      <c r="F3939" s="35" t="str">
        <f>INDEX('Crosswalk Particulates'!$B:$B,MATCH('2017 EPA Data'!A3939,'Crosswalk Particulates'!$A:$A,0))</f>
        <v>industry-fuel-other</v>
      </c>
      <c r="G3939" s="39">
        <f>INDEX('Crosswalk Particulates'!$E:$E,MATCH('2017 EPA Data'!$B3939,'Crosswalk Particulates'!$D:$D,0))</f>
        <v>0</v>
      </c>
      <c r="H3939" s="50">
        <f t="shared" si="61"/>
        <v>0</v>
      </c>
    </row>
    <row r="3940" spans="1:8" hidden="1">
      <c r="A3940" s="31" t="s">
        <v>2553</v>
      </c>
      <c r="B3940" s="31" t="s">
        <v>2517</v>
      </c>
      <c r="C3940" s="31" t="s">
        <v>2406</v>
      </c>
      <c r="D3940" s="41">
        <v>30.860009526121257</v>
      </c>
      <c r="E3940" s="31" t="s">
        <v>2407</v>
      </c>
      <c r="F3940" s="35" t="str">
        <f>INDEX('Crosswalk Particulates'!$B:$B,MATCH('2017 EPA Data'!A3940,'Crosswalk Particulates'!$A:$A,0))</f>
        <v>Commercial Buildings Sector</v>
      </c>
      <c r="G3940" s="39">
        <f>INDEX('Crosswalk Particulates'!$E:$E,MATCH('2017 EPA Data'!$B3940,'Crosswalk Particulates'!$D:$D,0))</f>
        <v>0</v>
      </c>
      <c r="H3940" s="50">
        <f t="shared" si="61"/>
        <v>0</v>
      </c>
    </row>
    <row r="3941" spans="1:8" hidden="1">
      <c r="A3941" s="31" t="s">
        <v>2508</v>
      </c>
      <c r="B3941" s="31" t="s">
        <v>2635</v>
      </c>
      <c r="C3941" s="31" t="s">
        <v>2406</v>
      </c>
      <c r="D3941" s="41">
        <v>30.808</v>
      </c>
      <c r="E3941" s="31" t="s">
        <v>2407</v>
      </c>
      <c r="F3941" s="35" t="str">
        <f>INDEX('Crosswalk Particulates'!$B:$B,MATCH('2017 EPA Data'!A3941,'Crosswalk Particulates'!$A:$A,0))</f>
        <v>process-iron and steel-industry</v>
      </c>
      <c r="G3941" s="39">
        <f>INDEX('Crosswalk Particulates'!$E:$E,MATCH('2017 EPA Data'!$B3941,'Crosswalk Particulates'!$D:$D,0))</f>
        <v>0</v>
      </c>
      <c r="H3941" s="50">
        <f t="shared" si="61"/>
        <v>0</v>
      </c>
    </row>
    <row r="3942" spans="1:8" hidden="1">
      <c r="A3942" s="31" t="s">
        <v>2454</v>
      </c>
      <c r="B3942" s="31" t="s">
        <v>2517</v>
      </c>
      <c r="C3942" s="31" t="s">
        <v>2406</v>
      </c>
      <c r="D3942" s="41">
        <v>30.710340707654002</v>
      </c>
      <c r="E3942" s="31" t="s">
        <v>2407</v>
      </c>
      <c r="F3942" s="35" t="str">
        <f>INDEX('Crosswalk Particulates'!$B:$B,MATCH('2017 EPA Data'!A3942,'Crosswalk Particulates'!$A:$A,0))</f>
        <v>Electricity Sector</v>
      </c>
      <c r="G3942" s="39">
        <f>INDEX('Crosswalk Particulates'!$E:$E,MATCH('2017 EPA Data'!$B3942,'Crosswalk Particulates'!$D:$D,0))</f>
        <v>0</v>
      </c>
      <c r="H3942" s="50">
        <f t="shared" si="61"/>
        <v>0</v>
      </c>
    </row>
    <row r="3943" spans="1:8" hidden="1">
      <c r="A3943" s="31" t="s">
        <v>2475</v>
      </c>
      <c r="B3943" s="31" t="s">
        <v>2514</v>
      </c>
      <c r="C3943" s="31" t="s">
        <v>2406</v>
      </c>
      <c r="D3943" s="41">
        <v>30.514045166341802</v>
      </c>
      <c r="E3943" s="31" t="s">
        <v>2407</v>
      </c>
      <c r="F3943" s="35" t="str">
        <f>INDEX('Crosswalk Particulates'!$B:$B,MATCH('2017 EPA Data'!A3943,'Crosswalk Particulates'!$A:$A,0))</f>
        <v>process-other-industry</v>
      </c>
      <c r="G3943" s="39">
        <f>INDEX('Crosswalk Particulates'!$E:$E,MATCH('2017 EPA Data'!$B3943,'Crosswalk Particulates'!$D:$D,0))</f>
        <v>0</v>
      </c>
      <c r="H3943" s="50">
        <f t="shared" si="61"/>
        <v>0</v>
      </c>
    </row>
    <row r="3944" spans="1:8" hidden="1">
      <c r="A3944" s="31" t="s">
        <v>2436</v>
      </c>
      <c r="B3944" s="31" t="s">
        <v>2722</v>
      </c>
      <c r="C3944" s="31" t="s">
        <v>2406</v>
      </c>
      <c r="D3944" s="41">
        <v>30.430800000000001</v>
      </c>
      <c r="E3944" s="31" t="s">
        <v>2407</v>
      </c>
      <c r="F3944" s="35" t="str">
        <f>INDEX('Crosswalk Particulates'!$B:$B,MATCH('2017 EPA Data'!A3944,'Crosswalk Particulates'!$A:$A,0))</f>
        <v>process-other-industry</v>
      </c>
      <c r="G3944" s="39">
        <f>INDEX('Crosswalk Particulates'!$E:$E,MATCH('2017 EPA Data'!$B3944,'Crosswalk Particulates'!$D:$D,0))</f>
        <v>0</v>
      </c>
      <c r="H3944" s="50">
        <f t="shared" si="61"/>
        <v>0</v>
      </c>
    </row>
    <row r="3945" spans="1:8" hidden="1">
      <c r="A3945" s="31" t="s">
        <v>2521</v>
      </c>
      <c r="B3945" s="31" t="s">
        <v>2680</v>
      </c>
      <c r="C3945" s="31" t="s">
        <v>2406</v>
      </c>
      <c r="D3945" s="41">
        <v>30.299578</v>
      </c>
      <c r="E3945" s="31" t="s">
        <v>2407</v>
      </c>
      <c r="F3945" s="35" t="str">
        <f>INDEX('Crosswalk Particulates'!$B:$B,MATCH('2017 EPA Data'!A3945,'Crosswalk Particulates'!$A:$A,0))</f>
        <v>industry-fuel-other</v>
      </c>
      <c r="G3945" s="39">
        <f>INDEX('Crosswalk Particulates'!$E:$E,MATCH('2017 EPA Data'!$B3945,'Crosswalk Particulates'!$D:$D,0))</f>
        <v>0</v>
      </c>
      <c r="H3945" s="50">
        <f t="shared" si="61"/>
        <v>0</v>
      </c>
    </row>
    <row r="3946" spans="1:8" hidden="1">
      <c r="A3946" s="31" t="s">
        <v>2496</v>
      </c>
      <c r="B3946" s="31" t="s">
        <v>2592</v>
      </c>
      <c r="C3946" s="31" t="s">
        <v>2406</v>
      </c>
      <c r="D3946" s="41">
        <v>30.17</v>
      </c>
      <c r="E3946" s="31" t="s">
        <v>2407</v>
      </c>
      <c r="F3946" s="35" t="str">
        <f>INDEX('Crosswalk Particulates'!$B:$B,MATCH('2017 EPA Data'!A3946,'Crosswalk Particulates'!$A:$A,0))</f>
        <v>process-cement-industry</v>
      </c>
      <c r="G3946" s="39">
        <f>INDEX('Crosswalk Particulates'!$E:$E,MATCH('2017 EPA Data'!$B3946,'Crosswalk Particulates'!$D:$D,0))</f>
        <v>0</v>
      </c>
      <c r="H3946" s="50">
        <f t="shared" si="61"/>
        <v>0</v>
      </c>
    </row>
    <row r="3947" spans="1:8" hidden="1">
      <c r="A3947" s="31" t="s">
        <v>2485</v>
      </c>
      <c r="B3947" s="31" t="s">
        <v>2580</v>
      </c>
      <c r="C3947" s="31" t="s">
        <v>2406</v>
      </c>
      <c r="D3947" s="41">
        <v>30</v>
      </c>
      <c r="E3947" s="31" t="s">
        <v>2407</v>
      </c>
      <c r="F3947" s="35" t="str">
        <f>INDEX('Crosswalk Particulates'!$B:$B,MATCH('2017 EPA Data'!A3947,'Crosswalk Particulates'!$A:$A,0))</f>
        <v>industry-fuel-coal</v>
      </c>
      <c r="G3947" s="39">
        <f>INDEX('Crosswalk Particulates'!$E:$E,MATCH('2017 EPA Data'!$B3947,'Crosswalk Particulates'!$D:$D,0))</f>
        <v>0</v>
      </c>
      <c r="H3947" s="50">
        <f t="shared" si="61"/>
        <v>0</v>
      </c>
    </row>
    <row r="3948" spans="1:8" hidden="1">
      <c r="A3948" s="31" t="s">
        <v>2518</v>
      </c>
      <c r="B3948" s="31" t="s">
        <v>2532</v>
      </c>
      <c r="C3948" s="31" t="s">
        <v>2406</v>
      </c>
      <c r="D3948" s="41">
        <v>29.856258542948606</v>
      </c>
      <c r="E3948" s="31" t="s">
        <v>2407</v>
      </c>
      <c r="F3948" s="35" t="str">
        <f>INDEX('Crosswalk Particulates'!$B:$B,MATCH('2017 EPA Data'!A3948,'Crosswalk Particulates'!$A:$A,0))</f>
        <v>industry-fuel-oil</v>
      </c>
      <c r="G3948" s="39">
        <f>INDEX('Crosswalk Particulates'!$E:$E,MATCH('2017 EPA Data'!$B3948,'Crosswalk Particulates'!$D:$D,0))</f>
        <v>0</v>
      </c>
      <c r="H3948" s="50">
        <f t="shared" si="61"/>
        <v>0</v>
      </c>
    </row>
    <row r="3949" spans="1:8" hidden="1">
      <c r="A3949" s="31" t="s">
        <v>2553</v>
      </c>
      <c r="B3949" s="31" t="s">
        <v>2595</v>
      </c>
      <c r="C3949" s="31" t="s">
        <v>2406</v>
      </c>
      <c r="D3949" s="41">
        <v>29.837093189400001</v>
      </c>
      <c r="E3949" s="31" t="s">
        <v>2407</v>
      </c>
      <c r="F3949" s="35" t="str">
        <f>INDEX('Crosswalk Particulates'!$B:$B,MATCH('2017 EPA Data'!A3949,'Crosswalk Particulates'!$A:$A,0))</f>
        <v>Commercial Buildings Sector</v>
      </c>
      <c r="G3949" s="39">
        <f>INDEX('Crosswalk Particulates'!$E:$E,MATCH('2017 EPA Data'!$B3949,'Crosswalk Particulates'!$D:$D,0))</f>
        <v>0</v>
      </c>
      <c r="H3949" s="50">
        <f t="shared" si="61"/>
        <v>0</v>
      </c>
    </row>
    <row r="3950" spans="1:8" hidden="1">
      <c r="A3950" s="31" t="s">
        <v>2518</v>
      </c>
      <c r="B3950" s="31" t="s">
        <v>2664</v>
      </c>
      <c r="C3950" s="31" t="s">
        <v>2406</v>
      </c>
      <c r="D3950" s="41">
        <v>29.710592258352754</v>
      </c>
      <c r="E3950" s="31" t="s">
        <v>2407</v>
      </c>
      <c r="F3950" s="35" t="str">
        <f>INDEX('Crosswalk Particulates'!$B:$B,MATCH('2017 EPA Data'!A3950,'Crosswalk Particulates'!$A:$A,0))</f>
        <v>industry-fuel-oil</v>
      </c>
      <c r="G3950" s="39">
        <f>INDEX('Crosswalk Particulates'!$E:$E,MATCH('2017 EPA Data'!$B3950,'Crosswalk Particulates'!$D:$D,0))</f>
        <v>0</v>
      </c>
      <c r="H3950" s="50">
        <f t="shared" si="61"/>
        <v>0</v>
      </c>
    </row>
    <row r="3951" spans="1:8" hidden="1">
      <c r="A3951" s="31" t="s">
        <v>2558</v>
      </c>
      <c r="B3951" s="31" t="s">
        <v>2457</v>
      </c>
      <c r="C3951" s="31" t="s">
        <v>2406</v>
      </c>
      <c r="D3951" s="41">
        <v>29.5388232</v>
      </c>
      <c r="E3951" s="31" t="s">
        <v>2407</v>
      </c>
      <c r="F3951" s="35" t="str">
        <f>INDEX('Crosswalk Particulates'!$B:$B,MATCH('2017 EPA Data'!A3951,'Crosswalk Particulates'!$A:$A,0))</f>
        <v>Commercial Buildings Sector</v>
      </c>
      <c r="G3951" s="39">
        <f>INDEX('Crosswalk Particulates'!$E:$E,MATCH('2017 EPA Data'!$B3951,'Crosswalk Particulates'!$D:$D,0))</f>
        <v>0</v>
      </c>
      <c r="H3951" s="50">
        <f t="shared" si="61"/>
        <v>0</v>
      </c>
    </row>
    <row r="3952" spans="1:8" hidden="1">
      <c r="A3952" s="31" t="s">
        <v>2470</v>
      </c>
      <c r="B3952" s="31" t="s">
        <v>2561</v>
      </c>
      <c r="C3952" s="31" t="s">
        <v>2406</v>
      </c>
      <c r="D3952" s="41">
        <v>29.393403648576921</v>
      </c>
      <c r="E3952" s="31" t="s">
        <v>2407</v>
      </c>
      <c r="F3952" s="35" t="str">
        <f>INDEX('Crosswalk Particulates'!$B:$B,MATCH('2017 EPA Data'!A3952,'Crosswalk Particulates'!$A:$A,0))</f>
        <v>Electricity Sector</v>
      </c>
      <c r="G3952" s="39">
        <f>INDEX('Crosswalk Particulates'!$E:$E,MATCH('2017 EPA Data'!$B3952,'Crosswalk Particulates'!$D:$D,0))</f>
        <v>0</v>
      </c>
      <c r="H3952" s="50">
        <f t="shared" si="61"/>
        <v>0</v>
      </c>
    </row>
    <row r="3953" spans="1:8" hidden="1">
      <c r="A3953" s="31" t="s">
        <v>2481</v>
      </c>
      <c r="B3953" s="31" t="s">
        <v>2614</v>
      </c>
      <c r="C3953" s="31" t="s">
        <v>2406</v>
      </c>
      <c r="D3953" s="41">
        <v>29.37</v>
      </c>
      <c r="E3953" s="31" t="s">
        <v>2407</v>
      </c>
      <c r="F3953" s="35" t="str">
        <f>INDEX('Crosswalk Particulates'!$B:$B,MATCH('2017 EPA Data'!A3953,'Crosswalk Particulates'!$A:$A,0))</f>
        <v>process-ngps-industry</v>
      </c>
      <c r="G3953" s="39">
        <f>INDEX('Crosswalk Particulates'!$E:$E,MATCH('2017 EPA Data'!$B3953,'Crosswalk Particulates'!$D:$D,0))</f>
        <v>0</v>
      </c>
      <c r="H3953" s="50">
        <f t="shared" si="61"/>
        <v>0</v>
      </c>
    </row>
    <row r="3954" spans="1:8" hidden="1">
      <c r="A3954" s="31" t="s">
        <v>2435</v>
      </c>
      <c r="B3954" s="31" t="s">
        <v>2449</v>
      </c>
      <c r="C3954" s="31" t="s">
        <v>2446</v>
      </c>
      <c r="D3954" s="41">
        <v>29.306650999999999</v>
      </c>
      <c r="E3954" s="31" t="s">
        <v>2411</v>
      </c>
      <c r="F3954" s="35" t="str">
        <f>INDEX('Crosswalk Particulates'!$B:$B,MATCH('2017 EPA Data'!A3954,'Crosswalk Particulates'!$A:$A,0))</f>
        <v>process-other-industry</v>
      </c>
      <c r="G3954" s="39" t="str">
        <f>INDEX('Crosswalk Particulates'!$E:$E,MATCH('2017 EPA Data'!$B3954,'Crosswalk Particulates'!$D:$D,0))</f>
        <v>CO</v>
      </c>
      <c r="H3954" s="50">
        <f t="shared" si="61"/>
        <v>26586578.185809799</v>
      </c>
    </row>
    <row r="3955" spans="1:8" hidden="1">
      <c r="A3955" s="31" t="s">
        <v>2470</v>
      </c>
      <c r="B3955" s="31" t="s">
        <v>2462</v>
      </c>
      <c r="C3955" s="31" t="s">
        <v>2406</v>
      </c>
      <c r="D3955" s="41">
        <v>29.050365504632481</v>
      </c>
      <c r="E3955" s="31" t="s">
        <v>2407</v>
      </c>
      <c r="F3955" s="35" t="str">
        <f>INDEX('Crosswalk Particulates'!$B:$B,MATCH('2017 EPA Data'!A3955,'Crosswalk Particulates'!$A:$A,0))</f>
        <v>Electricity Sector</v>
      </c>
      <c r="G3955" s="39">
        <f>INDEX('Crosswalk Particulates'!$E:$E,MATCH('2017 EPA Data'!$B3955,'Crosswalk Particulates'!$D:$D,0))</f>
        <v>0</v>
      </c>
      <c r="H3955" s="50">
        <f t="shared" si="61"/>
        <v>0</v>
      </c>
    </row>
    <row r="3956" spans="1:8" hidden="1">
      <c r="A3956" s="31" t="s">
        <v>2448</v>
      </c>
      <c r="B3956" s="31" t="s">
        <v>2631</v>
      </c>
      <c r="C3956" s="31" t="s">
        <v>2406</v>
      </c>
      <c r="D3956" s="41">
        <v>28.76</v>
      </c>
      <c r="E3956" s="31" t="s">
        <v>2407</v>
      </c>
      <c r="F3956" s="35" t="str">
        <f>INDEX('Crosswalk Particulates'!$B:$B,MATCH('2017 EPA Data'!A3956,'Crosswalk Particulates'!$A:$A,0))</f>
        <v>process-waste-industry</v>
      </c>
      <c r="G3956" s="39">
        <f>INDEX('Crosswalk Particulates'!$E:$E,MATCH('2017 EPA Data'!$B3956,'Crosswalk Particulates'!$D:$D,0))</f>
        <v>0</v>
      </c>
      <c r="H3956" s="50">
        <f t="shared" si="61"/>
        <v>0</v>
      </c>
    </row>
    <row r="3957" spans="1:8" hidden="1">
      <c r="A3957" s="31" t="s">
        <v>2461</v>
      </c>
      <c r="B3957" s="31" t="s">
        <v>2433</v>
      </c>
      <c r="C3957" s="31" t="s">
        <v>2406</v>
      </c>
      <c r="D3957" s="41">
        <v>28.693842944</v>
      </c>
      <c r="E3957" s="31" t="s">
        <v>2407</v>
      </c>
      <c r="F3957" s="35" t="str">
        <f>INDEX('Crosswalk Particulates'!$B:$B,MATCH('2017 EPA Data'!A3957,'Crosswalk Particulates'!$A:$A,0))</f>
        <v>process-other-industry</v>
      </c>
      <c r="G3957" s="39">
        <f>INDEX('Crosswalk Particulates'!$E:$E,MATCH('2017 EPA Data'!$B3957,'Crosswalk Particulates'!$D:$D,0))</f>
        <v>0</v>
      </c>
      <c r="H3957" s="50">
        <f t="shared" si="61"/>
        <v>0</v>
      </c>
    </row>
    <row r="3958" spans="1:8" hidden="1">
      <c r="A3958" s="31" t="s">
        <v>2444</v>
      </c>
      <c r="B3958" s="31" t="s">
        <v>2609</v>
      </c>
      <c r="C3958" s="31" t="s">
        <v>2406</v>
      </c>
      <c r="D3958" s="41">
        <v>28.63</v>
      </c>
      <c r="E3958" s="31" t="s">
        <v>2407</v>
      </c>
      <c r="F3958" s="35" t="str">
        <f>INDEX('Crosswalk Particulates'!$B:$B,MATCH('2017 EPA Data'!A3958,'Crosswalk Particulates'!$A:$A,0))</f>
        <v>process-other-industry</v>
      </c>
      <c r="G3958" s="39">
        <f>INDEX('Crosswalk Particulates'!$E:$E,MATCH('2017 EPA Data'!$B3958,'Crosswalk Particulates'!$D:$D,0))</f>
        <v>0</v>
      </c>
      <c r="H3958" s="50">
        <f t="shared" si="61"/>
        <v>0</v>
      </c>
    </row>
    <row r="3959" spans="1:8" hidden="1">
      <c r="A3959" s="31" t="s">
        <v>2448</v>
      </c>
      <c r="B3959" s="31" t="s">
        <v>2655</v>
      </c>
      <c r="C3959" s="31" t="s">
        <v>2406</v>
      </c>
      <c r="D3959" s="41">
        <v>28.440012324000001</v>
      </c>
      <c r="E3959" s="31" t="s">
        <v>2407</v>
      </c>
      <c r="F3959" s="35" t="str">
        <f>INDEX('Crosswalk Particulates'!$B:$B,MATCH('2017 EPA Data'!A3959,'Crosswalk Particulates'!$A:$A,0))</f>
        <v>process-waste-industry</v>
      </c>
      <c r="G3959" s="39">
        <f>INDEX('Crosswalk Particulates'!$E:$E,MATCH('2017 EPA Data'!$B3959,'Crosswalk Particulates'!$D:$D,0))</f>
        <v>0</v>
      </c>
      <c r="H3959" s="50">
        <f t="shared" si="61"/>
        <v>0</v>
      </c>
    </row>
    <row r="3960" spans="1:8" hidden="1">
      <c r="A3960" s="31" t="s">
        <v>2521</v>
      </c>
      <c r="B3960" s="31" t="s">
        <v>2567</v>
      </c>
      <c r="C3960" s="31" t="s">
        <v>2406</v>
      </c>
      <c r="D3960" s="41">
        <v>28.38335</v>
      </c>
      <c r="E3960" s="31" t="s">
        <v>2407</v>
      </c>
      <c r="F3960" s="35" t="str">
        <f>INDEX('Crosswalk Particulates'!$B:$B,MATCH('2017 EPA Data'!A3960,'Crosswalk Particulates'!$A:$A,0))</f>
        <v>industry-fuel-other</v>
      </c>
      <c r="G3960" s="39">
        <f>INDEX('Crosswalk Particulates'!$E:$E,MATCH('2017 EPA Data'!$B3960,'Crosswalk Particulates'!$D:$D,0))</f>
        <v>0</v>
      </c>
      <c r="H3960" s="50">
        <f t="shared" si="61"/>
        <v>0</v>
      </c>
    </row>
    <row r="3961" spans="1:8" hidden="1">
      <c r="A3961" s="31" t="s">
        <v>2442</v>
      </c>
      <c r="B3961" s="31" t="s">
        <v>2449</v>
      </c>
      <c r="C3961" s="31" t="s">
        <v>2446</v>
      </c>
      <c r="D3961" s="41">
        <v>28.2187135</v>
      </c>
      <c r="E3961" s="31" t="s">
        <v>2411</v>
      </c>
      <c r="F3961" s="35" t="str">
        <f>INDEX('Crosswalk Particulates'!$B:$B,MATCH('2017 EPA Data'!A3961,'Crosswalk Particulates'!$A:$A,0))</f>
        <v>process-other-industry</v>
      </c>
      <c r="G3961" s="39" t="str">
        <f>INDEX('Crosswalk Particulates'!$E:$E,MATCH('2017 EPA Data'!$B3961,'Crosswalk Particulates'!$D:$D,0))</f>
        <v>CO</v>
      </c>
      <c r="H3961" s="50">
        <f t="shared" si="61"/>
        <v>25599616.71399153</v>
      </c>
    </row>
    <row r="3962" spans="1:8" hidden="1">
      <c r="A3962" s="31" t="s">
        <v>2471</v>
      </c>
      <c r="B3962" s="31" t="s">
        <v>2592</v>
      </c>
      <c r="C3962" s="31" t="s">
        <v>2406</v>
      </c>
      <c r="D3962" s="41">
        <v>28.0366</v>
      </c>
      <c r="E3962" s="31" t="s">
        <v>2407</v>
      </c>
      <c r="F3962" s="35" t="str">
        <f>INDEX('Crosswalk Particulates'!$B:$B,MATCH('2017 EPA Data'!A3962,'Crosswalk Particulates'!$A:$A,0))</f>
        <v>Commercial Buildings Sector</v>
      </c>
      <c r="G3962" s="39">
        <f>INDEX('Crosswalk Particulates'!$E:$E,MATCH('2017 EPA Data'!$B3962,'Crosswalk Particulates'!$D:$D,0))</f>
        <v>0</v>
      </c>
      <c r="H3962" s="50">
        <f t="shared" si="61"/>
        <v>0</v>
      </c>
    </row>
    <row r="3963" spans="1:8" hidden="1">
      <c r="A3963" s="31" t="s">
        <v>2521</v>
      </c>
      <c r="B3963" s="31" t="s">
        <v>2668</v>
      </c>
      <c r="C3963" s="31" t="s">
        <v>2406</v>
      </c>
      <c r="D3963" s="41">
        <v>28.023</v>
      </c>
      <c r="E3963" s="31" t="s">
        <v>2407</v>
      </c>
      <c r="F3963" s="35" t="str">
        <f>INDEX('Crosswalk Particulates'!$B:$B,MATCH('2017 EPA Data'!A3963,'Crosswalk Particulates'!$A:$A,0))</f>
        <v>industry-fuel-other</v>
      </c>
      <c r="G3963" s="39">
        <f>INDEX('Crosswalk Particulates'!$E:$E,MATCH('2017 EPA Data'!$B3963,'Crosswalk Particulates'!$D:$D,0))</f>
        <v>0</v>
      </c>
      <c r="H3963" s="50">
        <f t="shared" si="61"/>
        <v>0</v>
      </c>
    </row>
    <row r="3964" spans="1:8" hidden="1">
      <c r="A3964" s="31" t="s">
        <v>2553</v>
      </c>
      <c r="B3964" s="31" t="s">
        <v>2589</v>
      </c>
      <c r="C3964" s="31" t="s">
        <v>2406</v>
      </c>
      <c r="D3964" s="41">
        <v>27.95</v>
      </c>
      <c r="E3964" s="31" t="s">
        <v>2407</v>
      </c>
      <c r="F3964" s="35" t="str">
        <f>INDEX('Crosswalk Particulates'!$B:$B,MATCH('2017 EPA Data'!A3964,'Crosswalk Particulates'!$A:$A,0))</f>
        <v>Commercial Buildings Sector</v>
      </c>
      <c r="G3964" s="39">
        <f>INDEX('Crosswalk Particulates'!$E:$E,MATCH('2017 EPA Data'!$B3964,'Crosswalk Particulates'!$D:$D,0))</f>
        <v>0</v>
      </c>
      <c r="H3964" s="50">
        <f t="shared" si="61"/>
        <v>0</v>
      </c>
    </row>
    <row r="3965" spans="1:8" hidden="1">
      <c r="A3965" s="31" t="s">
        <v>2419</v>
      </c>
      <c r="B3965" s="31" t="s">
        <v>2723</v>
      </c>
      <c r="C3965" s="31" t="s">
        <v>2406</v>
      </c>
      <c r="D3965" s="41">
        <v>27.855486414578934</v>
      </c>
      <c r="E3965" s="31" t="s">
        <v>2407</v>
      </c>
      <c r="F3965" s="35" t="str">
        <f>INDEX('Crosswalk Particulates'!$B:$B,MATCH('2017 EPA Data'!A3965,'Crosswalk Particulates'!$A:$A,0))</f>
        <v>process-other-industry</v>
      </c>
      <c r="G3965" s="39">
        <f>INDEX('Crosswalk Particulates'!$E:$E,MATCH('2017 EPA Data'!$B3965,'Crosswalk Particulates'!$D:$D,0))</f>
        <v>0</v>
      </c>
      <c r="H3965" s="50">
        <f t="shared" si="61"/>
        <v>0</v>
      </c>
    </row>
    <row r="3966" spans="1:8" hidden="1">
      <c r="A3966" s="31" t="s">
        <v>2467</v>
      </c>
      <c r="B3966" s="31" t="s">
        <v>2697</v>
      </c>
      <c r="C3966" s="31" t="s">
        <v>2406</v>
      </c>
      <c r="D3966" s="41">
        <v>27.833100000000002</v>
      </c>
      <c r="E3966" s="31" t="s">
        <v>2407</v>
      </c>
      <c r="F3966" s="35" t="str">
        <f>INDEX('Crosswalk Particulates'!$B:$B,MATCH('2017 EPA Data'!A3966,'Crosswalk Particulates'!$A:$A,0))</f>
        <v>process-chemicals-industry</v>
      </c>
      <c r="G3966" s="39">
        <f>INDEX('Crosswalk Particulates'!$E:$E,MATCH('2017 EPA Data'!$B3966,'Crosswalk Particulates'!$D:$D,0))</f>
        <v>0</v>
      </c>
      <c r="H3966" s="50">
        <f t="shared" si="61"/>
        <v>0</v>
      </c>
    </row>
    <row r="3967" spans="1:8" hidden="1">
      <c r="A3967" s="31" t="s">
        <v>2544</v>
      </c>
      <c r="B3967" s="31" t="s">
        <v>2539</v>
      </c>
      <c r="C3967" s="31" t="s">
        <v>2406</v>
      </c>
      <c r="D3967" s="41">
        <v>27.71659476</v>
      </c>
      <c r="E3967" s="31" t="s">
        <v>2407</v>
      </c>
      <c r="F3967" s="35" t="str">
        <f>INDEX('Crosswalk Particulates'!$B:$B,MATCH('2017 EPA Data'!A3967,'Crosswalk Particulates'!$A:$A,0))</f>
        <v>Commercial Buildings Sector</v>
      </c>
      <c r="G3967" s="39">
        <f>INDEX('Crosswalk Particulates'!$E:$E,MATCH('2017 EPA Data'!$B3967,'Crosswalk Particulates'!$D:$D,0))</f>
        <v>0</v>
      </c>
      <c r="H3967" s="50">
        <f t="shared" si="61"/>
        <v>0</v>
      </c>
    </row>
    <row r="3968" spans="1:8" hidden="1">
      <c r="A3968" s="31" t="s">
        <v>2521</v>
      </c>
      <c r="B3968" s="31" t="s">
        <v>2596</v>
      </c>
      <c r="C3968" s="31" t="s">
        <v>2406</v>
      </c>
      <c r="D3968" s="41">
        <v>27.670002570000001</v>
      </c>
      <c r="E3968" s="31" t="s">
        <v>2407</v>
      </c>
      <c r="F3968" s="35" t="str">
        <f>INDEX('Crosswalk Particulates'!$B:$B,MATCH('2017 EPA Data'!A3968,'Crosswalk Particulates'!$A:$A,0))</f>
        <v>industry-fuel-other</v>
      </c>
      <c r="G3968" s="39">
        <f>INDEX('Crosswalk Particulates'!$E:$E,MATCH('2017 EPA Data'!$B3968,'Crosswalk Particulates'!$D:$D,0))</f>
        <v>0</v>
      </c>
      <c r="H3968" s="50">
        <f t="shared" si="61"/>
        <v>0</v>
      </c>
    </row>
    <row r="3969" spans="1:8" hidden="1">
      <c r="A3969" s="31" t="s">
        <v>2473</v>
      </c>
      <c r="B3969" s="31" t="s">
        <v>2429</v>
      </c>
      <c r="C3969" s="31" t="s">
        <v>2406</v>
      </c>
      <c r="D3969" s="41">
        <v>27.531300000000002</v>
      </c>
      <c r="E3969" s="31" t="s">
        <v>2407</v>
      </c>
      <c r="F3969" s="35" t="str">
        <f>INDEX('Crosswalk Particulates'!$B:$B,MATCH('2017 EPA Data'!A3969,'Crosswalk Particulates'!$A:$A,0))</f>
        <v>Electricity Sector</v>
      </c>
      <c r="G3969" s="39">
        <f>INDEX('Crosswalk Particulates'!$E:$E,MATCH('2017 EPA Data'!$B3969,'Crosswalk Particulates'!$D:$D,0))</f>
        <v>0</v>
      </c>
      <c r="H3969" s="50">
        <f t="shared" si="61"/>
        <v>0</v>
      </c>
    </row>
    <row r="3970" spans="1:8" hidden="1">
      <c r="A3970" s="31" t="s">
        <v>2558</v>
      </c>
      <c r="B3970" s="31" t="s">
        <v>2583</v>
      </c>
      <c r="C3970" s="31" t="s">
        <v>2406</v>
      </c>
      <c r="D3970" s="41">
        <v>27.3980917618711</v>
      </c>
      <c r="E3970" s="31" t="s">
        <v>2407</v>
      </c>
      <c r="F3970" s="35" t="str">
        <f>INDEX('Crosswalk Particulates'!$B:$B,MATCH('2017 EPA Data'!A3970,'Crosswalk Particulates'!$A:$A,0))</f>
        <v>Commercial Buildings Sector</v>
      </c>
      <c r="G3970" s="39">
        <f>INDEX('Crosswalk Particulates'!$E:$E,MATCH('2017 EPA Data'!$B3970,'Crosswalk Particulates'!$D:$D,0))</f>
        <v>0</v>
      </c>
      <c r="H3970" s="50">
        <f t="shared" si="61"/>
        <v>0</v>
      </c>
    </row>
    <row r="3971" spans="1:8" hidden="1">
      <c r="A3971" s="31" t="s">
        <v>2489</v>
      </c>
      <c r="B3971" s="31" t="s">
        <v>2663</v>
      </c>
      <c r="C3971" s="31" t="s">
        <v>2406</v>
      </c>
      <c r="D3971" s="41">
        <v>27.362928001741999</v>
      </c>
      <c r="E3971" s="31" t="s">
        <v>2407</v>
      </c>
      <c r="F3971" s="35" t="str">
        <f>INDEX('Crosswalk Particulates'!$B:$B,MATCH('2017 EPA Data'!A3971,'Crosswalk Particulates'!$A:$A,0))</f>
        <v>industry-fuel-biomass</v>
      </c>
      <c r="G3971" s="39">
        <f>INDEX('Crosswalk Particulates'!$E:$E,MATCH('2017 EPA Data'!$B3971,'Crosswalk Particulates'!$D:$D,0))</f>
        <v>0</v>
      </c>
      <c r="H3971" s="50">
        <f t="shared" si="61"/>
        <v>0</v>
      </c>
    </row>
    <row r="3972" spans="1:8" hidden="1">
      <c r="A3972" s="31" t="s">
        <v>2436</v>
      </c>
      <c r="B3972" s="31" t="s">
        <v>2619</v>
      </c>
      <c r="C3972" s="31" t="s">
        <v>2406</v>
      </c>
      <c r="D3972" s="41">
        <v>27.3461304</v>
      </c>
      <c r="E3972" s="31" t="s">
        <v>2407</v>
      </c>
      <c r="F3972" s="35" t="str">
        <f>INDEX('Crosswalk Particulates'!$B:$B,MATCH('2017 EPA Data'!A3972,'Crosswalk Particulates'!$A:$A,0))</f>
        <v>process-other-industry</v>
      </c>
      <c r="G3972" s="39">
        <f>INDEX('Crosswalk Particulates'!$E:$E,MATCH('2017 EPA Data'!$B3972,'Crosswalk Particulates'!$D:$D,0))</f>
        <v>0</v>
      </c>
      <c r="H3972" s="50">
        <f t="shared" ref="H3972:H4035" si="62">IF(E3972="TON",D3972/metricton_to_shortton,0)*10^6</f>
        <v>0</v>
      </c>
    </row>
    <row r="3973" spans="1:8" hidden="1">
      <c r="A3973" s="31" t="s">
        <v>2431</v>
      </c>
      <c r="B3973" s="31" t="s">
        <v>2579</v>
      </c>
      <c r="C3973" s="31" t="s">
        <v>2406</v>
      </c>
      <c r="D3973" s="41">
        <v>27.345454660000001</v>
      </c>
      <c r="E3973" s="31" t="s">
        <v>2407</v>
      </c>
      <c r="F3973" s="35" t="str">
        <f>INDEX('Crosswalk Particulates'!$B:$B,MATCH('2017 EPA Data'!A3973,'Crosswalk Particulates'!$A:$A,0))</f>
        <v>process-ngps-industry</v>
      </c>
      <c r="G3973" s="39">
        <f>INDEX('Crosswalk Particulates'!$E:$E,MATCH('2017 EPA Data'!$B3973,'Crosswalk Particulates'!$D:$D,0))</f>
        <v>0</v>
      </c>
      <c r="H3973" s="50">
        <f t="shared" si="62"/>
        <v>0</v>
      </c>
    </row>
    <row r="3974" spans="1:8" hidden="1">
      <c r="A3974" s="31" t="s">
        <v>2544</v>
      </c>
      <c r="B3974" s="31" t="s">
        <v>2502</v>
      </c>
      <c r="C3974" s="31" t="s">
        <v>2406</v>
      </c>
      <c r="D3974" s="41">
        <v>27.265452136607827</v>
      </c>
      <c r="E3974" s="31" t="s">
        <v>2407</v>
      </c>
      <c r="F3974" s="35" t="str">
        <f>INDEX('Crosswalk Particulates'!$B:$B,MATCH('2017 EPA Data'!A3974,'Crosswalk Particulates'!$A:$A,0))</f>
        <v>Commercial Buildings Sector</v>
      </c>
      <c r="G3974" s="39">
        <f>INDEX('Crosswalk Particulates'!$E:$E,MATCH('2017 EPA Data'!$B3974,'Crosswalk Particulates'!$D:$D,0))</f>
        <v>0</v>
      </c>
      <c r="H3974" s="50">
        <f t="shared" si="62"/>
        <v>0</v>
      </c>
    </row>
    <row r="3975" spans="1:8" hidden="1">
      <c r="A3975" s="31" t="s">
        <v>2484</v>
      </c>
      <c r="B3975" s="31" t="s">
        <v>2649</v>
      </c>
      <c r="C3975" s="31" t="s">
        <v>2406</v>
      </c>
      <c r="D3975" s="41">
        <v>27.2</v>
      </c>
      <c r="E3975" s="31" t="s">
        <v>2407</v>
      </c>
      <c r="F3975" s="35" t="str">
        <f>INDEX('Crosswalk Particulates'!$B:$B,MATCH('2017 EPA Data'!A3975,'Crosswalk Particulates'!$A:$A,0))</f>
        <v>process-other-industry</v>
      </c>
      <c r="G3975" s="39">
        <f>INDEX('Crosswalk Particulates'!$E:$E,MATCH('2017 EPA Data'!$B3975,'Crosswalk Particulates'!$D:$D,0))</f>
        <v>0</v>
      </c>
      <c r="H3975" s="50">
        <f t="shared" si="62"/>
        <v>0</v>
      </c>
    </row>
    <row r="3976" spans="1:8" hidden="1">
      <c r="A3976" s="31" t="s">
        <v>2489</v>
      </c>
      <c r="B3976" s="31" t="s">
        <v>2562</v>
      </c>
      <c r="C3976" s="31" t="s">
        <v>2406</v>
      </c>
      <c r="D3976" s="41">
        <v>27.17630003695</v>
      </c>
      <c r="E3976" s="31" t="s">
        <v>2407</v>
      </c>
      <c r="F3976" s="35" t="str">
        <f>INDEX('Crosswalk Particulates'!$B:$B,MATCH('2017 EPA Data'!A3976,'Crosswalk Particulates'!$A:$A,0))</f>
        <v>industry-fuel-biomass</v>
      </c>
      <c r="G3976" s="39">
        <f>INDEX('Crosswalk Particulates'!$E:$E,MATCH('2017 EPA Data'!$B3976,'Crosswalk Particulates'!$D:$D,0))</f>
        <v>0</v>
      </c>
      <c r="H3976" s="50">
        <f t="shared" si="62"/>
        <v>0</v>
      </c>
    </row>
    <row r="3977" spans="1:8" hidden="1">
      <c r="A3977" s="31" t="s">
        <v>2492</v>
      </c>
      <c r="B3977" s="31" t="s">
        <v>2650</v>
      </c>
      <c r="C3977" s="31" t="s">
        <v>2406</v>
      </c>
      <c r="D3977" s="41">
        <v>27.147780930790059</v>
      </c>
      <c r="E3977" s="31" t="s">
        <v>2407</v>
      </c>
      <c r="F3977" s="35" t="str">
        <f>INDEX('Crosswalk Particulates'!$B:$B,MATCH('2017 EPA Data'!A3977,'Crosswalk Particulates'!$A:$A,0))</f>
        <v>Transportation Sector</v>
      </c>
      <c r="G3977" s="39">
        <f>INDEX('Crosswalk Particulates'!$E:$E,MATCH('2017 EPA Data'!$B3977,'Crosswalk Particulates'!$D:$D,0))</f>
        <v>0</v>
      </c>
      <c r="H3977" s="50">
        <f t="shared" si="62"/>
        <v>0</v>
      </c>
    </row>
    <row r="3978" spans="1:8" hidden="1">
      <c r="A3978" s="31" t="s">
        <v>2427</v>
      </c>
      <c r="B3978" s="31" t="s">
        <v>2582</v>
      </c>
      <c r="C3978" s="31" t="s">
        <v>2406</v>
      </c>
      <c r="D3978" s="41">
        <v>27</v>
      </c>
      <c r="E3978" s="31" t="s">
        <v>2407</v>
      </c>
      <c r="F3978" s="35" t="str">
        <f>INDEX('Crosswalk Particulates'!$B:$B,MATCH('2017 EPA Data'!A3978,'Crosswalk Particulates'!$A:$A,0))</f>
        <v>process-other-industry</v>
      </c>
      <c r="G3978" s="39">
        <f>INDEX('Crosswalk Particulates'!$E:$E,MATCH('2017 EPA Data'!$B3978,'Crosswalk Particulates'!$D:$D,0))</f>
        <v>0</v>
      </c>
      <c r="H3978" s="50">
        <f t="shared" si="62"/>
        <v>0</v>
      </c>
    </row>
    <row r="3979" spans="1:8" hidden="1">
      <c r="A3979" s="31" t="s">
        <v>2473</v>
      </c>
      <c r="B3979" s="31" t="s">
        <v>2547</v>
      </c>
      <c r="C3979" s="31" t="s">
        <v>2406</v>
      </c>
      <c r="D3979" s="41">
        <v>26.937785999999999</v>
      </c>
      <c r="E3979" s="31" t="s">
        <v>2407</v>
      </c>
      <c r="F3979" s="35" t="str">
        <f>INDEX('Crosswalk Particulates'!$B:$B,MATCH('2017 EPA Data'!A3979,'Crosswalk Particulates'!$A:$A,0))</f>
        <v>Electricity Sector</v>
      </c>
      <c r="G3979" s="39">
        <f>INDEX('Crosswalk Particulates'!$E:$E,MATCH('2017 EPA Data'!$B3979,'Crosswalk Particulates'!$D:$D,0))</f>
        <v>0</v>
      </c>
      <c r="H3979" s="50">
        <f t="shared" si="62"/>
        <v>0</v>
      </c>
    </row>
    <row r="3980" spans="1:8" hidden="1">
      <c r="A3980" s="31" t="s">
        <v>2470</v>
      </c>
      <c r="B3980" s="31" t="s">
        <v>2541</v>
      </c>
      <c r="C3980" s="31" t="s">
        <v>2406</v>
      </c>
      <c r="D3980" s="41">
        <v>26.865879451731661</v>
      </c>
      <c r="E3980" s="31" t="s">
        <v>2407</v>
      </c>
      <c r="F3980" s="35" t="str">
        <f>INDEX('Crosswalk Particulates'!$B:$B,MATCH('2017 EPA Data'!A3980,'Crosswalk Particulates'!$A:$A,0))</f>
        <v>Electricity Sector</v>
      </c>
      <c r="G3980" s="39">
        <f>INDEX('Crosswalk Particulates'!$E:$E,MATCH('2017 EPA Data'!$B3980,'Crosswalk Particulates'!$D:$D,0))</f>
        <v>0</v>
      </c>
      <c r="H3980" s="50">
        <f t="shared" si="62"/>
        <v>0</v>
      </c>
    </row>
    <row r="3981" spans="1:8" hidden="1">
      <c r="A3981" s="31" t="s">
        <v>2491</v>
      </c>
      <c r="B3981" s="31" t="s">
        <v>2451</v>
      </c>
      <c r="C3981" s="31" t="s">
        <v>2406</v>
      </c>
      <c r="D3981" s="41">
        <v>26.754827980000002</v>
      </c>
      <c r="E3981" s="31" t="s">
        <v>2407</v>
      </c>
      <c r="F3981" s="35" t="str">
        <f>INDEX('Crosswalk Particulates'!$B:$B,MATCH('2017 EPA Data'!A3981,'Crosswalk Particulates'!$A:$A,0))</f>
        <v>process-other-industry</v>
      </c>
      <c r="G3981" s="39">
        <f>INDEX('Crosswalk Particulates'!$E:$E,MATCH('2017 EPA Data'!$B3981,'Crosswalk Particulates'!$D:$D,0))</f>
        <v>0</v>
      </c>
      <c r="H3981" s="50">
        <f t="shared" si="62"/>
        <v>0</v>
      </c>
    </row>
    <row r="3982" spans="1:8" hidden="1">
      <c r="A3982" s="31" t="s">
        <v>2434</v>
      </c>
      <c r="B3982" s="31" t="s">
        <v>2542</v>
      </c>
      <c r="C3982" s="31" t="s">
        <v>2406</v>
      </c>
      <c r="D3982" s="41">
        <v>26.538989991042197</v>
      </c>
      <c r="E3982" s="31" t="s">
        <v>2407</v>
      </c>
      <c r="F3982" s="35" t="str">
        <f>INDEX('Crosswalk Particulates'!$B:$B,MATCH('2017 EPA Data'!A3982,'Crosswalk Particulates'!$A:$A,0))</f>
        <v>Transportation Sector</v>
      </c>
      <c r="G3982" s="39">
        <f>INDEX('Crosswalk Particulates'!$E:$E,MATCH('2017 EPA Data'!$B3982,'Crosswalk Particulates'!$D:$D,0))</f>
        <v>0</v>
      </c>
      <c r="H3982" s="50">
        <f t="shared" si="62"/>
        <v>0</v>
      </c>
    </row>
    <row r="3983" spans="1:8" hidden="1">
      <c r="A3983" s="31" t="s">
        <v>2470</v>
      </c>
      <c r="B3983" s="31" t="s">
        <v>2623</v>
      </c>
      <c r="C3983" s="31" t="s">
        <v>2406</v>
      </c>
      <c r="D3983" s="41">
        <v>26.521920000000001</v>
      </c>
      <c r="E3983" s="31" t="s">
        <v>2407</v>
      </c>
      <c r="F3983" s="35" t="str">
        <f>INDEX('Crosswalk Particulates'!$B:$B,MATCH('2017 EPA Data'!A3983,'Crosswalk Particulates'!$A:$A,0))</f>
        <v>Electricity Sector</v>
      </c>
      <c r="G3983" s="39">
        <f>INDEX('Crosswalk Particulates'!$E:$E,MATCH('2017 EPA Data'!$B3983,'Crosswalk Particulates'!$D:$D,0))</f>
        <v>0</v>
      </c>
      <c r="H3983" s="50">
        <f t="shared" si="62"/>
        <v>0</v>
      </c>
    </row>
    <row r="3984" spans="1:8" hidden="1">
      <c r="A3984" s="31" t="s">
        <v>2448</v>
      </c>
      <c r="B3984" s="31" t="s">
        <v>2683</v>
      </c>
      <c r="C3984" s="31" t="s">
        <v>2406</v>
      </c>
      <c r="D3984" s="41">
        <v>26.378941999999999</v>
      </c>
      <c r="E3984" s="31" t="s">
        <v>2407</v>
      </c>
      <c r="F3984" s="35" t="str">
        <f>INDEX('Crosswalk Particulates'!$B:$B,MATCH('2017 EPA Data'!A3984,'Crosswalk Particulates'!$A:$A,0))</f>
        <v>process-waste-industry</v>
      </c>
      <c r="G3984" s="39">
        <f>INDEX('Crosswalk Particulates'!$E:$E,MATCH('2017 EPA Data'!$B3984,'Crosswalk Particulates'!$D:$D,0))</f>
        <v>0</v>
      </c>
      <c r="H3984" s="50">
        <f t="shared" si="62"/>
        <v>0</v>
      </c>
    </row>
    <row r="3985" spans="1:8" hidden="1">
      <c r="A3985" s="31" t="s">
        <v>2434</v>
      </c>
      <c r="B3985" s="31" t="s">
        <v>2664</v>
      </c>
      <c r="C3985" s="31" t="s">
        <v>2406</v>
      </c>
      <c r="D3985" s="41">
        <v>26.369104517653248</v>
      </c>
      <c r="E3985" s="31" t="s">
        <v>2407</v>
      </c>
      <c r="F3985" s="35" t="str">
        <f>INDEX('Crosswalk Particulates'!$B:$B,MATCH('2017 EPA Data'!A3985,'Crosswalk Particulates'!$A:$A,0))</f>
        <v>Transportation Sector</v>
      </c>
      <c r="G3985" s="39">
        <f>INDEX('Crosswalk Particulates'!$E:$E,MATCH('2017 EPA Data'!$B3985,'Crosswalk Particulates'!$D:$D,0))</f>
        <v>0</v>
      </c>
      <c r="H3985" s="50">
        <f t="shared" si="62"/>
        <v>0</v>
      </c>
    </row>
    <row r="3986" spans="1:8" hidden="1">
      <c r="A3986" s="31" t="s">
        <v>2489</v>
      </c>
      <c r="B3986" s="31" t="s">
        <v>2547</v>
      </c>
      <c r="C3986" s="31" t="s">
        <v>2406</v>
      </c>
      <c r="D3986" s="41">
        <v>26.360384917800001</v>
      </c>
      <c r="E3986" s="31" t="s">
        <v>2407</v>
      </c>
      <c r="F3986" s="35" t="str">
        <f>INDEX('Crosswalk Particulates'!$B:$B,MATCH('2017 EPA Data'!A3986,'Crosswalk Particulates'!$A:$A,0))</f>
        <v>industry-fuel-biomass</v>
      </c>
      <c r="G3986" s="39">
        <f>INDEX('Crosswalk Particulates'!$E:$E,MATCH('2017 EPA Data'!$B3986,'Crosswalk Particulates'!$D:$D,0))</f>
        <v>0</v>
      </c>
      <c r="H3986" s="50">
        <f t="shared" si="62"/>
        <v>0</v>
      </c>
    </row>
    <row r="3987" spans="1:8" hidden="1">
      <c r="A3987" s="31" t="s">
        <v>2538</v>
      </c>
      <c r="B3987" s="31" t="s">
        <v>2465</v>
      </c>
      <c r="C3987" s="31" t="s">
        <v>2406</v>
      </c>
      <c r="D3987" s="41">
        <v>26.359610114999999</v>
      </c>
      <c r="E3987" s="31" t="s">
        <v>2407</v>
      </c>
      <c r="F3987" s="35" t="str">
        <f>INDEX('Crosswalk Particulates'!$B:$B,MATCH('2017 EPA Data'!A3987,'Crosswalk Particulates'!$A:$A,0))</f>
        <v>Electricity Sector</v>
      </c>
      <c r="G3987" s="39">
        <f>INDEX('Crosswalk Particulates'!$E:$E,MATCH('2017 EPA Data'!$B3987,'Crosswalk Particulates'!$D:$D,0))</f>
        <v>0</v>
      </c>
      <c r="H3987" s="50">
        <f t="shared" si="62"/>
        <v>0</v>
      </c>
    </row>
    <row r="3988" spans="1:8" hidden="1">
      <c r="A3988" s="31" t="s">
        <v>2440</v>
      </c>
      <c r="B3988" s="31" t="s">
        <v>2562</v>
      </c>
      <c r="C3988" s="31" t="s">
        <v>2406</v>
      </c>
      <c r="D3988" s="41">
        <v>26.325710000000001</v>
      </c>
      <c r="E3988" s="31" t="s">
        <v>2407</v>
      </c>
      <c r="F3988" s="35" t="str">
        <f>INDEX('Crosswalk Particulates'!$B:$B,MATCH('2017 EPA Data'!A3988,'Crosswalk Particulates'!$A:$A,0))</f>
        <v>industry-fuel-natural gas</v>
      </c>
      <c r="G3988" s="39">
        <f>INDEX('Crosswalk Particulates'!$E:$E,MATCH('2017 EPA Data'!$B3988,'Crosswalk Particulates'!$D:$D,0))</f>
        <v>0</v>
      </c>
      <c r="H3988" s="50">
        <f t="shared" si="62"/>
        <v>0</v>
      </c>
    </row>
    <row r="3989" spans="1:8" hidden="1">
      <c r="A3989" s="31" t="s">
        <v>2448</v>
      </c>
      <c r="B3989" s="31" t="s">
        <v>2708</v>
      </c>
      <c r="C3989" s="31" t="s">
        <v>2406</v>
      </c>
      <c r="D3989" s="41">
        <v>26.29158</v>
      </c>
      <c r="E3989" s="31" t="s">
        <v>2407</v>
      </c>
      <c r="F3989" s="35" t="str">
        <f>INDEX('Crosswalk Particulates'!$B:$B,MATCH('2017 EPA Data'!A3989,'Crosswalk Particulates'!$A:$A,0))</f>
        <v>process-waste-industry</v>
      </c>
      <c r="G3989" s="39">
        <f>INDEX('Crosswalk Particulates'!$E:$E,MATCH('2017 EPA Data'!$B3989,'Crosswalk Particulates'!$D:$D,0))</f>
        <v>0</v>
      </c>
      <c r="H3989" s="50">
        <f t="shared" si="62"/>
        <v>0</v>
      </c>
    </row>
    <row r="3990" spans="1:8" hidden="1">
      <c r="A3990" s="31" t="s">
        <v>2489</v>
      </c>
      <c r="B3990" s="31" t="s">
        <v>2590</v>
      </c>
      <c r="C3990" s="31" t="s">
        <v>2406</v>
      </c>
      <c r="D3990" s="41">
        <v>26.250434720000001</v>
      </c>
      <c r="E3990" s="31" t="s">
        <v>2407</v>
      </c>
      <c r="F3990" s="35" t="str">
        <f>INDEX('Crosswalk Particulates'!$B:$B,MATCH('2017 EPA Data'!A3990,'Crosswalk Particulates'!$A:$A,0))</f>
        <v>industry-fuel-biomass</v>
      </c>
      <c r="G3990" s="39">
        <f>INDEX('Crosswalk Particulates'!$E:$E,MATCH('2017 EPA Data'!$B3990,'Crosswalk Particulates'!$D:$D,0))</f>
        <v>0</v>
      </c>
      <c r="H3990" s="50">
        <f t="shared" si="62"/>
        <v>0</v>
      </c>
    </row>
    <row r="3991" spans="1:8" hidden="1">
      <c r="A3991" s="31" t="s">
        <v>2475</v>
      </c>
      <c r="B3991" s="31" t="s">
        <v>2648</v>
      </c>
      <c r="C3991" s="31" t="s">
        <v>2406</v>
      </c>
      <c r="D3991" s="41">
        <v>26.2</v>
      </c>
      <c r="E3991" s="31" t="s">
        <v>2407</v>
      </c>
      <c r="F3991" s="35" t="str">
        <f>INDEX('Crosswalk Particulates'!$B:$B,MATCH('2017 EPA Data'!A3991,'Crosswalk Particulates'!$A:$A,0))</f>
        <v>process-other-industry</v>
      </c>
      <c r="G3991" s="39">
        <f>INDEX('Crosswalk Particulates'!$E:$E,MATCH('2017 EPA Data'!$B3991,'Crosswalk Particulates'!$D:$D,0))</f>
        <v>0</v>
      </c>
      <c r="H3991" s="50">
        <f t="shared" si="62"/>
        <v>0</v>
      </c>
    </row>
    <row r="3992" spans="1:8" hidden="1">
      <c r="A3992" s="31" t="s">
        <v>2554</v>
      </c>
      <c r="B3992" s="31" t="s">
        <v>2564</v>
      </c>
      <c r="C3992" s="31" t="s">
        <v>2406</v>
      </c>
      <c r="D3992" s="41">
        <v>26.152978242152798</v>
      </c>
      <c r="E3992" s="31" t="s">
        <v>2407</v>
      </c>
      <c r="F3992" s="35" t="str">
        <f>INDEX('Crosswalk Particulates'!$B:$B,MATCH('2017 EPA Data'!A3992,'Crosswalk Particulates'!$A:$A,0))</f>
        <v>Commercial Buildings Sector</v>
      </c>
      <c r="G3992" s="39">
        <f>INDEX('Crosswalk Particulates'!$E:$E,MATCH('2017 EPA Data'!$B3992,'Crosswalk Particulates'!$D:$D,0))</f>
        <v>0</v>
      </c>
      <c r="H3992" s="50">
        <f t="shared" si="62"/>
        <v>0</v>
      </c>
    </row>
    <row r="3993" spans="1:8" hidden="1">
      <c r="A3993" s="31" t="s">
        <v>2421</v>
      </c>
      <c r="B3993" s="31" t="s">
        <v>2621</v>
      </c>
      <c r="D3993" s="41">
        <v>25.700008530651804</v>
      </c>
      <c r="E3993" s="31" t="s">
        <v>2411</v>
      </c>
      <c r="F3993" s="35" t="str">
        <f>INDEX('Crosswalk Particulates'!$B:$B,MATCH('2017 EPA Data'!A3993,'Crosswalk Particulates'!$A:$A,0))</f>
        <v>Other-EPA</v>
      </c>
      <c r="G3993" s="39">
        <f>INDEX('Crosswalk Particulates'!$E:$E,MATCH('2017 EPA Data'!$B3993,'Crosswalk Particulates'!$D:$D,0))</f>
        <v>0</v>
      </c>
      <c r="H3993" s="50">
        <f t="shared" si="62"/>
        <v>23314683.283878226</v>
      </c>
    </row>
    <row r="3994" spans="1:8" hidden="1">
      <c r="A3994" s="31" t="s">
        <v>2491</v>
      </c>
      <c r="B3994" s="31" t="s">
        <v>2669</v>
      </c>
      <c r="C3994" s="31" t="s">
        <v>2406</v>
      </c>
      <c r="D3994" s="41">
        <v>25.600110000000001</v>
      </c>
      <c r="E3994" s="31" t="s">
        <v>2407</v>
      </c>
      <c r="F3994" s="35" t="str">
        <f>INDEX('Crosswalk Particulates'!$B:$B,MATCH('2017 EPA Data'!A3994,'Crosswalk Particulates'!$A:$A,0))</f>
        <v>process-other-industry</v>
      </c>
      <c r="G3994" s="39">
        <f>INDEX('Crosswalk Particulates'!$E:$E,MATCH('2017 EPA Data'!$B3994,'Crosswalk Particulates'!$D:$D,0))</f>
        <v>0</v>
      </c>
      <c r="H3994" s="50">
        <f t="shared" si="62"/>
        <v>0</v>
      </c>
    </row>
    <row r="3995" spans="1:8" hidden="1">
      <c r="A3995" s="31" t="s">
        <v>2520</v>
      </c>
      <c r="B3995" s="31" t="s">
        <v>2617</v>
      </c>
      <c r="C3995" s="31" t="s">
        <v>2406</v>
      </c>
      <c r="D3995" s="41">
        <v>25.599087618932</v>
      </c>
      <c r="E3995" s="31" t="s">
        <v>2407</v>
      </c>
      <c r="F3995" s="35" t="str">
        <f>INDEX('Crosswalk Particulates'!$B:$B,MATCH('2017 EPA Data'!A3995,'Crosswalk Particulates'!$A:$A,0))</f>
        <v>Residential Buildings Sector</v>
      </c>
      <c r="G3995" s="39">
        <f>INDEX('Crosswalk Particulates'!$E:$E,MATCH('2017 EPA Data'!$B3995,'Crosswalk Particulates'!$D:$D,0))</f>
        <v>0</v>
      </c>
      <c r="H3995" s="50">
        <f t="shared" si="62"/>
        <v>0</v>
      </c>
    </row>
    <row r="3996" spans="1:8" hidden="1">
      <c r="A3996" s="31" t="s">
        <v>2436</v>
      </c>
      <c r="B3996" s="31" t="s">
        <v>2628</v>
      </c>
      <c r="C3996" s="31" t="s">
        <v>2406</v>
      </c>
      <c r="D3996" s="41">
        <v>25.484214000000001</v>
      </c>
      <c r="E3996" s="31" t="s">
        <v>2407</v>
      </c>
      <c r="F3996" s="35" t="str">
        <f>INDEX('Crosswalk Particulates'!$B:$B,MATCH('2017 EPA Data'!A3996,'Crosswalk Particulates'!$A:$A,0))</f>
        <v>process-other-industry</v>
      </c>
      <c r="G3996" s="39">
        <f>INDEX('Crosswalk Particulates'!$E:$E,MATCH('2017 EPA Data'!$B3996,'Crosswalk Particulates'!$D:$D,0))</f>
        <v>0</v>
      </c>
      <c r="H3996" s="50">
        <f t="shared" si="62"/>
        <v>0</v>
      </c>
    </row>
    <row r="3997" spans="1:8" hidden="1">
      <c r="A3997" s="31" t="s">
        <v>2442</v>
      </c>
      <c r="B3997" s="31" t="s">
        <v>2468</v>
      </c>
      <c r="C3997" s="31" t="s">
        <v>2406</v>
      </c>
      <c r="D3997" s="41">
        <v>25.48123</v>
      </c>
      <c r="E3997" s="31" t="s">
        <v>2407</v>
      </c>
      <c r="F3997" s="35" t="str">
        <f>INDEX('Crosswalk Particulates'!$B:$B,MATCH('2017 EPA Data'!A3997,'Crosswalk Particulates'!$A:$A,0))</f>
        <v>process-other-industry</v>
      </c>
      <c r="G3997" s="39">
        <f>INDEX('Crosswalk Particulates'!$E:$E,MATCH('2017 EPA Data'!$B3997,'Crosswalk Particulates'!$D:$D,0))</f>
        <v>0</v>
      </c>
      <c r="H3997" s="50">
        <f t="shared" si="62"/>
        <v>0</v>
      </c>
    </row>
    <row r="3998" spans="1:8" hidden="1">
      <c r="A3998" s="31" t="s">
        <v>2481</v>
      </c>
      <c r="B3998" s="31" t="s">
        <v>2567</v>
      </c>
      <c r="C3998" s="31" t="s">
        <v>2406</v>
      </c>
      <c r="D3998" s="41">
        <v>25.418199999999999</v>
      </c>
      <c r="E3998" s="31" t="s">
        <v>2407</v>
      </c>
      <c r="F3998" s="35" t="str">
        <f>INDEX('Crosswalk Particulates'!$B:$B,MATCH('2017 EPA Data'!A3998,'Crosswalk Particulates'!$A:$A,0))</f>
        <v>process-ngps-industry</v>
      </c>
      <c r="G3998" s="39">
        <f>INDEX('Crosswalk Particulates'!$E:$E,MATCH('2017 EPA Data'!$B3998,'Crosswalk Particulates'!$D:$D,0))</f>
        <v>0</v>
      </c>
      <c r="H3998" s="50">
        <f t="shared" si="62"/>
        <v>0</v>
      </c>
    </row>
    <row r="3999" spans="1:8" hidden="1">
      <c r="A3999" s="31" t="s">
        <v>2491</v>
      </c>
      <c r="B3999" s="31" t="s">
        <v>2593</v>
      </c>
      <c r="C3999" s="31" t="s">
        <v>2406</v>
      </c>
      <c r="D3999" s="41">
        <v>25.4</v>
      </c>
      <c r="E3999" s="31" t="s">
        <v>2407</v>
      </c>
      <c r="F3999" s="35" t="str">
        <f>INDEX('Crosswalk Particulates'!$B:$B,MATCH('2017 EPA Data'!A3999,'Crosswalk Particulates'!$A:$A,0))</f>
        <v>process-other-industry</v>
      </c>
      <c r="G3999" s="39">
        <f>INDEX('Crosswalk Particulates'!$E:$E,MATCH('2017 EPA Data'!$B3999,'Crosswalk Particulates'!$D:$D,0))</f>
        <v>0</v>
      </c>
      <c r="H3999" s="50">
        <f t="shared" si="62"/>
        <v>0</v>
      </c>
    </row>
    <row r="4000" spans="1:8" hidden="1">
      <c r="A4000" s="31" t="s">
        <v>2508</v>
      </c>
      <c r="B4000" s="31" t="s">
        <v>2550</v>
      </c>
      <c r="C4000" s="31" t="s">
        <v>2406</v>
      </c>
      <c r="D4000" s="41">
        <v>25.232780000000002</v>
      </c>
      <c r="E4000" s="31" t="s">
        <v>2407</v>
      </c>
      <c r="F4000" s="35" t="str">
        <f>INDEX('Crosswalk Particulates'!$B:$B,MATCH('2017 EPA Data'!A4000,'Crosswalk Particulates'!$A:$A,0))</f>
        <v>process-iron and steel-industry</v>
      </c>
      <c r="G4000" s="39">
        <f>INDEX('Crosswalk Particulates'!$E:$E,MATCH('2017 EPA Data'!$B4000,'Crosswalk Particulates'!$D:$D,0))</f>
        <v>0</v>
      </c>
      <c r="H4000" s="50">
        <f t="shared" si="62"/>
        <v>0</v>
      </c>
    </row>
    <row r="4001" spans="1:8" hidden="1">
      <c r="A4001" s="31" t="s">
        <v>2436</v>
      </c>
      <c r="B4001" s="31" t="s">
        <v>2641</v>
      </c>
      <c r="C4001" s="31" t="s">
        <v>2406</v>
      </c>
      <c r="D4001" s="41">
        <v>25.218</v>
      </c>
      <c r="E4001" s="31" t="s">
        <v>2407</v>
      </c>
      <c r="F4001" s="35" t="str">
        <f>INDEX('Crosswalk Particulates'!$B:$B,MATCH('2017 EPA Data'!A4001,'Crosswalk Particulates'!$A:$A,0))</f>
        <v>process-other-industry</v>
      </c>
      <c r="G4001" s="39">
        <f>INDEX('Crosswalk Particulates'!$E:$E,MATCH('2017 EPA Data'!$B4001,'Crosswalk Particulates'!$D:$D,0))</f>
        <v>0</v>
      </c>
      <c r="H4001" s="50">
        <f t="shared" si="62"/>
        <v>0</v>
      </c>
    </row>
    <row r="4002" spans="1:8" hidden="1">
      <c r="A4002" s="31" t="s">
        <v>2442</v>
      </c>
      <c r="B4002" s="31" t="s">
        <v>2596</v>
      </c>
      <c r="C4002" s="31" t="s">
        <v>2406</v>
      </c>
      <c r="D4002" s="41">
        <v>25.2</v>
      </c>
      <c r="E4002" s="31" t="s">
        <v>2407</v>
      </c>
      <c r="F4002" s="35" t="str">
        <f>INDEX('Crosswalk Particulates'!$B:$B,MATCH('2017 EPA Data'!A4002,'Crosswalk Particulates'!$A:$A,0))</f>
        <v>process-other-industry</v>
      </c>
      <c r="G4002" s="39">
        <f>INDEX('Crosswalk Particulates'!$E:$E,MATCH('2017 EPA Data'!$B4002,'Crosswalk Particulates'!$D:$D,0))</f>
        <v>0</v>
      </c>
      <c r="H4002" s="50">
        <f t="shared" si="62"/>
        <v>0</v>
      </c>
    </row>
    <row r="4003" spans="1:8" hidden="1">
      <c r="A4003" s="31" t="s">
        <v>2435</v>
      </c>
      <c r="B4003" s="31" t="s">
        <v>2482</v>
      </c>
      <c r="C4003" s="31" t="s">
        <v>2406</v>
      </c>
      <c r="D4003" s="41">
        <v>25</v>
      </c>
      <c r="E4003" s="31" t="s">
        <v>2407</v>
      </c>
      <c r="F4003" s="35" t="str">
        <f>INDEX('Crosswalk Particulates'!$B:$B,MATCH('2017 EPA Data'!A4003,'Crosswalk Particulates'!$A:$A,0))</f>
        <v>process-other-industry</v>
      </c>
      <c r="G4003" s="39">
        <f>INDEX('Crosswalk Particulates'!$E:$E,MATCH('2017 EPA Data'!$B4003,'Crosswalk Particulates'!$D:$D,0))</f>
        <v>0</v>
      </c>
      <c r="H4003" s="50">
        <f t="shared" si="62"/>
        <v>0</v>
      </c>
    </row>
    <row r="4004" spans="1:8" hidden="1">
      <c r="A4004" s="31" t="s">
        <v>2442</v>
      </c>
      <c r="B4004" s="31" t="s">
        <v>2494</v>
      </c>
      <c r="C4004" s="31" t="s">
        <v>2446</v>
      </c>
      <c r="D4004" s="41">
        <v>24.928525</v>
      </c>
      <c r="E4004" s="31" t="s">
        <v>2411</v>
      </c>
      <c r="F4004" s="35" t="str">
        <f>INDEX('Crosswalk Particulates'!$B:$B,MATCH('2017 EPA Data'!A4004,'Crosswalk Particulates'!$A:$A,0))</f>
        <v>process-other-industry</v>
      </c>
      <c r="G4004" s="39">
        <f>INDEX('Crosswalk Particulates'!$E:$E,MATCH('2017 EPA Data'!$B4004,'Crosswalk Particulates'!$D:$D,0))</f>
        <v>0</v>
      </c>
      <c r="H4004" s="50">
        <f t="shared" si="62"/>
        <v>22614804.365378164</v>
      </c>
    </row>
    <row r="4005" spans="1:8" hidden="1">
      <c r="A4005" s="31" t="s">
        <v>2439</v>
      </c>
      <c r="B4005" s="31" t="s">
        <v>2494</v>
      </c>
      <c r="C4005" s="31" t="s">
        <v>2446</v>
      </c>
      <c r="D4005" s="41">
        <v>24.921458777000002</v>
      </c>
      <c r="E4005" s="31" t="s">
        <v>2411</v>
      </c>
      <c r="F4005" s="35" t="str">
        <f>INDEX('Crosswalk Particulates'!$B:$B,MATCH('2017 EPA Data'!A4005,'Crosswalk Particulates'!$A:$A,0))</f>
        <v>process-other-industry</v>
      </c>
      <c r="G4005" s="39">
        <f>INDEX('Crosswalk Particulates'!$E:$E,MATCH('2017 EPA Data'!$B4005,'Crosswalk Particulates'!$D:$D,0))</f>
        <v>0</v>
      </c>
      <c r="H4005" s="50">
        <f t="shared" si="62"/>
        <v>22608393.988079581</v>
      </c>
    </row>
    <row r="4006" spans="1:8" hidden="1">
      <c r="A4006" s="31" t="s">
        <v>2508</v>
      </c>
      <c r="B4006" s="31" t="s">
        <v>2514</v>
      </c>
      <c r="C4006" s="31" t="s">
        <v>2406</v>
      </c>
      <c r="D4006" s="41">
        <v>24.877816344999999</v>
      </c>
      <c r="E4006" s="31" t="s">
        <v>2407</v>
      </c>
      <c r="F4006" s="35" t="str">
        <f>INDEX('Crosswalk Particulates'!$B:$B,MATCH('2017 EPA Data'!A4006,'Crosswalk Particulates'!$A:$A,0))</f>
        <v>process-iron and steel-industry</v>
      </c>
      <c r="G4006" s="39">
        <f>INDEX('Crosswalk Particulates'!$E:$E,MATCH('2017 EPA Data'!$B4006,'Crosswalk Particulates'!$D:$D,0))</f>
        <v>0</v>
      </c>
      <c r="H4006" s="50">
        <f t="shared" si="62"/>
        <v>0</v>
      </c>
    </row>
    <row r="4007" spans="1:8" hidden="1">
      <c r="A4007" s="31" t="s">
        <v>2497</v>
      </c>
      <c r="B4007" s="31" t="s">
        <v>2466</v>
      </c>
      <c r="C4007" s="31" t="s">
        <v>2406</v>
      </c>
      <c r="D4007" s="41">
        <v>24.6</v>
      </c>
      <c r="E4007" s="31" t="s">
        <v>2407</v>
      </c>
      <c r="F4007" s="35" t="str">
        <f>INDEX('Crosswalk Particulates'!$B:$B,MATCH('2017 EPA Data'!A4007,'Crosswalk Particulates'!$A:$A,0))</f>
        <v>Electricity Sector</v>
      </c>
      <c r="G4007" s="39">
        <f>INDEX('Crosswalk Particulates'!$E:$E,MATCH('2017 EPA Data'!$B4007,'Crosswalk Particulates'!$D:$D,0))</f>
        <v>0</v>
      </c>
      <c r="H4007" s="50">
        <f t="shared" si="62"/>
        <v>0</v>
      </c>
    </row>
    <row r="4008" spans="1:8" hidden="1">
      <c r="A4008" s="31" t="s">
        <v>2558</v>
      </c>
      <c r="B4008" s="31" t="s">
        <v>2615</v>
      </c>
      <c r="C4008" s="31" t="s">
        <v>2406</v>
      </c>
      <c r="D4008" s="41">
        <v>24.497763378222299</v>
      </c>
      <c r="E4008" s="31" t="s">
        <v>2407</v>
      </c>
      <c r="F4008" s="35" t="str">
        <f>INDEX('Crosswalk Particulates'!$B:$B,MATCH('2017 EPA Data'!A4008,'Crosswalk Particulates'!$A:$A,0))</f>
        <v>Commercial Buildings Sector</v>
      </c>
      <c r="G4008" s="39">
        <f>INDEX('Crosswalk Particulates'!$E:$E,MATCH('2017 EPA Data'!$B4008,'Crosswalk Particulates'!$D:$D,0))</f>
        <v>0</v>
      </c>
      <c r="H4008" s="50">
        <f t="shared" si="62"/>
        <v>0</v>
      </c>
    </row>
    <row r="4009" spans="1:8" hidden="1">
      <c r="A4009" s="31" t="s">
        <v>2544</v>
      </c>
      <c r="B4009" s="31" t="s">
        <v>2515</v>
      </c>
      <c r="C4009" s="31" t="s">
        <v>2406</v>
      </c>
      <c r="D4009" s="41">
        <v>24.48809591422582</v>
      </c>
      <c r="E4009" s="31" t="s">
        <v>2407</v>
      </c>
      <c r="F4009" s="35" t="str">
        <f>INDEX('Crosswalk Particulates'!$B:$B,MATCH('2017 EPA Data'!A4009,'Crosswalk Particulates'!$A:$A,0))</f>
        <v>Commercial Buildings Sector</v>
      </c>
      <c r="G4009" s="39">
        <f>INDEX('Crosswalk Particulates'!$E:$E,MATCH('2017 EPA Data'!$B4009,'Crosswalk Particulates'!$D:$D,0))</f>
        <v>0</v>
      </c>
      <c r="H4009" s="50">
        <f t="shared" si="62"/>
        <v>0</v>
      </c>
    </row>
    <row r="4010" spans="1:8" hidden="1">
      <c r="A4010" s="31" t="s">
        <v>2538</v>
      </c>
      <c r="B4010" s="31" t="s">
        <v>2683</v>
      </c>
      <c r="C4010" s="31" t="s">
        <v>2406</v>
      </c>
      <c r="D4010" s="41">
        <v>24.48</v>
      </c>
      <c r="E4010" s="31" t="s">
        <v>2407</v>
      </c>
      <c r="F4010" s="35" t="str">
        <f>INDEX('Crosswalk Particulates'!$B:$B,MATCH('2017 EPA Data'!A4010,'Crosswalk Particulates'!$A:$A,0))</f>
        <v>Electricity Sector</v>
      </c>
      <c r="G4010" s="39">
        <f>INDEX('Crosswalk Particulates'!$E:$E,MATCH('2017 EPA Data'!$B4010,'Crosswalk Particulates'!$D:$D,0))</f>
        <v>0</v>
      </c>
      <c r="H4010" s="50">
        <f t="shared" si="62"/>
        <v>0</v>
      </c>
    </row>
    <row r="4011" spans="1:8" hidden="1">
      <c r="A4011" s="31" t="s">
        <v>2558</v>
      </c>
      <c r="B4011" s="31" t="s">
        <v>2568</v>
      </c>
      <c r="C4011" s="31" t="s">
        <v>2406</v>
      </c>
      <c r="D4011" s="41">
        <v>24.406364199999999</v>
      </c>
      <c r="E4011" s="31" t="s">
        <v>2407</v>
      </c>
      <c r="F4011" s="35" t="str">
        <f>INDEX('Crosswalk Particulates'!$B:$B,MATCH('2017 EPA Data'!A4011,'Crosswalk Particulates'!$A:$A,0))</f>
        <v>Commercial Buildings Sector</v>
      </c>
      <c r="G4011" s="39">
        <f>INDEX('Crosswalk Particulates'!$E:$E,MATCH('2017 EPA Data'!$B4011,'Crosswalk Particulates'!$D:$D,0))</f>
        <v>0</v>
      </c>
      <c r="H4011" s="50">
        <f t="shared" si="62"/>
        <v>0</v>
      </c>
    </row>
    <row r="4012" spans="1:8" hidden="1">
      <c r="A4012" s="31" t="s">
        <v>2538</v>
      </c>
      <c r="B4012" s="31" t="s">
        <v>2503</v>
      </c>
      <c r="C4012" s="31" t="s">
        <v>2406</v>
      </c>
      <c r="D4012" s="41">
        <v>24.290850095178801</v>
      </c>
      <c r="E4012" s="31" t="s">
        <v>2407</v>
      </c>
      <c r="F4012" s="35" t="str">
        <f>INDEX('Crosswalk Particulates'!$B:$B,MATCH('2017 EPA Data'!A4012,'Crosswalk Particulates'!$A:$A,0))</f>
        <v>Electricity Sector</v>
      </c>
      <c r="G4012" s="39">
        <f>INDEX('Crosswalk Particulates'!$E:$E,MATCH('2017 EPA Data'!$B4012,'Crosswalk Particulates'!$D:$D,0))</f>
        <v>0</v>
      </c>
      <c r="H4012" s="50">
        <f t="shared" si="62"/>
        <v>0</v>
      </c>
    </row>
    <row r="4013" spans="1:8" hidden="1">
      <c r="A4013" s="31" t="s">
        <v>2471</v>
      </c>
      <c r="B4013" s="31" t="s">
        <v>2517</v>
      </c>
      <c r="C4013" s="31" t="s">
        <v>2406</v>
      </c>
      <c r="D4013" s="41">
        <v>24.196981756326089</v>
      </c>
      <c r="E4013" s="31" t="s">
        <v>2407</v>
      </c>
      <c r="F4013" s="35" t="str">
        <f>INDEX('Crosswalk Particulates'!$B:$B,MATCH('2017 EPA Data'!A4013,'Crosswalk Particulates'!$A:$A,0))</f>
        <v>Commercial Buildings Sector</v>
      </c>
      <c r="G4013" s="39">
        <f>INDEX('Crosswalk Particulates'!$E:$E,MATCH('2017 EPA Data'!$B4013,'Crosswalk Particulates'!$D:$D,0))</f>
        <v>0</v>
      </c>
      <c r="H4013" s="50">
        <f t="shared" si="62"/>
        <v>0</v>
      </c>
    </row>
    <row r="4014" spans="1:8" hidden="1">
      <c r="A4014" s="31" t="s">
        <v>2489</v>
      </c>
      <c r="B4014" s="31" t="s">
        <v>2672</v>
      </c>
      <c r="C4014" s="31" t="s">
        <v>2406</v>
      </c>
      <c r="D4014" s="41">
        <v>24.155239999999999</v>
      </c>
      <c r="E4014" s="31" t="s">
        <v>2407</v>
      </c>
      <c r="F4014" s="35" t="str">
        <f>INDEX('Crosswalk Particulates'!$B:$B,MATCH('2017 EPA Data'!A4014,'Crosswalk Particulates'!$A:$A,0))</f>
        <v>industry-fuel-biomass</v>
      </c>
      <c r="G4014" s="39">
        <f>INDEX('Crosswalk Particulates'!$E:$E,MATCH('2017 EPA Data'!$B4014,'Crosswalk Particulates'!$D:$D,0))</f>
        <v>0</v>
      </c>
      <c r="H4014" s="50">
        <f t="shared" si="62"/>
        <v>0</v>
      </c>
    </row>
    <row r="4015" spans="1:8" hidden="1">
      <c r="A4015" s="31" t="s">
        <v>2467</v>
      </c>
      <c r="B4015" s="31" t="s">
        <v>2698</v>
      </c>
      <c r="C4015" s="31" t="s">
        <v>2406</v>
      </c>
      <c r="D4015" s="41">
        <v>24</v>
      </c>
      <c r="E4015" s="31" t="s">
        <v>2407</v>
      </c>
      <c r="F4015" s="35" t="str">
        <f>INDEX('Crosswalk Particulates'!$B:$B,MATCH('2017 EPA Data'!A4015,'Crosswalk Particulates'!$A:$A,0))</f>
        <v>process-chemicals-industry</v>
      </c>
      <c r="G4015" s="39">
        <f>INDEX('Crosswalk Particulates'!$E:$E,MATCH('2017 EPA Data'!$B4015,'Crosswalk Particulates'!$D:$D,0))</f>
        <v>0</v>
      </c>
      <c r="H4015" s="50">
        <f t="shared" si="62"/>
        <v>0</v>
      </c>
    </row>
    <row r="4016" spans="1:8" hidden="1">
      <c r="A4016" s="31" t="s">
        <v>2538</v>
      </c>
      <c r="B4016" s="31" t="s">
        <v>2663</v>
      </c>
      <c r="C4016" s="31" t="s">
        <v>2406</v>
      </c>
      <c r="D4016" s="41">
        <v>24</v>
      </c>
      <c r="E4016" s="31" t="s">
        <v>2407</v>
      </c>
      <c r="F4016" s="35" t="str">
        <f>INDEX('Crosswalk Particulates'!$B:$B,MATCH('2017 EPA Data'!A4016,'Crosswalk Particulates'!$A:$A,0))</f>
        <v>Electricity Sector</v>
      </c>
      <c r="G4016" s="39">
        <f>INDEX('Crosswalk Particulates'!$E:$E,MATCH('2017 EPA Data'!$B4016,'Crosswalk Particulates'!$D:$D,0))</f>
        <v>0</v>
      </c>
      <c r="H4016" s="50">
        <f t="shared" si="62"/>
        <v>0</v>
      </c>
    </row>
    <row r="4017" spans="1:8" hidden="1">
      <c r="A4017" s="31" t="s">
        <v>2470</v>
      </c>
      <c r="B4017" s="31" t="s">
        <v>2568</v>
      </c>
      <c r="C4017" s="31" t="s">
        <v>2406</v>
      </c>
      <c r="D4017" s="41">
        <v>23.9877</v>
      </c>
      <c r="E4017" s="31" t="s">
        <v>2407</v>
      </c>
      <c r="F4017" s="35" t="str">
        <f>INDEX('Crosswalk Particulates'!$B:$B,MATCH('2017 EPA Data'!A4017,'Crosswalk Particulates'!$A:$A,0))</f>
        <v>Electricity Sector</v>
      </c>
      <c r="G4017" s="39">
        <f>INDEX('Crosswalk Particulates'!$E:$E,MATCH('2017 EPA Data'!$B4017,'Crosswalk Particulates'!$D:$D,0))</f>
        <v>0</v>
      </c>
      <c r="H4017" s="50">
        <f t="shared" si="62"/>
        <v>0</v>
      </c>
    </row>
    <row r="4018" spans="1:8" hidden="1">
      <c r="A4018" s="31" t="s">
        <v>2442</v>
      </c>
      <c r="B4018" s="31" t="s">
        <v>2568</v>
      </c>
      <c r="C4018" s="31" t="s">
        <v>2406</v>
      </c>
      <c r="D4018" s="41">
        <v>23.63401</v>
      </c>
      <c r="E4018" s="31" t="s">
        <v>2407</v>
      </c>
      <c r="F4018" s="35" t="str">
        <f>INDEX('Crosswalk Particulates'!$B:$B,MATCH('2017 EPA Data'!A4018,'Crosswalk Particulates'!$A:$A,0))</f>
        <v>process-other-industry</v>
      </c>
      <c r="G4018" s="39">
        <f>INDEX('Crosswalk Particulates'!$E:$E,MATCH('2017 EPA Data'!$B4018,'Crosswalk Particulates'!$D:$D,0))</f>
        <v>0</v>
      </c>
      <c r="H4018" s="50">
        <f t="shared" si="62"/>
        <v>0</v>
      </c>
    </row>
    <row r="4019" spans="1:8" hidden="1">
      <c r="A4019" s="31" t="s">
        <v>2475</v>
      </c>
      <c r="B4019" s="31" t="s">
        <v>2652</v>
      </c>
      <c r="C4019" s="31" t="s">
        <v>2406</v>
      </c>
      <c r="D4019" s="41">
        <v>23.565352096654124</v>
      </c>
      <c r="E4019" s="31" t="s">
        <v>2407</v>
      </c>
      <c r="F4019" s="35" t="str">
        <f>INDEX('Crosswalk Particulates'!$B:$B,MATCH('2017 EPA Data'!A4019,'Crosswalk Particulates'!$A:$A,0))</f>
        <v>process-other-industry</v>
      </c>
      <c r="G4019" s="39">
        <f>INDEX('Crosswalk Particulates'!$E:$E,MATCH('2017 EPA Data'!$B4019,'Crosswalk Particulates'!$D:$D,0))</f>
        <v>0</v>
      </c>
      <c r="H4019" s="50">
        <f t="shared" si="62"/>
        <v>0</v>
      </c>
    </row>
    <row r="4020" spans="1:8" hidden="1">
      <c r="A4020" s="31" t="s">
        <v>2408</v>
      </c>
      <c r="B4020" s="31" t="s">
        <v>2663</v>
      </c>
      <c r="C4020" s="31" t="s">
        <v>2406</v>
      </c>
      <c r="D4020" s="41">
        <v>23.52172736224</v>
      </c>
      <c r="E4020" s="31" t="s">
        <v>2407</v>
      </c>
      <c r="F4020" s="35" t="str">
        <f>INDEX('Crosswalk Particulates'!$B:$B,MATCH('2017 EPA Data'!A4020,'Crosswalk Particulates'!$A:$A,0))</f>
        <v>process-other-industry</v>
      </c>
      <c r="G4020" s="39">
        <f>INDEX('Crosswalk Particulates'!$E:$E,MATCH('2017 EPA Data'!$B4020,'Crosswalk Particulates'!$D:$D,0))</f>
        <v>0</v>
      </c>
      <c r="H4020" s="50">
        <f t="shared" si="62"/>
        <v>0</v>
      </c>
    </row>
    <row r="4021" spans="1:8" hidden="1">
      <c r="A4021" s="31" t="s">
        <v>2443</v>
      </c>
      <c r="B4021" s="31" t="s">
        <v>2664</v>
      </c>
      <c r="C4021" s="31" t="s">
        <v>2406</v>
      </c>
      <c r="D4021" s="41">
        <v>23.43078604037655</v>
      </c>
      <c r="E4021" s="31" t="s">
        <v>2407</v>
      </c>
      <c r="F4021" s="35" t="str">
        <f>INDEX('Crosswalk Particulates'!$B:$B,MATCH('2017 EPA Data'!A4021,'Crosswalk Particulates'!$A:$A,0))</f>
        <v>Transportation Sector</v>
      </c>
      <c r="G4021" s="39">
        <f>INDEX('Crosswalk Particulates'!$E:$E,MATCH('2017 EPA Data'!$B4021,'Crosswalk Particulates'!$D:$D,0))</f>
        <v>0</v>
      </c>
      <c r="H4021" s="50">
        <f t="shared" si="62"/>
        <v>0</v>
      </c>
    </row>
    <row r="4022" spans="1:8" hidden="1">
      <c r="A4022" s="31" t="s">
        <v>2544</v>
      </c>
      <c r="B4022" s="31" t="s">
        <v>2451</v>
      </c>
      <c r="C4022" s="31" t="s">
        <v>2406</v>
      </c>
      <c r="D4022" s="41">
        <v>23.393078462737222</v>
      </c>
      <c r="E4022" s="31" t="s">
        <v>2407</v>
      </c>
      <c r="F4022" s="35" t="str">
        <f>INDEX('Crosswalk Particulates'!$B:$B,MATCH('2017 EPA Data'!A4022,'Crosswalk Particulates'!$A:$A,0))</f>
        <v>Commercial Buildings Sector</v>
      </c>
      <c r="G4022" s="39">
        <f>INDEX('Crosswalk Particulates'!$E:$E,MATCH('2017 EPA Data'!$B4022,'Crosswalk Particulates'!$D:$D,0))</f>
        <v>0</v>
      </c>
      <c r="H4022" s="50">
        <f t="shared" si="62"/>
        <v>0</v>
      </c>
    </row>
    <row r="4023" spans="1:8" hidden="1">
      <c r="A4023" s="31" t="s">
        <v>2521</v>
      </c>
      <c r="B4023" s="31" t="s">
        <v>2502</v>
      </c>
      <c r="C4023" s="31" t="s">
        <v>2406</v>
      </c>
      <c r="D4023" s="41">
        <v>23.246939999999999</v>
      </c>
      <c r="E4023" s="31" t="s">
        <v>2407</v>
      </c>
      <c r="F4023" s="35" t="str">
        <f>INDEX('Crosswalk Particulates'!$B:$B,MATCH('2017 EPA Data'!A4023,'Crosswalk Particulates'!$A:$A,0))</f>
        <v>industry-fuel-other</v>
      </c>
      <c r="G4023" s="39">
        <f>INDEX('Crosswalk Particulates'!$E:$E,MATCH('2017 EPA Data'!$B4023,'Crosswalk Particulates'!$D:$D,0))</f>
        <v>0</v>
      </c>
      <c r="H4023" s="50">
        <f t="shared" si="62"/>
        <v>0</v>
      </c>
    </row>
    <row r="4024" spans="1:8" hidden="1">
      <c r="A4024" s="31" t="s">
        <v>2444</v>
      </c>
      <c r="B4024" s="31" t="s">
        <v>2577</v>
      </c>
      <c r="C4024" s="31" t="s">
        <v>2406</v>
      </c>
      <c r="D4024" s="41">
        <v>22.714228599999998</v>
      </c>
      <c r="E4024" s="31" t="s">
        <v>2407</v>
      </c>
      <c r="F4024" s="35" t="str">
        <f>INDEX('Crosswalk Particulates'!$B:$B,MATCH('2017 EPA Data'!A4024,'Crosswalk Particulates'!$A:$A,0))</f>
        <v>process-other-industry</v>
      </c>
      <c r="G4024" s="39">
        <f>INDEX('Crosswalk Particulates'!$E:$E,MATCH('2017 EPA Data'!$B4024,'Crosswalk Particulates'!$D:$D,0))</f>
        <v>0</v>
      </c>
      <c r="H4024" s="50">
        <f t="shared" si="62"/>
        <v>0</v>
      </c>
    </row>
    <row r="4025" spans="1:8" hidden="1">
      <c r="A4025" s="31" t="s">
        <v>2471</v>
      </c>
      <c r="B4025" s="31" t="s">
        <v>2579</v>
      </c>
      <c r="C4025" s="31" t="s">
        <v>2406</v>
      </c>
      <c r="D4025" s="41">
        <v>22.679023192999999</v>
      </c>
      <c r="E4025" s="31" t="s">
        <v>2407</v>
      </c>
      <c r="F4025" s="35" t="str">
        <f>INDEX('Crosswalk Particulates'!$B:$B,MATCH('2017 EPA Data'!A4025,'Crosswalk Particulates'!$A:$A,0))</f>
        <v>Commercial Buildings Sector</v>
      </c>
      <c r="G4025" s="39">
        <f>INDEX('Crosswalk Particulates'!$E:$E,MATCH('2017 EPA Data'!$B4025,'Crosswalk Particulates'!$D:$D,0))</f>
        <v>0</v>
      </c>
      <c r="H4025" s="50">
        <f t="shared" si="62"/>
        <v>0</v>
      </c>
    </row>
    <row r="4026" spans="1:8" hidden="1">
      <c r="A4026" s="31" t="s">
        <v>2471</v>
      </c>
      <c r="B4026" s="31" t="s">
        <v>2526</v>
      </c>
      <c r="C4026" s="31" t="s">
        <v>2406</v>
      </c>
      <c r="D4026" s="41">
        <v>22.63811418568946</v>
      </c>
      <c r="E4026" s="31" t="s">
        <v>2407</v>
      </c>
      <c r="F4026" s="35" t="str">
        <f>INDEX('Crosswalk Particulates'!$B:$B,MATCH('2017 EPA Data'!A4026,'Crosswalk Particulates'!$A:$A,0))</f>
        <v>Commercial Buildings Sector</v>
      </c>
      <c r="G4026" s="39">
        <f>INDEX('Crosswalk Particulates'!$E:$E,MATCH('2017 EPA Data'!$B4026,'Crosswalk Particulates'!$D:$D,0))</f>
        <v>0</v>
      </c>
      <c r="H4026" s="50">
        <f t="shared" si="62"/>
        <v>0</v>
      </c>
    </row>
    <row r="4027" spans="1:8" hidden="1">
      <c r="A4027" s="31" t="s">
        <v>2496</v>
      </c>
      <c r="B4027" s="31" t="s">
        <v>2588</v>
      </c>
      <c r="C4027" s="31" t="s">
        <v>2406</v>
      </c>
      <c r="D4027" s="41">
        <v>22.405421</v>
      </c>
      <c r="E4027" s="31" t="s">
        <v>2407</v>
      </c>
      <c r="F4027" s="35" t="str">
        <f>INDEX('Crosswalk Particulates'!$B:$B,MATCH('2017 EPA Data'!A4027,'Crosswalk Particulates'!$A:$A,0))</f>
        <v>process-cement-industry</v>
      </c>
      <c r="G4027" s="39">
        <f>INDEX('Crosswalk Particulates'!$E:$E,MATCH('2017 EPA Data'!$B4027,'Crosswalk Particulates'!$D:$D,0))</f>
        <v>0</v>
      </c>
      <c r="H4027" s="50">
        <f t="shared" si="62"/>
        <v>0</v>
      </c>
    </row>
    <row r="4028" spans="1:8" hidden="1">
      <c r="A4028" s="31" t="s">
        <v>2441</v>
      </c>
      <c r="B4028" s="31" t="s">
        <v>2519</v>
      </c>
      <c r="D4028" s="41">
        <v>22.289909105521499</v>
      </c>
      <c r="E4028" s="31" t="s">
        <v>2411</v>
      </c>
      <c r="F4028" s="35" t="str">
        <f>INDEX('Crosswalk Particulates'!$B:$B,MATCH('2017 EPA Data'!A4028,'Crosswalk Particulates'!$A:$A,0))</f>
        <v>process-agriculture-industry</v>
      </c>
      <c r="G4028" s="39">
        <f>INDEX('Crosswalk Particulates'!$E:$E,MATCH('2017 EPA Data'!$B4028,'Crosswalk Particulates'!$D:$D,0))</f>
        <v>0</v>
      </c>
      <c r="H4028" s="50">
        <f t="shared" si="62"/>
        <v>20221089.444458913</v>
      </c>
    </row>
    <row r="4029" spans="1:8" hidden="1">
      <c r="A4029" s="31" t="s">
        <v>2481</v>
      </c>
      <c r="B4029" s="31" t="s">
        <v>2578</v>
      </c>
      <c r="C4029" s="31" t="s">
        <v>2406</v>
      </c>
      <c r="D4029" s="41">
        <v>22.273199999999999</v>
      </c>
      <c r="E4029" s="31" t="s">
        <v>2407</v>
      </c>
      <c r="F4029" s="35" t="str">
        <f>INDEX('Crosswalk Particulates'!$B:$B,MATCH('2017 EPA Data'!A4029,'Crosswalk Particulates'!$A:$A,0))</f>
        <v>process-ngps-industry</v>
      </c>
      <c r="G4029" s="39">
        <f>INDEX('Crosswalk Particulates'!$E:$E,MATCH('2017 EPA Data'!$B4029,'Crosswalk Particulates'!$D:$D,0))</f>
        <v>0</v>
      </c>
      <c r="H4029" s="50">
        <f t="shared" si="62"/>
        <v>0</v>
      </c>
    </row>
    <row r="4030" spans="1:8" hidden="1">
      <c r="A4030" s="31" t="s">
        <v>2454</v>
      </c>
      <c r="B4030" s="31" t="s">
        <v>2525</v>
      </c>
      <c r="C4030" s="31" t="s">
        <v>2406</v>
      </c>
      <c r="D4030" s="41">
        <v>22.2680845793491</v>
      </c>
      <c r="E4030" s="31" t="s">
        <v>2407</v>
      </c>
      <c r="F4030" s="35" t="str">
        <f>INDEX('Crosswalk Particulates'!$B:$B,MATCH('2017 EPA Data'!A4030,'Crosswalk Particulates'!$A:$A,0))</f>
        <v>Electricity Sector</v>
      </c>
      <c r="G4030" s="39">
        <f>INDEX('Crosswalk Particulates'!$E:$E,MATCH('2017 EPA Data'!$B4030,'Crosswalk Particulates'!$D:$D,0))</f>
        <v>0</v>
      </c>
      <c r="H4030" s="50">
        <f t="shared" si="62"/>
        <v>0</v>
      </c>
    </row>
    <row r="4031" spans="1:8" hidden="1">
      <c r="A4031" s="31" t="s">
        <v>2471</v>
      </c>
      <c r="B4031" s="31" t="s">
        <v>2564</v>
      </c>
      <c r="C4031" s="31" t="s">
        <v>2406</v>
      </c>
      <c r="D4031" s="41">
        <v>22.21833797646531</v>
      </c>
      <c r="E4031" s="31" t="s">
        <v>2407</v>
      </c>
      <c r="F4031" s="35" t="str">
        <f>INDEX('Crosswalk Particulates'!$B:$B,MATCH('2017 EPA Data'!A4031,'Crosswalk Particulates'!$A:$A,0))</f>
        <v>Commercial Buildings Sector</v>
      </c>
      <c r="G4031" s="39">
        <f>INDEX('Crosswalk Particulates'!$E:$E,MATCH('2017 EPA Data'!$B4031,'Crosswalk Particulates'!$D:$D,0))</f>
        <v>0</v>
      </c>
      <c r="H4031" s="50">
        <f t="shared" si="62"/>
        <v>0</v>
      </c>
    </row>
    <row r="4032" spans="1:8" hidden="1">
      <c r="A4032" s="31" t="s">
        <v>2435</v>
      </c>
      <c r="B4032" s="31" t="s">
        <v>2619</v>
      </c>
      <c r="C4032" s="31" t="s">
        <v>2406</v>
      </c>
      <c r="D4032" s="41">
        <v>22.207405718290001</v>
      </c>
      <c r="E4032" s="31" t="s">
        <v>2407</v>
      </c>
      <c r="F4032" s="35" t="str">
        <f>INDEX('Crosswalk Particulates'!$B:$B,MATCH('2017 EPA Data'!A4032,'Crosswalk Particulates'!$A:$A,0))</f>
        <v>process-other-industry</v>
      </c>
      <c r="G4032" s="39">
        <f>INDEX('Crosswalk Particulates'!$E:$E,MATCH('2017 EPA Data'!$B4032,'Crosswalk Particulates'!$D:$D,0))</f>
        <v>0</v>
      </c>
      <c r="H4032" s="50">
        <f t="shared" si="62"/>
        <v>0</v>
      </c>
    </row>
    <row r="4033" spans="1:8" hidden="1">
      <c r="A4033" s="31" t="s">
        <v>2452</v>
      </c>
      <c r="B4033" s="31" t="s">
        <v>2526</v>
      </c>
      <c r="C4033" s="31" t="s">
        <v>2406</v>
      </c>
      <c r="D4033" s="41">
        <v>21.864658614734296</v>
      </c>
      <c r="E4033" s="31" t="s">
        <v>2407</v>
      </c>
      <c r="F4033" s="35" t="str">
        <f>INDEX('Crosswalk Particulates'!$B:$B,MATCH('2017 EPA Data'!A4033,'Crosswalk Particulates'!$A:$A,0))</f>
        <v>Other-EPA</v>
      </c>
      <c r="G4033" s="39">
        <f>INDEX('Crosswalk Particulates'!$E:$E,MATCH('2017 EPA Data'!$B4033,'Crosswalk Particulates'!$D:$D,0))</f>
        <v>0</v>
      </c>
      <c r="H4033" s="50">
        <f t="shared" si="62"/>
        <v>0</v>
      </c>
    </row>
    <row r="4034" spans="1:8" hidden="1">
      <c r="A4034" s="31" t="s">
        <v>2467</v>
      </c>
      <c r="B4034" s="31" t="s">
        <v>2674</v>
      </c>
      <c r="C4034" s="31" t="s">
        <v>2406</v>
      </c>
      <c r="D4034" s="41">
        <v>21.853919999999999</v>
      </c>
      <c r="E4034" s="31" t="s">
        <v>2407</v>
      </c>
      <c r="F4034" s="35" t="str">
        <f>INDEX('Crosswalk Particulates'!$B:$B,MATCH('2017 EPA Data'!A4034,'Crosswalk Particulates'!$A:$A,0))</f>
        <v>process-chemicals-industry</v>
      </c>
      <c r="G4034" s="39">
        <f>INDEX('Crosswalk Particulates'!$E:$E,MATCH('2017 EPA Data'!$B4034,'Crosswalk Particulates'!$D:$D,0))</f>
        <v>0</v>
      </c>
      <c r="H4034" s="50">
        <f t="shared" si="62"/>
        <v>0</v>
      </c>
    </row>
    <row r="4035" spans="1:8" hidden="1">
      <c r="A4035" s="31" t="s">
        <v>2496</v>
      </c>
      <c r="B4035" s="31" t="s">
        <v>2648</v>
      </c>
      <c r="C4035" s="31" t="s">
        <v>2406</v>
      </c>
      <c r="D4035" s="41">
        <v>21.8</v>
      </c>
      <c r="E4035" s="31" t="s">
        <v>2407</v>
      </c>
      <c r="F4035" s="35" t="str">
        <f>INDEX('Crosswalk Particulates'!$B:$B,MATCH('2017 EPA Data'!A4035,'Crosswalk Particulates'!$A:$A,0))</f>
        <v>process-cement-industry</v>
      </c>
      <c r="G4035" s="39">
        <f>INDEX('Crosswalk Particulates'!$E:$E,MATCH('2017 EPA Data'!$B4035,'Crosswalk Particulates'!$D:$D,0))</f>
        <v>0</v>
      </c>
      <c r="H4035" s="50">
        <f t="shared" si="62"/>
        <v>0</v>
      </c>
    </row>
    <row r="4036" spans="1:8" hidden="1">
      <c r="A4036" s="31" t="s">
        <v>2408</v>
      </c>
      <c r="B4036" s="31" t="s">
        <v>2724</v>
      </c>
      <c r="C4036" s="31" t="s">
        <v>2406</v>
      </c>
      <c r="D4036" s="41">
        <v>21.64</v>
      </c>
      <c r="E4036" s="31" t="s">
        <v>2407</v>
      </c>
      <c r="F4036" s="35" t="str">
        <f>INDEX('Crosswalk Particulates'!$B:$B,MATCH('2017 EPA Data'!A4036,'Crosswalk Particulates'!$A:$A,0))</f>
        <v>process-other-industry</v>
      </c>
      <c r="G4036" s="39">
        <f>INDEX('Crosswalk Particulates'!$E:$E,MATCH('2017 EPA Data'!$B4036,'Crosswalk Particulates'!$D:$D,0))</f>
        <v>0</v>
      </c>
      <c r="H4036" s="50">
        <f t="shared" ref="H4036:H4099" si="63">IF(E4036="TON",D4036/metricton_to_shortton,0)*10^6</f>
        <v>0</v>
      </c>
    </row>
    <row r="4037" spans="1:8" hidden="1">
      <c r="A4037" s="31" t="s">
        <v>2467</v>
      </c>
      <c r="B4037" s="31" t="s">
        <v>2587</v>
      </c>
      <c r="C4037" s="31" t="s">
        <v>2410</v>
      </c>
      <c r="D4037" s="41">
        <v>21.625236910049999</v>
      </c>
      <c r="E4037" s="31" t="s">
        <v>2411</v>
      </c>
      <c r="F4037" s="35" t="str">
        <f>INDEX('Crosswalk Particulates'!$B:$B,MATCH('2017 EPA Data'!A4037,'Crosswalk Particulates'!$A:$A,0))</f>
        <v>process-chemicals-industry</v>
      </c>
      <c r="G4037" s="39" t="str">
        <f>INDEX('Crosswalk Particulates'!$E:$E,MATCH('2017 EPA Data'!$B4037,'Crosswalk Particulates'!$D:$D,0))</f>
        <v>N2O</v>
      </c>
      <c r="H4037" s="50">
        <f t="shared" si="63"/>
        <v>19618108.254529126</v>
      </c>
    </row>
    <row r="4038" spans="1:8" hidden="1">
      <c r="A4038" s="31" t="s">
        <v>2481</v>
      </c>
      <c r="B4038" s="31" t="s">
        <v>2645</v>
      </c>
      <c r="C4038" s="31" t="s">
        <v>2406</v>
      </c>
      <c r="D4038" s="41">
        <v>21.596</v>
      </c>
      <c r="E4038" s="31" t="s">
        <v>2407</v>
      </c>
      <c r="F4038" s="35" t="str">
        <f>INDEX('Crosswalk Particulates'!$B:$B,MATCH('2017 EPA Data'!A4038,'Crosswalk Particulates'!$A:$A,0))</f>
        <v>process-ngps-industry</v>
      </c>
      <c r="G4038" s="39">
        <f>INDEX('Crosswalk Particulates'!$E:$E,MATCH('2017 EPA Data'!$B4038,'Crosswalk Particulates'!$D:$D,0))</f>
        <v>0</v>
      </c>
      <c r="H4038" s="50">
        <f t="shared" si="63"/>
        <v>0</v>
      </c>
    </row>
    <row r="4039" spans="1:8" hidden="1">
      <c r="A4039" s="31" t="s">
        <v>2481</v>
      </c>
      <c r="B4039" s="31" t="s">
        <v>2620</v>
      </c>
      <c r="C4039" s="31" t="s">
        <v>2406</v>
      </c>
      <c r="D4039" s="41">
        <v>21.478000000000002</v>
      </c>
      <c r="E4039" s="31" t="s">
        <v>2407</v>
      </c>
      <c r="F4039" s="35" t="str">
        <f>INDEX('Crosswalk Particulates'!$B:$B,MATCH('2017 EPA Data'!A4039,'Crosswalk Particulates'!$A:$A,0))</f>
        <v>process-ngps-industry</v>
      </c>
      <c r="G4039" s="39">
        <f>INDEX('Crosswalk Particulates'!$E:$E,MATCH('2017 EPA Data'!$B4039,'Crosswalk Particulates'!$D:$D,0))</f>
        <v>0</v>
      </c>
      <c r="H4039" s="50">
        <f t="shared" si="63"/>
        <v>0</v>
      </c>
    </row>
    <row r="4040" spans="1:8" hidden="1">
      <c r="A4040" s="31" t="s">
        <v>2461</v>
      </c>
      <c r="B4040" s="31" t="s">
        <v>2479</v>
      </c>
      <c r="C4040" s="31" t="s">
        <v>2446</v>
      </c>
      <c r="D4040" s="41">
        <v>21.467068999999999</v>
      </c>
      <c r="E4040" s="31" t="s">
        <v>2411</v>
      </c>
      <c r="F4040" s="35" t="str">
        <f>INDEX('Crosswalk Particulates'!$B:$B,MATCH('2017 EPA Data'!A4040,'Crosswalk Particulates'!$A:$A,0))</f>
        <v>process-other-industry</v>
      </c>
      <c r="G4040" s="39" t="str">
        <f>INDEX('Crosswalk Particulates'!$E:$E,MATCH('2017 EPA Data'!$B4040,'Crosswalk Particulates'!$D:$D,0))</f>
        <v>PM10</v>
      </c>
      <c r="H4040" s="50">
        <f t="shared" si="63"/>
        <v>19474620.569531258</v>
      </c>
    </row>
    <row r="4041" spans="1:8" hidden="1">
      <c r="A4041" s="31" t="s">
        <v>2538</v>
      </c>
      <c r="B4041" s="31" t="s">
        <v>2614</v>
      </c>
      <c r="C4041" s="31" t="s">
        <v>2406</v>
      </c>
      <c r="D4041" s="41">
        <v>21.44</v>
      </c>
      <c r="E4041" s="31" t="s">
        <v>2407</v>
      </c>
      <c r="F4041" s="35" t="str">
        <f>INDEX('Crosswalk Particulates'!$B:$B,MATCH('2017 EPA Data'!A4041,'Crosswalk Particulates'!$A:$A,0))</f>
        <v>Electricity Sector</v>
      </c>
      <c r="G4041" s="39">
        <f>INDEX('Crosswalk Particulates'!$E:$E,MATCH('2017 EPA Data'!$B4041,'Crosswalk Particulates'!$D:$D,0))</f>
        <v>0</v>
      </c>
      <c r="H4041" s="50">
        <f t="shared" si="63"/>
        <v>0</v>
      </c>
    </row>
    <row r="4042" spans="1:8" hidden="1">
      <c r="A4042" s="31" t="s">
        <v>2461</v>
      </c>
      <c r="B4042" s="31" t="s">
        <v>2499</v>
      </c>
      <c r="C4042" s="31" t="s">
        <v>2446</v>
      </c>
      <c r="D4042" s="41">
        <v>21.382128000000002</v>
      </c>
      <c r="E4042" s="31" t="s">
        <v>2411</v>
      </c>
      <c r="F4042" s="35" t="str">
        <f>INDEX('Crosswalk Particulates'!$B:$B,MATCH('2017 EPA Data'!A4042,'Crosswalk Particulates'!$A:$A,0))</f>
        <v>process-other-industry</v>
      </c>
      <c r="G4042" s="39" t="str">
        <f>INDEX('Crosswalk Particulates'!$E:$E,MATCH('2017 EPA Data'!$B4042,'Crosswalk Particulates'!$D:$D,0))</f>
        <v>PM25</v>
      </c>
      <c r="H4042" s="50">
        <f t="shared" si="63"/>
        <v>19397563.298890512</v>
      </c>
    </row>
    <row r="4043" spans="1:8" hidden="1">
      <c r="A4043" s="31" t="s">
        <v>2474</v>
      </c>
      <c r="B4043" s="31" t="s">
        <v>2621</v>
      </c>
      <c r="D4043" s="41">
        <v>21.340002045671952</v>
      </c>
      <c r="E4043" s="31" t="s">
        <v>2411</v>
      </c>
      <c r="F4043" s="35" t="str">
        <f>INDEX('Crosswalk Particulates'!$B:$B,MATCH('2017 EPA Data'!A4043,'Crosswalk Particulates'!$A:$A,0))</f>
        <v>process-other-industry</v>
      </c>
      <c r="G4043" s="39">
        <f>INDEX('Crosswalk Particulates'!$E:$E,MATCH('2017 EPA Data'!$B4043,'Crosswalk Particulates'!$D:$D,0))</f>
        <v>0</v>
      </c>
      <c r="H4043" s="50">
        <f t="shared" si="63"/>
        <v>19359347.230517689</v>
      </c>
    </row>
    <row r="4044" spans="1:8" hidden="1">
      <c r="A4044" s="31" t="s">
        <v>2461</v>
      </c>
      <c r="B4044" s="31" t="s">
        <v>2550</v>
      </c>
      <c r="C4044" s="31" t="s">
        <v>2406</v>
      </c>
      <c r="D4044" s="41">
        <v>21.22</v>
      </c>
      <c r="E4044" s="31" t="s">
        <v>2407</v>
      </c>
      <c r="F4044" s="35" t="str">
        <f>INDEX('Crosswalk Particulates'!$B:$B,MATCH('2017 EPA Data'!A4044,'Crosswalk Particulates'!$A:$A,0))</f>
        <v>process-other-industry</v>
      </c>
      <c r="G4044" s="39">
        <f>INDEX('Crosswalk Particulates'!$E:$E,MATCH('2017 EPA Data'!$B4044,'Crosswalk Particulates'!$D:$D,0))</f>
        <v>0</v>
      </c>
      <c r="H4044" s="50">
        <f t="shared" si="63"/>
        <v>0</v>
      </c>
    </row>
    <row r="4045" spans="1:8" hidden="1">
      <c r="A4045" s="31" t="s">
        <v>2408</v>
      </c>
      <c r="B4045" s="31" t="s">
        <v>2533</v>
      </c>
      <c r="C4045" s="31" t="s">
        <v>2406</v>
      </c>
      <c r="D4045" s="41">
        <v>21.2</v>
      </c>
      <c r="E4045" s="31" t="s">
        <v>2407</v>
      </c>
      <c r="F4045" s="35" t="str">
        <f>INDEX('Crosswalk Particulates'!$B:$B,MATCH('2017 EPA Data'!A4045,'Crosswalk Particulates'!$A:$A,0))</f>
        <v>process-other-industry</v>
      </c>
      <c r="G4045" s="39">
        <f>INDEX('Crosswalk Particulates'!$E:$E,MATCH('2017 EPA Data'!$B4045,'Crosswalk Particulates'!$D:$D,0))</f>
        <v>0</v>
      </c>
      <c r="H4045" s="50">
        <f t="shared" si="63"/>
        <v>0</v>
      </c>
    </row>
    <row r="4046" spans="1:8" hidden="1">
      <c r="A4046" s="31" t="s">
        <v>2419</v>
      </c>
      <c r="B4046" s="31" t="s">
        <v>2449</v>
      </c>
      <c r="C4046" s="31" t="s">
        <v>2446</v>
      </c>
      <c r="D4046" s="41">
        <v>21.191845964999999</v>
      </c>
      <c r="E4046" s="31" t="s">
        <v>2411</v>
      </c>
      <c r="F4046" s="35" t="str">
        <f>INDEX('Crosswalk Particulates'!$B:$B,MATCH('2017 EPA Data'!A4046,'Crosswalk Particulates'!$A:$A,0))</f>
        <v>process-other-industry</v>
      </c>
      <c r="G4046" s="39" t="str">
        <f>INDEX('Crosswalk Particulates'!$E:$E,MATCH('2017 EPA Data'!$B4046,'Crosswalk Particulates'!$D:$D,0))</f>
        <v>CO</v>
      </c>
      <c r="H4046" s="50">
        <f t="shared" si="63"/>
        <v>19224942.135152545</v>
      </c>
    </row>
    <row r="4047" spans="1:8" hidden="1">
      <c r="A4047" s="31" t="s">
        <v>2612</v>
      </c>
      <c r="B4047" s="31" t="s">
        <v>2642</v>
      </c>
      <c r="D4047" s="41">
        <v>21.166312009682699</v>
      </c>
      <c r="E4047" s="31" t="s">
        <v>2411</v>
      </c>
      <c r="F4047" s="35" t="str">
        <f>INDEX('Crosswalk Particulates'!$B:$B,MATCH('2017 EPA Data'!A4047,'Crosswalk Particulates'!$A:$A,0))</f>
        <v>Residential Buildings Sector</v>
      </c>
      <c r="G4047" s="39">
        <f>INDEX('Crosswalk Particulates'!$E:$E,MATCH('2017 EPA Data'!$B4047,'Crosswalk Particulates'!$D:$D,0))</f>
        <v>0</v>
      </c>
      <c r="H4047" s="50">
        <f t="shared" si="63"/>
        <v>19201778.092988994</v>
      </c>
    </row>
    <row r="4048" spans="1:8" hidden="1">
      <c r="A4048" s="31" t="s">
        <v>2431</v>
      </c>
      <c r="B4048" s="31" t="s">
        <v>2463</v>
      </c>
      <c r="C4048" s="31" t="s">
        <v>2406</v>
      </c>
      <c r="D4048" s="41">
        <v>21.032794500000001</v>
      </c>
      <c r="E4048" s="31" t="s">
        <v>2407</v>
      </c>
      <c r="F4048" s="35" t="str">
        <f>INDEX('Crosswalk Particulates'!$B:$B,MATCH('2017 EPA Data'!A4048,'Crosswalk Particulates'!$A:$A,0))</f>
        <v>process-ngps-industry</v>
      </c>
      <c r="G4048" s="39">
        <f>INDEX('Crosswalk Particulates'!$E:$E,MATCH('2017 EPA Data'!$B4048,'Crosswalk Particulates'!$D:$D,0))</f>
        <v>0</v>
      </c>
      <c r="H4048" s="50">
        <f t="shared" si="63"/>
        <v>0</v>
      </c>
    </row>
    <row r="4049" spans="1:8" hidden="1">
      <c r="A4049" s="31" t="s">
        <v>2431</v>
      </c>
      <c r="B4049" s="31" t="s">
        <v>2640</v>
      </c>
      <c r="C4049" s="31" t="s">
        <v>2406</v>
      </c>
      <c r="D4049" s="41">
        <v>21.001673595025672</v>
      </c>
      <c r="E4049" s="31" t="s">
        <v>2407</v>
      </c>
      <c r="F4049" s="35" t="str">
        <f>INDEX('Crosswalk Particulates'!$B:$B,MATCH('2017 EPA Data'!A4049,'Crosswalk Particulates'!$A:$A,0))</f>
        <v>process-ngps-industry</v>
      </c>
      <c r="G4049" s="39">
        <f>INDEX('Crosswalk Particulates'!$E:$E,MATCH('2017 EPA Data'!$B4049,'Crosswalk Particulates'!$D:$D,0))</f>
        <v>0</v>
      </c>
      <c r="H4049" s="50">
        <f t="shared" si="63"/>
        <v>0</v>
      </c>
    </row>
    <row r="4050" spans="1:8" hidden="1">
      <c r="A4050" s="31" t="s">
        <v>2473</v>
      </c>
      <c r="B4050" s="31" t="s">
        <v>2639</v>
      </c>
      <c r="C4050" s="31" t="s">
        <v>2406</v>
      </c>
      <c r="D4050" s="41">
        <v>20.912712014749999</v>
      </c>
      <c r="E4050" s="31" t="s">
        <v>2407</v>
      </c>
      <c r="F4050" s="35" t="str">
        <f>INDEX('Crosswalk Particulates'!$B:$B,MATCH('2017 EPA Data'!A4050,'Crosswalk Particulates'!$A:$A,0))</f>
        <v>Electricity Sector</v>
      </c>
      <c r="G4050" s="39">
        <f>INDEX('Crosswalk Particulates'!$E:$E,MATCH('2017 EPA Data'!$B4050,'Crosswalk Particulates'!$D:$D,0))</f>
        <v>0</v>
      </c>
      <c r="H4050" s="50">
        <f t="shared" si="63"/>
        <v>0</v>
      </c>
    </row>
    <row r="4051" spans="1:8" hidden="1">
      <c r="A4051" s="31" t="s">
        <v>2473</v>
      </c>
      <c r="B4051" s="31" t="s">
        <v>2672</v>
      </c>
      <c r="C4051" s="31" t="s">
        <v>2406</v>
      </c>
      <c r="D4051" s="41">
        <v>20.845790000000001</v>
      </c>
      <c r="E4051" s="31" t="s">
        <v>2407</v>
      </c>
      <c r="F4051" s="35" t="str">
        <f>INDEX('Crosswalk Particulates'!$B:$B,MATCH('2017 EPA Data'!A4051,'Crosswalk Particulates'!$A:$A,0))</f>
        <v>Electricity Sector</v>
      </c>
      <c r="G4051" s="39">
        <f>INDEX('Crosswalk Particulates'!$E:$E,MATCH('2017 EPA Data'!$B4051,'Crosswalk Particulates'!$D:$D,0))</f>
        <v>0</v>
      </c>
      <c r="H4051" s="50">
        <f t="shared" si="63"/>
        <v>0</v>
      </c>
    </row>
    <row r="4052" spans="1:8" hidden="1">
      <c r="A4052" s="31" t="s">
        <v>2518</v>
      </c>
      <c r="B4052" s="31" t="s">
        <v>2551</v>
      </c>
      <c r="C4052" s="31" t="s">
        <v>2406</v>
      </c>
      <c r="D4052" s="41">
        <v>20.623886628000001</v>
      </c>
      <c r="E4052" s="31" t="s">
        <v>2407</v>
      </c>
      <c r="F4052" s="35" t="str">
        <f>INDEX('Crosswalk Particulates'!$B:$B,MATCH('2017 EPA Data'!A4052,'Crosswalk Particulates'!$A:$A,0))</f>
        <v>industry-fuel-oil</v>
      </c>
      <c r="G4052" s="39">
        <f>INDEX('Crosswalk Particulates'!$E:$E,MATCH('2017 EPA Data'!$B4052,'Crosswalk Particulates'!$D:$D,0))</f>
        <v>0</v>
      </c>
      <c r="H4052" s="50">
        <f t="shared" si="63"/>
        <v>0</v>
      </c>
    </row>
    <row r="4053" spans="1:8" hidden="1">
      <c r="A4053" s="31" t="s">
        <v>2558</v>
      </c>
      <c r="B4053" s="31" t="s">
        <v>2584</v>
      </c>
      <c r="C4053" s="31" t="s">
        <v>2406</v>
      </c>
      <c r="D4053" s="41">
        <v>20.60882254877</v>
      </c>
      <c r="E4053" s="31" t="s">
        <v>2407</v>
      </c>
      <c r="F4053" s="35" t="str">
        <f>INDEX('Crosswalk Particulates'!$B:$B,MATCH('2017 EPA Data'!A4053,'Crosswalk Particulates'!$A:$A,0))</f>
        <v>Commercial Buildings Sector</v>
      </c>
      <c r="G4053" s="39">
        <f>INDEX('Crosswalk Particulates'!$E:$E,MATCH('2017 EPA Data'!$B4053,'Crosswalk Particulates'!$D:$D,0))</f>
        <v>0</v>
      </c>
      <c r="H4053" s="50">
        <f t="shared" si="63"/>
        <v>0</v>
      </c>
    </row>
    <row r="4054" spans="1:8" hidden="1">
      <c r="A4054" s="31" t="s">
        <v>2491</v>
      </c>
      <c r="B4054" s="31" t="s">
        <v>2661</v>
      </c>
      <c r="C4054" s="31" t="s">
        <v>2406</v>
      </c>
      <c r="D4054" s="41">
        <v>20.6</v>
      </c>
      <c r="E4054" s="31" t="s">
        <v>2407</v>
      </c>
      <c r="F4054" s="35" t="str">
        <f>INDEX('Crosswalk Particulates'!$B:$B,MATCH('2017 EPA Data'!A4054,'Crosswalk Particulates'!$A:$A,0))</f>
        <v>process-other-industry</v>
      </c>
      <c r="G4054" s="39">
        <f>INDEX('Crosswalk Particulates'!$E:$E,MATCH('2017 EPA Data'!$B4054,'Crosswalk Particulates'!$D:$D,0))</f>
        <v>0</v>
      </c>
      <c r="H4054" s="50">
        <f t="shared" si="63"/>
        <v>0</v>
      </c>
    </row>
    <row r="4055" spans="1:8" hidden="1">
      <c r="A4055" s="31" t="s">
        <v>2481</v>
      </c>
      <c r="B4055" s="31" t="s">
        <v>2594</v>
      </c>
      <c r="C4055" s="31" t="s">
        <v>2406</v>
      </c>
      <c r="D4055" s="41">
        <v>20.519302</v>
      </c>
      <c r="E4055" s="31" t="s">
        <v>2407</v>
      </c>
      <c r="F4055" s="35" t="str">
        <f>INDEX('Crosswalk Particulates'!$B:$B,MATCH('2017 EPA Data'!A4055,'Crosswalk Particulates'!$A:$A,0))</f>
        <v>process-ngps-industry</v>
      </c>
      <c r="G4055" s="39">
        <f>INDEX('Crosswalk Particulates'!$E:$E,MATCH('2017 EPA Data'!$B4055,'Crosswalk Particulates'!$D:$D,0))</f>
        <v>0</v>
      </c>
      <c r="H4055" s="50">
        <f t="shared" si="63"/>
        <v>0</v>
      </c>
    </row>
    <row r="4056" spans="1:8" hidden="1">
      <c r="A4056" s="31" t="s">
        <v>2461</v>
      </c>
      <c r="B4056" s="31" t="s">
        <v>2466</v>
      </c>
      <c r="C4056" s="31" t="s">
        <v>2406</v>
      </c>
      <c r="D4056" s="41">
        <v>20.399999999999999</v>
      </c>
      <c r="E4056" s="31" t="s">
        <v>2407</v>
      </c>
      <c r="F4056" s="35" t="str">
        <f>INDEX('Crosswalk Particulates'!$B:$B,MATCH('2017 EPA Data'!A4056,'Crosswalk Particulates'!$A:$A,0))</f>
        <v>process-other-industry</v>
      </c>
      <c r="G4056" s="39">
        <f>INDEX('Crosswalk Particulates'!$E:$E,MATCH('2017 EPA Data'!$B4056,'Crosswalk Particulates'!$D:$D,0))</f>
        <v>0</v>
      </c>
      <c r="H4056" s="50">
        <f t="shared" si="63"/>
        <v>0</v>
      </c>
    </row>
    <row r="4057" spans="1:8" hidden="1">
      <c r="A4057" s="31" t="s">
        <v>2518</v>
      </c>
      <c r="B4057" s="31" t="s">
        <v>2457</v>
      </c>
      <c r="C4057" s="31" t="s">
        <v>2406</v>
      </c>
      <c r="D4057" s="41">
        <v>20.348911841189999</v>
      </c>
      <c r="E4057" s="31" t="s">
        <v>2407</v>
      </c>
      <c r="F4057" s="35" t="str">
        <f>INDEX('Crosswalk Particulates'!$B:$B,MATCH('2017 EPA Data'!A4057,'Crosswalk Particulates'!$A:$A,0))</f>
        <v>industry-fuel-oil</v>
      </c>
      <c r="G4057" s="39">
        <f>INDEX('Crosswalk Particulates'!$E:$E,MATCH('2017 EPA Data'!$B4057,'Crosswalk Particulates'!$D:$D,0))</f>
        <v>0</v>
      </c>
      <c r="H4057" s="50">
        <f t="shared" si="63"/>
        <v>0</v>
      </c>
    </row>
    <row r="4058" spans="1:8" hidden="1">
      <c r="A4058" s="31" t="s">
        <v>2436</v>
      </c>
      <c r="B4058" s="31" t="s">
        <v>2551</v>
      </c>
      <c r="C4058" s="31" t="s">
        <v>2406</v>
      </c>
      <c r="D4058" s="41">
        <v>20.344048898764001</v>
      </c>
      <c r="E4058" s="31" t="s">
        <v>2407</v>
      </c>
      <c r="F4058" s="35" t="str">
        <f>INDEX('Crosswalk Particulates'!$B:$B,MATCH('2017 EPA Data'!A4058,'Crosswalk Particulates'!$A:$A,0))</f>
        <v>process-other-industry</v>
      </c>
      <c r="G4058" s="39">
        <f>INDEX('Crosswalk Particulates'!$E:$E,MATCH('2017 EPA Data'!$B4058,'Crosswalk Particulates'!$D:$D,0))</f>
        <v>0</v>
      </c>
      <c r="H4058" s="50">
        <f t="shared" si="63"/>
        <v>0</v>
      </c>
    </row>
    <row r="4059" spans="1:8" hidden="1">
      <c r="A4059" s="31" t="s">
        <v>2558</v>
      </c>
      <c r="B4059" s="31" t="s">
        <v>2575</v>
      </c>
      <c r="C4059" s="31" t="s">
        <v>2406</v>
      </c>
      <c r="D4059" s="41">
        <v>20.32509179632244</v>
      </c>
      <c r="E4059" s="31" t="s">
        <v>2407</v>
      </c>
      <c r="F4059" s="35" t="str">
        <f>INDEX('Crosswalk Particulates'!$B:$B,MATCH('2017 EPA Data'!A4059,'Crosswalk Particulates'!$A:$A,0))</f>
        <v>Commercial Buildings Sector</v>
      </c>
      <c r="G4059" s="39">
        <f>INDEX('Crosswalk Particulates'!$E:$E,MATCH('2017 EPA Data'!$B4059,'Crosswalk Particulates'!$D:$D,0))</f>
        <v>0</v>
      </c>
      <c r="H4059" s="50">
        <f t="shared" si="63"/>
        <v>0</v>
      </c>
    </row>
    <row r="4060" spans="1:8" hidden="1">
      <c r="A4060" s="31" t="s">
        <v>2518</v>
      </c>
      <c r="B4060" s="31" t="s">
        <v>2590</v>
      </c>
      <c r="C4060" s="31" t="s">
        <v>2406</v>
      </c>
      <c r="D4060" s="41">
        <v>20.30504504</v>
      </c>
      <c r="E4060" s="31" t="s">
        <v>2407</v>
      </c>
      <c r="F4060" s="35" t="str">
        <f>INDEX('Crosswalk Particulates'!$B:$B,MATCH('2017 EPA Data'!A4060,'Crosswalk Particulates'!$A:$A,0))</f>
        <v>industry-fuel-oil</v>
      </c>
      <c r="G4060" s="39">
        <f>INDEX('Crosswalk Particulates'!$E:$E,MATCH('2017 EPA Data'!$B4060,'Crosswalk Particulates'!$D:$D,0))</f>
        <v>0</v>
      </c>
      <c r="H4060" s="50">
        <f t="shared" si="63"/>
        <v>0</v>
      </c>
    </row>
    <row r="4061" spans="1:8" hidden="1">
      <c r="A4061" s="31" t="s">
        <v>2553</v>
      </c>
      <c r="B4061" s="31" t="s">
        <v>2451</v>
      </c>
      <c r="C4061" s="31" t="s">
        <v>2406</v>
      </c>
      <c r="D4061" s="41">
        <v>20.023695417599999</v>
      </c>
      <c r="E4061" s="31" t="s">
        <v>2407</v>
      </c>
      <c r="F4061" s="35" t="str">
        <f>INDEX('Crosswalk Particulates'!$B:$B,MATCH('2017 EPA Data'!A4061,'Crosswalk Particulates'!$A:$A,0))</f>
        <v>Commercial Buildings Sector</v>
      </c>
      <c r="G4061" s="39">
        <f>INDEX('Crosswalk Particulates'!$E:$E,MATCH('2017 EPA Data'!$B4061,'Crosswalk Particulates'!$D:$D,0))</f>
        <v>0</v>
      </c>
      <c r="H4061" s="50">
        <f t="shared" si="63"/>
        <v>0</v>
      </c>
    </row>
    <row r="4062" spans="1:8" hidden="1">
      <c r="A4062" s="31" t="s">
        <v>2436</v>
      </c>
      <c r="B4062" s="31" t="s">
        <v>2721</v>
      </c>
      <c r="C4062" s="31" t="s">
        <v>2406</v>
      </c>
      <c r="D4062" s="41">
        <v>20</v>
      </c>
      <c r="E4062" s="31" t="s">
        <v>2407</v>
      </c>
      <c r="F4062" s="35" t="str">
        <f>INDEX('Crosswalk Particulates'!$B:$B,MATCH('2017 EPA Data'!A4062,'Crosswalk Particulates'!$A:$A,0))</f>
        <v>process-other-industry</v>
      </c>
      <c r="G4062" s="39">
        <f>INDEX('Crosswalk Particulates'!$E:$E,MATCH('2017 EPA Data'!$B4062,'Crosswalk Particulates'!$D:$D,0))</f>
        <v>0</v>
      </c>
      <c r="H4062" s="50">
        <f t="shared" si="63"/>
        <v>0</v>
      </c>
    </row>
    <row r="4063" spans="1:8" hidden="1">
      <c r="A4063" s="31" t="s">
        <v>2485</v>
      </c>
      <c r="B4063" s="31" t="s">
        <v>2666</v>
      </c>
      <c r="C4063" s="31" t="s">
        <v>2406</v>
      </c>
      <c r="D4063" s="41">
        <v>20</v>
      </c>
      <c r="E4063" s="31" t="s">
        <v>2407</v>
      </c>
      <c r="F4063" s="35" t="str">
        <f>INDEX('Crosswalk Particulates'!$B:$B,MATCH('2017 EPA Data'!A4063,'Crosswalk Particulates'!$A:$A,0))</f>
        <v>industry-fuel-coal</v>
      </c>
      <c r="G4063" s="39">
        <f>INDEX('Crosswalk Particulates'!$E:$E,MATCH('2017 EPA Data'!$B4063,'Crosswalk Particulates'!$D:$D,0))</f>
        <v>0</v>
      </c>
      <c r="H4063" s="50">
        <f t="shared" si="63"/>
        <v>0</v>
      </c>
    </row>
    <row r="4064" spans="1:8" hidden="1">
      <c r="A4064" s="31" t="s">
        <v>2427</v>
      </c>
      <c r="B4064" s="31" t="s">
        <v>2576</v>
      </c>
      <c r="C4064" s="31" t="s">
        <v>2406</v>
      </c>
      <c r="D4064" s="41">
        <v>20</v>
      </c>
      <c r="E4064" s="31" t="s">
        <v>2407</v>
      </c>
      <c r="F4064" s="35" t="str">
        <f>INDEX('Crosswalk Particulates'!$B:$B,MATCH('2017 EPA Data'!A4064,'Crosswalk Particulates'!$A:$A,0))</f>
        <v>process-other-industry</v>
      </c>
      <c r="G4064" s="39">
        <f>INDEX('Crosswalk Particulates'!$E:$E,MATCH('2017 EPA Data'!$B4064,'Crosswalk Particulates'!$D:$D,0))</f>
        <v>0</v>
      </c>
      <c r="H4064" s="50">
        <f t="shared" si="63"/>
        <v>0</v>
      </c>
    </row>
    <row r="4065" spans="1:8" hidden="1">
      <c r="A4065" s="31" t="s">
        <v>2475</v>
      </c>
      <c r="B4065" s="31" t="s">
        <v>2655</v>
      </c>
      <c r="C4065" s="31" t="s">
        <v>2406</v>
      </c>
      <c r="D4065" s="41">
        <v>20</v>
      </c>
      <c r="E4065" s="31" t="s">
        <v>2407</v>
      </c>
      <c r="F4065" s="35" t="str">
        <f>INDEX('Crosswalk Particulates'!$B:$B,MATCH('2017 EPA Data'!A4065,'Crosswalk Particulates'!$A:$A,0))</f>
        <v>process-other-industry</v>
      </c>
      <c r="G4065" s="39">
        <f>INDEX('Crosswalk Particulates'!$E:$E,MATCH('2017 EPA Data'!$B4065,'Crosswalk Particulates'!$D:$D,0))</f>
        <v>0</v>
      </c>
      <c r="H4065" s="50">
        <f t="shared" si="63"/>
        <v>0</v>
      </c>
    </row>
    <row r="4066" spans="1:8" hidden="1">
      <c r="A4066" s="31" t="s">
        <v>2436</v>
      </c>
      <c r="B4066" s="31" t="s">
        <v>2623</v>
      </c>
      <c r="C4066" s="31" t="s">
        <v>2406</v>
      </c>
      <c r="D4066" s="41">
        <v>20</v>
      </c>
      <c r="E4066" s="31" t="s">
        <v>2407</v>
      </c>
      <c r="F4066" s="35" t="str">
        <f>INDEX('Crosswalk Particulates'!$B:$B,MATCH('2017 EPA Data'!A4066,'Crosswalk Particulates'!$A:$A,0))</f>
        <v>process-other-industry</v>
      </c>
      <c r="G4066" s="39">
        <f>INDEX('Crosswalk Particulates'!$E:$E,MATCH('2017 EPA Data'!$B4066,'Crosswalk Particulates'!$D:$D,0))</f>
        <v>0</v>
      </c>
      <c r="H4066" s="50">
        <f t="shared" si="63"/>
        <v>0</v>
      </c>
    </row>
    <row r="4067" spans="1:8" hidden="1">
      <c r="A4067" s="31" t="s">
        <v>2442</v>
      </c>
      <c r="B4067" s="31" t="s">
        <v>2498</v>
      </c>
      <c r="C4067" s="31" t="s">
        <v>2446</v>
      </c>
      <c r="D4067" s="41">
        <v>19.918360499999999</v>
      </c>
      <c r="E4067" s="31" t="s">
        <v>2411</v>
      </c>
      <c r="F4067" s="35" t="str">
        <f>INDEX('Crosswalk Particulates'!$B:$B,MATCH('2017 EPA Data'!A4067,'Crosswalk Particulates'!$A:$A,0))</f>
        <v>process-other-industry</v>
      </c>
      <c r="G4067" s="39" t="str">
        <f>INDEX('Crosswalk Particulates'!$E:$E,MATCH('2017 EPA Data'!$B4067,'Crosswalk Particulates'!$D:$D,0))</f>
        <v>NOX</v>
      </c>
      <c r="H4067" s="50">
        <f t="shared" si="63"/>
        <v>18069654.180765845</v>
      </c>
    </row>
    <row r="4068" spans="1:8" hidden="1">
      <c r="A4068" s="31" t="s">
        <v>2508</v>
      </c>
      <c r="B4068" s="31" t="s">
        <v>2557</v>
      </c>
      <c r="C4068" s="31" t="s">
        <v>2406</v>
      </c>
      <c r="D4068" s="41">
        <v>19.915040000000001</v>
      </c>
      <c r="E4068" s="31" t="s">
        <v>2407</v>
      </c>
      <c r="F4068" s="35" t="str">
        <f>INDEX('Crosswalk Particulates'!$B:$B,MATCH('2017 EPA Data'!A4068,'Crosswalk Particulates'!$A:$A,0))</f>
        <v>process-iron and steel-industry</v>
      </c>
      <c r="G4068" s="39">
        <f>INDEX('Crosswalk Particulates'!$E:$E,MATCH('2017 EPA Data'!$B4068,'Crosswalk Particulates'!$D:$D,0))</f>
        <v>0</v>
      </c>
      <c r="H4068" s="50">
        <f t="shared" si="63"/>
        <v>0</v>
      </c>
    </row>
    <row r="4069" spans="1:8" hidden="1">
      <c r="A4069" s="31" t="s">
        <v>2481</v>
      </c>
      <c r="B4069" s="31" t="s">
        <v>2670</v>
      </c>
      <c r="C4069" s="31" t="s">
        <v>2406</v>
      </c>
      <c r="D4069" s="41">
        <v>19.887151179380002</v>
      </c>
      <c r="E4069" s="31" t="s">
        <v>2407</v>
      </c>
      <c r="F4069" s="35" t="str">
        <f>INDEX('Crosswalk Particulates'!$B:$B,MATCH('2017 EPA Data'!A4069,'Crosswalk Particulates'!$A:$A,0))</f>
        <v>process-ngps-industry</v>
      </c>
      <c r="G4069" s="39">
        <f>INDEX('Crosswalk Particulates'!$E:$E,MATCH('2017 EPA Data'!$B4069,'Crosswalk Particulates'!$D:$D,0))</f>
        <v>0</v>
      </c>
      <c r="H4069" s="50">
        <f t="shared" si="63"/>
        <v>0</v>
      </c>
    </row>
    <row r="4070" spans="1:8" hidden="1">
      <c r="A4070" s="31" t="s">
        <v>2497</v>
      </c>
      <c r="B4070" s="31" t="s">
        <v>2595</v>
      </c>
      <c r="C4070" s="31" t="s">
        <v>2406</v>
      </c>
      <c r="D4070" s="41">
        <v>19.669033606799999</v>
      </c>
      <c r="E4070" s="31" t="s">
        <v>2407</v>
      </c>
      <c r="F4070" s="35" t="str">
        <f>INDEX('Crosswalk Particulates'!$B:$B,MATCH('2017 EPA Data'!A4070,'Crosswalk Particulates'!$A:$A,0))</f>
        <v>Electricity Sector</v>
      </c>
      <c r="G4070" s="39">
        <f>INDEX('Crosswalk Particulates'!$E:$E,MATCH('2017 EPA Data'!$B4070,'Crosswalk Particulates'!$D:$D,0))</f>
        <v>0</v>
      </c>
      <c r="H4070" s="50">
        <f t="shared" si="63"/>
        <v>0</v>
      </c>
    </row>
    <row r="4071" spans="1:8" hidden="1">
      <c r="A4071" s="31" t="s">
        <v>2491</v>
      </c>
      <c r="B4071" s="31" t="s">
        <v>2555</v>
      </c>
      <c r="C4071" s="31" t="s">
        <v>2406</v>
      </c>
      <c r="D4071" s="41">
        <v>19.6088296</v>
      </c>
      <c r="E4071" s="31" t="s">
        <v>2407</v>
      </c>
      <c r="F4071" s="35" t="str">
        <f>INDEX('Crosswalk Particulates'!$B:$B,MATCH('2017 EPA Data'!A4071,'Crosswalk Particulates'!$A:$A,0))</f>
        <v>process-other-industry</v>
      </c>
      <c r="G4071" s="39">
        <f>INDEX('Crosswalk Particulates'!$E:$E,MATCH('2017 EPA Data'!$B4071,'Crosswalk Particulates'!$D:$D,0))</f>
        <v>0</v>
      </c>
      <c r="H4071" s="50">
        <f t="shared" si="63"/>
        <v>0</v>
      </c>
    </row>
    <row r="4072" spans="1:8" hidden="1">
      <c r="A4072" s="31" t="s">
        <v>2419</v>
      </c>
      <c r="B4072" s="31" t="s">
        <v>2479</v>
      </c>
      <c r="C4072" s="31" t="s">
        <v>2446</v>
      </c>
      <c r="D4072" s="41">
        <v>19.605096039999999</v>
      </c>
      <c r="E4072" s="31" t="s">
        <v>2411</v>
      </c>
      <c r="F4072" s="35" t="str">
        <f>INDEX('Crosswalk Particulates'!$B:$B,MATCH('2017 EPA Data'!A4072,'Crosswalk Particulates'!$A:$A,0))</f>
        <v>process-other-industry</v>
      </c>
      <c r="G4072" s="39" t="str">
        <f>INDEX('Crosswalk Particulates'!$E:$E,MATCH('2017 EPA Data'!$B4072,'Crosswalk Particulates'!$D:$D,0))</f>
        <v>PM10</v>
      </c>
      <c r="H4072" s="50">
        <f t="shared" si="63"/>
        <v>17785465.10509748</v>
      </c>
    </row>
    <row r="4073" spans="1:8" hidden="1">
      <c r="A4073" s="31" t="s">
        <v>2470</v>
      </c>
      <c r="B4073" s="31" t="s">
        <v>2594</v>
      </c>
      <c r="C4073" s="31" t="s">
        <v>2406</v>
      </c>
      <c r="D4073" s="41">
        <v>19.602314723199999</v>
      </c>
      <c r="E4073" s="31" t="s">
        <v>2407</v>
      </c>
      <c r="F4073" s="35" t="str">
        <f>INDEX('Crosswalk Particulates'!$B:$B,MATCH('2017 EPA Data'!A4073,'Crosswalk Particulates'!$A:$A,0))</f>
        <v>Electricity Sector</v>
      </c>
      <c r="G4073" s="39">
        <f>INDEX('Crosswalk Particulates'!$E:$E,MATCH('2017 EPA Data'!$B4073,'Crosswalk Particulates'!$D:$D,0))</f>
        <v>0</v>
      </c>
      <c r="H4073" s="50">
        <f t="shared" si="63"/>
        <v>0</v>
      </c>
    </row>
    <row r="4074" spans="1:8" hidden="1">
      <c r="A4074" s="31" t="s">
        <v>2544</v>
      </c>
      <c r="B4074" s="31" t="s">
        <v>2562</v>
      </c>
      <c r="C4074" s="31" t="s">
        <v>2406</v>
      </c>
      <c r="D4074" s="41">
        <v>19.453290169999999</v>
      </c>
      <c r="E4074" s="31" t="s">
        <v>2407</v>
      </c>
      <c r="F4074" s="35" t="str">
        <f>INDEX('Crosswalk Particulates'!$B:$B,MATCH('2017 EPA Data'!A4074,'Crosswalk Particulates'!$A:$A,0))</f>
        <v>Commercial Buildings Sector</v>
      </c>
      <c r="G4074" s="39">
        <f>INDEX('Crosswalk Particulates'!$E:$E,MATCH('2017 EPA Data'!$B4074,'Crosswalk Particulates'!$D:$D,0))</f>
        <v>0</v>
      </c>
      <c r="H4074" s="50">
        <f t="shared" si="63"/>
        <v>0</v>
      </c>
    </row>
    <row r="4075" spans="1:8" hidden="1">
      <c r="A4075" s="31" t="s">
        <v>2481</v>
      </c>
      <c r="B4075" s="31" t="s">
        <v>2599</v>
      </c>
      <c r="C4075" s="31" t="s">
        <v>2406</v>
      </c>
      <c r="D4075" s="41">
        <v>19.430000336999999</v>
      </c>
      <c r="E4075" s="31" t="s">
        <v>2407</v>
      </c>
      <c r="F4075" s="35" t="str">
        <f>INDEX('Crosswalk Particulates'!$B:$B,MATCH('2017 EPA Data'!A4075,'Crosswalk Particulates'!$A:$A,0))</f>
        <v>process-ngps-industry</v>
      </c>
      <c r="G4075" s="39">
        <f>INDEX('Crosswalk Particulates'!$E:$E,MATCH('2017 EPA Data'!$B4075,'Crosswalk Particulates'!$D:$D,0))</f>
        <v>0</v>
      </c>
      <c r="H4075" s="50">
        <f t="shared" si="63"/>
        <v>0</v>
      </c>
    </row>
    <row r="4076" spans="1:8" hidden="1">
      <c r="A4076" s="31" t="s">
        <v>2485</v>
      </c>
      <c r="B4076" s="31" t="s">
        <v>2639</v>
      </c>
      <c r="C4076" s="31" t="s">
        <v>2406</v>
      </c>
      <c r="D4076" s="41">
        <v>19.203399999999998</v>
      </c>
      <c r="E4076" s="31" t="s">
        <v>2407</v>
      </c>
      <c r="F4076" s="35" t="str">
        <f>INDEX('Crosswalk Particulates'!$B:$B,MATCH('2017 EPA Data'!A4076,'Crosswalk Particulates'!$A:$A,0))</f>
        <v>industry-fuel-coal</v>
      </c>
      <c r="G4076" s="39">
        <f>INDEX('Crosswalk Particulates'!$E:$E,MATCH('2017 EPA Data'!$B4076,'Crosswalk Particulates'!$D:$D,0))</f>
        <v>0</v>
      </c>
      <c r="H4076" s="50">
        <f t="shared" si="63"/>
        <v>0</v>
      </c>
    </row>
    <row r="4077" spans="1:8" hidden="1">
      <c r="A4077" s="31" t="s">
        <v>2436</v>
      </c>
      <c r="B4077" s="31" t="s">
        <v>2679</v>
      </c>
      <c r="C4077" s="31" t="s">
        <v>2406</v>
      </c>
      <c r="D4077" s="41">
        <v>19.173099243799999</v>
      </c>
      <c r="E4077" s="31" t="s">
        <v>2407</v>
      </c>
      <c r="F4077" s="35" t="str">
        <f>INDEX('Crosswalk Particulates'!$B:$B,MATCH('2017 EPA Data'!A4077,'Crosswalk Particulates'!$A:$A,0))</f>
        <v>process-other-industry</v>
      </c>
      <c r="G4077" s="39">
        <f>INDEX('Crosswalk Particulates'!$E:$E,MATCH('2017 EPA Data'!$B4077,'Crosswalk Particulates'!$D:$D,0))</f>
        <v>0</v>
      </c>
      <c r="H4077" s="50">
        <f t="shared" si="63"/>
        <v>0</v>
      </c>
    </row>
    <row r="4078" spans="1:8" hidden="1">
      <c r="A4078" s="31" t="s">
        <v>2444</v>
      </c>
      <c r="B4078" s="31" t="s">
        <v>2574</v>
      </c>
      <c r="C4078" s="31" t="s">
        <v>2406</v>
      </c>
      <c r="D4078" s="41">
        <v>19.160803359999999</v>
      </c>
      <c r="E4078" s="31" t="s">
        <v>2407</v>
      </c>
      <c r="F4078" s="35" t="str">
        <f>INDEX('Crosswalk Particulates'!$B:$B,MATCH('2017 EPA Data'!A4078,'Crosswalk Particulates'!$A:$A,0))</f>
        <v>process-other-industry</v>
      </c>
      <c r="G4078" s="39">
        <f>INDEX('Crosswalk Particulates'!$E:$E,MATCH('2017 EPA Data'!$B4078,'Crosswalk Particulates'!$D:$D,0))</f>
        <v>0</v>
      </c>
      <c r="H4078" s="50">
        <f t="shared" si="63"/>
        <v>0</v>
      </c>
    </row>
    <row r="4079" spans="1:8" hidden="1">
      <c r="A4079" s="31" t="s">
        <v>2544</v>
      </c>
      <c r="B4079" s="31" t="s">
        <v>2605</v>
      </c>
      <c r="D4079" s="41">
        <v>19.148630554129035</v>
      </c>
      <c r="E4079" s="31" t="s">
        <v>2411</v>
      </c>
      <c r="F4079" s="35" t="str">
        <f>INDEX('Crosswalk Particulates'!$B:$B,MATCH('2017 EPA Data'!A4079,'Crosswalk Particulates'!$A:$A,0))</f>
        <v>Commercial Buildings Sector</v>
      </c>
      <c r="G4079" s="39" t="str">
        <f>INDEX('Crosswalk Particulates'!$E:$E,MATCH('2017 EPA Data'!$B4079,'Crosswalk Particulates'!$D:$D,0))</f>
        <v>BC</v>
      </c>
      <c r="H4079" s="50">
        <f t="shared" si="63"/>
        <v>17371366.089511152</v>
      </c>
    </row>
    <row r="4080" spans="1:8" hidden="1">
      <c r="A4080" s="31" t="s">
        <v>2452</v>
      </c>
      <c r="B4080" s="31" t="s">
        <v>2515</v>
      </c>
      <c r="C4080" s="31" t="s">
        <v>2406</v>
      </c>
      <c r="D4080" s="41">
        <v>19.131398099449168</v>
      </c>
      <c r="E4080" s="31" t="s">
        <v>2407</v>
      </c>
      <c r="F4080" s="35" t="str">
        <f>INDEX('Crosswalk Particulates'!$B:$B,MATCH('2017 EPA Data'!A4080,'Crosswalk Particulates'!$A:$A,0))</f>
        <v>Other-EPA</v>
      </c>
      <c r="G4080" s="39">
        <f>INDEX('Crosswalk Particulates'!$E:$E,MATCH('2017 EPA Data'!$B4080,'Crosswalk Particulates'!$D:$D,0))</f>
        <v>0</v>
      </c>
      <c r="H4080" s="50">
        <f t="shared" si="63"/>
        <v>0</v>
      </c>
    </row>
    <row r="4081" spans="1:8" hidden="1">
      <c r="A4081" s="31" t="s">
        <v>2419</v>
      </c>
      <c r="B4081" s="31" t="s">
        <v>2499</v>
      </c>
      <c r="C4081" s="31" t="s">
        <v>2446</v>
      </c>
      <c r="D4081" s="41">
        <v>19.122112439999999</v>
      </c>
      <c r="E4081" s="31" t="s">
        <v>2411</v>
      </c>
      <c r="F4081" s="35" t="str">
        <f>INDEX('Crosswalk Particulates'!$B:$B,MATCH('2017 EPA Data'!A4081,'Crosswalk Particulates'!$A:$A,0))</f>
        <v>process-other-industry</v>
      </c>
      <c r="G4081" s="39" t="str">
        <f>INDEX('Crosswalk Particulates'!$E:$E,MATCH('2017 EPA Data'!$B4081,'Crosswalk Particulates'!$D:$D,0))</f>
        <v>PM25</v>
      </c>
      <c r="H4081" s="50">
        <f t="shared" si="63"/>
        <v>17347309.232430078</v>
      </c>
    </row>
    <row r="4082" spans="1:8" hidden="1">
      <c r="A4082" s="31" t="s">
        <v>2553</v>
      </c>
      <c r="B4082" s="31" t="s">
        <v>2588</v>
      </c>
      <c r="C4082" s="31" t="s">
        <v>2406</v>
      </c>
      <c r="D4082" s="41">
        <v>18.920000000000002</v>
      </c>
      <c r="E4082" s="31" t="s">
        <v>2407</v>
      </c>
      <c r="F4082" s="35" t="str">
        <f>INDEX('Crosswalk Particulates'!$B:$B,MATCH('2017 EPA Data'!A4082,'Crosswalk Particulates'!$A:$A,0))</f>
        <v>Commercial Buildings Sector</v>
      </c>
      <c r="G4082" s="39">
        <f>INDEX('Crosswalk Particulates'!$E:$E,MATCH('2017 EPA Data'!$B4082,'Crosswalk Particulates'!$D:$D,0))</f>
        <v>0</v>
      </c>
      <c r="H4082" s="50">
        <f t="shared" si="63"/>
        <v>0</v>
      </c>
    </row>
    <row r="4083" spans="1:8" hidden="1">
      <c r="A4083" s="31" t="s">
        <v>2544</v>
      </c>
      <c r="B4083" s="31" t="s">
        <v>2573</v>
      </c>
      <c r="C4083" s="31" t="s">
        <v>2406</v>
      </c>
      <c r="D4083" s="41">
        <v>18.897335999999999</v>
      </c>
      <c r="E4083" s="31" t="s">
        <v>2407</v>
      </c>
      <c r="F4083" s="35" t="str">
        <f>INDEX('Crosswalk Particulates'!$B:$B,MATCH('2017 EPA Data'!A4083,'Crosswalk Particulates'!$A:$A,0))</f>
        <v>Commercial Buildings Sector</v>
      </c>
      <c r="G4083" s="39">
        <f>INDEX('Crosswalk Particulates'!$E:$E,MATCH('2017 EPA Data'!$B4083,'Crosswalk Particulates'!$D:$D,0))</f>
        <v>0</v>
      </c>
      <c r="H4083" s="50">
        <f t="shared" si="63"/>
        <v>0</v>
      </c>
    </row>
    <row r="4084" spans="1:8" hidden="1">
      <c r="A4084" s="31" t="s">
        <v>2444</v>
      </c>
      <c r="B4084" s="31" t="s">
        <v>2551</v>
      </c>
      <c r="C4084" s="31" t="s">
        <v>2406</v>
      </c>
      <c r="D4084" s="41">
        <v>18.88114912</v>
      </c>
      <c r="E4084" s="31" t="s">
        <v>2407</v>
      </c>
      <c r="F4084" s="35" t="str">
        <f>INDEX('Crosswalk Particulates'!$B:$B,MATCH('2017 EPA Data'!A4084,'Crosswalk Particulates'!$A:$A,0))</f>
        <v>process-other-industry</v>
      </c>
      <c r="G4084" s="39">
        <f>INDEX('Crosswalk Particulates'!$E:$E,MATCH('2017 EPA Data'!$B4084,'Crosswalk Particulates'!$D:$D,0))</f>
        <v>0</v>
      </c>
      <c r="H4084" s="50">
        <f t="shared" si="63"/>
        <v>0</v>
      </c>
    </row>
    <row r="4085" spans="1:8" hidden="1">
      <c r="A4085" s="31" t="s">
        <v>2458</v>
      </c>
      <c r="B4085" s="31" t="s">
        <v>2621</v>
      </c>
      <c r="D4085" s="41">
        <v>18.865580545214545</v>
      </c>
      <c r="E4085" s="31" t="s">
        <v>2411</v>
      </c>
      <c r="F4085" s="35" t="str">
        <f>INDEX('Crosswalk Particulates'!$B:$B,MATCH('2017 EPA Data'!A4085,'Crosswalk Particulates'!$A:$A,0))</f>
        <v>Transportation Sector</v>
      </c>
      <c r="G4085" s="39">
        <f>INDEX('Crosswalk Particulates'!$E:$E,MATCH('2017 EPA Data'!$B4085,'Crosswalk Particulates'!$D:$D,0))</f>
        <v>0</v>
      </c>
      <c r="H4085" s="50">
        <f t="shared" si="63"/>
        <v>17114587.135392535</v>
      </c>
    </row>
    <row r="4086" spans="1:8" hidden="1">
      <c r="A4086" s="31" t="s">
        <v>2496</v>
      </c>
      <c r="B4086" s="31" t="s">
        <v>2578</v>
      </c>
      <c r="C4086" s="31" t="s">
        <v>2406</v>
      </c>
      <c r="D4086" s="41">
        <v>18.7</v>
      </c>
      <c r="E4086" s="31" t="s">
        <v>2407</v>
      </c>
      <c r="F4086" s="35" t="str">
        <f>INDEX('Crosswalk Particulates'!$B:$B,MATCH('2017 EPA Data'!A4086,'Crosswalk Particulates'!$A:$A,0))</f>
        <v>process-cement-industry</v>
      </c>
      <c r="G4086" s="39">
        <f>INDEX('Crosswalk Particulates'!$E:$E,MATCH('2017 EPA Data'!$B4086,'Crosswalk Particulates'!$D:$D,0))</f>
        <v>0</v>
      </c>
      <c r="H4086" s="50">
        <f t="shared" si="63"/>
        <v>0</v>
      </c>
    </row>
    <row r="4087" spans="1:8" hidden="1">
      <c r="A4087" s="31" t="s">
        <v>2471</v>
      </c>
      <c r="B4087" s="31" t="s">
        <v>2539</v>
      </c>
      <c r="C4087" s="31" t="s">
        <v>2406</v>
      </c>
      <c r="D4087" s="41">
        <v>18.552836498000001</v>
      </c>
      <c r="E4087" s="31" t="s">
        <v>2407</v>
      </c>
      <c r="F4087" s="35" t="str">
        <f>INDEX('Crosswalk Particulates'!$B:$B,MATCH('2017 EPA Data'!A4087,'Crosswalk Particulates'!$A:$A,0))</f>
        <v>Commercial Buildings Sector</v>
      </c>
      <c r="G4087" s="39">
        <f>INDEX('Crosswalk Particulates'!$E:$E,MATCH('2017 EPA Data'!$B4087,'Crosswalk Particulates'!$D:$D,0))</f>
        <v>0</v>
      </c>
      <c r="H4087" s="50">
        <f t="shared" si="63"/>
        <v>0</v>
      </c>
    </row>
    <row r="4088" spans="1:8" hidden="1">
      <c r="A4088" s="31" t="s">
        <v>2496</v>
      </c>
      <c r="B4088" s="31" t="s">
        <v>2584</v>
      </c>
      <c r="C4088" s="31" t="s">
        <v>2406</v>
      </c>
      <c r="D4088" s="41">
        <v>18.515986829999999</v>
      </c>
      <c r="E4088" s="31" t="s">
        <v>2407</v>
      </c>
      <c r="F4088" s="35" t="str">
        <f>INDEX('Crosswalk Particulates'!$B:$B,MATCH('2017 EPA Data'!A4088,'Crosswalk Particulates'!$A:$A,0))</f>
        <v>process-cement-industry</v>
      </c>
      <c r="G4088" s="39">
        <f>INDEX('Crosswalk Particulates'!$E:$E,MATCH('2017 EPA Data'!$B4088,'Crosswalk Particulates'!$D:$D,0))</f>
        <v>0</v>
      </c>
      <c r="H4088" s="50">
        <f t="shared" si="63"/>
        <v>0</v>
      </c>
    </row>
    <row r="4089" spans="1:8" hidden="1">
      <c r="A4089" s="31" t="s">
        <v>2474</v>
      </c>
      <c r="B4089" s="31" t="s">
        <v>2552</v>
      </c>
      <c r="C4089" s="31" t="s">
        <v>2406</v>
      </c>
      <c r="D4089" s="41">
        <v>18.496880000000001</v>
      </c>
      <c r="E4089" s="31" t="s">
        <v>2407</v>
      </c>
      <c r="F4089" s="35" t="str">
        <f>INDEX('Crosswalk Particulates'!$B:$B,MATCH('2017 EPA Data'!A4089,'Crosswalk Particulates'!$A:$A,0))</f>
        <v>process-other-industry</v>
      </c>
      <c r="G4089" s="39">
        <f>INDEX('Crosswalk Particulates'!$E:$E,MATCH('2017 EPA Data'!$B4089,'Crosswalk Particulates'!$D:$D,0))</f>
        <v>0</v>
      </c>
      <c r="H4089" s="50">
        <f t="shared" si="63"/>
        <v>0</v>
      </c>
    </row>
    <row r="4090" spans="1:8" hidden="1">
      <c r="A4090" s="31" t="s">
        <v>2496</v>
      </c>
      <c r="B4090" s="31" t="s">
        <v>2526</v>
      </c>
      <c r="C4090" s="31" t="s">
        <v>2406</v>
      </c>
      <c r="D4090" s="41">
        <v>18.446436330000001</v>
      </c>
      <c r="E4090" s="31" t="s">
        <v>2407</v>
      </c>
      <c r="F4090" s="35" t="str">
        <f>INDEX('Crosswalk Particulates'!$B:$B,MATCH('2017 EPA Data'!A4090,'Crosswalk Particulates'!$A:$A,0))</f>
        <v>process-cement-industry</v>
      </c>
      <c r="G4090" s="39">
        <f>INDEX('Crosswalk Particulates'!$E:$E,MATCH('2017 EPA Data'!$B4090,'Crosswalk Particulates'!$D:$D,0))</f>
        <v>0</v>
      </c>
      <c r="H4090" s="50">
        <f t="shared" si="63"/>
        <v>0</v>
      </c>
    </row>
    <row r="4091" spans="1:8" hidden="1">
      <c r="A4091" s="31" t="s">
        <v>2421</v>
      </c>
      <c r="B4091" s="31" t="s">
        <v>2642</v>
      </c>
      <c r="D4091" s="41">
        <v>18.357148965072909</v>
      </c>
      <c r="E4091" s="31" t="s">
        <v>2411</v>
      </c>
      <c r="F4091" s="35" t="str">
        <f>INDEX('Crosswalk Particulates'!$B:$B,MATCH('2017 EPA Data'!A4091,'Crosswalk Particulates'!$A:$A,0))</f>
        <v>Other-EPA</v>
      </c>
      <c r="G4091" s="39">
        <f>INDEX('Crosswalk Particulates'!$E:$E,MATCH('2017 EPA Data'!$B4091,'Crosswalk Particulates'!$D:$D,0))</f>
        <v>0</v>
      </c>
      <c r="H4091" s="50">
        <f t="shared" si="63"/>
        <v>16653345.216021726</v>
      </c>
    </row>
    <row r="4092" spans="1:8" hidden="1">
      <c r="A4092" s="31" t="s">
        <v>2508</v>
      </c>
      <c r="B4092" s="31" t="s">
        <v>2580</v>
      </c>
      <c r="C4092" s="31" t="s">
        <v>2406</v>
      </c>
      <c r="D4092" s="41">
        <v>18.242999999999999</v>
      </c>
      <c r="E4092" s="31" t="s">
        <v>2407</v>
      </c>
      <c r="F4092" s="35" t="str">
        <f>INDEX('Crosswalk Particulates'!$B:$B,MATCH('2017 EPA Data'!A4092,'Crosswalk Particulates'!$A:$A,0))</f>
        <v>process-iron and steel-industry</v>
      </c>
      <c r="G4092" s="39">
        <f>INDEX('Crosswalk Particulates'!$E:$E,MATCH('2017 EPA Data'!$B4092,'Crosswalk Particulates'!$D:$D,0))</f>
        <v>0</v>
      </c>
      <c r="H4092" s="50">
        <f t="shared" si="63"/>
        <v>0</v>
      </c>
    </row>
    <row r="4093" spans="1:8" hidden="1">
      <c r="A4093" s="31" t="s">
        <v>2489</v>
      </c>
      <c r="B4093" s="31" t="s">
        <v>2669</v>
      </c>
      <c r="C4093" s="31" t="s">
        <v>2406</v>
      </c>
      <c r="D4093" s="41">
        <v>18.210747736081998</v>
      </c>
      <c r="E4093" s="31" t="s">
        <v>2407</v>
      </c>
      <c r="F4093" s="35" t="str">
        <f>INDEX('Crosswalk Particulates'!$B:$B,MATCH('2017 EPA Data'!A4093,'Crosswalk Particulates'!$A:$A,0))</f>
        <v>industry-fuel-biomass</v>
      </c>
      <c r="G4093" s="39">
        <f>INDEX('Crosswalk Particulates'!$E:$E,MATCH('2017 EPA Data'!$B4093,'Crosswalk Particulates'!$D:$D,0))</f>
        <v>0</v>
      </c>
      <c r="H4093" s="50">
        <f t="shared" si="63"/>
        <v>0</v>
      </c>
    </row>
    <row r="4094" spans="1:8" hidden="1">
      <c r="A4094" s="31" t="s">
        <v>2481</v>
      </c>
      <c r="B4094" s="31" t="s">
        <v>2680</v>
      </c>
      <c r="C4094" s="31" t="s">
        <v>2406</v>
      </c>
      <c r="D4094" s="41">
        <v>18.091999999999999</v>
      </c>
      <c r="E4094" s="31" t="s">
        <v>2407</v>
      </c>
      <c r="F4094" s="35" t="str">
        <f>INDEX('Crosswalk Particulates'!$B:$B,MATCH('2017 EPA Data'!A4094,'Crosswalk Particulates'!$A:$A,0))</f>
        <v>process-ngps-industry</v>
      </c>
      <c r="G4094" s="39">
        <f>INDEX('Crosswalk Particulates'!$E:$E,MATCH('2017 EPA Data'!$B4094,'Crosswalk Particulates'!$D:$D,0))</f>
        <v>0</v>
      </c>
      <c r="H4094" s="50">
        <f t="shared" si="63"/>
        <v>0</v>
      </c>
    </row>
    <row r="4095" spans="1:8" hidden="1">
      <c r="A4095" s="31" t="s">
        <v>2507</v>
      </c>
      <c r="B4095" s="31" t="s">
        <v>2459</v>
      </c>
      <c r="C4095" s="31" t="s">
        <v>2406</v>
      </c>
      <c r="D4095" s="41">
        <v>18</v>
      </c>
      <c r="E4095" s="31" t="s">
        <v>2407</v>
      </c>
      <c r="F4095" s="35" t="str">
        <f>INDEX('Crosswalk Particulates'!$B:$B,MATCH('2017 EPA Data'!A4095,'Crosswalk Particulates'!$A:$A,0))</f>
        <v>Other-EPA</v>
      </c>
      <c r="G4095" s="39">
        <f>INDEX('Crosswalk Particulates'!$E:$E,MATCH('2017 EPA Data'!$B4095,'Crosswalk Particulates'!$D:$D,0))</f>
        <v>0</v>
      </c>
      <c r="H4095" s="50">
        <f t="shared" si="63"/>
        <v>0</v>
      </c>
    </row>
    <row r="4096" spans="1:8" hidden="1">
      <c r="A4096" s="31" t="s">
        <v>2475</v>
      </c>
      <c r="B4096" s="31" t="s">
        <v>2510</v>
      </c>
      <c r="C4096" s="31" t="s">
        <v>2406</v>
      </c>
      <c r="D4096" s="41">
        <v>17.785739028941119</v>
      </c>
      <c r="E4096" s="31" t="s">
        <v>2407</v>
      </c>
      <c r="F4096" s="35" t="str">
        <f>INDEX('Crosswalk Particulates'!$B:$B,MATCH('2017 EPA Data'!A4096,'Crosswalk Particulates'!$A:$A,0))</f>
        <v>process-other-industry</v>
      </c>
      <c r="G4096" s="39">
        <f>INDEX('Crosswalk Particulates'!$E:$E,MATCH('2017 EPA Data'!$B4096,'Crosswalk Particulates'!$D:$D,0))</f>
        <v>0</v>
      </c>
      <c r="H4096" s="50">
        <f t="shared" si="63"/>
        <v>0</v>
      </c>
    </row>
    <row r="4097" spans="1:8" hidden="1">
      <c r="A4097" s="31" t="s">
        <v>2484</v>
      </c>
      <c r="B4097" s="31" t="s">
        <v>2597</v>
      </c>
      <c r="C4097" s="31" t="s">
        <v>2406</v>
      </c>
      <c r="D4097" s="41">
        <v>17.654095730000002</v>
      </c>
      <c r="E4097" s="31" t="s">
        <v>2407</v>
      </c>
      <c r="F4097" s="35" t="str">
        <f>INDEX('Crosswalk Particulates'!$B:$B,MATCH('2017 EPA Data'!A4097,'Crosswalk Particulates'!$A:$A,0))</f>
        <v>process-other-industry</v>
      </c>
      <c r="G4097" s="39">
        <f>INDEX('Crosswalk Particulates'!$E:$E,MATCH('2017 EPA Data'!$B4097,'Crosswalk Particulates'!$D:$D,0))</f>
        <v>0</v>
      </c>
      <c r="H4097" s="50">
        <f t="shared" si="63"/>
        <v>0</v>
      </c>
    </row>
    <row r="4098" spans="1:8" hidden="1">
      <c r="A4098" s="31" t="s">
        <v>2435</v>
      </c>
      <c r="B4098" s="31" t="s">
        <v>2498</v>
      </c>
      <c r="C4098" s="31" t="s">
        <v>2446</v>
      </c>
      <c r="D4098" s="41">
        <v>17.650165000000001</v>
      </c>
      <c r="E4098" s="31" t="s">
        <v>2411</v>
      </c>
      <c r="F4098" s="35" t="str">
        <f>INDEX('Crosswalk Particulates'!$B:$B,MATCH('2017 EPA Data'!A4098,'Crosswalk Particulates'!$A:$A,0))</f>
        <v>process-other-industry</v>
      </c>
      <c r="G4098" s="39" t="str">
        <f>INDEX('Crosswalk Particulates'!$E:$E,MATCH('2017 EPA Data'!$B4098,'Crosswalk Particulates'!$D:$D,0))</f>
        <v>NOX</v>
      </c>
      <c r="H4098" s="50">
        <f t="shared" si="63"/>
        <v>16011979.388738198</v>
      </c>
    </row>
    <row r="4099" spans="1:8" hidden="1">
      <c r="A4099" s="31" t="s">
        <v>2427</v>
      </c>
      <c r="B4099" s="31" t="s">
        <v>2564</v>
      </c>
      <c r="C4099" s="31" t="s">
        <v>2406</v>
      </c>
      <c r="D4099" s="41">
        <v>17.642407003433</v>
      </c>
      <c r="E4099" s="31" t="s">
        <v>2407</v>
      </c>
      <c r="F4099" s="35" t="str">
        <f>INDEX('Crosswalk Particulates'!$B:$B,MATCH('2017 EPA Data'!A4099,'Crosswalk Particulates'!$A:$A,0))</f>
        <v>process-other-industry</v>
      </c>
      <c r="G4099" s="39">
        <f>INDEX('Crosswalk Particulates'!$E:$E,MATCH('2017 EPA Data'!$B4099,'Crosswalk Particulates'!$D:$D,0))</f>
        <v>0</v>
      </c>
      <c r="H4099" s="50">
        <f t="shared" si="63"/>
        <v>0</v>
      </c>
    </row>
    <row r="4100" spans="1:8" hidden="1">
      <c r="A4100" s="31" t="s">
        <v>2484</v>
      </c>
      <c r="B4100" s="31" t="s">
        <v>2585</v>
      </c>
      <c r="C4100" s="31" t="s">
        <v>2406</v>
      </c>
      <c r="D4100" s="41">
        <v>17.5</v>
      </c>
      <c r="E4100" s="31" t="s">
        <v>2407</v>
      </c>
      <c r="F4100" s="35" t="str">
        <f>INDEX('Crosswalk Particulates'!$B:$B,MATCH('2017 EPA Data'!A4100,'Crosswalk Particulates'!$A:$A,0))</f>
        <v>process-other-industry</v>
      </c>
      <c r="G4100" s="39">
        <f>INDEX('Crosswalk Particulates'!$E:$E,MATCH('2017 EPA Data'!$B4100,'Crosswalk Particulates'!$D:$D,0))</f>
        <v>0</v>
      </c>
      <c r="H4100" s="50">
        <f t="shared" ref="H4100:H4163" si="64">IF(E4100="TON",D4100/metricton_to_shortton,0)*10^6</f>
        <v>0</v>
      </c>
    </row>
    <row r="4101" spans="1:8" hidden="1">
      <c r="A4101" s="31" t="s">
        <v>2471</v>
      </c>
      <c r="B4101" s="31" t="s">
        <v>2514</v>
      </c>
      <c r="C4101" s="31" t="s">
        <v>2406</v>
      </c>
      <c r="D4101" s="41">
        <v>17.454276098209512</v>
      </c>
      <c r="E4101" s="31" t="s">
        <v>2407</v>
      </c>
      <c r="F4101" s="35" t="str">
        <f>INDEX('Crosswalk Particulates'!$B:$B,MATCH('2017 EPA Data'!A4101,'Crosswalk Particulates'!$A:$A,0))</f>
        <v>Commercial Buildings Sector</v>
      </c>
      <c r="G4101" s="39">
        <f>INDEX('Crosswalk Particulates'!$E:$E,MATCH('2017 EPA Data'!$B4101,'Crosswalk Particulates'!$D:$D,0))</f>
        <v>0</v>
      </c>
      <c r="H4101" s="50">
        <f t="shared" si="64"/>
        <v>0</v>
      </c>
    </row>
    <row r="4102" spans="1:8" hidden="1">
      <c r="A4102" s="31" t="s">
        <v>2470</v>
      </c>
      <c r="B4102" s="31" t="s">
        <v>2534</v>
      </c>
      <c r="C4102" s="31" t="s">
        <v>2406</v>
      </c>
      <c r="D4102" s="41">
        <v>17.418201080799779</v>
      </c>
      <c r="E4102" s="31" t="s">
        <v>2407</v>
      </c>
      <c r="F4102" s="35" t="str">
        <f>INDEX('Crosswalk Particulates'!$B:$B,MATCH('2017 EPA Data'!A4102,'Crosswalk Particulates'!$A:$A,0))</f>
        <v>Electricity Sector</v>
      </c>
      <c r="G4102" s="39">
        <f>INDEX('Crosswalk Particulates'!$E:$E,MATCH('2017 EPA Data'!$B4102,'Crosswalk Particulates'!$D:$D,0))</f>
        <v>0</v>
      </c>
      <c r="H4102" s="50">
        <f t="shared" si="64"/>
        <v>0</v>
      </c>
    </row>
    <row r="4103" spans="1:8" hidden="1">
      <c r="A4103" s="31" t="s">
        <v>2444</v>
      </c>
      <c r="B4103" s="31" t="s">
        <v>2523</v>
      </c>
      <c r="D4103" s="41">
        <v>17.417208958353324</v>
      </c>
      <c r="E4103" s="31" t="s">
        <v>2411</v>
      </c>
      <c r="F4103" s="35" t="str">
        <f>INDEX('Crosswalk Particulates'!$B:$B,MATCH('2017 EPA Data'!A4103,'Crosswalk Particulates'!$A:$A,0))</f>
        <v>process-other-industry</v>
      </c>
      <c r="G4103" s="39" t="str">
        <f>INDEX('Crosswalk Particulates'!$E:$E,MATCH('2017 EPA Data'!$B4103,'Crosswalk Particulates'!$D:$D,0))</f>
        <v>OC</v>
      </c>
      <c r="H4103" s="50">
        <f t="shared" si="64"/>
        <v>15800644.971335946</v>
      </c>
    </row>
    <row r="4104" spans="1:8" hidden="1">
      <c r="A4104" s="31" t="s">
        <v>2471</v>
      </c>
      <c r="B4104" s="31" t="s">
        <v>2577</v>
      </c>
      <c r="C4104" s="31" t="s">
        <v>2406</v>
      </c>
      <c r="D4104" s="41">
        <v>17.399999999999999</v>
      </c>
      <c r="E4104" s="31" t="s">
        <v>2407</v>
      </c>
      <c r="F4104" s="35" t="str">
        <f>INDEX('Crosswalk Particulates'!$B:$B,MATCH('2017 EPA Data'!A4104,'Crosswalk Particulates'!$A:$A,0))</f>
        <v>Commercial Buildings Sector</v>
      </c>
      <c r="G4104" s="39">
        <f>INDEX('Crosswalk Particulates'!$E:$E,MATCH('2017 EPA Data'!$B4104,'Crosswalk Particulates'!$D:$D,0))</f>
        <v>0</v>
      </c>
      <c r="H4104" s="50">
        <f t="shared" si="64"/>
        <v>0</v>
      </c>
    </row>
    <row r="4105" spans="1:8" hidden="1">
      <c r="A4105" s="31" t="s">
        <v>2440</v>
      </c>
      <c r="B4105" s="31" t="s">
        <v>2641</v>
      </c>
      <c r="C4105" s="31" t="s">
        <v>2406</v>
      </c>
      <c r="D4105" s="41">
        <v>17.31889</v>
      </c>
      <c r="E4105" s="31" t="s">
        <v>2407</v>
      </c>
      <c r="F4105" s="35" t="str">
        <f>INDEX('Crosswalk Particulates'!$B:$B,MATCH('2017 EPA Data'!A4105,'Crosswalk Particulates'!$A:$A,0))</f>
        <v>industry-fuel-natural gas</v>
      </c>
      <c r="G4105" s="39">
        <f>INDEX('Crosswalk Particulates'!$E:$E,MATCH('2017 EPA Data'!$B4105,'Crosswalk Particulates'!$D:$D,0))</f>
        <v>0</v>
      </c>
      <c r="H4105" s="50">
        <f t="shared" si="64"/>
        <v>0</v>
      </c>
    </row>
    <row r="4106" spans="1:8" hidden="1">
      <c r="A4106" s="31" t="s">
        <v>2470</v>
      </c>
      <c r="B4106" s="31" t="s">
        <v>2587</v>
      </c>
      <c r="C4106" s="31" t="s">
        <v>2410</v>
      </c>
      <c r="D4106" s="41">
        <v>17.107372052628047</v>
      </c>
      <c r="E4106" s="31" t="s">
        <v>2411</v>
      </c>
      <c r="F4106" s="35" t="str">
        <f>INDEX('Crosswalk Particulates'!$B:$B,MATCH('2017 EPA Data'!A4106,'Crosswalk Particulates'!$A:$A,0))</f>
        <v>Electricity Sector</v>
      </c>
      <c r="G4106" s="39" t="str">
        <f>INDEX('Crosswalk Particulates'!$E:$E,MATCH('2017 EPA Data'!$B4106,'Crosswalk Particulates'!$D:$D,0))</f>
        <v>N2O</v>
      </c>
      <c r="H4106" s="50">
        <f t="shared" si="64"/>
        <v>15519565.324299017</v>
      </c>
    </row>
    <row r="4107" spans="1:8" hidden="1">
      <c r="A4107" s="31" t="s">
        <v>2470</v>
      </c>
      <c r="B4107" s="31" t="s">
        <v>2517</v>
      </c>
      <c r="C4107" s="31" t="s">
        <v>2406</v>
      </c>
      <c r="D4107" s="41">
        <v>17.029178736375084</v>
      </c>
      <c r="E4107" s="31" t="s">
        <v>2407</v>
      </c>
      <c r="F4107" s="35" t="str">
        <f>INDEX('Crosswalk Particulates'!$B:$B,MATCH('2017 EPA Data'!A4107,'Crosswalk Particulates'!$A:$A,0))</f>
        <v>Electricity Sector</v>
      </c>
      <c r="G4107" s="39">
        <f>INDEX('Crosswalk Particulates'!$E:$E,MATCH('2017 EPA Data'!$B4107,'Crosswalk Particulates'!$D:$D,0))</f>
        <v>0</v>
      </c>
      <c r="H4107" s="50">
        <f t="shared" si="64"/>
        <v>0</v>
      </c>
    </row>
    <row r="4108" spans="1:8" hidden="1">
      <c r="A4108" s="31" t="s">
        <v>2408</v>
      </c>
      <c r="B4108" s="31" t="s">
        <v>2708</v>
      </c>
      <c r="C4108" s="31" t="s">
        <v>2406</v>
      </c>
      <c r="D4108" s="41">
        <v>17</v>
      </c>
      <c r="E4108" s="31" t="s">
        <v>2407</v>
      </c>
      <c r="F4108" s="35" t="str">
        <f>INDEX('Crosswalk Particulates'!$B:$B,MATCH('2017 EPA Data'!A4108,'Crosswalk Particulates'!$A:$A,0))</f>
        <v>process-other-industry</v>
      </c>
      <c r="G4108" s="39">
        <f>INDEX('Crosswalk Particulates'!$E:$E,MATCH('2017 EPA Data'!$B4108,'Crosswalk Particulates'!$D:$D,0))</f>
        <v>0</v>
      </c>
      <c r="H4108" s="50">
        <f t="shared" si="64"/>
        <v>0</v>
      </c>
    </row>
    <row r="4109" spans="1:8" hidden="1">
      <c r="A4109" s="31" t="s">
        <v>2440</v>
      </c>
      <c r="B4109" s="31" t="s">
        <v>2453</v>
      </c>
      <c r="C4109" s="31" t="s">
        <v>2406</v>
      </c>
      <c r="D4109" s="41">
        <v>17</v>
      </c>
      <c r="E4109" s="31" t="s">
        <v>2407</v>
      </c>
      <c r="F4109" s="35" t="str">
        <f>INDEX('Crosswalk Particulates'!$B:$B,MATCH('2017 EPA Data'!A4109,'Crosswalk Particulates'!$A:$A,0))</f>
        <v>industry-fuel-natural gas</v>
      </c>
      <c r="G4109" s="39">
        <f>INDEX('Crosswalk Particulates'!$E:$E,MATCH('2017 EPA Data'!$B4109,'Crosswalk Particulates'!$D:$D,0))</f>
        <v>0</v>
      </c>
      <c r="H4109" s="50">
        <f t="shared" si="64"/>
        <v>0</v>
      </c>
    </row>
    <row r="4110" spans="1:8" hidden="1">
      <c r="A4110" s="31" t="s">
        <v>2558</v>
      </c>
      <c r="B4110" s="31" t="s">
        <v>2450</v>
      </c>
      <c r="C4110" s="31" t="s">
        <v>2406</v>
      </c>
      <c r="D4110" s="41">
        <v>16.951669200000001</v>
      </c>
      <c r="E4110" s="31" t="s">
        <v>2407</v>
      </c>
      <c r="F4110" s="35" t="str">
        <f>INDEX('Crosswalk Particulates'!$B:$B,MATCH('2017 EPA Data'!A4110,'Crosswalk Particulates'!$A:$A,0))</f>
        <v>Commercial Buildings Sector</v>
      </c>
      <c r="G4110" s="39">
        <f>INDEX('Crosswalk Particulates'!$E:$E,MATCH('2017 EPA Data'!$B4110,'Crosswalk Particulates'!$D:$D,0))</f>
        <v>0</v>
      </c>
      <c r="H4110" s="50">
        <f t="shared" si="64"/>
        <v>0</v>
      </c>
    </row>
    <row r="4111" spans="1:8" hidden="1">
      <c r="A4111" s="31" t="s">
        <v>2442</v>
      </c>
      <c r="B4111" s="31" t="s">
        <v>2573</v>
      </c>
      <c r="C4111" s="31" t="s">
        <v>2406</v>
      </c>
      <c r="D4111" s="41">
        <v>16.945830000000001</v>
      </c>
      <c r="E4111" s="31" t="s">
        <v>2407</v>
      </c>
      <c r="F4111" s="35" t="str">
        <f>INDEX('Crosswalk Particulates'!$B:$B,MATCH('2017 EPA Data'!A4111,'Crosswalk Particulates'!$A:$A,0))</f>
        <v>process-other-industry</v>
      </c>
      <c r="G4111" s="39">
        <f>INDEX('Crosswalk Particulates'!$E:$E,MATCH('2017 EPA Data'!$B4111,'Crosswalk Particulates'!$D:$D,0))</f>
        <v>0</v>
      </c>
      <c r="H4111" s="50">
        <f t="shared" si="64"/>
        <v>0</v>
      </c>
    </row>
    <row r="4112" spans="1:8" hidden="1">
      <c r="A4112" s="31" t="s">
        <v>2461</v>
      </c>
      <c r="B4112" s="31" t="s">
        <v>2519</v>
      </c>
      <c r="D4112" s="41">
        <v>16.863274722</v>
      </c>
      <c r="E4112" s="31" t="s">
        <v>2411</v>
      </c>
      <c r="F4112" s="35" t="str">
        <f>INDEX('Crosswalk Particulates'!$B:$B,MATCH('2017 EPA Data'!A4112,'Crosswalk Particulates'!$A:$A,0))</f>
        <v>process-other-industry</v>
      </c>
      <c r="G4112" s="39">
        <f>INDEX('Crosswalk Particulates'!$E:$E,MATCH('2017 EPA Data'!$B4112,'Crosswalk Particulates'!$D:$D,0))</f>
        <v>0</v>
      </c>
      <c r="H4112" s="50">
        <f t="shared" si="64"/>
        <v>15298123.687528918</v>
      </c>
    </row>
    <row r="4113" spans="1:8" hidden="1">
      <c r="A4113" s="31" t="s">
        <v>2470</v>
      </c>
      <c r="B4113" s="31" t="s">
        <v>2503</v>
      </c>
      <c r="C4113" s="31" t="s">
        <v>2406</v>
      </c>
      <c r="D4113" s="41">
        <v>16.636515040770028</v>
      </c>
      <c r="E4113" s="31" t="s">
        <v>2407</v>
      </c>
      <c r="F4113" s="35" t="str">
        <f>INDEX('Crosswalk Particulates'!$B:$B,MATCH('2017 EPA Data'!A4113,'Crosswalk Particulates'!$A:$A,0))</f>
        <v>Electricity Sector</v>
      </c>
      <c r="G4113" s="39">
        <f>INDEX('Crosswalk Particulates'!$E:$E,MATCH('2017 EPA Data'!$B4113,'Crosswalk Particulates'!$D:$D,0))</f>
        <v>0</v>
      </c>
      <c r="H4113" s="50">
        <f t="shared" si="64"/>
        <v>0</v>
      </c>
    </row>
    <row r="4114" spans="1:8" hidden="1">
      <c r="A4114" s="31" t="s">
        <v>2471</v>
      </c>
      <c r="B4114" s="31" t="s">
        <v>2618</v>
      </c>
      <c r="C4114" s="31" t="s">
        <v>2406</v>
      </c>
      <c r="D4114" s="41">
        <v>16.605447440229511</v>
      </c>
      <c r="E4114" s="31" t="s">
        <v>2407</v>
      </c>
      <c r="F4114" s="35" t="str">
        <f>INDEX('Crosswalk Particulates'!$B:$B,MATCH('2017 EPA Data'!A4114,'Crosswalk Particulates'!$A:$A,0))</f>
        <v>Commercial Buildings Sector</v>
      </c>
      <c r="G4114" s="39">
        <f>INDEX('Crosswalk Particulates'!$E:$E,MATCH('2017 EPA Data'!$B4114,'Crosswalk Particulates'!$D:$D,0))</f>
        <v>0</v>
      </c>
      <c r="H4114" s="50">
        <f t="shared" si="64"/>
        <v>0</v>
      </c>
    </row>
    <row r="4115" spans="1:8" hidden="1">
      <c r="A4115" s="31" t="s">
        <v>2473</v>
      </c>
      <c r="B4115" s="31" t="s">
        <v>2510</v>
      </c>
      <c r="C4115" s="31" t="s">
        <v>2406</v>
      </c>
      <c r="D4115" s="41">
        <v>16.601377278619999</v>
      </c>
      <c r="E4115" s="31" t="s">
        <v>2407</v>
      </c>
      <c r="F4115" s="35" t="str">
        <f>INDEX('Crosswalk Particulates'!$B:$B,MATCH('2017 EPA Data'!A4115,'Crosswalk Particulates'!$A:$A,0))</f>
        <v>Electricity Sector</v>
      </c>
      <c r="G4115" s="39">
        <f>INDEX('Crosswalk Particulates'!$E:$E,MATCH('2017 EPA Data'!$B4115,'Crosswalk Particulates'!$D:$D,0))</f>
        <v>0</v>
      </c>
      <c r="H4115" s="50">
        <f t="shared" si="64"/>
        <v>0</v>
      </c>
    </row>
    <row r="4116" spans="1:8" hidden="1">
      <c r="A4116" s="31" t="s">
        <v>2553</v>
      </c>
      <c r="B4116" s="31" t="s">
        <v>2515</v>
      </c>
      <c r="C4116" s="31" t="s">
        <v>2406</v>
      </c>
      <c r="D4116" s="41">
        <v>16.504095711941655</v>
      </c>
      <c r="E4116" s="31" t="s">
        <v>2407</v>
      </c>
      <c r="F4116" s="35" t="str">
        <f>INDEX('Crosswalk Particulates'!$B:$B,MATCH('2017 EPA Data'!A4116,'Crosswalk Particulates'!$A:$A,0))</f>
        <v>Commercial Buildings Sector</v>
      </c>
      <c r="G4116" s="39">
        <f>INDEX('Crosswalk Particulates'!$E:$E,MATCH('2017 EPA Data'!$B4116,'Crosswalk Particulates'!$D:$D,0))</f>
        <v>0</v>
      </c>
      <c r="H4116" s="50">
        <f t="shared" si="64"/>
        <v>0</v>
      </c>
    </row>
    <row r="4117" spans="1:8" hidden="1">
      <c r="A4117" s="31" t="s">
        <v>2521</v>
      </c>
      <c r="B4117" s="31" t="s">
        <v>2587</v>
      </c>
      <c r="C4117" s="31" t="s">
        <v>2410</v>
      </c>
      <c r="D4117" s="41">
        <v>16.502798640161899</v>
      </c>
      <c r="E4117" s="31" t="s">
        <v>2411</v>
      </c>
      <c r="F4117" s="35" t="str">
        <f>INDEX('Crosswalk Particulates'!$B:$B,MATCH('2017 EPA Data'!A4117,'Crosswalk Particulates'!$A:$A,0))</f>
        <v>industry-fuel-other</v>
      </c>
      <c r="G4117" s="39" t="str">
        <f>INDEX('Crosswalk Particulates'!$E:$E,MATCH('2017 EPA Data'!$B4117,'Crosswalk Particulates'!$D:$D,0))</f>
        <v>N2O</v>
      </c>
      <c r="H4117" s="50">
        <f t="shared" si="64"/>
        <v>14971104.898043111</v>
      </c>
    </row>
    <row r="4118" spans="1:8" hidden="1">
      <c r="A4118" s="31" t="s">
        <v>2470</v>
      </c>
      <c r="B4118" s="31" t="s">
        <v>2545</v>
      </c>
      <c r="C4118" s="31" t="s">
        <v>2406</v>
      </c>
      <c r="D4118" s="41">
        <v>16.501952825403347</v>
      </c>
      <c r="E4118" s="31" t="s">
        <v>2407</v>
      </c>
      <c r="F4118" s="35" t="str">
        <f>INDEX('Crosswalk Particulates'!$B:$B,MATCH('2017 EPA Data'!A4118,'Crosswalk Particulates'!$A:$A,0))</f>
        <v>Electricity Sector</v>
      </c>
      <c r="G4118" s="39">
        <f>INDEX('Crosswalk Particulates'!$E:$E,MATCH('2017 EPA Data'!$B4118,'Crosswalk Particulates'!$D:$D,0))</f>
        <v>0</v>
      </c>
      <c r="H4118" s="50">
        <f t="shared" si="64"/>
        <v>0</v>
      </c>
    </row>
    <row r="4119" spans="1:8" hidden="1">
      <c r="A4119" s="31" t="s">
        <v>2491</v>
      </c>
      <c r="B4119" s="31" t="s">
        <v>2663</v>
      </c>
      <c r="C4119" s="31" t="s">
        <v>2406</v>
      </c>
      <c r="D4119" s="41">
        <v>16.500250000000001</v>
      </c>
      <c r="E4119" s="31" t="s">
        <v>2407</v>
      </c>
      <c r="F4119" s="35" t="str">
        <f>INDEX('Crosswalk Particulates'!$B:$B,MATCH('2017 EPA Data'!A4119,'Crosswalk Particulates'!$A:$A,0))</f>
        <v>process-other-industry</v>
      </c>
      <c r="G4119" s="39">
        <f>INDEX('Crosswalk Particulates'!$E:$E,MATCH('2017 EPA Data'!$B4119,'Crosswalk Particulates'!$D:$D,0))</f>
        <v>0</v>
      </c>
      <c r="H4119" s="50">
        <f t="shared" si="64"/>
        <v>0</v>
      </c>
    </row>
    <row r="4120" spans="1:8" hidden="1">
      <c r="A4120" s="31" t="s">
        <v>2442</v>
      </c>
      <c r="B4120" s="31" t="s">
        <v>2603</v>
      </c>
      <c r="C4120" s="31" t="s">
        <v>2406</v>
      </c>
      <c r="D4120" s="41">
        <v>16.48</v>
      </c>
      <c r="E4120" s="31" t="s">
        <v>2407</v>
      </c>
      <c r="F4120" s="35" t="str">
        <f>INDEX('Crosswalk Particulates'!$B:$B,MATCH('2017 EPA Data'!A4120,'Crosswalk Particulates'!$A:$A,0))</f>
        <v>process-other-industry</v>
      </c>
      <c r="G4120" s="39">
        <f>INDEX('Crosswalk Particulates'!$E:$E,MATCH('2017 EPA Data'!$B4120,'Crosswalk Particulates'!$D:$D,0))</f>
        <v>0</v>
      </c>
      <c r="H4120" s="50">
        <f t="shared" si="64"/>
        <v>0</v>
      </c>
    </row>
    <row r="4121" spans="1:8" hidden="1">
      <c r="A4121" s="31" t="s">
        <v>2497</v>
      </c>
      <c r="B4121" s="31" t="s">
        <v>2525</v>
      </c>
      <c r="C4121" s="31" t="s">
        <v>2406</v>
      </c>
      <c r="D4121" s="41">
        <v>16.456721182599999</v>
      </c>
      <c r="E4121" s="31" t="s">
        <v>2407</v>
      </c>
      <c r="F4121" s="35" t="str">
        <f>INDEX('Crosswalk Particulates'!$B:$B,MATCH('2017 EPA Data'!A4121,'Crosswalk Particulates'!$A:$A,0))</f>
        <v>Electricity Sector</v>
      </c>
      <c r="G4121" s="39">
        <f>INDEX('Crosswalk Particulates'!$E:$E,MATCH('2017 EPA Data'!$B4121,'Crosswalk Particulates'!$D:$D,0))</f>
        <v>0</v>
      </c>
      <c r="H4121" s="50">
        <f t="shared" si="64"/>
        <v>0</v>
      </c>
    </row>
    <row r="4122" spans="1:8" hidden="1">
      <c r="A4122" s="31" t="s">
        <v>2471</v>
      </c>
      <c r="B4122" s="31" t="s">
        <v>2532</v>
      </c>
      <c r="C4122" s="31" t="s">
        <v>2406</v>
      </c>
      <c r="D4122" s="41">
        <v>16.434501577749511</v>
      </c>
      <c r="E4122" s="31" t="s">
        <v>2407</v>
      </c>
      <c r="F4122" s="35" t="str">
        <f>INDEX('Crosswalk Particulates'!$B:$B,MATCH('2017 EPA Data'!A4122,'Crosswalk Particulates'!$A:$A,0))</f>
        <v>Commercial Buildings Sector</v>
      </c>
      <c r="G4122" s="39">
        <f>INDEX('Crosswalk Particulates'!$E:$E,MATCH('2017 EPA Data'!$B4122,'Crosswalk Particulates'!$D:$D,0))</f>
        <v>0</v>
      </c>
      <c r="H4122" s="50">
        <f t="shared" si="64"/>
        <v>0</v>
      </c>
    </row>
    <row r="4123" spans="1:8" hidden="1">
      <c r="A4123" s="31" t="s">
        <v>2544</v>
      </c>
      <c r="B4123" s="31" t="s">
        <v>2447</v>
      </c>
      <c r="C4123" s="31" t="s">
        <v>2406</v>
      </c>
      <c r="D4123" s="41">
        <v>16.380957160000001</v>
      </c>
      <c r="E4123" s="31" t="s">
        <v>2407</v>
      </c>
      <c r="F4123" s="35" t="str">
        <f>INDEX('Crosswalk Particulates'!$B:$B,MATCH('2017 EPA Data'!A4123,'Crosswalk Particulates'!$A:$A,0))</f>
        <v>Commercial Buildings Sector</v>
      </c>
      <c r="G4123" s="39">
        <f>INDEX('Crosswalk Particulates'!$E:$E,MATCH('2017 EPA Data'!$B4123,'Crosswalk Particulates'!$D:$D,0))</f>
        <v>0</v>
      </c>
      <c r="H4123" s="50">
        <f t="shared" si="64"/>
        <v>0</v>
      </c>
    </row>
    <row r="4124" spans="1:8" hidden="1">
      <c r="A4124" s="31" t="s">
        <v>2408</v>
      </c>
      <c r="B4124" s="31" t="s">
        <v>2697</v>
      </c>
      <c r="C4124" s="31" t="s">
        <v>2406</v>
      </c>
      <c r="D4124" s="41">
        <v>16.373007279999999</v>
      </c>
      <c r="E4124" s="31" t="s">
        <v>2407</v>
      </c>
      <c r="F4124" s="35" t="str">
        <f>INDEX('Crosswalk Particulates'!$B:$B,MATCH('2017 EPA Data'!A4124,'Crosswalk Particulates'!$A:$A,0))</f>
        <v>process-other-industry</v>
      </c>
      <c r="G4124" s="39">
        <f>INDEX('Crosswalk Particulates'!$E:$E,MATCH('2017 EPA Data'!$B4124,'Crosswalk Particulates'!$D:$D,0))</f>
        <v>0</v>
      </c>
      <c r="H4124" s="50">
        <f t="shared" si="64"/>
        <v>0</v>
      </c>
    </row>
    <row r="4125" spans="1:8" hidden="1">
      <c r="A4125" s="31" t="s">
        <v>2471</v>
      </c>
      <c r="B4125" s="31" t="s">
        <v>2716</v>
      </c>
      <c r="C4125" s="31" t="s">
        <v>2406</v>
      </c>
      <c r="D4125" s="41">
        <v>16.250689799369511</v>
      </c>
      <c r="E4125" s="31" t="s">
        <v>2407</v>
      </c>
      <c r="F4125" s="35" t="str">
        <f>INDEX('Crosswalk Particulates'!$B:$B,MATCH('2017 EPA Data'!A4125,'Crosswalk Particulates'!$A:$A,0))</f>
        <v>Commercial Buildings Sector</v>
      </c>
      <c r="G4125" s="39">
        <f>INDEX('Crosswalk Particulates'!$E:$E,MATCH('2017 EPA Data'!$B4125,'Crosswalk Particulates'!$D:$D,0))</f>
        <v>0</v>
      </c>
      <c r="H4125" s="50">
        <f t="shared" si="64"/>
        <v>0</v>
      </c>
    </row>
    <row r="4126" spans="1:8" hidden="1">
      <c r="A4126" s="31" t="s">
        <v>2427</v>
      </c>
      <c r="B4126" s="31" t="s">
        <v>2677</v>
      </c>
      <c r="C4126" s="31" t="s">
        <v>2406</v>
      </c>
      <c r="D4126" s="41">
        <v>16.246594724000001</v>
      </c>
      <c r="E4126" s="31" t="s">
        <v>2407</v>
      </c>
      <c r="F4126" s="35" t="str">
        <f>INDEX('Crosswalk Particulates'!$B:$B,MATCH('2017 EPA Data'!A4126,'Crosswalk Particulates'!$A:$A,0))</f>
        <v>process-other-industry</v>
      </c>
      <c r="G4126" s="39">
        <f>INDEX('Crosswalk Particulates'!$E:$E,MATCH('2017 EPA Data'!$B4126,'Crosswalk Particulates'!$D:$D,0))</f>
        <v>0</v>
      </c>
      <c r="H4126" s="50">
        <f t="shared" si="64"/>
        <v>0</v>
      </c>
    </row>
    <row r="4127" spans="1:8" hidden="1">
      <c r="A4127" s="31" t="s">
        <v>2471</v>
      </c>
      <c r="B4127" s="31" t="s">
        <v>2542</v>
      </c>
      <c r="C4127" s="31" t="s">
        <v>2406</v>
      </c>
      <c r="D4127" s="41">
        <v>16.187105541445909</v>
      </c>
      <c r="E4127" s="31" t="s">
        <v>2407</v>
      </c>
      <c r="F4127" s="35" t="str">
        <f>INDEX('Crosswalk Particulates'!$B:$B,MATCH('2017 EPA Data'!A4127,'Crosswalk Particulates'!$A:$A,0))</f>
        <v>Commercial Buildings Sector</v>
      </c>
      <c r="G4127" s="39">
        <f>INDEX('Crosswalk Particulates'!$E:$E,MATCH('2017 EPA Data'!$B4127,'Crosswalk Particulates'!$D:$D,0))</f>
        <v>0</v>
      </c>
      <c r="H4127" s="50">
        <f t="shared" si="64"/>
        <v>0</v>
      </c>
    </row>
    <row r="4128" spans="1:8" hidden="1">
      <c r="A4128" s="31" t="s">
        <v>2496</v>
      </c>
      <c r="B4128" s="31" t="s">
        <v>2602</v>
      </c>
      <c r="C4128" s="31" t="s">
        <v>2406</v>
      </c>
      <c r="D4128" s="41">
        <v>16.146008738568401</v>
      </c>
      <c r="E4128" s="31" t="s">
        <v>2407</v>
      </c>
      <c r="F4128" s="35" t="str">
        <f>INDEX('Crosswalk Particulates'!$B:$B,MATCH('2017 EPA Data'!A4128,'Crosswalk Particulates'!$A:$A,0))</f>
        <v>process-cement-industry</v>
      </c>
      <c r="G4128" s="39">
        <f>INDEX('Crosswalk Particulates'!$E:$E,MATCH('2017 EPA Data'!$B4128,'Crosswalk Particulates'!$D:$D,0))</f>
        <v>0</v>
      </c>
      <c r="H4128" s="50">
        <f t="shared" si="64"/>
        <v>0</v>
      </c>
    </row>
    <row r="4129" spans="1:8" hidden="1">
      <c r="A4129" s="31" t="s">
        <v>2497</v>
      </c>
      <c r="B4129" s="31" t="s">
        <v>2619</v>
      </c>
      <c r="C4129" s="31" t="s">
        <v>2406</v>
      </c>
      <c r="D4129" s="41">
        <v>16.070934520000002</v>
      </c>
      <c r="E4129" s="31" t="s">
        <v>2407</v>
      </c>
      <c r="F4129" s="35" t="str">
        <f>INDEX('Crosswalk Particulates'!$B:$B,MATCH('2017 EPA Data'!A4129,'Crosswalk Particulates'!$A:$A,0))</f>
        <v>Electricity Sector</v>
      </c>
      <c r="G4129" s="39">
        <f>INDEX('Crosswalk Particulates'!$E:$E,MATCH('2017 EPA Data'!$B4129,'Crosswalk Particulates'!$D:$D,0))</f>
        <v>0</v>
      </c>
      <c r="H4129" s="50">
        <f t="shared" si="64"/>
        <v>0</v>
      </c>
    </row>
    <row r="4130" spans="1:8" hidden="1">
      <c r="A4130" s="31" t="s">
        <v>2484</v>
      </c>
      <c r="B4130" s="31" t="s">
        <v>2482</v>
      </c>
      <c r="C4130" s="31" t="s">
        <v>2406</v>
      </c>
      <c r="D4130" s="41">
        <v>16.052</v>
      </c>
      <c r="E4130" s="31" t="s">
        <v>2407</v>
      </c>
      <c r="F4130" s="35" t="str">
        <f>INDEX('Crosswalk Particulates'!$B:$B,MATCH('2017 EPA Data'!A4130,'Crosswalk Particulates'!$A:$A,0))</f>
        <v>process-other-industry</v>
      </c>
      <c r="G4130" s="39">
        <f>INDEX('Crosswalk Particulates'!$E:$E,MATCH('2017 EPA Data'!$B4130,'Crosswalk Particulates'!$D:$D,0))</f>
        <v>0</v>
      </c>
      <c r="H4130" s="50">
        <f t="shared" si="64"/>
        <v>0</v>
      </c>
    </row>
    <row r="4131" spans="1:8" hidden="1">
      <c r="A4131" s="31" t="s">
        <v>2558</v>
      </c>
      <c r="B4131" s="31" t="s">
        <v>2468</v>
      </c>
      <c r="C4131" s="31" t="s">
        <v>2406</v>
      </c>
      <c r="D4131" s="41">
        <v>16.05</v>
      </c>
      <c r="E4131" s="31" t="s">
        <v>2407</v>
      </c>
      <c r="F4131" s="35" t="str">
        <f>INDEX('Crosswalk Particulates'!$B:$B,MATCH('2017 EPA Data'!A4131,'Crosswalk Particulates'!$A:$A,0))</f>
        <v>Commercial Buildings Sector</v>
      </c>
      <c r="G4131" s="39">
        <f>INDEX('Crosswalk Particulates'!$E:$E,MATCH('2017 EPA Data'!$B4131,'Crosswalk Particulates'!$D:$D,0))</f>
        <v>0</v>
      </c>
      <c r="H4131" s="50">
        <f t="shared" si="64"/>
        <v>0</v>
      </c>
    </row>
    <row r="4132" spans="1:8" hidden="1">
      <c r="A4132" s="31" t="s">
        <v>2427</v>
      </c>
      <c r="B4132" s="31" t="s">
        <v>2542</v>
      </c>
      <c r="C4132" s="31" t="s">
        <v>2406</v>
      </c>
      <c r="D4132" s="41">
        <v>16.04776596570656</v>
      </c>
      <c r="E4132" s="31" t="s">
        <v>2407</v>
      </c>
      <c r="F4132" s="35" t="str">
        <f>INDEX('Crosswalk Particulates'!$B:$B,MATCH('2017 EPA Data'!A4132,'Crosswalk Particulates'!$A:$A,0))</f>
        <v>process-other-industry</v>
      </c>
      <c r="G4132" s="39">
        <f>INDEX('Crosswalk Particulates'!$E:$E,MATCH('2017 EPA Data'!$B4132,'Crosswalk Particulates'!$D:$D,0))</f>
        <v>0</v>
      </c>
      <c r="H4132" s="50">
        <f t="shared" si="64"/>
        <v>0</v>
      </c>
    </row>
    <row r="4133" spans="1:8" hidden="1">
      <c r="A4133" s="31" t="s">
        <v>2558</v>
      </c>
      <c r="B4133" s="31" t="s">
        <v>2571</v>
      </c>
      <c r="C4133" s="31" t="s">
        <v>2406</v>
      </c>
      <c r="D4133" s="41">
        <v>16.012</v>
      </c>
      <c r="E4133" s="31" t="s">
        <v>2407</v>
      </c>
      <c r="F4133" s="35" t="str">
        <f>INDEX('Crosswalk Particulates'!$B:$B,MATCH('2017 EPA Data'!A4133,'Crosswalk Particulates'!$A:$A,0))</f>
        <v>Commercial Buildings Sector</v>
      </c>
      <c r="G4133" s="39">
        <f>INDEX('Crosswalk Particulates'!$E:$E,MATCH('2017 EPA Data'!$B4133,'Crosswalk Particulates'!$D:$D,0))</f>
        <v>0</v>
      </c>
      <c r="H4133" s="50">
        <f t="shared" si="64"/>
        <v>0</v>
      </c>
    </row>
    <row r="4134" spans="1:8" hidden="1">
      <c r="A4134" s="31" t="s">
        <v>2436</v>
      </c>
      <c r="B4134" s="31" t="s">
        <v>2658</v>
      </c>
      <c r="C4134" s="31" t="s">
        <v>2406</v>
      </c>
      <c r="D4134" s="41">
        <v>15.964</v>
      </c>
      <c r="E4134" s="31" t="s">
        <v>2407</v>
      </c>
      <c r="F4134" s="35" t="str">
        <f>INDEX('Crosswalk Particulates'!$B:$B,MATCH('2017 EPA Data'!A4134,'Crosswalk Particulates'!$A:$A,0))</f>
        <v>process-other-industry</v>
      </c>
      <c r="G4134" s="39">
        <f>INDEX('Crosswalk Particulates'!$E:$E,MATCH('2017 EPA Data'!$B4134,'Crosswalk Particulates'!$D:$D,0))</f>
        <v>0</v>
      </c>
      <c r="H4134" s="50">
        <f t="shared" si="64"/>
        <v>0</v>
      </c>
    </row>
    <row r="4135" spans="1:8" hidden="1">
      <c r="A4135" s="31" t="s">
        <v>2553</v>
      </c>
      <c r="B4135" s="31" t="s">
        <v>2604</v>
      </c>
      <c r="C4135" s="31" t="s">
        <v>2406</v>
      </c>
      <c r="D4135" s="41">
        <v>15.954582458000001</v>
      </c>
      <c r="E4135" s="31" t="s">
        <v>2407</v>
      </c>
      <c r="F4135" s="35" t="str">
        <f>INDEX('Crosswalk Particulates'!$B:$B,MATCH('2017 EPA Data'!A4135,'Crosswalk Particulates'!$A:$A,0))</f>
        <v>Commercial Buildings Sector</v>
      </c>
      <c r="G4135" s="39">
        <f>INDEX('Crosswalk Particulates'!$E:$E,MATCH('2017 EPA Data'!$B4135,'Crosswalk Particulates'!$D:$D,0))</f>
        <v>0</v>
      </c>
      <c r="H4135" s="50">
        <f t="shared" si="64"/>
        <v>0</v>
      </c>
    </row>
    <row r="4136" spans="1:8" hidden="1">
      <c r="A4136" s="31" t="s">
        <v>2436</v>
      </c>
      <c r="B4136" s="31" t="s">
        <v>2689</v>
      </c>
      <c r="C4136" s="31" t="s">
        <v>2406</v>
      </c>
      <c r="D4136" s="41">
        <v>15.79</v>
      </c>
      <c r="E4136" s="31" t="s">
        <v>2407</v>
      </c>
      <c r="F4136" s="35" t="str">
        <f>INDEX('Crosswalk Particulates'!$B:$B,MATCH('2017 EPA Data'!A4136,'Crosswalk Particulates'!$A:$A,0))</f>
        <v>process-other-industry</v>
      </c>
      <c r="G4136" s="39">
        <f>INDEX('Crosswalk Particulates'!$E:$E,MATCH('2017 EPA Data'!$B4136,'Crosswalk Particulates'!$D:$D,0))</f>
        <v>0</v>
      </c>
      <c r="H4136" s="50">
        <f t="shared" si="64"/>
        <v>0</v>
      </c>
    </row>
    <row r="4137" spans="1:8" hidden="1">
      <c r="A4137" s="31" t="s">
        <v>2581</v>
      </c>
      <c r="B4137" s="31" t="s">
        <v>2510</v>
      </c>
      <c r="C4137" s="31" t="s">
        <v>2406</v>
      </c>
      <c r="D4137" s="41">
        <v>15.734477304386525</v>
      </c>
      <c r="E4137" s="31" t="s">
        <v>2407</v>
      </c>
      <c r="F4137" s="35" t="str">
        <f>INDEX('Crosswalk Particulates'!$B:$B,MATCH('2017 EPA Data'!A4137,'Crosswalk Particulates'!$A:$A,0))</f>
        <v>Residential Buildings Sector</v>
      </c>
      <c r="G4137" s="39">
        <f>INDEX('Crosswalk Particulates'!$E:$E,MATCH('2017 EPA Data'!$B4137,'Crosswalk Particulates'!$D:$D,0))</f>
        <v>0</v>
      </c>
      <c r="H4137" s="50">
        <f t="shared" si="64"/>
        <v>0</v>
      </c>
    </row>
    <row r="4138" spans="1:8" hidden="1">
      <c r="A4138" s="31" t="s">
        <v>2518</v>
      </c>
      <c r="B4138" s="31" t="s">
        <v>2463</v>
      </c>
      <c r="C4138" s="31" t="s">
        <v>2406</v>
      </c>
      <c r="D4138" s="41">
        <v>15.688212399999999</v>
      </c>
      <c r="E4138" s="31" t="s">
        <v>2407</v>
      </c>
      <c r="F4138" s="35" t="str">
        <f>INDEX('Crosswalk Particulates'!$B:$B,MATCH('2017 EPA Data'!A4138,'Crosswalk Particulates'!$A:$A,0))</f>
        <v>industry-fuel-oil</v>
      </c>
      <c r="G4138" s="39">
        <f>INDEX('Crosswalk Particulates'!$E:$E,MATCH('2017 EPA Data'!$B4138,'Crosswalk Particulates'!$D:$D,0))</f>
        <v>0</v>
      </c>
      <c r="H4138" s="50">
        <f t="shared" si="64"/>
        <v>0</v>
      </c>
    </row>
    <row r="4139" spans="1:8" hidden="1">
      <c r="A4139" s="31" t="s">
        <v>2538</v>
      </c>
      <c r="B4139" s="31" t="s">
        <v>2668</v>
      </c>
      <c r="C4139" s="31" t="s">
        <v>2406</v>
      </c>
      <c r="D4139" s="41">
        <v>15.68</v>
      </c>
      <c r="E4139" s="31" t="s">
        <v>2407</v>
      </c>
      <c r="F4139" s="35" t="str">
        <f>INDEX('Crosswalk Particulates'!$B:$B,MATCH('2017 EPA Data'!A4139,'Crosswalk Particulates'!$A:$A,0))</f>
        <v>Electricity Sector</v>
      </c>
      <c r="G4139" s="39">
        <f>INDEX('Crosswalk Particulates'!$E:$E,MATCH('2017 EPA Data'!$B4139,'Crosswalk Particulates'!$D:$D,0))</f>
        <v>0</v>
      </c>
      <c r="H4139" s="50">
        <f t="shared" si="64"/>
        <v>0</v>
      </c>
    </row>
    <row r="4140" spans="1:8" hidden="1">
      <c r="A4140" s="31" t="s">
        <v>2419</v>
      </c>
      <c r="B4140" s="31" t="s">
        <v>2519</v>
      </c>
      <c r="D4140" s="41">
        <v>15.51759424506</v>
      </c>
      <c r="E4140" s="31" t="s">
        <v>2411</v>
      </c>
      <c r="F4140" s="35" t="str">
        <f>INDEX('Crosswalk Particulates'!$B:$B,MATCH('2017 EPA Data'!A4140,'Crosswalk Particulates'!$A:$A,0))</f>
        <v>process-other-industry</v>
      </c>
      <c r="G4140" s="39">
        <f>INDEX('Crosswalk Particulates'!$E:$E,MATCH('2017 EPA Data'!$B4140,'Crosswalk Particulates'!$D:$D,0))</f>
        <v>0</v>
      </c>
      <c r="H4140" s="50">
        <f t="shared" si="64"/>
        <v>14077341.442117009</v>
      </c>
    </row>
    <row r="4141" spans="1:8" hidden="1">
      <c r="A4141" s="31" t="s">
        <v>2461</v>
      </c>
      <c r="B4141" s="31" t="s">
        <v>2426</v>
      </c>
      <c r="C4141" s="31" t="s">
        <v>2406</v>
      </c>
      <c r="D4141" s="41">
        <v>15.449708943999999</v>
      </c>
      <c r="E4141" s="31" t="s">
        <v>2407</v>
      </c>
      <c r="F4141" s="35" t="str">
        <f>INDEX('Crosswalk Particulates'!$B:$B,MATCH('2017 EPA Data'!A4141,'Crosswalk Particulates'!$A:$A,0))</f>
        <v>process-other-industry</v>
      </c>
      <c r="G4141" s="39">
        <f>INDEX('Crosswalk Particulates'!$E:$E,MATCH('2017 EPA Data'!$B4141,'Crosswalk Particulates'!$D:$D,0))</f>
        <v>0</v>
      </c>
      <c r="H4141" s="50">
        <f t="shared" si="64"/>
        <v>0</v>
      </c>
    </row>
    <row r="4142" spans="1:8" hidden="1">
      <c r="A4142" s="31" t="s">
        <v>2481</v>
      </c>
      <c r="B4142" s="31" t="s">
        <v>2572</v>
      </c>
      <c r="C4142" s="31" t="s">
        <v>2406</v>
      </c>
      <c r="D4142" s="41">
        <v>15.38</v>
      </c>
      <c r="E4142" s="31" t="s">
        <v>2407</v>
      </c>
      <c r="F4142" s="35" t="str">
        <f>INDEX('Crosswalk Particulates'!$B:$B,MATCH('2017 EPA Data'!A4142,'Crosswalk Particulates'!$A:$A,0))</f>
        <v>process-ngps-industry</v>
      </c>
      <c r="G4142" s="39">
        <f>INDEX('Crosswalk Particulates'!$E:$E,MATCH('2017 EPA Data'!$B4142,'Crosswalk Particulates'!$D:$D,0))</f>
        <v>0</v>
      </c>
      <c r="H4142" s="50">
        <f t="shared" si="64"/>
        <v>0</v>
      </c>
    </row>
    <row r="4143" spans="1:8" hidden="1">
      <c r="A4143" s="31" t="s">
        <v>2481</v>
      </c>
      <c r="B4143" s="31" t="s">
        <v>2683</v>
      </c>
      <c r="C4143" s="31" t="s">
        <v>2406</v>
      </c>
      <c r="D4143" s="41">
        <v>15.38</v>
      </c>
      <c r="E4143" s="31" t="s">
        <v>2407</v>
      </c>
      <c r="F4143" s="35" t="str">
        <f>INDEX('Crosswalk Particulates'!$B:$B,MATCH('2017 EPA Data'!A4143,'Crosswalk Particulates'!$A:$A,0))</f>
        <v>process-ngps-industry</v>
      </c>
      <c r="G4143" s="39">
        <f>INDEX('Crosswalk Particulates'!$E:$E,MATCH('2017 EPA Data'!$B4143,'Crosswalk Particulates'!$D:$D,0))</f>
        <v>0</v>
      </c>
      <c r="H4143" s="50">
        <f t="shared" si="64"/>
        <v>0</v>
      </c>
    </row>
    <row r="4144" spans="1:8" hidden="1">
      <c r="A4144" s="31" t="s">
        <v>2481</v>
      </c>
      <c r="B4144" s="31" t="s">
        <v>2694</v>
      </c>
      <c r="C4144" s="31" t="s">
        <v>2406</v>
      </c>
      <c r="D4144" s="41">
        <v>15.38</v>
      </c>
      <c r="E4144" s="31" t="s">
        <v>2407</v>
      </c>
      <c r="F4144" s="35" t="str">
        <f>INDEX('Crosswalk Particulates'!$B:$B,MATCH('2017 EPA Data'!A4144,'Crosswalk Particulates'!$A:$A,0))</f>
        <v>process-ngps-industry</v>
      </c>
      <c r="G4144" s="39">
        <f>INDEX('Crosswalk Particulates'!$E:$E,MATCH('2017 EPA Data'!$B4144,'Crosswalk Particulates'!$D:$D,0))</f>
        <v>0</v>
      </c>
      <c r="H4144" s="50">
        <f t="shared" si="64"/>
        <v>0</v>
      </c>
    </row>
    <row r="4145" spans="1:8" hidden="1">
      <c r="A4145" s="31" t="s">
        <v>2481</v>
      </c>
      <c r="B4145" s="31" t="s">
        <v>2668</v>
      </c>
      <c r="C4145" s="31" t="s">
        <v>2406</v>
      </c>
      <c r="D4145" s="41">
        <v>15.38</v>
      </c>
      <c r="E4145" s="31" t="s">
        <v>2407</v>
      </c>
      <c r="F4145" s="35" t="str">
        <f>INDEX('Crosswalk Particulates'!$B:$B,MATCH('2017 EPA Data'!A4145,'Crosswalk Particulates'!$A:$A,0))</f>
        <v>process-ngps-industry</v>
      </c>
      <c r="G4145" s="39">
        <f>INDEX('Crosswalk Particulates'!$E:$E,MATCH('2017 EPA Data'!$B4145,'Crosswalk Particulates'!$D:$D,0))</f>
        <v>0</v>
      </c>
      <c r="H4145" s="50">
        <f t="shared" si="64"/>
        <v>0</v>
      </c>
    </row>
    <row r="4146" spans="1:8" hidden="1">
      <c r="A4146" s="31" t="s">
        <v>2481</v>
      </c>
      <c r="B4146" s="31" t="s">
        <v>2636</v>
      </c>
      <c r="C4146" s="31" t="s">
        <v>2406</v>
      </c>
      <c r="D4146" s="41">
        <v>15.38</v>
      </c>
      <c r="E4146" s="31" t="s">
        <v>2407</v>
      </c>
      <c r="F4146" s="35" t="str">
        <f>INDEX('Crosswalk Particulates'!$B:$B,MATCH('2017 EPA Data'!A4146,'Crosswalk Particulates'!$A:$A,0))</f>
        <v>process-ngps-industry</v>
      </c>
      <c r="G4146" s="39">
        <f>INDEX('Crosswalk Particulates'!$E:$E,MATCH('2017 EPA Data'!$B4146,'Crosswalk Particulates'!$D:$D,0))</f>
        <v>0</v>
      </c>
      <c r="H4146" s="50">
        <f t="shared" si="64"/>
        <v>0</v>
      </c>
    </row>
    <row r="4147" spans="1:8" hidden="1">
      <c r="A4147" s="31" t="s">
        <v>2481</v>
      </c>
      <c r="B4147" s="31" t="s">
        <v>2697</v>
      </c>
      <c r="C4147" s="31" t="s">
        <v>2406</v>
      </c>
      <c r="D4147" s="41">
        <v>15.38</v>
      </c>
      <c r="E4147" s="31" t="s">
        <v>2407</v>
      </c>
      <c r="F4147" s="35" t="str">
        <f>INDEX('Crosswalk Particulates'!$B:$B,MATCH('2017 EPA Data'!A4147,'Crosswalk Particulates'!$A:$A,0))</f>
        <v>process-ngps-industry</v>
      </c>
      <c r="G4147" s="39">
        <f>INDEX('Crosswalk Particulates'!$E:$E,MATCH('2017 EPA Data'!$B4147,'Crosswalk Particulates'!$D:$D,0))</f>
        <v>0</v>
      </c>
      <c r="H4147" s="50">
        <f t="shared" si="64"/>
        <v>0</v>
      </c>
    </row>
    <row r="4148" spans="1:8" hidden="1">
      <c r="A4148" s="31" t="s">
        <v>2442</v>
      </c>
      <c r="B4148" s="31" t="s">
        <v>2600</v>
      </c>
      <c r="C4148" s="31" t="s">
        <v>2406</v>
      </c>
      <c r="D4148" s="41">
        <v>15.342790000000001</v>
      </c>
      <c r="E4148" s="31" t="s">
        <v>2407</v>
      </c>
      <c r="F4148" s="35" t="str">
        <f>INDEX('Crosswalk Particulates'!$B:$B,MATCH('2017 EPA Data'!A4148,'Crosswalk Particulates'!$A:$A,0))</f>
        <v>process-other-industry</v>
      </c>
      <c r="G4148" s="39">
        <f>INDEX('Crosswalk Particulates'!$E:$E,MATCH('2017 EPA Data'!$B4148,'Crosswalk Particulates'!$D:$D,0))</f>
        <v>0</v>
      </c>
      <c r="H4148" s="50">
        <f t="shared" si="64"/>
        <v>0</v>
      </c>
    </row>
    <row r="4149" spans="1:8" hidden="1">
      <c r="A4149" s="31" t="s">
        <v>2448</v>
      </c>
      <c r="B4149" s="31" t="s">
        <v>2725</v>
      </c>
      <c r="C4149" s="31" t="s">
        <v>2406</v>
      </c>
      <c r="D4149" s="41">
        <v>15.33212</v>
      </c>
      <c r="E4149" s="31" t="s">
        <v>2407</v>
      </c>
      <c r="F4149" s="35" t="str">
        <f>INDEX('Crosswalk Particulates'!$B:$B,MATCH('2017 EPA Data'!A4149,'Crosswalk Particulates'!$A:$A,0))</f>
        <v>process-waste-industry</v>
      </c>
      <c r="G4149" s="39">
        <f>INDEX('Crosswalk Particulates'!$E:$E,MATCH('2017 EPA Data'!$B4149,'Crosswalk Particulates'!$D:$D,0))</f>
        <v>0</v>
      </c>
      <c r="H4149" s="50">
        <f t="shared" si="64"/>
        <v>0</v>
      </c>
    </row>
    <row r="4150" spans="1:8" hidden="1">
      <c r="A4150" s="31" t="s">
        <v>2427</v>
      </c>
      <c r="B4150" s="31" t="s">
        <v>2616</v>
      </c>
      <c r="C4150" s="31" t="s">
        <v>2406</v>
      </c>
      <c r="D4150" s="41">
        <v>15.324350000000001</v>
      </c>
      <c r="E4150" s="31" t="s">
        <v>2407</v>
      </c>
      <c r="F4150" s="35" t="str">
        <f>INDEX('Crosswalk Particulates'!$B:$B,MATCH('2017 EPA Data'!A4150,'Crosswalk Particulates'!$A:$A,0))</f>
        <v>process-other-industry</v>
      </c>
      <c r="G4150" s="39">
        <f>INDEX('Crosswalk Particulates'!$E:$E,MATCH('2017 EPA Data'!$B4150,'Crosswalk Particulates'!$D:$D,0))</f>
        <v>0</v>
      </c>
      <c r="H4150" s="50">
        <f t="shared" si="64"/>
        <v>0</v>
      </c>
    </row>
    <row r="4151" spans="1:8" hidden="1">
      <c r="A4151" s="31" t="s">
        <v>2442</v>
      </c>
      <c r="B4151" s="31" t="s">
        <v>2437</v>
      </c>
      <c r="C4151" s="31" t="s">
        <v>2406</v>
      </c>
      <c r="D4151" s="41">
        <v>15.2826567</v>
      </c>
      <c r="E4151" s="31" t="s">
        <v>2407</v>
      </c>
      <c r="F4151" s="35" t="str">
        <f>INDEX('Crosswalk Particulates'!$B:$B,MATCH('2017 EPA Data'!A4151,'Crosswalk Particulates'!$A:$A,0))</f>
        <v>process-other-industry</v>
      </c>
      <c r="G4151" s="39">
        <f>INDEX('Crosswalk Particulates'!$E:$E,MATCH('2017 EPA Data'!$B4151,'Crosswalk Particulates'!$D:$D,0))</f>
        <v>0</v>
      </c>
      <c r="H4151" s="50">
        <f t="shared" si="64"/>
        <v>0</v>
      </c>
    </row>
    <row r="4152" spans="1:8" hidden="1">
      <c r="A4152" s="31" t="s">
        <v>2497</v>
      </c>
      <c r="B4152" s="31" t="s">
        <v>2602</v>
      </c>
      <c r="C4152" s="31" t="s">
        <v>2406</v>
      </c>
      <c r="D4152" s="41">
        <v>15.231999999999999</v>
      </c>
      <c r="E4152" s="31" t="s">
        <v>2407</v>
      </c>
      <c r="F4152" s="35" t="str">
        <f>INDEX('Crosswalk Particulates'!$B:$B,MATCH('2017 EPA Data'!A4152,'Crosswalk Particulates'!$A:$A,0))</f>
        <v>Electricity Sector</v>
      </c>
      <c r="G4152" s="39">
        <f>INDEX('Crosswalk Particulates'!$E:$E,MATCH('2017 EPA Data'!$B4152,'Crosswalk Particulates'!$D:$D,0))</f>
        <v>0</v>
      </c>
      <c r="H4152" s="50">
        <f t="shared" si="64"/>
        <v>0</v>
      </c>
    </row>
    <row r="4153" spans="1:8" hidden="1">
      <c r="A4153" s="31" t="s">
        <v>2544</v>
      </c>
      <c r="B4153" s="31" t="s">
        <v>2710</v>
      </c>
      <c r="C4153" s="31" t="s">
        <v>2406</v>
      </c>
      <c r="D4153" s="41">
        <v>15.11734</v>
      </c>
      <c r="E4153" s="31" t="s">
        <v>2407</v>
      </c>
      <c r="F4153" s="35" t="str">
        <f>INDEX('Crosswalk Particulates'!$B:$B,MATCH('2017 EPA Data'!A4153,'Crosswalk Particulates'!$A:$A,0))</f>
        <v>Commercial Buildings Sector</v>
      </c>
      <c r="G4153" s="39">
        <f>INDEX('Crosswalk Particulates'!$E:$E,MATCH('2017 EPA Data'!$B4153,'Crosswalk Particulates'!$D:$D,0))</f>
        <v>0</v>
      </c>
      <c r="H4153" s="50">
        <f t="shared" si="64"/>
        <v>0</v>
      </c>
    </row>
    <row r="4154" spans="1:8" hidden="1">
      <c r="A4154" s="31" t="s">
        <v>2471</v>
      </c>
      <c r="B4154" s="31" t="s">
        <v>2670</v>
      </c>
      <c r="C4154" s="31" t="s">
        <v>2406</v>
      </c>
      <c r="D4154" s="41">
        <v>15.083794912076399</v>
      </c>
      <c r="E4154" s="31" t="s">
        <v>2407</v>
      </c>
      <c r="F4154" s="35" t="str">
        <f>INDEX('Crosswalk Particulates'!$B:$B,MATCH('2017 EPA Data'!A4154,'Crosswalk Particulates'!$A:$A,0))</f>
        <v>Commercial Buildings Sector</v>
      </c>
      <c r="G4154" s="39">
        <f>INDEX('Crosswalk Particulates'!$E:$E,MATCH('2017 EPA Data'!$B4154,'Crosswalk Particulates'!$D:$D,0))</f>
        <v>0</v>
      </c>
      <c r="H4154" s="50">
        <f t="shared" si="64"/>
        <v>0</v>
      </c>
    </row>
    <row r="4155" spans="1:8" hidden="1">
      <c r="A4155" s="31" t="s">
        <v>2538</v>
      </c>
      <c r="B4155" s="31" t="s">
        <v>2515</v>
      </c>
      <c r="C4155" s="31" t="s">
        <v>2406</v>
      </c>
      <c r="D4155" s="41">
        <v>15.007422778409564</v>
      </c>
      <c r="E4155" s="31" t="s">
        <v>2407</v>
      </c>
      <c r="F4155" s="35" t="str">
        <f>INDEX('Crosswalk Particulates'!$B:$B,MATCH('2017 EPA Data'!A4155,'Crosswalk Particulates'!$A:$A,0))</f>
        <v>Electricity Sector</v>
      </c>
      <c r="G4155" s="39">
        <f>INDEX('Crosswalk Particulates'!$E:$E,MATCH('2017 EPA Data'!$B4155,'Crosswalk Particulates'!$D:$D,0))</f>
        <v>0</v>
      </c>
      <c r="H4155" s="50">
        <f t="shared" si="64"/>
        <v>0</v>
      </c>
    </row>
    <row r="4156" spans="1:8" hidden="1">
      <c r="A4156" s="31" t="s">
        <v>2408</v>
      </c>
      <c r="B4156" s="31" t="s">
        <v>2699</v>
      </c>
      <c r="C4156" s="31" t="s">
        <v>2406</v>
      </c>
      <c r="D4156" s="41">
        <v>15.001519999999999</v>
      </c>
      <c r="E4156" s="31" t="s">
        <v>2407</v>
      </c>
      <c r="F4156" s="35" t="str">
        <f>INDEX('Crosswalk Particulates'!$B:$B,MATCH('2017 EPA Data'!A4156,'Crosswalk Particulates'!$A:$A,0))</f>
        <v>process-other-industry</v>
      </c>
      <c r="G4156" s="39">
        <f>INDEX('Crosswalk Particulates'!$E:$E,MATCH('2017 EPA Data'!$B4156,'Crosswalk Particulates'!$D:$D,0))</f>
        <v>0</v>
      </c>
      <c r="H4156" s="50">
        <f t="shared" si="64"/>
        <v>0</v>
      </c>
    </row>
    <row r="4157" spans="1:8" hidden="1">
      <c r="A4157" s="31" t="s">
        <v>2408</v>
      </c>
      <c r="B4157" s="31" t="s">
        <v>2710</v>
      </c>
      <c r="C4157" s="31" t="s">
        <v>2406</v>
      </c>
      <c r="D4157" s="41">
        <v>15</v>
      </c>
      <c r="E4157" s="31" t="s">
        <v>2407</v>
      </c>
      <c r="F4157" s="35" t="str">
        <f>INDEX('Crosswalk Particulates'!$B:$B,MATCH('2017 EPA Data'!A4157,'Crosswalk Particulates'!$A:$A,0))</f>
        <v>process-other-industry</v>
      </c>
      <c r="G4157" s="39">
        <f>INDEX('Crosswalk Particulates'!$E:$E,MATCH('2017 EPA Data'!$B4157,'Crosswalk Particulates'!$D:$D,0))</f>
        <v>0</v>
      </c>
      <c r="H4157" s="50">
        <f t="shared" si="64"/>
        <v>0</v>
      </c>
    </row>
    <row r="4158" spans="1:8" hidden="1">
      <c r="A4158" s="31" t="s">
        <v>2419</v>
      </c>
      <c r="B4158" s="31" t="s">
        <v>2573</v>
      </c>
      <c r="C4158" s="31" t="s">
        <v>2406</v>
      </c>
      <c r="D4158" s="41">
        <v>14.904463711342</v>
      </c>
      <c r="E4158" s="31" t="s">
        <v>2407</v>
      </c>
      <c r="F4158" s="35" t="str">
        <f>INDEX('Crosswalk Particulates'!$B:$B,MATCH('2017 EPA Data'!A4158,'Crosswalk Particulates'!$A:$A,0))</f>
        <v>process-other-industry</v>
      </c>
      <c r="G4158" s="39">
        <f>INDEX('Crosswalk Particulates'!$E:$E,MATCH('2017 EPA Data'!$B4158,'Crosswalk Particulates'!$D:$D,0))</f>
        <v>0</v>
      </c>
      <c r="H4158" s="50">
        <f t="shared" si="64"/>
        <v>0</v>
      </c>
    </row>
    <row r="4159" spans="1:8" hidden="1">
      <c r="A4159" s="31" t="s">
        <v>2442</v>
      </c>
      <c r="B4159" s="31" t="s">
        <v>2523</v>
      </c>
      <c r="D4159" s="41">
        <v>14.837359975962826</v>
      </c>
      <c r="E4159" s="31" t="s">
        <v>2411</v>
      </c>
      <c r="F4159" s="35" t="str">
        <f>INDEX('Crosswalk Particulates'!$B:$B,MATCH('2017 EPA Data'!A4159,'Crosswalk Particulates'!$A:$A,0))</f>
        <v>process-other-industry</v>
      </c>
      <c r="G4159" s="39" t="str">
        <f>INDEX('Crosswalk Particulates'!$E:$E,MATCH('2017 EPA Data'!$B4159,'Crosswalk Particulates'!$D:$D,0))</f>
        <v>OC</v>
      </c>
      <c r="H4159" s="50">
        <f t="shared" si="64"/>
        <v>13460242.559681784</v>
      </c>
    </row>
    <row r="4160" spans="1:8" hidden="1">
      <c r="A4160" s="31" t="s">
        <v>2448</v>
      </c>
      <c r="B4160" s="31" t="s">
        <v>2588</v>
      </c>
      <c r="C4160" s="31" t="s">
        <v>2406</v>
      </c>
      <c r="D4160" s="41">
        <v>14.622</v>
      </c>
      <c r="E4160" s="31" t="s">
        <v>2407</v>
      </c>
      <c r="F4160" s="35" t="str">
        <f>INDEX('Crosswalk Particulates'!$B:$B,MATCH('2017 EPA Data'!A4160,'Crosswalk Particulates'!$A:$A,0))</f>
        <v>process-waste-industry</v>
      </c>
      <c r="G4160" s="39">
        <f>INDEX('Crosswalk Particulates'!$E:$E,MATCH('2017 EPA Data'!$B4160,'Crosswalk Particulates'!$D:$D,0))</f>
        <v>0</v>
      </c>
      <c r="H4160" s="50">
        <f t="shared" si="64"/>
        <v>0</v>
      </c>
    </row>
    <row r="4161" spans="1:8" hidden="1">
      <c r="A4161" s="31" t="s">
        <v>2444</v>
      </c>
      <c r="B4161" s="31" t="s">
        <v>2425</v>
      </c>
      <c r="C4161" s="31" t="s">
        <v>2406</v>
      </c>
      <c r="D4161" s="41">
        <v>14.56653723</v>
      </c>
      <c r="E4161" s="31" t="s">
        <v>2407</v>
      </c>
      <c r="F4161" s="35" t="str">
        <f>INDEX('Crosswalk Particulates'!$B:$B,MATCH('2017 EPA Data'!A4161,'Crosswalk Particulates'!$A:$A,0))</f>
        <v>process-other-industry</v>
      </c>
      <c r="G4161" s="39">
        <f>INDEX('Crosswalk Particulates'!$E:$E,MATCH('2017 EPA Data'!$B4161,'Crosswalk Particulates'!$D:$D,0))</f>
        <v>0</v>
      </c>
      <c r="H4161" s="50">
        <f t="shared" si="64"/>
        <v>0</v>
      </c>
    </row>
    <row r="4162" spans="1:8" hidden="1">
      <c r="A4162" s="31" t="s">
        <v>2581</v>
      </c>
      <c r="B4162" s="31" t="s">
        <v>2545</v>
      </c>
      <c r="C4162" s="31" t="s">
        <v>2406</v>
      </c>
      <c r="D4162" s="41">
        <v>14.485732021731886</v>
      </c>
      <c r="E4162" s="31" t="s">
        <v>2407</v>
      </c>
      <c r="F4162" s="35" t="str">
        <f>INDEX('Crosswalk Particulates'!$B:$B,MATCH('2017 EPA Data'!A4162,'Crosswalk Particulates'!$A:$A,0))</f>
        <v>Residential Buildings Sector</v>
      </c>
      <c r="G4162" s="39">
        <f>INDEX('Crosswalk Particulates'!$E:$E,MATCH('2017 EPA Data'!$B4162,'Crosswalk Particulates'!$D:$D,0))</f>
        <v>0</v>
      </c>
      <c r="H4162" s="50">
        <f t="shared" si="64"/>
        <v>0</v>
      </c>
    </row>
    <row r="4163" spans="1:8" hidden="1">
      <c r="A4163" s="31" t="s">
        <v>2554</v>
      </c>
      <c r="B4163" s="31" t="s">
        <v>2567</v>
      </c>
      <c r="C4163" s="31" t="s">
        <v>2406</v>
      </c>
      <c r="D4163" s="41">
        <v>14.452622</v>
      </c>
      <c r="E4163" s="31" t="s">
        <v>2407</v>
      </c>
      <c r="F4163" s="35" t="str">
        <f>INDEX('Crosswalk Particulates'!$B:$B,MATCH('2017 EPA Data'!A4163,'Crosswalk Particulates'!$A:$A,0))</f>
        <v>Commercial Buildings Sector</v>
      </c>
      <c r="G4163" s="39">
        <f>INDEX('Crosswalk Particulates'!$E:$E,MATCH('2017 EPA Data'!$B4163,'Crosswalk Particulates'!$D:$D,0))</f>
        <v>0</v>
      </c>
      <c r="H4163" s="50">
        <f t="shared" si="64"/>
        <v>0</v>
      </c>
    </row>
    <row r="4164" spans="1:8" hidden="1">
      <c r="A4164" s="31" t="s">
        <v>2544</v>
      </c>
      <c r="B4164" s="31" t="s">
        <v>2609</v>
      </c>
      <c r="C4164" s="31" t="s">
        <v>2406</v>
      </c>
      <c r="D4164" s="41">
        <v>14.368897624000001</v>
      </c>
      <c r="E4164" s="31" t="s">
        <v>2407</v>
      </c>
      <c r="F4164" s="35" t="str">
        <f>INDEX('Crosswalk Particulates'!$B:$B,MATCH('2017 EPA Data'!A4164,'Crosswalk Particulates'!$A:$A,0))</f>
        <v>Commercial Buildings Sector</v>
      </c>
      <c r="G4164" s="39">
        <f>INDEX('Crosswalk Particulates'!$E:$E,MATCH('2017 EPA Data'!$B4164,'Crosswalk Particulates'!$D:$D,0))</f>
        <v>0</v>
      </c>
      <c r="H4164" s="50">
        <f t="shared" ref="H4164:H4227" si="65">IF(E4164="TON",D4164/metricton_to_shortton,0)*10^6</f>
        <v>0</v>
      </c>
    </row>
    <row r="4165" spans="1:8" hidden="1">
      <c r="A4165" s="31" t="s">
        <v>2448</v>
      </c>
      <c r="B4165" s="31" t="s">
        <v>2726</v>
      </c>
      <c r="C4165" s="31" t="s">
        <v>2406</v>
      </c>
      <c r="D4165" s="41">
        <v>14.284000000000001</v>
      </c>
      <c r="E4165" s="31" t="s">
        <v>2407</v>
      </c>
      <c r="F4165" s="35" t="str">
        <f>INDEX('Crosswalk Particulates'!$B:$B,MATCH('2017 EPA Data'!A4165,'Crosswalk Particulates'!$A:$A,0))</f>
        <v>process-waste-industry</v>
      </c>
      <c r="G4165" s="39">
        <f>INDEX('Crosswalk Particulates'!$E:$E,MATCH('2017 EPA Data'!$B4165,'Crosswalk Particulates'!$D:$D,0))</f>
        <v>0</v>
      </c>
      <c r="H4165" s="50">
        <f t="shared" si="65"/>
        <v>0</v>
      </c>
    </row>
    <row r="4166" spans="1:8" hidden="1">
      <c r="A4166" s="31" t="s">
        <v>2419</v>
      </c>
      <c r="B4166" s="31" t="s">
        <v>2602</v>
      </c>
      <c r="C4166" s="31" t="s">
        <v>2406</v>
      </c>
      <c r="D4166" s="41">
        <v>14.279236256920001</v>
      </c>
      <c r="E4166" s="31" t="s">
        <v>2407</v>
      </c>
      <c r="F4166" s="35" t="str">
        <f>INDEX('Crosswalk Particulates'!$B:$B,MATCH('2017 EPA Data'!A4166,'Crosswalk Particulates'!$A:$A,0))</f>
        <v>process-other-industry</v>
      </c>
      <c r="G4166" s="39">
        <f>INDEX('Crosswalk Particulates'!$E:$E,MATCH('2017 EPA Data'!$B4166,'Crosswalk Particulates'!$D:$D,0))</f>
        <v>0</v>
      </c>
      <c r="H4166" s="50">
        <f t="shared" si="65"/>
        <v>0</v>
      </c>
    </row>
    <row r="4167" spans="1:8" hidden="1">
      <c r="A4167" s="31" t="s">
        <v>2431</v>
      </c>
      <c r="B4167" s="31" t="s">
        <v>2587</v>
      </c>
      <c r="C4167" s="31" t="s">
        <v>2410</v>
      </c>
      <c r="D4167" s="41">
        <v>14.267288428500001</v>
      </c>
      <c r="E4167" s="31" t="s">
        <v>2411</v>
      </c>
      <c r="F4167" s="35" t="str">
        <f>INDEX('Crosswalk Particulates'!$B:$B,MATCH('2017 EPA Data'!A4167,'Crosswalk Particulates'!$A:$A,0))</f>
        <v>process-ngps-industry</v>
      </c>
      <c r="G4167" s="39" t="str">
        <f>INDEX('Crosswalk Particulates'!$E:$E,MATCH('2017 EPA Data'!$B4167,'Crosswalk Particulates'!$D:$D,0))</f>
        <v>N2O</v>
      </c>
      <c r="H4167" s="50">
        <f t="shared" si="65"/>
        <v>12943081.736081503</v>
      </c>
    </row>
    <row r="4168" spans="1:8" hidden="1">
      <c r="A4168" s="31" t="s">
        <v>2454</v>
      </c>
      <c r="B4168" s="31" t="s">
        <v>2651</v>
      </c>
      <c r="C4168" s="31" t="s">
        <v>2406</v>
      </c>
      <c r="D4168" s="41">
        <v>14.2326704</v>
      </c>
      <c r="E4168" s="31" t="s">
        <v>2407</v>
      </c>
      <c r="F4168" s="35" t="str">
        <f>INDEX('Crosswalk Particulates'!$B:$B,MATCH('2017 EPA Data'!A4168,'Crosswalk Particulates'!$A:$A,0))</f>
        <v>Electricity Sector</v>
      </c>
      <c r="G4168" s="39">
        <f>INDEX('Crosswalk Particulates'!$E:$E,MATCH('2017 EPA Data'!$B4168,'Crosswalk Particulates'!$D:$D,0))</f>
        <v>0</v>
      </c>
      <c r="H4168" s="50">
        <f t="shared" si="65"/>
        <v>0</v>
      </c>
    </row>
    <row r="4169" spans="1:8" hidden="1">
      <c r="A4169" s="31" t="s">
        <v>2440</v>
      </c>
      <c r="B4169" s="31" t="s">
        <v>2566</v>
      </c>
      <c r="C4169" s="31" t="s">
        <v>2406</v>
      </c>
      <c r="D4169" s="41">
        <v>14.204000000000001</v>
      </c>
      <c r="E4169" s="31" t="s">
        <v>2407</v>
      </c>
      <c r="F4169" s="35" t="str">
        <f>INDEX('Crosswalk Particulates'!$B:$B,MATCH('2017 EPA Data'!A4169,'Crosswalk Particulates'!$A:$A,0))</f>
        <v>industry-fuel-natural gas</v>
      </c>
      <c r="G4169" s="39">
        <f>INDEX('Crosswalk Particulates'!$E:$E,MATCH('2017 EPA Data'!$B4169,'Crosswalk Particulates'!$D:$D,0))</f>
        <v>0</v>
      </c>
      <c r="H4169" s="50">
        <f t="shared" si="65"/>
        <v>0</v>
      </c>
    </row>
    <row r="4170" spans="1:8" hidden="1">
      <c r="A4170" s="31" t="s">
        <v>2491</v>
      </c>
      <c r="B4170" s="31" t="s">
        <v>2557</v>
      </c>
      <c r="C4170" s="31" t="s">
        <v>2406</v>
      </c>
      <c r="D4170" s="41">
        <v>14.156362101999999</v>
      </c>
      <c r="E4170" s="31" t="s">
        <v>2407</v>
      </c>
      <c r="F4170" s="35" t="str">
        <f>INDEX('Crosswalk Particulates'!$B:$B,MATCH('2017 EPA Data'!A4170,'Crosswalk Particulates'!$A:$A,0))</f>
        <v>process-other-industry</v>
      </c>
      <c r="G4170" s="39">
        <f>INDEX('Crosswalk Particulates'!$E:$E,MATCH('2017 EPA Data'!$B4170,'Crosswalk Particulates'!$D:$D,0))</f>
        <v>0</v>
      </c>
      <c r="H4170" s="50">
        <f t="shared" si="65"/>
        <v>0</v>
      </c>
    </row>
    <row r="4171" spans="1:8" hidden="1">
      <c r="A4171" s="31" t="s">
        <v>2544</v>
      </c>
      <c r="B4171" s="31" t="s">
        <v>2523</v>
      </c>
      <c r="D4171" s="41">
        <v>14.137795509837092</v>
      </c>
      <c r="E4171" s="31" t="s">
        <v>2411</v>
      </c>
      <c r="F4171" s="35" t="str">
        <f>INDEX('Crosswalk Particulates'!$B:$B,MATCH('2017 EPA Data'!A4171,'Crosswalk Particulates'!$A:$A,0))</f>
        <v>Commercial Buildings Sector</v>
      </c>
      <c r="G4171" s="39" t="str">
        <f>INDEX('Crosswalk Particulates'!$E:$E,MATCH('2017 EPA Data'!$B4171,'Crosswalk Particulates'!$D:$D,0))</f>
        <v>OC</v>
      </c>
      <c r="H4171" s="50">
        <f t="shared" si="65"/>
        <v>12825607.596626261</v>
      </c>
    </row>
    <row r="4172" spans="1:8" hidden="1">
      <c r="A4172" s="31" t="s">
        <v>2538</v>
      </c>
      <c r="B4172" s="31" t="s">
        <v>2493</v>
      </c>
      <c r="C4172" s="31" t="s">
        <v>2406</v>
      </c>
      <c r="D4172" s="41">
        <v>14.119740999999999</v>
      </c>
      <c r="E4172" s="31" t="s">
        <v>2407</v>
      </c>
      <c r="F4172" s="35" t="str">
        <f>INDEX('Crosswalk Particulates'!$B:$B,MATCH('2017 EPA Data'!A4172,'Crosswalk Particulates'!$A:$A,0))</f>
        <v>Electricity Sector</v>
      </c>
      <c r="G4172" s="39">
        <f>INDEX('Crosswalk Particulates'!$E:$E,MATCH('2017 EPA Data'!$B4172,'Crosswalk Particulates'!$D:$D,0))</f>
        <v>0</v>
      </c>
      <c r="H4172" s="50">
        <f t="shared" si="65"/>
        <v>0</v>
      </c>
    </row>
    <row r="4173" spans="1:8" hidden="1">
      <c r="A4173" s="31" t="s">
        <v>2440</v>
      </c>
      <c r="B4173" s="31" t="s">
        <v>2623</v>
      </c>
      <c r="C4173" s="31" t="s">
        <v>2406</v>
      </c>
      <c r="D4173" s="41">
        <v>14.114890000000001</v>
      </c>
      <c r="E4173" s="31" t="s">
        <v>2407</v>
      </c>
      <c r="F4173" s="35" t="str">
        <f>INDEX('Crosswalk Particulates'!$B:$B,MATCH('2017 EPA Data'!A4173,'Crosswalk Particulates'!$A:$A,0))</f>
        <v>industry-fuel-natural gas</v>
      </c>
      <c r="G4173" s="39">
        <f>INDEX('Crosswalk Particulates'!$E:$E,MATCH('2017 EPA Data'!$B4173,'Crosswalk Particulates'!$D:$D,0))</f>
        <v>0</v>
      </c>
      <c r="H4173" s="50">
        <f t="shared" si="65"/>
        <v>0</v>
      </c>
    </row>
    <row r="4174" spans="1:8" hidden="1">
      <c r="A4174" s="31" t="s">
        <v>2467</v>
      </c>
      <c r="B4174" s="31" t="s">
        <v>2476</v>
      </c>
      <c r="C4174" s="31" t="s">
        <v>2406</v>
      </c>
      <c r="D4174" s="41">
        <v>14.080640000000001</v>
      </c>
      <c r="E4174" s="31" t="s">
        <v>2407</v>
      </c>
      <c r="F4174" s="35" t="str">
        <f>INDEX('Crosswalk Particulates'!$B:$B,MATCH('2017 EPA Data'!A4174,'Crosswalk Particulates'!$A:$A,0))</f>
        <v>process-chemicals-industry</v>
      </c>
      <c r="G4174" s="39">
        <f>INDEX('Crosswalk Particulates'!$E:$E,MATCH('2017 EPA Data'!$B4174,'Crosswalk Particulates'!$D:$D,0))</f>
        <v>0</v>
      </c>
      <c r="H4174" s="50">
        <f t="shared" si="65"/>
        <v>0</v>
      </c>
    </row>
    <row r="4175" spans="1:8" hidden="1">
      <c r="A4175" s="31" t="s">
        <v>2538</v>
      </c>
      <c r="B4175" s="31" t="s">
        <v>2584</v>
      </c>
      <c r="C4175" s="31" t="s">
        <v>2406</v>
      </c>
      <c r="D4175" s="41">
        <v>14.0732800808312</v>
      </c>
      <c r="E4175" s="31" t="s">
        <v>2407</v>
      </c>
      <c r="F4175" s="35" t="str">
        <f>INDEX('Crosswalk Particulates'!$B:$B,MATCH('2017 EPA Data'!A4175,'Crosswalk Particulates'!$A:$A,0))</f>
        <v>Electricity Sector</v>
      </c>
      <c r="G4175" s="39">
        <f>INDEX('Crosswalk Particulates'!$E:$E,MATCH('2017 EPA Data'!$B4175,'Crosswalk Particulates'!$D:$D,0))</f>
        <v>0</v>
      </c>
      <c r="H4175" s="50">
        <f t="shared" si="65"/>
        <v>0</v>
      </c>
    </row>
    <row r="4176" spans="1:8" hidden="1">
      <c r="A4176" s="31" t="s">
        <v>2442</v>
      </c>
      <c r="B4176" s="31" t="s">
        <v>2466</v>
      </c>
      <c r="C4176" s="31" t="s">
        <v>2406</v>
      </c>
      <c r="D4176" s="41">
        <v>14.013999999999999</v>
      </c>
      <c r="E4176" s="31" t="s">
        <v>2407</v>
      </c>
      <c r="F4176" s="35" t="str">
        <f>INDEX('Crosswalk Particulates'!$B:$B,MATCH('2017 EPA Data'!A4176,'Crosswalk Particulates'!$A:$A,0))</f>
        <v>process-other-industry</v>
      </c>
      <c r="G4176" s="39">
        <f>INDEX('Crosswalk Particulates'!$E:$E,MATCH('2017 EPA Data'!$B4176,'Crosswalk Particulates'!$D:$D,0))</f>
        <v>0</v>
      </c>
      <c r="H4176" s="50">
        <f t="shared" si="65"/>
        <v>0</v>
      </c>
    </row>
    <row r="4177" spans="1:8" hidden="1">
      <c r="A4177" s="31" t="s">
        <v>2435</v>
      </c>
      <c r="B4177" s="31" t="s">
        <v>2557</v>
      </c>
      <c r="C4177" s="31" t="s">
        <v>2406</v>
      </c>
      <c r="D4177" s="41">
        <v>14</v>
      </c>
      <c r="E4177" s="31" t="s">
        <v>2407</v>
      </c>
      <c r="F4177" s="35" t="str">
        <f>INDEX('Crosswalk Particulates'!$B:$B,MATCH('2017 EPA Data'!A4177,'Crosswalk Particulates'!$A:$A,0))</f>
        <v>process-other-industry</v>
      </c>
      <c r="G4177" s="39">
        <f>INDEX('Crosswalk Particulates'!$E:$E,MATCH('2017 EPA Data'!$B4177,'Crosswalk Particulates'!$D:$D,0))</f>
        <v>0</v>
      </c>
      <c r="H4177" s="50">
        <f t="shared" si="65"/>
        <v>0</v>
      </c>
    </row>
    <row r="4178" spans="1:8" hidden="1">
      <c r="A4178" s="31" t="s">
        <v>2496</v>
      </c>
      <c r="B4178" s="31" t="s">
        <v>2456</v>
      </c>
      <c r="C4178" s="31" t="s">
        <v>2406</v>
      </c>
      <c r="D4178" s="41">
        <v>14</v>
      </c>
      <c r="E4178" s="31" t="s">
        <v>2407</v>
      </c>
      <c r="F4178" s="35" t="str">
        <f>INDEX('Crosswalk Particulates'!$B:$B,MATCH('2017 EPA Data'!A4178,'Crosswalk Particulates'!$A:$A,0))</f>
        <v>process-cement-industry</v>
      </c>
      <c r="G4178" s="39">
        <f>INDEX('Crosswalk Particulates'!$E:$E,MATCH('2017 EPA Data'!$B4178,'Crosswalk Particulates'!$D:$D,0))</f>
        <v>0</v>
      </c>
      <c r="H4178" s="50">
        <f t="shared" si="65"/>
        <v>0</v>
      </c>
    </row>
    <row r="4179" spans="1:8" hidden="1">
      <c r="A4179" s="31" t="s">
        <v>2612</v>
      </c>
      <c r="B4179" s="31" t="s">
        <v>2509</v>
      </c>
      <c r="C4179" s="31" t="s">
        <v>2406</v>
      </c>
      <c r="D4179" s="41">
        <v>13.926729941596541</v>
      </c>
      <c r="E4179" s="31" t="s">
        <v>2407</v>
      </c>
      <c r="F4179" s="35" t="str">
        <f>INDEX('Crosswalk Particulates'!$B:$B,MATCH('2017 EPA Data'!A4179,'Crosswalk Particulates'!$A:$A,0))</f>
        <v>Residential Buildings Sector</v>
      </c>
      <c r="G4179" s="39">
        <f>INDEX('Crosswalk Particulates'!$E:$E,MATCH('2017 EPA Data'!$B4179,'Crosswalk Particulates'!$D:$D,0))</f>
        <v>0</v>
      </c>
      <c r="H4179" s="50">
        <f t="shared" si="65"/>
        <v>0</v>
      </c>
    </row>
    <row r="4180" spans="1:8" hidden="1">
      <c r="A4180" s="31" t="s">
        <v>2484</v>
      </c>
      <c r="B4180" s="31" t="s">
        <v>2571</v>
      </c>
      <c r="C4180" s="31" t="s">
        <v>2406</v>
      </c>
      <c r="D4180" s="41">
        <v>13.9</v>
      </c>
      <c r="E4180" s="31" t="s">
        <v>2407</v>
      </c>
      <c r="F4180" s="35" t="str">
        <f>INDEX('Crosswalk Particulates'!$B:$B,MATCH('2017 EPA Data'!A4180,'Crosswalk Particulates'!$A:$A,0))</f>
        <v>process-other-industry</v>
      </c>
      <c r="G4180" s="39">
        <f>INDEX('Crosswalk Particulates'!$E:$E,MATCH('2017 EPA Data'!$B4180,'Crosswalk Particulates'!$D:$D,0))</f>
        <v>0</v>
      </c>
      <c r="H4180" s="50">
        <f t="shared" si="65"/>
        <v>0</v>
      </c>
    </row>
    <row r="4181" spans="1:8" hidden="1">
      <c r="A4181" s="31" t="s">
        <v>2497</v>
      </c>
      <c r="B4181" s="31" t="s">
        <v>2609</v>
      </c>
      <c r="C4181" s="31" t="s">
        <v>2406</v>
      </c>
      <c r="D4181" s="41">
        <v>13.872807981999999</v>
      </c>
      <c r="E4181" s="31" t="s">
        <v>2407</v>
      </c>
      <c r="F4181" s="35" t="str">
        <f>INDEX('Crosswalk Particulates'!$B:$B,MATCH('2017 EPA Data'!A4181,'Crosswalk Particulates'!$A:$A,0))</f>
        <v>Electricity Sector</v>
      </c>
      <c r="G4181" s="39">
        <f>INDEX('Crosswalk Particulates'!$E:$E,MATCH('2017 EPA Data'!$B4181,'Crosswalk Particulates'!$D:$D,0))</f>
        <v>0</v>
      </c>
      <c r="H4181" s="50">
        <f t="shared" si="65"/>
        <v>0</v>
      </c>
    </row>
    <row r="4182" spans="1:8" hidden="1">
      <c r="A4182" s="31" t="s">
        <v>2442</v>
      </c>
      <c r="B4182" s="31" t="s">
        <v>2559</v>
      </c>
      <c r="C4182" s="31" t="s">
        <v>2406</v>
      </c>
      <c r="D4182" s="41">
        <v>13.86614</v>
      </c>
      <c r="E4182" s="31" t="s">
        <v>2407</v>
      </c>
      <c r="F4182" s="35" t="str">
        <f>INDEX('Crosswalk Particulates'!$B:$B,MATCH('2017 EPA Data'!A4182,'Crosswalk Particulates'!$A:$A,0))</f>
        <v>process-other-industry</v>
      </c>
      <c r="G4182" s="39">
        <f>INDEX('Crosswalk Particulates'!$E:$E,MATCH('2017 EPA Data'!$B4182,'Crosswalk Particulates'!$D:$D,0))</f>
        <v>0</v>
      </c>
      <c r="H4182" s="50">
        <f t="shared" si="65"/>
        <v>0</v>
      </c>
    </row>
    <row r="4183" spans="1:8" hidden="1">
      <c r="A4183" s="31" t="s">
        <v>2427</v>
      </c>
      <c r="B4183" s="31" t="s">
        <v>2716</v>
      </c>
      <c r="C4183" s="31" t="s">
        <v>2406</v>
      </c>
      <c r="D4183" s="41">
        <v>13.831048585646</v>
      </c>
      <c r="E4183" s="31" t="s">
        <v>2407</v>
      </c>
      <c r="F4183" s="35" t="str">
        <f>INDEX('Crosswalk Particulates'!$B:$B,MATCH('2017 EPA Data'!A4183,'Crosswalk Particulates'!$A:$A,0))</f>
        <v>process-other-industry</v>
      </c>
      <c r="G4183" s="39">
        <f>INDEX('Crosswalk Particulates'!$E:$E,MATCH('2017 EPA Data'!$B4183,'Crosswalk Particulates'!$D:$D,0))</f>
        <v>0</v>
      </c>
      <c r="H4183" s="50">
        <f t="shared" si="65"/>
        <v>0</v>
      </c>
    </row>
    <row r="4184" spans="1:8" hidden="1">
      <c r="A4184" s="31" t="s">
        <v>2581</v>
      </c>
      <c r="B4184" s="31" t="s">
        <v>2503</v>
      </c>
      <c r="C4184" s="31" t="s">
        <v>2406</v>
      </c>
      <c r="D4184" s="41">
        <v>13.713107919375801</v>
      </c>
      <c r="E4184" s="31" t="s">
        <v>2407</v>
      </c>
      <c r="F4184" s="35" t="str">
        <f>INDEX('Crosswalk Particulates'!$B:$B,MATCH('2017 EPA Data'!A4184,'Crosswalk Particulates'!$A:$A,0))</f>
        <v>Residential Buildings Sector</v>
      </c>
      <c r="G4184" s="39">
        <f>INDEX('Crosswalk Particulates'!$E:$E,MATCH('2017 EPA Data'!$B4184,'Crosswalk Particulates'!$D:$D,0))</f>
        <v>0</v>
      </c>
      <c r="H4184" s="50">
        <f t="shared" si="65"/>
        <v>0</v>
      </c>
    </row>
    <row r="4185" spans="1:8" hidden="1">
      <c r="A4185" s="31" t="s">
        <v>2553</v>
      </c>
      <c r="B4185" s="31" t="s">
        <v>2526</v>
      </c>
      <c r="C4185" s="31" t="s">
        <v>2406</v>
      </c>
      <c r="D4185" s="41">
        <v>13.687288697330709</v>
      </c>
      <c r="E4185" s="31" t="s">
        <v>2407</v>
      </c>
      <c r="F4185" s="35" t="str">
        <f>INDEX('Crosswalk Particulates'!$B:$B,MATCH('2017 EPA Data'!A4185,'Crosswalk Particulates'!$A:$A,0))</f>
        <v>Commercial Buildings Sector</v>
      </c>
      <c r="G4185" s="39">
        <f>INDEX('Crosswalk Particulates'!$E:$E,MATCH('2017 EPA Data'!$B4185,'Crosswalk Particulates'!$D:$D,0))</f>
        <v>0</v>
      </c>
      <c r="H4185" s="50">
        <f t="shared" si="65"/>
        <v>0</v>
      </c>
    </row>
    <row r="4186" spans="1:8" hidden="1">
      <c r="A4186" s="31" t="s">
        <v>2554</v>
      </c>
      <c r="B4186" s="31" t="s">
        <v>2587</v>
      </c>
      <c r="C4186" s="31" t="s">
        <v>2410</v>
      </c>
      <c r="D4186" s="41">
        <v>13.6752337</v>
      </c>
      <c r="E4186" s="31" t="s">
        <v>2411</v>
      </c>
      <c r="F4186" s="35" t="str">
        <f>INDEX('Crosswalk Particulates'!$B:$B,MATCH('2017 EPA Data'!A4186,'Crosswalk Particulates'!$A:$A,0))</f>
        <v>Commercial Buildings Sector</v>
      </c>
      <c r="G4186" s="39" t="str">
        <f>INDEX('Crosswalk Particulates'!$E:$E,MATCH('2017 EPA Data'!$B4186,'Crosswalk Particulates'!$D:$D,0))</f>
        <v>N2O</v>
      </c>
      <c r="H4186" s="50">
        <f t="shared" si="65"/>
        <v>12405978.082390616</v>
      </c>
    </row>
    <row r="4187" spans="1:8" hidden="1">
      <c r="A4187" s="31" t="s">
        <v>2470</v>
      </c>
      <c r="B4187" s="31" t="s">
        <v>2502</v>
      </c>
      <c r="C4187" s="31" t="s">
        <v>2406</v>
      </c>
      <c r="D4187" s="41">
        <v>13.650840000000001</v>
      </c>
      <c r="E4187" s="31" t="s">
        <v>2407</v>
      </c>
      <c r="F4187" s="35" t="str">
        <f>INDEX('Crosswalk Particulates'!$B:$B,MATCH('2017 EPA Data'!A4187,'Crosswalk Particulates'!$A:$A,0))</f>
        <v>Electricity Sector</v>
      </c>
      <c r="G4187" s="39">
        <f>INDEX('Crosswalk Particulates'!$E:$E,MATCH('2017 EPA Data'!$B4187,'Crosswalk Particulates'!$D:$D,0))</f>
        <v>0</v>
      </c>
      <c r="H4187" s="50">
        <f t="shared" si="65"/>
        <v>0</v>
      </c>
    </row>
    <row r="4188" spans="1:8" hidden="1">
      <c r="A4188" s="31" t="s">
        <v>2440</v>
      </c>
      <c r="B4188" s="31" t="s">
        <v>2688</v>
      </c>
      <c r="C4188" s="31" t="s">
        <v>2406</v>
      </c>
      <c r="D4188" s="41">
        <v>13.6068</v>
      </c>
      <c r="E4188" s="31" t="s">
        <v>2407</v>
      </c>
      <c r="F4188" s="35" t="str">
        <f>INDEX('Crosswalk Particulates'!$B:$B,MATCH('2017 EPA Data'!A4188,'Crosswalk Particulates'!$A:$A,0))</f>
        <v>industry-fuel-natural gas</v>
      </c>
      <c r="G4188" s="39">
        <f>INDEX('Crosswalk Particulates'!$E:$E,MATCH('2017 EPA Data'!$B4188,'Crosswalk Particulates'!$D:$D,0))</f>
        <v>0</v>
      </c>
      <c r="H4188" s="50">
        <f t="shared" si="65"/>
        <v>0</v>
      </c>
    </row>
    <row r="4189" spans="1:8" hidden="1">
      <c r="A4189" s="31" t="s">
        <v>2538</v>
      </c>
      <c r="B4189" s="31" t="s">
        <v>2463</v>
      </c>
      <c r="C4189" s="31" t="s">
        <v>2406</v>
      </c>
      <c r="D4189" s="41">
        <v>13.56854502</v>
      </c>
      <c r="E4189" s="31" t="s">
        <v>2407</v>
      </c>
      <c r="F4189" s="35" t="str">
        <f>INDEX('Crosswalk Particulates'!$B:$B,MATCH('2017 EPA Data'!A4189,'Crosswalk Particulates'!$A:$A,0))</f>
        <v>Electricity Sector</v>
      </c>
      <c r="G4189" s="39">
        <f>INDEX('Crosswalk Particulates'!$E:$E,MATCH('2017 EPA Data'!$B4189,'Crosswalk Particulates'!$D:$D,0))</f>
        <v>0</v>
      </c>
      <c r="H4189" s="50">
        <f t="shared" si="65"/>
        <v>0</v>
      </c>
    </row>
    <row r="4190" spans="1:8" hidden="1">
      <c r="A4190" s="31" t="s">
        <v>2475</v>
      </c>
      <c r="B4190" s="31" t="s">
        <v>2672</v>
      </c>
      <c r="C4190" s="31" t="s">
        <v>2406</v>
      </c>
      <c r="D4190" s="41">
        <v>13.5244</v>
      </c>
      <c r="E4190" s="31" t="s">
        <v>2407</v>
      </c>
      <c r="F4190" s="35" t="str">
        <f>INDEX('Crosswalk Particulates'!$B:$B,MATCH('2017 EPA Data'!A4190,'Crosswalk Particulates'!$A:$A,0))</f>
        <v>process-other-industry</v>
      </c>
      <c r="G4190" s="39">
        <f>INDEX('Crosswalk Particulates'!$E:$E,MATCH('2017 EPA Data'!$B4190,'Crosswalk Particulates'!$D:$D,0))</f>
        <v>0</v>
      </c>
      <c r="H4190" s="50">
        <f t="shared" si="65"/>
        <v>0</v>
      </c>
    </row>
    <row r="4191" spans="1:8" hidden="1">
      <c r="A4191" s="31" t="s">
        <v>2444</v>
      </c>
      <c r="B4191" s="31" t="s">
        <v>2617</v>
      </c>
      <c r="C4191" s="31" t="s">
        <v>2406</v>
      </c>
      <c r="D4191" s="41">
        <v>13.5115704</v>
      </c>
      <c r="E4191" s="31" t="s">
        <v>2407</v>
      </c>
      <c r="F4191" s="35" t="str">
        <f>INDEX('Crosswalk Particulates'!$B:$B,MATCH('2017 EPA Data'!A4191,'Crosswalk Particulates'!$A:$A,0))</f>
        <v>process-other-industry</v>
      </c>
      <c r="G4191" s="39">
        <f>INDEX('Crosswalk Particulates'!$E:$E,MATCH('2017 EPA Data'!$B4191,'Crosswalk Particulates'!$D:$D,0))</f>
        <v>0</v>
      </c>
      <c r="H4191" s="50">
        <f t="shared" si="65"/>
        <v>0</v>
      </c>
    </row>
    <row r="4192" spans="1:8" hidden="1">
      <c r="A4192" s="31" t="s">
        <v>2491</v>
      </c>
      <c r="B4192" s="31" t="s">
        <v>2587</v>
      </c>
      <c r="C4192" s="31" t="s">
        <v>2410</v>
      </c>
      <c r="D4192" s="41">
        <v>13.47373266</v>
      </c>
      <c r="E4192" s="31" t="s">
        <v>2411</v>
      </c>
      <c r="F4192" s="35" t="str">
        <f>INDEX('Crosswalk Particulates'!$B:$B,MATCH('2017 EPA Data'!A4192,'Crosswalk Particulates'!$A:$A,0))</f>
        <v>process-other-industry</v>
      </c>
      <c r="G4192" s="39" t="str">
        <f>INDEX('Crosswalk Particulates'!$E:$E,MATCH('2017 EPA Data'!$B4192,'Crosswalk Particulates'!$D:$D,0))</f>
        <v>N2O</v>
      </c>
      <c r="H4192" s="50">
        <f t="shared" si="65"/>
        <v>12223179.196414802</v>
      </c>
    </row>
    <row r="4193" spans="1:8" hidden="1">
      <c r="A4193" s="31" t="s">
        <v>2508</v>
      </c>
      <c r="B4193" s="31" t="s">
        <v>2528</v>
      </c>
      <c r="C4193" s="31" t="s">
        <v>2406</v>
      </c>
      <c r="D4193" s="41">
        <v>13.47322</v>
      </c>
      <c r="E4193" s="31" t="s">
        <v>2407</v>
      </c>
      <c r="F4193" s="35" t="str">
        <f>INDEX('Crosswalk Particulates'!$B:$B,MATCH('2017 EPA Data'!A4193,'Crosswalk Particulates'!$A:$A,0))</f>
        <v>process-iron and steel-industry</v>
      </c>
      <c r="G4193" s="39">
        <f>INDEX('Crosswalk Particulates'!$E:$E,MATCH('2017 EPA Data'!$B4193,'Crosswalk Particulates'!$D:$D,0))</f>
        <v>0</v>
      </c>
      <c r="H4193" s="50">
        <f t="shared" si="65"/>
        <v>0</v>
      </c>
    </row>
    <row r="4194" spans="1:8" hidden="1">
      <c r="A4194" s="31" t="s">
        <v>2558</v>
      </c>
      <c r="B4194" s="31" t="s">
        <v>2621</v>
      </c>
      <c r="D4194" s="41">
        <v>13.466919363268651</v>
      </c>
      <c r="E4194" s="31" t="s">
        <v>2411</v>
      </c>
      <c r="F4194" s="35" t="str">
        <f>INDEX('Crosswalk Particulates'!$B:$B,MATCH('2017 EPA Data'!A4194,'Crosswalk Particulates'!$A:$A,0))</f>
        <v>Commercial Buildings Sector</v>
      </c>
      <c r="G4194" s="39">
        <f>INDEX('Crosswalk Particulates'!$E:$E,MATCH('2017 EPA Data'!$B4194,'Crosswalk Particulates'!$D:$D,0))</f>
        <v>0</v>
      </c>
      <c r="H4194" s="50">
        <f t="shared" si="65"/>
        <v>12216998.270240363</v>
      </c>
    </row>
    <row r="4195" spans="1:8" hidden="1">
      <c r="A4195" s="31" t="s">
        <v>2448</v>
      </c>
      <c r="B4195" s="31" t="s">
        <v>2635</v>
      </c>
      <c r="C4195" s="31" t="s">
        <v>2406</v>
      </c>
      <c r="D4195" s="41">
        <v>13.439068000000001</v>
      </c>
      <c r="E4195" s="31" t="s">
        <v>2407</v>
      </c>
      <c r="F4195" s="35" t="str">
        <f>INDEX('Crosswalk Particulates'!$B:$B,MATCH('2017 EPA Data'!A4195,'Crosswalk Particulates'!$A:$A,0))</f>
        <v>process-waste-industry</v>
      </c>
      <c r="G4195" s="39">
        <f>INDEX('Crosswalk Particulates'!$E:$E,MATCH('2017 EPA Data'!$B4195,'Crosswalk Particulates'!$D:$D,0))</f>
        <v>0</v>
      </c>
      <c r="H4195" s="50">
        <f t="shared" si="65"/>
        <v>0</v>
      </c>
    </row>
    <row r="4196" spans="1:8" hidden="1">
      <c r="A4196" s="31" t="s">
        <v>2485</v>
      </c>
      <c r="B4196" s="31" t="s">
        <v>2587</v>
      </c>
      <c r="C4196" s="31" t="s">
        <v>2410</v>
      </c>
      <c r="D4196" s="41">
        <v>13.415340711000001</v>
      </c>
      <c r="E4196" s="31" t="s">
        <v>2411</v>
      </c>
      <c r="F4196" s="35" t="str">
        <f>INDEX('Crosswalk Particulates'!$B:$B,MATCH('2017 EPA Data'!A4196,'Crosswalk Particulates'!$A:$A,0))</f>
        <v>industry-fuel-coal</v>
      </c>
      <c r="G4196" s="39" t="str">
        <f>INDEX('Crosswalk Particulates'!$E:$E,MATCH('2017 EPA Data'!$B4196,'Crosswalk Particulates'!$D:$D,0))</f>
        <v>N2O</v>
      </c>
      <c r="H4196" s="50">
        <f t="shared" si="65"/>
        <v>12170206.848345747</v>
      </c>
    </row>
    <row r="4197" spans="1:8" hidden="1">
      <c r="A4197" s="31" t="s">
        <v>2475</v>
      </c>
      <c r="B4197" s="31" t="s">
        <v>2662</v>
      </c>
      <c r="C4197" s="31" t="s">
        <v>2406</v>
      </c>
      <c r="D4197" s="41">
        <v>13.41</v>
      </c>
      <c r="E4197" s="31" t="s">
        <v>2407</v>
      </c>
      <c r="F4197" s="35" t="str">
        <f>INDEX('Crosswalk Particulates'!$B:$B,MATCH('2017 EPA Data'!A4197,'Crosswalk Particulates'!$A:$A,0))</f>
        <v>process-other-industry</v>
      </c>
      <c r="G4197" s="39">
        <f>INDEX('Crosswalk Particulates'!$E:$E,MATCH('2017 EPA Data'!$B4197,'Crosswalk Particulates'!$D:$D,0))</f>
        <v>0</v>
      </c>
      <c r="H4197" s="50">
        <f t="shared" si="65"/>
        <v>0</v>
      </c>
    </row>
    <row r="4198" spans="1:8" hidden="1">
      <c r="A4198" s="31" t="s">
        <v>2538</v>
      </c>
      <c r="B4198" s="31" t="s">
        <v>2450</v>
      </c>
      <c r="C4198" s="31" t="s">
        <v>2406</v>
      </c>
      <c r="D4198" s="41">
        <v>13.4</v>
      </c>
      <c r="E4198" s="31" t="s">
        <v>2407</v>
      </c>
      <c r="F4198" s="35" t="str">
        <f>INDEX('Crosswalk Particulates'!$B:$B,MATCH('2017 EPA Data'!A4198,'Crosswalk Particulates'!$A:$A,0))</f>
        <v>Electricity Sector</v>
      </c>
      <c r="G4198" s="39">
        <f>INDEX('Crosswalk Particulates'!$E:$E,MATCH('2017 EPA Data'!$B4198,'Crosswalk Particulates'!$D:$D,0))</f>
        <v>0</v>
      </c>
      <c r="H4198" s="50">
        <f t="shared" si="65"/>
        <v>0</v>
      </c>
    </row>
    <row r="4199" spans="1:8" hidden="1">
      <c r="A4199" s="31" t="s">
        <v>2497</v>
      </c>
      <c r="B4199" s="31" t="s">
        <v>2587</v>
      </c>
      <c r="C4199" s="31" t="s">
        <v>2410</v>
      </c>
      <c r="D4199" s="41">
        <v>13.364025700399999</v>
      </c>
      <c r="E4199" s="31" t="s">
        <v>2411</v>
      </c>
      <c r="F4199" s="35" t="str">
        <f>INDEX('Crosswalk Particulates'!$B:$B,MATCH('2017 EPA Data'!A4199,'Crosswalk Particulates'!$A:$A,0))</f>
        <v>Electricity Sector</v>
      </c>
      <c r="G4199" s="39" t="str">
        <f>INDEX('Crosswalk Particulates'!$E:$E,MATCH('2017 EPA Data'!$B4199,'Crosswalk Particulates'!$D:$D,0))</f>
        <v>N2O</v>
      </c>
      <c r="H4199" s="50">
        <f t="shared" si="65"/>
        <v>12123654.598434199</v>
      </c>
    </row>
    <row r="4200" spans="1:8" hidden="1">
      <c r="A4200" s="31" t="s">
        <v>2434</v>
      </c>
      <c r="B4200" s="31" t="s">
        <v>2621</v>
      </c>
      <c r="D4200" s="41">
        <v>13.270230656008392</v>
      </c>
      <c r="E4200" s="31" t="s">
        <v>2411</v>
      </c>
      <c r="F4200" s="35" t="str">
        <f>INDEX('Crosswalk Particulates'!$B:$B,MATCH('2017 EPA Data'!A4200,'Crosswalk Particulates'!$A:$A,0))</f>
        <v>Transportation Sector</v>
      </c>
      <c r="G4200" s="39">
        <f>INDEX('Crosswalk Particulates'!$E:$E,MATCH('2017 EPA Data'!$B4200,'Crosswalk Particulates'!$D:$D,0))</f>
        <v>0</v>
      </c>
      <c r="H4200" s="50">
        <f t="shared" si="65"/>
        <v>12038565.06428173</v>
      </c>
    </row>
    <row r="4201" spans="1:8" hidden="1">
      <c r="A4201" s="31" t="s">
        <v>2507</v>
      </c>
      <c r="B4201" s="31" t="s">
        <v>2674</v>
      </c>
      <c r="C4201" s="31" t="s">
        <v>2406</v>
      </c>
      <c r="D4201" s="41">
        <v>13.22142097</v>
      </c>
      <c r="E4201" s="31" t="s">
        <v>2407</v>
      </c>
      <c r="F4201" s="35" t="str">
        <f>INDEX('Crosswalk Particulates'!$B:$B,MATCH('2017 EPA Data'!A4201,'Crosswalk Particulates'!$A:$A,0))</f>
        <v>Other-EPA</v>
      </c>
      <c r="G4201" s="39">
        <f>INDEX('Crosswalk Particulates'!$E:$E,MATCH('2017 EPA Data'!$B4201,'Crosswalk Particulates'!$D:$D,0))</f>
        <v>0</v>
      </c>
      <c r="H4201" s="50">
        <f t="shared" si="65"/>
        <v>0</v>
      </c>
    </row>
    <row r="4202" spans="1:8" hidden="1">
      <c r="A4202" s="31" t="s">
        <v>2508</v>
      </c>
      <c r="B4202" s="31" t="s">
        <v>2607</v>
      </c>
      <c r="C4202" s="31" t="s">
        <v>2406</v>
      </c>
      <c r="D4202" s="41">
        <v>13.185</v>
      </c>
      <c r="E4202" s="31" t="s">
        <v>2407</v>
      </c>
      <c r="F4202" s="35" t="str">
        <f>INDEX('Crosswalk Particulates'!$B:$B,MATCH('2017 EPA Data'!A4202,'Crosswalk Particulates'!$A:$A,0))</f>
        <v>process-iron and steel-industry</v>
      </c>
      <c r="G4202" s="39">
        <f>INDEX('Crosswalk Particulates'!$E:$E,MATCH('2017 EPA Data'!$B4202,'Crosswalk Particulates'!$D:$D,0))</f>
        <v>0</v>
      </c>
      <c r="H4202" s="50">
        <f t="shared" si="65"/>
        <v>0</v>
      </c>
    </row>
    <row r="4203" spans="1:8" hidden="1">
      <c r="A4203" s="31" t="s">
        <v>2491</v>
      </c>
      <c r="B4203" s="31" t="s">
        <v>2422</v>
      </c>
      <c r="C4203" s="31" t="s">
        <v>2406</v>
      </c>
      <c r="D4203" s="41">
        <v>13.18</v>
      </c>
      <c r="E4203" s="31" t="s">
        <v>2407</v>
      </c>
      <c r="F4203" s="35" t="str">
        <f>INDEX('Crosswalk Particulates'!$B:$B,MATCH('2017 EPA Data'!A4203,'Crosswalk Particulates'!$A:$A,0))</f>
        <v>process-other-industry</v>
      </c>
      <c r="G4203" s="39">
        <f>INDEX('Crosswalk Particulates'!$E:$E,MATCH('2017 EPA Data'!$B4203,'Crosswalk Particulates'!$D:$D,0))</f>
        <v>0</v>
      </c>
      <c r="H4203" s="50">
        <f t="shared" si="65"/>
        <v>0</v>
      </c>
    </row>
    <row r="4204" spans="1:8" hidden="1">
      <c r="A4204" s="31" t="s">
        <v>2467</v>
      </c>
      <c r="B4204" s="31" t="s">
        <v>2648</v>
      </c>
      <c r="C4204" s="31" t="s">
        <v>2406</v>
      </c>
      <c r="D4204" s="41">
        <v>13.14042564</v>
      </c>
      <c r="E4204" s="31" t="s">
        <v>2407</v>
      </c>
      <c r="F4204" s="35" t="str">
        <f>INDEX('Crosswalk Particulates'!$B:$B,MATCH('2017 EPA Data'!A4204,'Crosswalk Particulates'!$A:$A,0))</f>
        <v>process-chemicals-industry</v>
      </c>
      <c r="G4204" s="39">
        <f>INDEX('Crosswalk Particulates'!$E:$E,MATCH('2017 EPA Data'!$B4204,'Crosswalk Particulates'!$D:$D,0))</f>
        <v>0</v>
      </c>
      <c r="H4204" s="50">
        <f t="shared" si="65"/>
        <v>0</v>
      </c>
    </row>
    <row r="4205" spans="1:8" hidden="1">
      <c r="A4205" s="31" t="s">
        <v>2491</v>
      </c>
      <c r="B4205" s="31" t="s">
        <v>2644</v>
      </c>
      <c r="C4205" s="31" t="s">
        <v>2406</v>
      </c>
      <c r="D4205" s="41">
        <v>13.14</v>
      </c>
      <c r="E4205" s="31" t="s">
        <v>2407</v>
      </c>
      <c r="F4205" s="35" t="str">
        <f>INDEX('Crosswalk Particulates'!$B:$B,MATCH('2017 EPA Data'!A4205,'Crosswalk Particulates'!$A:$A,0))</f>
        <v>process-other-industry</v>
      </c>
      <c r="G4205" s="39">
        <f>INDEX('Crosswalk Particulates'!$E:$E,MATCH('2017 EPA Data'!$B4205,'Crosswalk Particulates'!$D:$D,0))</f>
        <v>0</v>
      </c>
      <c r="H4205" s="50">
        <f t="shared" si="65"/>
        <v>0</v>
      </c>
    </row>
    <row r="4206" spans="1:8" hidden="1">
      <c r="A4206" s="31" t="s">
        <v>2492</v>
      </c>
      <c r="B4206" s="31" t="s">
        <v>2621</v>
      </c>
      <c r="D4206" s="41">
        <v>13.126935308952419</v>
      </c>
      <c r="E4206" s="31" t="s">
        <v>2411</v>
      </c>
      <c r="F4206" s="35" t="str">
        <f>INDEX('Crosswalk Particulates'!$B:$B,MATCH('2017 EPA Data'!A4206,'Crosswalk Particulates'!$A:$A,0))</f>
        <v>Transportation Sector</v>
      </c>
      <c r="G4206" s="39">
        <f>INDEX('Crosswalk Particulates'!$E:$E,MATCH('2017 EPA Data'!$B4206,'Crosswalk Particulates'!$D:$D,0))</f>
        <v>0</v>
      </c>
      <c r="H4206" s="50">
        <f t="shared" si="65"/>
        <v>11908569.557522312</v>
      </c>
    </row>
    <row r="4207" spans="1:8" hidden="1">
      <c r="A4207" s="31" t="s">
        <v>2471</v>
      </c>
      <c r="B4207" s="31" t="s">
        <v>2557</v>
      </c>
      <c r="C4207" s="31" t="s">
        <v>2406</v>
      </c>
      <c r="D4207" s="41">
        <v>13.112400341998001</v>
      </c>
      <c r="E4207" s="31" t="s">
        <v>2407</v>
      </c>
      <c r="F4207" s="35" t="str">
        <f>INDEX('Crosswalk Particulates'!$B:$B,MATCH('2017 EPA Data'!A4207,'Crosswalk Particulates'!$A:$A,0))</f>
        <v>Commercial Buildings Sector</v>
      </c>
      <c r="G4207" s="39">
        <f>INDEX('Crosswalk Particulates'!$E:$E,MATCH('2017 EPA Data'!$B4207,'Crosswalk Particulates'!$D:$D,0))</f>
        <v>0</v>
      </c>
      <c r="H4207" s="50">
        <f t="shared" si="65"/>
        <v>0</v>
      </c>
    </row>
    <row r="4208" spans="1:8" hidden="1">
      <c r="A4208" s="31" t="s">
        <v>2581</v>
      </c>
      <c r="B4208" s="31" t="s">
        <v>2515</v>
      </c>
      <c r="C4208" s="31" t="s">
        <v>2406</v>
      </c>
      <c r="D4208" s="41">
        <v>13.037055725074124</v>
      </c>
      <c r="E4208" s="31" t="s">
        <v>2407</v>
      </c>
      <c r="F4208" s="35" t="str">
        <f>INDEX('Crosswalk Particulates'!$B:$B,MATCH('2017 EPA Data'!A4208,'Crosswalk Particulates'!$A:$A,0))</f>
        <v>Residential Buildings Sector</v>
      </c>
      <c r="G4208" s="39">
        <f>INDEX('Crosswalk Particulates'!$E:$E,MATCH('2017 EPA Data'!$B4208,'Crosswalk Particulates'!$D:$D,0))</f>
        <v>0</v>
      </c>
      <c r="H4208" s="50">
        <f t="shared" si="65"/>
        <v>0</v>
      </c>
    </row>
    <row r="4209" spans="1:8" hidden="1">
      <c r="A4209" s="31" t="s">
        <v>2485</v>
      </c>
      <c r="B4209" s="31" t="s">
        <v>2619</v>
      </c>
      <c r="C4209" s="31" t="s">
        <v>2406</v>
      </c>
      <c r="D4209" s="41">
        <v>13.0022157816879</v>
      </c>
      <c r="E4209" s="31" t="s">
        <v>2407</v>
      </c>
      <c r="F4209" s="35" t="str">
        <f>INDEX('Crosswalk Particulates'!$B:$B,MATCH('2017 EPA Data'!A4209,'Crosswalk Particulates'!$A:$A,0))</f>
        <v>industry-fuel-coal</v>
      </c>
      <c r="G4209" s="39">
        <f>INDEX('Crosswalk Particulates'!$E:$E,MATCH('2017 EPA Data'!$B4209,'Crosswalk Particulates'!$D:$D,0))</f>
        <v>0</v>
      </c>
      <c r="H4209" s="50">
        <f t="shared" si="65"/>
        <v>0</v>
      </c>
    </row>
    <row r="4210" spans="1:8" hidden="1">
      <c r="A4210" s="31" t="s">
        <v>2496</v>
      </c>
      <c r="B4210" s="31" t="s">
        <v>2546</v>
      </c>
      <c r="D4210" s="41">
        <v>13</v>
      </c>
      <c r="E4210" s="31" t="s">
        <v>2407</v>
      </c>
      <c r="F4210" s="35" t="str">
        <f>INDEX('Crosswalk Particulates'!$B:$B,MATCH('2017 EPA Data'!A4210,'Crosswalk Particulates'!$A:$A,0))</f>
        <v>process-cement-industry</v>
      </c>
      <c r="G4210" s="39">
        <f>INDEX('Crosswalk Particulates'!$E:$E,MATCH('2017 EPA Data'!$B4210,'Crosswalk Particulates'!$D:$D,0))</f>
        <v>0</v>
      </c>
      <c r="H4210" s="50">
        <f t="shared" si="65"/>
        <v>0</v>
      </c>
    </row>
    <row r="4211" spans="1:8" hidden="1">
      <c r="A4211" s="31" t="s">
        <v>2471</v>
      </c>
      <c r="B4211" s="31" t="s">
        <v>2600</v>
      </c>
      <c r="C4211" s="31" t="s">
        <v>2406</v>
      </c>
      <c r="D4211" s="41">
        <v>12.999000000000001</v>
      </c>
      <c r="E4211" s="31" t="s">
        <v>2407</v>
      </c>
      <c r="F4211" s="35" t="str">
        <f>INDEX('Crosswalk Particulates'!$B:$B,MATCH('2017 EPA Data'!A4211,'Crosswalk Particulates'!$A:$A,0))</f>
        <v>Commercial Buildings Sector</v>
      </c>
      <c r="G4211" s="39">
        <f>INDEX('Crosswalk Particulates'!$E:$E,MATCH('2017 EPA Data'!$B4211,'Crosswalk Particulates'!$D:$D,0))</f>
        <v>0</v>
      </c>
      <c r="H4211" s="50">
        <f t="shared" si="65"/>
        <v>0</v>
      </c>
    </row>
    <row r="4212" spans="1:8" hidden="1">
      <c r="A4212" s="31" t="s">
        <v>2441</v>
      </c>
      <c r="B4212" s="31" t="s">
        <v>2523</v>
      </c>
      <c r="D4212" s="41">
        <v>12.9228490671905</v>
      </c>
      <c r="E4212" s="31" t="s">
        <v>2411</v>
      </c>
      <c r="F4212" s="35" t="str">
        <f>INDEX('Crosswalk Particulates'!$B:$B,MATCH('2017 EPA Data'!A4212,'Crosswalk Particulates'!$A:$A,0))</f>
        <v>process-agriculture-industry</v>
      </c>
      <c r="G4212" s="39" t="str">
        <f>INDEX('Crosswalk Particulates'!$E:$E,MATCH('2017 EPA Data'!$B4212,'Crosswalk Particulates'!$D:$D,0))</f>
        <v>OC</v>
      </c>
      <c r="H4212" s="50">
        <f t="shared" si="65"/>
        <v>11723425.413169164</v>
      </c>
    </row>
    <row r="4213" spans="1:8" hidden="1">
      <c r="A4213" s="31" t="s">
        <v>2408</v>
      </c>
      <c r="B4213" s="31" t="s">
        <v>2664</v>
      </c>
      <c r="C4213" s="31" t="s">
        <v>2406</v>
      </c>
      <c r="D4213" s="41">
        <v>12.877046348407521</v>
      </c>
      <c r="E4213" s="31" t="s">
        <v>2407</v>
      </c>
      <c r="F4213" s="35" t="str">
        <f>INDEX('Crosswalk Particulates'!$B:$B,MATCH('2017 EPA Data'!A4213,'Crosswalk Particulates'!$A:$A,0))</f>
        <v>process-other-industry</v>
      </c>
      <c r="G4213" s="39">
        <f>INDEX('Crosswalk Particulates'!$E:$E,MATCH('2017 EPA Data'!$B4213,'Crosswalk Particulates'!$D:$D,0))</f>
        <v>0</v>
      </c>
      <c r="H4213" s="50">
        <f t="shared" si="65"/>
        <v>0</v>
      </c>
    </row>
    <row r="4214" spans="1:8" hidden="1">
      <c r="A4214" s="31" t="s">
        <v>2489</v>
      </c>
      <c r="B4214" s="31" t="s">
        <v>2525</v>
      </c>
      <c r="C4214" s="31" t="s">
        <v>2406</v>
      </c>
      <c r="D4214" s="41">
        <v>12.871343501314801</v>
      </c>
      <c r="E4214" s="31" t="s">
        <v>2407</v>
      </c>
      <c r="F4214" s="35" t="str">
        <f>INDEX('Crosswalk Particulates'!$B:$B,MATCH('2017 EPA Data'!A4214,'Crosswalk Particulates'!$A:$A,0))</f>
        <v>industry-fuel-biomass</v>
      </c>
      <c r="G4214" s="39">
        <f>INDEX('Crosswalk Particulates'!$E:$E,MATCH('2017 EPA Data'!$B4214,'Crosswalk Particulates'!$D:$D,0))</f>
        <v>0</v>
      </c>
      <c r="H4214" s="50">
        <f t="shared" si="65"/>
        <v>0</v>
      </c>
    </row>
    <row r="4215" spans="1:8" hidden="1">
      <c r="A4215" s="31" t="s">
        <v>2431</v>
      </c>
      <c r="B4215" s="31" t="s">
        <v>2514</v>
      </c>
      <c r="C4215" s="31" t="s">
        <v>2406</v>
      </c>
      <c r="D4215" s="41">
        <v>12.750979375858204</v>
      </c>
      <c r="E4215" s="31" t="s">
        <v>2407</v>
      </c>
      <c r="F4215" s="35" t="str">
        <f>INDEX('Crosswalk Particulates'!$B:$B,MATCH('2017 EPA Data'!A4215,'Crosswalk Particulates'!$A:$A,0))</f>
        <v>process-ngps-industry</v>
      </c>
      <c r="G4215" s="39">
        <f>INDEX('Crosswalk Particulates'!$E:$E,MATCH('2017 EPA Data'!$B4215,'Crosswalk Particulates'!$D:$D,0))</f>
        <v>0</v>
      </c>
      <c r="H4215" s="50">
        <f t="shared" si="65"/>
        <v>0</v>
      </c>
    </row>
    <row r="4216" spans="1:8" hidden="1">
      <c r="A4216" s="31" t="s">
        <v>2427</v>
      </c>
      <c r="B4216" s="31" t="s">
        <v>2664</v>
      </c>
      <c r="C4216" s="31" t="s">
        <v>2406</v>
      </c>
      <c r="D4216" s="41">
        <v>12.745662292621098</v>
      </c>
      <c r="E4216" s="31" t="s">
        <v>2407</v>
      </c>
      <c r="F4216" s="35" t="str">
        <f>INDEX('Crosswalk Particulates'!$B:$B,MATCH('2017 EPA Data'!A4216,'Crosswalk Particulates'!$A:$A,0))</f>
        <v>process-other-industry</v>
      </c>
      <c r="G4216" s="39">
        <f>INDEX('Crosswalk Particulates'!$E:$E,MATCH('2017 EPA Data'!$B4216,'Crosswalk Particulates'!$D:$D,0))</f>
        <v>0</v>
      </c>
      <c r="H4216" s="50">
        <f t="shared" si="65"/>
        <v>0</v>
      </c>
    </row>
    <row r="4217" spans="1:8" hidden="1">
      <c r="A4217" s="31" t="s">
        <v>2554</v>
      </c>
      <c r="B4217" s="31" t="s">
        <v>2652</v>
      </c>
      <c r="C4217" s="31" t="s">
        <v>2406</v>
      </c>
      <c r="D4217" s="41">
        <v>12.559012691580961</v>
      </c>
      <c r="E4217" s="31" t="s">
        <v>2407</v>
      </c>
      <c r="F4217" s="35" t="str">
        <f>INDEX('Crosswalk Particulates'!$B:$B,MATCH('2017 EPA Data'!A4217,'Crosswalk Particulates'!$A:$A,0))</f>
        <v>Commercial Buildings Sector</v>
      </c>
      <c r="G4217" s="39">
        <f>INDEX('Crosswalk Particulates'!$E:$E,MATCH('2017 EPA Data'!$B4217,'Crosswalk Particulates'!$D:$D,0))</f>
        <v>0</v>
      </c>
      <c r="H4217" s="50">
        <f t="shared" si="65"/>
        <v>0</v>
      </c>
    </row>
    <row r="4218" spans="1:8" hidden="1">
      <c r="A4218" s="31" t="s">
        <v>2470</v>
      </c>
      <c r="B4218" s="31" t="s">
        <v>2628</v>
      </c>
      <c r="C4218" s="31" t="s">
        <v>2406</v>
      </c>
      <c r="D4218" s="41">
        <v>12.467742719860279</v>
      </c>
      <c r="E4218" s="31" t="s">
        <v>2407</v>
      </c>
      <c r="F4218" s="35" t="str">
        <f>INDEX('Crosswalk Particulates'!$B:$B,MATCH('2017 EPA Data'!A4218,'Crosswalk Particulates'!$A:$A,0))</f>
        <v>Electricity Sector</v>
      </c>
      <c r="G4218" s="39">
        <f>INDEX('Crosswalk Particulates'!$E:$E,MATCH('2017 EPA Data'!$B4218,'Crosswalk Particulates'!$D:$D,0))</f>
        <v>0</v>
      </c>
      <c r="H4218" s="50">
        <f t="shared" si="65"/>
        <v>0</v>
      </c>
    </row>
    <row r="4219" spans="1:8" hidden="1">
      <c r="A4219" s="31" t="s">
        <v>2408</v>
      </c>
      <c r="B4219" s="31" t="s">
        <v>2676</v>
      </c>
      <c r="C4219" s="31" t="s">
        <v>2406</v>
      </c>
      <c r="D4219" s="41">
        <v>12.4275194758</v>
      </c>
      <c r="E4219" s="31" t="s">
        <v>2407</v>
      </c>
      <c r="F4219" s="35" t="str">
        <f>INDEX('Crosswalk Particulates'!$B:$B,MATCH('2017 EPA Data'!A4219,'Crosswalk Particulates'!$A:$A,0))</f>
        <v>process-other-industry</v>
      </c>
      <c r="G4219" s="39">
        <f>INDEX('Crosswalk Particulates'!$E:$E,MATCH('2017 EPA Data'!$B4219,'Crosswalk Particulates'!$D:$D,0))</f>
        <v>0</v>
      </c>
      <c r="H4219" s="50">
        <f t="shared" si="65"/>
        <v>0</v>
      </c>
    </row>
    <row r="4220" spans="1:8" hidden="1">
      <c r="A4220" s="31" t="s">
        <v>2448</v>
      </c>
      <c r="B4220" s="31" t="s">
        <v>2659</v>
      </c>
      <c r="C4220" s="31" t="s">
        <v>2406</v>
      </c>
      <c r="D4220" s="41">
        <v>12.420719999999999</v>
      </c>
      <c r="E4220" s="31" t="s">
        <v>2407</v>
      </c>
      <c r="F4220" s="35" t="str">
        <f>INDEX('Crosswalk Particulates'!$B:$B,MATCH('2017 EPA Data'!A4220,'Crosswalk Particulates'!$A:$A,0))</f>
        <v>process-waste-industry</v>
      </c>
      <c r="G4220" s="39">
        <f>INDEX('Crosswalk Particulates'!$E:$E,MATCH('2017 EPA Data'!$B4220,'Crosswalk Particulates'!$D:$D,0))</f>
        <v>0</v>
      </c>
      <c r="H4220" s="50">
        <f t="shared" si="65"/>
        <v>0</v>
      </c>
    </row>
    <row r="4221" spans="1:8" hidden="1">
      <c r="A4221" s="31" t="s">
        <v>2444</v>
      </c>
      <c r="B4221" s="31" t="s">
        <v>2539</v>
      </c>
      <c r="C4221" s="31" t="s">
        <v>2406</v>
      </c>
      <c r="D4221" s="41">
        <v>12.31</v>
      </c>
      <c r="E4221" s="31" t="s">
        <v>2407</v>
      </c>
      <c r="F4221" s="35" t="str">
        <f>INDEX('Crosswalk Particulates'!$B:$B,MATCH('2017 EPA Data'!A4221,'Crosswalk Particulates'!$A:$A,0))</f>
        <v>process-other-industry</v>
      </c>
      <c r="G4221" s="39">
        <f>INDEX('Crosswalk Particulates'!$E:$E,MATCH('2017 EPA Data'!$B4221,'Crosswalk Particulates'!$D:$D,0))</f>
        <v>0</v>
      </c>
      <c r="H4221" s="50">
        <f t="shared" si="65"/>
        <v>0</v>
      </c>
    </row>
    <row r="4222" spans="1:8" hidden="1">
      <c r="A4222" s="31" t="s">
        <v>2521</v>
      </c>
      <c r="B4222" s="31" t="s">
        <v>2586</v>
      </c>
      <c r="C4222" s="31" t="s">
        <v>2406</v>
      </c>
      <c r="D4222" s="41">
        <v>12.29077065848</v>
      </c>
      <c r="E4222" s="31" t="s">
        <v>2407</v>
      </c>
      <c r="F4222" s="35" t="str">
        <f>INDEX('Crosswalk Particulates'!$B:$B,MATCH('2017 EPA Data'!A4222,'Crosswalk Particulates'!$A:$A,0))</f>
        <v>industry-fuel-other</v>
      </c>
      <c r="G4222" s="39">
        <f>INDEX('Crosswalk Particulates'!$E:$E,MATCH('2017 EPA Data'!$B4222,'Crosswalk Particulates'!$D:$D,0))</f>
        <v>0</v>
      </c>
      <c r="H4222" s="50">
        <f t="shared" si="65"/>
        <v>0</v>
      </c>
    </row>
    <row r="4223" spans="1:8" hidden="1">
      <c r="A4223" s="31" t="s">
        <v>2518</v>
      </c>
      <c r="B4223" s="31" t="s">
        <v>2619</v>
      </c>
      <c r="C4223" s="31" t="s">
        <v>2406</v>
      </c>
      <c r="D4223" s="41">
        <v>12.2561865</v>
      </c>
      <c r="E4223" s="31" t="s">
        <v>2407</v>
      </c>
      <c r="F4223" s="35" t="str">
        <f>INDEX('Crosswalk Particulates'!$B:$B,MATCH('2017 EPA Data'!A4223,'Crosswalk Particulates'!$A:$A,0))</f>
        <v>industry-fuel-oil</v>
      </c>
      <c r="G4223" s="39">
        <f>INDEX('Crosswalk Particulates'!$E:$E,MATCH('2017 EPA Data'!$B4223,'Crosswalk Particulates'!$D:$D,0))</f>
        <v>0</v>
      </c>
      <c r="H4223" s="50">
        <f t="shared" si="65"/>
        <v>0</v>
      </c>
    </row>
    <row r="4224" spans="1:8" hidden="1">
      <c r="A4224" s="31" t="s">
        <v>2436</v>
      </c>
      <c r="B4224" s="31" t="s">
        <v>2515</v>
      </c>
      <c r="C4224" s="31" t="s">
        <v>2406</v>
      </c>
      <c r="D4224" s="41">
        <v>12.2543106201</v>
      </c>
      <c r="E4224" s="31" t="s">
        <v>2407</v>
      </c>
      <c r="F4224" s="35" t="str">
        <f>INDEX('Crosswalk Particulates'!$B:$B,MATCH('2017 EPA Data'!A4224,'Crosswalk Particulates'!$A:$A,0))</f>
        <v>process-other-industry</v>
      </c>
      <c r="G4224" s="39">
        <f>INDEX('Crosswalk Particulates'!$E:$E,MATCH('2017 EPA Data'!$B4224,'Crosswalk Particulates'!$D:$D,0))</f>
        <v>0</v>
      </c>
      <c r="H4224" s="50">
        <f t="shared" si="65"/>
        <v>0</v>
      </c>
    </row>
    <row r="4225" spans="1:8" hidden="1">
      <c r="A4225" s="31" t="s">
        <v>2473</v>
      </c>
      <c r="B4225" s="31" t="s">
        <v>2614</v>
      </c>
      <c r="C4225" s="31" t="s">
        <v>2406</v>
      </c>
      <c r="D4225" s="41">
        <v>12.14984593184</v>
      </c>
      <c r="E4225" s="31" t="s">
        <v>2407</v>
      </c>
      <c r="F4225" s="35" t="str">
        <f>INDEX('Crosswalk Particulates'!$B:$B,MATCH('2017 EPA Data'!A4225,'Crosswalk Particulates'!$A:$A,0))</f>
        <v>Electricity Sector</v>
      </c>
      <c r="G4225" s="39">
        <f>INDEX('Crosswalk Particulates'!$E:$E,MATCH('2017 EPA Data'!$B4225,'Crosswalk Particulates'!$D:$D,0))</f>
        <v>0</v>
      </c>
      <c r="H4225" s="50">
        <f t="shared" si="65"/>
        <v>0</v>
      </c>
    </row>
    <row r="4226" spans="1:8" hidden="1">
      <c r="A4226" s="31" t="s">
        <v>2431</v>
      </c>
      <c r="B4226" s="31" t="s">
        <v>2515</v>
      </c>
      <c r="C4226" s="31" t="s">
        <v>2406</v>
      </c>
      <c r="D4226" s="41">
        <v>12.096431502009484</v>
      </c>
      <c r="E4226" s="31" t="s">
        <v>2407</v>
      </c>
      <c r="F4226" s="35" t="str">
        <f>INDEX('Crosswalk Particulates'!$B:$B,MATCH('2017 EPA Data'!A4226,'Crosswalk Particulates'!$A:$A,0))</f>
        <v>process-ngps-industry</v>
      </c>
      <c r="G4226" s="39">
        <f>INDEX('Crosswalk Particulates'!$E:$E,MATCH('2017 EPA Data'!$B4226,'Crosswalk Particulates'!$D:$D,0))</f>
        <v>0</v>
      </c>
      <c r="H4226" s="50">
        <f t="shared" si="65"/>
        <v>0</v>
      </c>
    </row>
    <row r="4227" spans="1:8" hidden="1">
      <c r="A4227" s="31" t="s">
        <v>2448</v>
      </c>
      <c r="B4227" s="31" t="s">
        <v>2477</v>
      </c>
      <c r="C4227" s="31" t="s">
        <v>2406</v>
      </c>
      <c r="D4227" s="41">
        <v>12.0702</v>
      </c>
      <c r="E4227" s="31" t="s">
        <v>2407</v>
      </c>
      <c r="F4227" s="35" t="str">
        <f>INDEX('Crosswalk Particulates'!$B:$B,MATCH('2017 EPA Data'!A4227,'Crosswalk Particulates'!$A:$A,0))</f>
        <v>process-waste-industry</v>
      </c>
      <c r="G4227" s="39">
        <f>INDEX('Crosswalk Particulates'!$E:$E,MATCH('2017 EPA Data'!$B4227,'Crosswalk Particulates'!$D:$D,0))</f>
        <v>0</v>
      </c>
      <c r="H4227" s="50">
        <f t="shared" si="65"/>
        <v>0</v>
      </c>
    </row>
    <row r="4228" spans="1:8" hidden="1">
      <c r="A4228" s="31" t="s">
        <v>2491</v>
      </c>
      <c r="B4228" s="31" t="s">
        <v>2568</v>
      </c>
      <c r="C4228" s="31" t="s">
        <v>2406</v>
      </c>
      <c r="D4228" s="41">
        <v>12.0456</v>
      </c>
      <c r="E4228" s="31" t="s">
        <v>2407</v>
      </c>
      <c r="F4228" s="35" t="str">
        <f>INDEX('Crosswalk Particulates'!$B:$B,MATCH('2017 EPA Data'!A4228,'Crosswalk Particulates'!$A:$A,0))</f>
        <v>process-other-industry</v>
      </c>
      <c r="G4228" s="39">
        <f>INDEX('Crosswalk Particulates'!$E:$E,MATCH('2017 EPA Data'!$B4228,'Crosswalk Particulates'!$D:$D,0))</f>
        <v>0</v>
      </c>
      <c r="H4228" s="50">
        <f t="shared" ref="H4228:H4291" si="66">IF(E4228="TON",D4228/metricton_to_shortton,0)*10^6</f>
        <v>0</v>
      </c>
    </row>
    <row r="4229" spans="1:8" hidden="1">
      <c r="A4229" s="31" t="s">
        <v>2461</v>
      </c>
      <c r="B4229" s="31" t="s">
        <v>2447</v>
      </c>
      <c r="C4229" s="31" t="s">
        <v>2406</v>
      </c>
      <c r="D4229" s="41">
        <v>12</v>
      </c>
      <c r="E4229" s="31" t="s">
        <v>2407</v>
      </c>
      <c r="F4229" s="35" t="str">
        <f>INDEX('Crosswalk Particulates'!$B:$B,MATCH('2017 EPA Data'!A4229,'Crosswalk Particulates'!$A:$A,0))</f>
        <v>process-other-industry</v>
      </c>
      <c r="G4229" s="39">
        <f>INDEX('Crosswalk Particulates'!$E:$E,MATCH('2017 EPA Data'!$B4229,'Crosswalk Particulates'!$D:$D,0))</f>
        <v>0</v>
      </c>
      <c r="H4229" s="50">
        <f t="shared" si="66"/>
        <v>0</v>
      </c>
    </row>
    <row r="4230" spans="1:8" hidden="1">
      <c r="A4230" s="31" t="s">
        <v>2497</v>
      </c>
      <c r="B4230" s="31" t="s">
        <v>2541</v>
      </c>
      <c r="C4230" s="31" t="s">
        <v>2406</v>
      </c>
      <c r="D4230" s="41">
        <v>11.95741477</v>
      </c>
      <c r="E4230" s="31" t="s">
        <v>2407</v>
      </c>
      <c r="F4230" s="35" t="str">
        <f>INDEX('Crosswalk Particulates'!$B:$B,MATCH('2017 EPA Data'!A4230,'Crosswalk Particulates'!$A:$A,0))</f>
        <v>Electricity Sector</v>
      </c>
      <c r="G4230" s="39">
        <f>INDEX('Crosswalk Particulates'!$E:$E,MATCH('2017 EPA Data'!$B4230,'Crosswalk Particulates'!$D:$D,0))</f>
        <v>0</v>
      </c>
      <c r="H4230" s="50">
        <f t="shared" si="66"/>
        <v>0</v>
      </c>
    </row>
    <row r="4231" spans="1:8" hidden="1">
      <c r="A4231" s="31" t="s">
        <v>2538</v>
      </c>
      <c r="B4231" s="31" t="s">
        <v>2462</v>
      </c>
      <c r="C4231" s="31" t="s">
        <v>2406</v>
      </c>
      <c r="D4231" s="41">
        <v>11.953224843999999</v>
      </c>
      <c r="E4231" s="31" t="s">
        <v>2407</v>
      </c>
      <c r="F4231" s="35" t="str">
        <f>INDEX('Crosswalk Particulates'!$B:$B,MATCH('2017 EPA Data'!A4231,'Crosswalk Particulates'!$A:$A,0))</f>
        <v>Electricity Sector</v>
      </c>
      <c r="G4231" s="39">
        <f>INDEX('Crosswalk Particulates'!$E:$E,MATCH('2017 EPA Data'!$B4231,'Crosswalk Particulates'!$D:$D,0))</f>
        <v>0</v>
      </c>
      <c r="H4231" s="50">
        <f t="shared" si="66"/>
        <v>0</v>
      </c>
    </row>
    <row r="4232" spans="1:8" hidden="1">
      <c r="A4232" s="31" t="s">
        <v>2508</v>
      </c>
      <c r="B4232" s="31" t="s">
        <v>2608</v>
      </c>
      <c r="C4232" s="31" t="s">
        <v>2406</v>
      </c>
      <c r="D4232" s="41">
        <v>11.90676</v>
      </c>
      <c r="E4232" s="31" t="s">
        <v>2407</v>
      </c>
      <c r="F4232" s="35" t="str">
        <f>INDEX('Crosswalk Particulates'!$B:$B,MATCH('2017 EPA Data'!A4232,'Crosswalk Particulates'!$A:$A,0))</f>
        <v>process-iron and steel-industry</v>
      </c>
      <c r="G4232" s="39">
        <f>INDEX('Crosswalk Particulates'!$E:$E,MATCH('2017 EPA Data'!$B4232,'Crosswalk Particulates'!$D:$D,0))</f>
        <v>0</v>
      </c>
      <c r="H4232" s="50">
        <f t="shared" si="66"/>
        <v>0</v>
      </c>
    </row>
    <row r="4233" spans="1:8" hidden="1">
      <c r="A4233" s="31" t="s">
        <v>2521</v>
      </c>
      <c r="B4233" s="31" t="s">
        <v>2594</v>
      </c>
      <c r="C4233" s="31" t="s">
        <v>2406</v>
      </c>
      <c r="D4233" s="41">
        <v>11.87824176122</v>
      </c>
      <c r="E4233" s="31" t="s">
        <v>2407</v>
      </c>
      <c r="F4233" s="35" t="str">
        <f>INDEX('Crosswalk Particulates'!$B:$B,MATCH('2017 EPA Data'!A4233,'Crosswalk Particulates'!$A:$A,0))</f>
        <v>industry-fuel-other</v>
      </c>
      <c r="G4233" s="39">
        <f>INDEX('Crosswalk Particulates'!$E:$E,MATCH('2017 EPA Data'!$B4233,'Crosswalk Particulates'!$D:$D,0))</f>
        <v>0</v>
      </c>
      <c r="H4233" s="50">
        <f t="shared" si="66"/>
        <v>0</v>
      </c>
    </row>
    <row r="4234" spans="1:8" hidden="1">
      <c r="A4234" s="31" t="s">
        <v>2442</v>
      </c>
      <c r="B4234" s="31" t="s">
        <v>2599</v>
      </c>
      <c r="C4234" s="31" t="s">
        <v>2406</v>
      </c>
      <c r="D4234" s="41">
        <v>11.833425999999999</v>
      </c>
      <c r="E4234" s="31" t="s">
        <v>2407</v>
      </c>
      <c r="F4234" s="35" t="str">
        <f>INDEX('Crosswalk Particulates'!$B:$B,MATCH('2017 EPA Data'!A4234,'Crosswalk Particulates'!$A:$A,0))</f>
        <v>process-other-industry</v>
      </c>
      <c r="G4234" s="39">
        <f>INDEX('Crosswalk Particulates'!$E:$E,MATCH('2017 EPA Data'!$B4234,'Crosswalk Particulates'!$D:$D,0))</f>
        <v>0</v>
      </c>
      <c r="H4234" s="50">
        <f t="shared" si="66"/>
        <v>0</v>
      </c>
    </row>
    <row r="4235" spans="1:8" hidden="1">
      <c r="A4235" s="31" t="s">
        <v>2508</v>
      </c>
      <c r="B4235" s="31" t="s">
        <v>2564</v>
      </c>
      <c r="C4235" s="31" t="s">
        <v>2406</v>
      </c>
      <c r="D4235" s="41">
        <v>11.818955623400001</v>
      </c>
      <c r="E4235" s="31" t="s">
        <v>2407</v>
      </c>
      <c r="F4235" s="35" t="str">
        <f>INDEX('Crosswalk Particulates'!$B:$B,MATCH('2017 EPA Data'!A4235,'Crosswalk Particulates'!$A:$A,0))</f>
        <v>process-iron and steel-industry</v>
      </c>
      <c r="G4235" s="39">
        <f>INDEX('Crosswalk Particulates'!$E:$E,MATCH('2017 EPA Data'!$B4235,'Crosswalk Particulates'!$D:$D,0))</f>
        <v>0</v>
      </c>
      <c r="H4235" s="50">
        <f t="shared" si="66"/>
        <v>0</v>
      </c>
    </row>
    <row r="4236" spans="1:8" hidden="1">
      <c r="A4236" s="31" t="s">
        <v>2508</v>
      </c>
      <c r="B4236" s="31" t="s">
        <v>2540</v>
      </c>
      <c r="C4236" s="31" t="s">
        <v>2406</v>
      </c>
      <c r="D4236" s="41">
        <v>11.8</v>
      </c>
      <c r="E4236" s="31" t="s">
        <v>2407</v>
      </c>
      <c r="F4236" s="35" t="str">
        <f>INDEX('Crosswalk Particulates'!$B:$B,MATCH('2017 EPA Data'!A4236,'Crosswalk Particulates'!$A:$A,0))</f>
        <v>process-iron and steel-industry</v>
      </c>
      <c r="G4236" s="39">
        <f>INDEX('Crosswalk Particulates'!$E:$E,MATCH('2017 EPA Data'!$B4236,'Crosswalk Particulates'!$D:$D,0))</f>
        <v>0</v>
      </c>
      <c r="H4236" s="50">
        <f t="shared" si="66"/>
        <v>0</v>
      </c>
    </row>
    <row r="4237" spans="1:8" hidden="1">
      <c r="A4237" s="31" t="s">
        <v>2475</v>
      </c>
      <c r="B4237" s="31" t="s">
        <v>2724</v>
      </c>
      <c r="C4237" s="31" t="s">
        <v>2406</v>
      </c>
      <c r="D4237" s="41">
        <v>11.79</v>
      </c>
      <c r="E4237" s="31" t="s">
        <v>2407</v>
      </c>
      <c r="F4237" s="35" t="str">
        <f>INDEX('Crosswalk Particulates'!$B:$B,MATCH('2017 EPA Data'!A4237,'Crosswalk Particulates'!$A:$A,0))</f>
        <v>process-other-industry</v>
      </c>
      <c r="G4237" s="39">
        <f>INDEX('Crosswalk Particulates'!$E:$E,MATCH('2017 EPA Data'!$B4237,'Crosswalk Particulates'!$D:$D,0))</f>
        <v>0</v>
      </c>
      <c r="H4237" s="50">
        <f t="shared" si="66"/>
        <v>0</v>
      </c>
    </row>
    <row r="4238" spans="1:8" hidden="1">
      <c r="A4238" s="31" t="s">
        <v>2471</v>
      </c>
      <c r="B4238" s="31" t="s">
        <v>2652</v>
      </c>
      <c r="C4238" s="31" t="s">
        <v>2406</v>
      </c>
      <c r="D4238" s="41">
        <v>11.7537222020181</v>
      </c>
      <c r="E4238" s="31" t="s">
        <v>2407</v>
      </c>
      <c r="F4238" s="35" t="str">
        <f>INDEX('Crosswalk Particulates'!$B:$B,MATCH('2017 EPA Data'!A4238,'Crosswalk Particulates'!$A:$A,0))</f>
        <v>Commercial Buildings Sector</v>
      </c>
      <c r="G4238" s="39">
        <f>INDEX('Crosswalk Particulates'!$E:$E,MATCH('2017 EPA Data'!$B4238,'Crosswalk Particulates'!$D:$D,0))</f>
        <v>0</v>
      </c>
      <c r="H4238" s="50">
        <f t="shared" si="66"/>
        <v>0</v>
      </c>
    </row>
    <row r="4239" spans="1:8" hidden="1">
      <c r="A4239" s="31" t="s">
        <v>2508</v>
      </c>
      <c r="B4239" s="31" t="s">
        <v>2641</v>
      </c>
      <c r="C4239" s="31" t="s">
        <v>2406</v>
      </c>
      <c r="D4239" s="41">
        <v>11.70396</v>
      </c>
      <c r="E4239" s="31" t="s">
        <v>2407</v>
      </c>
      <c r="F4239" s="35" t="str">
        <f>INDEX('Crosswalk Particulates'!$B:$B,MATCH('2017 EPA Data'!A4239,'Crosswalk Particulates'!$A:$A,0))</f>
        <v>process-iron and steel-industry</v>
      </c>
      <c r="G4239" s="39">
        <f>INDEX('Crosswalk Particulates'!$E:$E,MATCH('2017 EPA Data'!$B4239,'Crosswalk Particulates'!$D:$D,0))</f>
        <v>0</v>
      </c>
      <c r="H4239" s="50">
        <f t="shared" si="66"/>
        <v>0</v>
      </c>
    </row>
    <row r="4240" spans="1:8" hidden="1">
      <c r="A4240" s="31" t="s">
        <v>2467</v>
      </c>
      <c r="B4240" s="31" t="s">
        <v>2727</v>
      </c>
      <c r="C4240" s="31" t="s">
        <v>2406</v>
      </c>
      <c r="D4240" s="41">
        <v>11.651</v>
      </c>
      <c r="E4240" s="31" t="s">
        <v>2407</v>
      </c>
      <c r="F4240" s="35" t="str">
        <f>INDEX('Crosswalk Particulates'!$B:$B,MATCH('2017 EPA Data'!A4240,'Crosswalk Particulates'!$A:$A,0))</f>
        <v>process-chemicals-industry</v>
      </c>
      <c r="G4240" s="39">
        <f>INDEX('Crosswalk Particulates'!$E:$E,MATCH('2017 EPA Data'!$B4240,'Crosswalk Particulates'!$D:$D,0))</f>
        <v>0</v>
      </c>
      <c r="H4240" s="50">
        <f t="shared" si="66"/>
        <v>0</v>
      </c>
    </row>
    <row r="4241" spans="1:8" hidden="1">
      <c r="A4241" s="31" t="s">
        <v>2612</v>
      </c>
      <c r="B4241" s="31" t="s">
        <v>2605</v>
      </c>
      <c r="D4241" s="41">
        <v>11.57838374073115</v>
      </c>
      <c r="E4241" s="31" t="s">
        <v>2411</v>
      </c>
      <c r="F4241" s="35" t="str">
        <f>INDEX('Crosswalk Particulates'!$B:$B,MATCH('2017 EPA Data'!A4241,'Crosswalk Particulates'!$A:$A,0))</f>
        <v>Residential Buildings Sector</v>
      </c>
      <c r="G4241" s="39" t="str">
        <f>INDEX('Crosswalk Particulates'!$E:$E,MATCH('2017 EPA Data'!$B4241,'Crosswalk Particulates'!$D:$D,0))</f>
        <v>BC</v>
      </c>
      <c r="H4241" s="50">
        <f t="shared" si="66"/>
        <v>10503745.535041096</v>
      </c>
    </row>
    <row r="4242" spans="1:8" hidden="1">
      <c r="A4242" s="31" t="s">
        <v>2467</v>
      </c>
      <c r="B4242" s="31" t="s">
        <v>2699</v>
      </c>
      <c r="C4242" s="31" t="s">
        <v>2406</v>
      </c>
      <c r="D4242" s="41">
        <v>11.5</v>
      </c>
      <c r="E4242" s="31" t="s">
        <v>2407</v>
      </c>
      <c r="F4242" s="35" t="str">
        <f>INDEX('Crosswalk Particulates'!$B:$B,MATCH('2017 EPA Data'!A4242,'Crosswalk Particulates'!$A:$A,0))</f>
        <v>process-chemicals-industry</v>
      </c>
      <c r="G4242" s="39">
        <f>INDEX('Crosswalk Particulates'!$E:$E,MATCH('2017 EPA Data'!$B4242,'Crosswalk Particulates'!$D:$D,0))</f>
        <v>0</v>
      </c>
      <c r="H4242" s="50">
        <f t="shared" si="66"/>
        <v>0</v>
      </c>
    </row>
    <row r="4243" spans="1:8" hidden="1">
      <c r="A4243" s="31" t="s">
        <v>2558</v>
      </c>
      <c r="B4243" s="31" t="s">
        <v>2500</v>
      </c>
      <c r="C4243" s="31" t="s">
        <v>2406</v>
      </c>
      <c r="D4243" s="41">
        <v>11.490159999999999</v>
      </c>
      <c r="E4243" s="31" t="s">
        <v>2407</v>
      </c>
      <c r="F4243" s="35" t="str">
        <f>INDEX('Crosswalk Particulates'!$B:$B,MATCH('2017 EPA Data'!A4243,'Crosswalk Particulates'!$A:$A,0))</f>
        <v>Commercial Buildings Sector</v>
      </c>
      <c r="G4243" s="39">
        <f>INDEX('Crosswalk Particulates'!$E:$E,MATCH('2017 EPA Data'!$B4243,'Crosswalk Particulates'!$D:$D,0))</f>
        <v>0</v>
      </c>
      <c r="H4243" s="50">
        <f t="shared" si="66"/>
        <v>0</v>
      </c>
    </row>
    <row r="4244" spans="1:8" hidden="1">
      <c r="A4244" s="31" t="s">
        <v>2461</v>
      </c>
      <c r="B4244" s="31" t="s">
        <v>2589</v>
      </c>
      <c r="C4244" s="31" t="s">
        <v>2406</v>
      </c>
      <c r="D4244" s="41">
        <v>11.4</v>
      </c>
      <c r="E4244" s="31" t="s">
        <v>2407</v>
      </c>
      <c r="F4244" s="35" t="str">
        <f>INDEX('Crosswalk Particulates'!$B:$B,MATCH('2017 EPA Data'!A4244,'Crosswalk Particulates'!$A:$A,0))</f>
        <v>process-other-industry</v>
      </c>
      <c r="G4244" s="39">
        <f>INDEX('Crosswalk Particulates'!$E:$E,MATCH('2017 EPA Data'!$B4244,'Crosswalk Particulates'!$D:$D,0))</f>
        <v>0</v>
      </c>
      <c r="H4244" s="50">
        <f t="shared" si="66"/>
        <v>0</v>
      </c>
    </row>
    <row r="4245" spans="1:8" hidden="1">
      <c r="A4245" s="31" t="s">
        <v>2553</v>
      </c>
      <c r="B4245" s="31" t="s">
        <v>2539</v>
      </c>
      <c r="C4245" s="31" t="s">
        <v>2406</v>
      </c>
      <c r="D4245" s="41">
        <v>11.245313317200001</v>
      </c>
      <c r="E4245" s="31" t="s">
        <v>2407</v>
      </c>
      <c r="F4245" s="35" t="str">
        <f>INDEX('Crosswalk Particulates'!$B:$B,MATCH('2017 EPA Data'!A4245,'Crosswalk Particulates'!$A:$A,0))</f>
        <v>Commercial Buildings Sector</v>
      </c>
      <c r="G4245" s="39">
        <f>INDEX('Crosswalk Particulates'!$E:$E,MATCH('2017 EPA Data'!$B4245,'Crosswalk Particulates'!$D:$D,0))</f>
        <v>0</v>
      </c>
      <c r="H4245" s="50">
        <f t="shared" si="66"/>
        <v>0</v>
      </c>
    </row>
    <row r="4246" spans="1:8" hidden="1">
      <c r="A4246" s="31" t="s">
        <v>2518</v>
      </c>
      <c r="B4246" s="31" t="s">
        <v>2594</v>
      </c>
      <c r="C4246" s="31" t="s">
        <v>2406</v>
      </c>
      <c r="D4246" s="41">
        <v>11.2286822</v>
      </c>
      <c r="E4246" s="31" t="s">
        <v>2407</v>
      </c>
      <c r="F4246" s="35" t="str">
        <f>INDEX('Crosswalk Particulates'!$B:$B,MATCH('2017 EPA Data'!A4246,'Crosswalk Particulates'!$A:$A,0))</f>
        <v>industry-fuel-oil</v>
      </c>
      <c r="G4246" s="39">
        <f>INDEX('Crosswalk Particulates'!$E:$E,MATCH('2017 EPA Data'!$B4246,'Crosswalk Particulates'!$D:$D,0))</f>
        <v>0</v>
      </c>
      <c r="H4246" s="50">
        <f t="shared" si="66"/>
        <v>0</v>
      </c>
    </row>
    <row r="4247" spans="1:8" hidden="1">
      <c r="A4247" s="31" t="s">
        <v>2408</v>
      </c>
      <c r="B4247" s="31" t="s">
        <v>2701</v>
      </c>
      <c r="C4247" s="31" t="s">
        <v>2406</v>
      </c>
      <c r="D4247" s="41">
        <v>11.21</v>
      </c>
      <c r="E4247" s="31" t="s">
        <v>2407</v>
      </c>
      <c r="F4247" s="35" t="str">
        <f>INDEX('Crosswalk Particulates'!$B:$B,MATCH('2017 EPA Data'!A4247,'Crosswalk Particulates'!$A:$A,0))</f>
        <v>process-other-industry</v>
      </c>
      <c r="G4247" s="39">
        <f>INDEX('Crosswalk Particulates'!$E:$E,MATCH('2017 EPA Data'!$B4247,'Crosswalk Particulates'!$D:$D,0))</f>
        <v>0</v>
      </c>
      <c r="H4247" s="50">
        <f t="shared" si="66"/>
        <v>0</v>
      </c>
    </row>
    <row r="4248" spans="1:8" hidden="1">
      <c r="A4248" s="31" t="s">
        <v>2408</v>
      </c>
      <c r="B4248" s="31" t="s">
        <v>2616</v>
      </c>
      <c r="C4248" s="31" t="s">
        <v>2406</v>
      </c>
      <c r="D4248" s="41">
        <v>11.0781201</v>
      </c>
      <c r="E4248" s="31" t="s">
        <v>2407</v>
      </c>
      <c r="F4248" s="35" t="str">
        <f>INDEX('Crosswalk Particulates'!$B:$B,MATCH('2017 EPA Data'!A4248,'Crosswalk Particulates'!$A:$A,0))</f>
        <v>process-other-industry</v>
      </c>
      <c r="G4248" s="39">
        <f>INDEX('Crosswalk Particulates'!$E:$E,MATCH('2017 EPA Data'!$B4248,'Crosswalk Particulates'!$D:$D,0))</f>
        <v>0</v>
      </c>
      <c r="H4248" s="50">
        <f t="shared" si="66"/>
        <v>0</v>
      </c>
    </row>
    <row r="4249" spans="1:8" hidden="1">
      <c r="A4249" s="31" t="s">
        <v>2474</v>
      </c>
      <c r="B4249" s="31" t="s">
        <v>2595</v>
      </c>
      <c r="C4249" s="31" t="s">
        <v>2406</v>
      </c>
      <c r="D4249" s="41">
        <v>11.055030531488235</v>
      </c>
      <c r="E4249" s="31" t="s">
        <v>2407</v>
      </c>
      <c r="F4249" s="35" t="str">
        <f>INDEX('Crosswalk Particulates'!$B:$B,MATCH('2017 EPA Data'!A4249,'Crosswalk Particulates'!$A:$A,0))</f>
        <v>process-other-industry</v>
      </c>
      <c r="G4249" s="39">
        <f>INDEX('Crosswalk Particulates'!$E:$E,MATCH('2017 EPA Data'!$B4249,'Crosswalk Particulates'!$D:$D,0))</f>
        <v>0</v>
      </c>
      <c r="H4249" s="50">
        <f t="shared" si="66"/>
        <v>0</v>
      </c>
    </row>
    <row r="4250" spans="1:8" hidden="1">
      <c r="A4250" s="31" t="s">
        <v>2470</v>
      </c>
      <c r="B4250" s="31" t="s">
        <v>2526</v>
      </c>
      <c r="C4250" s="31" t="s">
        <v>2406</v>
      </c>
      <c r="D4250" s="41">
        <v>11.004369968635</v>
      </c>
      <c r="E4250" s="31" t="s">
        <v>2407</v>
      </c>
      <c r="F4250" s="35" t="str">
        <f>INDEX('Crosswalk Particulates'!$B:$B,MATCH('2017 EPA Data'!A4250,'Crosswalk Particulates'!$A:$A,0))</f>
        <v>Electricity Sector</v>
      </c>
      <c r="G4250" s="39">
        <f>INDEX('Crosswalk Particulates'!$E:$E,MATCH('2017 EPA Data'!$B4250,'Crosswalk Particulates'!$D:$D,0))</f>
        <v>0</v>
      </c>
      <c r="H4250" s="50">
        <f t="shared" si="66"/>
        <v>0</v>
      </c>
    </row>
    <row r="4251" spans="1:8" hidden="1">
      <c r="A4251" s="31" t="s">
        <v>2496</v>
      </c>
      <c r="B4251" s="31" t="s">
        <v>2549</v>
      </c>
      <c r="C4251" s="31" t="s">
        <v>2406</v>
      </c>
      <c r="D4251" s="41">
        <v>11</v>
      </c>
      <c r="E4251" s="31" t="s">
        <v>2407</v>
      </c>
      <c r="F4251" s="35" t="str">
        <f>INDEX('Crosswalk Particulates'!$B:$B,MATCH('2017 EPA Data'!A4251,'Crosswalk Particulates'!$A:$A,0))</f>
        <v>process-cement-industry</v>
      </c>
      <c r="G4251" s="39">
        <f>INDEX('Crosswalk Particulates'!$E:$E,MATCH('2017 EPA Data'!$B4251,'Crosswalk Particulates'!$D:$D,0))</f>
        <v>0</v>
      </c>
      <c r="H4251" s="50">
        <f t="shared" si="66"/>
        <v>0</v>
      </c>
    </row>
    <row r="4252" spans="1:8" hidden="1">
      <c r="A4252" s="31" t="s">
        <v>2520</v>
      </c>
      <c r="B4252" s="31" t="s">
        <v>2575</v>
      </c>
      <c r="C4252" s="31" t="s">
        <v>2406</v>
      </c>
      <c r="D4252" s="41">
        <v>10.97090663575</v>
      </c>
      <c r="E4252" s="31" t="s">
        <v>2407</v>
      </c>
      <c r="F4252" s="35" t="str">
        <f>INDEX('Crosswalk Particulates'!$B:$B,MATCH('2017 EPA Data'!A4252,'Crosswalk Particulates'!$A:$A,0))</f>
        <v>Residential Buildings Sector</v>
      </c>
      <c r="G4252" s="39">
        <f>INDEX('Crosswalk Particulates'!$E:$E,MATCH('2017 EPA Data'!$B4252,'Crosswalk Particulates'!$D:$D,0))</f>
        <v>0</v>
      </c>
      <c r="H4252" s="50">
        <f t="shared" si="66"/>
        <v>0</v>
      </c>
    </row>
    <row r="4253" spans="1:8" hidden="1">
      <c r="A4253" s="31" t="s">
        <v>2485</v>
      </c>
      <c r="B4253" s="31" t="s">
        <v>2503</v>
      </c>
      <c r="C4253" s="31" t="s">
        <v>2406</v>
      </c>
      <c r="D4253" s="41">
        <v>10.9611712285985</v>
      </c>
      <c r="E4253" s="31" t="s">
        <v>2407</v>
      </c>
      <c r="F4253" s="35" t="str">
        <f>INDEX('Crosswalk Particulates'!$B:$B,MATCH('2017 EPA Data'!A4253,'Crosswalk Particulates'!$A:$A,0))</f>
        <v>industry-fuel-coal</v>
      </c>
      <c r="G4253" s="39">
        <f>INDEX('Crosswalk Particulates'!$E:$E,MATCH('2017 EPA Data'!$B4253,'Crosswalk Particulates'!$D:$D,0))</f>
        <v>0</v>
      </c>
      <c r="H4253" s="50">
        <f t="shared" si="66"/>
        <v>0</v>
      </c>
    </row>
    <row r="4254" spans="1:8" hidden="1">
      <c r="A4254" s="31" t="s">
        <v>2452</v>
      </c>
      <c r="B4254" s="31" t="s">
        <v>2494</v>
      </c>
      <c r="C4254" s="31" t="s">
        <v>2446</v>
      </c>
      <c r="D4254" s="41">
        <v>10.913500000000001</v>
      </c>
      <c r="E4254" s="31" t="s">
        <v>2411</v>
      </c>
      <c r="F4254" s="35" t="str">
        <f>INDEX('Crosswalk Particulates'!$B:$B,MATCH('2017 EPA Data'!A4254,'Crosswalk Particulates'!$A:$A,0))</f>
        <v>Other-EPA</v>
      </c>
      <c r="G4254" s="39">
        <f>INDEX('Crosswalk Particulates'!$E:$E,MATCH('2017 EPA Data'!$B4254,'Crosswalk Particulates'!$D:$D,0))</f>
        <v>0</v>
      </c>
      <c r="H4254" s="50">
        <f t="shared" si="66"/>
        <v>9900572.4342517089</v>
      </c>
    </row>
    <row r="4255" spans="1:8" hidden="1">
      <c r="A4255" s="31" t="s">
        <v>2489</v>
      </c>
      <c r="B4255" s="31" t="s">
        <v>2514</v>
      </c>
      <c r="C4255" s="31" t="s">
        <v>2406</v>
      </c>
      <c r="D4255" s="41">
        <v>10.904328612811399</v>
      </c>
      <c r="E4255" s="31" t="s">
        <v>2407</v>
      </c>
      <c r="F4255" s="35" t="str">
        <f>INDEX('Crosswalk Particulates'!$B:$B,MATCH('2017 EPA Data'!A4255,'Crosswalk Particulates'!$A:$A,0))</f>
        <v>industry-fuel-biomass</v>
      </c>
      <c r="G4255" s="39">
        <f>INDEX('Crosswalk Particulates'!$E:$E,MATCH('2017 EPA Data'!$B4255,'Crosswalk Particulates'!$D:$D,0))</f>
        <v>0</v>
      </c>
      <c r="H4255" s="50">
        <f t="shared" si="66"/>
        <v>0</v>
      </c>
    </row>
    <row r="4256" spans="1:8" hidden="1">
      <c r="A4256" s="31" t="s">
        <v>2471</v>
      </c>
      <c r="B4256" s="31" t="s">
        <v>2525</v>
      </c>
      <c r="C4256" s="31" t="s">
        <v>2406</v>
      </c>
      <c r="D4256" s="41">
        <v>10.843588961473809</v>
      </c>
      <c r="E4256" s="31" t="s">
        <v>2407</v>
      </c>
      <c r="F4256" s="35" t="str">
        <f>INDEX('Crosswalk Particulates'!$B:$B,MATCH('2017 EPA Data'!A4256,'Crosswalk Particulates'!$A:$A,0))</f>
        <v>Commercial Buildings Sector</v>
      </c>
      <c r="G4256" s="39">
        <f>INDEX('Crosswalk Particulates'!$E:$E,MATCH('2017 EPA Data'!$B4256,'Crosswalk Particulates'!$D:$D,0))</f>
        <v>0</v>
      </c>
      <c r="H4256" s="50">
        <f t="shared" si="66"/>
        <v>0</v>
      </c>
    </row>
    <row r="4257" spans="1:8" hidden="1">
      <c r="A4257" s="31" t="s">
        <v>2471</v>
      </c>
      <c r="B4257" s="31" t="s">
        <v>2502</v>
      </c>
      <c r="C4257" s="31" t="s">
        <v>2406</v>
      </c>
      <c r="D4257" s="41">
        <v>10.807</v>
      </c>
      <c r="E4257" s="31" t="s">
        <v>2407</v>
      </c>
      <c r="F4257" s="35" t="str">
        <f>INDEX('Crosswalk Particulates'!$B:$B,MATCH('2017 EPA Data'!A4257,'Crosswalk Particulates'!$A:$A,0))</f>
        <v>Commercial Buildings Sector</v>
      </c>
      <c r="G4257" s="39">
        <f>INDEX('Crosswalk Particulates'!$E:$E,MATCH('2017 EPA Data'!$B4257,'Crosswalk Particulates'!$D:$D,0))</f>
        <v>0</v>
      </c>
      <c r="H4257" s="50">
        <f t="shared" si="66"/>
        <v>0</v>
      </c>
    </row>
    <row r="4258" spans="1:8" hidden="1">
      <c r="A4258" s="31" t="s">
        <v>2461</v>
      </c>
      <c r="B4258" s="31" t="s">
        <v>2617</v>
      </c>
      <c r="C4258" s="31" t="s">
        <v>2406</v>
      </c>
      <c r="D4258" s="41">
        <v>10.8</v>
      </c>
      <c r="E4258" s="31" t="s">
        <v>2407</v>
      </c>
      <c r="F4258" s="35" t="str">
        <f>INDEX('Crosswalk Particulates'!$B:$B,MATCH('2017 EPA Data'!A4258,'Crosswalk Particulates'!$A:$A,0))</f>
        <v>process-other-industry</v>
      </c>
      <c r="G4258" s="39">
        <f>INDEX('Crosswalk Particulates'!$E:$E,MATCH('2017 EPA Data'!$B4258,'Crosswalk Particulates'!$D:$D,0))</f>
        <v>0</v>
      </c>
      <c r="H4258" s="50">
        <f t="shared" si="66"/>
        <v>0</v>
      </c>
    </row>
    <row r="4259" spans="1:8" hidden="1">
      <c r="A4259" s="31" t="s">
        <v>2508</v>
      </c>
      <c r="B4259" s="31" t="s">
        <v>2456</v>
      </c>
      <c r="C4259" s="31" t="s">
        <v>2406</v>
      </c>
      <c r="D4259" s="41">
        <v>10.682</v>
      </c>
      <c r="E4259" s="31" t="s">
        <v>2407</v>
      </c>
      <c r="F4259" s="35" t="str">
        <f>INDEX('Crosswalk Particulates'!$B:$B,MATCH('2017 EPA Data'!A4259,'Crosswalk Particulates'!$A:$A,0))</f>
        <v>process-iron and steel-industry</v>
      </c>
      <c r="G4259" s="39">
        <f>INDEX('Crosswalk Particulates'!$E:$E,MATCH('2017 EPA Data'!$B4259,'Crosswalk Particulates'!$D:$D,0))</f>
        <v>0</v>
      </c>
      <c r="H4259" s="50">
        <f t="shared" si="66"/>
        <v>0</v>
      </c>
    </row>
    <row r="4260" spans="1:8" hidden="1">
      <c r="A4260" s="31" t="s">
        <v>2508</v>
      </c>
      <c r="B4260" s="31" t="s">
        <v>2563</v>
      </c>
      <c r="C4260" s="31" t="s">
        <v>2406</v>
      </c>
      <c r="D4260" s="41">
        <v>10.666</v>
      </c>
      <c r="E4260" s="31" t="s">
        <v>2407</v>
      </c>
      <c r="F4260" s="35" t="str">
        <f>INDEX('Crosswalk Particulates'!$B:$B,MATCH('2017 EPA Data'!A4260,'Crosswalk Particulates'!$A:$A,0))</f>
        <v>process-iron and steel-industry</v>
      </c>
      <c r="G4260" s="39">
        <f>INDEX('Crosswalk Particulates'!$E:$E,MATCH('2017 EPA Data'!$B4260,'Crosswalk Particulates'!$D:$D,0))</f>
        <v>0</v>
      </c>
      <c r="H4260" s="50">
        <f t="shared" si="66"/>
        <v>0</v>
      </c>
    </row>
    <row r="4261" spans="1:8" hidden="1">
      <c r="A4261" s="31" t="s">
        <v>2448</v>
      </c>
      <c r="B4261" s="31" t="s">
        <v>2673</v>
      </c>
      <c r="C4261" s="31" t="s">
        <v>2406</v>
      </c>
      <c r="D4261" s="41">
        <v>10.620100000000001</v>
      </c>
      <c r="E4261" s="31" t="s">
        <v>2407</v>
      </c>
      <c r="F4261" s="35" t="str">
        <f>INDEX('Crosswalk Particulates'!$B:$B,MATCH('2017 EPA Data'!A4261,'Crosswalk Particulates'!$A:$A,0))</f>
        <v>process-waste-industry</v>
      </c>
      <c r="G4261" s="39">
        <f>INDEX('Crosswalk Particulates'!$E:$E,MATCH('2017 EPA Data'!$B4261,'Crosswalk Particulates'!$D:$D,0))</f>
        <v>0</v>
      </c>
      <c r="H4261" s="50">
        <f t="shared" si="66"/>
        <v>0</v>
      </c>
    </row>
    <row r="4262" spans="1:8" hidden="1">
      <c r="A4262" s="31" t="s">
        <v>2461</v>
      </c>
      <c r="B4262" s="31" t="s">
        <v>2580</v>
      </c>
      <c r="C4262" s="31" t="s">
        <v>2406</v>
      </c>
      <c r="D4262" s="41">
        <v>10.6</v>
      </c>
      <c r="E4262" s="31" t="s">
        <v>2407</v>
      </c>
      <c r="F4262" s="35" t="str">
        <f>INDEX('Crosswalk Particulates'!$B:$B,MATCH('2017 EPA Data'!A4262,'Crosswalk Particulates'!$A:$A,0))</f>
        <v>process-other-industry</v>
      </c>
      <c r="G4262" s="39">
        <f>INDEX('Crosswalk Particulates'!$E:$E,MATCH('2017 EPA Data'!$B4262,'Crosswalk Particulates'!$D:$D,0))</f>
        <v>0</v>
      </c>
      <c r="H4262" s="50">
        <f t="shared" si="66"/>
        <v>0</v>
      </c>
    </row>
    <row r="4263" spans="1:8" hidden="1">
      <c r="A4263" s="31" t="s">
        <v>2436</v>
      </c>
      <c r="B4263" s="31" t="s">
        <v>2693</v>
      </c>
      <c r="C4263" s="31" t="s">
        <v>2406</v>
      </c>
      <c r="D4263" s="41">
        <v>10.59</v>
      </c>
      <c r="E4263" s="31" t="s">
        <v>2407</v>
      </c>
      <c r="F4263" s="35" t="str">
        <f>INDEX('Crosswalk Particulates'!$B:$B,MATCH('2017 EPA Data'!A4263,'Crosswalk Particulates'!$A:$A,0))</f>
        <v>process-other-industry</v>
      </c>
      <c r="G4263" s="39">
        <f>INDEX('Crosswalk Particulates'!$E:$E,MATCH('2017 EPA Data'!$B4263,'Crosswalk Particulates'!$D:$D,0))</f>
        <v>0</v>
      </c>
      <c r="H4263" s="50">
        <f t="shared" si="66"/>
        <v>0</v>
      </c>
    </row>
    <row r="4264" spans="1:8" hidden="1">
      <c r="A4264" s="31" t="s">
        <v>2491</v>
      </c>
      <c r="B4264" s="31" t="s">
        <v>2502</v>
      </c>
      <c r="C4264" s="31" t="s">
        <v>2406</v>
      </c>
      <c r="D4264" s="41">
        <v>10.583959999999999</v>
      </c>
      <c r="E4264" s="31" t="s">
        <v>2407</v>
      </c>
      <c r="F4264" s="35" t="str">
        <f>INDEX('Crosswalk Particulates'!$B:$B,MATCH('2017 EPA Data'!A4264,'Crosswalk Particulates'!$A:$A,0))</f>
        <v>process-other-industry</v>
      </c>
      <c r="G4264" s="39">
        <f>INDEX('Crosswalk Particulates'!$E:$E,MATCH('2017 EPA Data'!$B4264,'Crosswalk Particulates'!$D:$D,0))</f>
        <v>0</v>
      </c>
      <c r="H4264" s="50">
        <f t="shared" si="66"/>
        <v>0</v>
      </c>
    </row>
    <row r="4265" spans="1:8" hidden="1">
      <c r="A4265" s="31" t="s">
        <v>2440</v>
      </c>
      <c r="B4265" s="31" t="s">
        <v>2638</v>
      </c>
      <c r="C4265" s="31" t="s">
        <v>2406</v>
      </c>
      <c r="D4265" s="41">
        <v>10.5</v>
      </c>
      <c r="E4265" s="31" t="s">
        <v>2407</v>
      </c>
      <c r="F4265" s="35" t="str">
        <f>INDEX('Crosswalk Particulates'!$B:$B,MATCH('2017 EPA Data'!A4265,'Crosswalk Particulates'!$A:$A,0))</f>
        <v>industry-fuel-natural gas</v>
      </c>
      <c r="G4265" s="39">
        <f>INDEX('Crosswalk Particulates'!$E:$E,MATCH('2017 EPA Data'!$B4265,'Crosswalk Particulates'!$D:$D,0))</f>
        <v>0</v>
      </c>
      <c r="H4265" s="50">
        <f t="shared" si="66"/>
        <v>0</v>
      </c>
    </row>
    <row r="4266" spans="1:8" hidden="1">
      <c r="A4266" s="31" t="s">
        <v>2448</v>
      </c>
      <c r="B4266" s="31" t="s">
        <v>2636</v>
      </c>
      <c r="C4266" s="31" t="s">
        <v>2406</v>
      </c>
      <c r="D4266" s="41">
        <v>10.48547216657974</v>
      </c>
      <c r="E4266" s="31" t="s">
        <v>2407</v>
      </c>
      <c r="F4266" s="35" t="str">
        <f>INDEX('Crosswalk Particulates'!$B:$B,MATCH('2017 EPA Data'!A4266,'Crosswalk Particulates'!$A:$A,0))</f>
        <v>process-waste-industry</v>
      </c>
      <c r="G4266" s="39">
        <f>INDEX('Crosswalk Particulates'!$E:$E,MATCH('2017 EPA Data'!$B4266,'Crosswalk Particulates'!$D:$D,0))</f>
        <v>0</v>
      </c>
      <c r="H4266" s="50">
        <f t="shared" si="66"/>
        <v>0</v>
      </c>
    </row>
    <row r="4267" spans="1:8" hidden="1">
      <c r="A4267" s="31" t="s">
        <v>2508</v>
      </c>
      <c r="B4267" s="31" t="s">
        <v>2526</v>
      </c>
      <c r="C4267" s="31" t="s">
        <v>2406</v>
      </c>
      <c r="D4267" s="41">
        <v>10.40512496</v>
      </c>
      <c r="E4267" s="31" t="s">
        <v>2407</v>
      </c>
      <c r="F4267" s="35" t="str">
        <f>INDEX('Crosswalk Particulates'!$B:$B,MATCH('2017 EPA Data'!A4267,'Crosswalk Particulates'!$A:$A,0))</f>
        <v>process-iron and steel-industry</v>
      </c>
      <c r="G4267" s="39">
        <f>INDEX('Crosswalk Particulates'!$E:$E,MATCH('2017 EPA Data'!$B4267,'Crosswalk Particulates'!$D:$D,0))</f>
        <v>0</v>
      </c>
      <c r="H4267" s="50">
        <f t="shared" si="66"/>
        <v>0</v>
      </c>
    </row>
    <row r="4268" spans="1:8" hidden="1">
      <c r="A4268" s="31" t="s">
        <v>2518</v>
      </c>
      <c r="B4268" s="31" t="s">
        <v>2606</v>
      </c>
      <c r="C4268" s="31" t="s">
        <v>2406</v>
      </c>
      <c r="D4268" s="41">
        <v>10.40282182</v>
      </c>
      <c r="E4268" s="31" t="s">
        <v>2407</v>
      </c>
      <c r="F4268" s="35" t="str">
        <f>INDEX('Crosswalk Particulates'!$B:$B,MATCH('2017 EPA Data'!A4268,'Crosswalk Particulates'!$A:$A,0))</f>
        <v>industry-fuel-oil</v>
      </c>
      <c r="G4268" s="39">
        <f>INDEX('Crosswalk Particulates'!$E:$E,MATCH('2017 EPA Data'!$B4268,'Crosswalk Particulates'!$D:$D,0))</f>
        <v>0</v>
      </c>
      <c r="H4268" s="50">
        <f t="shared" si="66"/>
        <v>0</v>
      </c>
    </row>
    <row r="4269" spans="1:8" hidden="1">
      <c r="A4269" s="31" t="s">
        <v>2544</v>
      </c>
      <c r="B4269" s="31" t="s">
        <v>2486</v>
      </c>
      <c r="C4269" s="31" t="s">
        <v>2410</v>
      </c>
      <c r="D4269" s="41">
        <v>10.384635386399999</v>
      </c>
      <c r="E4269" s="31" t="s">
        <v>2411</v>
      </c>
      <c r="F4269" s="35" t="str">
        <f>INDEX('Crosswalk Particulates'!$B:$B,MATCH('2017 EPA Data'!A4269,'Crosswalk Particulates'!$A:$A,0))</f>
        <v>Commercial Buildings Sector</v>
      </c>
      <c r="G4269" s="39" t="str">
        <f>INDEX('Crosswalk Particulates'!$E:$E,MATCH('2017 EPA Data'!$B4269,'Crosswalk Particulates'!$D:$D,0))</f>
        <v>CH4</v>
      </c>
      <c r="H4269" s="50">
        <f t="shared" si="66"/>
        <v>9420793.9566909485</v>
      </c>
    </row>
    <row r="4270" spans="1:8" hidden="1">
      <c r="A4270" s="31" t="s">
        <v>2544</v>
      </c>
      <c r="B4270" s="31" t="s">
        <v>2528</v>
      </c>
      <c r="C4270" s="31" t="s">
        <v>2406</v>
      </c>
      <c r="D4270" s="41">
        <v>10.360402530227153</v>
      </c>
      <c r="E4270" s="31" t="s">
        <v>2407</v>
      </c>
      <c r="F4270" s="35" t="str">
        <f>INDEX('Crosswalk Particulates'!$B:$B,MATCH('2017 EPA Data'!A4270,'Crosswalk Particulates'!$A:$A,0))</f>
        <v>Commercial Buildings Sector</v>
      </c>
      <c r="G4270" s="39">
        <f>INDEX('Crosswalk Particulates'!$E:$E,MATCH('2017 EPA Data'!$B4270,'Crosswalk Particulates'!$D:$D,0))</f>
        <v>0</v>
      </c>
      <c r="H4270" s="50">
        <f t="shared" si="66"/>
        <v>0</v>
      </c>
    </row>
    <row r="4271" spans="1:8" hidden="1">
      <c r="A4271" s="31" t="s">
        <v>2497</v>
      </c>
      <c r="B4271" s="31" t="s">
        <v>2500</v>
      </c>
      <c r="C4271" s="31" t="s">
        <v>2406</v>
      </c>
      <c r="D4271" s="41">
        <v>10.356358</v>
      </c>
      <c r="E4271" s="31" t="s">
        <v>2407</v>
      </c>
      <c r="F4271" s="35" t="str">
        <f>INDEX('Crosswalk Particulates'!$B:$B,MATCH('2017 EPA Data'!A4271,'Crosswalk Particulates'!$A:$A,0))</f>
        <v>Electricity Sector</v>
      </c>
      <c r="G4271" s="39">
        <f>INDEX('Crosswalk Particulates'!$E:$E,MATCH('2017 EPA Data'!$B4271,'Crosswalk Particulates'!$D:$D,0))</f>
        <v>0</v>
      </c>
      <c r="H4271" s="50">
        <f t="shared" si="66"/>
        <v>0</v>
      </c>
    </row>
    <row r="4272" spans="1:8" hidden="1">
      <c r="A4272" s="31" t="s">
        <v>2484</v>
      </c>
      <c r="B4272" s="31" t="s">
        <v>2509</v>
      </c>
      <c r="C4272" s="31" t="s">
        <v>2406</v>
      </c>
      <c r="D4272" s="41">
        <v>10.325958344</v>
      </c>
      <c r="E4272" s="31" t="s">
        <v>2407</v>
      </c>
      <c r="F4272" s="35" t="str">
        <f>INDEX('Crosswalk Particulates'!$B:$B,MATCH('2017 EPA Data'!A4272,'Crosswalk Particulates'!$A:$A,0))</f>
        <v>process-other-industry</v>
      </c>
      <c r="G4272" s="39">
        <f>INDEX('Crosswalk Particulates'!$E:$E,MATCH('2017 EPA Data'!$B4272,'Crosswalk Particulates'!$D:$D,0))</f>
        <v>0</v>
      </c>
      <c r="H4272" s="50">
        <f t="shared" si="66"/>
        <v>0</v>
      </c>
    </row>
    <row r="4273" spans="1:8" hidden="1">
      <c r="A4273" s="31" t="s">
        <v>2470</v>
      </c>
      <c r="B4273" s="31" t="s">
        <v>2573</v>
      </c>
      <c r="C4273" s="31" t="s">
        <v>2406</v>
      </c>
      <c r="D4273" s="41">
        <v>10.278382000000001</v>
      </c>
      <c r="E4273" s="31" t="s">
        <v>2407</v>
      </c>
      <c r="F4273" s="35" t="str">
        <f>INDEX('Crosswalk Particulates'!$B:$B,MATCH('2017 EPA Data'!A4273,'Crosswalk Particulates'!$A:$A,0))</f>
        <v>Electricity Sector</v>
      </c>
      <c r="G4273" s="39">
        <f>INDEX('Crosswalk Particulates'!$E:$E,MATCH('2017 EPA Data'!$B4273,'Crosswalk Particulates'!$D:$D,0))</f>
        <v>0</v>
      </c>
      <c r="H4273" s="50">
        <f t="shared" si="66"/>
        <v>0</v>
      </c>
    </row>
    <row r="4274" spans="1:8" hidden="1">
      <c r="A4274" s="31" t="s">
        <v>2471</v>
      </c>
      <c r="B4274" s="31" t="s">
        <v>2664</v>
      </c>
      <c r="C4274" s="31" t="s">
        <v>2406</v>
      </c>
      <c r="D4274" s="41">
        <v>10.277225890218411</v>
      </c>
      <c r="E4274" s="31" t="s">
        <v>2407</v>
      </c>
      <c r="F4274" s="35" t="str">
        <f>INDEX('Crosswalk Particulates'!$B:$B,MATCH('2017 EPA Data'!A4274,'Crosswalk Particulates'!$A:$A,0))</f>
        <v>Commercial Buildings Sector</v>
      </c>
      <c r="G4274" s="39">
        <f>INDEX('Crosswalk Particulates'!$E:$E,MATCH('2017 EPA Data'!$B4274,'Crosswalk Particulates'!$D:$D,0))</f>
        <v>0</v>
      </c>
      <c r="H4274" s="50">
        <f t="shared" si="66"/>
        <v>0</v>
      </c>
    </row>
    <row r="4275" spans="1:8" hidden="1">
      <c r="A4275" s="31" t="s">
        <v>2507</v>
      </c>
      <c r="B4275" s="31" t="s">
        <v>2451</v>
      </c>
      <c r="C4275" s="31" t="s">
        <v>2406</v>
      </c>
      <c r="D4275" s="41">
        <v>10.199999999999999</v>
      </c>
      <c r="E4275" s="31" t="s">
        <v>2407</v>
      </c>
      <c r="F4275" s="35" t="str">
        <f>INDEX('Crosswalk Particulates'!$B:$B,MATCH('2017 EPA Data'!A4275,'Crosswalk Particulates'!$A:$A,0))</f>
        <v>Other-EPA</v>
      </c>
      <c r="G4275" s="39">
        <f>INDEX('Crosswalk Particulates'!$E:$E,MATCH('2017 EPA Data'!$B4275,'Crosswalk Particulates'!$D:$D,0))</f>
        <v>0</v>
      </c>
      <c r="H4275" s="50">
        <f t="shared" si="66"/>
        <v>0</v>
      </c>
    </row>
    <row r="4276" spans="1:8" hidden="1">
      <c r="A4276" s="31" t="s">
        <v>2554</v>
      </c>
      <c r="B4276" s="31" t="s">
        <v>2555</v>
      </c>
      <c r="C4276" s="31" t="s">
        <v>2406</v>
      </c>
      <c r="D4276" s="41">
        <v>10.199999999999999</v>
      </c>
      <c r="E4276" s="31" t="s">
        <v>2407</v>
      </c>
      <c r="F4276" s="35" t="str">
        <f>INDEX('Crosswalk Particulates'!$B:$B,MATCH('2017 EPA Data'!A4276,'Crosswalk Particulates'!$A:$A,0))</f>
        <v>Commercial Buildings Sector</v>
      </c>
      <c r="G4276" s="39">
        <f>INDEX('Crosswalk Particulates'!$E:$E,MATCH('2017 EPA Data'!$B4276,'Crosswalk Particulates'!$D:$D,0))</f>
        <v>0</v>
      </c>
      <c r="H4276" s="50">
        <f t="shared" si="66"/>
        <v>0</v>
      </c>
    </row>
    <row r="4277" spans="1:8" hidden="1">
      <c r="A4277" s="31" t="s">
        <v>2475</v>
      </c>
      <c r="B4277" s="31" t="s">
        <v>2517</v>
      </c>
      <c r="C4277" s="31" t="s">
        <v>2406</v>
      </c>
      <c r="D4277" s="41">
        <v>10.164918330863999</v>
      </c>
      <c r="E4277" s="31" t="s">
        <v>2407</v>
      </c>
      <c r="F4277" s="35" t="str">
        <f>INDEX('Crosswalk Particulates'!$B:$B,MATCH('2017 EPA Data'!A4277,'Crosswalk Particulates'!$A:$A,0))</f>
        <v>process-other-industry</v>
      </c>
      <c r="G4277" s="39">
        <f>INDEX('Crosswalk Particulates'!$E:$E,MATCH('2017 EPA Data'!$B4277,'Crosswalk Particulates'!$D:$D,0))</f>
        <v>0</v>
      </c>
      <c r="H4277" s="50">
        <f t="shared" si="66"/>
        <v>0</v>
      </c>
    </row>
    <row r="4278" spans="1:8" hidden="1">
      <c r="A4278" s="31" t="s">
        <v>2484</v>
      </c>
      <c r="B4278" s="31" t="s">
        <v>2587</v>
      </c>
      <c r="C4278" s="31" t="s">
        <v>2410</v>
      </c>
      <c r="D4278" s="41">
        <v>10.1331019</v>
      </c>
      <c r="E4278" s="31" t="s">
        <v>2411</v>
      </c>
      <c r="F4278" s="35" t="str">
        <f>INDEX('Crosswalk Particulates'!$B:$B,MATCH('2017 EPA Data'!A4278,'Crosswalk Particulates'!$A:$A,0))</f>
        <v>process-other-industry</v>
      </c>
      <c r="G4278" s="39" t="str">
        <f>INDEX('Crosswalk Particulates'!$E:$E,MATCH('2017 EPA Data'!$B4278,'Crosswalk Particulates'!$D:$D,0))</f>
        <v>N2O</v>
      </c>
      <c r="H4278" s="50">
        <f t="shared" si="66"/>
        <v>9192606.3448576182</v>
      </c>
    </row>
    <row r="4279" spans="1:8" hidden="1">
      <c r="A4279" s="31" t="s">
        <v>2558</v>
      </c>
      <c r="B4279" s="31" t="s">
        <v>2576</v>
      </c>
      <c r="C4279" s="31" t="s">
        <v>2406</v>
      </c>
      <c r="D4279" s="41">
        <v>10.096564000000001</v>
      </c>
      <c r="E4279" s="31" t="s">
        <v>2407</v>
      </c>
      <c r="F4279" s="35" t="str">
        <f>INDEX('Crosswalk Particulates'!$B:$B,MATCH('2017 EPA Data'!A4279,'Crosswalk Particulates'!$A:$A,0))</f>
        <v>Commercial Buildings Sector</v>
      </c>
      <c r="G4279" s="39">
        <f>INDEX('Crosswalk Particulates'!$E:$E,MATCH('2017 EPA Data'!$B4279,'Crosswalk Particulates'!$D:$D,0))</f>
        <v>0</v>
      </c>
      <c r="H4279" s="50">
        <f t="shared" si="66"/>
        <v>0</v>
      </c>
    </row>
    <row r="4280" spans="1:8" hidden="1">
      <c r="A4280" s="31" t="s">
        <v>2538</v>
      </c>
      <c r="B4280" s="31" t="s">
        <v>2557</v>
      </c>
      <c r="C4280" s="31" t="s">
        <v>2406</v>
      </c>
      <c r="D4280" s="41">
        <v>10.074586</v>
      </c>
      <c r="E4280" s="31" t="s">
        <v>2407</v>
      </c>
      <c r="F4280" s="35" t="str">
        <f>INDEX('Crosswalk Particulates'!$B:$B,MATCH('2017 EPA Data'!A4280,'Crosswalk Particulates'!$A:$A,0))</f>
        <v>Electricity Sector</v>
      </c>
      <c r="G4280" s="39">
        <f>INDEX('Crosswalk Particulates'!$E:$E,MATCH('2017 EPA Data'!$B4280,'Crosswalk Particulates'!$D:$D,0))</f>
        <v>0</v>
      </c>
      <c r="H4280" s="50">
        <f t="shared" si="66"/>
        <v>0</v>
      </c>
    </row>
    <row r="4281" spans="1:8" hidden="1">
      <c r="A4281" s="31" t="s">
        <v>2444</v>
      </c>
      <c r="B4281" s="31" t="s">
        <v>2635</v>
      </c>
      <c r="C4281" s="31" t="s">
        <v>2406</v>
      </c>
      <c r="D4281" s="41">
        <v>10.055999999999999</v>
      </c>
      <c r="E4281" s="31" t="s">
        <v>2407</v>
      </c>
      <c r="F4281" s="35" t="str">
        <f>INDEX('Crosswalk Particulates'!$B:$B,MATCH('2017 EPA Data'!A4281,'Crosswalk Particulates'!$A:$A,0))</f>
        <v>process-other-industry</v>
      </c>
      <c r="G4281" s="39">
        <f>INDEX('Crosswalk Particulates'!$E:$E,MATCH('2017 EPA Data'!$B4281,'Crosswalk Particulates'!$D:$D,0))</f>
        <v>0</v>
      </c>
      <c r="H4281" s="50">
        <f t="shared" si="66"/>
        <v>0</v>
      </c>
    </row>
    <row r="4282" spans="1:8" hidden="1">
      <c r="A4282" s="31" t="s">
        <v>2470</v>
      </c>
      <c r="B4282" s="31" t="s">
        <v>2586</v>
      </c>
      <c r="C4282" s="31" t="s">
        <v>2406</v>
      </c>
      <c r="D4282" s="41">
        <v>10.05321345201734</v>
      </c>
      <c r="E4282" s="31" t="s">
        <v>2407</v>
      </c>
      <c r="F4282" s="35" t="str">
        <f>INDEX('Crosswalk Particulates'!$B:$B,MATCH('2017 EPA Data'!A4282,'Crosswalk Particulates'!$A:$A,0))</f>
        <v>Electricity Sector</v>
      </c>
      <c r="G4282" s="39">
        <f>INDEX('Crosswalk Particulates'!$E:$E,MATCH('2017 EPA Data'!$B4282,'Crosswalk Particulates'!$D:$D,0))</f>
        <v>0</v>
      </c>
      <c r="H4282" s="50">
        <f t="shared" si="66"/>
        <v>0</v>
      </c>
    </row>
    <row r="4283" spans="1:8" hidden="1">
      <c r="A4283" s="31" t="s">
        <v>2448</v>
      </c>
      <c r="B4283" s="31" t="s">
        <v>2589</v>
      </c>
      <c r="C4283" s="31" t="s">
        <v>2406</v>
      </c>
      <c r="D4283" s="41">
        <v>10.044079999999999</v>
      </c>
      <c r="E4283" s="31" t="s">
        <v>2407</v>
      </c>
      <c r="F4283" s="35" t="str">
        <f>INDEX('Crosswalk Particulates'!$B:$B,MATCH('2017 EPA Data'!A4283,'Crosswalk Particulates'!$A:$A,0))</f>
        <v>process-waste-industry</v>
      </c>
      <c r="G4283" s="39">
        <f>INDEX('Crosswalk Particulates'!$E:$E,MATCH('2017 EPA Data'!$B4283,'Crosswalk Particulates'!$D:$D,0))</f>
        <v>0</v>
      </c>
      <c r="H4283" s="50">
        <f t="shared" si="66"/>
        <v>0</v>
      </c>
    </row>
    <row r="4284" spans="1:8" hidden="1">
      <c r="A4284" s="31" t="s">
        <v>2471</v>
      </c>
      <c r="B4284" s="31" t="s">
        <v>2604</v>
      </c>
      <c r="C4284" s="31" t="s">
        <v>2406</v>
      </c>
      <c r="D4284" s="41">
        <v>10.019380112</v>
      </c>
      <c r="E4284" s="31" t="s">
        <v>2407</v>
      </c>
      <c r="F4284" s="35" t="str">
        <f>INDEX('Crosswalk Particulates'!$B:$B,MATCH('2017 EPA Data'!A4284,'Crosswalk Particulates'!$A:$A,0))</f>
        <v>Commercial Buildings Sector</v>
      </c>
      <c r="G4284" s="39">
        <f>INDEX('Crosswalk Particulates'!$E:$E,MATCH('2017 EPA Data'!$B4284,'Crosswalk Particulates'!$D:$D,0))</f>
        <v>0</v>
      </c>
      <c r="H4284" s="50">
        <f t="shared" si="66"/>
        <v>0</v>
      </c>
    </row>
    <row r="4285" spans="1:8" hidden="1">
      <c r="A4285" s="31" t="s">
        <v>2538</v>
      </c>
      <c r="B4285" s="31" t="s">
        <v>2457</v>
      </c>
      <c r="C4285" s="31" t="s">
        <v>2406</v>
      </c>
      <c r="D4285" s="41">
        <v>10.016970856</v>
      </c>
      <c r="E4285" s="31" t="s">
        <v>2407</v>
      </c>
      <c r="F4285" s="35" t="str">
        <f>INDEX('Crosswalk Particulates'!$B:$B,MATCH('2017 EPA Data'!A4285,'Crosswalk Particulates'!$A:$A,0))</f>
        <v>Electricity Sector</v>
      </c>
      <c r="G4285" s="39">
        <f>INDEX('Crosswalk Particulates'!$E:$E,MATCH('2017 EPA Data'!$B4285,'Crosswalk Particulates'!$D:$D,0))</f>
        <v>0</v>
      </c>
      <c r="H4285" s="50">
        <f t="shared" si="66"/>
        <v>0</v>
      </c>
    </row>
    <row r="4286" spans="1:8" hidden="1">
      <c r="A4286" s="31" t="s">
        <v>2538</v>
      </c>
      <c r="B4286" s="31" t="s">
        <v>2539</v>
      </c>
      <c r="C4286" s="31" t="s">
        <v>2406</v>
      </c>
      <c r="D4286" s="41">
        <v>9.8983082800000002</v>
      </c>
      <c r="E4286" s="31" t="s">
        <v>2407</v>
      </c>
      <c r="F4286" s="35" t="str">
        <f>INDEX('Crosswalk Particulates'!$B:$B,MATCH('2017 EPA Data'!A4286,'Crosswalk Particulates'!$A:$A,0))</f>
        <v>Electricity Sector</v>
      </c>
      <c r="G4286" s="39">
        <f>INDEX('Crosswalk Particulates'!$E:$E,MATCH('2017 EPA Data'!$B4286,'Crosswalk Particulates'!$D:$D,0))</f>
        <v>0</v>
      </c>
      <c r="H4286" s="50">
        <f t="shared" si="66"/>
        <v>0</v>
      </c>
    </row>
    <row r="4287" spans="1:8" hidden="1">
      <c r="A4287" s="31" t="s">
        <v>2497</v>
      </c>
      <c r="B4287" s="31" t="s">
        <v>2611</v>
      </c>
      <c r="C4287" s="31" t="s">
        <v>2406</v>
      </c>
      <c r="D4287" s="41">
        <v>9.8511399999999991</v>
      </c>
      <c r="E4287" s="31" t="s">
        <v>2407</v>
      </c>
      <c r="F4287" s="35" t="str">
        <f>INDEX('Crosswalk Particulates'!$B:$B,MATCH('2017 EPA Data'!A4287,'Crosswalk Particulates'!$A:$A,0))</f>
        <v>Electricity Sector</v>
      </c>
      <c r="G4287" s="39">
        <f>INDEX('Crosswalk Particulates'!$E:$E,MATCH('2017 EPA Data'!$B4287,'Crosswalk Particulates'!$D:$D,0))</f>
        <v>0</v>
      </c>
      <c r="H4287" s="50">
        <f t="shared" si="66"/>
        <v>0</v>
      </c>
    </row>
    <row r="4288" spans="1:8" hidden="1">
      <c r="A4288" s="31" t="s">
        <v>2507</v>
      </c>
      <c r="B4288" s="31" t="s">
        <v>2433</v>
      </c>
      <c r="C4288" s="31" t="s">
        <v>2406</v>
      </c>
      <c r="D4288" s="41">
        <v>9.8000000000000007</v>
      </c>
      <c r="E4288" s="31" t="s">
        <v>2407</v>
      </c>
      <c r="F4288" s="35" t="str">
        <f>INDEX('Crosswalk Particulates'!$B:$B,MATCH('2017 EPA Data'!A4288,'Crosswalk Particulates'!$A:$A,0))</f>
        <v>Other-EPA</v>
      </c>
      <c r="G4288" s="39">
        <f>INDEX('Crosswalk Particulates'!$E:$E,MATCH('2017 EPA Data'!$B4288,'Crosswalk Particulates'!$D:$D,0))</f>
        <v>0</v>
      </c>
      <c r="H4288" s="50">
        <f t="shared" si="66"/>
        <v>0</v>
      </c>
    </row>
    <row r="4289" spans="1:8" hidden="1">
      <c r="A4289" s="31" t="s">
        <v>2427</v>
      </c>
      <c r="B4289" s="31" t="s">
        <v>2594</v>
      </c>
      <c r="C4289" s="31" t="s">
        <v>2406</v>
      </c>
      <c r="D4289" s="41">
        <v>9.7690800000000007</v>
      </c>
      <c r="E4289" s="31" t="s">
        <v>2407</v>
      </c>
      <c r="F4289" s="35" t="str">
        <f>INDEX('Crosswalk Particulates'!$B:$B,MATCH('2017 EPA Data'!A4289,'Crosswalk Particulates'!$A:$A,0))</f>
        <v>process-other-industry</v>
      </c>
      <c r="G4289" s="39">
        <f>INDEX('Crosswalk Particulates'!$E:$E,MATCH('2017 EPA Data'!$B4289,'Crosswalk Particulates'!$D:$D,0))</f>
        <v>0</v>
      </c>
      <c r="H4289" s="50">
        <f t="shared" si="66"/>
        <v>0</v>
      </c>
    </row>
    <row r="4290" spans="1:8" hidden="1">
      <c r="A4290" s="31" t="s">
        <v>2538</v>
      </c>
      <c r="B4290" s="31" t="s">
        <v>2634</v>
      </c>
      <c r="C4290" s="31" t="s">
        <v>2406</v>
      </c>
      <c r="D4290" s="41">
        <v>9.7367010000000001</v>
      </c>
      <c r="E4290" s="31" t="s">
        <v>2407</v>
      </c>
      <c r="F4290" s="35" t="str">
        <f>INDEX('Crosswalk Particulates'!$B:$B,MATCH('2017 EPA Data'!A4290,'Crosswalk Particulates'!$A:$A,0))</f>
        <v>Electricity Sector</v>
      </c>
      <c r="G4290" s="39">
        <f>INDEX('Crosswalk Particulates'!$E:$E,MATCH('2017 EPA Data'!$B4290,'Crosswalk Particulates'!$D:$D,0))</f>
        <v>0</v>
      </c>
      <c r="H4290" s="50">
        <f t="shared" si="66"/>
        <v>0</v>
      </c>
    </row>
    <row r="4291" spans="1:8" hidden="1">
      <c r="A4291" s="31" t="s">
        <v>2436</v>
      </c>
      <c r="B4291" s="31" t="s">
        <v>2649</v>
      </c>
      <c r="C4291" s="31" t="s">
        <v>2406</v>
      </c>
      <c r="D4291" s="41">
        <v>9.7360000000000007</v>
      </c>
      <c r="E4291" s="31" t="s">
        <v>2407</v>
      </c>
      <c r="F4291" s="35" t="str">
        <f>INDEX('Crosswalk Particulates'!$B:$B,MATCH('2017 EPA Data'!A4291,'Crosswalk Particulates'!$A:$A,0))</f>
        <v>process-other-industry</v>
      </c>
      <c r="G4291" s="39">
        <f>INDEX('Crosswalk Particulates'!$E:$E,MATCH('2017 EPA Data'!$B4291,'Crosswalk Particulates'!$D:$D,0))</f>
        <v>0</v>
      </c>
      <c r="H4291" s="50">
        <f t="shared" si="66"/>
        <v>0</v>
      </c>
    </row>
    <row r="4292" spans="1:8" hidden="1">
      <c r="A4292" s="31" t="s">
        <v>2518</v>
      </c>
      <c r="B4292" s="31" t="s">
        <v>2587</v>
      </c>
      <c r="C4292" s="31" t="s">
        <v>2410</v>
      </c>
      <c r="D4292" s="41">
        <v>9.7330457855650003</v>
      </c>
      <c r="E4292" s="31" t="s">
        <v>2411</v>
      </c>
      <c r="F4292" s="35" t="str">
        <f>INDEX('Crosswalk Particulates'!$B:$B,MATCH('2017 EPA Data'!A4292,'Crosswalk Particulates'!$A:$A,0))</f>
        <v>industry-fuel-oil</v>
      </c>
      <c r="G4292" s="39" t="str">
        <f>INDEX('Crosswalk Particulates'!$E:$E,MATCH('2017 EPA Data'!$B4292,'Crosswalk Particulates'!$D:$D,0))</f>
        <v>N2O</v>
      </c>
      <c r="H4292" s="50">
        <f t="shared" ref="H4292:H4355" si="67">IF(E4292="TON",D4292/metricton_to_shortton,0)*10^6</f>
        <v>8829681.1110894401</v>
      </c>
    </row>
    <row r="4293" spans="1:8" hidden="1">
      <c r="A4293" s="31" t="s">
        <v>2538</v>
      </c>
      <c r="B4293" s="31" t="s">
        <v>2559</v>
      </c>
      <c r="C4293" s="31" t="s">
        <v>2406</v>
      </c>
      <c r="D4293" s="41">
        <v>9.6806800989999999</v>
      </c>
      <c r="E4293" s="31" t="s">
        <v>2407</v>
      </c>
      <c r="F4293" s="35" t="str">
        <f>INDEX('Crosswalk Particulates'!$B:$B,MATCH('2017 EPA Data'!A4293,'Crosswalk Particulates'!$A:$A,0))</f>
        <v>Electricity Sector</v>
      </c>
      <c r="G4293" s="39">
        <f>INDEX('Crosswalk Particulates'!$E:$E,MATCH('2017 EPA Data'!$B4293,'Crosswalk Particulates'!$D:$D,0))</f>
        <v>0</v>
      </c>
      <c r="H4293" s="50">
        <f t="shared" si="67"/>
        <v>0</v>
      </c>
    </row>
    <row r="4294" spans="1:8" hidden="1">
      <c r="A4294" s="31" t="s">
        <v>2470</v>
      </c>
      <c r="B4294" s="31" t="s">
        <v>2607</v>
      </c>
      <c r="C4294" s="31" t="s">
        <v>2406</v>
      </c>
      <c r="D4294" s="41">
        <v>9.6</v>
      </c>
      <c r="E4294" s="31" t="s">
        <v>2407</v>
      </c>
      <c r="F4294" s="35" t="str">
        <f>INDEX('Crosswalk Particulates'!$B:$B,MATCH('2017 EPA Data'!A4294,'Crosswalk Particulates'!$A:$A,0))</f>
        <v>Electricity Sector</v>
      </c>
      <c r="G4294" s="39">
        <f>INDEX('Crosswalk Particulates'!$E:$E,MATCH('2017 EPA Data'!$B4294,'Crosswalk Particulates'!$D:$D,0))</f>
        <v>0</v>
      </c>
      <c r="H4294" s="50">
        <f t="shared" si="67"/>
        <v>0</v>
      </c>
    </row>
    <row r="4295" spans="1:8" hidden="1">
      <c r="A4295" s="31" t="s">
        <v>2440</v>
      </c>
      <c r="B4295" s="31" t="s">
        <v>2633</v>
      </c>
      <c r="C4295" s="31" t="s">
        <v>2406</v>
      </c>
      <c r="D4295" s="41">
        <v>9.6</v>
      </c>
      <c r="E4295" s="31" t="s">
        <v>2407</v>
      </c>
      <c r="F4295" s="35" t="str">
        <f>INDEX('Crosswalk Particulates'!$B:$B,MATCH('2017 EPA Data'!A4295,'Crosswalk Particulates'!$A:$A,0))</f>
        <v>industry-fuel-natural gas</v>
      </c>
      <c r="G4295" s="39">
        <f>INDEX('Crosswalk Particulates'!$E:$E,MATCH('2017 EPA Data'!$B4295,'Crosswalk Particulates'!$D:$D,0))</f>
        <v>0</v>
      </c>
      <c r="H4295" s="50">
        <f t="shared" si="67"/>
        <v>0</v>
      </c>
    </row>
    <row r="4296" spans="1:8" hidden="1">
      <c r="A4296" s="31" t="s">
        <v>2538</v>
      </c>
      <c r="B4296" s="31" t="s">
        <v>2639</v>
      </c>
      <c r="C4296" s="31" t="s">
        <v>2406</v>
      </c>
      <c r="D4296" s="41">
        <v>9.6</v>
      </c>
      <c r="E4296" s="31" t="s">
        <v>2407</v>
      </c>
      <c r="F4296" s="35" t="str">
        <f>INDEX('Crosswalk Particulates'!$B:$B,MATCH('2017 EPA Data'!A4296,'Crosswalk Particulates'!$A:$A,0))</f>
        <v>Electricity Sector</v>
      </c>
      <c r="G4296" s="39">
        <f>INDEX('Crosswalk Particulates'!$E:$E,MATCH('2017 EPA Data'!$B4296,'Crosswalk Particulates'!$D:$D,0))</f>
        <v>0</v>
      </c>
      <c r="H4296" s="50">
        <f t="shared" si="67"/>
        <v>0</v>
      </c>
    </row>
    <row r="4297" spans="1:8" hidden="1">
      <c r="A4297" s="31" t="s">
        <v>2497</v>
      </c>
      <c r="B4297" s="31" t="s">
        <v>2432</v>
      </c>
      <c r="C4297" s="31" t="s">
        <v>2406</v>
      </c>
      <c r="D4297" s="41">
        <v>9.6</v>
      </c>
      <c r="E4297" s="31" t="s">
        <v>2407</v>
      </c>
      <c r="F4297" s="35" t="str">
        <f>INDEX('Crosswalk Particulates'!$B:$B,MATCH('2017 EPA Data'!A4297,'Crosswalk Particulates'!$A:$A,0))</f>
        <v>Electricity Sector</v>
      </c>
      <c r="G4297" s="39">
        <f>INDEX('Crosswalk Particulates'!$E:$E,MATCH('2017 EPA Data'!$B4297,'Crosswalk Particulates'!$D:$D,0))</f>
        <v>0</v>
      </c>
      <c r="H4297" s="50">
        <f t="shared" si="67"/>
        <v>0</v>
      </c>
    </row>
    <row r="4298" spans="1:8" hidden="1">
      <c r="A4298" s="31" t="s">
        <v>2467</v>
      </c>
      <c r="B4298" s="31" t="s">
        <v>2710</v>
      </c>
      <c r="C4298" s="31" t="s">
        <v>2406</v>
      </c>
      <c r="D4298" s="41">
        <v>9.5350000000000001</v>
      </c>
      <c r="E4298" s="31" t="s">
        <v>2407</v>
      </c>
      <c r="F4298" s="35" t="str">
        <f>INDEX('Crosswalk Particulates'!$B:$B,MATCH('2017 EPA Data'!A4298,'Crosswalk Particulates'!$A:$A,0))</f>
        <v>process-chemicals-industry</v>
      </c>
      <c r="G4298" s="39">
        <f>INDEX('Crosswalk Particulates'!$E:$E,MATCH('2017 EPA Data'!$B4298,'Crosswalk Particulates'!$D:$D,0))</f>
        <v>0</v>
      </c>
      <c r="H4298" s="50">
        <f t="shared" si="67"/>
        <v>0</v>
      </c>
    </row>
    <row r="4299" spans="1:8" hidden="1">
      <c r="A4299" s="31" t="s">
        <v>2475</v>
      </c>
      <c r="B4299" s="31" t="s">
        <v>2515</v>
      </c>
      <c r="C4299" s="31" t="s">
        <v>2406</v>
      </c>
      <c r="D4299" s="41">
        <v>9.4840314238645895</v>
      </c>
      <c r="E4299" s="31" t="s">
        <v>2407</v>
      </c>
      <c r="F4299" s="35" t="str">
        <f>INDEX('Crosswalk Particulates'!$B:$B,MATCH('2017 EPA Data'!A4299,'Crosswalk Particulates'!$A:$A,0))</f>
        <v>process-other-industry</v>
      </c>
      <c r="G4299" s="39">
        <f>INDEX('Crosswalk Particulates'!$E:$E,MATCH('2017 EPA Data'!$B4299,'Crosswalk Particulates'!$D:$D,0))</f>
        <v>0</v>
      </c>
      <c r="H4299" s="50">
        <f t="shared" si="67"/>
        <v>0</v>
      </c>
    </row>
    <row r="4300" spans="1:8" hidden="1">
      <c r="A4300" s="31" t="s">
        <v>2436</v>
      </c>
      <c r="B4300" s="31" t="s">
        <v>2587</v>
      </c>
      <c r="C4300" s="31" t="s">
        <v>2410</v>
      </c>
      <c r="D4300" s="41">
        <v>9.4326460125999994</v>
      </c>
      <c r="E4300" s="31" t="s">
        <v>2411</v>
      </c>
      <c r="F4300" s="35" t="str">
        <f>INDEX('Crosswalk Particulates'!$B:$B,MATCH('2017 EPA Data'!A4300,'Crosswalk Particulates'!$A:$A,0))</f>
        <v>process-other-industry</v>
      </c>
      <c r="G4300" s="39" t="str">
        <f>INDEX('Crosswalk Particulates'!$E:$E,MATCH('2017 EPA Data'!$B4300,'Crosswalk Particulates'!$D:$D,0))</f>
        <v>N2O</v>
      </c>
      <c r="H4300" s="50">
        <f t="shared" si="67"/>
        <v>8557162.6970634405</v>
      </c>
    </row>
    <row r="4301" spans="1:8" hidden="1">
      <c r="A4301" s="31" t="s">
        <v>2508</v>
      </c>
      <c r="B4301" s="31" t="s">
        <v>2555</v>
      </c>
      <c r="C4301" s="31" t="s">
        <v>2406</v>
      </c>
      <c r="D4301" s="41">
        <v>9.4190000000000005</v>
      </c>
      <c r="E4301" s="31" t="s">
        <v>2407</v>
      </c>
      <c r="F4301" s="35" t="str">
        <f>INDEX('Crosswalk Particulates'!$B:$B,MATCH('2017 EPA Data'!A4301,'Crosswalk Particulates'!$A:$A,0))</f>
        <v>process-iron and steel-industry</v>
      </c>
      <c r="G4301" s="39">
        <f>INDEX('Crosswalk Particulates'!$E:$E,MATCH('2017 EPA Data'!$B4301,'Crosswalk Particulates'!$D:$D,0))</f>
        <v>0</v>
      </c>
      <c r="H4301" s="50">
        <f t="shared" si="67"/>
        <v>0</v>
      </c>
    </row>
    <row r="4302" spans="1:8" hidden="1">
      <c r="A4302" s="31" t="s">
        <v>2475</v>
      </c>
      <c r="B4302" s="31" t="s">
        <v>2587</v>
      </c>
      <c r="C4302" s="31" t="s">
        <v>2410</v>
      </c>
      <c r="D4302" s="41">
        <v>9.4168368900000008</v>
      </c>
      <c r="E4302" s="31" t="s">
        <v>2411</v>
      </c>
      <c r="F4302" s="35" t="str">
        <f>INDEX('Crosswalk Particulates'!$B:$B,MATCH('2017 EPA Data'!A4302,'Crosswalk Particulates'!$A:$A,0))</f>
        <v>process-other-industry</v>
      </c>
      <c r="G4302" s="39" t="str">
        <f>INDEX('Crosswalk Particulates'!$E:$E,MATCH('2017 EPA Data'!$B4302,'Crosswalk Particulates'!$D:$D,0))</f>
        <v>N2O</v>
      </c>
      <c r="H4302" s="50">
        <f t="shared" si="67"/>
        <v>8542820.8852319233</v>
      </c>
    </row>
    <row r="4303" spans="1:8" hidden="1">
      <c r="A4303" s="31" t="s">
        <v>2489</v>
      </c>
      <c r="B4303" s="31" t="s">
        <v>2505</v>
      </c>
      <c r="C4303" s="31" t="s">
        <v>2406</v>
      </c>
      <c r="D4303" s="41">
        <v>9.2790643261400003</v>
      </c>
      <c r="E4303" s="31" t="s">
        <v>2407</v>
      </c>
      <c r="F4303" s="35" t="str">
        <f>INDEX('Crosswalk Particulates'!$B:$B,MATCH('2017 EPA Data'!A4303,'Crosswalk Particulates'!$A:$A,0))</f>
        <v>industry-fuel-biomass</v>
      </c>
      <c r="G4303" s="39">
        <f>INDEX('Crosswalk Particulates'!$E:$E,MATCH('2017 EPA Data'!$B4303,'Crosswalk Particulates'!$D:$D,0))</f>
        <v>0</v>
      </c>
      <c r="H4303" s="50">
        <f t="shared" si="67"/>
        <v>0</v>
      </c>
    </row>
    <row r="4304" spans="1:8" hidden="1">
      <c r="A4304" s="31" t="s">
        <v>2436</v>
      </c>
      <c r="B4304" s="31" t="s">
        <v>2662</v>
      </c>
      <c r="C4304" s="31" t="s">
        <v>2406</v>
      </c>
      <c r="D4304" s="41">
        <v>9.2782800000000005</v>
      </c>
      <c r="E4304" s="31" t="s">
        <v>2407</v>
      </c>
      <c r="F4304" s="35" t="str">
        <f>INDEX('Crosswalk Particulates'!$B:$B,MATCH('2017 EPA Data'!A4304,'Crosswalk Particulates'!$A:$A,0))</f>
        <v>process-other-industry</v>
      </c>
      <c r="G4304" s="39">
        <f>INDEX('Crosswalk Particulates'!$E:$E,MATCH('2017 EPA Data'!$B4304,'Crosswalk Particulates'!$D:$D,0))</f>
        <v>0</v>
      </c>
      <c r="H4304" s="50">
        <f t="shared" si="67"/>
        <v>0</v>
      </c>
    </row>
    <row r="4305" spans="1:8" hidden="1">
      <c r="A4305" s="31" t="s">
        <v>2536</v>
      </c>
      <c r="B4305" s="31" t="s">
        <v>2450</v>
      </c>
      <c r="C4305" s="31" t="s">
        <v>2406</v>
      </c>
      <c r="D4305" s="41">
        <v>9.26</v>
      </c>
      <c r="E4305" s="31" t="s">
        <v>2407</v>
      </c>
      <c r="F4305" s="35" t="str">
        <f>INDEX('Crosswalk Particulates'!$B:$B,MATCH('2017 EPA Data'!A4305,'Crosswalk Particulates'!$A:$A,0))</f>
        <v>process-mining-industry</v>
      </c>
      <c r="G4305" s="39">
        <f>INDEX('Crosswalk Particulates'!$E:$E,MATCH('2017 EPA Data'!$B4305,'Crosswalk Particulates'!$D:$D,0))</f>
        <v>0</v>
      </c>
      <c r="H4305" s="50">
        <f t="shared" si="67"/>
        <v>0</v>
      </c>
    </row>
    <row r="4306" spans="1:8" hidden="1">
      <c r="A4306" s="31" t="s">
        <v>2484</v>
      </c>
      <c r="B4306" s="31" t="s">
        <v>2523</v>
      </c>
      <c r="D4306" s="41">
        <v>9.2140085015631996</v>
      </c>
      <c r="E4306" s="31" t="s">
        <v>2411</v>
      </c>
      <c r="F4306" s="35" t="str">
        <f>INDEX('Crosswalk Particulates'!$B:$B,MATCH('2017 EPA Data'!A4306,'Crosswalk Particulates'!$A:$A,0))</f>
        <v>process-other-industry</v>
      </c>
      <c r="G4306" s="39" t="str">
        <f>INDEX('Crosswalk Particulates'!$E:$E,MATCH('2017 EPA Data'!$B4306,'Crosswalk Particulates'!$D:$D,0))</f>
        <v>OC</v>
      </c>
      <c r="H4306" s="50">
        <f t="shared" si="67"/>
        <v>8358817.847577543</v>
      </c>
    </row>
    <row r="4307" spans="1:8" hidden="1">
      <c r="A4307" s="31" t="s">
        <v>2491</v>
      </c>
      <c r="B4307" s="31" t="s">
        <v>2586</v>
      </c>
      <c r="C4307" s="31" t="s">
        <v>2406</v>
      </c>
      <c r="D4307" s="41">
        <v>9.1869350000000001</v>
      </c>
      <c r="E4307" s="31" t="s">
        <v>2407</v>
      </c>
      <c r="F4307" s="35" t="str">
        <f>INDEX('Crosswalk Particulates'!$B:$B,MATCH('2017 EPA Data'!A4307,'Crosswalk Particulates'!$A:$A,0))</f>
        <v>process-other-industry</v>
      </c>
      <c r="G4307" s="39">
        <f>INDEX('Crosswalk Particulates'!$E:$E,MATCH('2017 EPA Data'!$B4307,'Crosswalk Particulates'!$D:$D,0))</f>
        <v>0</v>
      </c>
      <c r="H4307" s="50">
        <f t="shared" si="67"/>
        <v>0</v>
      </c>
    </row>
    <row r="4308" spans="1:8" hidden="1">
      <c r="A4308" s="31" t="s">
        <v>2538</v>
      </c>
      <c r="B4308" s="31" t="s">
        <v>2550</v>
      </c>
      <c r="C4308" s="31" t="s">
        <v>2406</v>
      </c>
      <c r="D4308" s="41">
        <v>9.1569216719999993</v>
      </c>
      <c r="E4308" s="31" t="s">
        <v>2407</v>
      </c>
      <c r="F4308" s="35" t="str">
        <f>INDEX('Crosswalk Particulates'!$B:$B,MATCH('2017 EPA Data'!A4308,'Crosswalk Particulates'!$A:$A,0))</f>
        <v>Electricity Sector</v>
      </c>
      <c r="G4308" s="39">
        <f>INDEX('Crosswalk Particulates'!$E:$E,MATCH('2017 EPA Data'!$B4308,'Crosswalk Particulates'!$D:$D,0))</f>
        <v>0</v>
      </c>
      <c r="H4308" s="50">
        <f t="shared" si="67"/>
        <v>0</v>
      </c>
    </row>
    <row r="4309" spans="1:8" hidden="1">
      <c r="A4309" s="31" t="s">
        <v>2442</v>
      </c>
      <c r="B4309" s="31" t="s">
        <v>2634</v>
      </c>
      <c r="C4309" s="31" t="s">
        <v>2406</v>
      </c>
      <c r="D4309" s="41">
        <v>9.1359600000000007</v>
      </c>
      <c r="E4309" s="31" t="s">
        <v>2407</v>
      </c>
      <c r="F4309" s="35" t="str">
        <f>INDEX('Crosswalk Particulates'!$B:$B,MATCH('2017 EPA Data'!A4309,'Crosswalk Particulates'!$A:$A,0))</f>
        <v>process-other-industry</v>
      </c>
      <c r="G4309" s="39">
        <f>INDEX('Crosswalk Particulates'!$E:$E,MATCH('2017 EPA Data'!$B4309,'Crosswalk Particulates'!$D:$D,0))</f>
        <v>0</v>
      </c>
      <c r="H4309" s="50">
        <f t="shared" si="67"/>
        <v>0</v>
      </c>
    </row>
    <row r="4310" spans="1:8" hidden="1">
      <c r="A4310" s="31" t="s">
        <v>2484</v>
      </c>
      <c r="B4310" s="31" t="s">
        <v>2504</v>
      </c>
      <c r="C4310" s="31" t="s">
        <v>2446</v>
      </c>
      <c r="D4310" s="41">
        <v>9.0518865799999997</v>
      </c>
      <c r="E4310" s="31" t="s">
        <v>2411</v>
      </c>
      <c r="F4310" s="35" t="str">
        <f>INDEX('Crosswalk Particulates'!$B:$B,MATCH('2017 EPA Data'!A4310,'Crosswalk Particulates'!$A:$A,0))</f>
        <v>process-other-industry</v>
      </c>
      <c r="G4310" s="39" t="str">
        <f>INDEX('Crosswalk Particulates'!$E:$E,MATCH('2017 EPA Data'!$B4310,'Crosswalk Particulates'!$D:$D,0))</f>
        <v>SOx</v>
      </c>
      <c r="H4310" s="50">
        <f t="shared" si="67"/>
        <v>8211743.1394072454</v>
      </c>
    </row>
    <row r="4311" spans="1:8" hidden="1">
      <c r="A4311" s="31" t="s">
        <v>2467</v>
      </c>
      <c r="B4311" s="31" t="s">
        <v>2608</v>
      </c>
      <c r="C4311" s="31" t="s">
        <v>2406</v>
      </c>
      <c r="D4311" s="41">
        <v>9.0297000000000001</v>
      </c>
      <c r="E4311" s="31" t="s">
        <v>2407</v>
      </c>
      <c r="F4311" s="35" t="str">
        <f>INDEX('Crosswalk Particulates'!$B:$B,MATCH('2017 EPA Data'!A4311,'Crosswalk Particulates'!$A:$A,0))</f>
        <v>process-chemicals-industry</v>
      </c>
      <c r="G4311" s="39">
        <f>INDEX('Crosswalk Particulates'!$E:$E,MATCH('2017 EPA Data'!$B4311,'Crosswalk Particulates'!$D:$D,0))</f>
        <v>0</v>
      </c>
      <c r="H4311" s="50">
        <f t="shared" si="67"/>
        <v>0</v>
      </c>
    </row>
    <row r="4312" spans="1:8" hidden="1">
      <c r="A4312" s="31" t="s">
        <v>2461</v>
      </c>
      <c r="B4312" s="31" t="s">
        <v>2457</v>
      </c>
      <c r="C4312" s="31" t="s">
        <v>2406</v>
      </c>
      <c r="D4312" s="41">
        <v>8.8786029360000001</v>
      </c>
      <c r="E4312" s="31" t="s">
        <v>2407</v>
      </c>
      <c r="F4312" s="35" t="str">
        <f>INDEX('Crosswalk Particulates'!$B:$B,MATCH('2017 EPA Data'!A4312,'Crosswalk Particulates'!$A:$A,0))</f>
        <v>process-other-industry</v>
      </c>
      <c r="G4312" s="39">
        <f>INDEX('Crosswalk Particulates'!$E:$E,MATCH('2017 EPA Data'!$B4312,'Crosswalk Particulates'!$D:$D,0))</f>
        <v>0</v>
      </c>
      <c r="H4312" s="50">
        <f t="shared" si="67"/>
        <v>0</v>
      </c>
    </row>
    <row r="4313" spans="1:8" hidden="1">
      <c r="A4313" s="31" t="s">
        <v>2521</v>
      </c>
      <c r="B4313" s="31" t="s">
        <v>2627</v>
      </c>
      <c r="C4313" s="31" t="s">
        <v>2406</v>
      </c>
      <c r="D4313" s="41">
        <v>8.8680193000000003</v>
      </c>
      <c r="E4313" s="31" t="s">
        <v>2407</v>
      </c>
      <c r="F4313" s="35" t="str">
        <f>INDEX('Crosswalk Particulates'!$B:$B,MATCH('2017 EPA Data'!A4313,'Crosswalk Particulates'!$A:$A,0))</f>
        <v>industry-fuel-other</v>
      </c>
      <c r="G4313" s="39">
        <f>INDEX('Crosswalk Particulates'!$E:$E,MATCH('2017 EPA Data'!$B4313,'Crosswalk Particulates'!$D:$D,0))</f>
        <v>0</v>
      </c>
      <c r="H4313" s="50">
        <f t="shared" si="67"/>
        <v>0</v>
      </c>
    </row>
    <row r="4314" spans="1:8" hidden="1">
      <c r="A4314" s="31" t="s">
        <v>2558</v>
      </c>
      <c r="B4314" s="31" t="s">
        <v>2617</v>
      </c>
      <c r="C4314" s="31" t="s">
        <v>2406</v>
      </c>
      <c r="D4314" s="41">
        <v>8.8385098732894001</v>
      </c>
      <c r="E4314" s="31" t="s">
        <v>2407</v>
      </c>
      <c r="F4314" s="35" t="str">
        <f>INDEX('Crosswalk Particulates'!$B:$B,MATCH('2017 EPA Data'!A4314,'Crosswalk Particulates'!$A:$A,0))</f>
        <v>Commercial Buildings Sector</v>
      </c>
      <c r="G4314" s="39">
        <f>INDEX('Crosswalk Particulates'!$E:$E,MATCH('2017 EPA Data'!$B4314,'Crosswalk Particulates'!$D:$D,0))</f>
        <v>0</v>
      </c>
      <c r="H4314" s="50">
        <f t="shared" si="67"/>
        <v>0</v>
      </c>
    </row>
    <row r="4315" spans="1:8" hidden="1">
      <c r="A4315" s="31" t="s">
        <v>2442</v>
      </c>
      <c r="B4315" s="31" t="s">
        <v>2648</v>
      </c>
      <c r="C4315" s="31" t="s">
        <v>2406</v>
      </c>
      <c r="D4315" s="41">
        <v>8.8000000000000007</v>
      </c>
      <c r="E4315" s="31" t="s">
        <v>2407</v>
      </c>
      <c r="F4315" s="35" t="str">
        <f>INDEX('Crosswalk Particulates'!$B:$B,MATCH('2017 EPA Data'!A4315,'Crosswalk Particulates'!$A:$A,0))</f>
        <v>process-other-industry</v>
      </c>
      <c r="G4315" s="39">
        <f>INDEX('Crosswalk Particulates'!$E:$E,MATCH('2017 EPA Data'!$B4315,'Crosswalk Particulates'!$D:$D,0))</f>
        <v>0</v>
      </c>
      <c r="H4315" s="50">
        <f t="shared" si="67"/>
        <v>0</v>
      </c>
    </row>
    <row r="4316" spans="1:8" hidden="1">
      <c r="A4316" s="31" t="s">
        <v>2553</v>
      </c>
      <c r="B4316" s="31" t="s">
        <v>2462</v>
      </c>
      <c r="C4316" s="31" t="s">
        <v>2406</v>
      </c>
      <c r="D4316" s="41">
        <v>8.7075630000000004</v>
      </c>
      <c r="E4316" s="31" t="s">
        <v>2407</v>
      </c>
      <c r="F4316" s="35" t="str">
        <f>INDEX('Crosswalk Particulates'!$B:$B,MATCH('2017 EPA Data'!A4316,'Crosswalk Particulates'!$A:$A,0))</f>
        <v>Commercial Buildings Sector</v>
      </c>
      <c r="G4316" s="39">
        <f>INDEX('Crosswalk Particulates'!$E:$E,MATCH('2017 EPA Data'!$B4316,'Crosswalk Particulates'!$D:$D,0))</f>
        <v>0</v>
      </c>
      <c r="H4316" s="50">
        <f t="shared" si="67"/>
        <v>0</v>
      </c>
    </row>
    <row r="4317" spans="1:8" hidden="1">
      <c r="A4317" s="31" t="s">
        <v>2496</v>
      </c>
      <c r="B4317" s="31" t="s">
        <v>2573</v>
      </c>
      <c r="C4317" s="31" t="s">
        <v>2406</v>
      </c>
      <c r="D4317" s="41">
        <v>8.66</v>
      </c>
      <c r="E4317" s="31" t="s">
        <v>2407</v>
      </c>
      <c r="F4317" s="35" t="str">
        <f>INDEX('Crosswalk Particulates'!$B:$B,MATCH('2017 EPA Data'!A4317,'Crosswalk Particulates'!$A:$A,0))</f>
        <v>process-cement-industry</v>
      </c>
      <c r="G4317" s="39">
        <f>INDEX('Crosswalk Particulates'!$E:$E,MATCH('2017 EPA Data'!$B4317,'Crosswalk Particulates'!$D:$D,0))</f>
        <v>0</v>
      </c>
      <c r="H4317" s="50">
        <f t="shared" si="67"/>
        <v>0</v>
      </c>
    </row>
    <row r="4318" spans="1:8" hidden="1">
      <c r="A4318" s="31" t="s">
        <v>2448</v>
      </c>
      <c r="B4318" s="31" t="s">
        <v>2697</v>
      </c>
      <c r="C4318" s="31" t="s">
        <v>2406</v>
      </c>
      <c r="D4318" s="41">
        <v>8.6565804419999992</v>
      </c>
      <c r="E4318" s="31" t="s">
        <v>2407</v>
      </c>
      <c r="F4318" s="35" t="str">
        <f>INDEX('Crosswalk Particulates'!$B:$B,MATCH('2017 EPA Data'!A4318,'Crosswalk Particulates'!$A:$A,0))</f>
        <v>process-waste-industry</v>
      </c>
      <c r="G4318" s="39">
        <f>INDEX('Crosswalk Particulates'!$E:$E,MATCH('2017 EPA Data'!$B4318,'Crosswalk Particulates'!$D:$D,0))</f>
        <v>0</v>
      </c>
      <c r="H4318" s="50">
        <f t="shared" si="67"/>
        <v>0</v>
      </c>
    </row>
    <row r="4319" spans="1:8" hidden="1">
      <c r="A4319" s="31" t="s">
        <v>2481</v>
      </c>
      <c r="B4319" s="31" t="s">
        <v>2628</v>
      </c>
      <c r="C4319" s="31" t="s">
        <v>2406</v>
      </c>
      <c r="D4319" s="41">
        <v>8.6034161999999998</v>
      </c>
      <c r="E4319" s="31" t="s">
        <v>2407</v>
      </c>
      <c r="F4319" s="35" t="str">
        <f>INDEX('Crosswalk Particulates'!$B:$B,MATCH('2017 EPA Data'!A4319,'Crosswalk Particulates'!$A:$A,0))</f>
        <v>process-ngps-industry</v>
      </c>
      <c r="G4319" s="39">
        <f>INDEX('Crosswalk Particulates'!$E:$E,MATCH('2017 EPA Data'!$B4319,'Crosswalk Particulates'!$D:$D,0))</f>
        <v>0</v>
      </c>
      <c r="H4319" s="50">
        <f t="shared" si="67"/>
        <v>0</v>
      </c>
    </row>
    <row r="4320" spans="1:8" hidden="1">
      <c r="A4320" s="31" t="s">
        <v>2452</v>
      </c>
      <c r="B4320" s="31" t="s">
        <v>2525</v>
      </c>
      <c r="C4320" s="31" t="s">
        <v>2406</v>
      </c>
      <c r="D4320" s="41">
        <v>8.4701355118884756</v>
      </c>
      <c r="E4320" s="31" t="s">
        <v>2407</v>
      </c>
      <c r="F4320" s="35" t="str">
        <f>INDEX('Crosswalk Particulates'!$B:$B,MATCH('2017 EPA Data'!A4320,'Crosswalk Particulates'!$A:$A,0))</f>
        <v>Other-EPA</v>
      </c>
      <c r="G4320" s="39">
        <f>INDEX('Crosswalk Particulates'!$E:$E,MATCH('2017 EPA Data'!$B4320,'Crosswalk Particulates'!$D:$D,0))</f>
        <v>0</v>
      </c>
      <c r="H4320" s="50">
        <f t="shared" si="67"/>
        <v>0</v>
      </c>
    </row>
    <row r="4321" spans="1:8" hidden="1">
      <c r="A4321" s="31" t="s">
        <v>2475</v>
      </c>
      <c r="B4321" s="31" t="s">
        <v>2578</v>
      </c>
      <c r="C4321" s="31" t="s">
        <v>2406</v>
      </c>
      <c r="D4321" s="41">
        <v>8.4700000000000006</v>
      </c>
      <c r="E4321" s="31" t="s">
        <v>2407</v>
      </c>
      <c r="F4321" s="35" t="str">
        <f>INDEX('Crosswalk Particulates'!$B:$B,MATCH('2017 EPA Data'!A4321,'Crosswalk Particulates'!$A:$A,0))</f>
        <v>process-other-industry</v>
      </c>
      <c r="G4321" s="39">
        <f>INDEX('Crosswalk Particulates'!$E:$E,MATCH('2017 EPA Data'!$B4321,'Crosswalk Particulates'!$D:$D,0))</f>
        <v>0</v>
      </c>
      <c r="H4321" s="50">
        <f t="shared" si="67"/>
        <v>0</v>
      </c>
    </row>
    <row r="4322" spans="1:8" hidden="1">
      <c r="A4322" s="31" t="s">
        <v>2508</v>
      </c>
      <c r="B4322" s="31" t="s">
        <v>2585</v>
      </c>
      <c r="C4322" s="31" t="s">
        <v>2406</v>
      </c>
      <c r="D4322" s="41">
        <v>8.4600000000000009</v>
      </c>
      <c r="E4322" s="31" t="s">
        <v>2407</v>
      </c>
      <c r="F4322" s="35" t="str">
        <f>INDEX('Crosswalk Particulates'!$B:$B,MATCH('2017 EPA Data'!A4322,'Crosswalk Particulates'!$A:$A,0))</f>
        <v>process-iron and steel-industry</v>
      </c>
      <c r="G4322" s="39">
        <f>INDEX('Crosswalk Particulates'!$E:$E,MATCH('2017 EPA Data'!$B4322,'Crosswalk Particulates'!$D:$D,0))</f>
        <v>0</v>
      </c>
      <c r="H4322" s="50">
        <f t="shared" si="67"/>
        <v>0</v>
      </c>
    </row>
    <row r="4323" spans="1:8" hidden="1">
      <c r="A4323" s="31" t="s">
        <v>2497</v>
      </c>
      <c r="B4323" s="31" t="s">
        <v>2535</v>
      </c>
      <c r="C4323" s="31" t="s">
        <v>2406</v>
      </c>
      <c r="D4323" s="41">
        <v>8.4298000000000002</v>
      </c>
      <c r="E4323" s="31" t="s">
        <v>2407</v>
      </c>
      <c r="F4323" s="35" t="str">
        <f>INDEX('Crosswalk Particulates'!$B:$B,MATCH('2017 EPA Data'!A4323,'Crosswalk Particulates'!$A:$A,0))</f>
        <v>Electricity Sector</v>
      </c>
      <c r="G4323" s="39">
        <f>INDEX('Crosswalk Particulates'!$E:$E,MATCH('2017 EPA Data'!$B4323,'Crosswalk Particulates'!$D:$D,0))</f>
        <v>0</v>
      </c>
      <c r="H4323" s="50">
        <f t="shared" si="67"/>
        <v>0</v>
      </c>
    </row>
    <row r="4324" spans="1:8" hidden="1">
      <c r="A4324" s="31" t="s">
        <v>2481</v>
      </c>
      <c r="B4324" s="31" t="s">
        <v>2634</v>
      </c>
      <c r="C4324" s="31" t="s">
        <v>2406</v>
      </c>
      <c r="D4324" s="41">
        <v>8.3860989000000004</v>
      </c>
      <c r="E4324" s="31" t="s">
        <v>2407</v>
      </c>
      <c r="F4324" s="35" t="str">
        <f>INDEX('Crosswalk Particulates'!$B:$B,MATCH('2017 EPA Data'!A4324,'Crosswalk Particulates'!$A:$A,0))</f>
        <v>process-ngps-industry</v>
      </c>
      <c r="G4324" s="39">
        <f>INDEX('Crosswalk Particulates'!$E:$E,MATCH('2017 EPA Data'!$B4324,'Crosswalk Particulates'!$D:$D,0))</f>
        <v>0</v>
      </c>
      <c r="H4324" s="50">
        <f t="shared" si="67"/>
        <v>0</v>
      </c>
    </row>
    <row r="4325" spans="1:8" hidden="1">
      <c r="A4325" s="31" t="s">
        <v>2521</v>
      </c>
      <c r="B4325" s="31" t="s">
        <v>2526</v>
      </c>
      <c r="C4325" s="31" t="s">
        <v>2406</v>
      </c>
      <c r="D4325" s="41">
        <v>8.3524136756459004</v>
      </c>
      <c r="E4325" s="31" t="s">
        <v>2407</v>
      </c>
      <c r="F4325" s="35" t="str">
        <f>INDEX('Crosswalk Particulates'!$B:$B,MATCH('2017 EPA Data'!A4325,'Crosswalk Particulates'!$A:$A,0))</f>
        <v>industry-fuel-other</v>
      </c>
      <c r="G4325" s="39">
        <f>INDEX('Crosswalk Particulates'!$E:$E,MATCH('2017 EPA Data'!$B4325,'Crosswalk Particulates'!$D:$D,0))</f>
        <v>0</v>
      </c>
      <c r="H4325" s="50">
        <f t="shared" si="67"/>
        <v>0</v>
      </c>
    </row>
    <row r="4326" spans="1:8" hidden="1">
      <c r="A4326" s="31" t="s">
        <v>2436</v>
      </c>
      <c r="B4326" s="31" t="s">
        <v>2728</v>
      </c>
      <c r="C4326" s="31" t="s">
        <v>2406</v>
      </c>
      <c r="D4326" s="41">
        <v>8.3285999999999998</v>
      </c>
      <c r="E4326" s="31" t="s">
        <v>2407</v>
      </c>
      <c r="F4326" s="35" t="str">
        <f>INDEX('Crosswalk Particulates'!$B:$B,MATCH('2017 EPA Data'!A4326,'Crosswalk Particulates'!$A:$A,0))</f>
        <v>process-other-industry</v>
      </c>
      <c r="G4326" s="39">
        <f>INDEX('Crosswalk Particulates'!$E:$E,MATCH('2017 EPA Data'!$B4326,'Crosswalk Particulates'!$D:$D,0))</f>
        <v>0</v>
      </c>
      <c r="H4326" s="50">
        <f t="shared" si="67"/>
        <v>0</v>
      </c>
    </row>
    <row r="4327" spans="1:8" hidden="1">
      <c r="A4327" s="31" t="s">
        <v>2521</v>
      </c>
      <c r="B4327" s="31" t="s">
        <v>2577</v>
      </c>
      <c r="C4327" s="31" t="s">
        <v>2406</v>
      </c>
      <c r="D4327" s="41">
        <v>8.3179999999999996</v>
      </c>
      <c r="E4327" s="31" t="s">
        <v>2407</v>
      </c>
      <c r="F4327" s="35" t="str">
        <f>INDEX('Crosswalk Particulates'!$B:$B,MATCH('2017 EPA Data'!A4327,'Crosswalk Particulates'!$A:$A,0))</f>
        <v>industry-fuel-other</v>
      </c>
      <c r="G4327" s="39">
        <f>INDEX('Crosswalk Particulates'!$E:$E,MATCH('2017 EPA Data'!$B4327,'Crosswalk Particulates'!$D:$D,0))</f>
        <v>0</v>
      </c>
      <c r="H4327" s="50">
        <f t="shared" si="67"/>
        <v>0</v>
      </c>
    </row>
    <row r="4328" spans="1:8" hidden="1">
      <c r="A4328" s="31" t="s">
        <v>2518</v>
      </c>
      <c r="B4328" s="31" t="s">
        <v>2541</v>
      </c>
      <c r="C4328" s="31" t="s">
        <v>2406</v>
      </c>
      <c r="D4328" s="41">
        <v>8.2220060999999998</v>
      </c>
      <c r="E4328" s="31" t="s">
        <v>2407</v>
      </c>
      <c r="F4328" s="35" t="str">
        <f>INDEX('Crosswalk Particulates'!$B:$B,MATCH('2017 EPA Data'!A4328,'Crosswalk Particulates'!$A:$A,0))</f>
        <v>industry-fuel-oil</v>
      </c>
      <c r="G4328" s="39">
        <f>INDEX('Crosswalk Particulates'!$E:$E,MATCH('2017 EPA Data'!$B4328,'Crosswalk Particulates'!$D:$D,0))</f>
        <v>0</v>
      </c>
      <c r="H4328" s="50">
        <f t="shared" si="67"/>
        <v>0</v>
      </c>
    </row>
    <row r="4329" spans="1:8" hidden="1">
      <c r="A4329" s="31" t="s">
        <v>2491</v>
      </c>
      <c r="B4329" s="31" t="s">
        <v>2486</v>
      </c>
      <c r="C4329" s="31" t="s">
        <v>2410</v>
      </c>
      <c r="D4329" s="41">
        <v>8.199728275</v>
      </c>
      <c r="E4329" s="31" t="s">
        <v>2411</v>
      </c>
      <c r="F4329" s="35" t="str">
        <f>INDEX('Crosswalk Particulates'!$B:$B,MATCH('2017 EPA Data'!A4329,'Crosswalk Particulates'!$A:$A,0))</f>
        <v>process-other-industry</v>
      </c>
      <c r="G4329" s="39" t="str">
        <f>INDEX('Crosswalk Particulates'!$E:$E,MATCH('2017 EPA Data'!$B4329,'Crosswalk Particulates'!$D:$D,0))</f>
        <v>CH4</v>
      </c>
      <c r="H4329" s="50">
        <f t="shared" si="67"/>
        <v>7438677.2096778592</v>
      </c>
    </row>
    <row r="4330" spans="1:8" hidden="1">
      <c r="A4330" s="31" t="s">
        <v>2444</v>
      </c>
      <c r="B4330" s="31" t="s">
        <v>2504</v>
      </c>
      <c r="C4330" s="31" t="s">
        <v>2446</v>
      </c>
      <c r="D4330" s="41">
        <v>8.1804846219999998</v>
      </c>
      <c r="E4330" s="31" t="s">
        <v>2411</v>
      </c>
      <c r="F4330" s="35" t="str">
        <f>INDEX('Crosswalk Particulates'!$B:$B,MATCH('2017 EPA Data'!A4330,'Crosswalk Particulates'!$A:$A,0))</f>
        <v>process-other-industry</v>
      </c>
      <c r="G4330" s="39" t="str">
        <f>INDEX('Crosswalk Particulates'!$E:$E,MATCH('2017 EPA Data'!$B4330,'Crosswalk Particulates'!$D:$D,0))</f>
        <v>SOx</v>
      </c>
      <c r="H4330" s="50">
        <f t="shared" si="67"/>
        <v>7421219.6405729791</v>
      </c>
    </row>
    <row r="4331" spans="1:8" hidden="1">
      <c r="A4331" s="31" t="s">
        <v>2467</v>
      </c>
      <c r="B4331" s="31" t="s">
        <v>2646</v>
      </c>
      <c r="C4331" s="31" t="s">
        <v>2406</v>
      </c>
      <c r="D4331" s="41">
        <v>8.11</v>
      </c>
      <c r="E4331" s="31" t="s">
        <v>2407</v>
      </c>
      <c r="F4331" s="35" t="str">
        <f>INDEX('Crosswalk Particulates'!$B:$B,MATCH('2017 EPA Data'!A4331,'Crosswalk Particulates'!$A:$A,0))</f>
        <v>process-chemicals-industry</v>
      </c>
      <c r="G4331" s="39">
        <f>INDEX('Crosswalk Particulates'!$E:$E,MATCH('2017 EPA Data'!$B4331,'Crosswalk Particulates'!$D:$D,0))</f>
        <v>0</v>
      </c>
      <c r="H4331" s="50">
        <f t="shared" si="67"/>
        <v>0</v>
      </c>
    </row>
    <row r="4332" spans="1:8" hidden="1">
      <c r="A4332" s="31" t="s">
        <v>2435</v>
      </c>
      <c r="B4332" s="31" t="s">
        <v>2413</v>
      </c>
      <c r="C4332" s="31" t="s">
        <v>2406</v>
      </c>
      <c r="D4332" s="41">
        <v>8.0992146999999992</v>
      </c>
      <c r="E4332" s="31" t="s">
        <v>2407</v>
      </c>
      <c r="F4332" s="35" t="str">
        <f>INDEX('Crosswalk Particulates'!$B:$B,MATCH('2017 EPA Data'!A4332,'Crosswalk Particulates'!$A:$A,0))</f>
        <v>process-other-industry</v>
      </c>
      <c r="G4332" s="39">
        <f>INDEX('Crosswalk Particulates'!$E:$E,MATCH('2017 EPA Data'!$B4332,'Crosswalk Particulates'!$D:$D,0))</f>
        <v>0</v>
      </c>
      <c r="H4332" s="50">
        <f t="shared" si="67"/>
        <v>0</v>
      </c>
    </row>
    <row r="4333" spans="1:8" hidden="1">
      <c r="A4333" s="31" t="s">
        <v>2461</v>
      </c>
      <c r="B4333" s="31" t="s">
        <v>2535</v>
      </c>
      <c r="C4333" s="31" t="s">
        <v>2406</v>
      </c>
      <c r="D4333" s="41">
        <v>8.0497089440000007</v>
      </c>
      <c r="E4333" s="31" t="s">
        <v>2407</v>
      </c>
      <c r="F4333" s="35" t="str">
        <f>INDEX('Crosswalk Particulates'!$B:$B,MATCH('2017 EPA Data'!A4333,'Crosswalk Particulates'!$A:$A,0))</f>
        <v>process-other-industry</v>
      </c>
      <c r="G4333" s="39">
        <f>INDEX('Crosswalk Particulates'!$E:$E,MATCH('2017 EPA Data'!$B4333,'Crosswalk Particulates'!$D:$D,0))</f>
        <v>0</v>
      </c>
      <c r="H4333" s="50">
        <f t="shared" si="67"/>
        <v>0</v>
      </c>
    </row>
    <row r="4334" spans="1:8" hidden="1">
      <c r="A4334" s="31" t="s">
        <v>2427</v>
      </c>
      <c r="B4334" s="31" t="s">
        <v>2643</v>
      </c>
      <c r="C4334" s="31" t="s">
        <v>2406</v>
      </c>
      <c r="D4334" s="41">
        <v>8.0458295999999994</v>
      </c>
      <c r="E4334" s="31" t="s">
        <v>2407</v>
      </c>
      <c r="F4334" s="35" t="str">
        <f>INDEX('Crosswalk Particulates'!$B:$B,MATCH('2017 EPA Data'!A4334,'Crosswalk Particulates'!$A:$A,0))</f>
        <v>process-other-industry</v>
      </c>
      <c r="G4334" s="39">
        <f>INDEX('Crosswalk Particulates'!$E:$E,MATCH('2017 EPA Data'!$B4334,'Crosswalk Particulates'!$D:$D,0))</f>
        <v>0</v>
      </c>
      <c r="H4334" s="50">
        <f t="shared" si="67"/>
        <v>0</v>
      </c>
    </row>
    <row r="4335" spans="1:8" hidden="1">
      <c r="A4335" s="31" t="s">
        <v>2442</v>
      </c>
      <c r="B4335" s="31" t="s">
        <v>2628</v>
      </c>
      <c r="C4335" s="31" t="s">
        <v>2406</v>
      </c>
      <c r="D4335" s="41">
        <v>8.0421399999999998</v>
      </c>
      <c r="E4335" s="31" t="s">
        <v>2407</v>
      </c>
      <c r="F4335" s="35" t="str">
        <f>INDEX('Crosswalk Particulates'!$B:$B,MATCH('2017 EPA Data'!A4335,'Crosswalk Particulates'!$A:$A,0))</f>
        <v>process-other-industry</v>
      </c>
      <c r="G4335" s="39">
        <f>INDEX('Crosswalk Particulates'!$E:$E,MATCH('2017 EPA Data'!$B4335,'Crosswalk Particulates'!$D:$D,0))</f>
        <v>0</v>
      </c>
      <c r="H4335" s="50">
        <f t="shared" si="67"/>
        <v>0</v>
      </c>
    </row>
    <row r="4336" spans="1:8" hidden="1">
      <c r="A4336" s="31" t="s">
        <v>2536</v>
      </c>
      <c r="B4336" s="31" t="s">
        <v>2425</v>
      </c>
      <c r="C4336" s="31" t="s">
        <v>2406</v>
      </c>
      <c r="D4336" s="41">
        <v>8.0340189800000008</v>
      </c>
      <c r="E4336" s="31" t="s">
        <v>2407</v>
      </c>
      <c r="F4336" s="35" t="str">
        <f>INDEX('Crosswalk Particulates'!$B:$B,MATCH('2017 EPA Data'!A4336,'Crosswalk Particulates'!$A:$A,0))</f>
        <v>process-mining-industry</v>
      </c>
      <c r="G4336" s="39">
        <f>INDEX('Crosswalk Particulates'!$E:$E,MATCH('2017 EPA Data'!$B4336,'Crosswalk Particulates'!$D:$D,0))</f>
        <v>0</v>
      </c>
      <c r="H4336" s="50">
        <f t="shared" si="67"/>
        <v>0</v>
      </c>
    </row>
    <row r="4337" spans="1:8" hidden="1">
      <c r="A4337" s="31" t="s">
        <v>2521</v>
      </c>
      <c r="B4337" s="31" t="s">
        <v>2608</v>
      </c>
      <c r="C4337" s="31" t="s">
        <v>2406</v>
      </c>
      <c r="D4337" s="41">
        <v>8.0112000000000005</v>
      </c>
      <c r="E4337" s="31" t="s">
        <v>2407</v>
      </c>
      <c r="F4337" s="35" t="str">
        <f>INDEX('Crosswalk Particulates'!$B:$B,MATCH('2017 EPA Data'!A4337,'Crosswalk Particulates'!$A:$A,0))</f>
        <v>industry-fuel-other</v>
      </c>
      <c r="G4337" s="39">
        <f>INDEX('Crosswalk Particulates'!$E:$E,MATCH('2017 EPA Data'!$B4337,'Crosswalk Particulates'!$D:$D,0))</f>
        <v>0</v>
      </c>
      <c r="H4337" s="50">
        <f t="shared" si="67"/>
        <v>0</v>
      </c>
    </row>
    <row r="4338" spans="1:8" hidden="1">
      <c r="A4338" s="31" t="s">
        <v>2444</v>
      </c>
      <c r="B4338" s="31" t="s">
        <v>2562</v>
      </c>
      <c r="C4338" s="31" t="s">
        <v>2406</v>
      </c>
      <c r="D4338" s="41">
        <v>8</v>
      </c>
      <c r="E4338" s="31" t="s">
        <v>2407</v>
      </c>
      <c r="F4338" s="35" t="str">
        <f>INDEX('Crosswalk Particulates'!$B:$B,MATCH('2017 EPA Data'!A4338,'Crosswalk Particulates'!$A:$A,0))</f>
        <v>process-other-industry</v>
      </c>
      <c r="G4338" s="39">
        <f>INDEX('Crosswalk Particulates'!$E:$E,MATCH('2017 EPA Data'!$B4338,'Crosswalk Particulates'!$D:$D,0))</f>
        <v>0</v>
      </c>
      <c r="H4338" s="50">
        <f t="shared" si="67"/>
        <v>0</v>
      </c>
    </row>
    <row r="4339" spans="1:8" hidden="1">
      <c r="A4339" s="31" t="s">
        <v>2558</v>
      </c>
      <c r="B4339" s="31" t="s">
        <v>2589</v>
      </c>
      <c r="C4339" s="31" t="s">
        <v>2406</v>
      </c>
      <c r="D4339" s="41">
        <v>8</v>
      </c>
      <c r="E4339" s="31" t="s">
        <v>2407</v>
      </c>
      <c r="F4339" s="35" t="str">
        <f>INDEX('Crosswalk Particulates'!$B:$B,MATCH('2017 EPA Data'!A4339,'Crosswalk Particulates'!$A:$A,0))</f>
        <v>Commercial Buildings Sector</v>
      </c>
      <c r="G4339" s="39">
        <f>INDEX('Crosswalk Particulates'!$E:$E,MATCH('2017 EPA Data'!$B4339,'Crosswalk Particulates'!$D:$D,0))</f>
        <v>0</v>
      </c>
      <c r="H4339" s="50">
        <f t="shared" si="67"/>
        <v>0</v>
      </c>
    </row>
    <row r="4340" spans="1:8" hidden="1">
      <c r="A4340" s="31" t="s">
        <v>2419</v>
      </c>
      <c r="B4340" s="31" t="s">
        <v>2527</v>
      </c>
      <c r="C4340" s="31" t="s">
        <v>2406</v>
      </c>
      <c r="D4340" s="41">
        <v>7.9433466945599998</v>
      </c>
      <c r="E4340" s="31" t="s">
        <v>2407</v>
      </c>
      <c r="F4340" s="35" t="str">
        <f>INDEX('Crosswalk Particulates'!$B:$B,MATCH('2017 EPA Data'!A4340,'Crosswalk Particulates'!$A:$A,0))</f>
        <v>process-other-industry</v>
      </c>
      <c r="G4340" s="39">
        <f>INDEX('Crosswalk Particulates'!$E:$E,MATCH('2017 EPA Data'!$B4340,'Crosswalk Particulates'!$D:$D,0))</f>
        <v>0</v>
      </c>
      <c r="H4340" s="50">
        <f t="shared" si="67"/>
        <v>0</v>
      </c>
    </row>
    <row r="4341" spans="1:8" hidden="1">
      <c r="A4341" s="31" t="s">
        <v>2442</v>
      </c>
      <c r="B4341" s="31" t="s">
        <v>2619</v>
      </c>
      <c r="C4341" s="31" t="s">
        <v>2406</v>
      </c>
      <c r="D4341" s="41">
        <v>7.93614</v>
      </c>
      <c r="E4341" s="31" t="s">
        <v>2407</v>
      </c>
      <c r="F4341" s="35" t="str">
        <f>INDEX('Crosswalk Particulates'!$B:$B,MATCH('2017 EPA Data'!A4341,'Crosswalk Particulates'!$A:$A,0))</f>
        <v>process-other-industry</v>
      </c>
      <c r="G4341" s="39">
        <f>INDEX('Crosswalk Particulates'!$E:$E,MATCH('2017 EPA Data'!$B4341,'Crosswalk Particulates'!$D:$D,0))</f>
        <v>0</v>
      </c>
      <c r="H4341" s="50">
        <f t="shared" si="67"/>
        <v>0</v>
      </c>
    </row>
    <row r="4342" spans="1:8" hidden="1">
      <c r="A4342" s="31" t="s">
        <v>2553</v>
      </c>
      <c r="B4342" s="31" t="s">
        <v>2486</v>
      </c>
      <c r="C4342" s="31" t="s">
        <v>2410</v>
      </c>
      <c r="D4342" s="41">
        <v>7.8963396494199998</v>
      </c>
      <c r="E4342" s="31" t="s">
        <v>2411</v>
      </c>
      <c r="F4342" s="35" t="str">
        <f>INDEX('Crosswalk Particulates'!$B:$B,MATCH('2017 EPA Data'!A4342,'Crosswalk Particulates'!$A:$A,0))</f>
        <v>Commercial Buildings Sector</v>
      </c>
      <c r="G4342" s="39" t="str">
        <f>INDEX('Crosswalk Particulates'!$E:$E,MATCH('2017 EPA Data'!$B4342,'Crosswalk Particulates'!$D:$D,0))</f>
        <v>CH4</v>
      </c>
      <c r="H4342" s="50">
        <f t="shared" si="67"/>
        <v>7163447.3509448348</v>
      </c>
    </row>
    <row r="4343" spans="1:8" hidden="1">
      <c r="A4343" s="31" t="s">
        <v>2581</v>
      </c>
      <c r="B4343" s="31" t="s">
        <v>2514</v>
      </c>
      <c r="C4343" s="31" t="s">
        <v>2406</v>
      </c>
      <c r="D4343" s="41">
        <v>7.7199685995487011</v>
      </c>
      <c r="E4343" s="31" t="s">
        <v>2407</v>
      </c>
      <c r="F4343" s="35" t="str">
        <f>INDEX('Crosswalk Particulates'!$B:$B,MATCH('2017 EPA Data'!A4343,'Crosswalk Particulates'!$A:$A,0))</f>
        <v>Residential Buildings Sector</v>
      </c>
      <c r="G4343" s="39">
        <f>INDEX('Crosswalk Particulates'!$E:$E,MATCH('2017 EPA Data'!$B4343,'Crosswalk Particulates'!$D:$D,0))</f>
        <v>0</v>
      </c>
      <c r="H4343" s="50">
        <f t="shared" si="67"/>
        <v>0</v>
      </c>
    </row>
    <row r="4344" spans="1:8" hidden="1">
      <c r="A4344" s="31" t="s">
        <v>2473</v>
      </c>
      <c r="B4344" s="31" t="s">
        <v>2551</v>
      </c>
      <c r="C4344" s="31" t="s">
        <v>2406</v>
      </c>
      <c r="D4344" s="41">
        <v>7.7156331053800002</v>
      </c>
      <c r="E4344" s="31" t="s">
        <v>2407</v>
      </c>
      <c r="F4344" s="35" t="str">
        <f>INDEX('Crosswalk Particulates'!$B:$B,MATCH('2017 EPA Data'!A4344,'Crosswalk Particulates'!$A:$A,0))</f>
        <v>Electricity Sector</v>
      </c>
      <c r="G4344" s="39">
        <f>INDEX('Crosswalk Particulates'!$E:$E,MATCH('2017 EPA Data'!$B4344,'Crosswalk Particulates'!$D:$D,0))</f>
        <v>0</v>
      </c>
      <c r="H4344" s="50">
        <f t="shared" si="67"/>
        <v>0</v>
      </c>
    </row>
    <row r="4345" spans="1:8" hidden="1">
      <c r="A4345" s="31" t="s">
        <v>2497</v>
      </c>
      <c r="B4345" s="31" t="s">
        <v>2631</v>
      </c>
      <c r="C4345" s="31" t="s">
        <v>2406</v>
      </c>
      <c r="D4345" s="41">
        <v>7.6490799999999997</v>
      </c>
      <c r="E4345" s="31" t="s">
        <v>2407</v>
      </c>
      <c r="F4345" s="35" t="str">
        <f>INDEX('Crosswalk Particulates'!$B:$B,MATCH('2017 EPA Data'!A4345,'Crosswalk Particulates'!$A:$A,0))</f>
        <v>Electricity Sector</v>
      </c>
      <c r="G4345" s="39">
        <f>INDEX('Crosswalk Particulates'!$E:$E,MATCH('2017 EPA Data'!$B4345,'Crosswalk Particulates'!$D:$D,0))</f>
        <v>0</v>
      </c>
      <c r="H4345" s="50">
        <f t="shared" si="67"/>
        <v>0</v>
      </c>
    </row>
    <row r="4346" spans="1:8" hidden="1">
      <c r="A4346" s="31" t="s">
        <v>2471</v>
      </c>
      <c r="B4346" s="31" t="s">
        <v>2501</v>
      </c>
      <c r="C4346" s="31" t="s">
        <v>2406</v>
      </c>
      <c r="D4346" s="41">
        <v>7.6450180049999998</v>
      </c>
      <c r="E4346" s="31" t="s">
        <v>2407</v>
      </c>
      <c r="F4346" s="35" t="str">
        <f>INDEX('Crosswalk Particulates'!$B:$B,MATCH('2017 EPA Data'!A4346,'Crosswalk Particulates'!$A:$A,0))</f>
        <v>Commercial Buildings Sector</v>
      </c>
      <c r="G4346" s="39">
        <f>INDEX('Crosswalk Particulates'!$E:$E,MATCH('2017 EPA Data'!$B4346,'Crosswalk Particulates'!$D:$D,0))</f>
        <v>0</v>
      </c>
      <c r="H4346" s="50">
        <f t="shared" si="67"/>
        <v>0</v>
      </c>
    </row>
    <row r="4347" spans="1:8" hidden="1">
      <c r="A4347" s="31" t="s">
        <v>2442</v>
      </c>
      <c r="B4347" s="31" t="s">
        <v>2672</v>
      </c>
      <c r="C4347" s="31" t="s">
        <v>2406</v>
      </c>
      <c r="D4347" s="41">
        <v>7.6109999999999998</v>
      </c>
      <c r="E4347" s="31" t="s">
        <v>2407</v>
      </c>
      <c r="F4347" s="35" t="str">
        <f>INDEX('Crosswalk Particulates'!$B:$B,MATCH('2017 EPA Data'!A4347,'Crosswalk Particulates'!$A:$A,0))</f>
        <v>process-other-industry</v>
      </c>
      <c r="G4347" s="39">
        <f>INDEX('Crosswalk Particulates'!$E:$E,MATCH('2017 EPA Data'!$B4347,'Crosswalk Particulates'!$D:$D,0))</f>
        <v>0</v>
      </c>
      <c r="H4347" s="50">
        <f t="shared" si="67"/>
        <v>0</v>
      </c>
    </row>
    <row r="4348" spans="1:8" hidden="1">
      <c r="A4348" s="31" t="s">
        <v>2461</v>
      </c>
      <c r="B4348" s="31" t="s">
        <v>2672</v>
      </c>
      <c r="C4348" s="31" t="s">
        <v>2406</v>
      </c>
      <c r="D4348" s="41">
        <v>7.6</v>
      </c>
      <c r="E4348" s="31" t="s">
        <v>2407</v>
      </c>
      <c r="F4348" s="35" t="str">
        <f>INDEX('Crosswalk Particulates'!$B:$B,MATCH('2017 EPA Data'!A4348,'Crosswalk Particulates'!$A:$A,0))</f>
        <v>process-other-industry</v>
      </c>
      <c r="G4348" s="39">
        <f>INDEX('Crosswalk Particulates'!$E:$E,MATCH('2017 EPA Data'!$B4348,'Crosswalk Particulates'!$D:$D,0))</f>
        <v>0</v>
      </c>
      <c r="H4348" s="50">
        <f t="shared" si="67"/>
        <v>0</v>
      </c>
    </row>
    <row r="4349" spans="1:8" hidden="1">
      <c r="A4349" s="31" t="s">
        <v>2538</v>
      </c>
      <c r="B4349" s="31" t="s">
        <v>2525</v>
      </c>
      <c r="C4349" s="31" t="s">
        <v>2406</v>
      </c>
      <c r="D4349" s="41">
        <v>7.5476763962984004</v>
      </c>
      <c r="E4349" s="31" t="s">
        <v>2407</v>
      </c>
      <c r="F4349" s="35" t="str">
        <f>INDEX('Crosswalk Particulates'!$B:$B,MATCH('2017 EPA Data'!A4349,'Crosswalk Particulates'!$A:$A,0))</f>
        <v>Electricity Sector</v>
      </c>
      <c r="G4349" s="39">
        <f>INDEX('Crosswalk Particulates'!$E:$E,MATCH('2017 EPA Data'!$B4349,'Crosswalk Particulates'!$D:$D,0))</f>
        <v>0</v>
      </c>
      <c r="H4349" s="50">
        <f t="shared" si="67"/>
        <v>0</v>
      </c>
    </row>
    <row r="4350" spans="1:8" hidden="1">
      <c r="A4350" s="31" t="s">
        <v>2507</v>
      </c>
      <c r="B4350" s="31" t="s">
        <v>2504</v>
      </c>
      <c r="C4350" s="31" t="s">
        <v>2446</v>
      </c>
      <c r="D4350" s="41">
        <v>7.5168521500000001</v>
      </c>
      <c r="E4350" s="31" t="s">
        <v>2411</v>
      </c>
      <c r="F4350" s="35" t="str">
        <f>INDEX('Crosswalk Particulates'!$B:$B,MATCH('2017 EPA Data'!A4350,'Crosswalk Particulates'!$A:$A,0))</f>
        <v>Other-EPA</v>
      </c>
      <c r="G4350" s="39" t="str">
        <f>INDEX('Crosswalk Particulates'!$E:$E,MATCH('2017 EPA Data'!$B4350,'Crosswalk Particulates'!$D:$D,0))</f>
        <v>SOx</v>
      </c>
      <c r="H4350" s="50">
        <f t="shared" si="67"/>
        <v>6819181.6730320882</v>
      </c>
    </row>
    <row r="4351" spans="1:8" hidden="1">
      <c r="A4351" s="31" t="s">
        <v>2448</v>
      </c>
      <c r="B4351" s="31" t="s">
        <v>2613</v>
      </c>
      <c r="C4351" s="31" t="s">
        <v>2406</v>
      </c>
      <c r="D4351" s="41">
        <v>7.5150700800000001</v>
      </c>
      <c r="E4351" s="31" t="s">
        <v>2407</v>
      </c>
      <c r="F4351" s="35" t="str">
        <f>INDEX('Crosswalk Particulates'!$B:$B,MATCH('2017 EPA Data'!A4351,'Crosswalk Particulates'!$A:$A,0))</f>
        <v>process-waste-industry</v>
      </c>
      <c r="G4351" s="39">
        <f>INDEX('Crosswalk Particulates'!$E:$E,MATCH('2017 EPA Data'!$B4351,'Crosswalk Particulates'!$D:$D,0))</f>
        <v>0</v>
      </c>
      <c r="H4351" s="50">
        <f t="shared" si="67"/>
        <v>0</v>
      </c>
    </row>
    <row r="4352" spans="1:8" hidden="1">
      <c r="A4352" s="31" t="s">
        <v>2485</v>
      </c>
      <c r="B4352" s="31" t="s">
        <v>2545</v>
      </c>
      <c r="C4352" s="31" t="s">
        <v>2406</v>
      </c>
      <c r="D4352" s="41">
        <v>7.5015071714937998</v>
      </c>
      <c r="E4352" s="31" t="s">
        <v>2407</v>
      </c>
      <c r="F4352" s="35" t="str">
        <f>INDEX('Crosswalk Particulates'!$B:$B,MATCH('2017 EPA Data'!A4352,'Crosswalk Particulates'!$A:$A,0))</f>
        <v>industry-fuel-coal</v>
      </c>
      <c r="G4352" s="39">
        <f>INDEX('Crosswalk Particulates'!$E:$E,MATCH('2017 EPA Data'!$B4352,'Crosswalk Particulates'!$D:$D,0))</f>
        <v>0</v>
      </c>
      <c r="H4352" s="50">
        <f t="shared" si="67"/>
        <v>0</v>
      </c>
    </row>
    <row r="4353" spans="1:8" hidden="1">
      <c r="A4353" s="31" t="s">
        <v>2581</v>
      </c>
      <c r="B4353" s="31" t="s">
        <v>2525</v>
      </c>
      <c r="C4353" s="31" t="s">
        <v>2406</v>
      </c>
      <c r="D4353" s="41">
        <v>7.2984382241178309</v>
      </c>
      <c r="E4353" s="31" t="s">
        <v>2407</v>
      </c>
      <c r="F4353" s="35" t="str">
        <f>INDEX('Crosswalk Particulates'!$B:$B,MATCH('2017 EPA Data'!A4353,'Crosswalk Particulates'!$A:$A,0))</f>
        <v>Residential Buildings Sector</v>
      </c>
      <c r="G4353" s="39">
        <f>INDEX('Crosswalk Particulates'!$E:$E,MATCH('2017 EPA Data'!$B4353,'Crosswalk Particulates'!$D:$D,0))</f>
        <v>0</v>
      </c>
      <c r="H4353" s="50">
        <f t="shared" si="67"/>
        <v>0</v>
      </c>
    </row>
    <row r="4354" spans="1:8" hidden="1">
      <c r="A4354" s="31" t="s">
        <v>2452</v>
      </c>
      <c r="B4354" s="31" t="s">
        <v>2640</v>
      </c>
      <c r="C4354" s="31" t="s">
        <v>2406</v>
      </c>
      <c r="D4354" s="41">
        <v>7.1666580836390485</v>
      </c>
      <c r="E4354" s="31" t="s">
        <v>2407</v>
      </c>
      <c r="F4354" s="35" t="str">
        <f>INDEX('Crosswalk Particulates'!$B:$B,MATCH('2017 EPA Data'!A4354,'Crosswalk Particulates'!$A:$A,0))</f>
        <v>Other-EPA</v>
      </c>
      <c r="G4354" s="39">
        <f>INDEX('Crosswalk Particulates'!$E:$E,MATCH('2017 EPA Data'!$B4354,'Crosswalk Particulates'!$D:$D,0))</f>
        <v>0</v>
      </c>
      <c r="H4354" s="50">
        <f t="shared" si="67"/>
        <v>0</v>
      </c>
    </row>
    <row r="4355" spans="1:8" hidden="1">
      <c r="A4355" s="31" t="s">
        <v>2436</v>
      </c>
      <c r="B4355" s="31" t="s">
        <v>2630</v>
      </c>
      <c r="C4355" s="31" t="s">
        <v>2406</v>
      </c>
      <c r="D4355" s="41">
        <v>7.1639999999999997</v>
      </c>
      <c r="E4355" s="31" t="s">
        <v>2407</v>
      </c>
      <c r="F4355" s="35" t="str">
        <f>INDEX('Crosswalk Particulates'!$B:$B,MATCH('2017 EPA Data'!A4355,'Crosswalk Particulates'!$A:$A,0))</f>
        <v>process-other-industry</v>
      </c>
      <c r="G4355" s="39">
        <f>INDEX('Crosswalk Particulates'!$E:$E,MATCH('2017 EPA Data'!$B4355,'Crosswalk Particulates'!$D:$D,0))</f>
        <v>0</v>
      </c>
      <c r="H4355" s="50">
        <f t="shared" si="67"/>
        <v>0</v>
      </c>
    </row>
    <row r="4356" spans="1:8" hidden="1">
      <c r="A4356" s="31" t="s">
        <v>2538</v>
      </c>
      <c r="B4356" s="31" t="s">
        <v>2464</v>
      </c>
      <c r="C4356" s="31" t="s">
        <v>2406</v>
      </c>
      <c r="D4356" s="41">
        <v>7.1083090000000002</v>
      </c>
      <c r="E4356" s="31" t="s">
        <v>2407</v>
      </c>
      <c r="F4356" s="35" t="str">
        <f>INDEX('Crosswalk Particulates'!$B:$B,MATCH('2017 EPA Data'!A4356,'Crosswalk Particulates'!$A:$A,0))</f>
        <v>Electricity Sector</v>
      </c>
      <c r="G4356" s="39">
        <f>INDEX('Crosswalk Particulates'!$E:$E,MATCH('2017 EPA Data'!$B4356,'Crosswalk Particulates'!$D:$D,0))</f>
        <v>0</v>
      </c>
      <c r="H4356" s="50">
        <f t="shared" ref="H4356:H4419" si="68">IF(E4356="TON",D4356/metricton_to_shortton,0)*10^6</f>
        <v>0</v>
      </c>
    </row>
    <row r="4357" spans="1:8" hidden="1">
      <c r="A4357" s="31" t="s">
        <v>2496</v>
      </c>
      <c r="B4357" s="31" t="s">
        <v>2565</v>
      </c>
      <c r="C4357" s="31" t="s">
        <v>2406</v>
      </c>
      <c r="D4357" s="41">
        <v>7.09</v>
      </c>
      <c r="E4357" s="31" t="s">
        <v>2407</v>
      </c>
      <c r="F4357" s="35" t="str">
        <f>INDEX('Crosswalk Particulates'!$B:$B,MATCH('2017 EPA Data'!A4357,'Crosswalk Particulates'!$A:$A,0))</f>
        <v>process-cement-industry</v>
      </c>
      <c r="G4357" s="39">
        <f>INDEX('Crosswalk Particulates'!$E:$E,MATCH('2017 EPA Data'!$B4357,'Crosswalk Particulates'!$D:$D,0))</f>
        <v>0</v>
      </c>
      <c r="H4357" s="50">
        <f t="shared" si="68"/>
        <v>0</v>
      </c>
    </row>
    <row r="4358" spans="1:8" hidden="1">
      <c r="A4358" s="31" t="s">
        <v>2491</v>
      </c>
      <c r="B4358" s="31" t="s">
        <v>2606</v>
      </c>
      <c r="C4358" s="31" t="s">
        <v>2406</v>
      </c>
      <c r="D4358" s="41">
        <v>7.0780000000000003</v>
      </c>
      <c r="E4358" s="31" t="s">
        <v>2407</v>
      </c>
      <c r="F4358" s="35" t="str">
        <f>INDEX('Crosswalk Particulates'!$B:$B,MATCH('2017 EPA Data'!A4358,'Crosswalk Particulates'!$A:$A,0))</f>
        <v>process-other-industry</v>
      </c>
      <c r="G4358" s="39">
        <f>INDEX('Crosswalk Particulates'!$E:$E,MATCH('2017 EPA Data'!$B4358,'Crosswalk Particulates'!$D:$D,0))</f>
        <v>0</v>
      </c>
      <c r="H4358" s="50">
        <f t="shared" si="68"/>
        <v>0</v>
      </c>
    </row>
    <row r="4359" spans="1:8" hidden="1">
      <c r="A4359" s="31" t="s">
        <v>2544</v>
      </c>
      <c r="B4359" s="31" t="s">
        <v>2535</v>
      </c>
      <c r="C4359" s="31" t="s">
        <v>2406</v>
      </c>
      <c r="D4359" s="41">
        <v>7.0663025404076913</v>
      </c>
      <c r="E4359" s="31" t="s">
        <v>2407</v>
      </c>
      <c r="F4359" s="35" t="str">
        <f>INDEX('Crosswalk Particulates'!$B:$B,MATCH('2017 EPA Data'!A4359,'Crosswalk Particulates'!$A:$A,0))</f>
        <v>Commercial Buildings Sector</v>
      </c>
      <c r="G4359" s="39">
        <f>INDEX('Crosswalk Particulates'!$E:$E,MATCH('2017 EPA Data'!$B4359,'Crosswalk Particulates'!$D:$D,0))</f>
        <v>0</v>
      </c>
      <c r="H4359" s="50">
        <f t="shared" si="68"/>
        <v>0</v>
      </c>
    </row>
    <row r="4360" spans="1:8" hidden="1">
      <c r="A4360" s="31" t="s">
        <v>2508</v>
      </c>
      <c r="B4360" s="31" t="s">
        <v>2664</v>
      </c>
      <c r="C4360" s="31" t="s">
        <v>2406</v>
      </c>
      <c r="D4360" s="41">
        <v>7.00195904</v>
      </c>
      <c r="E4360" s="31" t="s">
        <v>2407</v>
      </c>
      <c r="F4360" s="35" t="str">
        <f>INDEX('Crosswalk Particulates'!$B:$B,MATCH('2017 EPA Data'!A4360,'Crosswalk Particulates'!$A:$A,0))</f>
        <v>process-iron and steel-industry</v>
      </c>
      <c r="G4360" s="39">
        <f>INDEX('Crosswalk Particulates'!$E:$E,MATCH('2017 EPA Data'!$B4360,'Crosswalk Particulates'!$D:$D,0))</f>
        <v>0</v>
      </c>
      <c r="H4360" s="50">
        <f t="shared" si="68"/>
        <v>0</v>
      </c>
    </row>
    <row r="4361" spans="1:8" hidden="1">
      <c r="A4361" s="31" t="s">
        <v>2436</v>
      </c>
      <c r="B4361" s="31" t="s">
        <v>2729</v>
      </c>
      <c r="C4361" s="31" t="s">
        <v>2406</v>
      </c>
      <c r="D4361" s="41">
        <v>7</v>
      </c>
      <c r="E4361" s="31" t="s">
        <v>2407</v>
      </c>
      <c r="F4361" s="35" t="str">
        <f>INDEX('Crosswalk Particulates'!$B:$B,MATCH('2017 EPA Data'!A4361,'Crosswalk Particulates'!$A:$A,0))</f>
        <v>process-other-industry</v>
      </c>
      <c r="G4361" s="39">
        <f>INDEX('Crosswalk Particulates'!$E:$E,MATCH('2017 EPA Data'!$B4361,'Crosswalk Particulates'!$D:$D,0))</f>
        <v>0</v>
      </c>
      <c r="H4361" s="50">
        <f t="shared" si="68"/>
        <v>0</v>
      </c>
    </row>
    <row r="4362" spans="1:8" hidden="1">
      <c r="A4362" s="31" t="s">
        <v>2518</v>
      </c>
      <c r="B4362" s="31" t="s">
        <v>2589</v>
      </c>
      <c r="C4362" s="31" t="s">
        <v>2406</v>
      </c>
      <c r="D4362" s="41">
        <v>7</v>
      </c>
      <c r="E4362" s="31" t="s">
        <v>2407</v>
      </c>
      <c r="F4362" s="35" t="str">
        <f>INDEX('Crosswalk Particulates'!$B:$B,MATCH('2017 EPA Data'!A4362,'Crosswalk Particulates'!$A:$A,0))</f>
        <v>industry-fuel-oil</v>
      </c>
      <c r="G4362" s="39">
        <f>INDEX('Crosswalk Particulates'!$E:$E,MATCH('2017 EPA Data'!$B4362,'Crosswalk Particulates'!$D:$D,0))</f>
        <v>0</v>
      </c>
      <c r="H4362" s="50">
        <f t="shared" si="68"/>
        <v>0</v>
      </c>
    </row>
    <row r="4363" spans="1:8" hidden="1">
      <c r="A4363" s="31" t="s">
        <v>2518</v>
      </c>
      <c r="B4363" s="31" t="s">
        <v>2618</v>
      </c>
      <c r="C4363" s="31" t="s">
        <v>2406</v>
      </c>
      <c r="D4363" s="41">
        <v>6.8995362739198427</v>
      </c>
      <c r="E4363" s="31" t="s">
        <v>2407</v>
      </c>
      <c r="F4363" s="35" t="str">
        <f>INDEX('Crosswalk Particulates'!$B:$B,MATCH('2017 EPA Data'!A4363,'Crosswalk Particulates'!$A:$A,0))</f>
        <v>industry-fuel-oil</v>
      </c>
      <c r="G4363" s="39">
        <f>INDEX('Crosswalk Particulates'!$E:$E,MATCH('2017 EPA Data'!$B4363,'Crosswalk Particulates'!$D:$D,0))</f>
        <v>0</v>
      </c>
      <c r="H4363" s="50">
        <f t="shared" si="68"/>
        <v>0</v>
      </c>
    </row>
    <row r="4364" spans="1:8" hidden="1">
      <c r="A4364" s="31" t="s">
        <v>2489</v>
      </c>
      <c r="B4364" s="31" t="s">
        <v>2618</v>
      </c>
      <c r="C4364" s="31" t="s">
        <v>2406</v>
      </c>
      <c r="D4364" s="41">
        <v>6.8916440512008004</v>
      </c>
      <c r="E4364" s="31" t="s">
        <v>2407</v>
      </c>
      <c r="F4364" s="35" t="str">
        <f>INDEX('Crosswalk Particulates'!$B:$B,MATCH('2017 EPA Data'!A4364,'Crosswalk Particulates'!$A:$A,0))</f>
        <v>industry-fuel-biomass</v>
      </c>
      <c r="G4364" s="39">
        <f>INDEX('Crosswalk Particulates'!$E:$E,MATCH('2017 EPA Data'!$B4364,'Crosswalk Particulates'!$D:$D,0))</f>
        <v>0</v>
      </c>
      <c r="H4364" s="50">
        <f t="shared" si="68"/>
        <v>0</v>
      </c>
    </row>
    <row r="4365" spans="1:8" hidden="1">
      <c r="A4365" s="31" t="s">
        <v>2581</v>
      </c>
      <c r="B4365" s="31" t="s">
        <v>2532</v>
      </c>
      <c r="C4365" s="31" t="s">
        <v>2406</v>
      </c>
      <c r="D4365" s="41">
        <v>6.8896273936641146</v>
      </c>
      <c r="E4365" s="31" t="s">
        <v>2407</v>
      </c>
      <c r="F4365" s="35" t="str">
        <f>INDEX('Crosswalk Particulates'!$B:$B,MATCH('2017 EPA Data'!A4365,'Crosswalk Particulates'!$A:$A,0))</f>
        <v>Residential Buildings Sector</v>
      </c>
      <c r="G4365" s="39">
        <f>INDEX('Crosswalk Particulates'!$E:$E,MATCH('2017 EPA Data'!$B4365,'Crosswalk Particulates'!$D:$D,0))</f>
        <v>0</v>
      </c>
      <c r="H4365" s="50">
        <f t="shared" si="68"/>
        <v>0</v>
      </c>
    </row>
    <row r="4366" spans="1:8" hidden="1">
      <c r="A4366" s="31" t="s">
        <v>2553</v>
      </c>
      <c r="B4366" s="31" t="s">
        <v>2611</v>
      </c>
      <c r="C4366" s="31" t="s">
        <v>2406</v>
      </c>
      <c r="D4366" s="41">
        <v>6.85</v>
      </c>
      <c r="E4366" s="31" t="s">
        <v>2407</v>
      </c>
      <c r="F4366" s="35" t="str">
        <f>INDEX('Crosswalk Particulates'!$B:$B,MATCH('2017 EPA Data'!A4366,'Crosswalk Particulates'!$A:$A,0))</f>
        <v>Commercial Buildings Sector</v>
      </c>
      <c r="G4366" s="39">
        <f>INDEX('Crosswalk Particulates'!$E:$E,MATCH('2017 EPA Data'!$B4366,'Crosswalk Particulates'!$D:$D,0))</f>
        <v>0</v>
      </c>
      <c r="H4366" s="50">
        <f t="shared" si="68"/>
        <v>0</v>
      </c>
    </row>
    <row r="4367" spans="1:8" hidden="1">
      <c r="A4367" s="31" t="s">
        <v>2461</v>
      </c>
      <c r="B4367" s="31" t="s">
        <v>2413</v>
      </c>
      <c r="C4367" s="31" t="s">
        <v>2406</v>
      </c>
      <c r="D4367" s="41">
        <v>6.8</v>
      </c>
      <c r="E4367" s="31" t="s">
        <v>2407</v>
      </c>
      <c r="F4367" s="35" t="str">
        <f>INDEX('Crosswalk Particulates'!$B:$B,MATCH('2017 EPA Data'!A4367,'Crosswalk Particulates'!$A:$A,0))</f>
        <v>process-other-industry</v>
      </c>
      <c r="G4367" s="39">
        <f>INDEX('Crosswalk Particulates'!$E:$E,MATCH('2017 EPA Data'!$B4367,'Crosswalk Particulates'!$D:$D,0))</f>
        <v>0</v>
      </c>
      <c r="H4367" s="50">
        <f t="shared" si="68"/>
        <v>0</v>
      </c>
    </row>
    <row r="4368" spans="1:8" hidden="1">
      <c r="A4368" s="31" t="s">
        <v>2481</v>
      </c>
      <c r="B4368" s="31" t="s">
        <v>2715</v>
      </c>
      <c r="C4368" s="31" t="s">
        <v>2406</v>
      </c>
      <c r="D4368" s="41">
        <v>6.8</v>
      </c>
      <c r="E4368" s="31" t="s">
        <v>2407</v>
      </c>
      <c r="F4368" s="35" t="str">
        <f>INDEX('Crosswalk Particulates'!$B:$B,MATCH('2017 EPA Data'!A4368,'Crosswalk Particulates'!$A:$A,0))</f>
        <v>process-ngps-industry</v>
      </c>
      <c r="G4368" s="39">
        <f>INDEX('Crosswalk Particulates'!$E:$E,MATCH('2017 EPA Data'!$B4368,'Crosswalk Particulates'!$D:$D,0))</f>
        <v>0</v>
      </c>
      <c r="H4368" s="50">
        <f t="shared" si="68"/>
        <v>0</v>
      </c>
    </row>
    <row r="4369" spans="1:8" hidden="1">
      <c r="A4369" s="31" t="s">
        <v>2431</v>
      </c>
      <c r="B4369" s="31" t="s">
        <v>2525</v>
      </c>
      <c r="C4369" s="31" t="s">
        <v>2406</v>
      </c>
      <c r="D4369" s="41">
        <v>6.7796320849134437</v>
      </c>
      <c r="E4369" s="31" t="s">
        <v>2407</v>
      </c>
      <c r="F4369" s="35" t="str">
        <f>INDEX('Crosswalk Particulates'!$B:$B,MATCH('2017 EPA Data'!A4369,'Crosswalk Particulates'!$A:$A,0))</f>
        <v>process-ngps-industry</v>
      </c>
      <c r="G4369" s="39">
        <f>INDEX('Crosswalk Particulates'!$E:$E,MATCH('2017 EPA Data'!$B4369,'Crosswalk Particulates'!$D:$D,0))</f>
        <v>0</v>
      </c>
      <c r="H4369" s="50">
        <f t="shared" si="68"/>
        <v>0</v>
      </c>
    </row>
    <row r="4370" spans="1:8" hidden="1">
      <c r="A4370" s="31" t="s">
        <v>2538</v>
      </c>
      <c r="B4370" s="31" t="s">
        <v>2517</v>
      </c>
      <c r="C4370" s="31" t="s">
        <v>2406</v>
      </c>
      <c r="D4370" s="41">
        <v>6.7416892373520003</v>
      </c>
      <c r="E4370" s="31" t="s">
        <v>2407</v>
      </c>
      <c r="F4370" s="35" t="str">
        <f>INDEX('Crosswalk Particulates'!$B:$B,MATCH('2017 EPA Data'!A4370,'Crosswalk Particulates'!$A:$A,0))</f>
        <v>Electricity Sector</v>
      </c>
      <c r="G4370" s="39">
        <f>INDEX('Crosswalk Particulates'!$E:$E,MATCH('2017 EPA Data'!$B4370,'Crosswalk Particulates'!$D:$D,0))</f>
        <v>0</v>
      </c>
      <c r="H4370" s="50">
        <f t="shared" si="68"/>
        <v>0</v>
      </c>
    </row>
    <row r="4371" spans="1:8" hidden="1">
      <c r="A4371" s="31" t="s">
        <v>2440</v>
      </c>
      <c r="B4371" s="31" t="s">
        <v>2596</v>
      </c>
      <c r="C4371" s="31" t="s">
        <v>2406</v>
      </c>
      <c r="D4371" s="41">
        <v>6.7290000000000001</v>
      </c>
      <c r="E4371" s="31" t="s">
        <v>2407</v>
      </c>
      <c r="F4371" s="35" t="str">
        <f>INDEX('Crosswalk Particulates'!$B:$B,MATCH('2017 EPA Data'!A4371,'Crosswalk Particulates'!$A:$A,0))</f>
        <v>industry-fuel-natural gas</v>
      </c>
      <c r="G4371" s="39">
        <f>INDEX('Crosswalk Particulates'!$E:$E,MATCH('2017 EPA Data'!$B4371,'Crosswalk Particulates'!$D:$D,0))</f>
        <v>0</v>
      </c>
      <c r="H4371" s="50">
        <f t="shared" si="68"/>
        <v>0</v>
      </c>
    </row>
    <row r="4372" spans="1:8" hidden="1">
      <c r="A4372" s="31" t="s">
        <v>2443</v>
      </c>
      <c r="B4372" s="31" t="s">
        <v>2640</v>
      </c>
      <c r="C4372" s="31" t="s">
        <v>2406</v>
      </c>
      <c r="D4372" s="41">
        <v>6.7109958328669164</v>
      </c>
      <c r="E4372" s="31" t="s">
        <v>2407</v>
      </c>
      <c r="F4372" s="35" t="str">
        <f>INDEX('Crosswalk Particulates'!$B:$B,MATCH('2017 EPA Data'!A4372,'Crosswalk Particulates'!$A:$A,0))</f>
        <v>Transportation Sector</v>
      </c>
      <c r="G4372" s="39">
        <f>INDEX('Crosswalk Particulates'!$E:$E,MATCH('2017 EPA Data'!$B4372,'Crosswalk Particulates'!$D:$D,0))</f>
        <v>0</v>
      </c>
      <c r="H4372" s="50">
        <f t="shared" si="68"/>
        <v>0</v>
      </c>
    </row>
    <row r="4373" spans="1:8" hidden="1">
      <c r="A4373" s="31" t="s">
        <v>2485</v>
      </c>
      <c r="B4373" s="31" t="s">
        <v>2621</v>
      </c>
      <c r="D4373" s="41">
        <v>6.6673164211872962</v>
      </c>
      <c r="E4373" s="31" t="s">
        <v>2411</v>
      </c>
      <c r="F4373" s="35" t="str">
        <f>INDEX('Crosswalk Particulates'!$B:$B,MATCH('2017 EPA Data'!A4373,'Crosswalk Particulates'!$A:$A,0))</f>
        <v>industry-fuel-coal</v>
      </c>
      <c r="G4373" s="39">
        <f>INDEX('Crosswalk Particulates'!$E:$E,MATCH('2017 EPA Data'!$B4373,'Crosswalk Particulates'!$D:$D,0))</f>
        <v>0</v>
      </c>
      <c r="H4373" s="50">
        <f t="shared" si="68"/>
        <v>6048494.907228726</v>
      </c>
    </row>
    <row r="4374" spans="1:8" hidden="1">
      <c r="A4374" s="31" t="s">
        <v>2558</v>
      </c>
      <c r="B4374" s="31" t="s">
        <v>2429</v>
      </c>
      <c r="C4374" s="31" t="s">
        <v>2406</v>
      </c>
      <c r="D4374" s="41">
        <v>6.6261999999999999</v>
      </c>
      <c r="E4374" s="31" t="s">
        <v>2407</v>
      </c>
      <c r="F4374" s="35" t="str">
        <f>INDEX('Crosswalk Particulates'!$B:$B,MATCH('2017 EPA Data'!A4374,'Crosswalk Particulates'!$A:$A,0))</f>
        <v>Commercial Buildings Sector</v>
      </c>
      <c r="G4374" s="39">
        <f>INDEX('Crosswalk Particulates'!$E:$E,MATCH('2017 EPA Data'!$B4374,'Crosswalk Particulates'!$D:$D,0))</f>
        <v>0</v>
      </c>
      <c r="H4374" s="50">
        <f t="shared" si="68"/>
        <v>0</v>
      </c>
    </row>
    <row r="4375" spans="1:8" hidden="1">
      <c r="A4375" s="31" t="s">
        <v>2470</v>
      </c>
      <c r="B4375" s="31" t="s">
        <v>2670</v>
      </c>
      <c r="C4375" s="31" t="s">
        <v>2406</v>
      </c>
      <c r="D4375" s="41">
        <v>6.6092443050999998</v>
      </c>
      <c r="E4375" s="31" t="s">
        <v>2407</v>
      </c>
      <c r="F4375" s="35" t="str">
        <f>INDEX('Crosswalk Particulates'!$B:$B,MATCH('2017 EPA Data'!A4375,'Crosswalk Particulates'!$A:$A,0))</f>
        <v>Electricity Sector</v>
      </c>
      <c r="G4375" s="39">
        <f>INDEX('Crosswalk Particulates'!$E:$E,MATCH('2017 EPA Data'!$B4375,'Crosswalk Particulates'!$D:$D,0))</f>
        <v>0</v>
      </c>
      <c r="H4375" s="50">
        <f t="shared" si="68"/>
        <v>0</v>
      </c>
    </row>
    <row r="4376" spans="1:8" hidden="1">
      <c r="A4376" s="31" t="s">
        <v>2538</v>
      </c>
      <c r="B4376" s="31" t="s">
        <v>2694</v>
      </c>
      <c r="C4376" s="31" t="s">
        <v>2406</v>
      </c>
      <c r="D4376" s="41">
        <v>6.56</v>
      </c>
      <c r="E4376" s="31" t="s">
        <v>2407</v>
      </c>
      <c r="F4376" s="35" t="str">
        <f>INDEX('Crosswalk Particulates'!$B:$B,MATCH('2017 EPA Data'!A4376,'Crosswalk Particulates'!$A:$A,0))</f>
        <v>Electricity Sector</v>
      </c>
      <c r="G4376" s="39">
        <f>INDEX('Crosswalk Particulates'!$E:$E,MATCH('2017 EPA Data'!$B4376,'Crosswalk Particulates'!$D:$D,0))</f>
        <v>0</v>
      </c>
      <c r="H4376" s="50">
        <f t="shared" si="68"/>
        <v>0</v>
      </c>
    </row>
    <row r="4377" spans="1:8" hidden="1">
      <c r="A4377" s="31" t="s">
        <v>2554</v>
      </c>
      <c r="B4377" s="31" t="s">
        <v>2718</v>
      </c>
      <c r="C4377" s="31" t="s">
        <v>2406</v>
      </c>
      <c r="D4377" s="41">
        <v>6.5387278650748613</v>
      </c>
      <c r="E4377" s="31" t="s">
        <v>2407</v>
      </c>
      <c r="F4377" s="35" t="str">
        <f>INDEX('Crosswalk Particulates'!$B:$B,MATCH('2017 EPA Data'!A4377,'Crosswalk Particulates'!$A:$A,0))</f>
        <v>Commercial Buildings Sector</v>
      </c>
      <c r="G4377" s="39">
        <f>INDEX('Crosswalk Particulates'!$E:$E,MATCH('2017 EPA Data'!$B4377,'Crosswalk Particulates'!$D:$D,0))</f>
        <v>0</v>
      </c>
      <c r="H4377" s="50">
        <f t="shared" si="68"/>
        <v>0</v>
      </c>
    </row>
    <row r="4378" spans="1:8" hidden="1">
      <c r="A4378" s="31" t="s">
        <v>2521</v>
      </c>
      <c r="B4378" s="31" t="s">
        <v>2645</v>
      </c>
      <c r="C4378" s="31" t="s">
        <v>2406</v>
      </c>
      <c r="D4378" s="41">
        <v>6.5097699999999996</v>
      </c>
      <c r="E4378" s="31" t="s">
        <v>2407</v>
      </c>
      <c r="F4378" s="35" t="str">
        <f>INDEX('Crosswalk Particulates'!$B:$B,MATCH('2017 EPA Data'!A4378,'Crosswalk Particulates'!$A:$A,0))</f>
        <v>industry-fuel-other</v>
      </c>
      <c r="G4378" s="39">
        <f>INDEX('Crosswalk Particulates'!$E:$E,MATCH('2017 EPA Data'!$B4378,'Crosswalk Particulates'!$D:$D,0))</f>
        <v>0</v>
      </c>
      <c r="H4378" s="50">
        <f t="shared" si="68"/>
        <v>0</v>
      </c>
    </row>
    <row r="4379" spans="1:8" hidden="1">
      <c r="A4379" s="31" t="s">
        <v>2416</v>
      </c>
      <c r="B4379" s="31" t="s">
        <v>2640</v>
      </c>
      <c r="C4379" s="31" t="s">
        <v>2406</v>
      </c>
      <c r="D4379" s="41">
        <v>6.5017472670865608</v>
      </c>
      <c r="E4379" s="31" t="s">
        <v>2407</v>
      </c>
      <c r="F4379" s="35" t="str">
        <f>INDEX('Crosswalk Particulates'!$B:$B,MATCH('2017 EPA Data'!A4379,'Crosswalk Particulates'!$A:$A,0))</f>
        <v>Transportation Sector</v>
      </c>
      <c r="G4379" s="39">
        <f>INDEX('Crosswalk Particulates'!$E:$E,MATCH('2017 EPA Data'!$B4379,'Crosswalk Particulates'!$D:$D,0))</f>
        <v>0</v>
      </c>
      <c r="H4379" s="50">
        <f t="shared" si="68"/>
        <v>0</v>
      </c>
    </row>
    <row r="4380" spans="1:8" hidden="1">
      <c r="A4380" s="31" t="s">
        <v>2408</v>
      </c>
      <c r="B4380" s="31" t="s">
        <v>2730</v>
      </c>
      <c r="C4380" s="31" t="s">
        <v>2406</v>
      </c>
      <c r="D4380" s="41">
        <v>6.5</v>
      </c>
      <c r="E4380" s="31" t="s">
        <v>2407</v>
      </c>
      <c r="F4380" s="35" t="str">
        <f>INDEX('Crosswalk Particulates'!$B:$B,MATCH('2017 EPA Data'!A4380,'Crosswalk Particulates'!$A:$A,0))</f>
        <v>process-other-industry</v>
      </c>
      <c r="G4380" s="39">
        <f>INDEX('Crosswalk Particulates'!$E:$E,MATCH('2017 EPA Data'!$B4380,'Crosswalk Particulates'!$D:$D,0))</f>
        <v>0</v>
      </c>
      <c r="H4380" s="50">
        <f t="shared" si="68"/>
        <v>0</v>
      </c>
    </row>
    <row r="4381" spans="1:8" hidden="1">
      <c r="A4381" s="31" t="s">
        <v>2485</v>
      </c>
      <c r="B4381" s="31" t="s">
        <v>2645</v>
      </c>
      <c r="C4381" s="31" t="s">
        <v>2406</v>
      </c>
      <c r="D4381" s="41">
        <v>6.4917435477768004</v>
      </c>
      <c r="E4381" s="31" t="s">
        <v>2407</v>
      </c>
      <c r="F4381" s="35" t="str">
        <f>INDEX('Crosswalk Particulates'!$B:$B,MATCH('2017 EPA Data'!A4381,'Crosswalk Particulates'!$A:$A,0))</f>
        <v>industry-fuel-coal</v>
      </c>
      <c r="G4381" s="39">
        <f>INDEX('Crosswalk Particulates'!$E:$E,MATCH('2017 EPA Data'!$B4381,'Crosswalk Particulates'!$D:$D,0))</f>
        <v>0</v>
      </c>
      <c r="H4381" s="50">
        <f t="shared" si="68"/>
        <v>0</v>
      </c>
    </row>
    <row r="4382" spans="1:8" hidden="1">
      <c r="A4382" s="31" t="s">
        <v>2558</v>
      </c>
      <c r="B4382" s="31" t="s">
        <v>2509</v>
      </c>
      <c r="C4382" s="31" t="s">
        <v>2406</v>
      </c>
      <c r="D4382" s="41">
        <v>6.4757179132816871</v>
      </c>
      <c r="E4382" s="31" t="s">
        <v>2407</v>
      </c>
      <c r="F4382" s="35" t="str">
        <f>INDEX('Crosswalk Particulates'!$B:$B,MATCH('2017 EPA Data'!A4382,'Crosswalk Particulates'!$A:$A,0))</f>
        <v>Commercial Buildings Sector</v>
      </c>
      <c r="G4382" s="39">
        <f>INDEX('Crosswalk Particulates'!$E:$E,MATCH('2017 EPA Data'!$B4382,'Crosswalk Particulates'!$D:$D,0))</f>
        <v>0</v>
      </c>
      <c r="H4382" s="50">
        <f t="shared" si="68"/>
        <v>0</v>
      </c>
    </row>
    <row r="4383" spans="1:8" hidden="1">
      <c r="A4383" s="31" t="s">
        <v>2518</v>
      </c>
      <c r="B4383" s="31" t="s">
        <v>2564</v>
      </c>
      <c r="C4383" s="31" t="s">
        <v>2406</v>
      </c>
      <c r="D4383" s="41">
        <v>6.4519349422105998</v>
      </c>
      <c r="E4383" s="31" t="s">
        <v>2407</v>
      </c>
      <c r="F4383" s="35" t="str">
        <f>INDEX('Crosswalk Particulates'!$B:$B,MATCH('2017 EPA Data'!A4383,'Crosswalk Particulates'!$A:$A,0))</f>
        <v>industry-fuel-oil</v>
      </c>
      <c r="G4383" s="39">
        <f>INDEX('Crosswalk Particulates'!$E:$E,MATCH('2017 EPA Data'!$B4383,'Crosswalk Particulates'!$D:$D,0))</f>
        <v>0</v>
      </c>
      <c r="H4383" s="50">
        <f t="shared" si="68"/>
        <v>0</v>
      </c>
    </row>
    <row r="4384" spans="1:8" hidden="1">
      <c r="A4384" s="31" t="s">
        <v>2496</v>
      </c>
      <c r="B4384" s="31" t="s">
        <v>2664</v>
      </c>
      <c r="C4384" s="31" t="s">
        <v>2406</v>
      </c>
      <c r="D4384" s="41">
        <v>6.3892039273999996</v>
      </c>
      <c r="E4384" s="31" t="s">
        <v>2407</v>
      </c>
      <c r="F4384" s="35" t="str">
        <f>INDEX('Crosswalk Particulates'!$B:$B,MATCH('2017 EPA Data'!A4384,'Crosswalk Particulates'!$A:$A,0))</f>
        <v>process-cement-industry</v>
      </c>
      <c r="G4384" s="39">
        <f>INDEX('Crosswalk Particulates'!$E:$E,MATCH('2017 EPA Data'!$B4384,'Crosswalk Particulates'!$D:$D,0))</f>
        <v>0</v>
      </c>
      <c r="H4384" s="50">
        <f t="shared" si="68"/>
        <v>0</v>
      </c>
    </row>
    <row r="4385" spans="1:8" hidden="1">
      <c r="A4385" s="31" t="s">
        <v>2419</v>
      </c>
      <c r="B4385" s="31" t="s">
        <v>2498</v>
      </c>
      <c r="C4385" s="31" t="s">
        <v>2446</v>
      </c>
      <c r="D4385" s="41">
        <v>6.3575537400000002</v>
      </c>
      <c r="E4385" s="31" t="s">
        <v>2411</v>
      </c>
      <c r="F4385" s="35" t="str">
        <f>INDEX('Crosswalk Particulates'!$B:$B,MATCH('2017 EPA Data'!A4385,'Crosswalk Particulates'!$A:$A,0))</f>
        <v>process-other-industry</v>
      </c>
      <c r="G4385" s="39" t="str">
        <f>INDEX('Crosswalk Particulates'!$E:$E,MATCH('2017 EPA Data'!$B4385,'Crosswalk Particulates'!$D:$D,0))</f>
        <v>NOX</v>
      </c>
      <c r="H4385" s="50">
        <f t="shared" si="68"/>
        <v>5767482.5956400651</v>
      </c>
    </row>
    <row r="4386" spans="1:8" hidden="1">
      <c r="A4386" s="31" t="s">
        <v>2408</v>
      </c>
      <c r="B4386" s="31" t="s">
        <v>2540</v>
      </c>
      <c r="C4386" s="31" t="s">
        <v>2406</v>
      </c>
      <c r="D4386" s="41">
        <v>6.3159263788600004</v>
      </c>
      <c r="E4386" s="31" t="s">
        <v>2407</v>
      </c>
      <c r="F4386" s="35" t="str">
        <f>INDEX('Crosswalk Particulates'!$B:$B,MATCH('2017 EPA Data'!A4386,'Crosswalk Particulates'!$A:$A,0))</f>
        <v>process-other-industry</v>
      </c>
      <c r="G4386" s="39">
        <f>INDEX('Crosswalk Particulates'!$E:$E,MATCH('2017 EPA Data'!$B4386,'Crosswalk Particulates'!$D:$D,0))</f>
        <v>0</v>
      </c>
      <c r="H4386" s="50">
        <f t="shared" si="68"/>
        <v>0</v>
      </c>
    </row>
    <row r="4387" spans="1:8" hidden="1">
      <c r="A4387" s="31" t="s">
        <v>2484</v>
      </c>
      <c r="B4387" s="31" t="s">
        <v>2552</v>
      </c>
      <c r="C4387" s="31" t="s">
        <v>2406</v>
      </c>
      <c r="D4387" s="41">
        <v>6.3143272000000001</v>
      </c>
      <c r="E4387" s="31" t="s">
        <v>2407</v>
      </c>
      <c r="F4387" s="35" t="str">
        <f>INDEX('Crosswalk Particulates'!$B:$B,MATCH('2017 EPA Data'!A4387,'Crosswalk Particulates'!$A:$A,0))</f>
        <v>process-other-industry</v>
      </c>
      <c r="G4387" s="39">
        <f>INDEX('Crosswalk Particulates'!$E:$E,MATCH('2017 EPA Data'!$B4387,'Crosswalk Particulates'!$D:$D,0))</f>
        <v>0</v>
      </c>
      <c r="H4387" s="50">
        <f t="shared" si="68"/>
        <v>0</v>
      </c>
    </row>
    <row r="4388" spans="1:8" hidden="1">
      <c r="A4388" s="31" t="s">
        <v>2612</v>
      </c>
      <c r="B4388" s="31" t="s">
        <v>2414</v>
      </c>
      <c r="C4388" s="31" t="s">
        <v>2406</v>
      </c>
      <c r="D4388" s="41">
        <v>6.293321138440624</v>
      </c>
      <c r="E4388" s="31" t="s">
        <v>2407</v>
      </c>
      <c r="F4388" s="35" t="str">
        <f>INDEX('Crosswalk Particulates'!$B:$B,MATCH('2017 EPA Data'!A4388,'Crosswalk Particulates'!$A:$A,0))</f>
        <v>Residential Buildings Sector</v>
      </c>
      <c r="G4388" s="39">
        <f>INDEX('Crosswalk Particulates'!$E:$E,MATCH('2017 EPA Data'!$B4388,'Crosswalk Particulates'!$D:$D,0))</f>
        <v>0</v>
      </c>
      <c r="H4388" s="50">
        <f t="shared" si="68"/>
        <v>0</v>
      </c>
    </row>
    <row r="4389" spans="1:8" hidden="1">
      <c r="A4389" s="31" t="s">
        <v>2508</v>
      </c>
      <c r="B4389" s="31" t="s">
        <v>2606</v>
      </c>
      <c r="C4389" s="31" t="s">
        <v>2406</v>
      </c>
      <c r="D4389" s="41">
        <v>6.2480000000000002</v>
      </c>
      <c r="E4389" s="31" t="s">
        <v>2407</v>
      </c>
      <c r="F4389" s="35" t="str">
        <f>INDEX('Crosswalk Particulates'!$B:$B,MATCH('2017 EPA Data'!A4389,'Crosswalk Particulates'!$A:$A,0))</f>
        <v>process-iron and steel-industry</v>
      </c>
      <c r="G4389" s="39">
        <f>INDEX('Crosswalk Particulates'!$E:$E,MATCH('2017 EPA Data'!$B4389,'Crosswalk Particulates'!$D:$D,0))</f>
        <v>0</v>
      </c>
      <c r="H4389" s="50">
        <f t="shared" si="68"/>
        <v>0</v>
      </c>
    </row>
    <row r="4390" spans="1:8" hidden="1">
      <c r="A4390" s="31" t="s">
        <v>2491</v>
      </c>
      <c r="B4390" s="31" t="s">
        <v>2550</v>
      </c>
      <c r="C4390" s="31" t="s">
        <v>2406</v>
      </c>
      <c r="D4390" s="41">
        <v>6.2317615200000001</v>
      </c>
      <c r="E4390" s="31" t="s">
        <v>2407</v>
      </c>
      <c r="F4390" s="35" t="str">
        <f>INDEX('Crosswalk Particulates'!$B:$B,MATCH('2017 EPA Data'!A4390,'Crosswalk Particulates'!$A:$A,0))</f>
        <v>process-other-industry</v>
      </c>
      <c r="G4390" s="39">
        <f>INDEX('Crosswalk Particulates'!$E:$E,MATCH('2017 EPA Data'!$B4390,'Crosswalk Particulates'!$D:$D,0))</f>
        <v>0</v>
      </c>
      <c r="H4390" s="50">
        <f t="shared" si="68"/>
        <v>0</v>
      </c>
    </row>
    <row r="4391" spans="1:8" hidden="1">
      <c r="A4391" s="31" t="s">
        <v>2423</v>
      </c>
      <c r="B4391" s="31" t="s">
        <v>2640</v>
      </c>
      <c r="C4391" s="31" t="s">
        <v>2406</v>
      </c>
      <c r="D4391" s="41">
        <v>6.1720648875438204</v>
      </c>
      <c r="E4391" s="31" t="s">
        <v>2407</v>
      </c>
      <c r="F4391" s="35" t="str">
        <f>INDEX('Crosswalk Particulates'!$B:$B,MATCH('2017 EPA Data'!A4391,'Crosswalk Particulates'!$A:$A,0))</f>
        <v>Other-EPA</v>
      </c>
      <c r="G4391" s="39">
        <f>INDEX('Crosswalk Particulates'!$E:$E,MATCH('2017 EPA Data'!$B4391,'Crosswalk Particulates'!$D:$D,0))</f>
        <v>0</v>
      </c>
      <c r="H4391" s="50">
        <f t="shared" si="68"/>
        <v>0</v>
      </c>
    </row>
    <row r="4392" spans="1:8" hidden="1">
      <c r="A4392" s="31" t="s">
        <v>2491</v>
      </c>
      <c r="B4392" s="31" t="s">
        <v>2528</v>
      </c>
      <c r="C4392" s="31" t="s">
        <v>2406</v>
      </c>
      <c r="D4392" s="41">
        <v>6.1614800000000001</v>
      </c>
      <c r="E4392" s="31" t="s">
        <v>2407</v>
      </c>
      <c r="F4392" s="35" t="str">
        <f>INDEX('Crosswalk Particulates'!$B:$B,MATCH('2017 EPA Data'!A4392,'Crosswalk Particulates'!$A:$A,0))</f>
        <v>process-other-industry</v>
      </c>
      <c r="G4392" s="39">
        <f>INDEX('Crosswalk Particulates'!$E:$E,MATCH('2017 EPA Data'!$B4392,'Crosswalk Particulates'!$D:$D,0))</f>
        <v>0</v>
      </c>
      <c r="H4392" s="50">
        <f t="shared" si="68"/>
        <v>0</v>
      </c>
    </row>
    <row r="4393" spans="1:8" hidden="1">
      <c r="A4393" s="31" t="s">
        <v>2508</v>
      </c>
      <c r="B4393" s="31" t="s">
        <v>2638</v>
      </c>
      <c r="C4393" s="31" t="s">
        <v>2406</v>
      </c>
      <c r="D4393" s="41">
        <v>6.101</v>
      </c>
      <c r="E4393" s="31" t="s">
        <v>2407</v>
      </c>
      <c r="F4393" s="35" t="str">
        <f>INDEX('Crosswalk Particulates'!$B:$B,MATCH('2017 EPA Data'!A4393,'Crosswalk Particulates'!$A:$A,0))</f>
        <v>process-iron and steel-industry</v>
      </c>
      <c r="G4393" s="39">
        <f>INDEX('Crosswalk Particulates'!$E:$E,MATCH('2017 EPA Data'!$B4393,'Crosswalk Particulates'!$D:$D,0))</f>
        <v>0</v>
      </c>
      <c r="H4393" s="50">
        <f t="shared" si="68"/>
        <v>0</v>
      </c>
    </row>
    <row r="4394" spans="1:8" hidden="1">
      <c r="A4394" s="31" t="s">
        <v>2485</v>
      </c>
      <c r="B4394" s="31" t="s">
        <v>2525</v>
      </c>
      <c r="C4394" s="31" t="s">
        <v>2406</v>
      </c>
      <c r="D4394" s="41">
        <v>6.0150169906777498</v>
      </c>
      <c r="E4394" s="31" t="s">
        <v>2407</v>
      </c>
      <c r="F4394" s="35" t="str">
        <f>INDEX('Crosswalk Particulates'!$B:$B,MATCH('2017 EPA Data'!A4394,'Crosswalk Particulates'!$A:$A,0))</f>
        <v>industry-fuel-coal</v>
      </c>
      <c r="G4394" s="39">
        <f>INDEX('Crosswalk Particulates'!$E:$E,MATCH('2017 EPA Data'!$B4394,'Crosswalk Particulates'!$D:$D,0))</f>
        <v>0</v>
      </c>
      <c r="H4394" s="50">
        <f t="shared" si="68"/>
        <v>0</v>
      </c>
    </row>
    <row r="4395" spans="1:8" hidden="1">
      <c r="A4395" s="31" t="s">
        <v>2467</v>
      </c>
      <c r="B4395" s="31" t="s">
        <v>2715</v>
      </c>
      <c r="C4395" s="31" t="s">
        <v>2406</v>
      </c>
      <c r="D4395" s="41">
        <v>6</v>
      </c>
      <c r="E4395" s="31" t="s">
        <v>2407</v>
      </c>
      <c r="F4395" s="35" t="str">
        <f>INDEX('Crosswalk Particulates'!$B:$B,MATCH('2017 EPA Data'!A4395,'Crosswalk Particulates'!$A:$A,0))</f>
        <v>process-chemicals-industry</v>
      </c>
      <c r="G4395" s="39">
        <f>INDEX('Crosswalk Particulates'!$E:$E,MATCH('2017 EPA Data'!$B4395,'Crosswalk Particulates'!$D:$D,0))</f>
        <v>0</v>
      </c>
      <c r="H4395" s="50">
        <f t="shared" si="68"/>
        <v>0</v>
      </c>
    </row>
    <row r="4396" spans="1:8" hidden="1">
      <c r="A4396" s="31" t="s">
        <v>2496</v>
      </c>
      <c r="B4396" s="31" t="s">
        <v>2501</v>
      </c>
      <c r="C4396" s="31" t="s">
        <v>2406</v>
      </c>
      <c r="D4396" s="41">
        <v>6</v>
      </c>
      <c r="E4396" s="31" t="s">
        <v>2407</v>
      </c>
      <c r="F4396" s="35" t="str">
        <f>INDEX('Crosswalk Particulates'!$B:$B,MATCH('2017 EPA Data'!A4396,'Crosswalk Particulates'!$A:$A,0))</f>
        <v>process-cement-industry</v>
      </c>
      <c r="G4396" s="39">
        <f>INDEX('Crosswalk Particulates'!$E:$E,MATCH('2017 EPA Data'!$B4396,'Crosswalk Particulates'!$D:$D,0))</f>
        <v>0</v>
      </c>
      <c r="H4396" s="50">
        <f t="shared" si="68"/>
        <v>0</v>
      </c>
    </row>
    <row r="4397" spans="1:8" hidden="1">
      <c r="A4397" s="31" t="s">
        <v>2544</v>
      </c>
      <c r="B4397" s="31" t="s">
        <v>2494</v>
      </c>
      <c r="C4397" s="31" t="s">
        <v>2446</v>
      </c>
      <c r="D4397" s="41">
        <v>5.9906734771504997</v>
      </c>
      <c r="E4397" s="31" t="s">
        <v>2411</v>
      </c>
      <c r="F4397" s="35" t="str">
        <f>INDEX('Crosswalk Particulates'!$B:$B,MATCH('2017 EPA Data'!A4397,'Crosswalk Particulates'!$A:$A,0))</f>
        <v>Commercial Buildings Sector</v>
      </c>
      <c r="G4397" s="39">
        <f>INDEX('Crosswalk Particulates'!$E:$E,MATCH('2017 EPA Data'!$B4397,'Crosswalk Particulates'!$D:$D,0))</f>
        <v>0</v>
      </c>
      <c r="H4397" s="50">
        <f t="shared" si="68"/>
        <v>5434654.0239592316</v>
      </c>
    </row>
    <row r="4398" spans="1:8" hidden="1">
      <c r="A4398" s="31" t="s">
        <v>2489</v>
      </c>
      <c r="B4398" s="31" t="s">
        <v>2586</v>
      </c>
      <c r="C4398" s="31" t="s">
        <v>2406</v>
      </c>
      <c r="D4398" s="41">
        <v>5.9889999999999999</v>
      </c>
      <c r="E4398" s="31" t="s">
        <v>2407</v>
      </c>
      <c r="F4398" s="35" t="str">
        <f>INDEX('Crosswalk Particulates'!$B:$B,MATCH('2017 EPA Data'!A4398,'Crosswalk Particulates'!$A:$A,0))</f>
        <v>industry-fuel-biomass</v>
      </c>
      <c r="G4398" s="39">
        <f>INDEX('Crosswalk Particulates'!$E:$E,MATCH('2017 EPA Data'!$B4398,'Crosswalk Particulates'!$D:$D,0))</f>
        <v>0</v>
      </c>
      <c r="H4398" s="50">
        <f t="shared" si="68"/>
        <v>0</v>
      </c>
    </row>
    <row r="4399" spans="1:8" hidden="1">
      <c r="A4399" s="31" t="s">
        <v>2436</v>
      </c>
      <c r="B4399" s="31" t="s">
        <v>2706</v>
      </c>
      <c r="C4399" s="31" t="s">
        <v>2406</v>
      </c>
      <c r="D4399" s="41">
        <v>5.9194599999999999</v>
      </c>
      <c r="E4399" s="31" t="s">
        <v>2407</v>
      </c>
      <c r="F4399" s="35" t="str">
        <f>INDEX('Crosswalk Particulates'!$B:$B,MATCH('2017 EPA Data'!A4399,'Crosswalk Particulates'!$A:$A,0))</f>
        <v>process-other-industry</v>
      </c>
      <c r="G4399" s="39">
        <f>INDEX('Crosswalk Particulates'!$E:$E,MATCH('2017 EPA Data'!$B4399,'Crosswalk Particulates'!$D:$D,0))</f>
        <v>0</v>
      </c>
      <c r="H4399" s="50">
        <f t="shared" si="68"/>
        <v>0</v>
      </c>
    </row>
    <row r="4400" spans="1:8" hidden="1">
      <c r="A4400" s="31" t="s">
        <v>2436</v>
      </c>
      <c r="B4400" s="31" t="s">
        <v>2564</v>
      </c>
      <c r="C4400" s="31" t="s">
        <v>2406</v>
      </c>
      <c r="D4400" s="41">
        <v>5.9105883283789318</v>
      </c>
      <c r="E4400" s="31" t="s">
        <v>2407</v>
      </c>
      <c r="F4400" s="35" t="str">
        <f>INDEX('Crosswalk Particulates'!$B:$B,MATCH('2017 EPA Data'!A4400,'Crosswalk Particulates'!$A:$A,0))</f>
        <v>process-other-industry</v>
      </c>
      <c r="G4400" s="39">
        <f>INDEX('Crosswalk Particulates'!$E:$E,MATCH('2017 EPA Data'!$B4400,'Crosswalk Particulates'!$D:$D,0))</f>
        <v>0</v>
      </c>
      <c r="H4400" s="50">
        <f t="shared" si="68"/>
        <v>0</v>
      </c>
    </row>
    <row r="4401" spans="1:8" hidden="1">
      <c r="A4401" s="31" t="s">
        <v>2427</v>
      </c>
      <c r="B4401" s="31" t="s">
        <v>2645</v>
      </c>
      <c r="C4401" s="31" t="s">
        <v>2406</v>
      </c>
      <c r="D4401" s="41">
        <v>5.8768158479999997</v>
      </c>
      <c r="E4401" s="31" t="s">
        <v>2407</v>
      </c>
      <c r="F4401" s="35" t="str">
        <f>INDEX('Crosswalk Particulates'!$B:$B,MATCH('2017 EPA Data'!A4401,'Crosswalk Particulates'!$A:$A,0))</f>
        <v>process-other-industry</v>
      </c>
      <c r="G4401" s="39">
        <f>INDEX('Crosswalk Particulates'!$E:$E,MATCH('2017 EPA Data'!$B4401,'Crosswalk Particulates'!$D:$D,0))</f>
        <v>0</v>
      </c>
      <c r="H4401" s="50">
        <f t="shared" si="68"/>
        <v>0</v>
      </c>
    </row>
    <row r="4402" spans="1:8" hidden="1">
      <c r="A4402" s="31" t="s">
        <v>2448</v>
      </c>
      <c r="B4402" s="31" t="s">
        <v>2651</v>
      </c>
      <c r="C4402" s="31" t="s">
        <v>2406</v>
      </c>
      <c r="D4402" s="41">
        <v>5.8581603800000002</v>
      </c>
      <c r="E4402" s="31" t="s">
        <v>2407</v>
      </c>
      <c r="F4402" s="35" t="str">
        <f>INDEX('Crosswalk Particulates'!$B:$B,MATCH('2017 EPA Data'!A4402,'Crosswalk Particulates'!$A:$A,0))</f>
        <v>process-waste-industry</v>
      </c>
      <c r="G4402" s="39">
        <f>INDEX('Crosswalk Particulates'!$E:$E,MATCH('2017 EPA Data'!$B4402,'Crosswalk Particulates'!$D:$D,0))</f>
        <v>0</v>
      </c>
      <c r="H4402" s="50">
        <f t="shared" si="68"/>
        <v>0</v>
      </c>
    </row>
    <row r="4403" spans="1:8" hidden="1">
      <c r="A4403" s="31" t="s">
        <v>2553</v>
      </c>
      <c r="B4403" s="31" t="s">
        <v>2555</v>
      </c>
      <c r="C4403" s="31" t="s">
        <v>2406</v>
      </c>
      <c r="D4403" s="41">
        <v>5.83</v>
      </c>
      <c r="E4403" s="31" t="s">
        <v>2407</v>
      </c>
      <c r="F4403" s="35" t="str">
        <f>INDEX('Crosswalk Particulates'!$B:$B,MATCH('2017 EPA Data'!A4403,'Crosswalk Particulates'!$A:$A,0))</f>
        <v>Commercial Buildings Sector</v>
      </c>
      <c r="G4403" s="39">
        <f>INDEX('Crosswalk Particulates'!$E:$E,MATCH('2017 EPA Data'!$B4403,'Crosswalk Particulates'!$D:$D,0))</f>
        <v>0</v>
      </c>
      <c r="H4403" s="50">
        <f t="shared" si="68"/>
        <v>0</v>
      </c>
    </row>
    <row r="4404" spans="1:8" hidden="1">
      <c r="A4404" s="31" t="s">
        <v>2473</v>
      </c>
      <c r="B4404" s="31" t="s">
        <v>2663</v>
      </c>
      <c r="C4404" s="31" t="s">
        <v>2406</v>
      </c>
      <c r="D4404" s="41">
        <v>5.8110497525999998</v>
      </c>
      <c r="E4404" s="31" t="s">
        <v>2407</v>
      </c>
      <c r="F4404" s="35" t="str">
        <f>INDEX('Crosswalk Particulates'!$B:$B,MATCH('2017 EPA Data'!A4404,'Crosswalk Particulates'!$A:$A,0))</f>
        <v>Electricity Sector</v>
      </c>
      <c r="G4404" s="39">
        <f>INDEX('Crosswalk Particulates'!$E:$E,MATCH('2017 EPA Data'!$B4404,'Crosswalk Particulates'!$D:$D,0))</f>
        <v>0</v>
      </c>
      <c r="H4404" s="50">
        <f t="shared" si="68"/>
        <v>0</v>
      </c>
    </row>
    <row r="4405" spans="1:8" hidden="1">
      <c r="A4405" s="31" t="s">
        <v>2475</v>
      </c>
      <c r="B4405" s="31" t="s">
        <v>2659</v>
      </c>
      <c r="C4405" s="31" t="s">
        <v>2406</v>
      </c>
      <c r="D4405" s="41">
        <v>5.7703392930000001</v>
      </c>
      <c r="E4405" s="31" t="s">
        <v>2407</v>
      </c>
      <c r="F4405" s="35" t="str">
        <f>INDEX('Crosswalk Particulates'!$B:$B,MATCH('2017 EPA Data'!A4405,'Crosswalk Particulates'!$A:$A,0))</f>
        <v>process-other-industry</v>
      </c>
      <c r="G4405" s="39">
        <f>INDEX('Crosswalk Particulates'!$E:$E,MATCH('2017 EPA Data'!$B4405,'Crosswalk Particulates'!$D:$D,0))</f>
        <v>0</v>
      </c>
      <c r="H4405" s="50">
        <f t="shared" si="68"/>
        <v>0</v>
      </c>
    </row>
    <row r="4406" spans="1:8" hidden="1">
      <c r="A4406" s="31" t="s">
        <v>2436</v>
      </c>
      <c r="B4406" s="31" t="s">
        <v>2657</v>
      </c>
      <c r="C4406" s="31" t="s">
        <v>2406</v>
      </c>
      <c r="D4406" s="41">
        <v>5.74</v>
      </c>
      <c r="E4406" s="31" t="s">
        <v>2407</v>
      </c>
      <c r="F4406" s="35" t="str">
        <f>INDEX('Crosswalk Particulates'!$B:$B,MATCH('2017 EPA Data'!A4406,'Crosswalk Particulates'!$A:$A,0))</f>
        <v>process-other-industry</v>
      </c>
      <c r="G4406" s="39">
        <f>INDEX('Crosswalk Particulates'!$E:$E,MATCH('2017 EPA Data'!$B4406,'Crosswalk Particulates'!$D:$D,0))</f>
        <v>0</v>
      </c>
      <c r="H4406" s="50">
        <f t="shared" si="68"/>
        <v>0</v>
      </c>
    </row>
    <row r="4407" spans="1:8" hidden="1">
      <c r="A4407" s="31" t="s">
        <v>2489</v>
      </c>
      <c r="B4407" s="31" t="s">
        <v>2532</v>
      </c>
      <c r="C4407" s="31" t="s">
        <v>2406</v>
      </c>
      <c r="D4407" s="41">
        <v>5.7247424312868</v>
      </c>
      <c r="E4407" s="31" t="s">
        <v>2407</v>
      </c>
      <c r="F4407" s="35" t="str">
        <f>INDEX('Crosswalk Particulates'!$B:$B,MATCH('2017 EPA Data'!A4407,'Crosswalk Particulates'!$A:$A,0))</f>
        <v>industry-fuel-biomass</v>
      </c>
      <c r="G4407" s="39">
        <f>INDEX('Crosswalk Particulates'!$E:$E,MATCH('2017 EPA Data'!$B4407,'Crosswalk Particulates'!$D:$D,0))</f>
        <v>0</v>
      </c>
      <c r="H4407" s="50">
        <f t="shared" si="68"/>
        <v>0</v>
      </c>
    </row>
    <row r="4408" spans="1:8" hidden="1">
      <c r="A4408" s="31" t="s">
        <v>2612</v>
      </c>
      <c r="B4408" s="31" t="s">
        <v>2621</v>
      </c>
      <c r="D4408" s="41">
        <v>5.7198357299011251</v>
      </c>
      <c r="E4408" s="31" t="s">
        <v>2411</v>
      </c>
      <c r="F4408" s="35" t="str">
        <f>INDEX('Crosswalk Particulates'!$B:$B,MATCH('2017 EPA Data'!A4408,'Crosswalk Particulates'!$A:$A,0))</f>
        <v>Residential Buildings Sector</v>
      </c>
      <c r="G4408" s="39">
        <f>INDEX('Crosswalk Particulates'!$E:$E,MATCH('2017 EPA Data'!$B4408,'Crosswalk Particulates'!$D:$D,0))</f>
        <v>0</v>
      </c>
      <c r="H4408" s="50">
        <f t="shared" si="68"/>
        <v>5188953.8604395548</v>
      </c>
    </row>
    <row r="4409" spans="1:8" hidden="1">
      <c r="A4409" s="31" t="s">
        <v>2521</v>
      </c>
      <c r="B4409" s="31" t="s">
        <v>2503</v>
      </c>
      <c r="C4409" s="31" t="s">
        <v>2406</v>
      </c>
      <c r="D4409" s="41">
        <v>5.7102324869266958</v>
      </c>
      <c r="E4409" s="31" t="s">
        <v>2407</v>
      </c>
      <c r="F4409" s="35" t="str">
        <f>INDEX('Crosswalk Particulates'!$B:$B,MATCH('2017 EPA Data'!A4409,'Crosswalk Particulates'!$A:$A,0))</f>
        <v>industry-fuel-other</v>
      </c>
      <c r="G4409" s="39">
        <f>INDEX('Crosswalk Particulates'!$E:$E,MATCH('2017 EPA Data'!$B4409,'Crosswalk Particulates'!$D:$D,0))</f>
        <v>0</v>
      </c>
      <c r="H4409" s="50">
        <f t="shared" si="68"/>
        <v>0</v>
      </c>
    </row>
    <row r="4410" spans="1:8" hidden="1">
      <c r="A4410" s="31" t="s">
        <v>2444</v>
      </c>
      <c r="B4410" s="31" t="s">
        <v>2534</v>
      </c>
      <c r="C4410" s="31" t="s">
        <v>2406</v>
      </c>
      <c r="D4410" s="41">
        <v>5.67</v>
      </c>
      <c r="E4410" s="31" t="s">
        <v>2407</v>
      </c>
      <c r="F4410" s="35" t="str">
        <f>INDEX('Crosswalk Particulates'!$B:$B,MATCH('2017 EPA Data'!A4410,'Crosswalk Particulates'!$A:$A,0))</f>
        <v>process-other-industry</v>
      </c>
      <c r="G4410" s="39">
        <f>INDEX('Crosswalk Particulates'!$E:$E,MATCH('2017 EPA Data'!$B4410,'Crosswalk Particulates'!$D:$D,0))</f>
        <v>0</v>
      </c>
      <c r="H4410" s="50">
        <f t="shared" si="68"/>
        <v>0</v>
      </c>
    </row>
    <row r="4411" spans="1:8" hidden="1">
      <c r="A4411" s="31" t="s">
        <v>2553</v>
      </c>
      <c r="B4411" s="31" t="s">
        <v>2502</v>
      </c>
      <c r="C4411" s="31" t="s">
        <v>2406</v>
      </c>
      <c r="D4411" s="41">
        <v>5.6689999999999996</v>
      </c>
      <c r="E4411" s="31" t="s">
        <v>2407</v>
      </c>
      <c r="F4411" s="35" t="str">
        <f>INDEX('Crosswalk Particulates'!$B:$B,MATCH('2017 EPA Data'!A4411,'Crosswalk Particulates'!$A:$A,0))</f>
        <v>Commercial Buildings Sector</v>
      </c>
      <c r="G4411" s="39">
        <f>INDEX('Crosswalk Particulates'!$E:$E,MATCH('2017 EPA Data'!$B4411,'Crosswalk Particulates'!$D:$D,0))</f>
        <v>0</v>
      </c>
      <c r="H4411" s="50">
        <f t="shared" si="68"/>
        <v>0</v>
      </c>
    </row>
    <row r="4412" spans="1:8" hidden="1">
      <c r="A4412" s="31" t="s">
        <v>2481</v>
      </c>
      <c r="B4412" s="31" t="s">
        <v>2677</v>
      </c>
      <c r="C4412" s="31" t="s">
        <v>2406</v>
      </c>
      <c r="D4412" s="41">
        <v>5.6285990000000004</v>
      </c>
      <c r="E4412" s="31" t="s">
        <v>2407</v>
      </c>
      <c r="F4412" s="35" t="str">
        <f>INDEX('Crosswalk Particulates'!$B:$B,MATCH('2017 EPA Data'!A4412,'Crosswalk Particulates'!$A:$A,0))</f>
        <v>process-ngps-industry</v>
      </c>
      <c r="G4412" s="39">
        <f>INDEX('Crosswalk Particulates'!$E:$E,MATCH('2017 EPA Data'!$B4412,'Crosswalk Particulates'!$D:$D,0))</f>
        <v>0</v>
      </c>
      <c r="H4412" s="50">
        <f t="shared" si="68"/>
        <v>0</v>
      </c>
    </row>
    <row r="4413" spans="1:8" hidden="1">
      <c r="A4413" s="31" t="s">
        <v>2440</v>
      </c>
      <c r="B4413" s="31" t="s">
        <v>2573</v>
      </c>
      <c r="C4413" s="31" t="s">
        <v>2406</v>
      </c>
      <c r="D4413" s="41">
        <v>5.612152</v>
      </c>
      <c r="E4413" s="31" t="s">
        <v>2407</v>
      </c>
      <c r="F4413" s="35" t="str">
        <f>INDEX('Crosswalk Particulates'!$B:$B,MATCH('2017 EPA Data'!A4413,'Crosswalk Particulates'!$A:$A,0))</f>
        <v>industry-fuel-natural gas</v>
      </c>
      <c r="G4413" s="39">
        <f>INDEX('Crosswalk Particulates'!$E:$E,MATCH('2017 EPA Data'!$B4413,'Crosswalk Particulates'!$D:$D,0))</f>
        <v>0</v>
      </c>
      <c r="H4413" s="50">
        <f t="shared" si="68"/>
        <v>0</v>
      </c>
    </row>
    <row r="4414" spans="1:8" hidden="1">
      <c r="A4414" s="31" t="s">
        <v>2553</v>
      </c>
      <c r="B4414" s="31" t="s">
        <v>2422</v>
      </c>
      <c r="C4414" s="31" t="s">
        <v>2406</v>
      </c>
      <c r="D4414" s="41">
        <v>5.5579999999999998</v>
      </c>
      <c r="E4414" s="31" t="s">
        <v>2407</v>
      </c>
      <c r="F4414" s="35" t="str">
        <f>INDEX('Crosswalk Particulates'!$B:$B,MATCH('2017 EPA Data'!A4414,'Crosswalk Particulates'!$A:$A,0))</f>
        <v>Commercial Buildings Sector</v>
      </c>
      <c r="G4414" s="39">
        <f>INDEX('Crosswalk Particulates'!$E:$E,MATCH('2017 EPA Data'!$B4414,'Crosswalk Particulates'!$D:$D,0))</f>
        <v>0</v>
      </c>
      <c r="H4414" s="50">
        <f t="shared" si="68"/>
        <v>0</v>
      </c>
    </row>
    <row r="4415" spans="1:8" hidden="1">
      <c r="A4415" s="31" t="s">
        <v>2436</v>
      </c>
      <c r="B4415" s="31" t="s">
        <v>2509</v>
      </c>
      <c r="C4415" s="31" t="s">
        <v>2406</v>
      </c>
      <c r="D4415" s="41">
        <v>5.5192382484899998</v>
      </c>
      <c r="E4415" s="31" t="s">
        <v>2407</v>
      </c>
      <c r="F4415" s="35" t="str">
        <f>INDEX('Crosswalk Particulates'!$B:$B,MATCH('2017 EPA Data'!A4415,'Crosswalk Particulates'!$A:$A,0))</f>
        <v>process-other-industry</v>
      </c>
      <c r="G4415" s="39">
        <f>INDEX('Crosswalk Particulates'!$E:$E,MATCH('2017 EPA Data'!$B4415,'Crosswalk Particulates'!$D:$D,0))</f>
        <v>0</v>
      </c>
      <c r="H4415" s="50">
        <f t="shared" si="68"/>
        <v>0</v>
      </c>
    </row>
    <row r="4416" spans="1:8" hidden="1">
      <c r="A4416" s="31" t="s">
        <v>2444</v>
      </c>
      <c r="B4416" s="31" t="s">
        <v>2511</v>
      </c>
      <c r="C4416" s="31" t="s">
        <v>2512</v>
      </c>
      <c r="D4416" s="41">
        <v>5.4876538400000001</v>
      </c>
      <c r="E4416" s="31" t="s">
        <v>2407</v>
      </c>
      <c r="F4416" s="35" t="str">
        <f>INDEX('Crosswalk Particulates'!$B:$B,MATCH('2017 EPA Data'!A4416,'Crosswalk Particulates'!$A:$A,0))</f>
        <v>process-other-industry</v>
      </c>
      <c r="G4416" s="39">
        <f>INDEX('Crosswalk Particulates'!$E:$E,MATCH('2017 EPA Data'!$B4416,'Crosswalk Particulates'!$D:$D,0))</f>
        <v>0</v>
      </c>
      <c r="H4416" s="50">
        <f t="shared" si="68"/>
        <v>0</v>
      </c>
    </row>
    <row r="4417" spans="1:8" hidden="1">
      <c r="A4417" s="31" t="s">
        <v>2508</v>
      </c>
      <c r="B4417" s="31" t="s">
        <v>2643</v>
      </c>
      <c r="C4417" s="31" t="s">
        <v>2406</v>
      </c>
      <c r="D4417" s="41">
        <v>5.4859099999999996</v>
      </c>
      <c r="E4417" s="31" t="s">
        <v>2407</v>
      </c>
      <c r="F4417" s="35" t="str">
        <f>INDEX('Crosswalk Particulates'!$B:$B,MATCH('2017 EPA Data'!A4417,'Crosswalk Particulates'!$A:$A,0))</f>
        <v>process-iron and steel-industry</v>
      </c>
      <c r="G4417" s="39">
        <f>INDEX('Crosswalk Particulates'!$E:$E,MATCH('2017 EPA Data'!$B4417,'Crosswalk Particulates'!$D:$D,0))</f>
        <v>0</v>
      </c>
      <c r="H4417" s="50">
        <f t="shared" si="68"/>
        <v>0</v>
      </c>
    </row>
    <row r="4418" spans="1:8" hidden="1">
      <c r="A4418" s="31" t="s">
        <v>2520</v>
      </c>
      <c r="B4418" s="31" t="s">
        <v>2652</v>
      </c>
      <c r="C4418" s="31" t="s">
        <v>2406</v>
      </c>
      <c r="D4418" s="41">
        <v>5.485452997866</v>
      </c>
      <c r="E4418" s="31" t="s">
        <v>2407</v>
      </c>
      <c r="F4418" s="35" t="str">
        <f>INDEX('Crosswalk Particulates'!$B:$B,MATCH('2017 EPA Data'!A4418,'Crosswalk Particulates'!$A:$A,0))</f>
        <v>Residential Buildings Sector</v>
      </c>
      <c r="G4418" s="39">
        <f>INDEX('Crosswalk Particulates'!$E:$E,MATCH('2017 EPA Data'!$B4418,'Crosswalk Particulates'!$D:$D,0))</f>
        <v>0</v>
      </c>
      <c r="H4418" s="50">
        <f t="shared" si="68"/>
        <v>0</v>
      </c>
    </row>
    <row r="4419" spans="1:8" hidden="1">
      <c r="A4419" s="31" t="s">
        <v>2454</v>
      </c>
      <c r="B4419" s="31" t="s">
        <v>2437</v>
      </c>
      <c r="C4419" s="31" t="s">
        <v>2406</v>
      </c>
      <c r="D4419" s="41">
        <v>5.4751859999999999</v>
      </c>
      <c r="E4419" s="31" t="s">
        <v>2407</v>
      </c>
      <c r="F4419" s="35" t="str">
        <f>INDEX('Crosswalk Particulates'!$B:$B,MATCH('2017 EPA Data'!A4419,'Crosswalk Particulates'!$A:$A,0))</f>
        <v>Electricity Sector</v>
      </c>
      <c r="G4419" s="39">
        <f>INDEX('Crosswalk Particulates'!$E:$E,MATCH('2017 EPA Data'!$B4419,'Crosswalk Particulates'!$D:$D,0))</f>
        <v>0</v>
      </c>
      <c r="H4419" s="50">
        <f t="shared" si="68"/>
        <v>0</v>
      </c>
    </row>
    <row r="4420" spans="1:8" hidden="1">
      <c r="A4420" s="31" t="s">
        <v>2553</v>
      </c>
      <c r="B4420" s="31" t="s">
        <v>2525</v>
      </c>
      <c r="C4420" s="31" t="s">
        <v>2406</v>
      </c>
      <c r="D4420" s="41">
        <v>5.4651682504433214</v>
      </c>
      <c r="E4420" s="31" t="s">
        <v>2407</v>
      </c>
      <c r="F4420" s="35" t="str">
        <f>INDEX('Crosswalk Particulates'!$B:$B,MATCH('2017 EPA Data'!A4420,'Crosswalk Particulates'!$A:$A,0))</f>
        <v>Commercial Buildings Sector</v>
      </c>
      <c r="G4420" s="39">
        <f>INDEX('Crosswalk Particulates'!$E:$E,MATCH('2017 EPA Data'!$B4420,'Crosswalk Particulates'!$D:$D,0))</f>
        <v>0</v>
      </c>
      <c r="H4420" s="50">
        <f t="shared" ref="H4420:H4483" si="69">IF(E4420="TON",D4420/metricton_to_shortton,0)*10^6</f>
        <v>0</v>
      </c>
    </row>
    <row r="4421" spans="1:8" hidden="1">
      <c r="A4421" s="31" t="s">
        <v>2553</v>
      </c>
      <c r="B4421" s="31" t="s">
        <v>2550</v>
      </c>
      <c r="C4421" s="31" t="s">
        <v>2406</v>
      </c>
      <c r="D4421" s="41">
        <v>5.46</v>
      </c>
      <c r="E4421" s="31" t="s">
        <v>2407</v>
      </c>
      <c r="F4421" s="35" t="str">
        <f>INDEX('Crosswalk Particulates'!$B:$B,MATCH('2017 EPA Data'!A4421,'Crosswalk Particulates'!$A:$A,0))</f>
        <v>Commercial Buildings Sector</v>
      </c>
      <c r="G4421" s="39">
        <f>INDEX('Crosswalk Particulates'!$E:$E,MATCH('2017 EPA Data'!$B4421,'Crosswalk Particulates'!$D:$D,0))</f>
        <v>0</v>
      </c>
      <c r="H4421" s="50">
        <f t="shared" si="69"/>
        <v>0</v>
      </c>
    </row>
    <row r="4422" spans="1:8" hidden="1">
      <c r="A4422" s="31" t="s">
        <v>2471</v>
      </c>
      <c r="B4422" s="31" t="s">
        <v>2528</v>
      </c>
      <c r="C4422" s="31" t="s">
        <v>2406</v>
      </c>
      <c r="D4422" s="41">
        <v>5.46</v>
      </c>
      <c r="E4422" s="31" t="s">
        <v>2407</v>
      </c>
      <c r="F4422" s="35" t="str">
        <f>INDEX('Crosswalk Particulates'!$B:$B,MATCH('2017 EPA Data'!A4422,'Crosswalk Particulates'!$A:$A,0))</f>
        <v>Commercial Buildings Sector</v>
      </c>
      <c r="G4422" s="39">
        <f>INDEX('Crosswalk Particulates'!$E:$E,MATCH('2017 EPA Data'!$B4422,'Crosswalk Particulates'!$D:$D,0))</f>
        <v>0</v>
      </c>
      <c r="H4422" s="50">
        <f t="shared" si="69"/>
        <v>0</v>
      </c>
    </row>
    <row r="4423" spans="1:8" hidden="1">
      <c r="A4423" s="31" t="s">
        <v>2508</v>
      </c>
      <c r="B4423" s="31" t="s">
        <v>2453</v>
      </c>
      <c r="C4423" s="31" t="s">
        <v>2406</v>
      </c>
      <c r="D4423" s="41">
        <v>5.4219999999999997</v>
      </c>
      <c r="E4423" s="31" t="s">
        <v>2407</v>
      </c>
      <c r="F4423" s="35" t="str">
        <f>INDEX('Crosswalk Particulates'!$B:$B,MATCH('2017 EPA Data'!A4423,'Crosswalk Particulates'!$A:$A,0))</f>
        <v>process-iron and steel-industry</v>
      </c>
      <c r="G4423" s="39">
        <f>INDEX('Crosswalk Particulates'!$E:$E,MATCH('2017 EPA Data'!$B4423,'Crosswalk Particulates'!$D:$D,0))</f>
        <v>0</v>
      </c>
      <c r="H4423" s="50">
        <f t="shared" si="69"/>
        <v>0</v>
      </c>
    </row>
    <row r="4424" spans="1:8" hidden="1">
      <c r="A4424" s="31" t="s">
        <v>2581</v>
      </c>
      <c r="B4424" s="31" t="s">
        <v>2664</v>
      </c>
      <c r="C4424" s="31" t="s">
        <v>2406</v>
      </c>
      <c r="D4424" s="41">
        <v>5.418317795495331</v>
      </c>
      <c r="E4424" s="31" t="s">
        <v>2407</v>
      </c>
      <c r="F4424" s="35" t="str">
        <f>INDEX('Crosswalk Particulates'!$B:$B,MATCH('2017 EPA Data'!A4424,'Crosswalk Particulates'!$A:$A,0))</f>
        <v>Residential Buildings Sector</v>
      </c>
      <c r="G4424" s="39">
        <f>INDEX('Crosswalk Particulates'!$E:$E,MATCH('2017 EPA Data'!$B4424,'Crosswalk Particulates'!$D:$D,0))</f>
        <v>0</v>
      </c>
      <c r="H4424" s="50">
        <f t="shared" si="69"/>
        <v>0</v>
      </c>
    </row>
    <row r="4425" spans="1:8" hidden="1">
      <c r="A4425" s="31" t="s">
        <v>2416</v>
      </c>
      <c r="B4425" s="31" t="s">
        <v>2617</v>
      </c>
      <c r="C4425" s="31" t="s">
        <v>2406</v>
      </c>
      <c r="D4425" s="41">
        <v>5.4000008739307379</v>
      </c>
      <c r="E4425" s="31" t="s">
        <v>2407</v>
      </c>
      <c r="F4425" s="35" t="str">
        <f>INDEX('Crosswalk Particulates'!$B:$B,MATCH('2017 EPA Data'!A4425,'Crosswalk Particulates'!$A:$A,0))</f>
        <v>Transportation Sector</v>
      </c>
      <c r="G4425" s="39">
        <f>INDEX('Crosswalk Particulates'!$E:$E,MATCH('2017 EPA Data'!$B4425,'Crosswalk Particulates'!$D:$D,0))</f>
        <v>0</v>
      </c>
      <c r="H4425" s="50">
        <f t="shared" si="69"/>
        <v>0</v>
      </c>
    </row>
    <row r="4426" spans="1:8" hidden="1">
      <c r="A4426" s="31" t="s">
        <v>2448</v>
      </c>
      <c r="B4426" s="31" t="s">
        <v>2616</v>
      </c>
      <c r="C4426" s="31" t="s">
        <v>2406</v>
      </c>
      <c r="D4426" s="41">
        <v>5.3995181269567585</v>
      </c>
      <c r="E4426" s="31" t="s">
        <v>2407</v>
      </c>
      <c r="F4426" s="35" t="str">
        <f>INDEX('Crosswalk Particulates'!$B:$B,MATCH('2017 EPA Data'!A4426,'Crosswalk Particulates'!$A:$A,0))</f>
        <v>process-waste-industry</v>
      </c>
      <c r="G4426" s="39">
        <f>INDEX('Crosswalk Particulates'!$E:$E,MATCH('2017 EPA Data'!$B4426,'Crosswalk Particulates'!$D:$D,0))</f>
        <v>0</v>
      </c>
      <c r="H4426" s="50">
        <f t="shared" si="69"/>
        <v>0</v>
      </c>
    </row>
    <row r="4427" spans="1:8" hidden="1">
      <c r="A4427" s="31" t="s">
        <v>2442</v>
      </c>
      <c r="B4427" s="31" t="s">
        <v>2647</v>
      </c>
      <c r="C4427" s="31" t="s">
        <v>2406</v>
      </c>
      <c r="D4427" s="41">
        <v>5.3205</v>
      </c>
      <c r="E4427" s="31" t="s">
        <v>2407</v>
      </c>
      <c r="F4427" s="35" t="str">
        <f>INDEX('Crosswalk Particulates'!$B:$B,MATCH('2017 EPA Data'!A4427,'Crosswalk Particulates'!$A:$A,0))</f>
        <v>process-other-industry</v>
      </c>
      <c r="G4427" s="39">
        <f>INDEX('Crosswalk Particulates'!$E:$E,MATCH('2017 EPA Data'!$B4427,'Crosswalk Particulates'!$D:$D,0))</f>
        <v>0</v>
      </c>
      <c r="H4427" s="50">
        <f t="shared" si="69"/>
        <v>0</v>
      </c>
    </row>
    <row r="4428" spans="1:8" hidden="1">
      <c r="A4428" s="31" t="s">
        <v>2558</v>
      </c>
      <c r="B4428" s="31" t="s">
        <v>2652</v>
      </c>
      <c r="C4428" s="31" t="s">
        <v>2406</v>
      </c>
      <c r="D4428" s="41">
        <v>5.3001569252843996</v>
      </c>
      <c r="E4428" s="31" t="s">
        <v>2407</v>
      </c>
      <c r="F4428" s="35" t="str">
        <f>INDEX('Crosswalk Particulates'!$B:$B,MATCH('2017 EPA Data'!A4428,'Crosswalk Particulates'!$A:$A,0))</f>
        <v>Commercial Buildings Sector</v>
      </c>
      <c r="G4428" s="39">
        <f>INDEX('Crosswalk Particulates'!$E:$E,MATCH('2017 EPA Data'!$B4428,'Crosswalk Particulates'!$D:$D,0))</f>
        <v>0</v>
      </c>
      <c r="H4428" s="50">
        <f t="shared" si="69"/>
        <v>0</v>
      </c>
    </row>
    <row r="4429" spans="1:8" hidden="1">
      <c r="A4429" s="31" t="s">
        <v>2554</v>
      </c>
      <c r="B4429" s="31" t="s">
        <v>2626</v>
      </c>
      <c r="C4429" s="31" t="s">
        <v>2406</v>
      </c>
      <c r="D4429" s="41">
        <v>5.2938678449852352</v>
      </c>
      <c r="E4429" s="31" t="s">
        <v>2407</v>
      </c>
      <c r="F4429" s="35" t="str">
        <f>INDEX('Crosswalk Particulates'!$B:$B,MATCH('2017 EPA Data'!A4429,'Crosswalk Particulates'!$A:$A,0))</f>
        <v>Commercial Buildings Sector</v>
      </c>
      <c r="G4429" s="39">
        <f>INDEX('Crosswalk Particulates'!$E:$E,MATCH('2017 EPA Data'!$B4429,'Crosswalk Particulates'!$D:$D,0))</f>
        <v>0</v>
      </c>
      <c r="H4429" s="50">
        <f t="shared" si="69"/>
        <v>0</v>
      </c>
    </row>
    <row r="4430" spans="1:8" hidden="1">
      <c r="A4430" s="31" t="s">
        <v>2461</v>
      </c>
      <c r="B4430" s="31" t="s">
        <v>2539</v>
      </c>
      <c r="C4430" s="31" t="s">
        <v>2406</v>
      </c>
      <c r="D4430" s="41">
        <v>5.2797671560000001</v>
      </c>
      <c r="E4430" s="31" t="s">
        <v>2407</v>
      </c>
      <c r="F4430" s="35" t="str">
        <f>INDEX('Crosswalk Particulates'!$B:$B,MATCH('2017 EPA Data'!A4430,'Crosswalk Particulates'!$A:$A,0))</f>
        <v>process-other-industry</v>
      </c>
      <c r="G4430" s="39">
        <f>INDEX('Crosswalk Particulates'!$E:$E,MATCH('2017 EPA Data'!$B4430,'Crosswalk Particulates'!$D:$D,0))</f>
        <v>0</v>
      </c>
      <c r="H4430" s="50">
        <f t="shared" si="69"/>
        <v>0</v>
      </c>
    </row>
    <row r="4431" spans="1:8" hidden="1">
      <c r="A4431" s="31" t="s">
        <v>2491</v>
      </c>
      <c r="B4431" s="31" t="s">
        <v>2594</v>
      </c>
      <c r="C4431" s="31" t="s">
        <v>2406</v>
      </c>
      <c r="D4431" s="41">
        <v>5.2512340000000002</v>
      </c>
      <c r="E4431" s="31" t="s">
        <v>2407</v>
      </c>
      <c r="F4431" s="35" t="str">
        <f>INDEX('Crosswalk Particulates'!$B:$B,MATCH('2017 EPA Data'!A4431,'Crosswalk Particulates'!$A:$A,0))</f>
        <v>process-other-industry</v>
      </c>
      <c r="G4431" s="39">
        <f>INDEX('Crosswalk Particulates'!$E:$E,MATCH('2017 EPA Data'!$B4431,'Crosswalk Particulates'!$D:$D,0))</f>
        <v>0</v>
      </c>
      <c r="H4431" s="50">
        <f t="shared" si="69"/>
        <v>0</v>
      </c>
    </row>
    <row r="4432" spans="1:8" hidden="1">
      <c r="A4432" s="31" t="s">
        <v>2554</v>
      </c>
      <c r="B4432" s="31" t="s">
        <v>2562</v>
      </c>
      <c r="C4432" s="31" t="s">
        <v>2406</v>
      </c>
      <c r="D4432" s="41">
        <v>5.2282804737896003</v>
      </c>
      <c r="E4432" s="31" t="s">
        <v>2407</v>
      </c>
      <c r="F4432" s="35" t="str">
        <f>INDEX('Crosswalk Particulates'!$B:$B,MATCH('2017 EPA Data'!A4432,'Crosswalk Particulates'!$A:$A,0))</f>
        <v>Commercial Buildings Sector</v>
      </c>
      <c r="G4432" s="39">
        <f>INDEX('Crosswalk Particulates'!$E:$E,MATCH('2017 EPA Data'!$B4432,'Crosswalk Particulates'!$D:$D,0))</f>
        <v>0</v>
      </c>
      <c r="H4432" s="50">
        <f t="shared" si="69"/>
        <v>0</v>
      </c>
    </row>
    <row r="4433" spans="1:8" hidden="1">
      <c r="A4433" s="31" t="s">
        <v>2553</v>
      </c>
      <c r="B4433" s="31" t="s">
        <v>2664</v>
      </c>
      <c r="C4433" s="31" t="s">
        <v>2406</v>
      </c>
      <c r="D4433" s="41">
        <v>5.2010417278433616</v>
      </c>
      <c r="E4433" s="31" t="s">
        <v>2407</v>
      </c>
      <c r="F4433" s="35" t="str">
        <f>INDEX('Crosswalk Particulates'!$B:$B,MATCH('2017 EPA Data'!A4433,'Crosswalk Particulates'!$A:$A,0))</f>
        <v>Commercial Buildings Sector</v>
      </c>
      <c r="G4433" s="39">
        <f>INDEX('Crosswalk Particulates'!$E:$E,MATCH('2017 EPA Data'!$B4433,'Crosswalk Particulates'!$D:$D,0))</f>
        <v>0</v>
      </c>
      <c r="H4433" s="50">
        <f t="shared" si="69"/>
        <v>0</v>
      </c>
    </row>
    <row r="4434" spans="1:8" hidden="1">
      <c r="A4434" s="31" t="s">
        <v>2507</v>
      </c>
      <c r="B4434" s="31" t="s">
        <v>2460</v>
      </c>
      <c r="C4434" s="31" t="s">
        <v>2406</v>
      </c>
      <c r="D4434" s="41">
        <v>5.2</v>
      </c>
      <c r="E4434" s="31" t="s">
        <v>2407</v>
      </c>
      <c r="F4434" s="35" t="str">
        <f>INDEX('Crosswalk Particulates'!$B:$B,MATCH('2017 EPA Data'!A4434,'Crosswalk Particulates'!$A:$A,0))</f>
        <v>Other-EPA</v>
      </c>
      <c r="G4434" s="39">
        <f>INDEX('Crosswalk Particulates'!$E:$E,MATCH('2017 EPA Data'!$B4434,'Crosswalk Particulates'!$D:$D,0))</f>
        <v>0</v>
      </c>
      <c r="H4434" s="50">
        <f t="shared" si="69"/>
        <v>0</v>
      </c>
    </row>
    <row r="4435" spans="1:8" hidden="1">
      <c r="A4435" s="31" t="s">
        <v>2436</v>
      </c>
      <c r="B4435" s="31" t="s">
        <v>2621</v>
      </c>
      <c r="D4435" s="41">
        <v>5.1790144706617358</v>
      </c>
      <c r="E4435" s="31" t="s">
        <v>2411</v>
      </c>
      <c r="F4435" s="35" t="str">
        <f>INDEX('Crosswalk Particulates'!$B:$B,MATCH('2017 EPA Data'!A4435,'Crosswalk Particulates'!$A:$A,0))</f>
        <v>process-other-industry</v>
      </c>
      <c r="G4435" s="39">
        <f>INDEX('Crosswalk Particulates'!$E:$E,MATCH('2017 EPA Data'!$B4435,'Crosswalk Particulates'!$D:$D,0))</f>
        <v>0</v>
      </c>
      <c r="H4435" s="50">
        <f t="shared" si="69"/>
        <v>4698328.4835134726</v>
      </c>
    </row>
    <row r="4436" spans="1:8" hidden="1">
      <c r="A4436" s="31" t="s">
        <v>2448</v>
      </c>
      <c r="B4436" s="31" t="s">
        <v>2646</v>
      </c>
      <c r="C4436" s="31" t="s">
        <v>2406</v>
      </c>
      <c r="D4436" s="41">
        <v>5.1520000000000001</v>
      </c>
      <c r="E4436" s="31" t="s">
        <v>2407</v>
      </c>
      <c r="F4436" s="35" t="str">
        <f>INDEX('Crosswalk Particulates'!$B:$B,MATCH('2017 EPA Data'!A4436,'Crosswalk Particulates'!$A:$A,0))</f>
        <v>process-waste-industry</v>
      </c>
      <c r="G4436" s="39">
        <f>INDEX('Crosswalk Particulates'!$E:$E,MATCH('2017 EPA Data'!$B4436,'Crosswalk Particulates'!$D:$D,0))</f>
        <v>0</v>
      </c>
      <c r="H4436" s="50">
        <f t="shared" si="69"/>
        <v>0</v>
      </c>
    </row>
    <row r="4437" spans="1:8" hidden="1">
      <c r="A4437" s="31" t="s">
        <v>2558</v>
      </c>
      <c r="B4437" s="31" t="s">
        <v>2604</v>
      </c>
      <c r="C4437" s="31" t="s">
        <v>2406</v>
      </c>
      <c r="D4437" s="41">
        <v>5.1501038517601998</v>
      </c>
      <c r="E4437" s="31" t="s">
        <v>2407</v>
      </c>
      <c r="F4437" s="35" t="str">
        <f>INDEX('Crosswalk Particulates'!$B:$B,MATCH('2017 EPA Data'!A4437,'Crosswalk Particulates'!$A:$A,0))</f>
        <v>Commercial Buildings Sector</v>
      </c>
      <c r="G4437" s="39">
        <f>INDEX('Crosswalk Particulates'!$E:$E,MATCH('2017 EPA Data'!$B4437,'Crosswalk Particulates'!$D:$D,0))</f>
        <v>0</v>
      </c>
      <c r="H4437" s="50">
        <f t="shared" si="69"/>
        <v>0</v>
      </c>
    </row>
    <row r="4438" spans="1:8" hidden="1">
      <c r="A4438" s="31" t="s">
        <v>2489</v>
      </c>
      <c r="B4438" s="31" t="s">
        <v>2515</v>
      </c>
      <c r="C4438" s="31" t="s">
        <v>2406</v>
      </c>
      <c r="D4438" s="41">
        <v>5.1283763528654003</v>
      </c>
      <c r="E4438" s="31" t="s">
        <v>2407</v>
      </c>
      <c r="F4438" s="35" t="str">
        <f>INDEX('Crosswalk Particulates'!$B:$B,MATCH('2017 EPA Data'!A4438,'Crosswalk Particulates'!$A:$A,0))</f>
        <v>industry-fuel-biomass</v>
      </c>
      <c r="G4438" s="39">
        <f>INDEX('Crosswalk Particulates'!$E:$E,MATCH('2017 EPA Data'!$B4438,'Crosswalk Particulates'!$D:$D,0))</f>
        <v>0</v>
      </c>
      <c r="H4438" s="50">
        <f t="shared" si="69"/>
        <v>0</v>
      </c>
    </row>
    <row r="4439" spans="1:8" hidden="1">
      <c r="A4439" s="31" t="s">
        <v>2448</v>
      </c>
      <c r="B4439" s="31" t="s">
        <v>2731</v>
      </c>
      <c r="C4439" s="31" t="s">
        <v>2406</v>
      </c>
      <c r="D4439" s="41">
        <v>5.1242000000000001</v>
      </c>
      <c r="E4439" s="31" t="s">
        <v>2407</v>
      </c>
      <c r="F4439" s="35" t="str">
        <f>INDEX('Crosswalk Particulates'!$B:$B,MATCH('2017 EPA Data'!A4439,'Crosswalk Particulates'!$A:$A,0))</f>
        <v>process-waste-industry</v>
      </c>
      <c r="G4439" s="39">
        <f>INDEX('Crosswalk Particulates'!$E:$E,MATCH('2017 EPA Data'!$B4439,'Crosswalk Particulates'!$D:$D,0))</f>
        <v>0</v>
      </c>
      <c r="H4439" s="50">
        <f t="shared" si="69"/>
        <v>0</v>
      </c>
    </row>
    <row r="4440" spans="1:8" hidden="1">
      <c r="A4440" s="31" t="s">
        <v>2481</v>
      </c>
      <c r="B4440" s="31" t="s">
        <v>2503</v>
      </c>
      <c r="C4440" s="31" t="s">
        <v>2406</v>
      </c>
      <c r="D4440" s="41">
        <v>5.1150472963039997</v>
      </c>
      <c r="E4440" s="31" t="s">
        <v>2407</v>
      </c>
      <c r="F4440" s="35" t="str">
        <f>INDEX('Crosswalk Particulates'!$B:$B,MATCH('2017 EPA Data'!A4440,'Crosswalk Particulates'!$A:$A,0))</f>
        <v>process-ngps-industry</v>
      </c>
      <c r="G4440" s="39">
        <f>INDEX('Crosswalk Particulates'!$E:$E,MATCH('2017 EPA Data'!$B4440,'Crosswalk Particulates'!$D:$D,0))</f>
        <v>0</v>
      </c>
      <c r="H4440" s="50">
        <f t="shared" si="69"/>
        <v>0</v>
      </c>
    </row>
    <row r="4441" spans="1:8" hidden="1">
      <c r="A4441" s="31" t="s">
        <v>2553</v>
      </c>
      <c r="B4441" s="31" t="s">
        <v>2514</v>
      </c>
      <c r="C4441" s="31" t="s">
        <v>2406</v>
      </c>
      <c r="D4441" s="41">
        <v>5.1103382053418498</v>
      </c>
      <c r="E4441" s="31" t="s">
        <v>2407</v>
      </c>
      <c r="F4441" s="35" t="str">
        <f>INDEX('Crosswalk Particulates'!$B:$B,MATCH('2017 EPA Data'!A4441,'Crosswalk Particulates'!$A:$A,0))</f>
        <v>Commercial Buildings Sector</v>
      </c>
      <c r="G4441" s="39">
        <f>INDEX('Crosswalk Particulates'!$E:$E,MATCH('2017 EPA Data'!$B4441,'Crosswalk Particulates'!$D:$D,0))</f>
        <v>0</v>
      </c>
      <c r="H4441" s="50">
        <f t="shared" si="69"/>
        <v>0</v>
      </c>
    </row>
    <row r="4442" spans="1:8" hidden="1">
      <c r="A4442" s="31" t="s">
        <v>2427</v>
      </c>
      <c r="B4442" s="31" t="s">
        <v>2540</v>
      </c>
      <c r="C4442" s="31" t="s">
        <v>2406</v>
      </c>
      <c r="D4442" s="41">
        <v>5.0783297007665844</v>
      </c>
      <c r="E4442" s="31" t="s">
        <v>2407</v>
      </c>
      <c r="F4442" s="35" t="str">
        <f>INDEX('Crosswalk Particulates'!$B:$B,MATCH('2017 EPA Data'!A4442,'Crosswalk Particulates'!$A:$A,0))</f>
        <v>process-other-industry</v>
      </c>
      <c r="G4442" s="39">
        <f>INDEX('Crosswalk Particulates'!$E:$E,MATCH('2017 EPA Data'!$B4442,'Crosswalk Particulates'!$D:$D,0))</f>
        <v>0</v>
      </c>
      <c r="H4442" s="50">
        <f t="shared" si="69"/>
        <v>0</v>
      </c>
    </row>
    <row r="4443" spans="1:8" hidden="1">
      <c r="A4443" s="31" t="s">
        <v>2471</v>
      </c>
      <c r="B4443" s="31" t="s">
        <v>2672</v>
      </c>
      <c r="C4443" s="31" t="s">
        <v>2406</v>
      </c>
      <c r="D4443" s="41">
        <v>5.07578</v>
      </c>
      <c r="E4443" s="31" t="s">
        <v>2407</v>
      </c>
      <c r="F4443" s="35" t="str">
        <f>INDEX('Crosswalk Particulates'!$B:$B,MATCH('2017 EPA Data'!A4443,'Crosswalk Particulates'!$A:$A,0))</f>
        <v>Commercial Buildings Sector</v>
      </c>
      <c r="G4443" s="39">
        <f>INDEX('Crosswalk Particulates'!$E:$E,MATCH('2017 EPA Data'!$B4443,'Crosswalk Particulates'!$D:$D,0))</f>
        <v>0</v>
      </c>
      <c r="H4443" s="50">
        <f t="shared" si="69"/>
        <v>0</v>
      </c>
    </row>
    <row r="4444" spans="1:8" hidden="1">
      <c r="A4444" s="31" t="s">
        <v>2536</v>
      </c>
      <c r="B4444" s="31" t="s">
        <v>2552</v>
      </c>
      <c r="C4444" s="31" t="s">
        <v>2406</v>
      </c>
      <c r="D4444" s="41">
        <v>5.0735397549999997</v>
      </c>
      <c r="E4444" s="31" t="s">
        <v>2407</v>
      </c>
      <c r="F4444" s="35" t="str">
        <f>INDEX('Crosswalk Particulates'!$B:$B,MATCH('2017 EPA Data'!A4444,'Crosswalk Particulates'!$A:$A,0))</f>
        <v>process-mining-industry</v>
      </c>
      <c r="G4444" s="39">
        <f>INDEX('Crosswalk Particulates'!$E:$E,MATCH('2017 EPA Data'!$B4444,'Crosswalk Particulates'!$D:$D,0))</f>
        <v>0</v>
      </c>
      <c r="H4444" s="50">
        <f t="shared" si="69"/>
        <v>0</v>
      </c>
    </row>
    <row r="4445" spans="1:8" hidden="1">
      <c r="A4445" s="31" t="s">
        <v>2554</v>
      </c>
      <c r="B4445" s="31" t="s">
        <v>2639</v>
      </c>
      <c r="C4445" s="31" t="s">
        <v>2406</v>
      </c>
      <c r="D4445" s="41">
        <v>5.0544779758970702</v>
      </c>
      <c r="E4445" s="31" t="s">
        <v>2407</v>
      </c>
      <c r="F4445" s="35" t="str">
        <f>INDEX('Crosswalk Particulates'!$B:$B,MATCH('2017 EPA Data'!A4445,'Crosswalk Particulates'!$A:$A,0))</f>
        <v>Commercial Buildings Sector</v>
      </c>
      <c r="G4445" s="39">
        <f>INDEX('Crosswalk Particulates'!$E:$E,MATCH('2017 EPA Data'!$B4445,'Crosswalk Particulates'!$D:$D,0))</f>
        <v>0</v>
      </c>
      <c r="H4445" s="50">
        <f t="shared" si="69"/>
        <v>0</v>
      </c>
    </row>
    <row r="4446" spans="1:8" hidden="1">
      <c r="A4446" s="31" t="s">
        <v>2489</v>
      </c>
      <c r="B4446" s="31" t="s">
        <v>2608</v>
      </c>
      <c r="C4446" s="31" t="s">
        <v>2406</v>
      </c>
      <c r="D4446" s="41">
        <v>5.0434720000000004</v>
      </c>
      <c r="E4446" s="31" t="s">
        <v>2407</v>
      </c>
      <c r="F4446" s="35" t="str">
        <f>INDEX('Crosswalk Particulates'!$B:$B,MATCH('2017 EPA Data'!A4446,'Crosswalk Particulates'!$A:$A,0))</f>
        <v>industry-fuel-biomass</v>
      </c>
      <c r="G4446" s="39">
        <f>INDEX('Crosswalk Particulates'!$E:$E,MATCH('2017 EPA Data'!$B4446,'Crosswalk Particulates'!$D:$D,0))</f>
        <v>0</v>
      </c>
      <c r="H4446" s="50">
        <f t="shared" si="69"/>
        <v>0</v>
      </c>
    </row>
    <row r="4447" spans="1:8" hidden="1">
      <c r="A4447" s="31" t="s">
        <v>2442</v>
      </c>
      <c r="B4447" s="31" t="s">
        <v>2562</v>
      </c>
      <c r="C4447" s="31" t="s">
        <v>2406</v>
      </c>
      <c r="D4447" s="41">
        <v>5.0143115839999997</v>
      </c>
      <c r="E4447" s="31" t="s">
        <v>2407</v>
      </c>
      <c r="F4447" s="35" t="str">
        <f>INDEX('Crosswalk Particulates'!$B:$B,MATCH('2017 EPA Data'!A4447,'Crosswalk Particulates'!$A:$A,0))</f>
        <v>process-other-industry</v>
      </c>
      <c r="G4447" s="39">
        <f>INDEX('Crosswalk Particulates'!$E:$E,MATCH('2017 EPA Data'!$B4447,'Crosswalk Particulates'!$D:$D,0))</f>
        <v>0</v>
      </c>
      <c r="H4447" s="50">
        <f t="shared" si="69"/>
        <v>0</v>
      </c>
    </row>
    <row r="4448" spans="1:8" hidden="1">
      <c r="A4448" s="31" t="s">
        <v>2435</v>
      </c>
      <c r="B4448" s="31" t="s">
        <v>2468</v>
      </c>
      <c r="C4448" s="31" t="s">
        <v>2406</v>
      </c>
      <c r="D4448" s="41">
        <v>5</v>
      </c>
      <c r="E4448" s="31" t="s">
        <v>2407</v>
      </c>
      <c r="F4448" s="35" t="str">
        <f>INDEX('Crosswalk Particulates'!$B:$B,MATCH('2017 EPA Data'!A4448,'Crosswalk Particulates'!$A:$A,0))</f>
        <v>process-other-industry</v>
      </c>
      <c r="G4448" s="39">
        <f>INDEX('Crosswalk Particulates'!$E:$E,MATCH('2017 EPA Data'!$B4448,'Crosswalk Particulates'!$D:$D,0))</f>
        <v>0</v>
      </c>
      <c r="H4448" s="50">
        <f t="shared" si="69"/>
        <v>0</v>
      </c>
    </row>
    <row r="4449" spans="1:8" hidden="1">
      <c r="A4449" s="31" t="s">
        <v>2408</v>
      </c>
      <c r="B4449" s="31" t="s">
        <v>2691</v>
      </c>
      <c r="C4449" s="31" t="s">
        <v>2406</v>
      </c>
      <c r="D4449" s="41">
        <v>5</v>
      </c>
      <c r="E4449" s="31" t="s">
        <v>2407</v>
      </c>
      <c r="F4449" s="35" t="str">
        <f>INDEX('Crosswalk Particulates'!$B:$B,MATCH('2017 EPA Data'!A4449,'Crosswalk Particulates'!$A:$A,0))</f>
        <v>process-other-industry</v>
      </c>
      <c r="G4449" s="39">
        <f>INDEX('Crosswalk Particulates'!$E:$E,MATCH('2017 EPA Data'!$B4449,'Crosswalk Particulates'!$D:$D,0))</f>
        <v>0</v>
      </c>
      <c r="H4449" s="50">
        <f t="shared" si="69"/>
        <v>0</v>
      </c>
    </row>
    <row r="4450" spans="1:8" hidden="1">
      <c r="A4450" s="31" t="s">
        <v>2507</v>
      </c>
      <c r="B4450" s="31" t="s">
        <v>2464</v>
      </c>
      <c r="C4450" s="31" t="s">
        <v>2406</v>
      </c>
      <c r="D4450" s="41">
        <v>5</v>
      </c>
      <c r="E4450" s="31" t="s">
        <v>2407</v>
      </c>
      <c r="F4450" s="35" t="str">
        <f>INDEX('Crosswalk Particulates'!$B:$B,MATCH('2017 EPA Data'!A4450,'Crosswalk Particulates'!$A:$A,0))</f>
        <v>Other-EPA</v>
      </c>
      <c r="G4450" s="39">
        <f>INDEX('Crosswalk Particulates'!$E:$E,MATCH('2017 EPA Data'!$B4450,'Crosswalk Particulates'!$D:$D,0))</f>
        <v>0</v>
      </c>
      <c r="H4450" s="50">
        <f t="shared" si="69"/>
        <v>0</v>
      </c>
    </row>
    <row r="4451" spans="1:8" hidden="1">
      <c r="A4451" s="31" t="s">
        <v>2471</v>
      </c>
      <c r="B4451" s="31" t="s">
        <v>2464</v>
      </c>
      <c r="C4451" s="31" t="s">
        <v>2406</v>
      </c>
      <c r="D4451" s="41">
        <v>5</v>
      </c>
      <c r="E4451" s="31" t="s">
        <v>2407</v>
      </c>
      <c r="F4451" s="35" t="str">
        <f>INDEX('Crosswalk Particulates'!$B:$B,MATCH('2017 EPA Data'!A4451,'Crosswalk Particulates'!$A:$A,0))</f>
        <v>Commercial Buildings Sector</v>
      </c>
      <c r="G4451" s="39">
        <f>INDEX('Crosswalk Particulates'!$E:$E,MATCH('2017 EPA Data'!$B4451,'Crosswalk Particulates'!$D:$D,0))</f>
        <v>0</v>
      </c>
      <c r="H4451" s="50">
        <f t="shared" si="69"/>
        <v>0</v>
      </c>
    </row>
    <row r="4452" spans="1:8" hidden="1">
      <c r="A4452" s="31" t="s">
        <v>2538</v>
      </c>
      <c r="B4452" s="31" t="s">
        <v>2636</v>
      </c>
      <c r="C4452" s="31" t="s">
        <v>2406</v>
      </c>
      <c r="D4452" s="41">
        <v>4.96</v>
      </c>
      <c r="E4452" s="31" t="s">
        <v>2407</v>
      </c>
      <c r="F4452" s="35" t="str">
        <f>INDEX('Crosswalk Particulates'!$B:$B,MATCH('2017 EPA Data'!A4452,'Crosswalk Particulates'!$A:$A,0))</f>
        <v>Electricity Sector</v>
      </c>
      <c r="G4452" s="39">
        <f>INDEX('Crosswalk Particulates'!$E:$E,MATCH('2017 EPA Data'!$B4452,'Crosswalk Particulates'!$D:$D,0))</f>
        <v>0</v>
      </c>
      <c r="H4452" s="50">
        <f t="shared" si="69"/>
        <v>0</v>
      </c>
    </row>
    <row r="4453" spans="1:8" hidden="1">
      <c r="A4453" s="31" t="s">
        <v>2538</v>
      </c>
      <c r="B4453" s="31" t="s">
        <v>2680</v>
      </c>
      <c r="C4453" s="31" t="s">
        <v>2406</v>
      </c>
      <c r="D4453" s="41">
        <v>4.96</v>
      </c>
      <c r="E4453" s="31" t="s">
        <v>2407</v>
      </c>
      <c r="F4453" s="35" t="str">
        <f>INDEX('Crosswalk Particulates'!$B:$B,MATCH('2017 EPA Data'!A4453,'Crosswalk Particulates'!$A:$A,0))</f>
        <v>Electricity Sector</v>
      </c>
      <c r="G4453" s="39">
        <f>INDEX('Crosswalk Particulates'!$E:$E,MATCH('2017 EPA Data'!$B4453,'Crosswalk Particulates'!$D:$D,0))</f>
        <v>0</v>
      </c>
      <c r="H4453" s="50">
        <f t="shared" si="69"/>
        <v>0</v>
      </c>
    </row>
    <row r="4454" spans="1:8" hidden="1">
      <c r="A4454" s="31" t="s">
        <v>2448</v>
      </c>
      <c r="B4454" s="31" t="s">
        <v>2729</v>
      </c>
      <c r="C4454" s="31" t="s">
        <v>2406</v>
      </c>
      <c r="D4454" s="41">
        <v>4.8749000000000002</v>
      </c>
      <c r="E4454" s="31" t="s">
        <v>2407</v>
      </c>
      <c r="F4454" s="35" t="str">
        <f>INDEX('Crosswalk Particulates'!$B:$B,MATCH('2017 EPA Data'!A4454,'Crosswalk Particulates'!$A:$A,0))</f>
        <v>process-waste-industry</v>
      </c>
      <c r="G4454" s="39">
        <f>INDEX('Crosswalk Particulates'!$E:$E,MATCH('2017 EPA Data'!$B4454,'Crosswalk Particulates'!$D:$D,0))</f>
        <v>0</v>
      </c>
      <c r="H4454" s="50">
        <f t="shared" si="69"/>
        <v>0</v>
      </c>
    </row>
    <row r="4455" spans="1:8" hidden="1">
      <c r="A4455" s="31" t="s">
        <v>2481</v>
      </c>
      <c r="B4455" s="31" t="s">
        <v>2586</v>
      </c>
      <c r="C4455" s="31" t="s">
        <v>2406</v>
      </c>
      <c r="D4455" s="41">
        <v>4.8602774999999996</v>
      </c>
      <c r="E4455" s="31" t="s">
        <v>2407</v>
      </c>
      <c r="F4455" s="35" t="str">
        <f>INDEX('Crosswalk Particulates'!$B:$B,MATCH('2017 EPA Data'!A4455,'Crosswalk Particulates'!$A:$A,0))</f>
        <v>process-ngps-industry</v>
      </c>
      <c r="G4455" s="39">
        <f>INDEX('Crosswalk Particulates'!$E:$E,MATCH('2017 EPA Data'!$B4455,'Crosswalk Particulates'!$D:$D,0))</f>
        <v>0</v>
      </c>
      <c r="H4455" s="50">
        <f t="shared" si="69"/>
        <v>0</v>
      </c>
    </row>
    <row r="4456" spans="1:8" hidden="1">
      <c r="A4456" s="31" t="s">
        <v>2470</v>
      </c>
      <c r="B4456" s="31" t="s">
        <v>2584</v>
      </c>
      <c r="C4456" s="31" t="s">
        <v>2406</v>
      </c>
      <c r="D4456" s="41">
        <v>4.8071288248477577</v>
      </c>
      <c r="E4456" s="31" t="s">
        <v>2407</v>
      </c>
      <c r="F4456" s="35" t="str">
        <f>INDEX('Crosswalk Particulates'!$B:$B,MATCH('2017 EPA Data'!A4456,'Crosswalk Particulates'!$A:$A,0))</f>
        <v>Electricity Sector</v>
      </c>
      <c r="G4456" s="39">
        <f>INDEX('Crosswalk Particulates'!$E:$E,MATCH('2017 EPA Data'!$B4456,'Crosswalk Particulates'!$D:$D,0))</f>
        <v>0</v>
      </c>
      <c r="H4456" s="50">
        <f t="shared" si="69"/>
        <v>0</v>
      </c>
    </row>
    <row r="4457" spans="1:8" hidden="1">
      <c r="A4457" s="31" t="s">
        <v>2461</v>
      </c>
      <c r="B4457" s="31" t="s">
        <v>2502</v>
      </c>
      <c r="C4457" s="31" t="s">
        <v>2406</v>
      </c>
      <c r="D4457" s="41">
        <v>4.8</v>
      </c>
      <c r="E4457" s="31" t="s">
        <v>2407</v>
      </c>
      <c r="F4457" s="35" t="str">
        <f>INDEX('Crosswalk Particulates'!$B:$B,MATCH('2017 EPA Data'!A4457,'Crosswalk Particulates'!$A:$A,0))</f>
        <v>process-other-industry</v>
      </c>
      <c r="G4457" s="39">
        <f>INDEX('Crosswalk Particulates'!$E:$E,MATCH('2017 EPA Data'!$B4457,'Crosswalk Particulates'!$D:$D,0))</f>
        <v>0</v>
      </c>
      <c r="H4457" s="50">
        <f t="shared" si="69"/>
        <v>0</v>
      </c>
    </row>
    <row r="4458" spans="1:8" hidden="1">
      <c r="A4458" s="31" t="s">
        <v>2427</v>
      </c>
      <c r="B4458" s="31" t="s">
        <v>2700</v>
      </c>
      <c r="C4458" s="31" t="s">
        <v>2406</v>
      </c>
      <c r="D4458" s="41">
        <v>4.8</v>
      </c>
      <c r="E4458" s="31" t="s">
        <v>2407</v>
      </c>
      <c r="F4458" s="35" t="str">
        <f>INDEX('Crosswalk Particulates'!$B:$B,MATCH('2017 EPA Data'!A4458,'Crosswalk Particulates'!$A:$A,0))</f>
        <v>process-other-industry</v>
      </c>
      <c r="G4458" s="39">
        <f>INDEX('Crosswalk Particulates'!$E:$E,MATCH('2017 EPA Data'!$B4458,'Crosswalk Particulates'!$D:$D,0))</f>
        <v>0</v>
      </c>
      <c r="H4458" s="50">
        <f t="shared" si="69"/>
        <v>0</v>
      </c>
    </row>
    <row r="4459" spans="1:8" hidden="1">
      <c r="A4459" s="31" t="s">
        <v>2508</v>
      </c>
      <c r="B4459" s="31" t="s">
        <v>2565</v>
      </c>
      <c r="C4459" s="31" t="s">
        <v>2406</v>
      </c>
      <c r="D4459" s="41">
        <v>4.7809999999999997</v>
      </c>
      <c r="E4459" s="31" t="s">
        <v>2407</v>
      </c>
      <c r="F4459" s="35" t="str">
        <f>INDEX('Crosswalk Particulates'!$B:$B,MATCH('2017 EPA Data'!A4459,'Crosswalk Particulates'!$A:$A,0))</f>
        <v>process-iron and steel-industry</v>
      </c>
      <c r="G4459" s="39">
        <f>INDEX('Crosswalk Particulates'!$E:$E,MATCH('2017 EPA Data'!$B4459,'Crosswalk Particulates'!$D:$D,0))</f>
        <v>0</v>
      </c>
      <c r="H4459" s="50">
        <f t="shared" si="69"/>
        <v>0</v>
      </c>
    </row>
    <row r="4460" spans="1:8" hidden="1">
      <c r="A4460" s="31" t="s">
        <v>2408</v>
      </c>
      <c r="B4460" s="31" t="s">
        <v>2685</v>
      </c>
      <c r="C4460" s="31" t="s">
        <v>2406</v>
      </c>
      <c r="D4460" s="41">
        <v>4.74</v>
      </c>
      <c r="E4460" s="31" t="s">
        <v>2407</v>
      </c>
      <c r="F4460" s="35" t="str">
        <f>INDEX('Crosswalk Particulates'!$B:$B,MATCH('2017 EPA Data'!A4460,'Crosswalk Particulates'!$A:$A,0))</f>
        <v>process-other-industry</v>
      </c>
      <c r="G4460" s="39">
        <f>INDEX('Crosswalk Particulates'!$E:$E,MATCH('2017 EPA Data'!$B4460,'Crosswalk Particulates'!$D:$D,0))</f>
        <v>0</v>
      </c>
      <c r="H4460" s="50">
        <f t="shared" si="69"/>
        <v>0</v>
      </c>
    </row>
    <row r="4461" spans="1:8" hidden="1">
      <c r="A4461" s="31" t="s">
        <v>2490</v>
      </c>
      <c r="B4461" s="31" t="s">
        <v>2498</v>
      </c>
      <c r="C4461" s="31" t="s">
        <v>2446</v>
      </c>
      <c r="D4461" s="41">
        <v>4.7335269999999996</v>
      </c>
      <c r="E4461" s="31" t="s">
        <v>2411</v>
      </c>
      <c r="F4461" s="35" t="str">
        <f>INDEX('Crosswalk Particulates'!$B:$B,MATCH('2017 EPA Data'!A4461,'Crosswalk Particulates'!$A:$A,0))</f>
        <v>Commercial Buildings Sector</v>
      </c>
      <c r="G4461" s="39" t="str">
        <f>INDEX('Crosswalk Particulates'!$E:$E,MATCH('2017 EPA Data'!$B4461,'Crosswalk Particulates'!$D:$D,0))</f>
        <v>NOX</v>
      </c>
      <c r="H4461" s="50">
        <f t="shared" si="69"/>
        <v>4294188.5676443102</v>
      </c>
    </row>
    <row r="4462" spans="1:8" hidden="1">
      <c r="A4462" s="31" t="s">
        <v>2496</v>
      </c>
      <c r="B4462" s="31" t="s">
        <v>2618</v>
      </c>
      <c r="C4462" s="31" t="s">
        <v>2406</v>
      </c>
      <c r="D4462" s="41">
        <v>4.7232346837000003</v>
      </c>
      <c r="E4462" s="31" t="s">
        <v>2407</v>
      </c>
      <c r="F4462" s="35" t="str">
        <f>INDEX('Crosswalk Particulates'!$B:$B,MATCH('2017 EPA Data'!A4462,'Crosswalk Particulates'!$A:$A,0))</f>
        <v>process-cement-industry</v>
      </c>
      <c r="G4462" s="39">
        <f>INDEX('Crosswalk Particulates'!$E:$E,MATCH('2017 EPA Data'!$B4462,'Crosswalk Particulates'!$D:$D,0))</f>
        <v>0</v>
      </c>
      <c r="H4462" s="50">
        <f t="shared" si="69"/>
        <v>0</v>
      </c>
    </row>
    <row r="4463" spans="1:8" hidden="1">
      <c r="A4463" s="31" t="s">
        <v>2496</v>
      </c>
      <c r="B4463" s="31" t="s">
        <v>2643</v>
      </c>
      <c r="C4463" s="31" t="s">
        <v>2406</v>
      </c>
      <c r="D4463" s="41">
        <v>4.706798</v>
      </c>
      <c r="E4463" s="31" t="s">
        <v>2407</v>
      </c>
      <c r="F4463" s="35" t="str">
        <f>INDEX('Crosswalk Particulates'!$B:$B,MATCH('2017 EPA Data'!A4463,'Crosswalk Particulates'!$A:$A,0))</f>
        <v>process-cement-industry</v>
      </c>
      <c r="G4463" s="39">
        <f>INDEX('Crosswalk Particulates'!$E:$E,MATCH('2017 EPA Data'!$B4463,'Crosswalk Particulates'!$D:$D,0))</f>
        <v>0</v>
      </c>
      <c r="H4463" s="50">
        <f t="shared" si="69"/>
        <v>0</v>
      </c>
    </row>
    <row r="4464" spans="1:8" hidden="1">
      <c r="A4464" s="31" t="s">
        <v>2470</v>
      </c>
      <c r="B4464" s="31" t="s">
        <v>2676</v>
      </c>
      <c r="C4464" s="31" t="s">
        <v>2406</v>
      </c>
      <c r="D4464" s="41">
        <v>4.6980469999999999</v>
      </c>
      <c r="E4464" s="31" t="s">
        <v>2407</v>
      </c>
      <c r="F4464" s="35" t="str">
        <f>INDEX('Crosswalk Particulates'!$B:$B,MATCH('2017 EPA Data'!A4464,'Crosswalk Particulates'!$A:$A,0))</f>
        <v>Electricity Sector</v>
      </c>
      <c r="G4464" s="39">
        <f>INDEX('Crosswalk Particulates'!$E:$E,MATCH('2017 EPA Data'!$B4464,'Crosswalk Particulates'!$D:$D,0))</f>
        <v>0</v>
      </c>
      <c r="H4464" s="50">
        <f t="shared" si="69"/>
        <v>0</v>
      </c>
    </row>
    <row r="4465" spans="1:8" hidden="1">
      <c r="A4465" s="31" t="s">
        <v>2419</v>
      </c>
      <c r="B4465" s="31" t="s">
        <v>2504</v>
      </c>
      <c r="C4465" s="31" t="s">
        <v>2446</v>
      </c>
      <c r="D4465" s="41">
        <v>4.6622061009999998</v>
      </c>
      <c r="E4465" s="31" t="s">
        <v>2411</v>
      </c>
      <c r="F4465" s="35" t="str">
        <f>INDEX('Crosswalk Particulates'!$B:$B,MATCH('2017 EPA Data'!A4465,'Crosswalk Particulates'!$A:$A,0))</f>
        <v>process-other-industry</v>
      </c>
      <c r="G4465" s="39" t="str">
        <f>INDEX('Crosswalk Particulates'!$E:$E,MATCH('2017 EPA Data'!$B4465,'Crosswalk Particulates'!$D:$D,0))</f>
        <v>SOx</v>
      </c>
      <c r="H4465" s="50">
        <f t="shared" si="69"/>
        <v>4229487.2594823595</v>
      </c>
    </row>
    <row r="4466" spans="1:8" hidden="1">
      <c r="A4466" s="31" t="s">
        <v>2491</v>
      </c>
      <c r="B4466" s="31" t="s">
        <v>2672</v>
      </c>
      <c r="C4466" s="31" t="s">
        <v>2406</v>
      </c>
      <c r="D4466" s="41">
        <v>4.6534700000000004</v>
      </c>
      <c r="E4466" s="31" t="s">
        <v>2407</v>
      </c>
      <c r="F4466" s="35" t="str">
        <f>INDEX('Crosswalk Particulates'!$B:$B,MATCH('2017 EPA Data'!A4466,'Crosswalk Particulates'!$A:$A,0))</f>
        <v>process-other-industry</v>
      </c>
      <c r="G4466" s="39">
        <f>INDEX('Crosswalk Particulates'!$E:$E,MATCH('2017 EPA Data'!$B4466,'Crosswalk Particulates'!$D:$D,0))</f>
        <v>0</v>
      </c>
      <c r="H4466" s="50">
        <f t="shared" si="69"/>
        <v>0</v>
      </c>
    </row>
    <row r="4467" spans="1:8" hidden="1">
      <c r="A4467" s="31" t="s">
        <v>2518</v>
      </c>
      <c r="B4467" s="31" t="s">
        <v>2556</v>
      </c>
      <c r="C4467" s="31" t="s">
        <v>2406</v>
      </c>
      <c r="D4467" s="41">
        <v>4.6399999999999997</v>
      </c>
      <c r="E4467" s="31" t="s">
        <v>2407</v>
      </c>
      <c r="F4467" s="35" t="str">
        <f>INDEX('Crosswalk Particulates'!$B:$B,MATCH('2017 EPA Data'!A4467,'Crosswalk Particulates'!$A:$A,0))</f>
        <v>industry-fuel-oil</v>
      </c>
      <c r="G4467" s="39">
        <f>INDEX('Crosswalk Particulates'!$E:$E,MATCH('2017 EPA Data'!$B4467,'Crosswalk Particulates'!$D:$D,0))</f>
        <v>0</v>
      </c>
      <c r="H4467" s="50">
        <f t="shared" si="69"/>
        <v>0</v>
      </c>
    </row>
    <row r="4468" spans="1:8" hidden="1">
      <c r="A4468" s="31" t="s">
        <v>2481</v>
      </c>
      <c r="B4468" s="31" t="s">
        <v>2597</v>
      </c>
      <c r="C4468" s="31" t="s">
        <v>2406</v>
      </c>
      <c r="D4468" s="41">
        <v>4.6010632662799997</v>
      </c>
      <c r="E4468" s="31" t="s">
        <v>2407</v>
      </c>
      <c r="F4468" s="35" t="str">
        <f>INDEX('Crosswalk Particulates'!$B:$B,MATCH('2017 EPA Data'!A4468,'Crosswalk Particulates'!$A:$A,0))</f>
        <v>process-ngps-industry</v>
      </c>
      <c r="G4468" s="39">
        <f>INDEX('Crosswalk Particulates'!$E:$E,MATCH('2017 EPA Data'!$B4468,'Crosswalk Particulates'!$D:$D,0))</f>
        <v>0</v>
      </c>
      <c r="H4468" s="50">
        <f t="shared" si="69"/>
        <v>0</v>
      </c>
    </row>
    <row r="4469" spans="1:8" hidden="1">
      <c r="A4469" s="31" t="s">
        <v>2440</v>
      </c>
      <c r="B4469" s="31" t="s">
        <v>2600</v>
      </c>
      <c r="C4469" s="31" t="s">
        <v>2406</v>
      </c>
      <c r="D4469" s="41">
        <v>4.5999999999999996</v>
      </c>
      <c r="E4469" s="31" t="s">
        <v>2407</v>
      </c>
      <c r="F4469" s="35" t="str">
        <f>INDEX('Crosswalk Particulates'!$B:$B,MATCH('2017 EPA Data'!A4469,'Crosswalk Particulates'!$A:$A,0))</f>
        <v>industry-fuel-natural gas</v>
      </c>
      <c r="G4469" s="39">
        <f>INDEX('Crosswalk Particulates'!$E:$E,MATCH('2017 EPA Data'!$B4469,'Crosswalk Particulates'!$D:$D,0))</f>
        <v>0</v>
      </c>
      <c r="H4469" s="50">
        <f t="shared" si="69"/>
        <v>0</v>
      </c>
    </row>
    <row r="4470" spans="1:8" hidden="1">
      <c r="A4470" s="31" t="s">
        <v>2491</v>
      </c>
      <c r="B4470" s="31" t="s">
        <v>2634</v>
      </c>
      <c r="C4470" s="31" t="s">
        <v>2406</v>
      </c>
      <c r="D4470" s="41">
        <v>4.58</v>
      </c>
      <c r="E4470" s="31" t="s">
        <v>2407</v>
      </c>
      <c r="F4470" s="35" t="str">
        <f>INDEX('Crosswalk Particulates'!$B:$B,MATCH('2017 EPA Data'!A4470,'Crosswalk Particulates'!$A:$A,0))</f>
        <v>process-other-industry</v>
      </c>
      <c r="G4470" s="39">
        <f>INDEX('Crosswalk Particulates'!$E:$E,MATCH('2017 EPA Data'!$B4470,'Crosswalk Particulates'!$D:$D,0))</f>
        <v>0</v>
      </c>
      <c r="H4470" s="50">
        <f t="shared" si="69"/>
        <v>0</v>
      </c>
    </row>
    <row r="4471" spans="1:8" hidden="1">
      <c r="A4471" s="31" t="s">
        <v>2475</v>
      </c>
      <c r="B4471" s="31" t="s">
        <v>2668</v>
      </c>
      <c r="C4471" s="31" t="s">
        <v>2406</v>
      </c>
      <c r="D4471" s="41">
        <v>4.4708810000000003</v>
      </c>
      <c r="E4471" s="31" t="s">
        <v>2407</v>
      </c>
      <c r="F4471" s="35" t="str">
        <f>INDEX('Crosswalk Particulates'!$B:$B,MATCH('2017 EPA Data'!A4471,'Crosswalk Particulates'!$A:$A,0))</f>
        <v>process-other-industry</v>
      </c>
      <c r="G4471" s="39">
        <f>INDEX('Crosswalk Particulates'!$E:$E,MATCH('2017 EPA Data'!$B4471,'Crosswalk Particulates'!$D:$D,0))</f>
        <v>0</v>
      </c>
      <c r="H4471" s="50">
        <f t="shared" si="69"/>
        <v>0</v>
      </c>
    </row>
    <row r="4472" spans="1:8" hidden="1">
      <c r="A4472" s="31" t="s">
        <v>2435</v>
      </c>
      <c r="B4472" s="31" t="s">
        <v>2551</v>
      </c>
      <c r="C4472" s="31" t="s">
        <v>2406</v>
      </c>
      <c r="D4472" s="41">
        <v>4.4388680000000003</v>
      </c>
      <c r="E4472" s="31" t="s">
        <v>2407</v>
      </c>
      <c r="F4472" s="35" t="str">
        <f>INDEX('Crosswalk Particulates'!$B:$B,MATCH('2017 EPA Data'!A4472,'Crosswalk Particulates'!$A:$A,0))</f>
        <v>process-other-industry</v>
      </c>
      <c r="G4472" s="39">
        <f>INDEX('Crosswalk Particulates'!$E:$E,MATCH('2017 EPA Data'!$B4472,'Crosswalk Particulates'!$D:$D,0))</f>
        <v>0</v>
      </c>
      <c r="H4472" s="50">
        <f t="shared" si="69"/>
        <v>0</v>
      </c>
    </row>
    <row r="4473" spans="1:8" hidden="1">
      <c r="A4473" s="31" t="s">
        <v>2431</v>
      </c>
      <c r="B4473" s="31" t="s">
        <v>2550</v>
      </c>
      <c r="C4473" s="31" t="s">
        <v>2406</v>
      </c>
      <c r="D4473" s="41">
        <v>4.4092064300000002</v>
      </c>
      <c r="E4473" s="31" t="s">
        <v>2407</v>
      </c>
      <c r="F4473" s="35" t="str">
        <f>INDEX('Crosswalk Particulates'!$B:$B,MATCH('2017 EPA Data'!A4473,'Crosswalk Particulates'!$A:$A,0))</f>
        <v>process-ngps-industry</v>
      </c>
      <c r="G4473" s="39">
        <f>INDEX('Crosswalk Particulates'!$E:$E,MATCH('2017 EPA Data'!$B4473,'Crosswalk Particulates'!$D:$D,0))</f>
        <v>0</v>
      </c>
      <c r="H4473" s="50">
        <f t="shared" si="69"/>
        <v>0</v>
      </c>
    </row>
    <row r="4474" spans="1:8" hidden="1">
      <c r="A4474" s="31" t="s">
        <v>2553</v>
      </c>
      <c r="B4474" s="31" t="s">
        <v>2532</v>
      </c>
      <c r="C4474" s="31" t="s">
        <v>2406</v>
      </c>
      <c r="D4474" s="41">
        <v>4.4062506274690607</v>
      </c>
      <c r="E4474" s="31" t="s">
        <v>2407</v>
      </c>
      <c r="F4474" s="35" t="str">
        <f>INDEX('Crosswalk Particulates'!$B:$B,MATCH('2017 EPA Data'!A4474,'Crosswalk Particulates'!$A:$A,0))</f>
        <v>Commercial Buildings Sector</v>
      </c>
      <c r="G4474" s="39">
        <f>INDEX('Crosswalk Particulates'!$E:$E,MATCH('2017 EPA Data'!$B4474,'Crosswalk Particulates'!$D:$D,0))</f>
        <v>0</v>
      </c>
      <c r="H4474" s="50">
        <f t="shared" si="69"/>
        <v>0</v>
      </c>
    </row>
    <row r="4475" spans="1:8" hidden="1">
      <c r="A4475" s="31" t="s">
        <v>2454</v>
      </c>
      <c r="B4475" s="31" t="s">
        <v>2524</v>
      </c>
      <c r="C4475" s="31" t="s">
        <v>2406</v>
      </c>
      <c r="D4475" s="41">
        <v>4.3807380599999997</v>
      </c>
      <c r="E4475" s="31" t="s">
        <v>2407</v>
      </c>
      <c r="F4475" s="35" t="str">
        <f>INDEX('Crosswalk Particulates'!$B:$B,MATCH('2017 EPA Data'!A4475,'Crosswalk Particulates'!$A:$A,0))</f>
        <v>Electricity Sector</v>
      </c>
      <c r="G4475" s="39">
        <f>INDEX('Crosswalk Particulates'!$E:$E,MATCH('2017 EPA Data'!$B4475,'Crosswalk Particulates'!$D:$D,0))</f>
        <v>0</v>
      </c>
      <c r="H4475" s="50">
        <f t="shared" si="69"/>
        <v>0</v>
      </c>
    </row>
    <row r="4476" spans="1:8" hidden="1">
      <c r="A4476" s="31" t="s">
        <v>2536</v>
      </c>
      <c r="B4476" s="31" t="s">
        <v>2576</v>
      </c>
      <c r="C4476" s="31" t="s">
        <v>2406</v>
      </c>
      <c r="D4476" s="41">
        <v>4.38</v>
      </c>
      <c r="E4476" s="31" t="s">
        <v>2407</v>
      </c>
      <c r="F4476" s="35" t="str">
        <f>INDEX('Crosswalk Particulates'!$B:$B,MATCH('2017 EPA Data'!A4476,'Crosswalk Particulates'!$A:$A,0))</f>
        <v>process-mining-industry</v>
      </c>
      <c r="G4476" s="39">
        <f>INDEX('Crosswalk Particulates'!$E:$E,MATCH('2017 EPA Data'!$B4476,'Crosswalk Particulates'!$D:$D,0))</f>
        <v>0</v>
      </c>
      <c r="H4476" s="50">
        <f t="shared" si="69"/>
        <v>0</v>
      </c>
    </row>
    <row r="4477" spans="1:8" hidden="1">
      <c r="A4477" s="31" t="s">
        <v>2497</v>
      </c>
      <c r="B4477" s="31" t="s">
        <v>2509</v>
      </c>
      <c r="C4477" s="31" t="s">
        <v>2406</v>
      </c>
      <c r="D4477" s="41">
        <v>4.3608950359999996</v>
      </c>
      <c r="E4477" s="31" t="s">
        <v>2407</v>
      </c>
      <c r="F4477" s="35" t="str">
        <f>INDEX('Crosswalk Particulates'!$B:$B,MATCH('2017 EPA Data'!A4477,'Crosswalk Particulates'!$A:$A,0))</f>
        <v>Electricity Sector</v>
      </c>
      <c r="G4477" s="39">
        <f>INDEX('Crosswalk Particulates'!$E:$E,MATCH('2017 EPA Data'!$B4477,'Crosswalk Particulates'!$D:$D,0))</f>
        <v>0</v>
      </c>
      <c r="H4477" s="50">
        <f t="shared" si="69"/>
        <v>0</v>
      </c>
    </row>
    <row r="4478" spans="1:8" hidden="1">
      <c r="A4478" s="31" t="s">
        <v>2553</v>
      </c>
      <c r="B4478" s="31" t="s">
        <v>2599</v>
      </c>
      <c r="C4478" s="31" t="s">
        <v>2406</v>
      </c>
      <c r="D4478" s="41">
        <v>4.3509099999999998</v>
      </c>
      <c r="E4478" s="31" t="s">
        <v>2407</v>
      </c>
      <c r="F4478" s="35" t="str">
        <f>INDEX('Crosswalk Particulates'!$B:$B,MATCH('2017 EPA Data'!A4478,'Crosswalk Particulates'!$A:$A,0))</f>
        <v>Commercial Buildings Sector</v>
      </c>
      <c r="G4478" s="39">
        <f>INDEX('Crosswalk Particulates'!$E:$E,MATCH('2017 EPA Data'!$B4478,'Crosswalk Particulates'!$D:$D,0))</f>
        <v>0</v>
      </c>
      <c r="H4478" s="50">
        <f t="shared" si="69"/>
        <v>0</v>
      </c>
    </row>
    <row r="4479" spans="1:8" hidden="1">
      <c r="A4479" s="31" t="s">
        <v>2521</v>
      </c>
      <c r="B4479" s="31" t="s">
        <v>2515</v>
      </c>
      <c r="C4479" s="31" t="s">
        <v>2406</v>
      </c>
      <c r="D4479" s="41">
        <v>4.329154749643636</v>
      </c>
      <c r="E4479" s="31" t="s">
        <v>2407</v>
      </c>
      <c r="F4479" s="35" t="str">
        <f>INDEX('Crosswalk Particulates'!$B:$B,MATCH('2017 EPA Data'!A4479,'Crosswalk Particulates'!$A:$A,0))</f>
        <v>industry-fuel-other</v>
      </c>
      <c r="G4479" s="39">
        <f>INDEX('Crosswalk Particulates'!$E:$E,MATCH('2017 EPA Data'!$B4479,'Crosswalk Particulates'!$D:$D,0))</f>
        <v>0</v>
      </c>
      <c r="H4479" s="50">
        <f t="shared" si="69"/>
        <v>0</v>
      </c>
    </row>
    <row r="4480" spans="1:8" hidden="1">
      <c r="A4480" s="31" t="s">
        <v>2427</v>
      </c>
      <c r="B4480" s="31" t="s">
        <v>2578</v>
      </c>
      <c r="C4480" s="31" t="s">
        <v>2406</v>
      </c>
      <c r="D4480" s="41">
        <v>4.3191189999999997</v>
      </c>
      <c r="E4480" s="31" t="s">
        <v>2407</v>
      </c>
      <c r="F4480" s="35" t="str">
        <f>INDEX('Crosswalk Particulates'!$B:$B,MATCH('2017 EPA Data'!A4480,'Crosswalk Particulates'!$A:$A,0))</f>
        <v>process-other-industry</v>
      </c>
      <c r="G4480" s="39">
        <f>INDEX('Crosswalk Particulates'!$E:$E,MATCH('2017 EPA Data'!$B4480,'Crosswalk Particulates'!$D:$D,0))</f>
        <v>0</v>
      </c>
      <c r="H4480" s="50">
        <f t="shared" si="69"/>
        <v>0</v>
      </c>
    </row>
    <row r="4481" spans="1:8" hidden="1">
      <c r="A4481" s="31" t="s">
        <v>2489</v>
      </c>
      <c r="B4481" s="31" t="s">
        <v>2540</v>
      </c>
      <c r="C4481" s="31" t="s">
        <v>2406</v>
      </c>
      <c r="D4481" s="41">
        <v>4.3112767452409448</v>
      </c>
      <c r="E4481" s="31" t="s">
        <v>2407</v>
      </c>
      <c r="F4481" s="35" t="str">
        <f>INDEX('Crosswalk Particulates'!$B:$B,MATCH('2017 EPA Data'!A4481,'Crosswalk Particulates'!$A:$A,0))</f>
        <v>industry-fuel-biomass</v>
      </c>
      <c r="G4481" s="39">
        <f>INDEX('Crosswalk Particulates'!$E:$E,MATCH('2017 EPA Data'!$B4481,'Crosswalk Particulates'!$D:$D,0))</f>
        <v>0</v>
      </c>
      <c r="H4481" s="50">
        <f t="shared" si="69"/>
        <v>0</v>
      </c>
    </row>
    <row r="4482" spans="1:8" hidden="1">
      <c r="A4482" s="31" t="s">
        <v>2448</v>
      </c>
      <c r="B4482" s="31" t="s">
        <v>2661</v>
      </c>
      <c r="C4482" s="31" t="s">
        <v>2406</v>
      </c>
      <c r="D4482" s="41">
        <v>4.3019999999999996</v>
      </c>
      <c r="E4482" s="31" t="s">
        <v>2407</v>
      </c>
      <c r="F4482" s="35" t="str">
        <f>INDEX('Crosswalk Particulates'!$B:$B,MATCH('2017 EPA Data'!A4482,'Crosswalk Particulates'!$A:$A,0))</f>
        <v>process-waste-industry</v>
      </c>
      <c r="G4482" s="39">
        <f>INDEX('Crosswalk Particulates'!$E:$E,MATCH('2017 EPA Data'!$B4482,'Crosswalk Particulates'!$D:$D,0))</f>
        <v>0</v>
      </c>
      <c r="H4482" s="50">
        <f t="shared" si="69"/>
        <v>0</v>
      </c>
    </row>
    <row r="4483" spans="1:8" hidden="1">
      <c r="A4483" s="31" t="s">
        <v>2408</v>
      </c>
      <c r="B4483" s="31" t="s">
        <v>2532</v>
      </c>
      <c r="C4483" s="31" t="s">
        <v>2406</v>
      </c>
      <c r="D4483" s="41">
        <v>4.2997191082266051</v>
      </c>
      <c r="E4483" s="31" t="s">
        <v>2407</v>
      </c>
      <c r="F4483" s="35" t="str">
        <f>INDEX('Crosswalk Particulates'!$B:$B,MATCH('2017 EPA Data'!A4483,'Crosswalk Particulates'!$A:$A,0))</f>
        <v>process-other-industry</v>
      </c>
      <c r="G4483" s="39">
        <f>INDEX('Crosswalk Particulates'!$E:$E,MATCH('2017 EPA Data'!$B4483,'Crosswalk Particulates'!$D:$D,0))</f>
        <v>0</v>
      </c>
      <c r="H4483" s="50">
        <f t="shared" si="69"/>
        <v>0</v>
      </c>
    </row>
    <row r="4484" spans="1:8" hidden="1">
      <c r="A4484" s="31" t="s">
        <v>2554</v>
      </c>
      <c r="B4484" s="31" t="s">
        <v>2672</v>
      </c>
      <c r="C4484" s="31" t="s">
        <v>2406</v>
      </c>
      <c r="D4484" s="41">
        <v>4.2837300000000003</v>
      </c>
      <c r="E4484" s="31" t="s">
        <v>2407</v>
      </c>
      <c r="F4484" s="35" t="str">
        <f>INDEX('Crosswalk Particulates'!$B:$B,MATCH('2017 EPA Data'!A4484,'Crosswalk Particulates'!$A:$A,0))</f>
        <v>Commercial Buildings Sector</v>
      </c>
      <c r="G4484" s="39">
        <f>INDEX('Crosswalk Particulates'!$E:$E,MATCH('2017 EPA Data'!$B4484,'Crosswalk Particulates'!$D:$D,0))</f>
        <v>0</v>
      </c>
      <c r="H4484" s="50">
        <f t="shared" ref="H4484:H4547" si="70">IF(E4484="TON",D4484/metricton_to_shortton,0)*10^6</f>
        <v>0</v>
      </c>
    </row>
    <row r="4485" spans="1:8" hidden="1">
      <c r="A4485" s="31" t="s">
        <v>2518</v>
      </c>
      <c r="B4485" s="31" t="s">
        <v>2662</v>
      </c>
      <c r="C4485" s="31" t="s">
        <v>2406</v>
      </c>
      <c r="D4485" s="41">
        <v>4.2</v>
      </c>
      <c r="E4485" s="31" t="s">
        <v>2407</v>
      </c>
      <c r="F4485" s="35" t="str">
        <f>INDEX('Crosswalk Particulates'!$B:$B,MATCH('2017 EPA Data'!A4485,'Crosswalk Particulates'!$A:$A,0))</f>
        <v>industry-fuel-oil</v>
      </c>
      <c r="G4485" s="39">
        <f>INDEX('Crosswalk Particulates'!$E:$E,MATCH('2017 EPA Data'!$B4485,'Crosswalk Particulates'!$D:$D,0))</f>
        <v>0</v>
      </c>
      <c r="H4485" s="50">
        <f t="shared" si="70"/>
        <v>0</v>
      </c>
    </row>
    <row r="4486" spans="1:8" hidden="1">
      <c r="A4486" s="31" t="s">
        <v>2436</v>
      </c>
      <c r="B4486" s="31" t="s">
        <v>2606</v>
      </c>
      <c r="C4486" s="31" t="s">
        <v>2406</v>
      </c>
      <c r="D4486" s="41">
        <v>4.1712186999999998</v>
      </c>
      <c r="E4486" s="31" t="s">
        <v>2407</v>
      </c>
      <c r="F4486" s="35" t="str">
        <f>INDEX('Crosswalk Particulates'!$B:$B,MATCH('2017 EPA Data'!A4486,'Crosswalk Particulates'!$A:$A,0))</f>
        <v>process-other-industry</v>
      </c>
      <c r="G4486" s="39">
        <f>INDEX('Crosswalk Particulates'!$E:$E,MATCH('2017 EPA Data'!$B4486,'Crosswalk Particulates'!$D:$D,0))</f>
        <v>0</v>
      </c>
      <c r="H4486" s="50">
        <f t="shared" si="70"/>
        <v>0</v>
      </c>
    </row>
    <row r="4487" spans="1:8" hidden="1">
      <c r="A4487" s="31" t="s">
        <v>2419</v>
      </c>
      <c r="B4487" s="31" t="s">
        <v>2640</v>
      </c>
      <c r="C4487" s="31" t="s">
        <v>2406</v>
      </c>
      <c r="D4487" s="41">
        <v>4.1579370000000004</v>
      </c>
      <c r="E4487" s="31" t="s">
        <v>2407</v>
      </c>
      <c r="F4487" s="35" t="str">
        <f>INDEX('Crosswalk Particulates'!$B:$B,MATCH('2017 EPA Data'!A4487,'Crosswalk Particulates'!$A:$A,0))</f>
        <v>process-other-industry</v>
      </c>
      <c r="G4487" s="39">
        <f>INDEX('Crosswalk Particulates'!$E:$E,MATCH('2017 EPA Data'!$B4487,'Crosswalk Particulates'!$D:$D,0))</f>
        <v>0</v>
      </c>
      <c r="H4487" s="50">
        <f t="shared" si="70"/>
        <v>0</v>
      </c>
    </row>
    <row r="4488" spans="1:8" hidden="1">
      <c r="A4488" s="31" t="s">
        <v>2442</v>
      </c>
      <c r="B4488" s="31" t="s">
        <v>2556</v>
      </c>
      <c r="C4488" s="31" t="s">
        <v>2406</v>
      </c>
      <c r="D4488" s="41">
        <v>4.13</v>
      </c>
      <c r="E4488" s="31" t="s">
        <v>2407</v>
      </c>
      <c r="F4488" s="35" t="str">
        <f>INDEX('Crosswalk Particulates'!$B:$B,MATCH('2017 EPA Data'!A4488,'Crosswalk Particulates'!$A:$A,0))</f>
        <v>process-other-industry</v>
      </c>
      <c r="G4488" s="39">
        <f>INDEX('Crosswalk Particulates'!$E:$E,MATCH('2017 EPA Data'!$B4488,'Crosswalk Particulates'!$D:$D,0))</f>
        <v>0</v>
      </c>
      <c r="H4488" s="50">
        <f t="shared" si="70"/>
        <v>0</v>
      </c>
    </row>
    <row r="4489" spans="1:8" hidden="1">
      <c r="A4489" s="31" t="s">
        <v>2461</v>
      </c>
      <c r="B4489" s="31" t="s">
        <v>2523</v>
      </c>
      <c r="D4489" s="41">
        <v>4.1099388006000002</v>
      </c>
      <c r="E4489" s="31" t="s">
        <v>2411</v>
      </c>
      <c r="F4489" s="35" t="str">
        <f>INDEX('Crosswalk Particulates'!$B:$B,MATCH('2017 EPA Data'!A4489,'Crosswalk Particulates'!$A:$A,0))</f>
        <v>process-other-industry</v>
      </c>
      <c r="G4489" s="39" t="str">
        <f>INDEX('Crosswalk Particulates'!$E:$E,MATCH('2017 EPA Data'!$B4489,'Crosswalk Particulates'!$D:$D,0))</f>
        <v>OC</v>
      </c>
      <c r="H4489" s="50">
        <f t="shared" si="70"/>
        <v>3728478.1963331555</v>
      </c>
    </row>
    <row r="4490" spans="1:8" hidden="1">
      <c r="A4490" s="31" t="s">
        <v>2553</v>
      </c>
      <c r="B4490" s="31" t="s">
        <v>2535</v>
      </c>
      <c r="C4490" s="31" t="s">
        <v>2406</v>
      </c>
      <c r="D4490" s="41">
        <v>4.1057964872000001</v>
      </c>
      <c r="E4490" s="31" t="s">
        <v>2407</v>
      </c>
      <c r="F4490" s="35" t="str">
        <f>INDEX('Crosswalk Particulates'!$B:$B,MATCH('2017 EPA Data'!A4490,'Crosswalk Particulates'!$A:$A,0))</f>
        <v>Commercial Buildings Sector</v>
      </c>
      <c r="G4490" s="39">
        <f>INDEX('Crosswalk Particulates'!$E:$E,MATCH('2017 EPA Data'!$B4490,'Crosswalk Particulates'!$D:$D,0))</f>
        <v>0</v>
      </c>
      <c r="H4490" s="50">
        <f t="shared" si="70"/>
        <v>0</v>
      </c>
    </row>
    <row r="4491" spans="1:8" hidden="1">
      <c r="A4491" s="31" t="s">
        <v>2427</v>
      </c>
      <c r="B4491" s="31" t="s">
        <v>2669</v>
      </c>
      <c r="C4491" s="31" t="s">
        <v>2406</v>
      </c>
      <c r="D4491" s="41">
        <v>4.1021059639999997</v>
      </c>
      <c r="E4491" s="31" t="s">
        <v>2407</v>
      </c>
      <c r="F4491" s="35" t="str">
        <f>INDEX('Crosswalk Particulates'!$B:$B,MATCH('2017 EPA Data'!A4491,'Crosswalk Particulates'!$A:$A,0))</f>
        <v>process-other-industry</v>
      </c>
      <c r="G4491" s="39">
        <f>INDEX('Crosswalk Particulates'!$E:$E,MATCH('2017 EPA Data'!$B4491,'Crosswalk Particulates'!$D:$D,0))</f>
        <v>0</v>
      </c>
      <c r="H4491" s="50">
        <f t="shared" si="70"/>
        <v>0</v>
      </c>
    </row>
    <row r="4492" spans="1:8" hidden="1">
      <c r="A4492" s="31" t="s">
        <v>2440</v>
      </c>
      <c r="B4492" s="31" t="s">
        <v>2670</v>
      </c>
      <c r="C4492" s="31" t="s">
        <v>2406</v>
      </c>
      <c r="D4492" s="41">
        <v>4.0963417523387298</v>
      </c>
      <c r="E4492" s="31" t="s">
        <v>2407</v>
      </c>
      <c r="F4492" s="35" t="str">
        <f>INDEX('Crosswalk Particulates'!$B:$B,MATCH('2017 EPA Data'!A4492,'Crosswalk Particulates'!$A:$A,0))</f>
        <v>industry-fuel-natural gas</v>
      </c>
      <c r="G4492" s="39">
        <f>INDEX('Crosswalk Particulates'!$E:$E,MATCH('2017 EPA Data'!$B4492,'Crosswalk Particulates'!$D:$D,0))</f>
        <v>0</v>
      </c>
      <c r="H4492" s="50">
        <f t="shared" si="70"/>
        <v>0</v>
      </c>
    </row>
    <row r="4493" spans="1:8" hidden="1">
      <c r="A4493" s="31" t="s">
        <v>2612</v>
      </c>
      <c r="B4493" s="31" t="s">
        <v>2503</v>
      </c>
      <c r="C4493" s="31" t="s">
        <v>2406</v>
      </c>
      <c r="D4493" s="41">
        <v>4.0950460187499029</v>
      </c>
      <c r="E4493" s="31" t="s">
        <v>2407</v>
      </c>
      <c r="F4493" s="35" t="str">
        <f>INDEX('Crosswalk Particulates'!$B:$B,MATCH('2017 EPA Data'!A4493,'Crosswalk Particulates'!$A:$A,0))</f>
        <v>Residential Buildings Sector</v>
      </c>
      <c r="G4493" s="39">
        <f>INDEX('Crosswalk Particulates'!$E:$E,MATCH('2017 EPA Data'!$B4493,'Crosswalk Particulates'!$D:$D,0))</f>
        <v>0</v>
      </c>
      <c r="H4493" s="50">
        <f t="shared" si="70"/>
        <v>0</v>
      </c>
    </row>
    <row r="4494" spans="1:8" hidden="1">
      <c r="A4494" s="31" t="s">
        <v>2461</v>
      </c>
      <c r="B4494" s="31" t="s">
        <v>2405</v>
      </c>
      <c r="C4494" s="31" t="s">
        <v>2406</v>
      </c>
      <c r="D4494" s="41">
        <v>4</v>
      </c>
      <c r="E4494" s="31" t="s">
        <v>2407</v>
      </c>
      <c r="F4494" s="35" t="str">
        <f>INDEX('Crosswalk Particulates'!$B:$B,MATCH('2017 EPA Data'!A4494,'Crosswalk Particulates'!$A:$A,0))</f>
        <v>process-other-industry</v>
      </c>
      <c r="G4494" s="39">
        <f>INDEX('Crosswalk Particulates'!$E:$E,MATCH('2017 EPA Data'!$B4494,'Crosswalk Particulates'!$D:$D,0))</f>
        <v>0</v>
      </c>
      <c r="H4494" s="50">
        <f t="shared" si="70"/>
        <v>0</v>
      </c>
    </row>
    <row r="4495" spans="1:8" hidden="1">
      <c r="A4495" s="31" t="s">
        <v>2558</v>
      </c>
      <c r="B4495" s="31" t="s">
        <v>2531</v>
      </c>
      <c r="C4495" s="31" t="s">
        <v>2406</v>
      </c>
      <c r="D4495" s="41">
        <v>3.9972240459999999</v>
      </c>
      <c r="E4495" s="31" t="s">
        <v>2407</v>
      </c>
      <c r="F4495" s="35" t="str">
        <f>INDEX('Crosswalk Particulates'!$B:$B,MATCH('2017 EPA Data'!A4495,'Crosswalk Particulates'!$A:$A,0))</f>
        <v>Commercial Buildings Sector</v>
      </c>
      <c r="G4495" s="39">
        <f>INDEX('Crosswalk Particulates'!$E:$E,MATCH('2017 EPA Data'!$B4495,'Crosswalk Particulates'!$D:$D,0))</f>
        <v>0</v>
      </c>
      <c r="H4495" s="50">
        <f t="shared" si="70"/>
        <v>0</v>
      </c>
    </row>
    <row r="4496" spans="1:8" hidden="1">
      <c r="A4496" s="31" t="s">
        <v>2470</v>
      </c>
      <c r="B4496" s="31" t="s">
        <v>2535</v>
      </c>
      <c r="C4496" s="31" t="s">
        <v>2406</v>
      </c>
      <c r="D4496" s="41">
        <v>3.9965959999999998</v>
      </c>
      <c r="E4496" s="31" t="s">
        <v>2407</v>
      </c>
      <c r="F4496" s="35" t="str">
        <f>INDEX('Crosswalk Particulates'!$B:$B,MATCH('2017 EPA Data'!A4496,'Crosswalk Particulates'!$A:$A,0))</f>
        <v>Electricity Sector</v>
      </c>
      <c r="G4496" s="39">
        <f>INDEX('Crosswalk Particulates'!$E:$E,MATCH('2017 EPA Data'!$B4496,'Crosswalk Particulates'!$D:$D,0))</f>
        <v>0</v>
      </c>
      <c r="H4496" s="50">
        <f t="shared" si="70"/>
        <v>0</v>
      </c>
    </row>
    <row r="4497" spans="1:8" hidden="1">
      <c r="A4497" s="31" t="s">
        <v>2481</v>
      </c>
      <c r="B4497" s="31" t="s">
        <v>2587</v>
      </c>
      <c r="C4497" s="31" t="s">
        <v>2410</v>
      </c>
      <c r="D4497" s="41">
        <v>3.9964653029999999</v>
      </c>
      <c r="E4497" s="31" t="s">
        <v>2411</v>
      </c>
      <c r="F4497" s="35" t="str">
        <f>INDEX('Crosswalk Particulates'!$B:$B,MATCH('2017 EPA Data'!A4497,'Crosswalk Particulates'!$A:$A,0))</f>
        <v>process-ngps-industry</v>
      </c>
      <c r="G4497" s="39" t="str">
        <f>INDEX('Crosswalk Particulates'!$E:$E,MATCH('2017 EPA Data'!$B4497,'Crosswalk Particulates'!$D:$D,0))</f>
        <v>N2O</v>
      </c>
      <c r="H4497" s="50">
        <f t="shared" si="70"/>
        <v>3625536.6484927111</v>
      </c>
    </row>
    <row r="4498" spans="1:8" hidden="1">
      <c r="A4498" s="31" t="s">
        <v>2485</v>
      </c>
      <c r="B4498" s="31" t="s">
        <v>2584</v>
      </c>
      <c r="C4498" s="31" t="s">
        <v>2406</v>
      </c>
      <c r="D4498" s="41">
        <v>3.9793790751775999</v>
      </c>
      <c r="E4498" s="31" t="s">
        <v>2407</v>
      </c>
      <c r="F4498" s="35" t="str">
        <f>INDEX('Crosswalk Particulates'!$B:$B,MATCH('2017 EPA Data'!A4498,'Crosswalk Particulates'!$A:$A,0))</f>
        <v>industry-fuel-coal</v>
      </c>
      <c r="G4498" s="39">
        <f>INDEX('Crosswalk Particulates'!$E:$E,MATCH('2017 EPA Data'!$B4498,'Crosswalk Particulates'!$D:$D,0))</f>
        <v>0</v>
      </c>
      <c r="H4498" s="50">
        <f t="shared" si="70"/>
        <v>0</v>
      </c>
    </row>
    <row r="4499" spans="1:8" hidden="1">
      <c r="A4499" s="31" t="s">
        <v>2454</v>
      </c>
      <c r="B4499" s="31" t="s">
        <v>2532</v>
      </c>
      <c r="C4499" s="31" t="s">
        <v>2406</v>
      </c>
      <c r="D4499" s="41">
        <v>3.9772026682359001</v>
      </c>
      <c r="E4499" s="31" t="s">
        <v>2407</v>
      </c>
      <c r="F4499" s="35" t="str">
        <f>INDEX('Crosswalk Particulates'!$B:$B,MATCH('2017 EPA Data'!A4499,'Crosswalk Particulates'!$A:$A,0))</f>
        <v>Electricity Sector</v>
      </c>
      <c r="G4499" s="39">
        <f>INDEX('Crosswalk Particulates'!$E:$E,MATCH('2017 EPA Data'!$B4499,'Crosswalk Particulates'!$D:$D,0))</f>
        <v>0</v>
      </c>
      <c r="H4499" s="50">
        <f t="shared" si="70"/>
        <v>0</v>
      </c>
    </row>
    <row r="4500" spans="1:8" hidden="1">
      <c r="A4500" s="31" t="s">
        <v>2536</v>
      </c>
      <c r="B4500" s="31" t="s">
        <v>2414</v>
      </c>
      <c r="C4500" s="31" t="s">
        <v>2406</v>
      </c>
      <c r="D4500" s="41">
        <v>3.9590757000000001</v>
      </c>
      <c r="E4500" s="31" t="s">
        <v>2407</v>
      </c>
      <c r="F4500" s="35" t="str">
        <f>INDEX('Crosswalk Particulates'!$B:$B,MATCH('2017 EPA Data'!A4500,'Crosswalk Particulates'!$A:$A,0))</f>
        <v>process-mining-industry</v>
      </c>
      <c r="G4500" s="39">
        <f>INDEX('Crosswalk Particulates'!$E:$E,MATCH('2017 EPA Data'!$B4500,'Crosswalk Particulates'!$D:$D,0))</f>
        <v>0</v>
      </c>
      <c r="H4500" s="50">
        <f t="shared" si="70"/>
        <v>0</v>
      </c>
    </row>
    <row r="4501" spans="1:8" hidden="1">
      <c r="A4501" s="31" t="s">
        <v>2581</v>
      </c>
      <c r="B4501" s="31" t="s">
        <v>2526</v>
      </c>
      <c r="C4501" s="31" t="s">
        <v>2406</v>
      </c>
      <c r="D4501" s="41">
        <v>3.948854213735657</v>
      </c>
      <c r="E4501" s="31" t="s">
        <v>2407</v>
      </c>
      <c r="F4501" s="35" t="str">
        <f>INDEX('Crosswalk Particulates'!$B:$B,MATCH('2017 EPA Data'!A4501,'Crosswalk Particulates'!$A:$A,0))</f>
        <v>Residential Buildings Sector</v>
      </c>
      <c r="G4501" s="39">
        <f>INDEX('Crosswalk Particulates'!$E:$E,MATCH('2017 EPA Data'!$B4501,'Crosswalk Particulates'!$D:$D,0))</f>
        <v>0</v>
      </c>
      <c r="H4501" s="50">
        <f t="shared" si="70"/>
        <v>0</v>
      </c>
    </row>
    <row r="4502" spans="1:8" hidden="1">
      <c r="A4502" s="31" t="s">
        <v>2419</v>
      </c>
      <c r="B4502" s="31" t="s">
        <v>2657</v>
      </c>
      <c r="C4502" s="31" t="s">
        <v>2406</v>
      </c>
      <c r="D4502" s="41">
        <v>3.9422511485396874</v>
      </c>
      <c r="E4502" s="31" t="s">
        <v>2407</v>
      </c>
      <c r="F4502" s="35" t="str">
        <f>INDEX('Crosswalk Particulates'!$B:$B,MATCH('2017 EPA Data'!A4502,'Crosswalk Particulates'!$A:$A,0))</f>
        <v>process-other-industry</v>
      </c>
      <c r="G4502" s="39">
        <f>INDEX('Crosswalk Particulates'!$E:$E,MATCH('2017 EPA Data'!$B4502,'Crosswalk Particulates'!$D:$D,0))</f>
        <v>0</v>
      </c>
      <c r="H4502" s="50">
        <f t="shared" si="70"/>
        <v>0</v>
      </c>
    </row>
    <row r="4503" spans="1:8" hidden="1">
      <c r="A4503" s="31" t="s">
        <v>2484</v>
      </c>
      <c r="B4503" s="31" t="s">
        <v>2487</v>
      </c>
      <c r="C4503" s="31" t="s">
        <v>2406</v>
      </c>
      <c r="D4503" s="41">
        <v>3.9354911499999998</v>
      </c>
      <c r="E4503" s="31" t="s">
        <v>2407</v>
      </c>
      <c r="F4503" s="35" t="str">
        <f>INDEX('Crosswalk Particulates'!$B:$B,MATCH('2017 EPA Data'!A4503,'Crosswalk Particulates'!$A:$A,0))</f>
        <v>process-other-industry</v>
      </c>
      <c r="G4503" s="39">
        <f>INDEX('Crosswalk Particulates'!$E:$E,MATCH('2017 EPA Data'!$B4503,'Crosswalk Particulates'!$D:$D,0))</f>
        <v>0</v>
      </c>
      <c r="H4503" s="50">
        <f t="shared" si="70"/>
        <v>0</v>
      </c>
    </row>
    <row r="4504" spans="1:8" hidden="1">
      <c r="A4504" s="31" t="s">
        <v>2538</v>
      </c>
      <c r="B4504" s="31" t="s">
        <v>2422</v>
      </c>
      <c r="C4504" s="31" t="s">
        <v>2406</v>
      </c>
      <c r="D4504" s="41">
        <v>3.9256146799999998</v>
      </c>
      <c r="E4504" s="31" t="s">
        <v>2407</v>
      </c>
      <c r="F4504" s="35" t="str">
        <f>INDEX('Crosswalk Particulates'!$B:$B,MATCH('2017 EPA Data'!A4504,'Crosswalk Particulates'!$A:$A,0))</f>
        <v>Electricity Sector</v>
      </c>
      <c r="G4504" s="39">
        <f>INDEX('Crosswalk Particulates'!$E:$E,MATCH('2017 EPA Data'!$B4504,'Crosswalk Particulates'!$D:$D,0))</f>
        <v>0</v>
      </c>
      <c r="H4504" s="50">
        <f t="shared" si="70"/>
        <v>0</v>
      </c>
    </row>
    <row r="4505" spans="1:8" hidden="1">
      <c r="A4505" s="31" t="s">
        <v>2467</v>
      </c>
      <c r="B4505" s="31" t="s">
        <v>2669</v>
      </c>
      <c r="C4505" s="31" t="s">
        <v>2406</v>
      </c>
      <c r="D4505" s="41">
        <v>3.8223623999999998</v>
      </c>
      <c r="E4505" s="31" t="s">
        <v>2407</v>
      </c>
      <c r="F4505" s="35" t="str">
        <f>INDEX('Crosswalk Particulates'!$B:$B,MATCH('2017 EPA Data'!A4505,'Crosswalk Particulates'!$A:$A,0))</f>
        <v>process-chemicals-industry</v>
      </c>
      <c r="G4505" s="39">
        <f>INDEX('Crosswalk Particulates'!$E:$E,MATCH('2017 EPA Data'!$B4505,'Crosswalk Particulates'!$D:$D,0))</f>
        <v>0</v>
      </c>
      <c r="H4505" s="50">
        <f t="shared" si="70"/>
        <v>0</v>
      </c>
    </row>
    <row r="4506" spans="1:8" hidden="1">
      <c r="A4506" s="31" t="s">
        <v>2435</v>
      </c>
      <c r="B4506" s="31" t="s">
        <v>2606</v>
      </c>
      <c r="C4506" s="31" t="s">
        <v>2406</v>
      </c>
      <c r="D4506" s="41">
        <v>3.8050000000000002</v>
      </c>
      <c r="E4506" s="31" t="s">
        <v>2407</v>
      </c>
      <c r="F4506" s="35" t="str">
        <f>INDEX('Crosswalk Particulates'!$B:$B,MATCH('2017 EPA Data'!A4506,'Crosswalk Particulates'!$A:$A,0))</f>
        <v>process-other-industry</v>
      </c>
      <c r="G4506" s="39">
        <f>INDEX('Crosswalk Particulates'!$E:$E,MATCH('2017 EPA Data'!$B4506,'Crosswalk Particulates'!$D:$D,0))</f>
        <v>0</v>
      </c>
      <c r="H4506" s="50">
        <f t="shared" si="70"/>
        <v>0</v>
      </c>
    </row>
    <row r="4507" spans="1:8" hidden="1">
      <c r="A4507" s="31" t="s">
        <v>2507</v>
      </c>
      <c r="B4507" s="31" t="s">
        <v>2428</v>
      </c>
      <c r="C4507" s="31" t="s">
        <v>2406</v>
      </c>
      <c r="D4507" s="41">
        <v>3.8</v>
      </c>
      <c r="E4507" s="31" t="s">
        <v>2407</v>
      </c>
      <c r="F4507" s="35" t="str">
        <f>INDEX('Crosswalk Particulates'!$B:$B,MATCH('2017 EPA Data'!A4507,'Crosswalk Particulates'!$A:$A,0))</f>
        <v>Other-EPA</v>
      </c>
      <c r="G4507" s="39">
        <f>INDEX('Crosswalk Particulates'!$E:$E,MATCH('2017 EPA Data'!$B4507,'Crosswalk Particulates'!$D:$D,0))</f>
        <v>0</v>
      </c>
      <c r="H4507" s="50">
        <f t="shared" si="70"/>
        <v>0</v>
      </c>
    </row>
    <row r="4508" spans="1:8" hidden="1">
      <c r="A4508" s="31" t="s">
        <v>2544</v>
      </c>
      <c r="B4508" s="31" t="s">
        <v>2466</v>
      </c>
      <c r="C4508" s="31" t="s">
        <v>2406</v>
      </c>
      <c r="D4508" s="41">
        <v>3.8</v>
      </c>
      <c r="E4508" s="31" t="s">
        <v>2407</v>
      </c>
      <c r="F4508" s="35" t="str">
        <f>INDEX('Crosswalk Particulates'!$B:$B,MATCH('2017 EPA Data'!A4508,'Crosswalk Particulates'!$A:$A,0))</f>
        <v>Commercial Buildings Sector</v>
      </c>
      <c r="G4508" s="39">
        <f>INDEX('Crosswalk Particulates'!$E:$E,MATCH('2017 EPA Data'!$B4508,'Crosswalk Particulates'!$D:$D,0))</f>
        <v>0</v>
      </c>
      <c r="H4508" s="50">
        <f t="shared" si="70"/>
        <v>0</v>
      </c>
    </row>
    <row r="4509" spans="1:8" hidden="1">
      <c r="A4509" s="31" t="s">
        <v>2508</v>
      </c>
      <c r="B4509" s="31" t="s">
        <v>2731</v>
      </c>
      <c r="C4509" s="31" t="s">
        <v>2406</v>
      </c>
      <c r="D4509" s="41">
        <v>3.7850000000000001</v>
      </c>
      <c r="E4509" s="31" t="s">
        <v>2407</v>
      </c>
      <c r="F4509" s="35" t="str">
        <f>INDEX('Crosswalk Particulates'!$B:$B,MATCH('2017 EPA Data'!A4509,'Crosswalk Particulates'!$A:$A,0))</f>
        <v>process-iron and steel-industry</v>
      </c>
      <c r="G4509" s="39">
        <f>INDEX('Crosswalk Particulates'!$E:$E,MATCH('2017 EPA Data'!$B4509,'Crosswalk Particulates'!$D:$D,0))</f>
        <v>0</v>
      </c>
      <c r="H4509" s="50">
        <f t="shared" si="70"/>
        <v>0</v>
      </c>
    </row>
    <row r="4510" spans="1:8" hidden="1">
      <c r="A4510" s="31" t="s">
        <v>2481</v>
      </c>
      <c r="B4510" s="31" t="s">
        <v>2532</v>
      </c>
      <c r="C4510" s="31" t="s">
        <v>2406</v>
      </c>
      <c r="D4510" s="41">
        <v>3.77614415636</v>
      </c>
      <c r="E4510" s="31" t="s">
        <v>2407</v>
      </c>
      <c r="F4510" s="35" t="str">
        <f>INDEX('Crosswalk Particulates'!$B:$B,MATCH('2017 EPA Data'!A4510,'Crosswalk Particulates'!$A:$A,0))</f>
        <v>process-ngps-industry</v>
      </c>
      <c r="G4510" s="39">
        <f>INDEX('Crosswalk Particulates'!$E:$E,MATCH('2017 EPA Data'!$B4510,'Crosswalk Particulates'!$D:$D,0))</f>
        <v>0</v>
      </c>
      <c r="H4510" s="50">
        <f t="shared" si="70"/>
        <v>0</v>
      </c>
    </row>
    <row r="4511" spans="1:8" hidden="1">
      <c r="A4511" s="31" t="s">
        <v>2558</v>
      </c>
      <c r="B4511" s="31" t="s">
        <v>2503</v>
      </c>
      <c r="C4511" s="31" t="s">
        <v>2406</v>
      </c>
      <c r="D4511" s="41">
        <v>3.771545922142467</v>
      </c>
      <c r="E4511" s="31" t="s">
        <v>2407</v>
      </c>
      <c r="F4511" s="35" t="str">
        <f>INDEX('Crosswalk Particulates'!$B:$B,MATCH('2017 EPA Data'!A4511,'Crosswalk Particulates'!$A:$A,0))</f>
        <v>Commercial Buildings Sector</v>
      </c>
      <c r="G4511" s="39">
        <f>INDEX('Crosswalk Particulates'!$E:$E,MATCH('2017 EPA Data'!$B4511,'Crosswalk Particulates'!$D:$D,0))</f>
        <v>0</v>
      </c>
      <c r="H4511" s="50">
        <f t="shared" si="70"/>
        <v>0</v>
      </c>
    </row>
    <row r="4512" spans="1:8" hidden="1">
      <c r="A4512" s="31" t="s">
        <v>2421</v>
      </c>
      <c r="B4512" s="31" t="s">
        <v>2617</v>
      </c>
      <c r="C4512" s="31" t="s">
        <v>2406</v>
      </c>
      <c r="D4512" s="41">
        <v>3.7387798397202441</v>
      </c>
      <c r="E4512" s="31" t="s">
        <v>2407</v>
      </c>
      <c r="F4512" s="35" t="str">
        <f>INDEX('Crosswalk Particulates'!$B:$B,MATCH('2017 EPA Data'!A4512,'Crosswalk Particulates'!$A:$A,0))</f>
        <v>Other-EPA</v>
      </c>
      <c r="G4512" s="39">
        <f>INDEX('Crosswalk Particulates'!$E:$E,MATCH('2017 EPA Data'!$B4512,'Crosswalk Particulates'!$D:$D,0))</f>
        <v>0</v>
      </c>
      <c r="H4512" s="50">
        <f t="shared" si="70"/>
        <v>0</v>
      </c>
    </row>
    <row r="4513" spans="1:8" hidden="1">
      <c r="A4513" s="31" t="s">
        <v>2536</v>
      </c>
      <c r="B4513" s="31" t="s">
        <v>2487</v>
      </c>
      <c r="C4513" s="31" t="s">
        <v>2406</v>
      </c>
      <c r="D4513" s="41">
        <v>3.7320000000000002</v>
      </c>
      <c r="E4513" s="31" t="s">
        <v>2407</v>
      </c>
      <c r="F4513" s="35" t="str">
        <f>INDEX('Crosswalk Particulates'!$B:$B,MATCH('2017 EPA Data'!A4513,'Crosswalk Particulates'!$A:$A,0))</f>
        <v>process-mining-industry</v>
      </c>
      <c r="G4513" s="39">
        <f>INDEX('Crosswalk Particulates'!$E:$E,MATCH('2017 EPA Data'!$B4513,'Crosswalk Particulates'!$D:$D,0))</f>
        <v>0</v>
      </c>
      <c r="H4513" s="50">
        <f t="shared" si="70"/>
        <v>0</v>
      </c>
    </row>
    <row r="4514" spans="1:8" hidden="1">
      <c r="A4514" s="31" t="s">
        <v>2544</v>
      </c>
      <c r="B4514" s="31" t="s">
        <v>2514</v>
      </c>
      <c r="C4514" s="31" t="s">
        <v>2406</v>
      </c>
      <c r="D4514" s="41">
        <v>3.7111655229178</v>
      </c>
      <c r="E4514" s="31" t="s">
        <v>2407</v>
      </c>
      <c r="F4514" s="35" t="str">
        <f>INDEX('Crosswalk Particulates'!$B:$B,MATCH('2017 EPA Data'!A4514,'Crosswalk Particulates'!$A:$A,0))</f>
        <v>Commercial Buildings Sector</v>
      </c>
      <c r="G4514" s="39">
        <f>INDEX('Crosswalk Particulates'!$E:$E,MATCH('2017 EPA Data'!$B4514,'Crosswalk Particulates'!$D:$D,0))</f>
        <v>0</v>
      </c>
      <c r="H4514" s="50">
        <f t="shared" si="70"/>
        <v>0</v>
      </c>
    </row>
    <row r="4515" spans="1:8" hidden="1">
      <c r="A4515" s="31" t="s">
        <v>2419</v>
      </c>
      <c r="B4515" s="31" t="s">
        <v>2616</v>
      </c>
      <c r="C4515" s="31" t="s">
        <v>2406</v>
      </c>
      <c r="D4515" s="41">
        <v>3.7041081677264898</v>
      </c>
      <c r="E4515" s="31" t="s">
        <v>2407</v>
      </c>
      <c r="F4515" s="35" t="str">
        <f>INDEX('Crosswalk Particulates'!$B:$B,MATCH('2017 EPA Data'!A4515,'Crosswalk Particulates'!$A:$A,0))</f>
        <v>process-other-industry</v>
      </c>
      <c r="G4515" s="39">
        <f>INDEX('Crosswalk Particulates'!$E:$E,MATCH('2017 EPA Data'!$B4515,'Crosswalk Particulates'!$D:$D,0))</f>
        <v>0</v>
      </c>
      <c r="H4515" s="50">
        <f t="shared" si="70"/>
        <v>0</v>
      </c>
    </row>
    <row r="4516" spans="1:8" hidden="1">
      <c r="A4516" s="31" t="s">
        <v>2475</v>
      </c>
      <c r="B4516" s="31" t="s">
        <v>2641</v>
      </c>
      <c r="C4516" s="31" t="s">
        <v>2406</v>
      </c>
      <c r="D4516" s="41">
        <v>3.7</v>
      </c>
      <c r="E4516" s="31" t="s">
        <v>2407</v>
      </c>
      <c r="F4516" s="35" t="str">
        <f>INDEX('Crosswalk Particulates'!$B:$B,MATCH('2017 EPA Data'!A4516,'Crosswalk Particulates'!$A:$A,0))</f>
        <v>process-other-industry</v>
      </c>
      <c r="G4516" s="39">
        <f>INDEX('Crosswalk Particulates'!$E:$E,MATCH('2017 EPA Data'!$B4516,'Crosswalk Particulates'!$D:$D,0))</f>
        <v>0</v>
      </c>
      <c r="H4516" s="50">
        <f t="shared" si="70"/>
        <v>0</v>
      </c>
    </row>
    <row r="4517" spans="1:8" hidden="1">
      <c r="A4517" s="31" t="s">
        <v>2441</v>
      </c>
      <c r="B4517" s="31" t="s">
        <v>2621</v>
      </c>
      <c r="D4517" s="41">
        <v>3.6790220027329998</v>
      </c>
      <c r="E4517" s="31" t="s">
        <v>2411</v>
      </c>
      <c r="F4517" s="35" t="str">
        <f>INDEX('Crosswalk Particulates'!$B:$B,MATCH('2017 EPA Data'!A4517,'Crosswalk Particulates'!$A:$A,0))</f>
        <v>process-agriculture-industry</v>
      </c>
      <c r="G4517" s="39">
        <f>INDEX('Crosswalk Particulates'!$E:$E,MATCH('2017 EPA Data'!$B4517,'Crosswalk Particulates'!$D:$D,0))</f>
        <v>0</v>
      </c>
      <c r="H4517" s="50">
        <f t="shared" si="70"/>
        <v>3337556.5881947912</v>
      </c>
    </row>
    <row r="4518" spans="1:8" hidden="1">
      <c r="A4518" s="31" t="s">
        <v>2553</v>
      </c>
      <c r="B4518" s="31" t="s">
        <v>2580</v>
      </c>
      <c r="C4518" s="31" t="s">
        <v>2406</v>
      </c>
      <c r="D4518" s="41">
        <v>3.6669999999999998</v>
      </c>
      <c r="E4518" s="31" t="s">
        <v>2407</v>
      </c>
      <c r="F4518" s="35" t="str">
        <f>INDEX('Crosswalk Particulates'!$B:$B,MATCH('2017 EPA Data'!A4518,'Crosswalk Particulates'!$A:$A,0))</f>
        <v>Commercial Buildings Sector</v>
      </c>
      <c r="G4518" s="39">
        <f>INDEX('Crosswalk Particulates'!$E:$E,MATCH('2017 EPA Data'!$B4518,'Crosswalk Particulates'!$D:$D,0))</f>
        <v>0</v>
      </c>
      <c r="H4518" s="50">
        <f t="shared" si="70"/>
        <v>0</v>
      </c>
    </row>
    <row r="4519" spans="1:8" hidden="1">
      <c r="A4519" s="31" t="s">
        <v>2484</v>
      </c>
      <c r="B4519" s="31" t="s">
        <v>2463</v>
      </c>
      <c r="C4519" s="31" t="s">
        <v>2406</v>
      </c>
      <c r="D4519" s="41">
        <v>3.6454979999999999</v>
      </c>
      <c r="E4519" s="31" t="s">
        <v>2407</v>
      </c>
      <c r="F4519" s="35" t="str">
        <f>INDEX('Crosswalk Particulates'!$B:$B,MATCH('2017 EPA Data'!A4519,'Crosswalk Particulates'!$A:$A,0))</f>
        <v>process-other-industry</v>
      </c>
      <c r="G4519" s="39">
        <f>INDEX('Crosswalk Particulates'!$E:$E,MATCH('2017 EPA Data'!$B4519,'Crosswalk Particulates'!$D:$D,0))</f>
        <v>0</v>
      </c>
      <c r="H4519" s="50">
        <f t="shared" si="70"/>
        <v>0</v>
      </c>
    </row>
    <row r="4520" spans="1:8" hidden="1">
      <c r="A4520" s="31" t="s">
        <v>2536</v>
      </c>
      <c r="B4520" s="31" t="s">
        <v>2578</v>
      </c>
      <c r="C4520" s="31" t="s">
        <v>2406</v>
      </c>
      <c r="D4520" s="41">
        <v>3.64</v>
      </c>
      <c r="E4520" s="31" t="s">
        <v>2407</v>
      </c>
      <c r="F4520" s="35" t="str">
        <f>INDEX('Crosswalk Particulates'!$B:$B,MATCH('2017 EPA Data'!A4520,'Crosswalk Particulates'!$A:$A,0))</f>
        <v>process-mining-industry</v>
      </c>
      <c r="G4520" s="39">
        <f>INDEX('Crosswalk Particulates'!$E:$E,MATCH('2017 EPA Data'!$B4520,'Crosswalk Particulates'!$D:$D,0))</f>
        <v>0</v>
      </c>
      <c r="H4520" s="50">
        <f t="shared" si="70"/>
        <v>0</v>
      </c>
    </row>
    <row r="4521" spans="1:8" hidden="1">
      <c r="A4521" s="31" t="s">
        <v>2408</v>
      </c>
      <c r="B4521" s="31" t="s">
        <v>2614</v>
      </c>
      <c r="C4521" s="31" t="s">
        <v>2406</v>
      </c>
      <c r="D4521" s="41">
        <v>3.61411227966</v>
      </c>
      <c r="E4521" s="31" t="s">
        <v>2407</v>
      </c>
      <c r="F4521" s="35" t="str">
        <f>INDEX('Crosswalk Particulates'!$B:$B,MATCH('2017 EPA Data'!A4521,'Crosswalk Particulates'!$A:$A,0))</f>
        <v>process-other-industry</v>
      </c>
      <c r="G4521" s="39">
        <f>INDEX('Crosswalk Particulates'!$E:$E,MATCH('2017 EPA Data'!$B4521,'Crosswalk Particulates'!$D:$D,0))</f>
        <v>0</v>
      </c>
      <c r="H4521" s="50">
        <f t="shared" si="70"/>
        <v>0</v>
      </c>
    </row>
    <row r="4522" spans="1:8" hidden="1">
      <c r="A4522" s="31" t="s">
        <v>2431</v>
      </c>
      <c r="B4522" s="31" t="s">
        <v>2466</v>
      </c>
      <c r="C4522" s="31" t="s">
        <v>2406</v>
      </c>
      <c r="D4522" s="41">
        <v>3.6</v>
      </c>
      <c r="E4522" s="31" t="s">
        <v>2407</v>
      </c>
      <c r="F4522" s="35" t="str">
        <f>INDEX('Crosswalk Particulates'!$B:$B,MATCH('2017 EPA Data'!A4522,'Crosswalk Particulates'!$A:$A,0))</f>
        <v>process-ngps-industry</v>
      </c>
      <c r="G4522" s="39">
        <f>INDEX('Crosswalk Particulates'!$E:$E,MATCH('2017 EPA Data'!$B4522,'Crosswalk Particulates'!$D:$D,0))</f>
        <v>0</v>
      </c>
      <c r="H4522" s="50">
        <f t="shared" si="70"/>
        <v>0</v>
      </c>
    </row>
    <row r="4523" spans="1:8" hidden="1">
      <c r="A4523" s="31" t="s">
        <v>2448</v>
      </c>
      <c r="B4523" s="31" t="s">
        <v>2674</v>
      </c>
      <c r="C4523" s="31" t="s">
        <v>2406</v>
      </c>
      <c r="D4523" s="41">
        <v>3.58</v>
      </c>
      <c r="E4523" s="31" t="s">
        <v>2407</v>
      </c>
      <c r="F4523" s="35" t="str">
        <f>INDEX('Crosswalk Particulates'!$B:$B,MATCH('2017 EPA Data'!A4523,'Crosswalk Particulates'!$A:$A,0))</f>
        <v>process-waste-industry</v>
      </c>
      <c r="G4523" s="39">
        <f>INDEX('Crosswalk Particulates'!$E:$E,MATCH('2017 EPA Data'!$B4523,'Crosswalk Particulates'!$D:$D,0))</f>
        <v>0</v>
      </c>
      <c r="H4523" s="50">
        <f t="shared" si="70"/>
        <v>0</v>
      </c>
    </row>
    <row r="4524" spans="1:8" hidden="1">
      <c r="A4524" s="31" t="s">
        <v>2489</v>
      </c>
      <c r="B4524" s="31" t="s">
        <v>2732</v>
      </c>
      <c r="C4524" s="31" t="s">
        <v>2406</v>
      </c>
      <c r="D4524" s="41">
        <v>3.5677866859999998</v>
      </c>
      <c r="E4524" s="31" t="s">
        <v>2407</v>
      </c>
      <c r="F4524" s="35" t="str">
        <f>INDEX('Crosswalk Particulates'!$B:$B,MATCH('2017 EPA Data'!A4524,'Crosswalk Particulates'!$A:$A,0))</f>
        <v>industry-fuel-biomass</v>
      </c>
      <c r="G4524" s="39">
        <f>INDEX('Crosswalk Particulates'!$E:$E,MATCH('2017 EPA Data'!$B4524,'Crosswalk Particulates'!$D:$D,0))</f>
        <v>0</v>
      </c>
      <c r="H4524" s="50">
        <f t="shared" si="70"/>
        <v>0</v>
      </c>
    </row>
    <row r="4525" spans="1:8" hidden="1">
      <c r="A4525" s="31" t="s">
        <v>2485</v>
      </c>
      <c r="B4525" s="31" t="s">
        <v>2572</v>
      </c>
      <c r="C4525" s="31" t="s">
        <v>2406</v>
      </c>
      <c r="D4525" s="41">
        <v>3.56352</v>
      </c>
      <c r="E4525" s="31" t="s">
        <v>2407</v>
      </c>
      <c r="F4525" s="35" t="str">
        <f>INDEX('Crosswalk Particulates'!$B:$B,MATCH('2017 EPA Data'!A4525,'Crosswalk Particulates'!$A:$A,0))</f>
        <v>industry-fuel-coal</v>
      </c>
      <c r="G4525" s="39">
        <f>INDEX('Crosswalk Particulates'!$E:$E,MATCH('2017 EPA Data'!$B4525,'Crosswalk Particulates'!$D:$D,0))</f>
        <v>0</v>
      </c>
      <c r="H4525" s="50">
        <f t="shared" si="70"/>
        <v>0</v>
      </c>
    </row>
    <row r="4526" spans="1:8" hidden="1">
      <c r="A4526" s="31" t="s">
        <v>2518</v>
      </c>
      <c r="B4526" s="31" t="s">
        <v>2542</v>
      </c>
      <c r="C4526" s="31" t="s">
        <v>2406</v>
      </c>
      <c r="D4526" s="41">
        <v>3.5421010536333002</v>
      </c>
      <c r="E4526" s="31" t="s">
        <v>2407</v>
      </c>
      <c r="F4526" s="35" t="str">
        <f>INDEX('Crosswalk Particulates'!$B:$B,MATCH('2017 EPA Data'!A4526,'Crosswalk Particulates'!$A:$A,0))</f>
        <v>industry-fuel-oil</v>
      </c>
      <c r="G4526" s="39">
        <f>INDEX('Crosswalk Particulates'!$E:$E,MATCH('2017 EPA Data'!$B4526,'Crosswalk Particulates'!$D:$D,0))</f>
        <v>0</v>
      </c>
      <c r="H4526" s="50">
        <f t="shared" si="70"/>
        <v>0</v>
      </c>
    </row>
    <row r="4527" spans="1:8" hidden="1">
      <c r="A4527" s="31" t="s">
        <v>2538</v>
      </c>
      <c r="B4527" s="31" t="s">
        <v>2586</v>
      </c>
      <c r="C4527" s="31" t="s">
        <v>2406</v>
      </c>
      <c r="D4527" s="41">
        <v>3.476822904</v>
      </c>
      <c r="E4527" s="31" t="s">
        <v>2407</v>
      </c>
      <c r="F4527" s="35" t="str">
        <f>INDEX('Crosswalk Particulates'!$B:$B,MATCH('2017 EPA Data'!A4527,'Crosswalk Particulates'!$A:$A,0))</f>
        <v>Electricity Sector</v>
      </c>
      <c r="G4527" s="39">
        <f>INDEX('Crosswalk Particulates'!$E:$E,MATCH('2017 EPA Data'!$B4527,'Crosswalk Particulates'!$D:$D,0))</f>
        <v>0</v>
      </c>
      <c r="H4527" s="50">
        <f t="shared" si="70"/>
        <v>0</v>
      </c>
    </row>
    <row r="4528" spans="1:8" hidden="1">
      <c r="A4528" s="31" t="s">
        <v>2444</v>
      </c>
      <c r="B4528" s="31" t="s">
        <v>2580</v>
      </c>
      <c r="C4528" s="31" t="s">
        <v>2406</v>
      </c>
      <c r="D4528" s="41">
        <v>3.4752200000000002</v>
      </c>
      <c r="E4528" s="31" t="s">
        <v>2407</v>
      </c>
      <c r="F4528" s="35" t="str">
        <f>INDEX('Crosswalk Particulates'!$B:$B,MATCH('2017 EPA Data'!A4528,'Crosswalk Particulates'!$A:$A,0))</f>
        <v>process-other-industry</v>
      </c>
      <c r="G4528" s="39">
        <f>INDEX('Crosswalk Particulates'!$E:$E,MATCH('2017 EPA Data'!$B4528,'Crosswalk Particulates'!$D:$D,0))</f>
        <v>0</v>
      </c>
      <c r="H4528" s="50">
        <f t="shared" si="70"/>
        <v>0</v>
      </c>
    </row>
    <row r="4529" spans="1:8" hidden="1">
      <c r="A4529" s="31" t="s">
        <v>2521</v>
      </c>
      <c r="B4529" s="31" t="s">
        <v>2669</v>
      </c>
      <c r="C4529" s="31" t="s">
        <v>2406</v>
      </c>
      <c r="D4529" s="41">
        <v>3.4447999999999999</v>
      </c>
      <c r="E4529" s="31" t="s">
        <v>2407</v>
      </c>
      <c r="F4529" s="35" t="str">
        <f>INDEX('Crosswalk Particulates'!$B:$B,MATCH('2017 EPA Data'!A4529,'Crosswalk Particulates'!$A:$A,0))</f>
        <v>industry-fuel-other</v>
      </c>
      <c r="G4529" s="39">
        <f>INDEX('Crosswalk Particulates'!$E:$E,MATCH('2017 EPA Data'!$B4529,'Crosswalk Particulates'!$D:$D,0))</f>
        <v>0</v>
      </c>
      <c r="H4529" s="50">
        <f t="shared" si="70"/>
        <v>0</v>
      </c>
    </row>
    <row r="4530" spans="1:8" hidden="1">
      <c r="A4530" s="31" t="s">
        <v>2475</v>
      </c>
      <c r="B4530" s="31" t="s">
        <v>2618</v>
      </c>
      <c r="C4530" s="31" t="s">
        <v>2406</v>
      </c>
      <c r="D4530" s="41">
        <v>3.4342916348000001</v>
      </c>
      <c r="E4530" s="31" t="s">
        <v>2407</v>
      </c>
      <c r="F4530" s="35" t="str">
        <f>INDEX('Crosswalk Particulates'!$B:$B,MATCH('2017 EPA Data'!A4530,'Crosswalk Particulates'!$A:$A,0))</f>
        <v>process-other-industry</v>
      </c>
      <c r="G4530" s="39">
        <f>INDEX('Crosswalk Particulates'!$E:$E,MATCH('2017 EPA Data'!$B4530,'Crosswalk Particulates'!$D:$D,0))</f>
        <v>0</v>
      </c>
      <c r="H4530" s="50">
        <f t="shared" si="70"/>
        <v>0</v>
      </c>
    </row>
    <row r="4531" spans="1:8" hidden="1">
      <c r="A4531" s="31" t="s">
        <v>2443</v>
      </c>
      <c r="B4531" s="31" t="s">
        <v>2621</v>
      </c>
      <c r="D4531" s="41">
        <v>3.4339975584225542</v>
      </c>
      <c r="E4531" s="31" t="s">
        <v>2411</v>
      </c>
      <c r="F4531" s="35" t="str">
        <f>INDEX('Crosswalk Particulates'!$B:$B,MATCH('2017 EPA Data'!A4531,'Crosswalk Particulates'!$A:$A,0))</f>
        <v>Transportation Sector</v>
      </c>
      <c r="G4531" s="39">
        <f>INDEX('Crosswalk Particulates'!$E:$E,MATCH('2017 EPA Data'!$B4531,'Crosswalk Particulates'!$D:$D,0))</f>
        <v>0</v>
      </c>
      <c r="H4531" s="50">
        <f t="shared" si="70"/>
        <v>3115273.8870395394</v>
      </c>
    </row>
    <row r="4532" spans="1:8" hidden="1">
      <c r="A4532" s="31" t="s">
        <v>2484</v>
      </c>
      <c r="B4532" s="31" t="s">
        <v>2494</v>
      </c>
      <c r="C4532" s="31" t="s">
        <v>2446</v>
      </c>
      <c r="D4532" s="41">
        <v>3.4097821026499999</v>
      </c>
      <c r="E4532" s="31" t="s">
        <v>2411</v>
      </c>
      <c r="F4532" s="35" t="str">
        <f>INDEX('Crosswalk Particulates'!$B:$B,MATCH('2017 EPA Data'!A4532,'Crosswalk Particulates'!$A:$A,0))</f>
        <v>process-other-industry</v>
      </c>
      <c r="G4532" s="39">
        <f>INDEX('Crosswalk Particulates'!$E:$E,MATCH('2017 EPA Data'!$B4532,'Crosswalk Particulates'!$D:$D,0))</f>
        <v>0</v>
      </c>
      <c r="H4532" s="50">
        <f t="shared" si="70"/>
        <v>3093305.9689651732</v>
      </c>
    </row>
    <row r="4533" spans="1:8" hidden="1">
      <c r="A4533" s="31" t="s">
        <v>2521</v>
      </c>
      <c r="B4533" s="31" t="s">
        <v>2707</v>
      </c>
      <c r="C4533" s="31" t="s">
        <v>2406</v>
      </c>
      <c r="D4533" s="41">
        <v>3.4</v>
      </c>
      <c r="E4533" s="31" t="s">
        <v>2407</v>
      </c>
      <c r="F4533" s="35" t="str">
        <f>INDEX('Crosswalk Particulates'!$B:$B,MATCH('2017 EPA Data'!A4533,'Crosswalk Particulates'!$A:$A,0))</f>
        <v>industry-fuel-other</v>
      </c>
      <c r="G4533" s="39">
        <f>INDEX('Crosswalk Particulates'!$E:$E,MATCH('2017 EPA Data'!$B4533,'Crosswalk Particulates'!$D:$D,0))</f>
        <v>0</v>
      </c>
      <c r="H4533" s="50">
        <f t="shared" si="70"/>
        <v>0</v>
      </c>
    </row>
    <row r="4534" spans="1:8" hidden="1">
      <c r="A4534" s="31" t="s">
        <v>2521</v>
      </c>
      <c r="B4534" s="31" t="s">
        <v>2572</v>
      </c>
      <c r="C4534" s="31" t="s">
        <v>2406</v>
      </c>
      <c r="D4534" s="41">
        <v>3.4</v>
      </c>
      <c r="E4534" s="31" t="s">
        <v>2407</v>
      </c>
      <c r="F4534" s="35" t="str">
        <f>INDEX('Crosswalk Particulates'!$B:$B,MATCH('2017 EPA Data'!A4534,'Crosswalk Particulates'!$A:$A,0))</f>
        <v>industry-fuel-other</v>
      </c>
      <c r="G4534" s="39">
        <f>INDEX('Crosswalk Particulates'!$E:$E,MATCH('2017 EPA Data'!$B4534,'Crosswalk Particulates'!$D:$D,0))</f>
        <v>0</v>
      </c>
      <c r="H4534" s="50">
        <f t="shared" si="70"/>
        <v>0</v>
      </c>
    </row>
    <row r="4535" spans="1:8" hidden="1">
      <c r="A4535" s="31" t="s">
        <v>2521</v>
      </c>
      <c r="B4535" s="31" t="s">
        <v>2683</v>
      </c>
      <c r="C4535" s="31" t="s">
        <v>2406</v>
      </c>
      <c r="D4535" s="41">
        <v>3.4</v>
      </c>
      <c r="E4535" s="31" t="s">
        <v>2407</v>
      </c>
      <c r="F4535" s="35" t="str">
        <f>INDEX('Crosswalk Particulates'!$B:$B,MATCH('2017 EPA Data'!A4535,'Crosswalk Particulates'!$A:$A,0))</f>
        <v>industry-fuel-other</v>
      </c>
      <c r="G4535" s="39">
        <f>INDEX('Crosswalk Particulates'!$E:$E,MATCH('2017 EPA Data'!$B4535,'Crosswalk Particulates'!$D:$D,0))</f>
        <v>0</v>
      </c>
      <c r="H4535" s="50">
        <f t="shared" si="70"/>
        <v>0</v>
      </c>
    </row>
    <row r="4536" spans="1:8" hidden="1">
      <c r="A4536" s="31" t="s">
        <v>2444</v>
      </c>
      <c r="B4536" s="31" t="s">
        <v>2660</v>
      </c>
      <c r="C4536" s="31" t="s">
        <v>2406</v>
      </c>
      <c r="D4536" s="41">
        <v>3.4</v>
      </c>
      <c r="E4536" s="31" t="s">
        <v>2407</v>
      </c>
      <c r="F4536" s="35" t="str">
        <f>INDEX('Crosswalk Particulates'!$B:$B,MATCH('2017 EPA Data'!A4536,'Crosswalk Particulates'!$A:$A,0))</f>
        <v>process-other-industry</v>
      </c>
      <c r="G4536" s="39">
        <f>INDEX('Crosswalk Particulates'!$E:$E,MATCH('2017 EPA Data'!$B4536,'Crosswalk Particulates'!$D:$D,0))</f>
        <v>0</v>
      </c>
      <c r="H4536" s="50">
        <f t="shared" si="70"/>
        <v>0</v>
      </c>
    </row>
    <row r="4537" spans="1:8" hidden="1">
      <c r="A4537" s="31" t="s">
        <v>2521</v>
      </c>
      <c r="B4537" s="31" t="s">
        <v>2620</v>
      </c>
      <c r="C4537" s="31" t="s">
        <v>2406</v>
      </c>
      <c r="D4537" s="41">
        <v>3.4</v>
      </c>
      <c r="E4537" s="31" t="s">
        <v>2407</v>
      </c>
      <c r="F4537" s="35" t="str">
        <f>INDEX('Crosswalk Particulates'!$B:$B,MATCH('2017 EPA Data'!A4537,'Crosswalk Particulates'!$A:$A,0))</f>
        <v>industry-fuel-other</v>
      </c>
      <c r="G4537" s="39">
        <f>INDEX('Crosswalk Particulates'!$E:$E,MATCH('2017 EPA Data'!$B4537,'Crosswalk Particulates'!$D:$D,0))</f>
        <v>0</v>
      </c>
      <c r="H4537" s="50">
        <f t="shared" si="70"/>
        <v>0</v>
      </c>
    </row>
    <row r="4538" spans="1:8" hidden="1">
      <c r="A4538" s="31" t="s">
        <v>2497</v>
      </c>
      <c r="B4538" s="31" t="s">
        <v>2551</v>
      </c>
      <c r="C4538" s="31" t="s">
        <v>2406</v>
      </c>
      <c r="D4538" s="41">
        <v>3.3681603999999998</v>
      </c>
      <c r="E4538" s="31" t="s">
        <v>2407</v>
      </c>
      <c r="F4538" s="35" t="str">
        <f>INDEX('Crosswalk Particulates'!$B:$B,MATCH('2017 EPA Data'!A4538,'Crosswalk Particulates'!$A:$A,0))</f>
        <v>Electricity Sector</v>
      </c>
      <c r="G4538" s="39">
        <f>INDEX('Crosswalk Particulates'!$E:$E,MATCH('2017 EPA Data'!$B4538,'Crosswalk Particulates'!$D:$D,0))</f>
        <v>0</v>
      </c>
      <c r="H4538" s="50">
        <f t="shared" si="70"/>
        <v>0</v>
      </c>
    </row>
    <row r="4539" spans="1:8" hidden="1">
      <c r="A4539" s="31" t="s">
        <v>2544</v>
      </c>
      <c r="B4539" s="31" t="s">
        <v>2676</v>
      </c>
      <c r="C4539" s="31" t="s">
        <v>2406</v>
      </c>
      <c r="D4539" s="41">
        <v>3.3508440640144945</v>
      </c>
      <c r="E4539" s="31" t="s">
        <v>2407</v>
      </c>
      <c r="F4539" s="35" t="str">
        <f>INDEX('Crosswalk Particulates'!$B:$B,MATCH('2017 EPA Data'!A4539,'Crosswalk Particulates'!$A:$A,0))</f>
        <v>Commercial Buildings Sector</v>
      </c>
      <c r="G4539" s="39">
        <f>INDEX('Crosswalk Particulates'!$E:$E,MATCH('2017 EPA Data'!$B4539,'Crosswalk Particulates'!$D:$D,0))</f>
        <v>0</v>
      </c>
      <c r="H4539" s="50">
        <f t="shared" si="70"/>
        <v>0</v>
      </c>
    </row>
    <row r="4540" spans="1:8" hidden="1">
      <c r="A4540" s="31" t="s">
        <v>2538</v>
      </c>
      <c r="B4540" s="31" t="s">
        <v>2526</v>
      </c>
      <c r="C4540" s="31" t="s">
        <v>2406</v>
      </c>
      <c r="D4540" s="41">
        <v>3.3143364219452001</v>
      </c>
      <c r="E4540" s="31" t="s">
        <v>2407</v>
      </c>
      <c r="F4540" s="35" t="str">
        <f>INDEX('Crosswalk Particulates'!$B:$B,MATCH('2017 EPA Data'!A4540,'Crosswalk Particulates'!$A:$A,0))</f>
        <v>Electricity Sector</v>
      </c>
      <c r="G4540" s="39">
        <f>INDEX('Crosswalk Particulates'!$E:$E,MATCH('2017 EPA Data'!$B4540,'Crosswalk Particulates'!$D:$D,0))</f>
        <v>0</v>
      </c>
      <c r="H4540" s="50">
        <f t="shared" si="70"/>
        <v>0</v>
      </c>
    </row>
    <row r="4541" spans="1:8" hidden="1">
      <c r="A4541" s="31" t="s">
        <v>2475</v>
      </c>
      <c r="B4541" s="31" t="s">
        <v>2477</v>
      </c>
      <c r="C4541" s="31" t="s">
        <v>2406</v>
      </c>
      <c r="D4541" s="41">
        <v>3.3</v>
      </c>
      <c r="E4541" s="31" t="s">
        <v>2407</v>
      </c>
      <c r="F4541" s="35" t="str">
        <f>INDEX('Crosswalk Particulates'!$B:$B,MATCH('2017 EPA Data'!A4541,'Crosswalk Particulates'!$A:$A,0))</f>
        <v>process-other-industry</v>
      </c>
      <c r="G4541" s="39">
        <f>INDEX('Crosswalk Particulates'!$E:$E,MATCH('2017 EPA Data'!$B4541,'Crosswalk Particulates'!$D:$D,0))</f>
        <v>0</v>
      </c>
      <c r="H4541" s="50">
        <f t="shared" si="70"/>
        <v>0</v>
      </c>
    </row>
    <row r="4542" spans="1:8" hidden="1">
      <c r="A4542" s="31" t="s">
        <v>2554</v>
      </c>
      <c r="B4542" s="31" t="s">
        <v>2670</v>
      </c>
      <c r="C4542" s="31" t="s">
        <v>2406</v>
      </c>
      <c r="D4542" s="41">
        <v>3.243376</v>
      </c>
      <c r="E4542" s="31" t="s">
        <v>2407</v>
      </c>
      <c r="F4542" s="35" t="str">
        <f>INDEX('Crosswalk Particulates'!$B:$B,MATCH('2017 EPA Data'!A4542,'Crosswalk Particulates'!$A:$A,0))</f>
        <v>Commercial Buildings Sector</v>
      </c>
      <c r="G4542" s="39">
        <f>INDEX('Crosswalk Particulates'!$E:$E,MATCH('2017 EPA Data'!$B4542,'Crosswalk Particulates'!$D:$D,0))</f>
        <v>0</v>
      </c>
      <c r="H4542" s="50">
        <f t="shared" si="70"/>
        <v>0</v>
      </c>
    </row>
    <row r="4543" spans="1:8" hidden="1">
      <c r="A4543" s="31" t="s">
        <v>2497</v>
      </c>
      <c r="B4543" s="31" t="s">
        <v>2568</v>
      </c>
      <c r="C4543" s="31" t="s">
        <v>2406</v>
      </c>
      <c r="D4543" s="41">
        <v>3.2176999999999998</v>
      </c>
      <c r="E4543" s="31" t="s">
        <v>2407</v>
      </c>
      <c r="F4543" s="35" t="str">
        <f>INDEX('Crosswalk Particulates'!$B:$B,MATCH('2017 EPA Data'!A4543,'Crosswalk Particulates'!$A:$A,0))</f>
        <v>Electricity Sector</v>
      </c>
      <c r="G4543" s="39">
        <f>INDEX('Crosswalk Particulates'!$E:$E,MATCH('2017 EPA Data'!$B4543,'Crosswalk Particulates'!$D:$D,0))</f>
        <v>0</v>
      </c>
      <c r="H4543" s="50">
        <f t="shared" si="70"/>
        <v>0</v>
      </c>
    </row>
    <row r="4544" spans="1:8" hidden="1">
      <c r="A4544" s="31" t="s">
        <v>2484</v>
      </c>
      <c r="B4544" s="31" t="s">
        <v>2526</v>
      </c>
      <c r="C4544" s="31" t="s">
        <v>2406</v>
      </c>
      <c r="D4544" s="41">
        <v>3.1825180344000001</v>
      </c>
      <c r="E4544" s="31" t="s">
        <v>2407</v>
      </c>
      <c r="F4544" s="35" t="str">
        <f>INDEX('Crosswalk Particulates'!$B:$B,MATCH('2017 EPA Data'!A4544,'Crosswalk Particulates'!$A:$A,0))</f>
        <v>process-other-industry</v>
      </c>
      <c r="G4544" s="39">
        <f>INDEX('Crosswalk Particulates'!$E:$E,MATCH('2017 EPA Data'!$B4544,'Crosswalk Particulates'!$D:$D,0))</f>
        <v>0</v>
      </c>
      <c r="H4544" s="50">
        <f t="shared" si="70"/>
        <v>0</v>
      </c>
    </row>
    <row r="4545" spans="1:8" hidden="1">
      <c r="A4545" s="31" t="s">
        <v>2554</v>
      </c>
      <c r="B4545" s="31" t="s">
        <v>2614</v>
      </c>
      <c r="C4545" s="31" t="s">
        <v>2406</v>
      </c>
      <c r="D4545" s="41">
        <v>3.1772133359945758</v>
      </c>
      <c r="E4545" s="31" t="s">
        <v>2407</v>
      </c>
      <c r="F4545" s="35" t="str">
        <f>INDEX('Crosswalk Particulates'!$B:$B,MATCH('2017 EPA Data'!A4545,'Crosswalk Particulates'!$A:$A,0))</f>
        <v>Commercial Buildings Sector</v>
      </c>
      <c r="G4545" s="39">
        <f>INDEX('Crosswalk Particulates'!$E:$E,MATCH('2017 EPA Data'!$B4545,'Crosswalk Particulates'!$D:$D,0))</f>
        <v>0</v>
      </c>
      <c r="H4545" s="50">
        <f t="shared" si="70"/>
        <v>0</v>
      </c>
    </row>
    <row r="4546" spans="1:8" hidden="1">
      <c r="A4546" s="31" t="s">
        <v>2521</v>
      </c>
      <c r="B4546" s="31" t="s">
        <v>2429</v>
      </c>
      <c r="C4546" s="31" t="s">
        <v>2406</v>
      </c>
      <c r="D4546" s="41">
        <v>3.1391936999999999</v>
      </c>
      <c r="E4546" s="31" t="s">
        <v>2407</v>
      </c>
      <c r="F4546" s="35" t="str">
        <f>INDEX('Crosswalk Particulates'!$B:$B,MATCH('2017 EPA Data'!A4546,'Crosswalk Particulates'!$A:$A,0))</f>
        <v>industry-fuel-other</v>
      </c>
      <c r="G4546" s="39">
        <f>INDEX('Crosswalk Particulates'!$E:$E,MATCH('2017 EPA Data'!$B4546,'Crosswalk Particulates'!$D:$D,0))</f>
        <v>0</v>
      </c>
      <c r="H4546" s="50">
        <f t="shared" si="70"/>
        <v>0</v>
      </c>
    </row>
    <row r="4547" spans="1:8" hidden="1">
      <c r="A4547" s="31" t="s">
        <v>2496</v>
      </c>
      <c r="B4547" s="31" t="s">
        <v>2572</v>
      </c>
      <c r="C4547" s="31" t="s">
        <v>2406</v>
      </c>
      <c r="D4547" s="41">
        <v>3.1257999999999999</v>
      </c>
      <c r="E4547" s="31" t="s">
        <v>2407</v>
      </c>
      <c r="F4547" s="35" t="str">
        <f>INDEX('Crosswalk Particulates'!$B:$B,MATCH('2017 EPA Data'!A4547,'Crosswalk Particulates'!$A:$A,0))</f>
        <v>process-cement-industry</v>
      </c>
      <c r="G4547" s="39">
        <f>INDEX('Crosswalk Particulates'!$E:$E,MATCH('2017 EPA Data'!$B4547,'Crosswalk Particulates'!$D:$D,0))</f>
        <v>0</v>
      </c>
      <c r="H4547" s="50">
        <f t="shared" si="70"/>
        <v>0</v>
      </c>
    </row>
    <row r="4548" spans="1:8" hidden="1">
      <c r="A4548" s="31" t="s">
        <v>2431</v>
      </c>
      <c r="B4548" s="31" t="s">
        <v>2617</v>
      </c>
      <c r="C4548" s="31" t="s">
        <v>2406</v>
      </c>
      <c r="D4548" s="41">
        <v>3.1243562649049403</v>
      </c>
      <c r="E4548" s="31" t="s">
        <v>2407</v>
      </c>
      <c r="F4548" s="35" t="str">
        <f>INDEX('Crosswalk Particulates'!$B:$B,MATCH('2017 EPA Data'!A4548,'Crosswalk Particulates'!$A:$A,0))</f>
        <v>process-ngps-industry</v>
      </c>
      <c r="G4548" s="39">
        <f>INDEX('Crosswalk Particulates'!$E:$E,MATCH('2017 EPA Data'!$B4548,'Crosswalk Particulates'!$D:$D,0))</f>
        <v>0</v>
      </c>
      <c r="H4548" s="50">
        <f t="shared" ref="H4548:H4611" si="71">IF(E4548="TON",D4548/metricton_to_shortton,0)*10^6</f>
        <v>0</v>
      </c>
    </row>
    <row r="4549" spans="1:8" hidden="1">
      <c r="A4549" s="31" t="s">
        <v>2508</v>
      </c>
      <c r="B4549" s="31" t="s">
        <v>2733</v>
      </c>
      <c r="C4549" s="31" t="s">
        <v>2406</v>
      </c>
      <c r="D4549" s="41">
        <v>3.085</v>
      </c>
      <c r="E4549" s="31" t="s">
        <v>2407</v>
      </c>
      <c r="F4549" s="35" t="str">
        <f>INDEX('Crosswalk Particulates'!$B:$B,MATCH('2017 EPA Data'!A4549,'Crosswalk Particulates'!$A:$A,0))</f>
        <v>process-iron and steel-industry</v>
      </c>
      <c r="G4549" s="39">
        <f>INDEX('Crosswalk Particulates'!$E:$E,MATCH('2017 EPA Data'!$B4549,'Crosswalk Particulates'!$D:$D,0))</f>
        <v>0</v>
      </c>
      <c r="H4549" s="50">
        <f t="shared" si="71"/>
        <v>0</v>
      </c>
    </row>
    <row r="4550" spans="1:8" hidden="1">
      <c r="A4550" s="31" t="s">
        <v>2454</v>
      </c>
      <c r="B4550" s="31" t="s">
        <v>2734</v>
      </c>
      <c r="C4550" s="31" t="s">
        <v>2406</v>
      </c>
      <c r="D4550" s="41">
        <v>3.081553161</v>
      </c>
      <c r="E4550" s="31" t="s">
        <v>2407</v>
      </c>
      <c r="F4550" s="35" t="str">
        <f>INDEX('Crosswalk Particulates'!$B:$B,MATCH('2017 EPA Data'!A4550,'Crosswalk Particulates'!$A:$A,0))</f>
        <v>Electricity Sector</v>
      </c>
      <c r="G4550" s="39">
        <f>INDEX('Crosswalk Particulates'!$E:$E,MATCH('2017 EPA Data'!$B4550,'Crosswalk Particulates'!$D:$D,0))</f>
        <v>0</v>
      </c>
      <c r="H4550" s="50">
        <f t="shared" si="71"/>
        <v>0</v>
      </c>
    </row>
    <row r="4551" spans="1:8" hidden="1">
      <c r="A4551" s="31" t="s">
        <v>2496</v>
      </c>
      <c r="B4551" s="31" t="s">
        <v>2607</v>
      </c>
      <c r="C4551" s="31" t="s">
        <v>2406</v>
      </c>
      <c r="D4551" s="41">
        <v>3</v>
      </c>
      <c r="E4551" s="31" t="s">
        <v>2407</v>
      </c>
      <c r="F4551" s="35" t="str">
        <f>INDEX('Crosswalk Particulates'!$B:$B,MATCH('2017 EPA Data'!A4551,'Crosswalk Particulates'!$A:$A,0))</f>
        <v>process-cement-industry</v>
      </c>
      <c r="G4551" s="39">
        <f>INDEX('Crosswalk Particulates'!$E:$E,MATCH('2017 EPA Data'!$B4551,'Crosswalk Particulates'!$D:$D,0))</f>
        <v>0</v>
      </c>
      <c r="H4551" s="50">
        <f t="shared" si="71"/>
        <v>0</v>
      </c>
    </row>
    <row r="4552" spans="1:8" hidden="1">
      <c r="A4552" s="31" t="s">
        <v>2553</v>
      </c>
      <c r="B4552" s="31" t="s">
        <v>2587</v>
      </c>
      <c r="C4552" s="31" t="s">
        <v>2410</v>
      </c>
      <c r="D4552" s="41">
        <v>2.9990250294799998</v>
      </c>
      <c r="E4552" s="31" t="s">
        <v>2411</v>
      </c>
      <c r="F4552" s="35" t="str">
        <f>INDEX('Crosswalk Particulates'!$B:$B,MATCH('2017 EPA Data'!A4552,'Crosswalk Particulates'!$A:$A,0))</f>
        <v>Commercial Buildings Sector</v>
      </c>
      <c r="G4552" s="39" t="str">
        <f>INDEX('Crosswalk Particulates'!$E:$E,MATCH('2017 EPA Data'!$B4552,'Crosswalk Particulates'!$D:$D,0))</f>
        <v>N2O</v>
      </c>
      <c r="H4552" s="50">
        <f t="shared" si="71"/>
        <v>2720672.9771842766</v>
      </c>
    </row>
    <row r="4553" spans="1:8" hidden="1">
      <c r="A4553" s="31" t="s">
        <v>2471</v>
      </c>
      <c r="B4553" s="31" t="s">
        <v>2451</v>
      </c>
      <c r="C4553" s="31" t="s">
        <v>2406</v>
      </c>
      <c r="D4553" s="41">
        <v>2.9676814</v>
      </c>
      <c r="E4553" s="31" t="s">
        <v>2407</v>
      </c>
      <c r="F4553" s="35" t="str">
        <f>INDEX('Crosswalk Particulates'!$B:$B,MATCH('2017 EPA Data'!A4553,'Crosswalk Particulates'!$A:$A,0))</f>
        <v>Commercial Buildings Sector</v>
      </c>
      <c r="G4553" s="39">
        <f>INDEX('Crosswalk Particulates'!$E:$E,MATCH('2017 EPA Data'!$B4553,'Crosswalk Particulates'!$D:$D,0))</f>
        <v>0</v>
      </c>
      <c r="H4553" s="50">
        <f t="shared" si="71"/>
        <v>0</v>
      </c>
    </row>
    <row r="4554" spans="1:8" hidden="1">
      <c r="A4554" s="31" t="s">
        <v>2448</v>
      </c>
      <c r="B4554" s="31" t="s">
        <v>2733</v>
      </c>
      <c r="C4554" s="31" t="s">
        <v>2406</v>
      </c>
      <c r="D4554" s="41">
        <v>2.9554</v>
      </c>
      <c r="E4554" s="31" t="s">
        <v>2407</v>
      </c>
      <c r="F4554" s="35" t="str">
        <f>INDEX('Crosswalk Particulates'!$B:$B,MATCH('2017 EPA Data'!A4554,'Crosswalk Particulates'!$A:$A,0))</f>
        <v>process-waste-industry</v>
      </c>
      <c r="G4554" s="39">
        <f>INDEX('Crosswalk Particulates'!$E:$E,MATCH('2017 EPA Data'!$B4554,'Crosswalk Particulates'!$D:$D,0))</f>
        <v>0</v>
      </c>
      <c r="H4554" s="50">
        <f t="shared" si="71"/>
        <v>0</v>
      </c>
    </row>
    <row r="4555" spans="1:8" hidden="1">
      <c r="A4555" s="31" t="s">
        <v>2448</v>
      </c>
      <c r="B4555" s="31" t="s">
        <v>2688</v>
      </c>
      <c r="C4555" s="31" t="s">
        <v>2406</v>
      </c>
      <c r="D4555" s="41">
        <v>2.9260060000000001</v>
      </c>
      <c r="E4555" s="31" t="s">
        <v>2407</v>
      </c>
      <c r="F4555" s="35" t="str">
        <f>INDEX('Crosswalk Particulates'!$B:$B,MATCH('2017 EPA Data'!A4555,'Crosswalk Particulates'!$A:$A,0))</f>
        <v>process-waste-industry</v>
      </c>
      <c r="G4555" s="39">
        <f>INDEX('Crosswalk Particulates'!$E:$E,MATCH('2017 EPA Data'!$B4555,'Crosswalk Particulates'!$D:$D,0))</f>
        <v>0</v>
      </c>
      <c r="H4555" s="50">
        <f t="shared" si="71"/>
        <v>0</v>
      </c>
    </row>
    <row r="4556" spans="1:8" hidden="1">
      <c r="A4556" s="31" t="s">
        <v>2431</v>
      </c>
      <c r="B4556" s="31" t="s">
        <v>2652</v>
      </c>
      <c r="C4556" s="31" t="s">
        <v>2406</v>
      </c>
      <c r="D4556" s="41">
        <v>2.8675265847999998</v>
      </c>
      <c r="E4556" s="31" t="s">
        <v>2407</v>
      </c>
      <c r="F4556" s="35" t="str">
        <f>INDEX('Crosswalk Particulates'!$B:$B,MATCH('2017 EPA Data'!A4556,'Crosswalk Particulates'!$A:$A,0))</f>
        <v>process-ngps-industry</v>
      </c>
      <c r="G4556" s="39">
        <f>INDEX('Crosswalk Particulates'!$E:$E,MATCH('2017 EPA Data'!$B4556,'Crosswalk Particulates'!$D:$D,0))</f>
        <v>0</v>
      </c>
      <c r="H4556" s="50">
        <f t="shared" si="71"/>
        <v>0</v>
      </c>
    </row>
    <row r="4557" spans="1:8" hidden="1">
      <c r="A4557" s="31" t="s">
        <v>2492</v>
      </c>
      <c r="B4557" s="31" t="s">
        <v>2575</v>
      </c>
      <c r="C4557" s="31" t="s">
        <v>2406</v>
      </c>
      <c r="D4557" s="41">
        <v>2.8498666928397189</v>
      </c>
      <c r="E4557" s="31" t="s">
        <v>2407</v>
      </c>
      <c r="F4557" s="35" t="str">
        <f>INDEX('Crosswalk Particulates'!$B:$B,MATCH('2017 EPA Data'!A4557,'Crosswalk Particulates'!$A:$A,0))</f>
        <v>Transportation Sector</v>
      </c>
      <c r="G4557" s="39">
        <f>INDEX('Crosswalk Particulates'!$E:$E,MATCH('2017 EPA Data'!$B4557,'Crosswalk Particulates'!$D:$D,0))</f>
        <v>0</v>
      </c>
      <c r="H4557" s="50">
        <f t="shared" si="71"/>
        <v>0</v>
      </c>
    </row>
    <row r="4558" spans="1:8" hidden="1">
      <c r="A4558" s="31" t="s">
        <v>2489</v>
      </c>
      <c r="B4558" s="31" t="s">
        <v>2542</v>
      </c>
      <c r="C4558" s="31" t="s">
        <v>2406</v>
      </c>
      <c r="D4558" s="41">
        <v>2.8048417328894</v>
      </c>
      <c r="E4558" s="31" t="s">
        <v>2407</v>
      </c>
      <c r="F4558" s="35" t="str">
        <f>INDEX('Crosswalk Particulates'!$B:$B,MATCH('2017 EPA Data'!A4558,'Crosswalk Particulates'!$A:$A,0))</f>
        <v>industry-fuel-biomass</v>
      </c>
      <c r="G4558" s="39">
        <f>INDEX('Crosswalk Particulates'!$E:$E,MATCH('2017 EPA Data'!$B4558,'Crosswalk Particulates'!$D:$D,0))</f>
        <v>0</v>
      </c>
      <c r="H4558" s="50">
        <f t="shared" si="71"/>
        <v>0</v>
      </c>
    </row>
    <row r="4559" spans="1:8" hidden="1">
      <c r="A4559" s="31" t="s">
        <v>2538</v>
      </c>
      <c r="B4559" s="31" t="s">
        <v>2500</v>
      </c>
      <c r="C4559" s="31" t="s">
        <v>2406</v>
      </c>
      <c r="D4559" s="41">
        <v>2.8</v>
      </c>
      <c r="E4559" s="31" t="s">
        <v>2407</v>
      </c>
      <c r="F4559" s="35" t="str">
        <f>INDEX('Crosswalk Particulates'!$B:$B,MATCH('2017 EPA Data'!A4559,'Crosswalk Particulates'!$A:$A,0))</f>
        <v>Electricity Sector</v>
      </c>
      <c r="G4559" s="39">
        <f>INDEX('Crosswalk Particulates'!$E:$E,MATCH('2017 EPA Data'!$B4559,'Crosswalk Particulates'!$D:$D,0))</f>
        <v>0</v>
      </c>
      <c r="H4559" s="50">
        <f t="shared" si="71"/>
        <v>0</v>
      </c>
    </row>
    <row r="4560" spans="1:8" hidden="1">
      <c r="A4560" s="31" t="s">
        <v>2521</v>
      </c>
      <c r="B4560" s="31" t="s">
        <v>2593</v>
      </c>
      <c r="C4560" s="31" t="s">
        <v>2406</v>
      </c>
      <c r="D4560" s="41">
        <v>2.8</v>
      </c>
      <c r="E4560" s="31" t="s">
        <v>2407</v>
      </c>
      <c r="F4560" s="35" t="str">
        <f>INDEX('Crosswalk Particulates'!$B:$B,MATCH('2017 EPA Data'!A4560,'Crosswalk Particulates'!$A:$A,0))</f>
        <v>industry-fuel-other</v>
      </c>
      <c r="G4560" s="39">
        <f>INDEX('Crosswalk Particulates'!$E:$E,MATCH('2017 EPA Data'!$B4560,'Crosswalk Particulates'!$D:$D,0))</f>
        <v>0</v>
      </c>
      <c r="H4560" s="50">
        <f t="shared" si="71"/>
        <v>0</v>
      </c>
    </row>
    <row r="4561" spans="1:8" hidden="1">
      <c r="A4561" s="31" t="s">
        <v>2461</v>
      </c>
      <c r="B4561" s="31" t="s">
        <v>2548</v>
      </c>
      <c r="C4561" s="31" t="s">
        <v>2406</v>
      </c>
      <c r="D4561" s="41">
        <v>2.8</v>
      </c>
      <c r="E4561" s="31" t="s">
        <v>2407</v>
      </c>
      <c r="F4561" s="35" t="str">
        <f>INDEX('Crosswalk Particulates'!$B:$B,MATCH('2017 EPA Data'!A4561,'Crosswalk Particulates'!$A:$A,0))</f>
        <v>process-other-industry</v>
      </c>
      <c r="G4561" s="39">
        <f>INDEX('Crosswalk Particulates'!$E:$E,MATCH('2017 EPA Data'!$B4561,'Crosswalk Particulates'!$D:$D,0))</f>
        <v>0</v>
      </c>
      <c r="H4561" s="50">
        <f t="shared" si="71"/>
        <v>0</v>
      </c>
    </row>
    <row r="4562" spans="1:8" hidden="1">
      <c r="A4562" s="31" t="s">
        <v>2538</v>
      </c>
      <c r="B4562" s="31" t="s">
        <v>2608</v>
      </c>
      <c r="C4562" s="31" t="s">
        <v>2406</v>
      </c>
      <c r="D4562" s="41">
        <v>2.8</v>
      </c>
      <c r="E4562" s="31" t="s">
        <v>2407</v>
      </c>
      <c r="F4562" s="35" t="str">
        <f>INDEX('Crosswalk Particulates'!$B:$B,MATCH('2017 EPA Data'!A4562,'Crosswalk Particulates'!$A:$A,0))</f>
        <v>Electricity Sector</v>
      </c>
      <c r="G4562" s="39">
        <f>INDEX('Crosswalk Particulates'!$E:$E,MATCH('2017 EPA Data'!$B4562,'Crosswalk Particulates'!$D:$D,0))</f>
        <v>0</v>
      </c>
      <c r="H4562" s="50">
        <f t="shared" si="71"/>
        <v>0</v>
      </c>
    </row>
    <row r="4563" spans="1:8" hidden="1">
      <c r="A4563" s="31" t="s">
        <v>2467</v>
      </c>
      <c r="B4563" s="31" t="s">
        <v>2653</v>
      </c>
      <c r="C4563" s="31" t="s">
        <v>2406</v>
      </c>
      <c r="D4563" s="41">
        <v>2.8</v>
      </c>
      <c r="E4563" s="31" t="s">
        <v>2407</v>
      </c>
      <c r="F4563" s="35" t="str">
        <f>INDEX('Crosswalk Particulates'!$B:$B,MATCH('2017 EPA Data'!A4563,'Crosswalk Particulates'!$A:$A,0))</f>
        <v>process-chemicals-industry</v>
      </c>
      <c r="G4563" s="39">
        <f>INDEX('Crosswalk Particulates'!$E:$E,MATCH('2017 EPA Data'!$B4563,'Crosswalk Particulates'!$D:$D,0))</f>
        <v>0</v>
      </c>
      <c r="H4563" s="50">
        <f t="shared" si="71"/>
        <v>0</v>
      </c>
    </row>
    <row r="4564" spans="1:8" hidden="1">
      <c r="A4564" s="31" t="s">
        <v>2544</v>
      </c>
      <c r="B4564" s="31" t="s">
        <v>2587</v>
      </c>
      <c r="C4564" s="31" t="s">
        <v>2410</v>
      </c>
      <c r="D4564" s="41">
        <v>2.7961476475999998</v>
      </c>
      <c r="E4564" s="31" t="s">
        <v>2411</v>
      </c>
      <c r="F4564" s="35" t="str">
        <f>INDEX('Crosswalk Particulates'!$B:$B,MATCH('2017 EPA Data'!A4564,'Crosswalk Particulates'!$A:$A,0))</f>
        <v>Commercial Buildings Sector</v>
      </c>
      <c r="G4564" s="39" t="str">
        <f>INDEX('Crosswalk Particulates'!$E:$E,MATCH('2017 EPA Data'!$B4564,'Crosswalk Particulates'!$D:$D,0))</f>
        <v>N2O</v>
      </c>
      <c r="H4564" s="50">
        <f t="shared" si="71"/>
        <v>2536625.4933730075</v>
      </c>
    </row>
    <row r="4565" spans="1:8" hidden="1">
      <c r="A4565" s="31" t="s">
        <v>2448</v>
      </c>
      <c r="B4565" s="31" t="s">
        <v>2522</v>
      </c>
      <c r="C4565" s="31" t="s">
        <v>2406</v>
      </c>
      <c r="D4565" s="41">
        <v>2.786</v>
      </c>
      <c r="E4565" s="31" t="s">
        <v>2407</v>
      </c>
      <c r="F4565" s="35" t="str">
        <f>INDEX('Crosswalk Particulates'!$B:$B,MATCH('2017 EPA Data'!A4565,'Crosswalk Particulates'!$A:$A,0))</f>
        <v>process-waste-industry</v>
      </c>
      <c r="G4565" s="39">
        <f>INDEX('Crosswalk Particulates'!$E:$E,MATCH('2017 EPA Data'!$B4565,'Crosswalk Particulates'!$D:$D,0))</f>
        <v>0</v>
      </c>
      <c r="H4565" s="50">
        <f t="shared" si="71"/>
        <v>0</v>
      </c>
    </row>
    <row r="4566" spans="1:8" hidden="1">
      <c r="A4566" s="31" t="s">
        <v>2558</v>
      </c>
      <c r="B4566" s="31" t="s">
        <v>2564</v>
      </c>
      <c r="C4566" s="31" t="s">
        <v>2406</v>
      </c>
      <c r="D4566" s="41">
        <v>2.7855582903646998</v>
      </c>
      <c r="E4566" s="31" t="s">
        <v>2407</v>
      </c>
      <c r="F4566" s="35" t="str">
        <f>INDEX('Crosswalk Particulates'!$B:$B,MATCH('2017 EPA Data'!A4566,'Crosswalk Particulates'!$A:$A,0))</f>
        <v>Commercial Buildings Sector</v>
      </c>
      <c r="G4566" s="39">
        <f>INDEX('Crosswalk Particulates'!$E:$E,MATCH('2017 EPA Data'!$B4566,'Crosswalk Particulates'!$D:$D,0))</f>
        <v>0</v>
      </c>
      <c r="H4566" s="50">
        <f t="shared" si="71"/>
        <v>0</v>
      </c>
    </row>
    <row r="4567" spans="1:8" hidden="1">
      <c r="A4567" s="31" t="s">
        <v>2558</v>
      </c>
      <c r="B4567" s="31" t="s">
        <v>2422</v>
      </c>
      <c r="C4567" s="31" t="s">
        <v>2406</v>
      </c>
      <c r="D4567" s="41">
        <v>2.7424108999999999</v>
      </c>
      <c r="E4567" s="31" t="s">
        <v>2407</v>
      </c>
      <c r="F4567" s="35" t="str">
        <f>INDEX('Crosswalk Particulates'!$B:$B,MATCH('2017 EPA Data'!A4567,'Crosswalk Particulates'!$A:$A,0))</f>
        <v>Commercial Buildings Sector</v>
      </c>
      <c r="G4567" s="39">
        <f>INDEX('Crosswalk Particulates'!$E:$E,MATCH('2017 EPA Data'!$B4567,'Crosswalk Particulates'!$D:$D,0))</f>
        <v>0</v>
      </c>
      <c r="H4567" s="50">
        <f t="shared" si="71"/>
        <v>0</v>
      </c>
    </row>
    <row r="4568" spans="1:8" hidden="1">
      <c r="A4568" s="31" t="s">
        <v>2475</v>
      </c>
      <c r="B4568" s="31" t="s">
        <v>2619</v>
      </c>
      <c r="C4568" s="31" t="s">
        <v>2406</v>
      </c>
      <c r="D4568" s="41">
        <v>2.7373213820000002</v>
      </c>
      <c r="E4568" s="31" t="s">
        <v>2407</v>
      </c>
      <c r="F4568" s="35" t="str">
        <f>INDEX('Crosswalk Particulates'!$B:$B,MATCH('2017 EPA Data'!A4568,'Crosswalk Particulates'!$A:$A,0))</f>
        <v>process-other-industry</v>
      </c>
      <c r="G4568" s="39">
        <f>INDEX('Crosswalk Particulates'!$E:$E,MATCH('2017 EPA Data'!$B4568,'Crosswalk Particulates'!$D:$D,0))</f>
        <v>0</v>
      </c>
      <c r="H4568" s="50">
        <f t="shared" si="71"/>
        <v>0</v>
      </c>
    </row>
    <row r="4569" spans="1:8" hidden="1">
      <c r="A4569" s="31" t="s">
        <v>2536</v>
      </c>
      <c r="B4569" s="31" t="s">
        <v>2451</v>
      </c>
      <c r="C4569" s="31" t="s">
        <v>2406</v>
      </c>
      <c r="D4569" s="41">
        <v>2.7254</v>
      </c>
      <c r="E4569" s="31" t="s">
        <v>2407</v>
      </c>
      <c r="F4569" s="35" t="str">
        <f>INDEX('Crosswalk Particulates'!$B:$B,MATCH('2017 EPA Data'!A4569,'Crosswalk Particulates'!$A:$A,0))</f>
        <v>process-mining-industry</v>
      </c>
      <c r="G4569" s="39">
        <f>INDEX('Crosswalk Particulates'!$E:$E,MATCH('2017 EPA Data'!$B4569,'Crosswalk Particulates'!$D:$D,0))</f>
        <v>0</v>
      </c>
      <c r="H4569" s="50">
        <f t="shared" si="71"/>
        <v>0</v>
      </c>
    </row>
    <row r="4570" spans="1:8" hidden="1">
      <c r="A4570" s="31" t="s">
        <v>2492</v>
      </c>
      <c r="B4570" s="31" t="s">
        <v>2640</v>
      </c>
      <c r="C4570" s="31" t="s">
        <v>2406</v>
      </c>
      <c r="D4570" s="41">
        <v>2.714778092859186</v>
      </c>
      <c r="E4570" s="31" t="s">
        <v>2407</v>
      </c>
      <c r="F4570" s="35" t="str">
        <f>INDEX('Crosswalk Particulates'!$B:$B,MATCH('2017 EPA Data'!A4570,'Crosswalk Particulates'!$A:$A,0))</f>
        <v>Transportation Sector</v>
      </c>
      <c r="G4570" s="39">
        <f>INDEX('Crosswalk Particulates'!$E:$E,MATCH('2017 EPA Data'!$B4570,'Crosswalk Particulates'!$D:$D,0))</f>
        <v>0</v>
      </c>
      <c r="H4570" s="50">
        <f t="shared" si="71"/>
        <v>0</v>
      </c>
    </row>
    <row r="4571" spans="1:8" hidden="1">
      <c r="A4571" s="31" t="s">
        <v>2473</v>
      </c>
      <c r="B4571" s="31" t="s">
        <v>2618</v>
      </c>
      <c r="C4571" s="31" t="s">
        <v>2406</v>
      </c>
      <c r="D4571" s="41">
        <v>2.7015057005840002</v>
      </c>
      <c r="E4571" s="31" t="s">
        <v>2407</v>
      </c>
      <c r="F4571" s="35" t="str">
        <f>INDEX('Crosswalk Particulates'!$B:$B,MATCH('2017 EPA Data'!A4571,'Crosswalk Particulates'!$A:$A,0))</f>
        <v>Electricity Sector</v>
      </c>
      <c r="G4571" s="39">
        <f>INDEX('Crosswalk Particulates'!$E:$E,MATCH('2017 EPA Data'!$B4571,'Crosswalk Particulates'!$D:$D,0))</f>
        <v>0</v>
      </c>
      <c r="H4571" s="50">
        <f t="shared" si="71"/>
        <v>0</v>
      </c>
    </row>
    <row r="4572" spans="1:8" hidden="1">
      <c r="A4572" s="31" t="s">
        <v>2558</v>
      </c>
      <c r="B4572" s="31" t="s">
        <v>2587</v>
      </c>
      <c r="C4572" s="31" t="s">
        <v>2410</v>
      </c>
      <c r="D4572" s="41">
        <v>2.6995690510000001</v>
      </c>
      <c r="E4572" s="31" t="s">
        <v>2411</v>
      </c>
      <c r="F4572" s="35" t="str">
        <f>INDEX('Crosswalk Particulates'!$B:$B,MATCH('2017 EPA Data'!A4572,'Crosswalk Particulates'!$A:$A,0))</f>
        <v>Commercial Buildings Sector</v>
      </c>
      <c r="G4572" s="39" t="str">
        <f>INDEX('Crosswalk Particulates'!$E:$E,MATCH('2017 EPA Data'!$B4572,'Crosswalk Particulates'!$D:$D,0))</f>
        <v>N2O</v>
      </c>
      <c r="H4572" s="50">
        <f t="shared" si="71"/>
        <v>2449010.7601309982</v>
      </c>
    </row>
    <row r="4573" spans="1:8" hidden="1">
      <c r="A4573" s="31" t="s">
        <v>2558</v>
      </c>
      <c r="B4573" s="31" t="s">
        <v>2510</v>
      </c>
      <c r="C4573" s="31" t="s">
        <v>2406</v>
      </c>
      <c r="D4573" s="41">
        <v>2.6982622305721078</v>
      </c>
      <c r="E4573" s="31" t="s">
        <v>2407</v>
      </c>
      <c r="F4573" s="35" t="str">
        <f>INDEX('Crosswalk Particulates'!$B:$B,MATCH('2017 EPA Data'!A4573,'Crosswalk Particulates'!$A:$A,0))</f>
        <v>Commercial Buildings Sector</v>
      </c>
      <c r="G4573" s="39">
        <f>INDEX('Crosswalk Particulates'!$E:$E,MATCH('2017 EPA Data'!$B4573,'Crosswalk Particulates'!$D:$D,0))</f>
        <v>0</v>
      </c>
      <c r="H4573" s="50">
        <f t="shared" si="71"/>
        <v>0</v>
      </c>
    </row>
    <row r="4574" spans="1:8" hidden="1">
      <c r="A4574" s="31" t="s">
        <v>2408</v>
      </c>
      <c r="B4574" s="31" t="s">
        <v>2731</v>
      </c>
      <c r="C4574" s="31" t="s">
        <v>2406</v>
      </c>
      <c r="D4574" s="41">
        <v>2.67</v>
      </c>
      <c r="E4574" s="31" t="s">
        <v>2407</v>
      </c>
      <c r="F4574" s="35" t="str">
        <f>INDEX('Crosswalk Particulates'!$B:$B,MATCH('2017 EPA Data'!A4574,'Crosswalk Particulates'!$A:$A,0))</f>
        <v>process-other-industry</v>
      </c>
      <c r="G4574" s="39">
        <f>INDEX('Crosswalk Particulates'!$E:$E,MATCH('2017 EPA Data'!$B4574,'Crosswalk Particulates'!$D:$D,0))</f>
        <v>0</v>
      </c>
      <c r="H4574" s="50">
        <f t="shared" si="71"/>
        <v>0</v>
      </c>
    </row>
    <row r="4575" spans="1:8" hidden="1">
      <c r="A4575" s="31" t="s">
        <v>2554</v>
      </c>
      <c r="B4575" s="31" t="s">
        <v>2680</v>
      </c>
      <c r="C4575" s="31" t="s">
        <v>2406</v>
      </c>
      <c r="D4575" s="41">
        <v>2.6482320000000001</v>
      </c>
      <c r="E4575" s="31" t="s">
        <v>2407</v>
      </c>
      <c r="F4575" s="35" t="str">
        <f>INDEX('Crosswalk Particulates'!$B:$B,MATCH('2017 EPA Data'!A4575,'Crosswalk Particulates'!$A:$A,0))</f>
        <v>Commercial Buildings Sector</v>
      </c>
      <c r="G4575" s="39">
        <f>INDEX('Crosswalk Particulates'!$E:$E,MATCH('2017 EPA Data'!$B4575,'Crosswalk Particulates'!$D:$D,0))</f>
        <v>0</v>
      </c>
      <c r="H4575" s="50">
        <f t="shared" si="71"/>
        <v>0</v>
      </c>
    </row>
    <row r="4576" spans="1:8" hidden="1">
      <c r="A4576" s="31" t="s">
        <v>2427</v>
      </c>
      <c r="B4576" s="31" t="s">
        <v>2639</v>
      </c>
      <c r="C4576" s="31" t="s">
        <v>2406</v>
      </c>
      <c r="D4576" s="41">
        <v>2.6254540587999999</v>
      </c>
      <c r="E4576" s="31" t="s">
        <v>2407</v>
      </c>
      <c r="F4576" s="35" t="str">
        <f>INDEX('Crosswalk Particulates'!$B:$B,MATCH('2017 EPA Data'!A4576,'Crosswalk Particulates'!$A:$A,0))</f>
        <v>process-other-industry</v>
      </c>
      <c r="G4576" s="39">
        <f>INDEX('Crosswalk Particulates'!$E:$E,MATCH('2017 EPA Data'!$B4576,'Crosswalk Particulates'!$D:$D,0))</f>
        <v>0</v>
      </c>
      <c r="H4576" s="50">
        <f t="shared" si="71"/>
        <v>0</v>
      </c>
    </row>
    <row r="4577" spans="1:8" hidden="1">
      <c r="A4577" s="31" t="s">
        <v>2544</v>
      </c>
      <c r="B4577" s="31" t="s">
        <v>2525</v>
      </c>
      <c r="C4577" s="31" t="s">
        <v>2406</v>
      </c>
      <c r="D4577" s="41">
        <v>2.6069980582145229</v>
      </c>
      <c r="E4577" s="31" t="s">
        <v>2407</v>
      </c>
      <c r="F4577" s="35" t="str">
        <f>INDEX('Crosswalk Particulates'!$B:$B,MATCH('2017 EPA Data'!A4577,'Crosswalk Particulates'!$A:$A,0))</f>
        <v>Commercial Buildings Sector</v>
      </c>
      <c r="G4577" s="39">
        <f>INDEX('Crosswalk Particulates'!$E:$E,MATCH('2017 EPA Data'!$B4577,'Crosswalk Particulates'!$D:$D,0))</f>
        <v>0</v>
      </c>
      <c r="H4577" s="50">
        <f t="shared" si="71"/>
        <v>0</v>
      </c>
    </row>
    <row r="4578" spans="1:8" hidden="1">
      <c r="A4578" s="31" t="s">
        <v>2427</v>
      </c>
      <c r="B4578" s="31" t="s">
        <v>2735</v>
      </c>
      <c r="C4578" s="31" t="s">
        <v>2406</v>
      </c>
      <c r="D4578" s="41">
        <v>2.6</v>
      </c>
      <c r="E4578" s="31" t="s">
        <v>2407</v>
      </c>
      <c r="F4578" s="35" t="str">
        <f>INDEX('Crosswalk Particulates'!$B:$B,MATCH('2017 EPA Data'!A4578,'Crosswalk Particulates'!$A:$A,0))</f>
        <v>process-other-industry</v>
      </c>
      <c r="G4578" s="39">
        <f>INDEX('Crosswalk Particulates'!$E:$E,MATCH('2017 EPA Data'!$B4578,'Crosswalk Particulates'!$D:$D,0))</f>
        <v>0</v>
      </c>
      <c r="H4578" s="50">
        <f t="shared" si="71"/>
        <v>0</v>
      </c>
    </row>
    <row r="4579" spans="1:8" hidden="1">
      <c r="A4579" s="31" t="s">
        <v>2554</v>
      </c>
      <c r="B4579" s="31" t="s">
        <v>2483</v>
      </c>
      <c r="C4579" s="31" t="s">
        <v>2406</v>
      </c>
      <c r="D4579" s="41">
        <v>2.6</v>
      </c>
      <c r="E4579" s="31" t="s">
        <v>2407</v>
      </c>
      <c r="F4579" s="35" t="str">
        <f>INDEX('Crosswalk Particulates'!$B:$B,MATCH('2017 EPA Data'!A4579,'Crosswalk Particulates'!$A:$A,0))</f>
        <v>Commercial Buildings Sector</v>
      </c>
      <c r="G4579" s="39">
        <f>INDEX('Crosswalk Particulates'!$E:$E,MATCH('2017 EPA Data'!$B4579,'Crosswalk Particulates'!$D:$D,0))</f>
        <v>0</v>
      </c>
      <c r="H4579" s="50">
        <f t="shared" si="71"/>
        <v>0</v>
      </c>
    </row>
    <row r="4580" spans="1:8" hidden="1">
      <c r="A4580" s="31" t="s">
        <v>2440</v>
      </c>
      <c r="B4580" s="31" t="s">
        <v>2676</v>
      </c>
      <c r="C4580" s="31" t="s">
        <v>2406</v>
      </c>
      <c r="D4580" s="41">
        <v>2.5285579999999999</v>
      </c>
      <c r="E4580" s="31" t="s">
        <v>2407</v>
      </c>
      <c r="F4580" s="35" t="str">
        <f>INDEX('Crosswalk Particulates'!$B:$B,MATCH('2017 EPA Data'!A4580,'Crosswalk Particulates'!$A:$A,0))</f>
        <v>industry-fuel-natural gas</v>
      </c>
      <c r="G4580" s="39">
        <f>INDEX('Crosswalk Particulates'!$E:$E,MATCH('2017 EPA Data'!$B4580,'Crosswalk Particulates'!$D:$D,0))</f>
        <v>0</v>
      </c>
      <c r="H4580" s="50">
        <f t="shared" si="71"/>
        <v>0</v>
      </c>
    </row>
    <row r="4581" spans="1:8" hidden="1">
      <c r="A4581" s="31" t="s">
        <v>2521</v>
      </c>
      <c r="B4581" s="31" t="s">
        <v>2545</v>
      </c>
      <c r="C4581" s="31" t="s">
        <v>2406</v>
      </c>
      <c r="D4581" s="41">
        <v>2.5279053874482842</v>
      </c>
      <c r="E4581" s="31" t="s">
        <v>2407</v>
      </c>
      <c r="F4581" s="35" t="str">
        <f>INDEX('Crosswalk Particulates'!$B:$B,MATCH('2017 EPA Data'!A4581,'Crosswalk Particulates'!$A:$A,0))</f>
        <v>industry-fuel-other</v>
      </c>
      <c r="G4581" s="39">
        <f>INDEX('Crosswalk Particulates'!$E:$E,MATCH('2017 EPA Data'!$B4581,'Crosswalk Particulates'!$D:$D,0))</f>
        <v>0</v>
      </c>
      <c r="H4581" s="50">
        <f t="shared" si="71"/>
        <v>0</v>
      </c>
    </row>
    <row r="4582" spans="1:8" hidden="1">
      <c r="A4582" s="31" t="s">
        <v>2558</v>
      </c>
      <c r="B4582" s="31" t="s">
        <v>2545</v>
      </c>
      <c r="C4582" s="31" t="s">
        <v>2406</v>
      </c>
      <c r="D4582" s="41">
        <v>2.5240581723997724</v>
      </c>
      <c r="E4582" s="31" t="s">
        <v>2407</v>
      </c>
      <c r="F4582" s="35" t="str">
        <f>INDEX('Crosswalk Particulates'!$B:$B,MATCH('2017 EPA Data'!A4582,'Crosswalk Particulates'!$A:$A,0))</f>
        <v>Commercial Buildings Sector</v>
      </c>
      <c r="G4582" s="39">
        <f>INDEX('Crosswalk Particulates'!$E:$E,MATCH('2017 EPA Data'!$B4582,'Crosswalk Particulates'!$D:$D,0))</f>
        <v>0</v>
      </c>
      <c r="H4582" s="50">
        <f t="shared" si="71"/>
        <v>0</v>
      </c>
    </row>
    <row r="4583" spans="1:8" hidden="1">
      <c r="A4583" s="31" t="s">
        <v>2436</v>
      </c>
      <c r="B4583" s="31" t="s">
        <v>2625</v>
      </c>
      <c r="C4583" s="31" t="s">
        <v>2406</v>
      </c>
      <c r="D4583" s="41">
        <v>2.4888499999999998</v>
      </c>
      <c r="E4583" s="31" t="s">
        <v>2407</v>
      </c>
      <c r="F4583" s="35" t="str">
        <f>INDEX('Crosswalk Particulates'!$B:$B,MATCH('2017 EPA Data'!A4583,'Crosswalk Particulates'!$A:$A,0))</f>
        <v>process-other-industry</v>
      </c>
      <c r="G4583" s="39">
        <f>INDEX('Crosswalk Particulates'!$E:$E,MATCH('2017 EPA Data'!$B4583,'Crosswalk Particulates'!$D:$D,0))</f>
        <v>0</v>
      </c>
      <c r="H4583" s="50">
        <f t="shared" si="71"/>
        <v>0</v>
      </c>
    </row>
    <row r="4584" spans="1:8" hidden="1">
      <c r="A4584" s="31" t="s">
        <v>2431</v>
      </c>
      <c r="B4584" s="31" t="s">
        <v>2451</v>
      </c>
      <c r="C4584" s="31" t="s">
        <v>2406</v>
      </c>
      <c r="D4584" s="41">
        <v>2.4873154999999998</v>
      </c>
      <c r="E4584" s="31" t="s">
        <v>2407</v>
      </c>
      <c r="F4584" s="35" t="str">
        <f>INDEX('Crosswalk Particulates'!$B:$B,MATCH('2017 EPA Data'!A4584,'Crosswalk Particulates'!$A:$A,0))</f>
        <v>process-ngps-industry</v>
      </c>
      <c r="G4584" s="39">
        <f>INDEX('Crosswalk Particulates'!$E:$E,MATCH('2017 EPA Data'!$B4584,'Crosswalk Particulates'!$D:$D,0))</f>
        <v>0</v>
      </c>
      <c r="H4584" s="50">
        <f t="shared" si="71"/>
        <v>0</v>
      </c>
    </row>
    <row r="4585" spans="1:8" hidden="1">
      <c r="A4585" s="31" t="s">
        <v>2481</v>
      </c>
      <c r="B4585" s="31" t="s">
        <v>2606</v>
      </c>
      <c r="C4585" s="31" t="s">
        <v>2406</v>
      </c>
      <c r="D4585" s="41">
        <v>2.4776897999999998</v>
      </c>
      <c r="E4585" s="31" t="s">
        <v>2407</v>
      </c>
      <c r="F4585" s="35" t="str">
        <f>INDEX('Crosswalk Particulates'!$B:$B,MATCH('2017 EPA Data'!A4585,'Crosswalk Particulates'!$A:$A,0))</f>
        <v>process-ngps-industry</v>
      </c>
      <c r="G4585" s="39">
        <f>INDEX('Crosswalk Particulates'!$E:$E,MATCH('2017 EPA Data'!$B4585,'Crosswalk Particulates'!$D:$D,0))</f>
        <v>0</v>
      </c>
      <c r="H4585" s="50">
        <f t="shared" si="71"/>
        <v>0</v>
      </c>
    </row>
    <row r="4586" spans="1:8" hidden="1">
      <c r="A4586" s="31" t="s">
        <v>2612</v>
      </c>
      <c r="B4586" s="31" t="s">
        <v>2510</v>
      </c>
      <c r="C4586" s="31" t="s">
        <v>2406</v>
      </c>
      <c r="D4586" s="41">
        <v>2.4622485862815338</v>
      </c>
      <c r="E4586" s="31" t="s">
        <v>2407</v>
      </c>
      <c r="F4586" s="35" t="str">
        <f>INDEX('Crosswalk Particulates'!$B:$B,MATCH('2017 EPA Data'!A4586,'Crosswalk Particulates'!$A:$A,0))</f>
        <v>Residential Buildings Sector</v>
      </c>
      <c r="G4586" s="39">
        <f>INDEX('Crosswalk Particulates'!$E:$E,MATCH('2017 EPA Data'!$B4586,'Crosswalk Particulates'!$D:$D,0))</f>
        <v>0</v>
      </c>
      <c r="H4586" s="50">
        <f t="shared" si="71"/>
        <v>0</v>
      </c>
    </row>
    <row r="4587" spans="1:8" hidden="1">
      <c r="A4587" s="31" t="s">
        <v>2497</v>
      </c>
      <c r="B4587" s="31" t="s">
        <v>2578</v>
      </c>
      <c r="C4587" s="31" t="s">
        <v>2406</v>
      </c>
      <c r="D4587" s="41">
        <v>2.448</v>
      </c>
      <c r="E4587" s="31" t="s">
        <v>2407</v>
      </c>
      <c r="F4587" s="35" t="str">
        <f>INDEX('Crosswalk Particulates'!$B:$B,MATCH('2017 EPA Data'!A4587,'Crosswalk Particulates'!$A:$A,0))</f>
        <v>Electricity Sector</v>
      </c>
      <c r="G4587" s="39">
        <f>INDEX('Crosswalk Particulates'!$E:$E,MATCH('2017 EPA Data'!$B4587,'Crosswalk Particulates'!$D:$D,0))</f>
        <v>0</v>
      </c>
      <c r="H4587" s="50">
        <f t="shared" si="71"/>
        <v>0</v>
      </c>
    </row>
    <row r="4588" spans="1:8" hidden="1">
      <c r="A4588" s="31" t="s">
        <v>2452</v>
      </c>
      <c r="B4588" s="31" t="s">
        <v>2617</v>
      </c>
      <c r="C4588" s="31" t="s">
        <v>2406</v>
      </c>
      <c r="D4588" s="41">
        <v>2.4395309789437754</v>
      </c>
      <c r="E4588" s="31" t="s">
        <v>2407</v>
      </c>
      <c r="F4588" s="35" t="str">
        <f>INDEX('Crosswalk Particulates'!$B:$B,MATCH('2017 EPA Data'!A4588,'Crosswalk Particulates'!$A:$A,0))</f>
        <v>Other-EPA</v>
      </c>
      <c r="G4588" s="39">
        <f>INDEX('Crosswalk Particulates'!$E:$E,MATCH('2017 EPA Data'!$B4588,'Crosswalk Particulates'!$D:$D,0))</f>
        <v>0</v>
      </c>
      <c r="H4588" s="50">
        <f t="shared" si="71"/>
        <v>0</v>
      </c>
    </row>
    <row r="4589" spans="1:8" hidden="1">
      <c r="A4589" s="31" t="s">
        <v>2554</v>
      </c>
      <c r="B4589" s="31" t="s">
        <v>2645</v>
      </c>
      <c r="C4589" s="31" t="s">
        <v>2406</v>
      </c>
      <c r="D4589" s="41">
        <v>2.4217840000000002</v>
      </c>
      <c r="E4589" s="31" t="s">
        <v>2407</v>
      </c>
      <c r="F4589" s="35" t="str">
        <f>INDEX('Crosswalk Particulates'!$B:$B,MATCH('2017 EPA Data'!A4589,'Crosswalk Particulates'!$A:$A,0))</f>
        <v>Commercial Buildings Sector</v>
      </c>
      <c r="G4589" s="39">
        <f>INDEX('Crosswalk Particulates'!$E:$E,MATCH('2017 EPA Data'!$B4589,'Crosswalk Particulates'!$D:$D,0))</f>
        <v>0</v>
      </c>
      <c r="H4589" s="50">
        <f t="shared" si="71"/>
        <v>0</v>
      </c>
    </row>
    <row r="4590" spans="1:8" hidden="1">
      <c r="A4590" s="31" t="s">
        <v>2436</v>
      </c>
      <c r="B4590" s="31" t="s">
        <v>2602</v>
      </c>
      <c r="C4590" s="31" t="s">
        <v>2406</v>
      </c>
      <c r="D4590" s="41">
        <v>2.41431</v>
      </c>
      <c r="E4590" s="31" t="s">
        <v>2407</v>
      </c>
      <c r="F4590" s="35" t="str">
        <f>INDEX('Crosswalk Particulates'!$B:$B,MATCH('2017 EPA Data'!A4590,'Crosswalk Particulates'!$A:$A,0))</f>
        <v>process-other-industry</v>
      </c>
      <c r="G4590" s="39">
        <f>INDEX('Crosswalk Particulates'!$E:$E,MATCH('2017 EPA Data'!$B4590,'Crosswalk Particulates'!$D:$D,0))</f>
        <v>0</v>
      </c>
      <c r="H4590" s="50">
        <f t="shared" si="71"/>
        <v>0</v>
      </c>
    </row>
    <row r="4591" spans="1:8" hidden="1">
      <c r="A4591" s="31" t="s">
        <v>2461</v>
      </c>
      <c r="B4591" s="31" t="s">
        <v>2585</v>
      </c>
      <c r="C4591" s="31" t="s">
        <v>2406</v>
      </c>
      <c r="D4591" s="41">
        <v>2.4</v>
      </c>
      <c r="E4591" s="31" t="s">
        <v>2407</v>
      </c>
      <c r="F4591" s="35" t="str">
        <f>INDEX('Crosswalk Particulates'!$B:$B,MATCH('2017 EPA Data'!A4591,'Crosswalk Particulates'!$A:$A,0))</f>
        <v>process-other-industry</v>
      </c>
      <c r="G4591" s="39">
        <f>INDEX('Crosswalk Particulates'!$E:$E,MATCH('2017 EPA Data'!$B4591,'Crosswalk Particulates'!$D:$D,0))</f>
        <v>0</v>
      </c>
      <c r="H4591" s="50">
        <f t="shared" si="71"/>
        <v>0</v>
      </c>
    </row>
    <row r="4592" spans="1:8" hidden="1">
      <c r="A4592" s="31" t="s">
        <v>2507</v>
      </c>
      <c r="B4592" s="31" t="s">
        <v>2611</v>
      </c>
      <c r="C4592" s="31" t="s">
        <v>2406</v>
      </c>
      <c r="D4592" s="41">
        <v>2.4</v>
      </c>
      <c r="E4592" s="31" t="s">
        <v>2407</v>
      </c>
      <c r="F4592" s="35" t="str">
        <f>INDEX('Crosswalk Particulates'!$B:$B,MATCH('2017 EPA Data'!A4592,'Crosswalk Particulates'!$A:$A,0))</f>
        <v>Other-EPA</v>
      </c>
      <c r="G4592" s="39">
        <f>INDEX('Crosswalk Particulates'!$E:$E,MATCH('2017 EPA Data'!$B4592,'Crosswalk Particulates'!$D:$D,0))</f>
        <v>0</v>
      </c>
      <c r="H4592" s="50">
        <f t="shared" si="71"/>
        <v>0</v>
      </c>
    </row>
    <row r="4593" spans="1:8" hidden="1">
      <c r="A4593" s="31" t="s">
        <v>2553</v>
      </c>
      <c r="B4593" s="31" t="s">
        <v>2534</v>
      </c>
      <c r="C4593" s="31" t="s">
        <v>2406</v>
      </c>
      <c r="D4593" s="41">
        <v>2.4</v>
      </c>
      <c r="E4593" s="31" t="s">
        <v>2407</v>
      </c>
      <c r="F4593" s="35" t="str">
        <f>INDEX('Crosswalk Particulates'!$B:$B,MATCH('2017 EPA Data'!A4593,'Crosswalk Particulates'!$A:$A,0))</f>
        <v>Commercial Buildings Sector</v>
      </c>
      <c r="G4593" s="39">
        <f>INDEX('Crosswalk Particulates'!$E:$E,MATCH('2017 EPA Data'!$B4593,'Crosswalk Particulates'!$D:$D,0))</f>
        <v>0</v>
      </c>
      <c r="H4593" s="50">
        <f t="shared" si="71"/>
        <v>0</v>
      </c>
    </row>
    <row r="4594" spans="1:8" hidden="1">
      <c r="A4594" s="31" t="s">
        <v>2431</v>
      </c>
      <c r="B4594" s="31" t="s">
        <v>2591</v>
      </c>
      <c r="C4594" s="31" t="s">
        <v>2406</v>
      </c>
      <c r="D4594" s="41">
        <v>2.4</v>
      </c>
      <c r="E4594" s="31" t="s">
        <v>2407</v>
      </c>
      <c r="F4594" s="35" t="str">
        <f>INDEX('Crosswalk Particulates'!$B:$B,MATCH('2017 EPA Data'!A4594,'Crosswalk Particulates'!$A:$A,0))</f>
        <v>process-ngps-industry</v>
      </c>
      <c r="G4594" s="39">
        <f>INDEX('Crosswalk Particulates'!$E:$E,MATCH('2017 EPA Data'!$B4594,'Crosswalk Particulates'!$D:$D,0))</f>
        <v>0</v>
      </c>
      <c r="H4594" s="50">
        <f t="shared" si="71"/>
        <v>0</v>
      </c>
    </row>
    <row r="4595" spans="1:8" hidden="1">
      <c r="A4595" s="31" t="s">
        <v>2440</v>
      </c>
      <c r="B4595" s="31" t="s">
        <v>2616</v>
      </c>
      <c r="C4595" s="31" t="s">
        <v>2406</v>
      </c>
      <c r="D4595" s="41">
        <v>2.4</v>
      </c>
      <c r="E4595" s="31" t="s">
        <v>2407</v>
      </c>
      <c r="F4595" s="35" t="str">
        <f>INDEX('Crosswalk Particulates'!$B:$B,MATCH('2017 EPA Data'!A4595,'Crosswalk Particulates'!$A:$A,0))</f>
        <v>industry-fuel-natural gas</v>
      </c>
      <c r="G4595" s="39">
        <f>INDEX('Crosswalk Particulates'!$E:$E,MATCH('2017 EPA Data'!$B4595,'Crosswalk Particulates'!$D:$D,0))</f>
        <v>0</v>
      </c>
      <c r="H4595" s="50">
        <f t="shared" si="71"/>
        <v>0</v>
      </c>
    </row>
    <row r="4596" spans="1:8" hidden="1">
      <c r="A4596" s="31" t="s">
        <v>2442</v>
      </c>
      <c r="B4596" s="31" t="s">
        <v>2571</v>
      </c>
      <c r="C4596" s="31" t="s">
        <v>2406</v>
      </c>
      <c r="D4596" s="41">
        <v>2.3995299999999999</v>
      </c>
      <c r="E4596" s="31" t="s">
        <v>2407</v>
      </c>
      <c r="F4596" s="35" t="str">
        <f>INDEX('Crosswalk Particulates'!$B:$B,MATCH('2017 EPA Data'!A4596,'Crosswalk Particulates'!$A:$A,0))</f>
        <v>process-other-industry</v>
      </c>
      <c r="G4596" s="39">
        <f>INDEX('Crosswalk Particulates'!$E:$E,MATCH('2017 EPA Data'!$B4596,'Crosswalk Particulates'!$D:$D,0))</f>
        <v>0</v>
      </c>
      <c r="H4596" s="50">
        <f t="shared" si="71"/>
        <v>0</v>
      </c>
    </row>
    <row r="4597" spans="1:8" hidden="1">
      <c r="A4597" s="31" t="s">
        <v>2518</v>
      </c>
      <c r="B4597" s="31" t="s">
        <v>2672</v>
      </c>
      <c r="C4597" s="31" t="s">
        <v>2406</v>
      </c>
      <c r="D4597" s="41">
        <v>2.39090398</v>
      </c>
      <c r="E4597" s="31" t="s">
        <v>2407</v>
      </c>
      <c r="F4597" s="35" t="str">
        <f>INDEX('Crosswalk Particulates'!$B:$B,MATCH('2017 EPA Data'!A4597,'Crosswalk Particulates'!$A:$A,0))</f>
        <v>industry-fuel-oil</v>
      </c>
      <c r="G4597" s="39">
        <f>INDEX('Crosswalk Particulates'!$E:$E,MATCH('2017 EPA Data'!$B4597,'Crosswalk Particulates'!$D:$D,0))</f>
        <v>0</v>
      </c>
      <c r="H4597" s="50">
        <f t="shared" si="71"/>
        <v>0</v>
      </c>
    </row>
    <row r="4598" spans="1:8" hidden="1">
      <c r="A4598" s="31" t="s">
        <v>2536</v>
      </c>
      <c r="B4598" s="31" t="s">
        <v>2493</v>
      </c>
      <c r="C4598" s="31" t="s">
        <v>2406</v>
      </c>
      <c r="D4598" s="41">
        <v>2.38</v>
      </c>
      <c r="E4598" s="31" t="s">
        <v>2407</v>
      </c>
      <c r="F4598" s="35" t="str">
        <f>INDEX('Crosswalk Particulates'!$B:$B,MATCH('2017 EPA Data'!A4598,'Crosswalk Particulates'!$A:$A,0))</f>
        <v>process-mining-industry</v>
      </c>
      <c r="G4598" s="39">
        <f>INDEX('Crosswalk Particulates'!$E:$E,MATCH('2017 EPA Data'!$B4598,'Crosswalk Particulates'!$D:$D,0))</f>
        <v>0</v>
      </c>
      <c r="H4598" s="50">
        <f t="shared" si="71"/>
        <v>0</v>
      </c>
    </row>
    <row r="4599" spans="1:8" hidden="1">
      <c r="A4599" s="31" t="s">
        <v>2427</v>
      </c>
      <c r="B4599" s="31" t="s">
        <v>2541</v>
      </c>
      <c r="C4599" s="31" t="s">
        <v>2406</v>
      </c>
      <c r="D4599" s="41">
        <v>2.3748999999999998</v>
      </c>
      <c r="E4599" s="31" t="s">
        <v>2407</v>
      </c>
      <c r="F4599" s="35" t="str">
        <f>INDEX('Crosswalk Particulates'!$B:$B,MATCH('2017 EPA Data'!A4599,'Crosswalk Particulates'!$A:$A,0))</f>
        <v>process-other-industry</v>
      </c>
      <c r="G4599" s="39">
        <f>INDEX('Crosswalk Particulates'!$E:$E,MATCH('2017 EPA Data'!$B4599,'Crosswalk Particulates'!$D:$D,0))</f>
        <v>0</v>
      </c>
      <c r="H4599" s="50">
        <f t="shared" si="71"/>
        <v>0</v>
      </c>
    </row>
    <row r="4600" spans="1:8" hidden="1">
      <c r="A4600" s="31" t="s">
        <v>2473</v>
      </c>
      <c r="B4600" s="31" t="s">
        <v>2532</v>
      </c>
      <c r="C4600" s="31" t="s">
        <v>2406</v>
      </c>
      <c r="D4600" s="41">
        <v>2.3718442646439999</v>
      </c>
      <c r="E4600" s="31" t="s">
        <v>2407</v>
      </c>
      <c r="F4600" s="35" t="str">
        <f>INDEX('Crosswalk Particulates'!$B:$B,MATCH('2017 EPA Data'!A4600,'Crosswalk Particulates'!$A:$A,0))</f>
        <v>Electricity Sector</v>
      </c>
      <c r="G4600" s="39">
        <f>INDEX('Crosswalk Particulates'!$E:$E,MATCH('2017 EPA Data'!$B4600,'Crosswalk Particulates'!$D:$D,0))</f>
        <v>0</v>
      </c>
      <c r="H4600" s="50">
        <f t="shared" si="71"/>
        <v>0</v>
      </c>
    </row>
    <row r="4601" spans="1:8" hidden="1">
      <c r="A4601" s="31" t="s">
        <v>2435</v>
      </c>
      <c r="B4601" s="31" t="s">
        <v>2414</v>
      </c>
      <c r="C4601" s="31" t="s">
        <v>2406</v>
      </c>
      <c r="D4601" s="41">
        <v>2.3449791000000002</v>
      </c>
      <c r="E4601" s="31" t="s">
        <v>2407</v>
      </c>
      <c r="F4601" s="35" t="str">
        <f>INDEX('Crosswalk Particulates'!$B:$B,MATCH('2017 EPA Data'!A4601,'Crosswalk Particulates'!$A:$A,0))</f>
        <v>process-other-industry</v>
      </c>
      <c r="G4601" s="39">
        <f>INDEX('Crosswalk Particulates'!$E:$E,MATCH('2017 EPA Data'!$B4601,'Crosswalk Particulates'!$D:$D,0))</f>
        <v>0</v>
      </c>
      <c r="H4601" s="50">
        <f t="shared" si="71"/>
        <v>0</v>
      </c>
    </row>
    <row r="4602" spans="1:8" hidden="1">
      <c r="A4602" s="31" t="s">
        <v>2471</v>
      </c>
      <c r="B4602" s="31" t="s">
        <v>2457</v>
      </c>
      <c r="C4602" s="31" t="s">
        <v>2406</v>
      </c>
      <c r="D4602" s="41">
        <v>2.2997133999999999</v>
      </c>
      <c r="E4602" s="31" t="s">
        <v>2407</v>
      </c>
      <c r="F4602" s="35" t="str">
        <f>INDEX('Crosswalk Particulates'!$B:$B,MATCH('2017 EPA Data'!A4602,'Crosswalk Particulates'!$A:$A,0))</f>
        <v>Commercial Buildings Sector</v>
      </c>
      <c r="G4602" s="39">
        <f>INDEX('Crosswalk Particulates'!$E:$E,MATCH('2017 EPA Data'!$B4602,'Crosswalk Particulates'!$D:$D,0))</f>
        <v>0</v>
      </c>
      <c r="H4602" s="50">
        <f t="shared" si="71"/>
        <v>0</v>
      </c>
    </row>
    <row r="4603" spans="1:8" hidden="1">
      <c r="A4603" s="31" t="s">
        <v>2612</v>
      </c>
      <c r="B4603" s="31" t="s">
        <v>2545</v>
      </c>
      <c r="C4603" s="31" t="s">
        <v>2406</v>
      </c>
      <c r="D4603" s="41">
        <v>2.2933610959648543</v>
      </c>
      <c r="E4603" s="31" t="s">
        <v>2407</v>
      </c>
      <c r="F4603" s="35" t="str">
        <f>INDEX('Crosswalk Particulates'!$B:$B,MATCH('2017 EPA Data'!A4603,'Crosswalk Particulates'!$A:$A,0))</f>
        <v>Residential Buildings Sector</v>
      </c>
      <c r="G4603" s="39">
        <f>INDEX('Crosswalk Particulates'!$E:$E,MATCH('2017 EPA Data'!$B4603,'Crosswalk Particulates'!$D:$D,0))</f>
        <v>0</v>
      </c>
      <c r="H4603" s="50">
        <f t="shared" si="71"/>
        <v>0</v>
      </c>
    </row>
    <row r="4604" spans="1:8" hidden="1">
      <c r="A4604" s="31" t="s">
        <v>2473</v>
      </c>
      <c r="B4604" s="31" t="s">
        <v>2562</v>
      </c>
      <c r="C4604" s="31" t="s">
        <v>2406</v>
      </c>
      <c r="D4604" s="41">
        <v>2.288411006</v>
      </c>
      <c r="E4604" s="31" t="s">
        <v>2407</v>
      </c>
      <c r="F4604" s="35" t="str">
        <f>INDEX('Crosswalk Particulates'!$B:$B,MATCH('2017 EPA Data'!A4604,'Crosswalk Particulates'!$A:$A,0))</f>
        <v>Electricity Sector</v>
      </c>
      <c r="G4604" s="39">
        <f>INDEX('Crosswalk Particulates'!$E:$E,MATCH('2017 EPA Data'!$B4604,'Crosswalk Particulates'!$D:$D,0))</f>
        <v>0</v>
      </c>
      <c r="H4604" s="50">
        <f t="shared" si="71"/>
        <v>0</v>
      </c>
    </row>
    <row r="4605" spans="1:8" hidden="1">
      <c r="A4605" s="31" t="s">
        <v>2481</v>
      </c>
      <c r="B4605" s="31" t="s">
        <v>2607</v>
      </c>
      <c r="C4605" s="31" t="s">
        <v>2406</v>
      </c>
      <c r="D4605" s="41">
        <v>2.2799999999999998</v>
      </c>
      <c r="E4605" s="31" t="s">
        <v>2407</v>
      </c>
      <c r="F4605" s="35" t="str">
        <f>INDEX('Crosswalk Particulates'!$B:$B,MATCH('2017 EPA Data'!A4605,'Crosswalk Particulates'!$A:$A,0))</f>
        <v>process-ngps-industry</v>
      </c>
      <c r="G4605" s="39">
        <f>INDEX('Crosswalk Particulates'!$E:$E,MATCH('2017 EPA Data'!$B4605,'Crosswalk Particulates'!$D:$D,0))</f>
        <v>0</v>
      </c>
      <c r="H4605" s="50">
        <f t="shared" si="71"/>
        <v>0</v>
      </c>
    </row>
    <row r="4606" spans="1:8" hidden="1">
      <c r="A4606" s="31" t="s">
        <v>2521</v>
      </c>
      <c r="B4606" s="31" t="s">
        <v>2641</v>
      </c>
      <c r="C4606" s="31" t="s">
        <v>2406</v>
      </c>
      <c r="D4606" s="41">
        <v>2.2618999999999998</v>
      </c>
      <c r="E4606" s="31" t="s">
        <v>2407</v>
      </c>
      <c r="F4606" s="35" t="str">
        <f>INDEX('Crosswalk Particulates'!$B:$B,MATCH('2017 EPA Data'!A4606,'Crosswalk Particulates'!$A:$A,0))</f>
        <v>industry-fuel-other</v>
      </c>
      <c r="G4606" s="39">
        <f>INDEX('Crosswalk Particulates'!$E:$E,MATCH('2017 EPA Data'!$B4606,'Crosswalk Particulates'!$D:$D,0))</f>
        <v>0</v>
      </c>
      <c r="H4606" s="50">
        <f t="shared" si="71"/>
        <v>0</v>
      </c>
    </row>
    <row r="4607" spans="1:8" hidden="1">
      <c r="A4607" s="31" t="s">
        <v>2467</v>
      </c>
      <c r="B4607" s="31" t="s">
        <v>2676</v>
      </c>
      <c r="C4607" s="31" t="s">
        <v>2406</v>
      </c>
      <c r="D4607" s="41">
        <v>2.2612000000000001</v>
      </c>
      <c r="E4607" s="31" t="s">
        <v>2407</v>
      </c>
      <c r="F4607" s="35" t="str">
        <f>INDEX('Crosswalk Particulates'!$B:$B,MATCH('2017 EPA Data'!A4607,'Crosswalk Particulates'!$A:$A,0))</f>
        <v>process-chemicals-industry</v>
      </c>
      <c r="G4607" s="39">
        <f>INDEX('Crosswalk Particulates'!$E:$E,MATCH('2017 EPA Data'!$B4607,'Crosswalk Particulates'!$D:$D,0))</f>
        <v>0</v>
      </c>
      <c r="H4607" s="50">
        <f t="shared" si="71"/>
        <v>0</v>
      </c>
    </row>
    <row r="4608" spans="1:8" hidden="1">
      <c r="A4608" s="31" t="s">
        <v>2558</v>
      </c>
      <c r="B4608" s="31" t="s">
        <v>2579</v>
      </c>
      <c r="C4608" s="31" t="s">
        <v>2406</v>
      </c>
      <c r="D4608" s="41">
        <v>2.2605641900000002</v>
      </c>
      <c r="E4608" s="31" t="s">
        <v>2407</v>
      </c>
      <c r="F4608" s="35" t="str">
        <f>INDEX('Crosswalk Particulates'!$B:$B,MATCH('2017 EPA Data'!A4608,'Crosswalk Particulates'!$A:$A,0))</f>
        <v>Commercial Buildings Sector</v>
      </c>
      <c r="G4608" s="39">
        <f>INDEX('Crosswalk Particulates'!$E:$E,MATCH('2017 EPA Data'!$B4608,'Crosswalk Particulates'!$D:$D,0))</f>
        <v>0</v>
      </c>
      <c r="H4608" s="50">
        <f t="shared" si="71"/>
        <v>0</v>
      </c>
    </row>
    <row r="4609" spans="1:8" hidden="1">
      <c r="A4609" s="31" t="s">
        <v>2475</v>
      </c>
      <c r="B4609" s="31" t="s">
        <v>2566</v>
      </c>
      <c r="C4609" s="31" t="s">
        <v>2406</v>
      </c>
      <c r="D4609" s="41">
        <v>2.258</v>
      </c>
      <c r="E4609" s="31" t="s">
        <v>2407</v>
      </c>
      <c r="F4609" s="35" t="str">
        <f>INDEX('Crosswalk Particulates'!$B:$B,MATCH('2017 EPA Data'!A4609,'Crosswalk Particulates'!$A:$A,0))</f>
        <v>process-other-industry</v>
      </c>
      <c r="G4609" s="39">
        <f>INDEX('Crosswalk Particulates'!$E:$E,MATCH('2017 EPA Data'!$B4609,'Crosswalk Particulates'!$D:$D,0))</f>
        <v>0</v>
      </c>
      <c r="H4609" s="50">
        <f t="shared" si="71"/>
        <v>0</v>
      </c>
    </row>
    <row r="4610" spans="1:8" hidden="1">
      <c r="A4610" s="31" t="s">
        <v>2454</v>
      </c>
      <c r="B4610" s="31" t="s">
        <v>2736</v>
      </c>
      <c r="C4610" s="31" t="s">
        <v>2406</v>
      </c>
      <c r="D4610" s="41">
        <v>2.2551366527000001</v>
      </c>
      <c r="E4610" s="31" t="s">
        <v>2407</v>
      </c>
      <c r="F4610" s="35" t="str">
        <f>INDEX('Crosswalk Particulates'!$B:$B,MATCH('2017 EPA Data'!A4610,'Crosswalk Particulates'!$A:$A,0))</f>
        <v>Electricity Sector</v>
      </c>
      <c r="G4610" s="39">
        <f>INDEX('Crosswalk Particulates'!$E:$E,MATCH('2017 EPA Data'!$B4610,'Crosswalk Particulates'!$D:$D,0))</f>
        <v>0</v>
      </c>
      <c r="H4610" s="50">
        <f t="shared" si="71"/>
        <v>0</v>
      </c>
    </row>
    <row r="4611" spans="1:8" hidden="1">
      <c r="A4611" s="31" t="s">
        <v>2440</v>
      </c>
      <c r="B4611" s="31" t="s">
        <v>2637</v>
      </c>
      <c r="C4611" s="31" t="s">
        <v>2406</v>
      </c>
      <c r="D4611" s="41">
        <v>2.2519999999999998</v>
      </c>
      <c r="E4611" s="31" t="s">
        <v>2407</v>
      </c>
      <c r="F4611" s="35" t="str">
        <f>INDEX('Crosswalk Particulates'!$B:$B,MATCH('2017 EPA Data'!A4611,'Crosswalk Particulates'!$A:$A,0))</f>
        <v>industry-fuel-natural gas</v>
      </c>
      <c r="G4611" s="39">
        <f>INDEX('Crosswalk Particulates'!$E:$E,MATCH('2017 EPA Data'!$B4611,'Crosswalk Particulates'!$D:$D,0))</f>
        <v>0</v>
      </c>
      <c r="H4611" s="50">
        <f t="shared" si="71"/>
        <v>0</v>
      </c>
    </row>
    <row r="4612" spans="1:8" hidden="1">
      <c r="A4612" s="31" t="s">
        <v>2408</v>
      </c>
      <c r="B4612" s="31" t="s">
        <v>2698</v>
      </c>
      <c r="C4612" s="31" t="s">
        <v>2406</v>
      </c>
      <c r="D4612" s="41">
        <v>2.2420412490000001</v>
      </c>
      <c r="E4612" s="31" t="s">
        <v>2407</v>
      </c>
      <c r="F4612" s="35" t="str">
        <f>INDEX('Crosswalk Particulates'!$B:$B,MATCH('2017 EPA Data'!A4612,'Crosswalk Particulates'!$A:$A,0))</f>
        <v>process-other-industry</v>
      </c>
      <c r="G4612" s="39">
        <f>INDEX('Crosswalk Particulates'!$E:$E,MATCH('2017 EPA Data'!$B4612,'Crosswalk Particulates'!$D:$D,0))</f>
        <v>0</v>
      </c>
      <c r="H4612" s="50">
        <f t="shared" ref="H4612:H4675" si="72">IF(E4612="TON",D4612/metricton_to_shortton,0)*10^6</f>
        <v>0</v>
      </c>
    </row>
    <row r="4613" spans="1:8" hidden="1">
      <c r="A4613" s="31" t="s">
        <v>2497</v>
      </c>
      <c r="B4613" s="31" t="s">
        <v>2652</v>
      </c>
      <c r="C4613" s="31" t="s">
        <v>2406</v>
      </c>
      <c r="D4613" s="41">
        <v>2.2175351171200002</v>
      </c>
      <c r="E4613" s="31" t="s">
        <v>2407</v>
      </c>
      <c r="F4613" s="35" t="str">
        <f>INDEX('Crosswalk Particulates'!$B:$B,MATCH('2017 EPA Data'!A4613,'Crosswalk Particulates'!$A:$A,0))</f>
        <v>Electricity Sector</v>
      </c>
      <c r="G4613" s="39">
        <f>INDEX('Crosswalk Particulates'!$E:$E,MATCH('2017 EPA Data'!$B4613,'Crosswalk Particulates'!$D:$D,0))</f>
        <v>0</v>
      </c>
      <c r="H4613" s="50">
        <f t="shared" si="72"/>
        <v>0</v>
      </c>
    </row>
    <row r="4614" spans="1:8" hidden="1">
      <c r="A4614" s="31" t="s">
        <v>2474</v>
      </c>
      <c r="B4614" s="31" t="s">
        <v>2652</v>
      </c>
      <c r="C4614" s="31" t="s">
        <v>2406</v>
      </c>
      <c r="D4614" s="41">
        <v>2.217015701114764</v>
      </c>
      <c r="E4614" s="31" t="s">
        <v>2407</v>
      </c>
      <c r="F4614" s="35" t="str">
        <f>INDEX('Crosswalk Particulates'!$B:$B,MATCH('2017 EPA Data'!A4614,'Crosswalk Particulates'!$A:$A,0))</f>
        <v>process-other-industry</v>
      </c>
      <c r="G4614" s="39">
        <f>INDEX('Crosswalk Particulates'!$E:$E,MATCH('2017 EPA Data'!$B4614,'Crosswalk Particulates'!$D:$D,0))</f>
        <v>0</v>
      </c>
      <c r="H4614" s="50">
        <f t="shared" si="72"/>
        <v>0</v>
      </c>
    </row>
    <row r="4615" spans="1:8" hidden="1">
      <c r="A4615" s="31" t="s">
        <v>2471</v>
      </c>
      <c r="B4615" s="31" t="s">
        <v>2466</v>
      </c>
      <c r="C4615" s="31" t="s">
        <v>2406</v>
      </c>
      <c r="D4615" s="41">
        <v>2.208882</v>
      </c>
      <c r="E4615" s="31" t="s">
        <v>2407</v>
      </c>
      <c r="F4615" s="35" t="str">
        <f>INDEX('Crosswalk Particulates'!$B:$B,MATCH('2017 EPA Data'!A4615,'Crosswalk Particulates'!$A:$A,0))</f>
        <v>Commercial Buildings Sector</v>
      </c>
      <c r="G4615" s="39">
        <f>INDEX('Crosswalk Particulates'!$E:$E,MATCH('2017 EPA Data'!$B4615,'Crosswalk Particulates'!$D:$D,0))</f>
        <v>0</v>
      </c>
      <c r="H4615" s="50">
        <f t="shared" si="72"/>
        <v>0</v>
      </c>
    </row>
    <row r="4616" spans="1:8" hidden="1">
      <c r="A4616" s="31" t="s">
        <v>2448</v>
      </c>
      <c r="B4616" s="31" t="s">
        <v>2687</v>
      </c>
      <c r="C4616" s="31" t="s">
        <v>2406</v>
      </c>
      <c r="D4616" s="41">
        <v>2.2007059519999999</v>
      </c>
      <c r="E4616" s="31" t="s">
        <v>2407</v>
      </c>
      <c r="F4616" s="35" t="str">
        <f>INDEX('Crosswalk Particulates'!$B:$B,MATCH('2017 EPA Data'!A4616,'Crosswalk Particulates'!$A:$A,0))</f>
        <v>process-waste-industry</v>
      </c>
      <c r="G4616" s="39">
        <f>INDEX('Crosswalk Particulates'!$E:$E,MATCH('2017 EPA Data'!$B4616,'Crosswalk Particulates'!$D:$D,0))</f>
        <v>0</v>
      </c>
      <c r="H4616" s="50">
        <f t="shared" si="72"/>
        <v>0</v>
      </c>
    </row>
    <row r="4617" spans="1:8" hidden="1">
      <c r="A4617" s="31" t="s">
        <v>2475</v>
      </c>
      <c r="B4617" s="31" t="s">
        <v>2663</v>
      </c>
      <c r="C4617" s="31" t="s">
        <v>2406</v>
      </c>
      <c r="D4617" s="41">
        <v>2.2000000000000002</v>
      </c>
      <c r="E4617" s="31" t="s">
        <v>2407</v>
      </c>
      <c r="F4617" s="35" t="str">
        <f>INDEX('Crosswalk Particulates'!$B:$B,MATCH('2017 EPA Data'!A4617,'Crosswalk Particulates'!$A:$A,0))</f>
        <v>process-other-industry</v>
      </c>
      <c r="G4617" s="39">
        <f>INDEX('Crosswalk Particulates'!$E:$E,MATCH('2017 EPA Data'!$B4617,'Crosswalk Particulates'!$D:$D,0))</f>
        <v>0</v>
      </c>
      <c r="H4617" s="50">
        <f t="shared" si="72"/>
        <v>0</v>
      </c>
    </row>
    <row r="4618" spans="1:8" hidden="1">
      <c r="A4618" s="31" t="s">
        <v>2408</v>
      </c>
      <c r="B4618" s="31" t="s">
        <v>2728</v>
      </c>
      <c r="C4618" s="31" t="s">
        <v>2406</v>
      </c>
      <c r="D4618" s="41">
        <v>2.2000000000000002</v>
      </c>
      <c r="E4618" s="31" t="s">
        <v>2407</v>
      </c>
      <c r="F4618" s="35" t="str">
        <f>INDEX('Crosswalk Particulates'!$B:$B,MATCH('2017 EPA Data'!A4618,'Crosswalk Particulates'!$A:$A,0))</f>
        <v>process-other-industry</v>
      </c>
      <c r="G4618" s="39">
        <f>INDEX('Crosswalk Particulates'!$E:$E,MATCH('2017 EPA Data'!$B4618,'Crosswalk Particulates'!$D:$D,0))</f>
        <v>0</v>
      </c>
      <c r="H4618" s="50">
        <f t="shared" si="72"/>
        <v>0</v>
      </c>
    </row>
    <row r="4619" spans="1:8" hidden="1">
      <c r="A4619" s="31" t="s">
        <v>2554</v>
      </c>
      <c r="B4619" s="31" t="s">
        <v>2528</v>
      </c>
      <c r="C4619" s="31" t="s">
        <v>2406</v>
      </c>
      <c r="D4619" s="41">
        <v>2.2000000000000002</v>
      </c>
      <c r="E4619" s="31" t="s">
        <v>2407</v>
      </c>
      <c r="F4619" s="35" t="str">
        <f>INDEX('Crosswalk Particulates'!$B:$B,MATCH('2017 EPA Data'!A4619,'Crosswalk Particulates'!$A:$A,0))</f>
        <v>Commercial Buildings Sector</v>
      </c>
      <c r="G4619" s="39">
        <f>INDEX('Crosswalk Particulates'!$E:$E,MATCH('2017 EPA Data'!$B4619,'Crosswalk Particulates'!$D:$D,0))</f>
        <v>0</v>
      </c>
      <c r="H4619" s="50">
        <f t="shared" si="72"/>
        <v>0</v>
      </c>
    </row>
    <row r="4620" spans="1:8" hidden="1">
      <c r="A4620" s="31" t="s">
        <v>2441</v>
      </c>
      <c r="B4620" s="31" t="s">
        <v>2605</v>
      </c>
      <c r="D4620" s="41">
        <v>2.1957008426160001</v>
      </c>
      <c r="E4620" s="31" t="s">
        <v>2411</v>
      </c>
      <c r="F4620" s="35" t="str">
        <f>INDEX('Crosswalk Particulates'!$B:$B,MATCH('2017 EPA Data'!A4620,'Crosswalk Particulates'!$A:$A,0))</f>
        <v>process-agriculture-industry</v>
      </c>
      <c r="G4620" s="39" t="str">
        <f>INDEX('Crosswalk Particulates'!$E:$E,MATCH('2017 EPA Data'!$B4620,'Crosswalk Particulates'!$D:$D,0))</f>
        <v>BC</v>
      </c>
      <c r="H4620" s="50">
        <f t="shared" si="72"/>
        <v>1991908.6669049545</v>
      </c>
    </row>
    <row r="4621" spans="1:8" hidden="1">
      <c r="A4621" s="31" t="s">
        <v>2508</v>
      </c>
      <c r="B4621" s="31" t="s">
        <v>2510</v>
      </c>
      <c r="C4621" s="31" t="s">
        <v>2406</v>
      </c>
      <c r="D4621" s="41">
        <v>2.1933071499999999</v>
      </c>
      <c r="E4621" s="31" t="s">
        <v>2407</v>
      </c>
      <c r="F4621" s="35" t="str">
        <f>INDEX('Crosswalk Particulates'!$B:$B,MATCH('2017 EPA Data'!A4621,'Crosswalk Particulates'!$A:$A,0))</f>
        <v>process-iron and steel-industry</v>
      </c>
      <c r="G4621" s="39">
        <f>INDEX('Crosswalk Particulates'!$E:$E,MATCH('2017 EPA Data'!$B4621,'Crosswalk Particulates'!$D:$D,0))</f>
        <v>0</v>
      </c>
      <c r="H4621" s="50">
        <f t="shared" si="72"/>
        <v>0</v>
      </c>
    </row>
    <row r="4622" spans="1:8" hidden="1">
      <c r="A4622" s="31" t="s">
        <v>2508</v>
      </c>
      <c r="B4622" s="31" t="s">
        <v>2613</v>
      </c>
      <c r="C4622" s="31" t="s">
        <v>2406</v>
      </c>
      <c r="D4622" s="41">
        <v>2.181</v>
      </c>
      <c r="E4622" s="31" t="s">
        <v>2407</v>
      </c>
      <c r="F4622" s="35" t="str">
        <f>INDEX('Crosswalk Particulates'!$B:$B,MATCH('2017 EPA Data'!A4622,'Crosswalk Particulates'!$A:$A,0))</f>
        <v>process-iron and steel-industry</v>
      </c>
      <c r="G4622" s="39">
        <f>INDEX('Crosswalk Particulates'!$E:$E,MATCH('2017 EPA Data'!$B4622,'Crosswalk Particulates'!$D:$D,0))</f>
        <v>0</v>
      </c>
      <c r="H4622" s="50">
        <f t="shared" si="72"/>
        <v>0</v>
      </c>
    </row>
    <row r="4623" spans="1:8" hidden="1">
      <c r="A4623" s="31" t="s">
        <v>2440</v>
      </c>
      <c r="B4623" s="31" t="s">
        <v>2549</v>
      </c>
      <c r="C4623" s="31" t="s">
        <v>2406</v>
      </c>
      <c r="D4623" s="41">
        <v>2.173</v>
      </c>
      <c r="E4623" s="31" t="s">
        <v>2407</v>
      </c>
      <c r="F4623" s="35" t="str">
        <f>INDEX('Crosswalk Particulates'!$B:$B,MATCH('2017 EPA Data'!A4623,'Crosswalk Particulates'!$A:$A,0))</f>
        <v>industry-fuel-natural gas</v>
      </c>
      <c r="G4623" s="39">
        <f>INDEX('Crosswalk Particulates'!$E:$E,MATCH('2017 EPA Data'!$B4623,'Crosswalk Particulates'!$D:$D,0))</f>
        <v>0</v>
      </c>
      <c r="H4623" s="50">
        <f t="shared" si="72"/>
        <v>0</v>
      </c>
    </row>
    <row r="4624" spans="1:8" hidden="1">
      <c r="A4624" s="31" t="s">
        <v>2508</v>
      </c>
      <c r="B4624" s="31" t="s">
        <v>2729</v>
      </c>
      <c r="C4624" s="31" t="s">
        <v>2406</v>
      </c>
      <c r="D4624" s="41">
        <v>2.153</v>
      </c>
      <c r="E4624" s="31" t="s">
        <v>2407</v>
      </c>
      <c r="F4624" s="35" t="str">
        <f>INDEX('Crosswalk Particulates'!$B:$B,MATCH('2017 EPA Data'!A4624,'Crosswalk Particulates'!$A:$A,0))</f>
        <v>process-iron and steel-industry</v>
      </c>
      <c r="G4624" s="39">
        <f>INDEX('Crosswalk Particulates'!$E:$E,MATCH('2017 EPA Data'!$B4624,'Crosswalk Particulates'!$D:$D,0))</f>
        <v>0</v>
      </c>
      <c r="H4624" s="50">
        <f t="shared" si="72"/>
        <v>0</v>
      </c>
    </row>
    <row r="4625" spans="1:8" hidden="1">
      <c r="A4625" s="31" t="s">
        <v>2484</v>
      </c>
      <c r="B4625" s="31" t="s">
        <v>2531</v>
      </c>
      <c r="C4625" s="31" t="s">
        <v>2406</v>
      </c>
      <c r="D4625" s="41">
        <v>2.137292</v>
      </c>
      <c r="E4625" s="31" t="s">
        <v>2407</v>
      </c>
      <c r="F4625" s="35" t="str">
        <f>INDEX('Crosswalk Particulates'!$B:$B,MATCH('2017 EPA Data'!A4625,'Crosswalk Particulates'!$A:$A,0))</f>
        <v>process-other-industry</v>
      </c>
      <c r="G4625" s="39">
        <f>INDEX('Crosswalk Particulates'!$E:$E,MATCH('2017 EPA Data'!$B4625,'Crosswalk Particulates'!$D:$D,0))</f>
        <v>0</v>
      </c>
      <c r="H4625" s="50">
        <f t="shared" si="72"/>
        <v>0</v>
      </c>
    </row>
    <row r="4626" spans="1:8" hidden="1">
      <c r="A4626" s="31" t="s">
        <v>2423</v>
      </c>
      <c r="B4626" s="31" t="s">
        <v>2617</v>
      </c>
      <c r="C4626" s="31" t="s">
        <v>2406</v>
      </c>
      <c r="D4626" s="41">
        <v>2.1021132709912909</v>
      </c>
      <c r="E4626" s="31" t="s">
        <v>2407</v>
      </c>
      <c r="F4626" s="35" t="str">
        <f>INDEX('Crosswalk Particulates'!$B:$B,MATCH('2017 EPA Data'!A4626,'Crosswalk Particulates'!$A:$A,0))</f>
        <v>Other-EPA</v>
      </c>
      <c r="G4626" s="39">
        <f>INDEX('Crosswalk Particulates'!$E:$E,MATCH('2017 EPA Data'!$B4626,'Crosswalk Particulates'!$D:$D,0))</f>
        <v>0</v>
      </c>
      <c r="H4626" s="50">
        <f t="shared" si="72"/>
        <v>0</v>
      </c>
    </row>
    <row r="4627" spans="1:8" hidden="1">
      <c r="A4627" s="31" t="s">
        <v>2485</v>
      </c>
      <c r="B4627" s="31" t="s">
        <v>2526</v>
      </c>
      <c r="C4627" s="31" t="s">
        <v>2406</v>
      </c>
      <c r="D4627" s="41">
        <v>2.1004801709478</v>
      </c>
      <c r="E4627" s="31" t="s">
        <v>2407</v>
      </c>
      <c r="F4627" s="35" t="str">
        <f>INDEX('Crosswalk Particulates'!$B:$B,MATCH('2017 EPA Data'!A4627,'Crosswalk Particulates'!$A:$A,0))</f>
        <v>industry-fuel-coal</v>
      </c>
      <c r="G4627" s="39">
        <f>INDEX('Crosswalk Particulates'!$E:$E,MATCH('2017 EPA Data'!$B4627,'Crosswalk Particulates'!$D:$D,0))</f>
        <v>0</v>
      </c>
      <c r="H4627" s="50">
        <f t="shared" si="72"/>
        <v>0</v>
      </c>
    </row>
    <row r="4628" spans="1:8" hidden="1">
      <c r="A4628" s="31" t="s">
        <v>2475</v>
      </c>
      <c r="B4628" s="31" t="s">
        <v>2624</v>
      </c>
      <c r="C4628" s="31" t="s">
        <v>2406</v>
      </c>
      <c r="D4628" s="41">
        <v>2.0889647257999999</v>
      </c>
      <c r="E4628" s="31" t="s">
        <v>2407</v>
      </c>
      <c r="F4628" s="35" t="str">
        <f>INDEX('Crosswalk Particulates'!$B:$B,MATCH('2017 EPA Data'!A4628,'Crosswalk Particulates'!$A:$A,0))</f>
        <v>process-other-industry</v>
      </c>
      <c r="G4628" s="39">
        <f>INDEX('Crosswalk Particulates'!$E:$E,MATCH('2017 EPA Data'!$B4628,'Crosswalk Particulates'!$D:$D,0))</f>
        <v>0</v>
      </c>
      <c r="H4628" s="50">
        <f t="shared" si="72"/>
        <v>0</v>
      </c>
    </row>
    <row r="4629" spans="1:8" hidden="1">
      <c r="A4629" s="31" t="s">
        <v>2496</v>
      </c>
      <c r="B4629" s="31" t="s">
        <v>2650</v>
      </c>
      <c r="C4629" s="31" t="s">
        <v>2406</v>
      </c>
      <c r="D4629" s="41">
        <v>2.0865638</v>
      </c>
      <c r="E4629" s="31" t="s">
        <v>2407</v>
      </c>
      <c r="F4629" s="35" t="str">
        <f>INDEX('Crosswalk Particulates'!$B:$B,MATCH('2017 EPA Data'!A4629,'Crosswalk Particulates'!$A:$A,0))</f>
        <v>process-cement-industry</v>
      </c>
      <c r="G4629" s="39">
        <f>INDEX('Crosswalk Particulates'!$E:$E,MATCH('2017 EPA Data'!$B4629,'Crosswalk Particulates'!$D:$D,0))</f>
        <v>0</v>
      </c>
      <c r="H4629" s="50">
        <f t="shared" si="72"/>
        <v>0</v>
      </c>
    </row>
    <row r="4630" spans="1:8" hidden="1">
      <c r="A4630" s="31" t="s">
        <v>2435</v>
      </c>
      <c r="B4630" s="31" t="s">
        <v>2552</v>
      </c>
      <c r="C4630" s="31" t="s">
        <v>2406</v>
      </c>
      <c r="D4630" s="41">
        <v>2.0853402860000001</v>
      </c>
      <c r="E4630" s="31" t="s">
        <v>2407</v>
      </c>
      <c r="F4630" s="35" t="str">
        <f>INDEX('Crosswalk Particulates'!$B:$B,MATCH('2017 EPA Data'!A4630,'Crosswalk Particulates'!$A:$A,0))</f>
        <v>process-other-industry</v>
      </c>
      <c r="G4630" s="39">
        <f>INDEX('Crosswalk Particulates'!$E:$E,MATCH('2017 EPA Data'!$B4630,'Crosswalk Particulates'!$D:$D,0))</f>
        <v>0</v>
      </c>
      <c r="H4630" s="50">
        <f t="shared" si="72"/>
        <v>0</v>
      </c>
    </row>
    <row r="4631" spans="1:8" hidden="1">
      <c r="A4631" s="31" t="s">
        <v>2558</v>
      </c>
      <c r="B4631" s="31" t="s">
        <v>2514</v>
      </c>
      <c r="C4631" s="31" t="s">
        <v>2406</v>
      </c>
      <c r="D4631" s="41">
        <v>2.0821489775900002</v>
      </c>
      <c r="E4631" s="31" t="s">
        <v>2407</v>
      </c>
      <c r="F4631" s="35" t="str">
        <f>INDEX('Crosswalk Particulates'!$B:$B,MATCH('2017 EPA Data'!A4631,'Crosswalk Particulates'!$A:$A,0))</f>
        <v>Commercial Buildings Sector</v>
      </c>
      <c r="G4631" s="39">
        <f>INDEX('Crosswalk Particulates'!$E:$E,MATCH('2017 EPA Data'!$B4631,'Crosswalk Particulates'!$D:$D,0))</f>
        <v>0</v>
      </c>
      <c r="H4631" s="50">
        <f t="shared" si="72"/>
        <v>0</v>
      </c>
    </row>
    <row r="4632" spans="1:8" hidden="1">
      <c r="A4632" s="31" t="s">
        <v>2558</v>
      </c>
      <c r="B4632" s="31" t="s">
        <v>2515</v>
      </c>
      <c r="C4632" s="31" t="s">
        <v>2406</v>
      </c>
      <c r="D4632" s="41">
        <v>2.07660507715</v>
      </c>
      <c r="E4632" s="31" t="s">
        <v>2407</v>
      </c>
      <c r="F4632" s="35" t="str">
        <f>INDEX('Crosswalk Particulates'!$B:$B,MATCH('2017 EPA Data'!A4632,'Crosswalk Particulates'!$A:$A,0))</f>
        <v>Commercial Buildings Sector</v>
      </c>
      <c r="G4632" s="39">
        <f>INDEX('Crosswalk Particulates'!$E:$E,MATCH('2017 EPA Data'!$B4632,'Crosswalk Particulates'!$D:$D,0))</f>
        <v>0</v>
      </c>
      <c r="H4632" s="50">
        <f t="shared" si="72"/>
        <v>0</v>
      </c>
    </row>
    <row r="4633" spans="1:8" hidden="1">
      <c r="A4633" s="31" t="s">
        <v>2558</v>
      </c>
      <c r="B4633" s="31" t="s">
        <v>2640</v>
      </c>
      <c r="C4633" s="31" t="s">
        <v>2406</v>
      </c>
      <c r="D4633" s="41">
        <v>2.0697057882258232</v>
      </c>
      <c r="E4633" s="31" t="s">
        <v>2407</v>
      </c>
      <c r="F4633" s="35" t="str">
        <f>INDEX('Crosswalk Particulates'!$B:$B,MATCH('2017 EPA Data'!A4633,'Crosswalk Particulates'!$A:$A,0))</f>
        <v>Commercial Buildings Sector</v>
      </c>
      <c r="G4633" s="39">
        <f>INDEX('Crosswalk Particulates'!$E:$E,MATCH('2017 EPA Data'!$B4633,'Crosswalk Particulates'!$D:$D,0))</f>
        <v>0</v>
      </c>
      <c r="H4633" s="50">
        <f t="shared" si="72"/>
        <v>0</v>
      </c>
    </row>
    <row r="4634" spans="1:8" hidden="1">
      <c r="A4634" s="31" t="s">
        <v>2470</v>
      </c>
      <c r="B4634" s="31" t="s">
        <v>2514</v>
      </c>
      <c r="C4634" s="31" t="s">
        <v>2406</v>
      </c>
      <c r="D4634" s="41">
        <v>2.0656613697117119</v>
      </c>
      <c r="E4634" s="31" t="s">
        <v>2407</v>
      </c>
      <c r="F4634" s="35" t="str">
        <f>INDEX('Crosswalk Particulates'!$B:$B,MATCH('2017 EPA Data'!A4634,'Crosswalk Particulates'!$A:$A,0))</f>
        <v>Electricity Sector</v>
      </c>
      <c r="G4634" s="39">
        <f>INDEX('Crosswalk Particulates'!$E:$E,MATCH('2017 EPA Data'!$B4634,'Crosswalk Particulates'!$D:$D,0))</f>
        <v>0</v>
      </c>
      <c r="H4634" s="50">
        <f t="shared" si="72"/>
        <v>0</v>
      </c>
    </row>
    <row r="4635" spans="1:8" hidden="1">
      <c r="A4635" s="31" t="s">
        <v>2558</v>
      </c>
      <c r="B4635" s="31" t="s">
        <v>2517</v>
      </c>
      <c r="C4635" s="31" t="s">
        <v>2406</v>
      </c>
      <c r="D4635" s="41">
        <v>2.0476839031699998</v>
      </c>
      <c r="E4635" s="31" t="s">
        <v>2407</v>
      </c>
      <c r="F4635" s="35" t="str">
        <f>INDEX('Crosswalk Particulates'!$B:$B,MATCH('2017 EPA Data'!A4635,'Crosswalk Particulates'!$A:$A,0))</f>
        <v>Commercial Buildings Sector</v>
      </c>
      <c r="G4635" s="39">
        <f>INDEX('Crosswalk Particulates'!$E:$E,MATCH('2017 EPA Data'!$B4635,'Crosswalk Particulates'!$D:$D,0))</f>
        <v>0</v>
      </c>
      <c r="H4635" s="50">
        <f t="shared" si="72"/>
        <v>0</v>
      </c>
    </row>
    <row r="4636" spans="1:8" hidden="1">
      <c r="A4636" s="31" t="s">
        <v>2485</v>
      </c>
      <c r="B4636" s="31" t="s">
        <v>2680</v>
      </c>
      <c r="C4636" s="31" t="s">
        <v>2406</v>
      </c>
      <c r="D4636" s="41">
        <v>2.03912</v>
      </c>
      <c r="E4636" s="31" t="s">
        <v>2407</v>
      </c>
      <c r="F4636" s="35" t="str">
        <f>INDEX('Crosswalk Particulates'!$B:$B,MATCH('2017 EPA Data'!A4636,'Crosswalk Particulates'!$A:$A,0))</f>
        <v>industry-fuel-coal</v>
      </c>
      <c r="G4636" s="39">
        <f>INDEX('Crosswalk Particulates'!$E:$E,MATCH('2017 EPA Data'!$B4636,'Crosswalk Particulates'!$D:$D,0))</f>
        <v>0</v>
      </c>
      <c r="H4636" s="50">
        <f t="shared" si="72"/>
        <v>0</v>
      </c>
    </row>
    <row r="4637" spans="1:8" hidden="1">
      <c r="A4637" s="31" t="s">
        <v>2484</v>
      </c>
      <c r="B4637" s="31" t="s">
        <v>2451</v>
      </c>
      <c r="C4637" s="31" t="s">
        <v>2406</v>
      </c>
      <c r="D4637" s="41">
        <v>2.0063010000000001</v>
      </c>
      <c r="E4637" s="31" t="s">
        <v>2407</v>
      </c>
      <c r="F4637" s="35" t="str">
        <f>INDEX('Crosswalk Particulates'!$B:$B,MATCH('2017 EPA Data'!A4637,'Crosswalk Particulates'!$A:$A,0))</f>
        <v>process-other-industry</v>
      </c>
      <c r="G4637" s="39">
        <f>INDEX('Crosswalk Particulates'!$E:$E,MATCH('2017 EPA Data'!$B4637,'Crosswalk Particulates'!$D:$D,0))</f>
        <v>0</v>
      </c>
      <c r="H4637" s="50">
        <f t="shared" si="72"/>
        <v>0</v>
      </c>
    </row>
    <row r="4638" spans="1:8" hidden="1">
      <c r="A4638" s="31" t="s">
        <v>2448</v>
      </c>
      <c r="B4638" s="31" t="s">
        <v>2527</v>
      </c>
      <c r="C4638" s="31" t="s">
        <v>2406</v>
      </c>
      <c r="D4638" s="41">
        <v>2.0050800390000001</v>
      </c>
      <c r="E4638" s="31" t="s">
        <v>2407</v>
      </c>
      <c r="F4638" s="35" t="str">
        <f>INDEX('Crosswalk Particulates'!$B:$B,MATCH('2017 EPA Data'!A4638,'Crosswalk Particulates'!$A:$A,0))</f>
        <v>process-waste-industry</v>
      </c>
      <c r="G4638" s="39">
        <f>INDEX('Crosswalk Particulates'!$E:$E,MATCH('2017 EPA Data'!$B4638,'Crosswalk Particulates'!$D:$D,0))</f>
        <v>0</v>
      </c>
      <c r="H4638" s="50">
        <f t="shared" si="72"/>
        <v>0</v>
      </c>
    </row>
    <row r="4639" spans="1:8" hidden="1">
      <c r="A4639" s="31" t="s">
        <v>2475</v>
      </c>
      <c r="B4639" s="31" t="s">
        <v>2658</v>
      </c>
      <c r="C4639" s="31" t="s">
        <v>2406</v>
      </c>
      <c r="D4639" s="41">
        <v>2</v>
      </c>
      <c r="E4639" s="31" t="s">
        <v>2407</v>
      </c>
      <c r="F4639" s="35" t="str">
        <f>INDEX('Crosswalk Particulates'!$B:$B,MATCH('2017 EPA Data'!A4639,'Crosswalk Particulates'!$A:$A,0))</f>
        <v>process-other-industry</v>
      </c>
      <c r="G4639" s="39">
        <f>INDEX('Crosswalk Particulates'!$E:$E,MATCH('2017 EPA Data'!$B4639,'Crosswalk Particulates'!$D:$D,0))</f>
        <v>0</v>
      </c>
      <c r="H4639" s="50">
        <f t="shared" si="72"/>
        <v>0</v>
      </c>
    </row>
    <row r="4640" spans="1:8" hidden="1">
      <c r="A4640" s="31" t="s">
        <v>2496</v>
      </c>
      <c r="B4640" s="31" t="s">
        <v>2659</v>
      </c>
      <c r="C4640" s="31" t="s">
        <v>2406</v>
      </c>
      <c r="D4640" s="41">
        <v>2</v>
      </c>
      <c r="E4640" s="31" t="s">
        <v>2407</v>
      </c>
      <c r="F4640" s="35" t="str">
        <f>INDEX('Crosswalk Particulates'!$B:$B,MATCH('2017 EPA Data'!A4640,'Crosswalk Particulates'!$A:$A,0))</f>
        <v>process-cement-industry</v>
      </c>
      <c r="G4640" s="39">
        <f>INDEX('Crosswalk Particulates'!$E:$E,MATCH('2017 EPA Data'!$B4640,'Crosswalk Particulates'!$D:$D,0))</f>
        <v>0</v>
      </c>
      <c r="H4640" s="50">
        <f t="shared" si="72"/>
        <v>0</v>
      </c>
    </row>
    <row r="4641" spans="1:8" hidden="1">
      <c r="A4641" s="31" t="s">
        <v>2461</v>
      </c>
      <c r="B4641" s="31" t="s">
        <v>2595</v>
      </c>
      <c r="C4641" s="31" t="s">
        <v>2406</v>
      </c>
      <c r="D4641" s="41">
        <v>2</v>
      </c>
      <c r="E4641" s="31" t="s">
        <v>2407</v>
      </c>
      <c r="F4641" s="35" t="str">
        <f>INDEX('Crosswalk Particulates'!$B:$B,MATCH('2017 EPA Data'!A4641,'Crosswalk Particulates'!$A:$A,0))</f>
        <v>process-other-industry</v>
      </c>
      <c r="G4641" s="39">
        <f>INDEX('Crosswalk Particulates'!$E:$E,MATCH('2017 EPA Data'!$B4641,'Crosswalk Particulates'!$D:$D,0))</f>
        <v>0</v>
      </c>
      <c r="H4641" s="50">
        <f t="shared" si="72"/>
        <v>0</v>
      </c>
    </row>
    <row r="4642" spans="1:8" hidden="1">
      <c r="A4642" s="31" t="s">
        <v>2508</v>
      </c>
      <c r="B4642" s="31" t="s">
        <v>2631</v>
      </c>
      <c r="C4642" s="31" t="s">
        <v>2406</v>
      </c>
      <c r="D4642" s="41">
        <v>2</v>
      </c>
      <c r="E4642" s="31" t="s">
        <v>2407</v>
      </c>
      <c r="F4642" s="35" t="str">
        <f>INDEX('Crosswalk Particulates'!$B:$B,MATCH('2017 EPA Data'!A4642,'Crosswalk Particulates'!$A:$A,0))</f>
        <v>process-iron and steel-industry</v>
      </c>
      <c r="G4642" s="39">
        <f>INDEX('Crosswalk Particulates'!$E:$E,MATCH('2017 EPA Data'!$B4642,'Crosswalk Particulates'!$D:$D,0))</f>
        <v>0</v>
      </c>
      <c r="H4642" s="50">
        <f t="shared" si="72"/>
        <v>0</v>
      </c>
    </row>
    <row r="4643" spans="1:8" hidden="1">
      <c r="A4643" s="31" t="s">
        <v>2544</v>
      </c>
      <c r="B4643" s="31" t="s">
        <v>2432</v>
      </c>
      <c r="C4643" s="31" t="s">
        <v>2406</v>
      </c>
      <c r="D4643" s="41">
        <v>2</v>
      </c>
      <c r="E4643" s="31" t="s">
        <v>2407</v>
      </c>
      <c r="F4643" s="35" t="str">
        <f>INDEX('Crosswalk Particulates'!$B:$B,MATCH('2017 EPA Data'!A4643,'Crosswalk Particulates'!$A:$A,0))</f>
        <v>Commercial Buildings Sector</v>
      </c>
      <c r="G4643" s="39">
        <f>INDEX('Crosswalk Particulates'!$E:$E,MATCH('2017 EPA Data'!$B4643,'Crosswalk Particulates'!$D:$D,0))</f>
        <v>0</v>
      </c>
      <c r="H4643" s="50">
        <f t="shared" si="72"/>
        <v>0</v>
      </c>
    </row>
    <row r="4644" spans="1:8" hidden="1">
      <c r="A4644" s="31" t="s">
        <v>2496</v>
      </c>
      <c r="B4644" s="31" t="s">
        <v>2625</v>
      </c>
      <c r="C4644" s="31" t="s">
        <v>2406</v>
      </c>
      <c r="D4644" s="41">
        <v>2</v>
      </c>
      <c r="E4644" s="31" t="s">
        <v>2407</v>
      </c>
      <c r="F4644" s="35" t="str">
        <f>INDEX('Crosswalk Particulates'!$B:$B,MATCH('2017 EPA Data'!A4644,'Crosswalk Particulates'!$A:$A,0))</f>
        <v>process-cement-industry</v>
      </c>
      <c r="G4644" s="39">
        <f>INDEX('Crosswalk Particulates'!$E:$E,MATCH('2017 EPA Data'!$B4644,'Crosswalk Particulates'!$D:$D,0))</f>
        <v>0</v>
      </c>
      <c r="H4644" s="50">
        <f t="shared" si="72"/>
        <v>0</v>
      </c>
    </row>
    <row r="4645" spans="1:8" hidden="1">
      <c r="A4645" s="31" t="s">
        <v>2496</v>
      </c>
      <c r="B4645" s="31" t="s">
        <v>2600</v>
      </c>
      <c r="C4645" s="31" t="s">
        <v>2406</v>
      </c>
      <c r="D4645" s="41">
        <v>2</v>
      </c>
      <c r="E4645" s="31" t="s">
        <v>2407</v>
      </c>
      <c r="F4645" s="35" t="str">
        <f>INDEX('Crosswalk Particulates'!$B:$B,MATCH('2017 EPA Data'!A4645,'Crosswalk Particulates'!$A:$A,0))</f>
        <v>process-cement-industry</v>
      </c>
      <c r="G4645" s="39">
        <f>INDEX('Crosswalk Particulates'!$E:$E,MATCH('2017 EPA Data'!$B4645,'Crosswalk Particulates'!$D:$D,0))</f>
        <v>0</v>
      </c>
      <c r="H4645" s="50">
        <f t="shared" si="72"/>
        <v>0</v>
      </c>
    </row>
    <row r="4646" spans="1:8" hidden="1">
      <c r="A4646" s="31" t="s">
        <v>2496</v>
      </c>
      <c r="B4646" s="31" t="s">
        <v>2684</v>
      </c>
      <c r="C4646" s="31" t="s">
        <v>2406</v>
      </c>
      <c r="D4646" s="41">
        <v>2</v>
      </c>
      <c r="E4646" s="31" t="s">
        <v>2407</v>
      </c>
      <c r="F4646" s="35" t="str">
        <f>INDEX('Crosswalk Particulates'!$B:$B,MATCH('2017 EPA Data'!A4646,'Crosswalk Particulates'!$A:$A,0))</f>
        <v>process-cement-industry</v>
      </c>
      <c r="G4646" s="39">
        <f>INDEX('Crosswalk Particulates'!$E:$E,MATCH('2017 EPA Data'!$B4646,'Crosswalk Particulates'!$D:$D,0))</f>
        <v>0</v>
      </c>
      <c r="H4646" s="50">
        <f t="shared" si="72"/>
        <v>0</v>
      </c>
    </row>
    <row r="4647" spans="1:8" hidden="1">
      <c r="A4647" s="31" t="s">
        <v>2496</v>
      </c>
      <c r="B4647" s="31" t="s">
        <v>2630</v>
      </c>
      <c r="C4647" s="31" t="s">
        <v>2406</v>
      </c>
      <c r="D4647" s="41">
        <v>2</v>
      </c>
      <c r="E4647" s="31" t="s">
        <v>2407</v>
      </c>
      <c r="F4647" s="35" t="str">
        <f>INDEX('Crosswalk Particulates'!$B:$B,MATCH('2017 EPA Data'!A4647,'Crosswalk Particulates'!$A:$A,0))</f>
        <v>process-cement-industry</v>
      </c>
      <c r="G4647" s="39">
        <f>INDEX('Crosswalk Particulates'!$E:$E,MATCH('2017 EPA Data'!$B4647,'Crosswalk Particulates'!$D:$D,0))</f>
        <v>0</v>
      </c>
      <c r="H4647" s="50">
        <f t="shared" si="72"/>
        <v>0</v>
      </c>
    </row>
    <row r="4648" spans="1:8" hidden="1">
      <c r="A4648" s="31" t="s">
        <v>2435</v>
      </c>
      <c r="B4648" s="31" t="s">
        <v>2565</v>
      </c>
      <c r="C4648" s="31" t="s">
        <v>2406</v>
      </c>
      <c r="D4648" s="41">
        <v>2</v>
      </c>
      <c r="E4648" s="31" t="s">
        <v>2407</v>
      </c>
      <c r="F4648" s="35" t="str">
        <f>INDEX('Crosswalk Particulates'!$B:$B,MATCH('2017 EPA Data'!A4648,'Crosswalk Particulates'!$A:$A,0))</f>
        <v>process-other-industry</v>
      </c>
      <c r="G4648" s="39">
        <f>INDEX('Crosswalk Particulates'!$E:$E,MATCH('2017 EPA Data'!$B4648,'Crosswalk Particulates'!$D:$D,0))</f>
        <v>0</v>
      </c>
      <c r="H4648" s="50">
        <f t="shared" si="72"/>
        <v>0</v>
      </c>
    </row>
    <row r="4649" spans="1:8" hidden="1">
      <c r="A4649" s="31" t="s">
        <v>2558</v>
      </c>
      <c r="B4649" s="31" t="s">
        <v>2525</v>
      </c>
      <c r="C4649" s="31" t="s">
        <v>2406</v>
      </c>
      <c r="D4649" s="41">
        <v>1.98319748936</v>
      </c>
      <c r="E4649" s="31" t="s">
        <v>2407</v>
      </c>
      <c r="F4649" s="35" t="str">
        <f>INDEX('Crosswalk Particulates'!$B:$B,MATCH('2017 EPA Data'!A4649,'Crosswalk Particulates'!$A:$A,0))</f>
        <v>Commercial Buildings Sector</v>
      </c>
      <c r="G4649" s="39">
        <f>INDEX('Crosswalk Particulates'!$E:$E,MATCH('2017 EPA Data'!$B4649,'Crosswalk Particulates'!$D:$D,0))</f>
        <v>0</v>
      </c>
      <c r="H4649" s="50">
        <f t="shared" si="72"/>
        <v>0</v>
      </c>
    </row>
    <row r="4650" spans="1:8" hidden="1">
      <c r="A4650" s="31" t="s">
        <v>2558</v>
      </c>
      <c r="B4650" s="31" t="s">
        <v>2618</v>
      </c>
      <c r="C4650" s="31" t="s">
        <v>2406</v>
      </c>
      <c r="D4650" s="41">
        <v>1.9820778046959999</v>
      </c>
      <c r="E4650" s="31" t="s">
        <v>2407</v>
      </c>
      <c r="F4650" s="35" t="str">
        <f>INDEX('Crosswalk Particulates'!$B:$B,MATCH('2017 EPA Data'!A4650,'Crosswalk Particulates'!$A:$A,0))</f>
        <v>Commercial Buildings Sector</v>
      </c>
      <c r="G4650" s="39">
        <f>INDEX('Crosswalk Particulates'!$E:$E,MATCH('2017 EPA Data'!$B4650,'Crosswalk Particulates'!$D:$D,0))</f>
        <v>0</v>
      </c>
      <c r="H4650" s="50">
        <f t="shared" si="72"/>
        <v>0</v>
      </c>
    </row>
    <row r="4651" spans="1:8" hidden="1">
      <c r="A4651" s="31" t="s">
        <v>2558</v>
      </c>
      <c r="B4651" s="31" t="s">
        <v>2542</v>
      </c>
      <c r="C4651" s="31" t="s">
        <v>2406</v>
      </c>
      <c r="D4651" s="41">
        <v>1.9811237850379999</v>
      </c>
      <c r="E4651" s="31" t="s">
        <v>2407</v>
      </c>
      <c r="F4651" s="35" t="str">
        <f>INDEX('Crosswalk Particulates'!$B:$B,MATCH('2017 EPA Data'!A4651,'Crosswalk Particulates'!$A:$A,0))</f>
        <v>Commercial Buildings Sector</v>
      </c>
      <c r="G4651" s="39">
        <f>INDEX('Crosswalk Particulates'!$E:$E,MATCH('2017 EPA Data'!$B4651,'Crosswalk Particulates'!$D:$D,0))</f>
        <v>0</v>
      </c>
      <c r="H4651" s="50">
        <f t="shared" si="72"/>
        <v>0</v>
      </c>
    </row>
    <row r="4652" spans="1:8" hidden="1">
      <c r="A4652" s="31" t="s">
        <v>2558</v>
      </c>
      <c r="B4652" s="31" t="s">
        <v>2526</v>
      </c>
      <c r="C4652" s="31" t="s">
        <v>2406</v>
      </c>
      <c r="D4652" s="41">
        <v>1.98100763409</v>
      </c>
      <c r="E4652" s="31" t="s">
        <v>2407</v>
      </c>
      <c r="F4652" s="35" t="str">
        <f>INDEX('Crosswalk Particulates'!$B:$B,MATCH('2017 EPA Data'!A4652,'Crosswalk Particulates'!$A:$A,0))</f>
        <v>Commercial Buildings Sector</v>
      </c>
      <c r="G4652" s="39">
        <f>INDEX('Crosswalk Particulates'!$E:$E,MATCH('2017 EPA Data'!$B4652,'Crosswalk Particulates'!$D:$D,0))</f>
        <v>0</v>
      </c>
      <c r="H4652" s="50">
        <f t="shared" si="72"/>
        <v>0</v>
      </c>
    </row>
    <row r="4653" spans="1:8" hidden="1">
      <c r="A4653" s="31" t="s">
        <v>2558</v>
      </c>
      <c r="B4653" s="31" t="s">
        <v>2532</v>
      </c>
      <c r="C4653" s="31" t="s">
        <v>2406</v>
      </c>
      <c r="D4653" s="41">
        <v>1.98071918325</v>
      </c>
      <c r="E4653" s="31" t="s">
        <v>2407</v>
      </c>
      <c r="F4653" s="35" t="str">
        <f>INDEX('Crosswalk Particulates'!$B:$B,MATCH('2017 EPA Data'!A4653,'Crosswalk Particulates'!$A:$A,0))</f>
        <v>Commercial Buildings Sector</v>
      </c>
      <c r="G4653" s="39">
        <f>INDEX('Crosswalk Particulates'!$E:$E,MATCH('2017 EPA Data'!$B4653,'Crosswalk Particulates'!$D:$D,0))</f>
        <v>0</v>
      </c>
      <c r="H4653" s="50">
        <f t="shared" si="72"/>
        <v>0</v>
      </c>
    </row>
    <row r="4654" spans="1:8" hidden="1">
      <c r="A4654" s="31" t="s">
        <v>2558</v>
      </c>
      <c r="B4654" s="31" t="s">
        <v>2664</v>
      </c>
      <c r="C4654" s="31" t="s">
        <v>2406</v>
      </c>
      <c r="D4654" s="41">
        <v>1.9807170093799999</v>
      </c>
      <c r="E4654" s="31" t="s">
        <v>2407</v>
      </c>
      <c r="F4654" s="35" t="str">
        <f>INDEX('Crosswalk Particulates'!$B:$B,MATCH('2017 EPA Data'!A4654,'Crosswalk Particulates'!$A:$A,0))</f>
        <v>Commercial Buildings Sector</v>
      </c>
      <c r="G4654" s="39">
        <f>INDEX('Crosswalk Particulates'!$E:$E,MATCH('2017 EPA Data'!$B4654,'Crosswalk Particulates'!$D:$D,0))</f>
        <v>0</v>
      </c>
      <c r="H4654" s="50">
        <f t="shared" si="72"/>
        <v>0</v>
      </c>
    </row>
    <row r="4655" spans="1:8" hidden="1">
      <c r="A4655" s="31" t="s">
        <v>2454</v>
      </c>
      <c r="B4655" s="31" t="s">
        <v>2737</v>
      </c>
      <c r="C4655" s="31" t="s">
        <v>2406</v>
      </c>
      <c r="D4655" s="41">
        <v>1.9749954394</v>
      </c>
      <c r="E4655" s="31" t="s">
        <v>2407</v>
      </c>
      <c r="F4655" s="35" t="str">
        <f>INDEX('Crosswalk Particulates'!$B:$B,MATCH('2017 EPA Data'!A4655,'Crosswalk Particulates'!$A:$A,0))</f>
        <v>Electricity Sector</v>
      </c>
      <c r="G4655" s="39">
        <f>INDEX('Crosswalk Particulates'!$E:$E,MATCH('2017 EPA Data'!$B4655,'Crosswalk Particulates'!$D:$D,0))</f>
        <v>0</v>
      </c>
      <c r="H4655" s="50">
        <f t="shared" si="72"/>
        <v>0</v>
      </c>
    </row>
    <row r="4656" spans="1:8" hidden="1">
      <c r="A4656" s="31" t="s">
        <v>2441</v>
      </c>
      <c r="B4656" s="31" t="s">
        <v>2642</v>
      </c>
      <c r="D4656" s="41">
        <v>1.955097993071</v>
      </c>
      <c r="E4656" s="31" t="s">
        <v>2411</v>
      </c>
      <c r="F4656" s="35" t="str">
        <f>INDEX('Crosswalk Particulates'!$B:$B,MATCH('2017 EPA Data'!A4656,'Crosswalk Particulates'!$A:$A,0))</f>
        <v>process-agriculture-industry</v>
      </c>
      <c r="G4656" s="39">
        <f>INDEX('Crosswalk Particulates'!$E:$E,MATCH('2017 EPA Data'!$B4656,'Crosswalk Particulates'!$D:$D,0))</f>
        <v>0</v>
      </c>
      <c r="H4656" s="50">
        <f t="shared" si="72"/>
        <v>1773637.17381771</v>
      </c>
    </row>
    <row r="4657" spans="1:8" hidden="1">
      <c r="A4657" s="31" t="s">
        <v>2554</v>
      </c>
      <c r="B4657" s="31" t="s">
        <v>2556</v>
      </c>
      <c r="C4657" s="31" t="s">
        <v>2406</v>
      </c>
      <c r="D4657" s="41">
        <v>1.9541758</v>
      </c>
      <c r="E4657" s="31" t="s">
        <v>2407</v>
      </c>
      <c r="F4657" s="35" t="str">
        <f>INDEX('Crosswalk Particulates'!$B:$B,MATCH('2017 EPA Data'!A4657,'Crosswalk Particulates'!$A:$A,0))</f>
        <v>Commercial Buildings Sector</v>
      </c>
      <c r="G4657" s="39">
        <f>INDEX('Crosswalk Particulates'!$E:$E,MATCH('2017 EPA Data'!$B4657,'Crosswalk Particulates'!$D:$D,0))</f>
        <v>0</v>
      </c>
      <c r="H4657" s="50">
        <f t="shared" si="72"/>
        <v>0</v>
      </c>
    </row>
    <row r="4658" spans="1:8" hidden="1">
      <c r="A4658" s="31" t="s">
        <v>2554</v>
      </c>
      <c r="B4658" s="31" t="s">
        <v>2530</v>
      </c>
      <c r="C4658" s="31" t="s">
        <v>2406</v>
      </c>
      <c r="D4658" s="41">
        <v>1.9541758</v>
      </c>
      <c r="E4658" s="31" t="s">
        <v>2407</v>
      </c>
      <c r="F4658" s="35" t="str">
        <f>INDEX('Crosswalk Particulates'!$B:$B,MATCH('2017 EPA Data'!A4658,'Crosswalk Particulates'!$A:$A,0))</f>
        <v>Commercial Buildings Sector</v>
      </c>
      <c r="G4658" s="39">
        <f>INDEX('Crosswalk Particulates'!$E:$E,MATCH('2017 EPA Data'!$B4658,'Crosswalk Particulates'!$D:$D,0))</f>
        <v>0</v>
      </c>
      <c r="H4658" s="50">
        <f t="shared" si="72"/>
        <v>0</v>
      </c>
    </row>
    <row r="4659" spans="1:8" hidden="1">
      <c r="A4659" s="31" t="s">
        <v>2484</v>
      </c>
      <c r="B4659" s="31" t="s">
        <v>2468</v>
      </c>
      <c r="C4659" s="31" t="s">
        <v>2406</v>
      </c>
      <c r="D4659" s="41">
        <v>1.953851</v>
      </c>
      <c r="E4659" s="31" t="s">
        <v>2407</v>
      </c>
      <c r="F4659" s="35" t="str">
        <f>INDEX('Crosswalk Particulates'!$B:$B,MATCH('2017 EPA Data'!A4659,'Crosswalk Particulates'!$A:$A,0))</f>
        <v>process-other-industry</v>
      </c>
      <c r="G4659" s="39">
        <f>INDEX('Crosswalk Particulates'!$E:$E,MATCH('2017 EPA Data'!$B4659,'Crosswalk Particulates'!$D:$D,0))</f>
        <v>0</v>
      </c>
      <c r="H4659" s="50">
        <f t="shared" si="72"/>
        <v>0</v>
      </c>
    </row>
    <row r="4660" spans="1:8" hidden="1">
      <c r="A4660" s="31" t="s">
        <v>2485</v>
      </c>
      <c r="B4660" s="31" t="s">
        <v>2517</v>
      </c>
      <c r="C4660" s="31" t="s">
        <v>2406</v>
      </c>
      <c r="D4660" s="41">
        <v>1.939760953448</v>
      </c>
      <c r="E4660" s="31" t="s">
        <v>2407</v>
      </c>
      <c r="F4660" s="35" t="str">
        <f>INDEX('Crosswalk Particulates'!$B:$B,MATCH('2017 EPA Data'!A4660,'Crosswalk Particulates'!$A:$A,0))</f>
        <v>industry-fuel-coal</v>
      </c>
      <c r="G4660" s="39">
        <f>INDEX('Crosswalk Particulates'!$E:$E,MATCH('2017 EPA Data'!$B4660,'Crosswalk Particulates'!$D:$D,0))</f>
        <v>0</v>
      </c>
      <c r="H4660" s="50">
        <f t="shared" si="72"/>
        <v>0</v>
      </c>
    </row>
    <row r="4661" spans="1:8" hidden="1">
      <c r="A4661" s="31" t="s">
        <v>2438</v>
      </c>
      <c r="B4661" s="31" t="s">
        <v>2511</v>
      </c>
      <c r="C4661" s="31" t="s">
        <v>2512</v>
      </c>
      <c r="D4661" s="41">
        <v>1.9319999999999999</v>
      </c>
      <c r="E4661" s="31" t="s">
        <v>2407</v>
      </c>
      <c r="F4661" s="35" t="str">
        <f>INDEX('Crosswalk Particulates'!$B:$B,MATCH('2017 EPA Data'!A4661,'Crosswalk Particulates'!$A:$A,0))</f>
        <v>Residential Buildings Sector</v>
      </c>
      <c r="G4661" s="39">
        <f>INDEX('Crosswalk Particulates'!$E:$E,MATCH('2017 EPA Data'!$B4661,'Crosswalk Particulates'!$D:$D,0))</f>
        <v>0</v>
      </c>
      <c r="H4661" s="50">
        <f t="shared" si="72"/>
        <v>0</v>
      </c>
    </row>
    <row r="4662" spans="1:8" hidden="1">
      <c r="A4662" s="31" t="s">
        <v>2448</v>
      </c>
      <c r="B4662" s="31" t="s">
        <v>2735</v>
      </c>
      <c r="C4662" s="31" t="s">
        <v>2406</v>
      </c>
      <c r="D4662" s="41">
        <v>1.8987000000000001</v>
      </c>
      <c r="E4662" s="31" t="s">
        <v>2407</v>
      </c>
      <c r="F4662" s="35" t="str">
        <f>INDEX('Crosswalk Particulates'!$B:$B,MATCH('2017 EPA Data'!A4662,'Crosswalk Particulates'!$A:$A,0))</f>
        <v>process-waste-industry</v>
      </c>
      <c r="G4662" s="39">
        <f>INDEX('Crosswalk Particulates'!$E:$E,MATCH('2017 EPA Data'!$B4662,'Crosswalk Particulates'!$D:$D,0))</f>
        <v>0</v>
      </c>
      <c r="H4662" s="50">
        <f t="shared" si="72"/>
        <v>0</v>
      </c>
    </row>
    <row r="4663" spans="1:8" hidden="1">
      <c r="A4663" s="31" t="s">
        <v>2408</v>
      </c>
      <c r="B4663" s="31" t="s">
        <v>2732</v>
      </c>
      <c r="C4663" s="31" t="s">
        <v>2406</v>
      </c>
      <c r="D4663" s="41">
        <v>1.8793999892169999</v>
      </c>
      <c r="E4663" s="31" t="s">
        <v>2407</v>
      </c>
      <c r="F4663" s="35" t="str">
        <f>INDEX('Crosswalk Particulates'!$B:$B,MATCH('2017 EPA Data'!A4663,'Crosswalk Particulates'!$A:$A,0))</f>
        <v>process-other-industry</v>
      </c>
      <c r="G4663" s="39">
        <f>INDEX('Crosswalk Particulates'!$E:$E,MATCH('2017 EPA Data'!$B4663,'Crosswalk Particulates'!$D:$D,0))</f>
        <v>0</v>
      </c>
      <c r="H4663" s="50">
        <f t="shared" si="72"/>
        <v>0</v>
      </c>
    </row>
    <row r="4664" spans="1:8" hidden="1">
      <c r="A4664" s="31" t="s">
        <v>2491</v>
      </c>
      <c r="B4664" s="31" t="s">
        <v>2551</v>
      </c>
      <c r="C4664" s="31" t="s">
        <v>2406</v>
      </c>
      <c r="D4664" s="41">
        <v>1.8620230246</v>
      </c>
      <c r="E4664" s="31" t="s">
        <v>2407</v>
      </c>
      <c r="F4664" s="35" t="str">
        <f>INDEX('Crosswalk Particulates'!$B:$B,MATCH('2017 EPA Data'!A4664,'Crosswalk Particulates'!$A:$A,0))</f>
        <v>process-other-industry</v>
      </c>
      <c r="G4664" s="39">
        <f>INDEX('Crosswalk Particulates'!$E:$E,MATCH('2017 EPA Data'!$B4664,'Crosswalk Particulates'!$D:$D,0))</f>
        <v>0</v>
      </c>
      <c r="H4664" s="50">
        <f t="shared" si="72"/>
        <v>0</v>
      </c>
    </row>
    <row r="4665" spans="1:8" hidden="1">
      <c r="A4665" s="31" t="s">
        <v>2497</v>
      </c>
      <c r="B4665" s="31" t="s">
        <v>2503</v>
      </c>
      <c r="C4665" s="31" t="s">
        <v>2406</v>
      </c>
      <c r="D4665" s="41">
        <v>1.846855672604</v>
      </c>
      <c r="E4665" s="31" t="s">
        <v>2407</v>
      </c>
      <c r="F4665" s="35" t="str">
        <f>INDEX('Crosswalk Particulates'!$B:$B,MATCH('2017 EPA Data'!A4665,'Crosswalk Particulates'!$A:$A,0))</f>
        <v>Electricity Sector</v>
      </c>
      <c r="G4665" s="39">
        <f>INDEX('Crosswalk Particulates'!$E:$E,MATCH('2017 EPA Data'!$B4665,'Crosswalk Particulates'!$D:$D,0))</f>
        <v>0</v>
      </c>
      <c r="H4665" s="50">
        <f t="shared" si="72"/>
        <v>0</v>
      </c>
    </row>
    <row r="4666" spans="1:8" hidden="1">
      <c r="A4666" s="31" t="s">
        <v>2508</v>
      </c>
      <c r="B4666" s="31" t="s">
        <v>2486</v>
      </c>
      <c r="C4666" s="31" t="s">
        <v>2410</v>
      </c>
      <c r="D4666" s="41">
        <v>1.841</v>
      </c>
      <c r="E4666" s="31" t="s">
        <v>2411</v>
      </c>
      <c r="F4666" s="35" t="str">
        <f>INDEX('Crosswalk Particulates'!$B:$B,MATCH('2017 EPA Data'!A4666,'Crosswalk Particulates'!$A:$A,0))</f>
        <v>process-iron and steel-industry</v>
      </c>
      <c r="G4666" s="39" t="str">
        <f>INDEX('Crosswalk Particulates'!$E:$E,MATCH('2017 EPA Data'!$B4666,'Crosswalk Particulates'!$D:$D,0))</f>
        <v>CH4</v>
      </c>
      <c r="H4666" s="50">
        <f t="shared" si="72"/>
        <v>1670129.0925420255</v>
      </c>
    </row>
    <row r="4667" spans="1:8" hidden="1">
      <c r="A4667" s="31" t="s">
        <v>2436</v>
      </c>
      <c r="B4667" s="31" t="s">
        <v>2631</v>
      </c>
      <c r="C4667" s="31" t="s">
        <v>2406</v>
      </c>
      <c r="D4667" s="41">
        <v>1.84</v>
      </c>
      <c r="E4667" s="31" t="s">
        <v>2407</v>
      </c>
      <c r="F4667" s="35" t="str">
        <f>INDEX('Crosswalk Particulates'!$B:$B,MATCH('2017 EPA Data'!A4667,'Crosswalk Particulates'!$A:$A,0))</f>
        <v>process-other-industry</v>
      </c>
      <c r="G4667" s="39">
        <f>INDEX('Crosswalk Particulates'!$E:$E,MATCH('2017 EPA Data'!$B4667,'Crosswalk Particulates'!$D:$D,0))</f>
        <v>0</v>
      </c>
      <c r="H4667" s="50">
        <f t="shared" si="72"/>
        <v>0</v>
      </c>
    </row>
    <row r="4668" spans="1:8" hidden="1">
      <c r="A4668" s="31" t="s">
        <v>2521</v>
      </c>
      <c r="B4668" s="31" t="s">
        <v>2623</v>
      </c>
      <c r="C4668" s="31" t="s">
        <v>2406</v>
      </c>
      <c r="D4668" s="41">
        <v>1.83766187</v>
      </c>
      <c r="E4668" s="31" t="s">
        <v>2407</v>
      </c>
      <c r="F4668" s="35" t="str">
        <f>INDEX('Crosswalk Particulates'!$B:$B,MATCH('2017 EPA Data'!A4668,'Crosswalk Particulates'!$A:$A,0))</f>
        <v>industry-fuel-other</v>
      </c>
      <c r="G4668" s="39">
        <f>INDEX('Crosswalk Particulates'!$E:$E,MATCH('2017 EPA Data'!$B4668,'Crosswalk Particulates'!$D:$D,0))</f>
        <v>0</v>
      </c>
      <c r="H4668" s="50">
        <f t="shared" si="72"/>
        <v>0</v>
      </c>
    </row>
    <row r="4669" spans="1:8" hidden="1">
      <c r="A4669" s="31" t="s">
        <v>2521</v>
      </c>
      <c r="B4669" s="31" t="s">
        <v>2618</v>
      </c>
      <c r="C4669" s="31" t="s">
        <v>2406</v>
      </c>
      <c r="D4669" s="41">
        <v>1.83231393413982</v>
      </c>
      <c r="E4669" s="31" t="s">
        <v>2407</v>
      </c>
      <c r="F4669" s="35" t="str">
        <f>INDEX('Crosswalk Particulates'!$B:$B,MATCH('2017 EPA Data'!A4669,'Crosswalk Particulates'!$A:$A,0))</f>
        <v>industry-fuel-other</v>
      </c>
      <c r="G4669" s="39">
        <f>INDEX('Crosswalk Particulates'!$E:$E,MATCH('2017 EPA Data'!$B4669,'Crosswalk Particulates'!$D:$D,0))</f>
        <v>0</v>
      </c>
      <c r="H4669" s="50">
        <f t="shared" si="72"/>
        <v>0</v>
      </c>
    </row>
    <row r="4670" spans="1:8" hidden="1">
      <c r="A4670" s="31" t="s">
        <v>2508</v>
      </c>
      <c r="B4670" s="31" t="s">
        <v>2706</v>
      </c>
      <c r="C4670" s="31" t="s">
        <v>2406</v>
      </c>
      <c r="D4670" s="41">
        <v>1.819</v>
      </c>
      <c r="E4670" s="31" t="s">
        <v>2407</v>
      </c>
      <c r="F4670" s="35" t="str">
        <f>INDEX('Crosswalk Particulates'!$B:$B,MATCH('2017 EPA Data'!A4670,'Crosswalk Particulates'!$A:$A,0))</f>
        <v>process-iron and steel-industry</v>
      </c>
      <c r="G4670" s="39">
        <f>INDEX('Crosswalk Particulates'!$E:$E,MATCH('2017 EPA Data'!$B4670,'Crosswalk Particulates'!$D:$D,0))</f>
        <v>0</v>
      </c>
      <c r="H4670" s="50">
        <f t="shared" si="72"/>
        <v>0</v>
      </c>
    </row>
    <row r="4671" spans="1:8" hidden="1">
      <c r="A4671" s="31" t="s">
        <v>2440</v>
      </c>
      <c r="B4671" s="31" t="s">
        <v>2627</v>
      </c>
      <c r="C4671" s="31" t="s">
        <v>2406</v>
      </c>
      <c r="D4671" s="41">
        <v>1.8</v>
      </c>
      <c r="E4671" s="31" t="s">
        <v>2407</v>
      </c>
      <c r="F4671" s="35" t="str">
        <f>INDEX('Crosswalk Particulates'!$B:$B,MATCH('2017 EPA Data'!A4671,'Crosswalk Particulates'!$A:$A,0))</f>
        <v>industry-fuel-natural gas</v>
      </c>
      <c r="G4671" s="39">
        <f>INDEX('Crosswalk Particulates'!$E:$E,MATCH('2017 EPA Data'!$B4671,'Crosswalk Particulates'!$D:$D,0))</f>
        <v>0</v>
      </c>
      <c r="H4671" s="50">
        <f t="shared" si="72"/>
        <v>0</v>
      </c>
    </row>
    <row r="4672" spans="1:8" hidden="1">
      <c r="A4672" s="31" t="s">
        <v>2431</v>
      </c>
      <c r="B4672" s="31" t="s">
        <v>2613</v>
      </c>
      <c r="C4672" s="31" t="s">
        <v>2406</v>
      </c>
      <c r="D4672" s="41">
        <v>1.8</v>
      </c>
      <c r="E4672" s="31" t="s">
        <v>2407</v>
      </c>
      <c r="F4672" s="35" t="str">
        <f>INDEX('Crosswalk Particulates'!$B:$B,MATCH('2017 EPA Data'!A4672,'Crosswalk Particulates'!$A:$A,0))</f>
        <v>process-ngps-industry</v>
      </c>
      <c r="G4672" s="39">
        <f>INDEX('Crosswalk Particulates'!$E:$E,MATCH('2017 EPA Data'!$B4672,'Crosswalk Particulates'!$D:$D,0))</f>
        <v>0</v>
      </c>
      <c r="H4672" s="50">
        <f t="shared" si="72"/>
        <v>0</v>
      </c>
    </row>
    <row r="4673" spans="1:8" hidden="1">
      <c r="A4673" s="31" t="s">
        <v>2436</v>
      </c>
      <c r="B4673" s="31" t="s">
        <v>2636</v>
      </c>
      <c r="C4673" s="31" t="s">
        <v>2406</v>
      </c>
      <c r="D4673" s="41">
        <v>1.8</v>
      </c>
      <c r="E4673" s="31" t="s">
        <v>2407</v>
      </c>
      <c r="F4673" s="35" t="str">
        <f>INDEX('Crosswalk Particulates'!$B:$B,MATCH('2017 EPA Data'!A4673,'Crosswalk Particulates'!$A:$A,0))</f>
        <v>process-other-industry</v>
      </c>
      <c r="G4673" s="39">
        <f>INDEX('Crosswalk Particulates'!$E:$E,MATCH('2017 EPA Data'!$B4673,'Crosswalk Particulates'!$D:$D,0))</f>
        <v>0</v>
      </c>
      <c r="H4673" s="50">
        <f t="shared" si="72"/>
        <v>0</v>
      </c>
    </row>
    <row r="4674" spans="1:8" hidden="1">
      <c r="A4674" s="31" t="s">
        <v>2467</v>
      </c>
      <c r="B4674" s="31" t="s">
        <v>2724</v>
      </c>
      <c r="C4674" s="31" t="s">
        <v>2406</v>
      </c>
      <c r="D4674" s="41">
        <v>1.8</v>
      </c>
      <c r="E4674" s="31" t="s">
        <v>2407</v>
      </c>
      <c r="F4674" s="35" t="str">
        <f>INDEX('Crosswalk Particulates'!$B:$B,MATCH('2017 EPA Data'!A4674,'Crosswalk Particulates'!$A:$A,0))</f>
        <v>process-chemicals-industry</v>
      </c>
      <c r="G4674" s="39">
        <f>INDEX('Crosswalk Particulates'!$E:$E,MATCH('2017 EPA Data'!$B4674,'Crosswalk Particulates'!$D:$D,0))</f>
        <v>0</v>
      </c>
      <c r="H4674" s="50">
        <f t="shared" si="72"/>
        <v>0</v>
      </c>
    </row>
    <row r="4675" spans="1:8" hidden="1">
      <c r="A4675" s="31" t="s">
        <v>2442</v>
      </c>
      <c r="B4675" s="31" t="s">
        <v>2579</v>
      </c>
      <c r="C4675" s="31" t="s">
        <v>2406</v>
      </c>
      <c r="D4675" s="41">
        <v>1.7731717</v>
      </c>
      <c r="E4675" s="31" t="s">
        <v>2407</v>
      </c>
      <c r="F4675" s="35" t="str">
        <f>INDEX('Crosswalk Particulates'!$B:$B,MATCH('2017 EPA Data'!A4675,'Crosswalk Particulates'!$A:$A,0))</f>
        <v>process-other-industry</v>
      </c>
      <c r="G4675" s="39">
        <f>INDEX('Crosswalk Particulates'!$E:$E,MATCH('2017 EPA Data'!$B4675,'Crosswalk Particulates'!$D:$D,0))</f>
        <v>0</v>
      </c>
      <c r="H4675" s="50">
        <f t="shared" si="72"/>
        <v>0</v>
      </c>
    </row>
    <row r="4676" spans="1:8" hidden="1">
      <c r="A4676" s="31" t="s">
        <v>2454</v>
      </c>
      <c r="B4676" s="31" t="s">
        <v>2738</v>
      </c>
      <c r="C4676" s="31" t="s">
        <v>2406</v>
      </c>
      <c r="D4676" s="41">
        <v>1.7717647999999999</v>
      </c>
      <c r="E4676" s="31" t="s">
        <v>2407</v>
      </c>
      <c r="F4676" s="35" t="str">
        <f>INDEX('Crosswalk Particulates'!$B:$B,MATCH('2017 EPA Data'!A4676,'Crosswalk Particulates'!$A:$A,0))</f>
        <v>Electricity Sector</v>
      </c>
      <c r="G4676" s="39">
        <f>INDEX('Crosswalk Particulates'!$E:$E,MATCH('2017 EPA Data'!$B4676,'Crosswalk Particulates'!$D:$D,0))</f>
        <v>0</v>
      </c>
      <c r="H4676" s="50">
        <f t="shared" ref="H4676:H4739" si="73">IF(E4676="TON",D4676/metricton_to_shortton,0)*10^6</f>
        <v>0</v>
      </c>
    </row>
    <row r="4677" spans="1:8" hidden="1">
      <c r="A4677" s="31" t="s">
        <v>2484</v>
      </c>
      <c r="B4677" s="31" t="s">
        <v>2586</v>
      </c>
      <c r="C4677" s="31" t="s">
        <v>2406</v>
      </c>
      <c r="D4677" s="41">
        <v>1.77138</v>
      </c>
      <c r="E4677" s="31" t="s">
        <v>2407</v>
      </c>
      <c r="F4677" s="35" t="str">
        <f>INDEX('Crosswalk Particulates'!$B:$B,MATCH('2017 EPA Data'!A4677,'Crosswalk Particulates'!$A:$A,0))</f>
        <v>process-other-industry</v>
      </c>
      <c r="G4677" s="39">
        <f>INDEX('Crosswalk Particulates'!$E:$E,MATCH('2017 EPA Data'!$B4677,'Crosswalk Particulates'!$D:$D,0))</f>
        <v>0</v>
      </c>
      <c r="H4677" s="50">
        <f t="shared" si="73"/>
        <v>0</v>
      </c>
    </row>
    <row r="4678" spans="1:8" hidden="1">
      <c r="A4678" s="31" t="s">
        <v>2470</v>
      </c>
      <c r="B4678" s="31" t="s">
        <v>2532</v>
      </c>
      <c r="C4678" s="31" t="s">
        <v>2406</v>
      </c>
      <c r="D4678" s="41">
        <v>1.7674776129109999</v>
      </c>
      <c r="E4678" s="31" t="s">
        <v>2407</v>
      </c>
      <c r="F4678" s="35" t="str">
        <f>INDEX('Crosswalk Particulates'!$B:$B,MATCH('2017 EPA Data'!A4678,'Crosswalk Particulates'!$A:$A,0))</f>
        <v>Electricity Sector</v>
      </c>
      <c r="G4678" s="39">
        <f>INDEX('Crosswalk Particulates'!$E:$E,MATCH('2017 EPA Data'!$B4678,'Crosswalk Particulates'!$D:$D,0))</f>
        <v>0</v>
      </c>
      <c r="H4678" s="50">
        <f t="shared" si="73"/>
        <v>0</v>
      </c>
    </row>
    <row r="4679" spans="1:8" hidden="1">
      <c r="A4679" s="31" t="s">
        <v>2538</v>
      </c>
      <c r="B4679" s="31" t="s">
        <v>2621</v>
      </c>
      <c r="D4679" s="41">
        <v>1.7661265875043428</v>
      </c>
      <c r="E4679" s="31" t="s">
        <v>2411</v>
      </c>
      <c r="F4679" s="35" t="str">
        <f>INDEX('Crosswalk Particulates'!$B:$B,MATCH('2017 EPA Data'!A4679,'Crosswalk Particulates'!$A:$A,0))</f>
        <v>Electricity Sector</v>
      </c>
      <c r="G4679" s="39">
        <f>INDEX('Crosswalk Particulates'!$E:$E,MATCH('2017 EPA Data'!$B4679,'Crosswalk Particulates'!$D:$D,0))</f>
        <v>0</v>
      </c>
      <c r="H4679" s="50">
        <f t="shared" si="73"/>
        <v>1602204.9945154658</v>
      </c>
    </row>
    <row r="4680" spans="1:8" hidden="1">
      <c r="A4680" s="31" t="s">
        <v>2558</v>
      </c>
      <c r="B4680" s="31" t="s">
        <v>2619</v>
      </c>
      <c r="C4680" s="31" t="s">
        <v>2406</v>
      </c>
      <c r="D4680" s="41">
        <v>1.739504613</v>
      </c>
      <c r="E4680" s="31" t="s">
        <v>2407</v>
      </c>
      <c r="F4680" s="35" t="str">
        <f>INDEX('Crosswalk Particulates'!$B:$B,MATCH('2017 EPA Data'!A4680,'Crosswalk Particulates'!$A:$A,0))</f>
        <v>Commercial Buildings Sector</v>
      </c>
      <c r="G4680" s="39">
        <f>INDEX('Crosswalk Particulates'!$E:$E,MATCH('2017 EPA Data'!$B4680,'Crosswalk Particulates'!$D:$D,0))</f>
        <v>0</v>
      </c>
      <c r="H4680" s="50">
        <f t="shared" si="73"/>
        <v>0</v>
      </c>
    </row>
    <row r="4681" spans="1:8" hidden="1">
      <c r="A4681" s="31" t="s">
        <v>2473</v>
      </c>
      <c r="B4681" s="31" t="s">
        <v>2515</v>
      </c>
      <c r="C4681" s="31" t="s">
        <v>2406</v>
      </c>
      <c r="D4681" s="41">
        <v>1.7375000788999999</v>
      </c>
      <c r="E4681" s="31" t="s">
        <v>2407</v>
      </c>
      <c r="F4681" s="35" t="str">
        <f>INDEX('Crosswalk Particulates'!$B:$B,MATCH('2017 EPA Data'!A4681,'Crosswalk Particulates'!$A:$A,0))</f>
        <v>Electricity Sector</v>
      </c>
      <c r="G4681" s="39">
        <f>INDEX('Crosswalk Particulates'!$E:$E,MATCH('2017 EPA Data'!$B4681,'Crosswalk Particulates'!$D:$D,0))</f>
        <v>0</v>
      </c>
      <c r="H4681" s="50">
        <f t="shared" si="73"/>
        <v>0</v>
      </c>
    </row>
    <row r="4682" spans="1:8" hidden="1">
      <c r="A4682" s="31" t="s">
        <v>2491</v>
      </c>
      <c r="B4682" s="31" t="s">
        <v>2514</v>
      </c>
      <c r="C4682" s="31" t="s">
        <v>2406</v>
      </c>
      <c r="D4682" s="41">
        <v>1.7229805305570001</v>
      </c>
      <c r="E4682" s="31" t="s">
        <v>2407</v>
      </c>
      <c r="F4682" s="35" t="str">
        <f>INDEX('Crosswalk Particulates'!$B:$B,MATCH('2017 EPA Data'!A4682,'Crosswalk Particulates'!$A:$A,0))</f>
        <v>process-other-industry</v>
      </c>
      <c r="G4682" s="39">
        <f>INDEX('Crosswalk Particulates'!$E:$E,MATCH('2017 EPA Data'!$B4682,'Crosswalk Particulates'!$D:$D,0))</f>
        <v>0</v>
      </c>
      <c r="H4682" s="50">
        <f t="shared" si="73"/>
        <v>0</v>
      </c>
    </row>
    <row r="4683" spans="1:8" hidden="1">
      <c r="A4683" s="31" t="s">
        <v>2553</v>
      </c>
      <c r="B4683" s="31" t="s">
        <v>2571</v>
      </c>
      <c r="C4683" s="31" t="s">
        <v>2406</v>
      </c>
      <c r="D4683" s="41">
        <v>1.7225999999999999</v>
      </c>
      <c r="E4683" s="31" t="s">
        <v>2407</v>
      </c>
      <c r="F4683" s="35" t="str">
        <f>INDEX('Crosswalk Particulates'!$B:$B,MATCH('2017 EPA Data'!A4683,'Crosswalk Particulates'!$A:$A,0))</f>
        <v>Commercial Buildings Sector</v>
      </c>
      <c r="G4683" s="39">
        <f>INDEX('Crosswalk Particulates'!$E:$E,MATCH('2017 EPA Data'!$B4683,'Crosswalk Particulates'!$D:$D,0))</f>
        <v>0</v>
      </c>
      <c r="H4683" s="50">
        <f t="shared" si="73"/>
        <v>0</v>
      </c>
    </row>
    <row r="4684" spans="1:8" hidden="1">
      <c r="A4684" s="31" t="s">
        <v>2431</v>
      </c>
      <c r="B4684" s="31" t="s">
        <v>2588</v>
      </c>
      <c r="C4684" s="31" t="s">
        <v>2406</v>
      </c>
      <c r="D4684" s="41">
        <v>1.7211000000000001</v>
      </c>
      <c r="E4684" s="31" t="s">
        <v>2407</v>
      </c>
      <c r="F4684" s="35" t="str">
        <f>INDEX('Crosswalk Particulates'!$B:$B,MATCH('2017 EPA Data'!A4684,'Crosswalk Particulates'!$A:$A,0))</f>
        <v>process-ngps-industry</v>
      </c>
      <c r="G4684" s="39">
        <f>INDEX('Crosswalk Particulates'!$E:$E,MATCH('2017 EPA Data'!$B4684,'Crosswalk Particulates'!$D:$D,0))</f>
        <v>0</v>
      </c>
      <c r="H4684" s="50">
        <f t="shared" si="73"/>
        <v>0</v>
      </c>
    </row>
    <row r="4685" spans="1:8" hidden="1">
      <c r="A4685" s="31" t="s">
        <v>2491</v>
      </c>
      <c r="B4685" s="31" t="s">
        <v>2564</v>
      </c>
      <c r="C4685" s="31" t="s">
        <v>2406</v>
      </c>
      <c r="D4685" s="41">
        <v>1.7138758546970001</v>
      </c>
      <c r="E4685" s="31" t="s">
        <v>2407</v>
      </c>
      <c r="F4685" s="35" t="str">
        <f>INDEX('Crosswalk Particulates'!$B:$B,MATCH('2017 EPA Data'!A4685,'Crosswalk Particulates'!$A:$A,0))</f>
        <v>process-other-industry</v>
      </c>
      <c r="G4685" s="39">
        <f>INDEX('Crosswalk Particulates'!$E:$E,MATCH('2017 EPA Data'!$B4685,'Crosswalk Particulates'!$D:$D,0))</f>
        <v>0</v>
      </c>
      <c r="H4685" s="50">
        <f t="shared" si="73"/>
        <v>0</v>
      </c>
    </row>
    <row r="4686" spans="1:8" hidden="1">
      <c r="A4686" s="31" t="s">
        <v>2496</v>
      </c>
      <c r="B4686" s="31" t="s">
        <v>2514</v>
      </c>
      <c r="C4686" s="31" t="s">
        <v>2406</v>
      </c>
      <c r="D4686" s="41">
        <v>1.71283001008</v>
      </c>
      <c r="E4686" s="31" t="s">
        <v>2407</v>
      </c>
      <c r="F4686" s="35" t="str">
        <f>INDEX('Crosswalk Particulates'!$B:$B,MATCH('2017 EPA Data'!A4686,'Crosswalk Particulates'!$A:$A,0))</f>
        <v>process-cement-industry</v>
      </c>
      <c r="G4686" s="39">
        <f>INDEX('Crosswalk Particulates'!$E:$E,MATCH('2017 EPA Data'!$B4686,'Crosswalk Particulates'!$D:$D,0))</f>
        <v>0</v>
      </c>
      <c r="H4686" s="50">
        <f t="shared" si="73"/>
        <v>0</v>
      </c>
    </row>
    <row r="4687" spans="1:8" hidden="1">
      <c r="A4687" s="31" t="s">
        <v>2434</v>
      </c>
      <c r="B4687" s="31" t="s">
        <v>2617</v>
      </c>
      <c r="C4687" s="31" t="s">
        <v>2406</v>
      </c>
      <c r="D4687" s="41">
        <v>1.691601110878912</v>
      </c>
      <c r="E4687" s="31" t="s">
        <v>2407</v>
      </c>
      <c r="F4687" s="35" t="str">
        <f>INDEX('Crosswalk Particulates'!$B:$B,MATCH('2017 EPA Data'!A4687,'Crosswalk Particulates'!$A:$A,0))</f>
        <v>Transportation Sector</v>
      </c>
      <c r="G4687" s="39">
        <f>INDEX('Crosswalk Particulates'!$E:$E,MATCH('2017 EPA Data'!$B4687,'Crosswalk Particulates'!$D:$D,0))</f>
        <v>0</v>
      </c>
      <c r="H4687" s="50">
        <f t="shared" si="73"/>
        <v>0</v>
      </c>
    </row>
    <row r="4688" spans="1:8" hidden="1">
      <c r="A4688" s="31" t="s">
        <v>2521</v>
      </c>
      <c r="B4688" s="31" t="s">
        <v>2456</v>
      </c>
      <c r="C4688" s="31" t="s">
        <v>2406</v>
      </c>
      <c r="D4688" s="41">
        <v>1.69</v>
      </c>
      <c r="E4688" s="31" t="s">
        <v>2407</v>
      </c>
      <c r="F4688" s="35" t="str">
        <f>INDEX('Crosswalk Particulates'!$B:$B,MATCH('2017 EPA Data'!A4688,'Crosswalk Particulates'!$A:$A,0))</f>
        <v>industry-fuel-other</v>
      </c>
      <c r="G4688" s="39">
        <f>INDEX('Crosswalk Particulates'!$E:$E,MATCH('2017 EPA Data'!$B4688,'Crosswalk Particulates'!$D:$D,0))</f>
        <v>0</v>
      </c>
      <c r="H4688" s="50">
        <f t="shared" si="73"/>
        <v>0</v>
      </c>
    </row>
    <row r="4689" spans="1:8" hidden="1">
      <c r="A4689" s="31" t="s">
        <v>2442</v>
      </c>
      <c r="B4689" s="31" t="s">
        <v>2654</v>
      </c>
      <c r="C4689" s="31" t="s">
        <v>2406</v>
      </c>
      <c r="D4689" s="41">
        <v>1.69</v>
      </c>
      <c r="E4689" s="31" t="s">
        <v>2407</v>
      </c>
      <c r="F4689" s="35" t="str">
        <f>INDEX('Crosswalk Particulates'!$B:$B,MATCH('2017 EPA Data'!A4689,'Crosswalk Particulates'!$A:$A,0))</f>
        <v>process-other-industry</v>
      </c>
      <c r="G4689" s="39">
        <f>INDEX('Crosswalk Particulates'!$E:$E,MATCH('2017 EPA Data'!$B4689,'Crosswalk Particulates'!$D:$D,0))</f>
        <v>0</v>
      </c>
      <c r="H4689" s="50">
        <f t="shared" si="73"/>
        <v>0</v>
      </c>
    </row>
    <row r="4690" spans="1:8" hidden="1">
      <c r="A4690" s="31" t="s">
        <v>2553</v>
      </c>
      <c r="B4690" s="31" t="s">
        <v>2465</v>
      </c>
      <c r="C4690" s="31" t="s">
        <v>2406</v>
      </c>
      <c r="D4690" s="41">
        <v>1.6823097570000001</v>
      </c>
      <c r="E4690" s="31" t="s">
        <v>2407</v>
      </c>
      <c r="F4690" s="35" t="str">
        <f>INDEX('Crosswalk Particulates'!$B:$B,MATCH('2017 EPA Data'!A4690,'Crosswalk Particulates'!$A:$A,0))</f>
        <v>Commercial Buildings Sector</v>
      </c>
      <c r="G4690" s="39">
        <f>INDEX('Crosswalk Particulates'!$E:$E,MATCH('2017 EPA Data'!$B4690,'Crosswalk Particulates'!$D:$D,0))</f>
        <v>0</v>
      </c>
      <c r="H4690" s="50">
        <f t="shared" si="73"/>
        <v>0</v>
      </c>
    </row>
    <row r="4691" spans="1:8" hidden="1">
      <c r="A4691" s="31" t="s">
        <v>2419</v>
      </c>
      <c r="B4691" s="31" t="s">
        <v>2523</v>
      </c>
      <c r="D4691" s="41">
        <v>1.6770092609880001</v>
      </c>
      <c r="E4691" s="31" t="s">
        <v>2411</v>
      </c>
      <c r="F4691" s="35" t="str">
        <f>INDEX('Crosswalk Particulates'!$B:$B,MATCH('2017 EPA Data'!A4691,'Crosswalk Particulates'!$A:$A,0))</f>
        <v>process-other-industry</v>
      </c>
      <c r="G4691" s="39" t="str">
        <f>INDEX('Crosswalk Particulates'!$E:$E,MATCH('2017 EPA Data'!$B4691,'Crosswalk Particulates'!$D:$D,0))</f>
        <v>OC</v>
      </c>
      <c r="H4691" s="50">
        <f t="shared" si="73"/>
        <v>1521359.019684118</v>
      </c>
    </row>
    <row r="4692" spans="1:8" hidden="1">
      <c r="A4692" s="31" t="s">
        <v>2473</v>
      </c>
      <c r="B4692" s="31" t="s">
        <v>2525</v>
      </c>
      <c r="C4692" s="31" t="s">
        <v>2406</v>
      </c>
      <c r="D4692" s="41">
        <v>1.6626042095039999</v>
      </c>
      <c r="E4692" s="31" t="s">
        <v>2407</v>
      </c>
      <c r="F4692" s="35" t="str">
        <f>INDEX('Crosswalk Particulates'!$B:$B,MATCH('2017 EPA Data'!A4692,'Crosswalk Particulates'!$A:$A,0))</f>
        <v>Electricity Sector</v>
      </c>
      <c r="G4692" s="39">
        <f>INDEX('Crosswalk Particulates'!$E:$E,MATCH('2017 EPA Data'!$B4692,'Crosswalk Particulates'!$D:$D,0))</f>
        <v>0</v>
      </c>
      <c r="H4692" s="50">
        <f t="shared" si="73"/>
        <v>0</v>
      </c>
    </row>
    <row r="4693" spans="1:8" hidden="1">
      <c r="A4693" s="31" t="s">
        <v>2558</v>
      </c>
      <c r="B4693" s="31" t="s">
        <v>2599</v>
      </c>
      <c r="C4693" s="31" t="s">
        <v>2406</v>
      </c>
      <c r="D4693" s="41">
        <v>1.6621493000000001</v>
      </c>
      <c r="E4693" s="31" t="s">
        <v>2407</v>
      </c>
      <c r="F4693" s="35" t="str">
        <f>INDEX('Crosswalk Particulates'!$B:$B,MATCH('2017 EPA Data'!A4693,'Crosswalk Particulates'!$A:$A,0))</f>
        <v>Commercial Buildings Sector</v>
      </c>
      <c r="G4693" s="39">
        <f>INDEX('Crosswalk Particulates'!$E:$E,MATCH('2017 EPA Data'!$B4693,'Crosswalk Particulates'!$D:$D,0))</f>
        <v>0</v>
      </c>
      <c r="H4693" s="50">
        <f t="shared" si="73"/>
        <v>0</v>
      </c>
    </row>
    <row r="4694" spans="1:8" hidden="1">
      <c r="A4694" s="31" t="s">
        <v>2508</v>
      </c>
      <c r="B4694" s="31" t="s">
        <v>2735</v>
      </c>
      <c r="C4694" s="31" t="s">
        <v>2406</v>
      </c>
      <c r="D4694" s="41">
        <v>1.641</v>
      </c>
      <c r="E4694" s="31" t="s">
        <v>2407</v>
      </c>
      <c r="F4694" s="35" t="str">
        <f>INDEX('Crosswalk Particulates'!$B:$B,MATCH('2017 EPA Data'!A4694,'Crosswalk Particulates'!$A:$A,0))</f>
        <v>process-iron and steel-industry</v>
      </c>
      <c r="G4694" s="39">
        <f>INDEX('Crosswalk Particulates'!$E:$E,MATCH('2017 EPA Data'!$B4694,'Crosswalk Particulates'!$D:$D,0))</f>
        <v>0</v>
      </c>
      <c r="H4694" s="50">
        <f t="shared" si="73"/>
        <v>0</v>
      </c>
    </row>
    <row r="4695" spans="1:8" hidden="1">
      <c r="A4695" s="31" t="s">
        <v>2442</v>
      </c>
      <c r="B4695" s="31" t="s">
        <v>2666</v>
      </c>
      <c r="C4695" s="31" t="s">
        <v>2406</v>
      </c>
      <c r="D4695" s="41">
        <v>1.6383799999999999</v>
      </c>
      <c r="E4695" s="31" t="s">
        <v>2407</v>
      </c>
      <c r="F4695" s="35" t="str">
        <f>INDEX('Crosswalk Particulates'!$B:$B,MATCH('2017 EPA Data'!A4695,'Crosswalk Particulates'!$A:$A,0))</f>
        <v>process-other-industry</v>
      </c>
      <c r="G4695" s="39">
        <f>INDEX('Crosswalk Particulates'!$E:$E,MATCH('2017 EPA Data'!$B4695,'Crosswalk Particulates'!$D:$D,0))</f>
        <v>0</v>
      </c>
      <c r="H4695" s="50">
        <f t="shared" si="73"/>
        <v>0</v>
      </c>
    </row>
    <row r="4696" spans="1:8" hidden="1">
      <c r="A4696" s="31" t="s">
        <v>2481</v>
      </c>
      <c r="B4696" s="31" t="s">
        <v>2623</v>
      </c>
      <c r="C4696" s="31" t="s">
        <v>2406</v>
      </c>
      <c r="D4696" s="41">
        <v>1.636395</v>
      </c>
      <c r="E4696" s="31" t="s">
        <v>2407</v>
      </c>
      <c r="F4696" s="35" t="str">
        <f>INDEX('Crosswalk Particulates'!$B:$B,MATCH('2017 EPA Data'!A4696,'Crosswalk Particulates'!$A:$A,0))</f>
        <v>process-ngps-industry</v>
      </c>
      <c r="G4696" s="39">
        <f>INDEX('Crosswalk Particulates'!$E:$E,MATCH('2017 EPA Data'!$B4696,'Crosswalk Particulates'!$D:$D,0))</f>
        <v>0</v>
      </c>
      <c r="H4696" s="50">
        <f t="shared" si="73"/>
        <v>0</v>
      </c>
    </row>
    <row r="4697" spans="1:8" hidden="1">
      <c r="A4697" s="31" t="s">
        <v>2471</v>
      </c>
      <c r="B4697" s="31" t="s">
        <v>2662</v>
      </c>
      <c r="C4697" s="31" t="s">
        <v>2406</v>
      </c>
      <c r="D4697" s="41">
        <v>1.62</v>
      </c>
      <c r="E4697" s="31" t="s">
        <v>2407</v>
      </c>
      <c r="F4697" s="35" t="str">
        <f>INDEX('Crosswalk Particulates'!$B:$B,MATCH('2017 EPA Data'!A4697,'Crosswalk Particulates'!$A:$A,0))</f>
        <v>Commercial Buildings Sector</v>
      </c>
      <c r="G4697" s="39">
        <f>INDEX('Crosswalk Particulates'!$E:$E,MATCH('2017 EPA Data'!$B4697,'Crosswalk Particulates'!$D:$D,0))</f>
        <v>0</v>
      </c>
      <c r="H4697" s="50">
        <f t="shared" si="73"/>
        <v>0</v>
      </c>
    </row>
    <row r="4698" spans="1:8" hidden="1">
      <c r="A4698" s="31" t="s">
        <v>2427</v>
      </c>
      <c r="B4698" s="31" t="s">
        <v>2614</v>
      </c>
      <c r="C4698" s="31" t="s">
        <v>2406</v>
      </c>
      <c r="D4698" s="41">
        <v>1.6185013544</v>
      </c>
      <c r="E4698" s="31" t="s">
        <v>2407</v>
      </c>
      <c r="F4698" s="35" t="str">
        <f>INDEX('Crosswalk Particulates'!$B:$B,MATCH('2017 EPA Data'!A4698,'Crosswalk Particulates'!$A:$A,0))</f>
        <v>process-other-industry</v>
      </c>
      <c r="G4698" s="39">
        <f>INDEX('Crosswalk Particulates'!$E:$E,MATCH('2017 EPA Data'!$B4698,'Crosswalk Particulates'!$D:$D,0))</f>
        <v>0</v>
      </c>
      <c r="H4698" s="50">
        <f t="shared" si="73"/>
        <v>0</v>
      </c>
    </row>
    <row r="4699" spans="1:8" hidden="1">
      <c r="A4699" s="31" t="s">
        <v>2434</v>
      </c>
      <c r="B4699" s="31" t="s">
        <v>2640</v>
      </c>
      <c r="C4699" s="31" t="s">
        <v>2406</v>
      </c>
      <c r="D4699" s="41">
        <v>1.6031479097072963</v>
      </c>
      <c r="E4699" s="31" t="s">
        <v>2407</v>
      </c>
      <c r="F4699" s="35" t="str">
        <f>INDEX('Crosswalk Particulates'!$B:$B,MATCH('2017 EPA Data'!A4699,'Crosswalk Particulates'!$A:$A,0))</f>
        <v>Transportation Sector</v>
      </c>
      <c r="G4699" s="39">
        <f>INDEX('Crosswalk Particulates'!$E:$E,MATCH('2017 EPA Data'!$B4699,'Crosswalk Particulates'!$D:$D,0))</f>
        <v>0</v>
      </c>
      <c r="H4699" s="50">
        <f t="shared" si="73"/>
        <v>0</v>
      </c>
    </row>
    <row r="4700" spans="1:8" hidden="1">
      <c r="A4700" s="31" t="s">
        <v>2497</v>
      </c>
      <c r="B4700" s="31" t="s">
        <v>2517</v>
      </c>
      <c r="C4700" s="31" t="s">
        <v>2406</v>
      </c>
      <c r="D4700" s="41">
        <v>1.5928614321200001</v>
      </c>
      <c r="E4700" s="31" t="s">
        <v>2407</v>
      </c>
      <c r="F4700" s="35" t="str">
        <f>INDEX('Crosswalk Particulates'!$B:$B,MATCH('2017 EPA Data'!A4700,'Crosswalk Particulates'!$A:$A,0))</f>
        <v>Electricity Sector</v>
      </c>
      <c r="G4700" s="39">
        <f>INDEX('Crosswalk Particulates'!$E:$E,MATCH('2017 EPA Data'!$B4700,'Crosswalk Particulates'!$D:$D,0))</f>
        <v>0</v>
      </c>
      <c r="H4700" s="50">
        <f t="shared" si="73"/>
        <v>0</v>
      </c>
    </row>
    <row r="4701" spans="1:8" hidden="1">
      <c r="A4701" s="31" t="s">
        <v>2518</v>
      </c>
      <c r="B4701" s="31" t="s">
        <v>2621</v>
      </c>
      <c r="D4701" s="41">
        <v>1.5861542559290347</v>
      </c>
      <c r="E4701" s="31" t="s">
        <v>2411</v>
      </c>
      <c r="F4701" s="35" t="str">
        <f>INDEX('Crosswalk Particulates'!$B:$B,MATCH('2017 EPA Data'!A4701,'Crosswalk Particulates'!$A:$A,0))</f>
        <v>industry-fuel-oil</v>
      </c>
      <c r="G4701" s="39">
        <f>INDEX('Crosswalk Particulates'!$E:$E,MATCH('2017 EPA Data'!$B4701,'Crosswalk Particulates'!$D:$D,0))</f>
        <v>0</v>
      </c>
      <c r="H4701" s="50">
        <f t="shared" si="73"/>
        <v>1438936.6475211463</v>
      </c>
    </row>
    <row r="4702" spans="1:8" hidden="1">
      <c r="A4702" s="31" t="s">
        <v>2553</v>
      </c>
      <c r="B4702" s="31" t="s">
        <v>2524</v>
      </c>
      <c r="C4702" s="31" t="s">
        <v>2406</v>
      </c>
      <c r="D4702" s="41">
        <v>1.5833150330951111</v>
      </c>
      <c r="E4702" s="31" t="s">
        <v>2407</v>
      </c>
      <c r="F4702" s="35" t="str">
        <f>INDEX('Crosswalk Particulates'!$B:$B,MATCH('2017 EPA Data'!A4702,'Crosswalk Particulates'!$A:$A,0))</f>
        <v>Commercial Buildings Sector</v>
      </c>
      <c r="G4702" s="39">
        <f>INDEX('Crosswalk Particulates'!$E:$E,MATCH('2017 EPA Data'!$B4702,'Crosswalk Particulates'!$D:$D,0))</f>
        <v>0</v>
      </c>
      <c r="H4702" s="50">
        <f t="shared" si="73"/>
        <v>0</v>
      </c>
    </row>
    <row r="4703" spans="1:8" hidden="1">
      <c r="A4703" s="31" t="s">
        <v>2538</v>
      </c>
      <c r="B4703" s="31" t="s">
        <v>2618</v>
      </c>
      <c r="C4703" s="31" t="s">
        <v>2406</v>
      </c>
      <c r="D4703" s="41">
        <v>1.5827860287282001</v>
      </c>
      <c r="E4703" s="31" t="s">
        <v>2407</v>
      </c>
      <c r="F4703" s="35" t="str">
        <f>INDEX('Crosswalk Particulates'!$B:$B,MATCH('2017 EPA Data'!A4703,'Crosswalk Particulates'!$A:$A,0))</f>
        <v>Electricity Sector</v>
      </c>
      <c r="G4703" s="39">
        <f>INDEX('Crosswalk Particulates'!$E:$E,MATCH('2017 EPA Data'!$B4703,'Crosswalk Particulates'!$D:$D,0))</f>
        <v>0</v>
      </c>
      <c r="H4703" s="50">
        <f t="shared" si="73"/>
        <v>0</v>
      </c>
    </row>
    <row r="4704" spans="1:8" hidden="1">
      <c r="A4704" s="31" t="s">
        <v>2508</v>
      </c>
      <c r="B4704" s="31" t="s">
        <v>2645</v>
      </c>
      <c r="C4704" s="31" t="s">
        <v>2406</v>
      </c>
      <c r="D4704" s="41">
        <v>1.5629999999999999</v>
      </c>
      <c r="E4704" s="31" t="s">
        <v>2407</v>
      </c>
      <c r="F4704" s="35" t="str">
        <f>INDEX('Crosswalk Particulates'!$B:$B,MATCH('2017 EPA Data'!A4704,'Crosswalk Particulates'!$A:$A,0))</f>
        <v>process-iron and steel-industry</v>
      </c>
      <c r="G4704" s="39">
        <f>INDEX('Crosswalk Particulates'!$E:$E,MATCH('2017 EPA Data'!$B4704,'Crosswalk Particulates'!$D:$D,0))</f>
        <v>0</v>
      </c>
      <c r="H4704" s="50">
        <f t="shared" si="73"/>
        <v>0</v>
      </c>
    </row>
    <row r="4705" spans="1:8" hidden="1">
      <c r="A4705" s="31" t="s">
        <v>2496</v>
      </c>
      <c r="B4705" s="31" t="s">
        <v>2564</v>
      </c>
      <c r="C4705" s="31" t="s">
        <v>2406</v>
      </c>
      <c r="D4705" s="41">
        <v>1.55466005469</v>
      </c>
      <c r="E4705" s="31" t="s">
        <v>2407</v>
      </c>
      <c r="F4705" s="35" t="str">
        <f>INDEX('Crosswalk Particulates'!$B:$B,MATCH('2017 EPA Data'!A4705,'Crosswalk Particulates'!$A:$A,0))</f>
        <v>process-cement-industry</v>
      </c>
      <c r="G4705" s="39">
        <f>INDEX('Crosswalk Particulates'!$E:$E,MATCH('2017 EPA Data'!$B4705,'Crosswalk Particulates'!$D:$D,0))</f>
        <v>0</v>
      </c>
      <c r="H4705" s="50">
        <f t="shared" si="73"/>
        <v>0</v>
      </c>
    </row>
    <row r="4706" spans="1:8" hidden="1">
      <c r="A4706" s="31" t="s">
        <v>2544</v>
      </c>
      <c r="B4706" s="31" t="s">
        <v>2586</v>
      </c>
      <c r="C4706" s="31" t="s">
        <v>2406</v>
      </c>
      <c r="D4706" s="41">
        <v>1.5505599999999999</v>
      </c>
      <c r="E4706" s="31" t="s">
        <v>2407</v>
      </c>
      <c r="F4706" s="35" t="str">
        <f>INDEX('Crosswalk Particulates'!$B:$B,MATCH('2017 EPA Data'!A4706,'Crosswalk Particulates'!$A:$A,0))</f>
        <v>Commercial Buildings Sector</v>
      </c>
      <c r="G4706" s="39">
        <f>INDEX('Crosswalk Particulates'!$E:$E,MATCH('2017 EPA Data'!$B4706,'Crosswalk Particulates'!$D:$D,0))</f>
        <v>0</v>
      </c>
      <c r="H4706" s="50">
        <f t="shared" si="73"/>
        <v>0</v>
      </c>
    </row>
    <row r="4707" spans="1:8" hidden="1">
      <c r="A4707" s="31" t="s">
        <v>2470</v>
      </c>
      <c r="B4707" s="31" t="s">
        <v>2618</v>
      </c>
      <c r="C4707" s="31" t="s">
        <v>2406</v>
      </c>
      <c r="D4707" s="41">
        <v>1.5483120732753304</v>
      </c>
      <c r="E4707" s="31" t="s">
        <v>2407</v>
      </c>
      <c r="F4707" s="35" t="str">
        <f>INDEX('Crosswalk Particulates'!$B:$B,MATCH('2017 EPA Data'!A4707,'Crosswalk Particulates'!$A:$A,0))</f>
        <v>Electricity Sector</v>
      </c>
      <c r="G4707" s="39">
        <f>INDEX('Crosswalk Particulates'!$E:$E,MATCH('2017 EPA Data'!$B4707,'Crosswalk Particulates'!$D:$D,0))</f>
        <v>0</v>
      </c>
      <c r="H4707" s="50">
        <f t="shared" si="73"/>
        <v>0</v>
      </c>
    </row>
    <row r="4708" spans="1:8" hidden="1">
      <c r="A4708" s="31" t="s">
        <v>2491</v>
      </c>
      <c r="B4708" s="31" t="s">
        <v>2510</v>
      </c>
      <c r="C4708" s="31" t="s">
        <v>2406</v>
      </c>
      <c r="D4708" s="41">
        <v>1.540597980297</v>
      </c>
      <c r="E4708" s="31" t="s">
        <v>2407</v>
      </c>
      <c r="F4708" s="35" t="str">
        <f>INDEX('Crosswalk Particulates'!$B:$B,MATCH('2017 EPA Data'!A4708,'Crosswalk Particulates'!$A:$A,0))</f>
        <v>process-other-industry</v>
      </c>
      <c r="G4708" s="39">
        <f>INDEX('Crosswalk Particulates'!$E:$E,MATCH('2017 EPA Data'!$B4708,'Crosswalk Particulates'!$D:$D,0))</f>
        <v>0</v>
      </c>
      <c r="H4708" s="50">
        <f t="shared" si="73"/>
        <v>0</v>
      </c>
    </row>
    <row r="4709" spans="1:8" hidden="1">
      <c r="A4709" s="31" t="s">
        <v>2475</v>
      </c>
      <c r="B4709" s="31" t="s">
        <v>2611</v>
      </c>
      <c r="C4709" s="31" t="s">
        <v>2406</v>
      </c>
      <c r="D4709" s="41">
        <v>1.5349999999999999</v>
      </c>
      <c r="E4709" s="31" t="s">
        <v>2407</v>
      </c>
      <c r="F4709" s="35" t="str">
        <f>INDEX('Crosswalk Particulates'!$B:$B,MATCH('2017 EPA Data'!A4709,'Crosswalk Particulates'!$A:$A,0))</f>
        <v>process-other-industry</v>
      </c>
      <c r="G4709" s="39">
        <f>INDEX('Crosswalk Particulates'!$E:$E,MATCH('2017 EPA Data'!$B4709,'Crosswalk Particulates'!$D:$D,0))</f>
        <v>0</v>
      </c>
      <c r="H4709" s="50">
        <f t="shared" si="73"/>
        <v>0</v>
      </c>
    </row>
    <row r="4710" spans="1:8" hidden="1">
      <c r="A4710" s="31" t="s">
        <v>2518</v>
      </c>
      <c r="B4710" s="31" t="s">
        <v>2530</v>
      </c>
      <c r="C4710" s="31" t="s">
        <v>2406</v>
      </c>
      <c r="D4710" s="41">
        <v>1.5329999999999999</v>
      </c>
      <c r="E4710" s="31" t="s">
        <v>2407</v>
      </c>
      <c r="F4710" s="35" t="str">
        <f>INDEX('Crosswalk Particulates'!$B:$B,MATCH('2017 EPA Data'!A4710,'Crosswalk Particulates'!$A:$A,0))</f>
        <v>industry-fuel-oil</v>
      </c>
      <c r="G4710" s="39">
        <f>INDEX('Crosswalk Particulates'!$E:$E,MATCH('2017 EPA Data'!$B4710,'Crosswalk Particulates'!$D:$D,0))</f>
        <v>0</v>
      </c>
      <c r="H4710" s="50">
        <f t="shared" si="73"/>
        <v>0</v>
      </c>
    </row>
    <row r="4711" spans="1:8" hidden="1">
      <c r="A4711" s="31" t="s">
        <v>2538</v>
      </c>
      <c r="B4711" s="31" t="s">
        <v>2672</v>
      </c>
      <c r="C4711" s="31" t="s">
        <v>2406</v>
      </c>
      <c r="D4711" s="41">
        <v>1.532481</v>
      </c>
      <c r="E4711" s="31" t="s">
        <v>2407</v>
      </c>
      <c r="F4711" s="35" t="str">
        <f>INDEX('Crosswalk Particulates'!$B:$B,MATCH('2017 EPA Data'!A4711,'Crosswalk Particulates'!$A:$A,0))</f>
        <v>Electricity Sector</v>
      </c>
      <c r="G4711" s="39">
        <f>INDEX('Crosswalk Particulates'!$E:$E,MATCH('2017 EPA Data'!$B4711,'Crosswalk Particulates'!$D:$D,0))</f>
        <v>0</v>
      </c>
      <c r="H4711" s="50">
        <f t="shared" si="73"/>
        <v>0</v>
      </c>
    </row>
    <row r="4712" spans="1:8" hidden="1">
      <c r="A4712" s="31" t="s">
        <v>2521</v>
      </c>
      <c r="B4712" s="31" t="s">
        <v>2662</v>
      </c>
      <c r="C4712" s="31" t="s">
        <v>2406</v>
      </c>
      <c r="D4712" s="41">
        <v>1.5324</v>
      </c>
      <c r="E4712" s="31" t="s">
        <v>2407</v>
      </c>
      <c r="F4712" s="35" t="str">
        <f>INDEX('Crosswalk Particulates'!$B:$B,MATCH('2017 EPA Data'!A4712,'Crosswalk Particulates'!$A:$A,0))</f>
        <v>industry-fuel-other</v>
      </c>
      <c r="G4712" s="39">
        <f>INDEX('Crosswalk Particulates'!$E:$E,MATCH('2017 EPA Data'!$B4712,'Crosswalk Particulates'!$D:$D,0))</f>
        <v>0</v>
      </c>
      <c r="H4712" s="50">
        <f t="shared" si="73"/>
        <v>0</v>
      </c>
    </row>
    <row r="4713" spans="1:8" hidden="1">
      <c r="A4713" s="31" t="s">
        <v>2440</v>
      </c>
      <c r="B4713" s="31" t="s">
        <v>2532</v>
      </c>
      <c r="C4713" s="31" t="s">
        <v>2406</v>
      </c>
      <c r="D4713" s="41">
        <v>1.5097276482512272</v>
      </c>
      <c r="E4713" s="31" t="s">
        <v>2407</v>
      </c>
      <c r="F4713" s="35" t="str">
        <f>INDEX('Crosswalk Particulates'!$B:$B,MATCH('2017 EPA Data'!A4713,'Crosswalk Particulates'!$A:$A,0))</f>
        <v>industry-fuel-natural gas</v>
      </c>
      <c r="G4713" s="39">
        <f>INDEX('Crosswalk Particulates'!$E:$E,MATCH('2017 EPA Data'!$B4713,'Crosswalk Particulates'!$D:$D,0))</f>
        <v>0</v>
      </c>
      <c r="H4713" s="50">
        <f t="shared" si="73"/>
        <v>0</v>
      </c>
    </row>
    <row r="4714" spans="1:8" hidden="1">
      <c r="A4714" s="31" t="s">
        <v>2435</v>
      </c>
      <c r="B4714" s="31" t="s">
        <v>2509</v>
      </c>
      <c r="C4714" s="31" t="s">
        <v>2406</v>
      </c>
      <c r="D4714" s="41">
        <v>1.5095566</v>
      </c>
      <c r="E4714" s="31" t="s">
        <v>2407</v>
      </c>
      <c r="F4714" s="35" t="str">
        <f>INDEX('Crosswalk Particulates'!$B:$B,MATCH('2017 EPA Data'!A4714,'Crosswalk Particulates'!$A:$A,0))</f>
        <v>process-other-industry</v>
      </c>
      <c r="G4714" s="39">
        <f>INDEX('Crosswalk Particulates'!$E:$E,MATCH('2017 EPA Data'!$B4714,'Crosswalk Particulates'!$D:$D,0))</f>
        <v>0</v>
      </c>
      <c r="H4714" s="50">
        <f t="shared" si="73"/>
        <v>0</v>
      </c>
    </row>
    <row r="4715" spans="1:8" hidden="1">
      <c r="A4715" s="31" t="s">
        <v>2612</v>
      </c>
      <c r="B4715" s="31" t="s">
        <v>2501</v>
      </c>
      <c r="C4715" s="31" t="s">
        <v>2406</v>
      </c>
      <c r="D4715" s="41">
        <v>1.5054058299999999</v>
      </c>
      <c r="E4715" s="31" t="s">
        <v>2407</v>
      </c>
      <c r="F4715" s="35" t="str">
        <f>INDEX('Crosswalk Particulates'!$B:$B,MATCH('2017 EPA Data'!A4715,'Crosswalk Particulates'!$A:$A,0))</f>
        <v>Residential Buildings Sector</v>
      </c>
      <c r="G4715" s="39">
        <f>INDEX('Crosswalk Particulates'!$E:$E,MATCH('2017 EPA Data'!$B4715,'Crosswalk Particulates'!$D:$D,0))</f>
        <v>0</v>
      </c>
      <c r="H4715" s="50">
        <f t="shared" si="73"/>
        <v>0</v>
      </c>
    </row>
    <row r="4716" spans="1:8" hidden="1">
      <c r="A4716" s="31" t="s">
        <v>2554</v>
      </c>
      <c r="B4716" s="31" t="s">
        <v>2663</v>
      </c>
      <c r="C4716" s="31" t="s">
        <v>2406</v>
      </c>
      <c r="D4716" s="41">
        <v>1.49808332079382</v>
      </c>
      <c r="E4716" s="31" t="s">
        <v>2407</v>
      </c>
      <c r="F4716" s="35" t="str">
        <f>INDEX('Crosswalk Particulates'!$B:$B,MATCH('2017 EPA Data'!A4716,'Crosswalk Particulates'!$A:$A,0))</f>
        <v>Commercial Buildings Sector</v>
      </c>
      <c r="G4716" s="39">
        <f>INDEX('Crosswalk Particulates'!$E:$E,MATCH('2017 EPA Data'!$B4716,'Crosswalk Particulates'!$D:$D,0))</f>
        <v>0</v>
      </c>
      <c r="H4716" s="50">
        <f t="shared" si="73"/>
        <v>0</v>
      </c>
    </row>
    <row r="4717" spans="1:8" hidden="1">
      <c r="A4717" s="31" t="s">
        <v>2485</v>
      </c>
      <c r="B4717" s="31" t="s">
        <v>2586</v>
      </c>
      <c r="C4717" s="31" t="s">
        <v>2406</v>
      </c>
      <c r="D4717" s="41">
        <v>1.4912300000000001</v>
      </c>
      <c r="E4717" s="31" t="s">
        <v>2407</v>
      </c>
      <c r="F4717" s="35" t="str">
        <f>INDEX('Crosswalk Particulates'!$B:$B,MATCH('2017 EPA Data'!A4717,'Crosswalk Particulates'!$A:$A,0))</f>
        <v>industry-fuel-coal</v>
      </c>
      <c r="G4717" s="39">
        <f>INDEX('Crosswalk Particulates'!$E:$E,MATCH('2017 EPA Data'!$B4717,'Crosswalk Particulates'!$D:$D,0))</f>
        <v>0</v>
      </c>
      <c r="H4717" s="50">
        <f t="shared" si="73"/>
        <v>0</v>
      </c>
    </row>
    <row r="4718" spans="1:8" hidden="1">
      <c r="A4718" s="31" t="s">
        <v>2508</v>
      </c>
      <c r="B4718" s="31" t="s">
        <v>2522</v>
      </c>
      <c r="C4718" s="31" t="s">
        <v>2406</v>
      </c>
      <c r="D4718" s="41">
        <v>1.4890000000000001</v>
      </c>
      <c r="E4718" s="31" t="s">
        <v>2407</v>
      </c>
      <c r="F4718" s="35" t="str">
        <f>INDEX('Crosswalk Particulates'!$B:$B,MATCH('2017 EPA Data'!A4718,'Crosswalk Particulates'!$A:$A,0))</f>
        <v>process-iron and steel-industry</v>
      </c>
      <c r="G4718" s="39">
        <f>INDEX('Crosswalk Particulates'!$E:$E,MATCH('2017 EPA Data'!$B4718,'Crosswalk Particulates'!$D:$D,0))</f>
        <v>0</v>
      </c>
      <c r="H4718" s="50">
        <f t="shared" si="73"/>
        <v>0</v>
      </c>
    </row>
    <row r="4719" spans="1:8" hidden="1">
      <c r="A4719" s="31" t="s">
        <v>2475</v>
      </c>
      <c r="B4719" s="31" t="s">
        <v>2698</v>
      </c>
      <c r="C4719" s="31" t="s">
        <v>2406</v>
      </c>
      <c r="D4719" s="41">
        <v>1.482</v>
      </c>
      <c r="E4719" s="31" t="s">
        <v>2407</v>
      </c>
      <c r="F4719" s="35" t="str">
        <f>INDEX('Crosswalk Particulates'!$B:$B,MATCH('2017 EPA Data'!A4719,'Crosswalk Particulates'!$A:$A,0))</f>
        <v>process-other-industry</v>
      </c>
      <c r="G4719" s="39">
        <f>INDEX('Crosswalk Particulates'!$E:$E,MATCH('2017 EPA Data'!$B4719,'Crosswalk Particulates'!$D:$D,0))</f>
        <v>0</v>
      </c>
      <c r="H4719" s="50">
        <f t="shared" si="73"/>
        <v>0</v>
      </c>
    </row>
    <row r="4720" spans="1:8" hidden="1">
      <c r="A4720" s="31" t="s">
        <v>2518</v>
      </c>
      <c r="B4720" s="31" t="s">
        <v>2650</v>
      </c>
      <c r="C4720" s="31" t="s">
        <v>2406</v>
      </c>
      <c r="D4720" s="41">
        <v>1.48</v>
      </c>
      <c r="E4720" s="31" t="s">
        <v>2407</v>
      </c>
      <c r="F4720" s="35" t="str">
        <f>INDEX('Crosswalk Particulates'!$B:$B,MATCH('2017 EPA Data'!A4720,'Crosswalk Particulates'!$A:$A,0))</f>
        <v>industry-fuel-oil</v>
      </c>
      <c r="G4720" s="39">
        <f>INDEX('Crosswalk Particulates'!$E:$E,MATCH('2017 EPA Data'!$B4720,'Crosswalk Particulates'!$D:$D,0))</f>
        <v>0</v>
      </c>
      <c r="H4720" s="50">
        <f t="shared" si="73"/>
        <v>0</v>
      </c>
    </row>
    <row r="4721" spans="1:8" hidden="1">
      <c r="A4721" s="31" t="s">
        <v>2440</v>
      </c>
      <c r="B4721" s="31" t="s">
        <v>2459</v>
      </c>
      <c r="C4721" s="31" t="s">
        <v>2406</v>
      </c>
      <c r="D4721" s="41">
        <v>1.4730000000000001</v>
      </c>
      <c r="E4721" s="31" t="s">
        <v>2407</v>
      </c>
      <c r="F4721" s="35" t="str">
        <f>INDEX('Crosswalk Particulates'!$B:$B,MATCH('2017 EPA Data'!A4721,'Crosswalk Particulates'!$A:$A,0))</f>
        <v>industry-fuel-natural gas</v>
      </c>
      <c r="G4721" s="39">
        <f>INDEX('Crosswalk Particulates'!$E:$E,MATCH('2017 EPA Data'!$B4721,'Crosswalk Particulates'!$D:$D,0))</f>
        <v>0</v>
      </c>
      <c r="H4721" s="50">
        <f t="shared" si="73"/>
        <v>0</v>
      </c>
    </row>
    <row r="4722" spans="1:8" hidden="1">
      <c r="A4722" s="31" t="s">
        <v>2521</v>
      </c>
      <c r="B4722" s="31" t="s">
        <v>2696</v>
      </c>
      <c r="C4722" s="31" t="s">
        <v>2406</v>
      </c>
      <c r="D4722" s="41">
        <v>1.466</v>
      </c>
      <c r="E4722" s="31" t="s">
        <v>2407</v>
      </c>
      <c r="F4722" s="35" t="str">
        <f>INDEX('Crosswalk Particulates'!$B:$B,MATCH('2017 EPA Data'!A4722,'Crosswalk Particulates'!$A:$A,0))</f>
        <v>industry-fuel-other</v>
      </c>
      <c r="G4722" s="39">
        <f>INDEX('Crosswalk Particulates'!$E:$E,MATCH('2017 EPA Data'!$B4722,'Crosswalk Particulates'!$D:$D,0))</f>
        <v>0</v>
      </c>
      <c r="H4722" s="50">
        <f t="shared" si="73"/>
        <v>0</v>
      </c>
    </row>
    <row r="4723" spans="1:8" hidden="1">
      <c r="A4723" s="31" t="s">
        <v>2536</v>
      </c>
      <c r="B4723" s="31" t="s">
        <v>2509</v>
      </c>
      <c r="C4723" s="31" t="s">
        <v>2406</v>
      </c>
      <c r="D4723" s="41">
        <v>1.4570399999999999</v>
      </c>
      <c r="E4723" s="31" t="s">
        <v>2407</v>
      </c>
      <c r="F4723" s="35" t="str">
        <f>INDEX('Crosswalk Particulates'!$B:$B,MATCH('2017 EPA Data'!A4723,'Crosswalk Particulates'!$A:$A,0))</f>
        <v>process-mining-industry</v>
      </c>
      <c r="G4723" s="39">
        <f>INDEX('Crosswalk Particulates'!$E:$E,MATCH('2017 EPA Data'!$B4723,'Crosswalk Particulates'!$D:$D,0))</f>
        <v>0</v>
      </c>
      <c r="H4723" s="50">
        <f t="shared" si="73"/>
        <v>0</v>
      </c>
    </row>
    <row r="4724" spans="1:8" hidden="1">
      <c r="A4724" s="31" t="s">
        <v>2508</v>
      </c>
      <c r="B4724" s="31" t="s">
        <v>2723</v>
      </c>
      <c r="C4724" s="31" t="s">
        <v>2406</v>
      </c>
      <c r="D4724" s="41">
        <v>1.4490000000000001</v>
      </c>
      <c r="E4724" s="31" t="s">
        <v>2407</v>
      </c>
      <c r="F4724" s="35" t="str">
        <f>INDEX('Crosswalk Particulates'!$B:$B,MATCH('2017 EPA Data'!A4724,'Crosswalk Particulates'!$A:$A,0))</f>
        <v>process-iron and steel-industry</v>
      </c>
      <c r="G4724" s="39">
        <f>INDEX('Crosswalk Particulates'!$E:$E,MATCH('2017 EPA Data'!$B4724,'Crosswalk Particulates'!$D:$D,0))</f>
        <v>0</v>
      </c>
      <c r="H4724" s="50">
        <f t="shared" si="73"/>
        <v>0</v>
      </c>
    </row>
    <row r="4725" spans="1:8" hidden="1">
      <c r="A4725" s="31" t="s">
        <v>2435</v>
      </c>
      <c r="B4725" s="31" t="s">
        <v>2545</v>
      </c>
      <c r="C4725" s="31" t="s">
        <v>2406</v>
      </c>
      <c r="D4725" s="41">
        <v>1.4341999999999999</v>
      </c>
      <c r="E4725" s="31" t="s">
        <v>2407</v>
      </c>
      <c r="F4725" s="35" t="str">
        <f>INDEX('Crosswalk Particulates'!$B:$B,MATCH('2017 EPA Data'!A4725,'Crosswalk Particulates'!$A:$A,0))</f>
        <v>process-other-industry</v>
      </c>
      <c r="G4725" s="39">
        <f>INDEX('Crosswalk Particulates'!$E:$E,MATCH('2017 EPA Data'!$B4725,'Crosswalk Particulates'!$D:$D,0))</f>
        <v>0</v>
      </c>
      <c r="H4725" s="50">
        <f t="shared" si="73"/>
        <v>0</v>
      </c>
    </row>
    <row r="4726" spans="1:8" hidden="1">
      <c r="A4726" s="31" t="s">
        <v>2481</v>
      </c>
      <c r="B4726" s="31" t="s">
        <v>2517</v>
      </c>
      <c r="C4726" s="31" t="s">
        <v>2406</v>
      </c>
      <c r="D4726" s="41">
        <v>1.4280400091926</v>
      </c>
      <c r="E4726" s="31" t="s">
        <v>2407</v>
      </c>
      <c r="F4726" s="35" t="str">
        <f>INDEX('Crosswalk Particulates'!$B:$B,MATCH('2017 EPA Data'!A4726,'Crosswalk Particulates'!$A:$A,0))</f>
        <v>process-ngps-industry</v>
      </c>
      <c r="G4726" s="39">
        <f>INDEX('Crosswalk Particulates'!$E:$E,MATCH('2017 EPA Data'!$B4726,'Crosswalk Particulates'!$D:$D,0))</f>
        <v>0</v>
      </c>
      <c r="H4726" s="50">
        <f t="shared" si="73"/>
        <v>0</v>
      </c>
    </row>
    <row r="4727" spans="1:8" hidden="1">
      <c r="A4727" s="31" t="s">
        <v>2518</v>
      </c>
      <c r="B4727" s="31" t="s">
        <v>2661</v>
      </c>
      <c r="C4727" s="31" t="s">
        <v>2406</v>
      </c>
      <c r="D4727" s="41">
        <v>1.419</v>
      </c>
      <c r="E4727" s="31" t="s">
        <v>2407</v>
      </c>
      <c r="F4727" s="35" t="str">
        <f>INDEX('Crosswalk Particulates'!$B:$B,MATCH('2017 EPA Data'!A4727,'Crosswalk Particulates'!$A:$A,0))</f>
        <v>industry-fuel-oil</v>
      </c>
      <c r="G4727" s="39">
        <f>INDEX('Crosswalk Particulates'!$E:$E,MATCH('2017 EPA Data'!$B4727,'Crosswalk Particulates'!$D:$D,0))</f>
        <v>0</v>
      </c>
      <c r="H4727" s="50">
        <f t="shared" si="73"/>
        <v>0</v>
      </c>
    </row>
    <row r="4728" spans="1:8" hidden="1">
      <c r="A4728" s="31" t="s">
        <v>2430</v>
      </c>
      <c r="B4728" s="31" t="s">
        <v>2664</v>
      </c>
      <c r="C4728" s="31" t="s">
        <v>2406</v>
      </c>
      <c r="D4728" s="41">
        <v>1.405205153124</v>
      </c>
      <c r="E4728" s="31" t="s">
        <v>2407</v>
      </c>
      <c r="F4728" s="35" t="str">
        <f>INDEX('Crosswalk Particulates'!$B:$B,MATCH('2017 EPA Data'!A4728,'Crosswalk Particulates'!$A:$A,0))</f>
        <v>Transportation Sector</v>
      </c>
      <c r="G4728" s="39">
        <f>INDEX('Crosswalk Particulates'!$E:$E,MATCH('2017 EPA Data'!$B4728,'Crosswalk Particulates'!$D:$D,0))</f>
        <v>0</v>
      </c>
      <c r="H4728" s="50">
        <f t="shared" si="73"/>
        <v>0</v>
      </c>
    </row>
    <row r="4729" spans="1:8" hidden="1">
      <c r="A4729" s="31" t="s">
        <v>2454</v>
      </c>
      <c r="B4729" s="31" t="s">
        <v>2739</v>
      </c>
      <c r="C4729" s="31" t="s">
        <v>2406</v>
      </c>
      <c r="D4729" s="41">
        <v>1.4007059806</v>
      </c>
      <c r="E4729" s="31" t="s">
        <v>2407</v>
      </c>
      <c r="F4729" s="35" t="str">
        <f>INDEX('Crosswalk Particulates'!$B:$B,MATCH('2017 EPA Data'!A4729,'Crosswalk Particulates'!$A:$A,0))</f>
        <v>Electricity Sector</v>
      </c>
      <c r="G4729" s="39">
        <f>INDEX('Crosswalk Particulates'!$E:$E,MATCH('2017 EPA Data'!$B4729,'Crosswalk Particulates'!$D:$D,0))</f>
        <v>0</v>
      </c>
      <c r="H4729" s="50">
        <f t="shared" si="73"/>
        <v>0</v>
      </c>
    </row>
    <row r="4730" spans="1:8" hidden="1">
      <c r="A4730" s="31" t="s">
        <v>2427</v>
      </c>
      <c r="B4730" s="31" t="s">
        <v>2635</v>
      </c>
      <c r="C4730" s="31" t="s">
        <v>2406</v>
      </c>
      <c r="D4730" s="41">
        <v>1.4</v>
      </c>
      <c r="E4730" s="31" t="s">
        <v>2407</v>
      </c>
      <c r="F4730" s="35" t="str">
        <f>INDEX('Crosswalk Particulates'!$B:$B,MATCH('2017 EPA Data'!A4730,'Crosswalk Particulates'!$A:$A,0))</f>
        <v>process-other-industry</v>
      </c>
      <c r="G4730" s="39">
        <f>INDEX('Crosswalk Particulates'!$E:$E,MATCH('2017 EPA Data'!$B4730,'Crosswalk Particulates'!$D:$D,0))</f>
        <v>0</v>
      </c>
      <c r="H4730" s="50">
        <f t="shared" si="73"/>
        <v>0</v>
      </c>
    </row>
    <row r="4731" spans="1:8" hidden="1">
      <c r="A4731" s="31" t="s">
        <v>2467</v>
      </c>
      <c r="B4731" s="31" t="s">
        <v>2663</v>
      </c>
      <c r="C4731" s="31" t="s">
        <v>2406</v>
      </c>
      <c r="D4731" s="41">
        <v>1.4</v>
      </c>
      <c r="E4731" s="31" t="s">
        <v>2407</v>
      </c>
      <c r="F4731" s="35" t="str">
        <f>INDEX('Crosswalk Particulates'!$B:$B,MATCH('2017 EPA Data'!A4731,'Crosswalk Particulates'!$A:$A,0))</f>
        <v>process-chemicals-industry</v>
      </c>
      <c r="G4731" s="39">
        <f>INDEX('Crosswalk Particulates'!$E:$E,MATCH('2017 EPA Data'!$B4731,'Crosswalk Particulates'!$D:$D,0))</f>
        <v>0</v>
      </c>
      <c r="H4731" s="50">
        <f t="shared" si="73"/>
        <v>0</v>
      </c>
    </row>
    <row r="4732" spans="1:8" hidden="1">
      <c r="A4732" s="31" t="s">
        <v>2553</v>
      </c>
      <c r="B4732" s="31" t="s">
        <v>2453</v>
      </c>
      <c r="C4732" s="31" t="s">
        <v>2406</v>
      </c>
      <c r="D4732" s="41">
        <v>1.39</v>
      </c>
      <c r="E4732" s="31" t="s">
        <v>2407</v>
      </c>
      <c r="F4732" s="35" t="str">
        <f>INDEX('Crosswalk Particulates'!$B:$B,MATCH('2017 EPA Data'!A4732,'Crosswalk Particulates'!$A:$A,0))</f>
        <v>Commercial Buildings Sector</v>
      </c>
      <c r="G4732" s="39">
        <f>INDEX('Crosswalk Particulates'!$E:$E,MATCH('2017 EPA Data'!$B4732,'Crosswalk Particulates'!$D:$D,0))</f>
        <v>0</v>
      </c>
      <c r="H4732" s="50">
        <f t="shared" si="73"/>
        <v>0</v>
      </c>
    </row>
    <row r="4733" spans="1:8" hidden="1">
      <c r="A4733" s="31" t="s">
        <v>2553</v>
      </c>
      <c r="B4733" s="31" t="s">
        <v>2564</v>
      </c>
      <c r="C4733" s="31" t="s">
        <v>2406</v>
      </c>
      <c r="D4733" s="41">
        <v>1.3896142231247541</v>
      </c>
      <c r="E4733" s="31" t="s">
        <v>2407</v>
      </c>
      <c r="F4733" s="35" t="str">
        <f>INDEX('Crosswalk Particulates'!$B:$B,MATCH('2017 EPA Data'!A4733,'Crosswalk Particulates'!$A:$A,0))</f>
        <v>Commercial Buildings Sector</v>
      </c>
      <c r="G4733" s="39">
        <f>INDEX('Crosswalk Particulates'!$E:$E,MATCH('2017 EPA Data'!$B4733,'Crosswalk Particulates'!$D:$D,0))</f>
        <v>0</v>
      </c>
      <c r="H4733" s="50">
        <f t="shared" si="73"/>
        <v>0</v>
      </c>
    </row>
    <row r="4734" spans="1:8" hidden="1">
      <c r="A4734" s="31" t="s">
        <v>2435</v>
      </c>
      <c r="B4734" s="31" t="s">
        <v>2494</v>
      </c>
      <c r="C4734" s="31" t="s">
        <v>2446</v>
      </c>
      <c r="D4734" s="41">
        <v>1.3876999999999999</v>
      </c>
      <c r="E4734" s="31" t="s">
        <v>2411</v>
      </c>
      <c r="F4734" s="35" t="str">
        <f>INDEX('Crosswalk Particulates'!$B:$B,MATCH('2017 EPA Data'!A4734,'Crosswalk Particulates'!$A:$A,0))</f>
        <v>process-other-industry</v>
      </c>
      <c r="G4734" s="39">
        <f>INDEX('Crosswalk Particulates'!$E:$E,MATCH('2017 EPA Data'!$B4734,'Crosswalk Particulates'!$D:$D,0))</f>
        <v>0</v>
      </c>
      <c r="H4734" s="50">
        <f t="shared" si="73"/>
        <v>1258901.7608476744</v>
      </c>
    </row>
    <row r="4735" spans="1:8" hidden="1">
      <c r="A4735" s="31" t="s">
        <v>2481</v>
      </c>
      <c r="B4735" s="31" t="s">
        <v>2502</v>
      </c>
      <c r="C4735" s="31" t="s">
        <v>2406</v>
      </c>
      <c r="D4735" s="41">
        <v>1.37</v>
      </c>
      <c r="E4735" s="31" t="s">
        <v>2407</v>
      </c>
      <c r="F4735" s="35" t="str">
        <f>INDEX('Crosswalk Particulates'!$B:$B,MATCH('2017 EPA Data'!A4735,'Crosswalk Particulates'!$A:$A,0))</f>
        <v>process-ngps-industry</v>
      </c>
      <c r="G4735" s="39">
        <f>INDEX('Crosswalk Particulates'!$E:$E,MATCH('2017 EPA Data'!$B4735,'Crosswalk Particulates'!$D:$D,0))</f>
        <v>0</v>
      </c>
      <c r="H4735" s="50">
        <f t="shared" si="73"/>
        <v>0</v>
      </c>
    </row>
    <row r="4736" spans="1:8" hidden="1">
      <c r="A4736" s="31" t="s">
        <v>2454</v>
      </c>
      <c r="B4736" s="31" t="s">
        <v>2740</v>
      </c>
      <c r="C4736" s="31" t="s">
        <v>2406</v>
      </c>
      <c r="D4736" s="41">
        <v>1.3446777526</v>
      </c>
      <c r="E4736" s="31" t="s">
        <v>2407</v>
      </c>
      <c r="F4736" s="35" t="str">
        <f>INDEX('Crosswalk Particulates'!$B:$B,MATCH('2017 EPA Data'!A4736,'Crosswalk Particulates'!$A:$A,0))</f>
        <v>Electricity Sector</v>
      </c>
      <c r="G4736" s="39">
        <f>INDEX('Crosswalk Particulates'!$E:$E,MATCH('2017 EPA Data'!$B4736,'Crosswalk Particulates'!$D:$D,0))</f>
        <v>0</v>
      </c>
      <c r="H4736" s="50">
        <f t="shared" si="73"/>
        <v>0</v>
      </c>
    </row>
    <row r="4737" spans="1:8" hidden="1">
      <c r="A4737" s="31" t="s">
        <v>2554</v>
      </c>
      <c r="B4737" s="31" t="s">
        <v>2547</v>
      </c>
      <c r="C4737" s="31" t="s">
        <v>2406</v>
      </c>
      <c r="D4737" s="41">
        <v>1.33531549378</v>
      </c>
      <c r="E4737" s="31" t="s">
        <v>2407</v>
      </c>
      <c r="F4737" s="35" t="str">
        <f>INDEX('Crosswalk Particulates'!$B:$B,MATCH('2017 EPA Data'!A4737,'Crosswalk Particulates'!$A:$A,0))</f>
        <v>Commercial Buildings Sector</v>
      </c>
      <c r="G4737" s="39">
        <f>INDEX('Crosswalk Particulates'!$E:$E,MATCH('2017 EPA Data'!$B4737,'Crosswalk Particulates'!$D:$D,0))</f>
        <v>0</v>
      </c>
      <c r="H4737" s="50">
        <f t="shared" si="73"/>
        <v>0</v>
      </c>
    </row>
    <row r="4738" spans="1:8" hidden="1">
      <c r="A4738" s="31" t="s">
        <v>2554</v>
      </c>
      <c r="B4738" s="31" t="s">
        <v>2618</v>
      </c>
      <c r="C4738" s="31" t="s">
        <v>2406</v>
      </c>
      <c r="D4738" s="41">
        <v>1.32965229808976</v>
      </c>
      <c r="E4738" s="31" t="s">
        <v>2407</v>
      </c>
      <c r="F4738" s="35" t="str">
        <f>INDEX('Crosswalk Particulates'!$B:$B,MATCH('2017 EPA Data'!A4738,'Crosswalk Particulates'!$A:$A,0))</f>
        <v>Commercial Buildings Sector</v>
      </c>
      <c r="G4738" s="39">
        <f>INDEX('Crosswalk Particulates'!$E:$E,MATCH('2017 EPA Data'!$B4738,'Crosswalk Particulates'!$D:$D,0))</f>
        <v>0</v>
      </c>
      <c r="H4738" s="50">
        <f t="shared" si="73"/>
        <v>0</v>
      </c>
    </row>
    <row r="4739" spans="1:8" hidden="1">
      <c r="A4739" s="31" t="s">
        <v>2484</v>
      </c>
      <c r="B4739" s="31" t="s">
        <v>2583</v>
      </c>
      <c r="C4739" s="31" t="s">
        <v>2406</v>
      </c>
      <c r="D4739" s="41">
        <v>1.3216235999999999</v>
      </c>
      <c r="E4739" s="31" t="s">
        <v>2407</v>
      </c>
      <c r="F4739" s="35" t="str">
        <f>INDEX('Crosswalk Particulates'!$B:$B,MATCH('2017 EPA Data'!A4739,'Crosswalk Particulates'!$A:$A,0))</f>
        <v>process-other-industry</v>
      </c>
      <c r="G4739" s="39">
        <f>INDEX('Crosswalk Particulates'!$E:$E,MATCH('2017 EPA Data'!$B4739,'Crosswalk Particulates'!$D:$D,0))</f>
        <v>0</v>
      </c>
      <c r="H4739" s="50">
        <f t="shared" si="73"/>
        <v>0</v>
      </c>
    </row>
    <row r="4740" spans="1:8" hidden="1">
      <c r="A4740" s="31" t="s">
        <v>2508</v>
      </c>
      <c r="B4740" s="31" t="s">
        <v>2681</v>
      </c>
      <c r="C4740" s="31" t="s">
        <v>2406</v>
      </c>
      <c r="D4740" s="41">
        <v>1.304</v>
      </c>
      <c r="E4740" s="31" t="s">
        <v>2407</v>
      </c>
      <c r="F4740" s="35" t="str">
        <f>INDEX('Crosswalk Particulates'!$B:$B,MATCH('2017 EPA Data'!A4740,'Crosswalk Particulates'!$A:$A,0))</f>
        <v>process-iron and steel-industry</v>
      </c>
      <c r="G4740" s="39">
        <f>INDEX('Crosswalk Particulates'!$E:$E,MATCH('2017 EPA Data'!$B4740,'Crosswalk Particulates'!$D:$D,0))</f>
        <v>0</v>
      </c>
      <c r="H4740" s="50">
        <f t="shared" ref="H4740:H4803" si="74">IF(E4740="TON",D4740/metricton_to_shortton,0)*10^6</f>
        <v>0</v>
      </c>
    </row>
    <row r="4741" spans="1:8" hidden="1">
      <c r="A4741" s="31" t="s">
        <v>2467</v>
      </c>
      <c r="B4741" s="31" t="s">
        <v>2681</v>
      </c>
      <c r="C4741" s="31" t="s">
        <v>2406</v>
      </c>
      <c r="D4741" s="41">
        <v>1.2969999999999999</v>
      </c>
      <c r="E4741" s="31" t="s">
        <v>2407</v>
      </c>
      <c r="F4741" s="35" t="str">
        <f>INDEX('Crosswalk Particulates'!$B:$B,MATCH('2017 EPA Data'!A4741,'Crosswalk Particulates'!$A:$A,0))</f>
        <v>process-chemicals-industry</v>
      </c>
      <c r="G4741" s="39">
        <f>INDEX('Crosswalk Particulates'!$E:$E,MATCH('2017 EPA Data'!$B4741,'Crosswalk Particulates'!$D:$D,0))</f>
        <v>0</v>
      </c>
      <c r="H4741" s="50">
        <f t="shared" si="74"/>
        <v>0</v>
      </c>
    </row>
    <row r="4742" spans="1:8" hidden="1">
      <c r="A4742" s="31" t="s">
        <v>2481</v>
      </c>
      <c r="B4742" s="31" t="s">
        <v>2618</v>
      </c>
      <c r="C4742" s="31" t="s">
        <v>2406</v>
      </c>
      <c r="D4742" s="41">
        <v>1.2867836421559999</v>
      </c>
      <c r="E4742" s="31" t="s">
        <v>2407</v>
      </c>
      <c r="F4742" s="35" t="str">
        <f>INDEX('Crosswalk Particulates'!$B:$B,MATCH('2017 EPA Data'!A4742,'Crosswalk Particulates'!$A:$A,0))</f>
        <v>process-ngps-industry</v>
      </c>
      <c r="G4742" s="39">
        <f>INDEX('Crosswalk Particulates'!$E:$E,MATCH('2017 EPA Data'!$B4742,'Crosswalk Particulates'!$D:$D,0))</f>
        <v>0</v>
      </c>
      <c r="H4742" s="50">
        <f t="shared" si="74"/>
        <v>0</v>
      </c>
    </row>
    <row r="4743" spans="1:8" hidden="1">
      <c r="A4743" s="31" t="s">
        <v>2475</v>
      </c>
      <c r="B4743" s="31" t="s">
        <v>2608</v>
      </c>
      <c r="C4743" s="31" t="s">
        <v>2406</v>
      </c>
      <c r="D4743" s="41">
        <v>1.28</v>
      </c>
      <c r="E4743" s="31" t="s">
        <v>2407</v>
      </c>
      <c r="F4743" s="35" t="str">
        <f>INDEX('Crosswalk Particulates'!$B:$B,MATCH('2017 EPA Data'!A4743,'Crosswalk Particulates'!$A:$A,0))</f>
        <v>process-other-industry</v>
      </c>
      <c r="G4743" s="39">
        <f>INDEX('Crosswalk Particulates'!$E:$E,MATCH('2017 EPA Data'!$B4743,'Crosswalk Particulates'!$D:$D,0))</f>
        <v>0</v>
      </c>
      <c r="H4743" s="50">
        <f t="shared" si="74"/>
        <v>0</v>
      </c>
    </row>
    <row r="4744" spans="1:8" hidden="1">
      <c r="A4744" s="31" t="s">
        <v>2554</v>
      </c>
      <c r="B4744" s="31" t="s">
        <v>2525</v>
      </c>
      <c r="C4744" s="31" t="s">
        <v>2406</v>
      </c>
      <c r="D4744" s="41">
        <v>1.27885454569776</v>
      </c>
      <c r="E4744" s="31" t="s">
        <v>2407</v>
      </c>
      <c r="F4744" s="35" t="str">
        <f>INDEX('Crosswalk Particulates'!$B:$B,MATCH('2017 EPA Data'!A4744,'Crosswalk Particulates'!$A:$A,0))</f>
        <v>Commercial Buildings Sector</v>
      </c>
      <c r="G4744" s="39">
        <f>INDEX('Crosswalk Particulates'!$E:$E,MATCH('2017 EPA Data'!$B4744,'Crosswalk Particulates'!$D:$D,0))</f>
        <v>0</v>
      </c>
      <c r="H4744" s="50">
        <f t="shared" si="74"/>
        <v>0</v>
      </c>
    </row>
    <row r="4745" spans="1:8" hidden="1">
      <c r="A4745" s="31" t="s">
        <v>2553</v>
      </c>
      <c r="B4745" s="31" t="s">
        <v>2659</v>
      </c>
      <c r="C4745" s="31" t="s">
        <v>2406</v>
      </c>
      <c r="D4745" s="41">
        <v>1.2769999999999999</v>
      </c>
      <c r="E4745" s="31" t="s">
        <v>2407</v>
      </c>
      <c r="F4745" s="35" t="str">
        <f>INDEX('Crosswalk Particulates'!$B:$B,MATCH('2017 EPA Data'!A4745,'Crosswalk Particulates'!$A:$A,0))</f>
        <v>Commercial Buildings Sector</v>
      </c>
      <c r="G4745" s="39">
        <f>INDEX('Crosswalk Particulates'!$E:$E,MATCH('2017 EPA Data'!$B4745,'Crosswalk Particulates'!$D:$D,0))</f>
        <v>0</v>
      </c>
      <c r="H4745" s="50">
        <f t="shared" si="74"/>
        <v>0</v>
      </c>
    </row>
    <row r="4746" spans="1:8" hidden="1">
      <c r="A4746" s="31" t="s">
        <v>2454</v>
      </c>
      <c r="B4746" s="31" t="s">
        <v>2741</v>
      </c>
      <c r="C4746" s="31" t="s">
        <v>2406</v>
      </c>
      <c r="D4746" s="41">
        <v>1.2746424484000001</v>
      </c>
      <c r="E4746" s="31" t="s">
        <v>2407</v>
      </c>
      <c r="F4746" s="35" t="str">
        <f>INDEX('Crosswalk Particulates'!$B:$B,MATCH('2017 EPA Data'!A4746,'Crosswalk Particulates'!$A:$A,0))</f>
        <v>Electricity Sector</v>
      </c>
      <c r="G4746" s="39">
        <f>INDEX('Crosswalk Particulates'!$E:$E,MATCH('2017 EPA Data'!$B4746,'Crosswalk Particulates'!$D:$D,0))</f>
        <v>0</v>
      </c>
      <c r="H4746" s="50">
        <f t="shared" si="74"/>
        <v>0</v>
      </c>
    </row>
    <row r="4747" spans="1:8" hidden="1">
      <c r="A4747" s="31" t="s">
        <v>2436</v>
      </c>
      <c r="B4747" s="31" t="s">
        <v>2688</v>
      </c>
      <c r="C4747" s="31" t="s">
        <v>2406</v>
      </c>
      <c r="D4747" s="41">
        <v>1.264</v>
      </c>
      <c r="E4747" s="31" t="s">
        <v>2407</v>
      </c>
      <c r="F4747" s="35" t="str">
        <f>INDEX('Crosswalk Particulates'!$B:$B,MATCH('2017 EPA Data'!A4747,'Crosswalk Particulates'!$A:$A,0))</f>
        <v>process-other-industry</v>
      </c>
      <c r="G4747" s="39">
        <f>INDEX('Crosswalk Particulates'!$E:$E,MATCH('2017 EPA Data'!$B4747,'Crosswalk Particulates'!$D:$D,0))</f>
        <v>0</v>
      </c>
      <c r="H4747" s="50">
        <f t="shared" si="74"/>
        <v>0</v>
      </c>
    </row>
    <row r="4748" spans="1:8" hidden="1">
      <c r="A4748" s="31" t="s">
        <v>2435</v>
      </c>
      <c r="B4748" s="31" t="s">
        <v>2561</v>
      </c>
      <c r="C4748" s="31" t="s">
        <v>2406</v>
      </c>
      <c r="D4748" s="41">
        <v>1.258602</v>
      </c>
      <c r="E4748" s="31" t="s">
        <v>2407</v>
      </c>
      <c r="F4748" s="35" t="str">
        <f>INDEX('Crosswalk Particulates'!$B:$B,MATCH('2017 EPA Data'!A4748,'Crosswalk Particulates'!$A:$A,0))</f>
        <v>process-other-industry</v>
      </c>
      <c r="G4748" s="39">
        <f>INDEX('Crosswalk Particulates'!$E:$E,MATCH('2017 EPA Data'!$B4748,'Crosswalk Particulates'!$D:$D,0))</f>
        <v>0</v>
      </c>
      <c r="H4748" s="50">
        <f t="shared" si="74"/>
        <v>0</v>
      </c>
    </row>
    <row r="4749" spans="1:8" hidden="1">
      <c r="A4749" s="31" t="s">
        <v>2489</v>
      </c>
      <c r="B4749" s="31" t="s">
        <v>2561</v>
      </c>
      <c r="C4749" s="31" t="s">
        <v>2406</v>
      </c>
      <c r="D4749" s="41">
        <v>1.2460342</v>
      </c>
      <c r="E4749" s="31" t="s">
        <v>2407</v>
      </c>
      <c r="F4749" s="35" t="str">
        <f>INDEX('Crosswalk Particulates'!$B:$B,MATCH('2017 EPA Data'!A4749,'Crosswalk Particulates'!$A:$A,0))</f>
        <v>industry-fuel-biomass</v>
      </c>
      <c r="G4749" s="39">
        <f>INDEX('Crosswalk Particulates'!$E:$E,MATCH('2017 EPA Data'!$B4749,'Crosswalk Particulates'!$D:$D,0))</f>
        <v>0</v>
      </c>
      <c r="H4749" s="50">
        <f t="shared" si="74"/>
        <v>0</v>
      </c>
    </row>
    <row r="4750" spans="1:8" hidden="1">
      <c r="A4750" s="31" t="s">
        <v>2448</v>
      </c>
      <c r="B4750" s="31" t="s">
        <v>2657</v>
      </c>
      <c r="C4750" s="31" t="s">
        <v>2406</v>
      </c>
      <c r="D4750" s="41">
        <v>1.24413178</v>
      </c>
      <c r="E4750" s="31" t="s">
        <v>2407</v>
      </c>
      <c r="F4750" s="35" t="str">
        <f>INDEX('Crosswalk Particulates'!$B:$B,MATCH('2017 EPA Data'!A4750,'Crosswalk Particulates'!$A:$A,0))</f>
        <v>process-waste-industry</v>
      </c>
      <c r="G4750" s="39">
        <f>INDEX('Crosswalk Particulates'!$E:$E,MATCH('2017 EPA Data'!$B4750,'Crosswalk Particulates'!$D:$D,0))</f>
        <v>0</v>
      </c>
      <c r="H4750" s="50">
        <f t="shared" si="74"/>
        <v>0</v>
      </c>
    </row>
    <row r="4751" spans="1:8" hidden="1">
      <c r="A4751" s="31" t="s">
        <v>2536</v>
      </c>
      <c r="B4751" s="31" t="s">
        <v>2462</v>
      </c>
      <c r="C4751" s="31" t="s">
        <v>2406</v>
      </c>
      <c r="D4751" s="41">
        <v>1.242</v>
      </c>
      <c r="E4751" s="31" t="s">
        <v>2407</v>
      </c>
      <c r="F4751" s="35" t="str">
        <f>INDEX('Crosswalk Particulates'!$B:$B,MATCH('2017 EPA Data'!A4751,'Crosswalk Particulates'!$A:$A,0))</f>
        <v>process-mining-industry</v>
      </c>
      <c r="G4751" s="39">
        <f>INDEX('Crosswalk Particulates'!$E:$E,MATCH('2017 EPA Data'!$B4751,'Crosswalk Particulates'!$D:$D,0))</f>
        <v>0</v>
      </c>
      <c r="H4751" s="50">
        <f t="shared" si="74"/>
        <v>0</v>
      </c>
    </row>
    <row r="4752" spans="1:8" hidden="1">
      <c r="A4752" s="31" t="s">
        <v>2554</v>
      </c>
      <c r="B4752" s="31" t="s">
        <v>2532</v>
      </c>
      <c r="C4752" s="31" t="s">
        <v>2406</v>
      </c>
      <c r="D4752" s="41">
        <v>1.21518214372376</v>
      </c>
      <c r="E4752" s="31" t="s">
        <v>2407</v>
      </c>
      <c r="F4752" s="35" t="str">
        <f>INDEX('Crosswalk Particulates'!$B:$B,MATCH('2017 EPA Data'!A4752,'Crosswalk Particulates'!$A:$A,0))</f>
        <v>Commercial Buildings Sector</v>
      </c>
      <c r="G4752" s="39">
        <f>INDEX('Crosswalk Particulates'!$E:$E,MATCH('2017 EPA Data'!$B4752,'Crosswalk Particulates'!$D:$D,0))</f>
        <v>0</v>
      </c>
      <c r="H4752" s="50">
        <f t="shared" si="74"/>
        <v>0</v>
      </c>
    </row>
    <row r="4753" spans="1:8" hidden="1">
      <c r="A4753" s="31" t="s">
        <v>2484</v>
      </c>
      <c r="B4753" s="31" t="s">
        <v>2503</v>
      </c>
      <c r="C4753" s="31" t="s">
        <v>2406</v>
      </c>
      <c r="D4753" s="41">
        <v>1.2100000716999999</v>
      </c>
      <c r="E4753" s="31" t="s">
        <v>2407</v>
      </c>
      <c r="F4753" s="35" t="str">
        <f>INDEX('Crosswalk Particulates'!$B:$B,MATCH('2017 EPA Data'!A4753,'Crosswalk Particulates'!$A:$A,0))</f>
        <v>process-other-industry</v>
      </c>
      <c r="G4753" s="39">
        <f>INDEX('Crosswalk Particulates'!$E:$E,MATCH('2017 EPA Data'!$B4753,'Crosswalk Particulates'!$D:$D,0))</f>
        <v>0</v>
      </c>
      <c r="H4753" s="50">
        <f t="shared" si="74"/>
        <v>0</v>
      </c>
    </row>
    <row r="4754" spans="1:8" hidden="1">
      <c r="A4754" s="31" t="s">
        <v>2496</v>
      </c>
      <c r="B4754" s="31" t="s">
        <v>2542</v>
      </c>
      <c r="C4754" s="31" t="s">
        <v>2406</v>
      </c>
      <c r="D4754" s="41">
        <v>1.20758207835</v>
      </c>
      <c r="E4754" s="31" t="s">
        <v>2407</v>
      </c>
      <c r="F4754" s="35" t="str">
        <f>INDEX('Crosswalk Particulates'!$B:$B,MATCH('2017 EPA Data'!A4754,'Crosswalk Particulates'!$A:$A,0))</f>
        <v>process-cement-industry</v>
      </c>
      <c r="G4754" s="39">
        <f>INDEX('Crosswalk Particulates'!$E:$E,MATCH('2017 EPA Data'!$B4754,'Crosswalk Particulates'!$D:$D,0))</f>
        <v>0</v>
      </c>
      <c r="H4754" s="50">
        <f t="shared" si="74"/>
        <v>0</v>
      </c>
    </row>
    <row r="4755" spans="1:8" hidden="1">
      <c r="A4755" s="31" t="s">
        <v>2497</v>
      </c>
      <c r="B4755" s="31" t="s">
        <v>2545</v>
      </c>
      <c r="C4755" s="31" t="s">
        <v>2406</v>
      </c>
      <c r="D4755" s="41">
        <v>1.2028896344</v>
      </c>
      <c r="E4755" s="31" t="s">
        <v>2407</v>
      </c>
      <c r="F4755" s="35" t="str">
        <f>INDEX('Crosswalk Particulates'!$B:$B,MATCH('2017 EPA Data'!A4755,'Crosswalk Particulates'!$A:$A,0))</f>
        <v>Electricity Sector</v>
      </c>
      <c r="G4755" s="39">
        <f>INDEX('Crosswalk Particulates'!$E:$E,MATCH('2017 EPA Data'!$B4755,'Crosswalk Particulates'!$D:$D,0))</f>
        <v>0</v>
      </c>
      <c r="H4755" s="50">
        <f t="shared" si="74"/>
        <v>0</v>
      </c>
    </row>
    <row r="4756" spans="1:8" hidden="1">
      <c r="A4756" s="31" t="s">
        <v>2553</v>
      </c>
      <c r="B4756" s="31" t="s">
        <v>2591</v>
      </c>
      <c r="C4756" s="31" t="s">
        <v>2406</v>
      </c>
      <c r="D4756" s="41">
        <v>1.2010000000000001</v>
      </c>
      <c r="E4756" s="31" t="s">
        <v>2407</v>
      </c>
      <c r="F4756" s="35" t="str">
        <f>INDEX('Crosswalk Particulates'!$B:$B,MATCH('2017 EPA Data'!A4756,'Crosswalk Particulates'!$A:$A,0))</f>
        <v>Commercial Buildings Sector</v>
      </c>
      <c r="G4756" s="39">
        <f>INDEX('Crosswalk Particulates'!$E:$E,MATCH('2017 EPA Data'!$B4756,'Crosswalk Particulates'!$D:$D,0))</f>
        <v>0</v>
      </c>
      <c r="H4756" s="50">
        <f t="shared" si="74"/>
        <v>0</v>
      </c>
    </row>
    <row r="4757" spans="1:8" hidden="1">
      <c r="A4757" s="31" t="s">
        <v>2436</v>
      </c>
      <c r="B4757" s="31" t="s">
        <v>2645</v>
      </c>
      <c r="C4757" s="31" t="s">
        <v>2406</v>
      </c>
      <c r="D4757" s="41">
        <v>1.2</v>
      </c>
      <c r="E4757" s="31" t="s">
        <v>2407</v>
      </c>
      <c r="F4757" s="35" t="str">
        <f>INDEX('Crosswalk Particulates'!$B:$B,MATCH('2017 EPA Data'!A4757,'Crosswalk Particulates'!$A:$A,0))</f>
        <v>process-other-industry</v>
      </c>
      <c r="G4757" s="39">
        <f>INDEX('Crosswalk Particulates'!$E:$E,MATCH('2017 EPA Data'!$B4757,'Crosswalk Particulates'!$D:$D,0))</f>
        <v>0</v>
      </c>
      <c r="H4757" s="50">
        <f t="shared" si="74"/>
        <v>0</v>
      </c>
    </row>
    <row r="4758" spans="1:8" hidden="1">
      <c r="A4758" s="31" t="s">
        <v>2440</v>
      </c>
      <c r="B4758" s="31" t="s">
        <v>2669</v>
      </c>
      <c r="C4758" s="31" t="s">
        <v>2406</v>
      </c>
      <c r="D4758" s="41">
        <v>1.2</v>
      </c>
      <c r="E4758" s="31" t="s">
        <v>2407</v>
      </c>
      <c r="F4758" s="35" t="str">
        <f>INDEX('Crosswalk Particulates'!$B:$B,MATCH('2017 EPA Data'!A4758,'Crosswalk Particulates'!$A:$A,0))</f>
        <v>industry-fuel-natural gas</v>
      </c>
      <c r="G4758" s="39">
        <f>INDEX('Crosswalk Particulates'!$E:$E,MATCH('2017 EPA Data'!$B4758,'Crosswalk Particulates'!$D:$D,0))</f>
        <v>0</v>
      </c>
      <c r="H4758" s="50">
        <f t="shared" si="74"/>
        <v>0</v>
      </c>
    </row>
    <row r="4759" spans="1:8" hidden="1">
      <c r="A4759" s="31" t="s">
        <v>2467</v>
      </c>
      <c r="B4759" s="31" t="s">
        <v>2655</v>
      </c>
      <c r="C4759" s="31" t="s">
        <v>2406</v>
      </c>
      <c r="D4759" s="41">
        <v>1.2</v>
      </c>
      <c r="E4759" s="31" t="s">
        <v>2407</v>
      </c>
      <c r="F4759" s="35" t="str">
        <f>INDEX('Crosswalk Particulates'!$B:$B,MATCH('2017 EPA Data'!A4759,'Crosswalk Particulates'!$A:$A,0))</f>
        <v>process-chemicals-industry</v>
      </c>
      <c r="G4759" s="39">
        <f>INDEX('Crosswalk Particulates'!$E:$E,MATCH('2017 EPA Data'!$B4759,'Crosswalk Particulates'!$D:$D,0))</f>
        <v>0</v>
      </c>
      <c r="H4759" s="50">
        <f t="shared" si="74"/>
        <v>0</v>
      </c>
    </row>
    <row r="4760" spans="1:8" hidden="1">
      <c r="A4760" s="31" t="s">
        <v>2508</v>
      </c>
      <c r="B4760" s="31" t="s">
        <v>2653</v>
      </c>
      <c r="C4760" s="31" t="s">
        <v>2406</v>
      </c>
      <c r="D4760" s="41">
        <v>1.198</v>
      </c>
      <c r="E4760" s="31" t="s">
        <v>2407</v>
      </c>
      <c r="F4760" s="35" t="str">
        <f>INDEX('Crosswalk Particulates'!$B:$B,MATCH('2017 EPA Data'!A4760,'Crosswalk Particulates'!$A:$A,0))</f>
        <v>process-iron and steel-industry</v>
      </c>
      <c r="G4760" s="39">
        <f>INDEX('Crosswalk Particulates'!$E:$E,MATCH('2017 EPA Data'!$B4760,'Crosswalk Particulates'!$D:$D,0))</f>
        <v>0</v>
      </c>
      <c r="H4760" s="50">
        <f t="shared" si="74"/>
        <v>0</v>
      </c>
    </row>
    <row r="4761" spans="1:8" hidden="1">
      <c r="A4761" s="31" t="s">
        <v>2470</v>
      </c>
      <c r="B4761" s="31" t="s">
        <v>2664</v>
      </c>
      <c r="C4761" s="31" t="s">
        <v>2406</v>
      </c>
      <c r="D4761" s="41">
        <v>1.1970440409780001</v>
      </c>
      <c r="E4761" s="31" t="s">
        <v>2407</v>
      </c>
      <c r="F4761" s="35" t="str">
        <f>INDEX('Crosswalk Particulates'!$B:$B,MATCH('2017 EPA Data'!A4761,'Crosswalk Particulates'!$A:$A,0))</f>
        <v>Electricity Sector</v>
      </c>
      <c r="G4761" s="39">
        <f>INDEX('Crosswalk Particulates'!$E:$E,MATCH('2017 EPA Data'!$B4761,'Crosswalk Particulates'!$D:$D,0))</f>
        <v>0</v>
      </c>
      <c r="H4761" s="50">
        <f t="shared" si="74"/>
        <v>0</v>
      </c>
    </row>
    <row r="4762" spans="1:8" hidden="1">
      <c r="A4762" s="31" t="s">
        <v>2491</v>
      </c>
      <c r="B4762" s="31" t="s">
        <v>2623</v>
      </c>
      <c r="C4762" s="31" t="s">
        <v>2406</v>
      </c>
      <c r="D4762" s="41">
        <v>1.1923961000000001</v>
      </c>
      <c r="E4762" s="31" t="s">
        <v>2407</v>
      </c>
      <c r="F4762" s="35" t="str">
        <f>INDEX('Crosswalk Particulates'!$B:$B,MATCH('2017 EPA Data'!A4762,'Crosswalk Particulates'!$A:$A,0))</f>
        <v>process-other-industry</v>
      </c>
      <c r="G4762" s="39">
        <f>INDEX('Crosswalk Particulates'!$E:$E,MATCH('2017 EPA Data'!$B4762,'Crosswalk Particulates'!$D:$D,0))</f>
        <v>0</v>
      </c>
      <c r="H4762" s="50">
        <f t="shared" si="74"/>
        <v>0</v>
      </c>
    </row>
    <row r="4763" spans="1:8" hidden="1">
      <c r="A4763" s="31" t="s">
        <v>2448</v>
      </c>
      <c r="B4763" s="31" t="s">
        <v>2533</v>
      </c>
      <c r="C4763" s="31" t="s">
        <v>2406</v>
      </c>
      <c r="D4763" s="41">
        <v>1.1801999999999999</v>
      </c>
      <c r="E4763" s="31" t="s">
        <v>2407</v>
      </c>
      <c r="F4763" s="35" t="str">
        <f>INDEX('Crosswalk Particulates'!$B:$B,MATCH('2017 EPA Data'!A4763,'Crosswalk Particulates'!$A:$A,0))</f>
        <v>process-waste-industry</v>
      </c>
      <c r="G4763" s="39">
        <f>INDEX('Crosswalk Particulates'!$E:$E,MATCH('2017 EPA Data'!$B4763,'Crosswalk Particulates'!$D:$D,0))</f>
        <v>0</v>
      </c>
      <c r="H4763" s="50">
        <f t="shared" si="74"/>
        <v>0</v>
      </c>
    </row>
    <row r="4764" spans="1:8" hidden="1">
      <c r="A4764" s="31" t="s">
        <v>2470</v>
      </c>
      <c r="B4764" s="31" t="s">
        <v>2451</v>
      </c>
      <c r="C4764" s="31" t="s">
        <v>2406</v>
      </c>
      <c r="D4764" s="41">
        <v>1.180112</v>
      </c>
      <c r="E4764" s="31" t="s">
        <v>2407</v>
      </c>
      <c r="F4764" s="35" t="str">
        <f>INDEX('Crosswalk Particulates'!$B:$B,MATCH('2017 EPA Data'!A4764,'Crosswalk Particulates'!$A:$A,0))</f>
        <v>Electricity Sector</v>
      </c>
      <c r="G4764" s="39">
        <f>INDEX('Crosswalk Particulates'!$E:$E,MATCH('2017 EPA Data'!$B4764,'Crosswalk Particulates'!$D:$D,0))</f>
        <v>0</v>
      </c>
      <c r="H4764" s="50">
        <f t="shared" si="74"/>
        <v>0</v>
      </c>
    </row>
    <row r="4765" spans="1:8" hidden="1">
      <c r="A4765" s="31" t="s">
        <v>2612</v>
      </c>
      <c r="B4765" s="31" t="s">
        <v>2511</v>
      </c>
      <c r="C4765" s="31" t="s">
        <v>2512</v>
      </c>
      <c r="D4765" s="41">
        <v>1.1764479999999999</v>
      </c>
      <c r="E4765" s="31" t="s">
        <v>2407</v>
      </c>
      <c r="F4765" s="35" t="str">
        <f>INDEX('Crosswalk Particulates'!$B:$B,MATCH('2017 EPA Data'!A4765,'Crosswalk Particulates'!$A:$A,0))</f>
        <v>Residential Buildings Sector</v>
      </c>
      <c r="G4765" s="39">
        <f>INDEX('Crosswalk Particulates'!$E:$E,MATCH('2017 EPA Data'!$B4765,'Crosswalk Particulates'!$D:$D,0))</f>
        <v>0</v>
      </c>
      <c r="H4765" s="50">
        <f t="shared" si="74"/>
        <v>0</v>
      </c>
    </row>
    <row r="4766" spans="1:8" hidden="1">
      <c r="A4766" s="31" t="s">
        <v>2484</v>
      </c>
      <c r="B4766" s="31" t="s">
        <v>2534</v>
      </c>
      <c r="C4766" s="31" t="s">
        <v>2406</v>
      </c>
      <c r="D4766" s="41">
        <v>1.174803</v>
      </c>
      <c r="E4766" s="31" t="s">
        <v>2407</v>
      </c>
      <c r="F4766" s="35" t="str">
        <f>INDEX('Crosswalk Particulates'!$B:$B,MATCH('2017 EPA Data'!A4766,'Crosswalk Particulates'!$A:$A,0))</f>
        <v>process-other-industry</v>
      </c>
      <c r="G4766" s="39">
        <f>INDEX('Crosswalk Particulates'!$E:$E,MATCH('2017 EPA Data'!$B4766,'Crosswalk Particulates'!$D:$D,0))</f>
        <v>0</v>
      </c>
      <c r="H4766" s="50">
        <f t="shared" si="74"/>
        <v>0</v>
      </c>
    </row>
    <row r="4767" spans="1:8" hidden="1">
      <c r="A4767" s="31" t="s">
        <v>2435</v>
      </c>
      <c r="B4767" s="31" t="s">
        <v>2487</v>
      </c>
      <c r="C4767" s="31" t="s">
        <v>2406</v>
      </c>
      <c r="D4767" s="41">
        <v>1.1641999999999999</v>
      </c>
      <c r="E4767" s="31" t="s">
        <v>2407</v>
      </c>
      <c r="F4767" s="35" t="str">
        <f>INDEX('Crosswalk Particulates'!$B:$B,MATCH('2017 EPA Data'!A4767,'Crosswalk Particulates'!$A:$A,0))</f>
        <v>process-other-industry</v>
      </c>
      <c r="G4767" s="39">
        <f>INDEX('Crosswalk Particulates'!$E:$E,MATCH('2017 EPA Data'!$B4767,'Crosswalk Particulates'!$D:$D,0))</f>
        <v>0</v>
      </c>
      <c r="H4767" s="50">
        <f t="shared" si="74"/>
        <v>0</v>
      </c>
    </row>
    <row r="4768" spans="1:8" hidden="1">
      <c r="A4768" s="31" t="s">
        <v>2470</v>
      </c>
      <c r="B4768" s="31" t="s">
        <v>2542</v>
      </c>
      <c r="C4768" s="31" t="s">
        <v>2406</v>
      </c>
      <c r="D4768" s="41">
        <v>1.162216415332</v>
      </c>
      <c r="E4768" s="31" t="s">
        <v>2407</v>
      </c>
      <c r="F4768" s="35" t="str">
        <f>INDEX('Crosswalk Particulates'!$B:$B,MATCH('2017 EPA Data'!A4768,'Crosswalk Particulates'!$A:$A,0))</f>
        <v>Electricity Sector</v>
      </c>
      <c r="G4768" s="39">
        <f>INDEX('Crosswalk Particulates'!$E:$E,MATCH('2017 EPA Data'!$B4768,'Crosswalk Particulates'!$D:$D,0))</f>
        <v>0</v>
      </c>
      <c r="H4768" s="50">
        <f t="shared" si="74"/>
        <v>0</v>
      </c>
    </row>
    <row r="4769" spans="1:8" hidden="1">
      <c r="A4769" s="31" t="s">
        <v>2558</v>
      </c>
      <c r="B4769" s="31" t="s">
        <v>2493</v>
      </c>
      <c r="C4769" s="31" t="s">
        <v>2406</v>
      </c>
      <c r="D4769" s="41">
        <v>1.1607799999999999</v>
      </c>
      <c r="E4769" s="31" t="s">
        <v>2407</v>
      </c>
      <c r="F4769" s="35" t="str">
        <f>INDEX('Crosswalk Particulates'!$B:$B,MATCH('2017 EPA Data'!A4769,'Crosswalk Particulates'!$A:$A,0))</f>
        <v>Commercial Buildings Sector</v>
      </c>
      <c r="G4769" s="39">
        <f>INDEX('Crosswalk Particulates'!$E:$E,MATCH('2017 EPA Data'!$B4769,'Crosswalk Particulates'!$D:$D,0))</f>
        <v>0</v>
      </c>
      <c r="H4769" s="50">
        <f t="shared" si="74"/>
        <v>0</v>
      </c>
    </row>
    <row r="4770" spans="1:8" hidden="1">
      <c r="A4770" s="31" t="s">
        <v>2484</v>
      </c>
      <c r="B4770" s="31" t="s">
        <v>2450</v>
      </c>
      <c r="C4770" s="31" t="s">
        <v>2406</v>
      </c>
      <c r="D4770" s="41">
        <v>1.1583060000000001</v>
      </c>
      <c r="E4770" s="31" t="s">
        <v>2407</v>
      </c>
      <c r="F4770" s="35" t="str">
        <f>INDEX('Crosswalk Particulates'!$B:$B,MATCH('2017 EPA Data'!A4770,'Crosswalk Particulates'!$A:$A,0))</f>
        <v>process-other-industry</v>
      </c>
      <c r="G4770" s="39">
        <f>INDEX('Crosswalk Particulates'!$E:$E,MATCH('2017 EPA Data'!$B4770,'Crosswalk Particulates'!$D:$D,0))</f>
        <v>0</v>
      </c>
      <c r="H4770" s="50">
        <f t="shared" si="74"/>
        <v>0</v>
      </c>
    </row>
    <row r="4771" spans="1:8" hidden="1">
      <c r="A4771" s="31" t="s">
        <v>2489</v>
      </c>
      <c r="B4771" s="31" t="s">
        <v>2623</v>
      </c>
      <c r="C4771" s="31" t="s">
        <v>2406</v>
      </c>
      <c r="D4771" s="41">
        <v>1.1570317999999999</v>
      </c>
      <c r="E4771" s="31" t="s">
        <v>2407</v>
      </c>
      <c r="F4771" s="35" t="str">
        <f>INDEX('Crosswalk Particulates'!$B:$B,MATCH('2017 EPA Data'!A4771,'Crosswalk Particulates'!$A:$A,0))</f>
        <v>industry-fuel-biomass</v>
      </c>
      <c r="G4771" s="39">
        <f>INDEX('Crosswalk Particulates'!$E:$E,MATCH('2017 EPA Data'!$B4771,'Crosswalk Particulates'!$D:$D,0))</f>
        <v>0</v>
      </c>
      <c r="H4771" s="50">
        <f t="shared" si="74"/>
        <v>0</v>
      </c>
    </row>
    <row r="4772" spans="1:8" hidden="1">
      <c r="A4772" s="31" t="s">
        <v>2484</v>
      </c>
      <c r="B4772" s="31" t="s">
        <v>2561</v>
      </c>
      <c r="C4772" s="31" t="s">
        <v>2406</v>
      </c>
      <c r="D4772" s="41">
        <v>1.1555219999999999</v>
      </c>
      <c r="E4772" s="31" t="s">
        <v>2407</v>
      </c>
      <c r="F4772" s="35" t="str">
        <f>INDEX('Crosswalk Particulates'!$B:$B,MATCH('2017 EPA Data'!A4772,'Crosswalk Particulates'!$A:$A,0))</f>
        <v>process-other-industry</v>
      </c>
      <c r="G4772" s="39">
        <f>INDEX('Crosswalk Particulates'!$E:$E,MATCH('2017 EPA Data'!$B4772,'Crosswalk Particulates'!$D:$D,0))</f>
        <v>0</v>
      </c>
      <c r="H4772" s="50">
        <f t="shared" si="74"/>
        <v>0</v>
      </c>
    </row>
    <row r="4773" spans="1:8" hidden="1">
      <c r="A4773" s="31" t="s">
        <v>2475</v>
      </c>
      <c r="B4773" s="31" t="s">
        <v>2699</v>
      </c>
      <c r="C4773" s="31" t="s">
        <v>2406</v>
      </c>
      <c r="D4773" s="41">
        <v>1.1419999999999999</v>
      </c>
      <c r="E4773" s="31" t="s">
        <v>2407</v>
      </c>
      <c r="F4773" s="35" t="str">
        <f>INDEX('Crosswalk Particulates'!$B:$B,MATCH('2017 EPA Data'!A4773,'Crosswalk Particulates'!$A:$A,0))</f>
        <v>process-other-industry</v>
      </c>
      <c r="G4773" s="39">
        <f>INDEX('Crosswalk Particulates'!$E:$E,MATCH('2017 EPA Data'!$B4773,'Crosswalk Particulates'!$D:$D,0))</f>
        <v>0</v>
      </c>
      <c r="H4773" s="50">
        <f t="shared" si="74"/>
        <v>0</v>
      </c>
    </row>
    <row r="4774" spans="1:8" hidden="1">
      <c r="A4774" s="31" t="s">
        <v>2521</v>
      </c>
      <c r="B4774" s="31" t="s">
        <v>2619</v>
      </c>
      <c r="C4774" s="31" t="s">
        <v>2406</v>
      </c>
      <c r="D4774" s="41">
        <v>1.1339171568199999</v>
      </c>
      <c r="E4774" s="31" t="s">
        <v>2407</v>
      </c>
      <c r="F4774" s="35" t="str">
        <f>INDEX('Crosswalk Particulates'!$B:$B,MATCH('2017 EPA Data'!A4774,'Crosswalk Particulates'!$A:$A,0))</f>
        <v>industry-fuel-other</v>
      </c>
      <c r="G4774" s="39">
        <f>INDEX('Crosswalk Particulates'!$E:$E,MATCH('2017 EPA Data'!$B4774,'Crosswalk Particulates'!$D:$D,0))</f>
        <v>0</v>
      </c>
      <c r="H4774" s="50">
        <f t="shared" si="74"/>
        <v>0</v>
      </c>
    </row>
    <row r="4775" spans="1:8" hidden="1">
      <c r="A4775" s="31" t="s">
        <v>2475</v>
      </c>
      <c r="B4775" s="31" t="s">
        <v>2664</v>
      </c>
      <c r="C4775" s="31" t="s">
        <v>2406</v>
      </c>
      <c r="D4775" s="41">
        <v>1.1299650229010001</v>
      </c>
      <c r="E4775" s="31" t="s">
        <v>2407</v>
      </c>
      <c r="F4775" s="35" t="str">
        <f>INDEX('Crosswalk Particulates'!$B:$B,MATCH('2017 EPA Data'!A4775,'Crosswalk Particulates'!$A:$A,0))</f>
        <v>process-other-industry</v>
      </c>
      <c r="G4775" s="39">
        <f>INDEX('Crosswalk Particulates'!$E:$E,MATCH('2017 EPA Data'!$B4775,'Crosswalk Particulates'!$D:$D,0))</f>
        <v>0</v>
      </c>
      <c r="H4775" s="50">
        <f t="shared" si="74"/>
        <v>0</v>
      </c>
    </row>
    <row r="4776" spans="1:8" hidden="1">
      <c r="A4776" s="31" t="s">
        <v>2448</v>
      </c>
      <c r="B4776" s="31" t="s">
        <v>2653</v>
      </c>
      <c r="C4776" s="31" t="s">
        <v>2406</v>
      </c>
      <c r="D4776" s="41">
        <v>1.1260844000000001</v>
      </c>
      <c r="E4776" s="31" t="s">
        <v>2407</v>
      </c>
      <c r="F4776" s="35" t="str">
        <f>INDEX('Crosswalk Particulates'!$B:$B,MATCH('2017 EPA Data'!A4776,'Crosswalk Particulates'!$A:$A,0))</f>
        <v>process-waste-industry</v>
      </c>
      <c r="G4776" s="39">
        <f>INDEX('Crosswalk Particulates'!$E:$E,MATCH('2017 EPA Data'!$B4776,'Crosswalk Particulates'!$D:$D,0))</f>
        <v>0</v>
      </c>
      <c r="H4776" s="50">
        <f t="shared" si="74"/>
        <v>0</v>
      </c>
    </row>
    <row r="4777" spans="1:8" hidden="1">
      <c r="A4777" s="31" t="s">
        <v>2440</v>
      </c>
      <c r="B4777" s="31" t="s">
        <v>2664</v>
      </c>
      <c r="C4777" s="31" t="s">
        <v>2406</v>
      </c>
      <c r="D4777" s="41">
        <v>1.1260643084156048</v>
      </c>
      <c r="E4777" s="31" t="s">
        <v>2407</v>
      </c>
      <c r="F4777" s="35" t="str">
        <f>INDEX('Crosswalk Particulates'!$B:$B,MATCH('2017 EPA Data'!A4777,'Crosswalk Particulates'!$A:$A,0))</f>
        <v>industry-fuel-natural gas</v>
      </c>
      <c r="G4777" s="39">
        <f>INDEX('Crosswalk Particulates'!$E:$E,MATCH('2017 EPA Data'!$B4777,'Crosswalk Particulates'!$D:$D,0))</f>
        <v>0</v>
      </c>
      <c r="H4777" s="50">
        <f t="shared" si="74"/>
        <v>0</v>
      </c>
    </row>
    <row r="4778" spans="1:8" hidden="1">
      <c r="A4778" s="31" t="s">
        <v>2436</v>
      </c>
      <c r="B4778" s="31" t="s">
        <v>2541</v>
      </c>
      <c r="C4778" s="31" t="s">
        <v>2406</v>
      </c>
      <c r="D4778" s="41">
        <v>1.1258916000000001</v>
      </c>
      <c r="E4778" s="31" t="s">
        <v>2407</v>
      </c>
      <c r="F4778" s="35" t="str">
        <f>INDEX('Crosswalk Particulates'!$B:$B,MATCH('2017 EPA Data'!A4778,'Crosswalk Particulates'!$A:$A,0))</f>
        <v>process-other-industry</v>
      </c>
      <c r="G4778" s="39">
        <f>INDEX('Crosswalk Particulates'!$E:$E,MATCH('2017 EPA Data'!$B4778,'Crosswalk Particulates'!$D:$D,0))</f>
        <v>0</v>
      </c>
      <c r="H4778" s="50">
        <f t="shared" si="74"/>
        <v>0</v>
      </c>
    </row>
    <row r="4779" spans="1:8" hidden="1">
      <c r="A4779" s="31" t="s">
        <v>2473</v>
      </c>
      <c r="B4779" s="31" t="s">
        <v>2514</v>
      </c>
      <c r="C4779" s="31" t="s">
        <v>2406</v>
      </c>
      <c r="D4779" s="41">
        <v>1.1165681207039999</v>
      </c>
      <c r="E4779" s="31" t="s">
        <v>2407</v>
      </c>
      <c r="F4779" s="35" t="str">
        <f>INDEX('Crosswalk Particulates'!$B:$B,MATCH('2017 EPA Data'!A4779,'Crosswalk Particulates'!$A:$A,0))</f>
        <v>Electricity Sector</v>
      </c>
      <c r="G4779" s="39">
        <f>INDEX('Crosswalk Particulates'!$E:$E,MATCH('2017 EPA Data'!$B4779,'Crosswalk Particulates'!$D:$D,0))</f>
        <v>0</v>
      </c>
      <c r="H4779" s="50">
        <f t="shared" si="74"/>
        <v>0</v>
      </c>
    </row>
    <row r="4780" spans="1:8" hidden="1">
      <c r="A4780" s="31" t="s">
        <v>2471</v>
      </c>
      <c r="B4780" s="31" t="s">
        <v>2530</v>
      </c>
      <c r="C4780" s="31" t="s">
        <v>2406</v>
      </c>
      <c r="D4780" s="41">
        <v>1.1026262</v>
      </c>
      <c r="E4780" s="31" t="s">
        <v>2407</v>
      </c>
      <c r="F4780" s="35" t="str">
        <f>INDEX('Crosswalk Particulates'!$B:$B,MATCH('2017 EPA Data'!A4780,'Crosswalk Particulates'!$A:$A,0))</f>
        <v>Commercial Buildings Sector</v>
      </c>
      <c r="G4780" s="39">
        <f>INDEX('Crosswalk Particulates'!$E:$E,MATCH('2017 EPA Data'!$B4780,'Crosswalk Particulates'!$D:$D,0))</f>
        <v>0</v>
      </c>
      <c r="H4780" s="50">
        <f t="shared" si="74"/>
        <v>0</v>
      </c>
    </row>
    <row r="4781" spans="1:8" hidden="1">
      <c r="A4781" s="31" t="s">
        <v>2489</v>
      </c>
      <c r="B4781" s="31" t="s">
        <v>2594</v>
      </c>
      <c r="C4781" s="31" t="s">
        <v>2406</v>
      </c>
      <c r="D4781" s="41">
        <v>1.1000000000000001</v>
      </c>
      <c r="E4781" s="31" t="s">
        <v>2407</v>
      </c>
      <c r="F4781" s="35" t="str">
        <f>INDEX('Crosswalk Particulates'!$B:$B,MATCH('2017 EPA Data'!A4781,'Crosswalk Particulates'!$A:$A,0))</f>
        <v>industry-fuel-biomass</v>
      </c>
      <c r="G4781" s="39">
        <f>INDEX('Crosswalk Particulates'!$E:$E,MATCH('2017 EPA Data'!$B4781,'Crosswalk Particulates'!$D:$D,0))</f>
        <v>0</v>
      </c>
      <c r="H4781" s="50">
        <f t="shared" si="74"/>
        <v>0</v>
      </c>
    </row>
    <row r="4782" spans="1:8" hidden="1">
      <c r="A4782" s="31" t="s">
        <v>2520</v>
      </c>
      <c r="B4782" s="31" t="s">
        <v>2526</v>
      </c>
      <c r="C4782" s="31" t="s">
        <v>2406</v>
      </c>
      <c r="D4782" s="41">
        <v>1.0970906674750001</v>
      </c>
      <c r="E4782" s="31" t="s">
        <v>2407</v>
      </c>
      <c r="F4782" s="35" t="str">
        <f>INDEX('Crosswalk Particulates'!$B:$B,MATCH('2017 EPA Data'!A4782,'Crosswalk Particulates'!$A:$A,0))</f>
        <v>Residential Buildings Sector</v>
      </c>
      <c r="G4782" s="39">
        <f>INDEX('Crosswalk Particulates'!$E:$E,MATCH('2017 EPA Data'!$B4782,'Crosswalk Particulates'!$D:$D,0))</f>
        <v>0</v>
      </c>
      <c r="H4782" s="50">
        <f t="shared" si="74"/>
        <v>0</v>
      </c>
    </row>
    <row r="4783" spans="1:8" hidden="1">
      <c r="A4783" s="31" t="s">
        <v>2474</v>
      </c>
      <c r="B4783" s="31" t="s">
        <v>2579</v>
      </c>
      <c r="C4783" s="31" t="s">
        <v>2406</v>
      </c>
      <c r="D4783" s="41">
        <v>1.0900000000000001</v>
      </c>
      <c r="E4783" s="31" t="s">
        <v>2407</v>
      </c>
      <c r="F4783" s="35" t="str">
        <f>INDEX('Crosswalk Particulates'!$B:$B,MATCH('2017 EPA Data'!A4783,'Crosswalk Particulates'!$A:$A,0))</f>
        <v>process-other-industry</v>
      </c>
      <c r="G4783" s="39">
        <f>INDEX('Crosswalk Particulates'!$E:$E,MATCH('2017 EPA Data'!$B4783,'Crosswalk Particulates'!$D:$D,0))</f>
        <v>0</v>
      </c>
      <c r="H4783" s="50">
        <f t="shared" si="74"/>
        <v>0</v>
      </c>
    </row>
    <row r="4784" spans="1:8" hidden="1">
      <c r="A4784" s="31" t="s">
        <v>2558</v>
      </c>
      <c r="B4784" s="31" t="s">
        <v>2465</v>
      </c>
      <c r="C4784" s="31" t="s">
        <v>2406</v>
      </c>
      <c r="D4784" s="41">
        <v>1.08351862</v>
      </c>
      <c r="E4784" s="31" t="s">
        <v>2407</v>
      </c>
      <c r="F4784" s="35" t="str">
        <f>INDEX('Crosswalk Particulates'!$B:$B,MATCH('2017 EPA Data'!A4784,'Crosswalk Particulates'!$A:$A,0))</f>
        <v>Commercial Buildings Sector</v>
      </c>
      <c r="G4784" s="39">
        <f>INDEX('Crosswalk Particulates'!$E:$E,MATCH('2017 EPA Data'!$B4784,'Crosswalk Particulates'!$D:$D,0))</f>
        <v>0</v>
      </c>
      <c r="H4784" s="50">
        <f t="shared" si="74"/>
        <v>0</v>
      </c>
    </row>
    <row r="4785" spans="1:8" hidden="1">
      <c r="A4785" s="31" t="s">
        <v>2419</v>
      </c>
      <c r="B4785" s="31" t="s">
        <v>2559</v>
      </c>
      <c r="C4785" s="31" t="s">
        <v>2406</v>
      </c>
      <c r="D4785" s="41">
        <v>1.0707625584523954</v>
      </c>
      <c r="E4785" s="31" t="s">
        <v>2407</v>
      </c>
      <c r="F4785" s="35" t="str">
        <f>INDEX('Crosswalk Particulates'!$B:$B,MATCH('2017 EPA Data'!A4785,'Crosswalk Particulates'!$A:$A,0))</f>
        <v>process-other-industry</v>
      </c>
      <c r="G4785" s="39">
        <f>INDEX('Crosswalk Particulates'!$E:$E,MATCH('2017 EPA Data'!$B4785,'Crosswalk Particulates'!$D:$D,0))</f>
        <v>0</v>
      </c>
      <c r="H4785" s="50">
        <f t="shared" si="74"/>
        <v>0</v>
      </c>
    </row>
    <row r="4786" spans="1:8" hidden="1">
      <c r="A4786" s="31" t="s">
        <v>2442</v>
      </c>
      <c r="B4786" s="31" t="s">
        <v>2557</v>
      </c>
      <c r="C4786" s="31" t="s">
        <v>2406</v>
      </c>
      <c r="D4786" s="41">
        <v>1.0689165300000001</v>
      </c>
      <c r="E4786" s="31" t="s">
        <v>2407</v>
      </c>
      <c r="F4786" s="35" t="str">
        <f>INDEX('Crosswalk Particulates'!$B:$B,MATCH('2017 EPA Data'!A4786,'Crosswalk Particulates'!$A:$A,0))</f>
        <v>process-other-industry</v>
      </c>
      <c r="G4786" s="39">
        <f>INDEX('Crosswalk Particulates'!$E:$E,MATCH('2017 EPA Data'!$B4786,'Crosswalk Particulates'!$D:$D,0))</f>
        <v>0</v>
      </c>
      <c r="H4786" s="50">
        <f t="shared" si="74"/>
        <v>0</v>
      </c>
    </row>
    <row r="4787" spans="1:8" hidden="1">
      <c r="A4787" s="31" t="s">
        <v>2536</v>
      </c>
      <c r="B4787" s="31" t="s">
        <v>2608</v>
      </c>
      <c r="C4787" s="31" t="s">
        <v>2406</v>
      </c>
      <c r="D4787" s="41">
        <v>1.0660000000000001</v>
      </c>
      <c r="E4787" s="31" t="s">
        <v>2407</v>
      </c>
      <c r="F4787" s="35" t="str">
        <f>INDEX('Crosswalk Particulates'!$B:$B,MATCH('2017 EPA Data'!A4787,'Crosswalk Particulates'!$A:$A,0))</f>
        <v>process-mining-industry</v>
      </c>
      <c r="G4787" s="39">
        <f>INDEX('Crosswalk Particulates'!$E:$E,MATCH('2017 EPA Data'!$B4787,'Crosswalk Particulates'!$D:$D,0))</f>
        <v>0</v>
      </c>
      <c r="H4787" s="50">
        <f t="shared" si="74"/>
        <v>0</v>
      </c>
    </row>
    <row r="4788" spans="1:8" hidden="1">
      <c r="A4788" s="31" t="s">
        <v>2521</v>
      </c>
      <c r="B4788" s="31" t="s">
        <v>2634</v>
      </c>
      <c r="C4788" s="31" t="s">
        <v>2406</v>
      </c>
      <c r="D4788" s="41">
        <v>1.0639799999999999</v>
      </c>
      <c r="E4788" s="31" t="s">
        <v>2407</v>
      </c>
      <c r="F4788" s="35" t="str">
        <f>INDEX('Crosswalk Particulates'!$B:$B,MATCH('2017 EPA Data'!A4788,'Crosswalk Particulates'!$A:$A,0))</f>
        <v>industry-fuel-other</v>
      </c>
      <c r="G4788" s="39">
        <f>INDEX('Crosswalk Particulates'!$E:$E,MATCH('2017 EPA Data'!$B4788,'Crosswalk Particulates'!$D:$D,0))</f>
        <v>0</v>
      </c>
      <c r="H4788" s="50">
        <f t="shared" si="74"/>
        <v>0</v>
      </c>
    </row>
    <row r="4789" spans="1:8" hidden="1">
      <c r="A4789" s="31" t="s">
        <v>2448</v>
      </c>
      <c r="B4789" s="31" t="s">
        <v>2570</v>
      </c>
      <c r="C4789" s="31" t="s">
        <v>2406</v>
      </c>
      <c r="D4789" s="41">
        <v>1.0604072</v>
      </c>
      <c r="E4789" s="31" t="s">
        <v>2407</v>
      </c>
      <c r="F4789" s="35" t="str">
        <f>INDEX('Crosswalk Particulates'!$B:$B,MATCH('2017 EPA Data'!A4789,'Crosswalk Particulates'!$A:$A,0))</f>
        <v>process-waste-industry</v>
      </c>
      <c r="G4789" s="39">
        <f>INDEX('Crosswalk Particulates'!$E:$E,MATCH('2017 EPA Data'!$B4789,'Crosswalk Particulates'!$D:$D,0))</f>
        <v>0</v>
      </c>
      <c r="H4789" s="50">
        <f t="shared" si="74"/>
        <v>0</v>
      </c>
    </row>
    <row r="4790" spans="1:8" hidden="1">
      <c r="A4790" s="31" t="s">
        <v>2419</v>
      </c>
      <c r="B4790" s="31" t="s">
        <v>2642</v>
      </c>
      <c r="D4790" s="41">
        <v>1.053628395444</v>
      </c>
      <c r="E4790" s="31" t="s">
        <v>2411</v>
      </c>
      <c r="F4790" s="35" t="str">
        <f>INDEX('Crosswalk Particulates'!$B:$B,MATCH('2017 EPA Data'!A4790,'Crosswalk Particulates'!$A:$A,0))</f>
        <v>process-other-industry</v>
      </c>
      <c r="G4790" s="39">
        <f>INDEX('Crosswalk Particulates'!$E:$E,MATCH('2017 EPA Data'!$B4790,'Crosswalk Particulates'!$D:$D,0))</f>
        <v>0</v>
      </c>
      <c r="H4790" s="50">
        <f t="shared" si="74"/>
        <v>955836.73870689748</v>
      </c>
    </row>
    <row r="4791" spans="1:8" hidden="1">
      <c r="A4791" s="31" t="s">
        <v>2484</v>
      </c>
      <c r="B4791" s="31" t="s">
        <v>2594</v>
      </c>
      <c r="C4791" s="31" t="s">
        <v>2406</v>
      </c>
      <c r="D4791" s="41">
        <v>1.0516840000000001</v>
      </c>
      <c r="E4791" s="31" t="s">
        <v>2407</v>
      </c>
      <c r="F4791" s="35" t="str">
        <f>INDEX('Crosswalk Particulates'!$B:$B,MATCH('2017 EPA Data'!A4791,'Crosswalk Particulates'!$A:$A,0))</f>
        <v>process-other-industry</v>
      </c>
      <c r="G4791" s="39">
        <f>INDEX('Crosswalk Particulates'!$E:$E,MATCH('2017 EPA Data'!$B4791,'Crosswalk Particulates'!$D:$D,0))</f>
        <v>0</v>
      </c>
      <c r="H4791" s="50">
        <f t="shared" si="74"/>
        <v>0</v>
      </c>
    </row>
    <row r="4792" spans="1:8" hidden="1">
      <c r="A4792" s="31" t="s">
        <v>2454</v>
      </c>
      <c r="B4792" s="31" t="s">
        <v>2664</v>
      </c>
      <c r="C4792" s="31" t="s">
        <v>2406</v>
      </c>
      <c r="D4792" s="41">
        <v>1.04658384</v>
      </c>
      <c r="E4792" s="31" t="s">
        <v>2407</v>
      </c>
      <c r="F4792" s="35" t="str">
        <f>INDEX('Crosswalk Particulates'!$B:$B,MATCH('2017 EPA Data'!A4792,'Crosswalk Particulates'!$A:$A,0))</f>
        <v>Electricity Sector</v>
      </c>
      <c r="G4792" s="39">
        <f>INDEX('Crosswalk Particulates'!$E:$E,MATCH('2017 EPA Data'!$B4792,'Crosswalk Particulates'!$D:$D,0))</f>
        <v>0</v>
      </c>
      <c r="H4792" s="50">
        <f t="shared" si="74"/>
        <v>0</v>
      </c>
    </row>
    <row r="4793" spans="1:8" hidden="1">
      <c r="A4793" s="31" t="s">
        <v>2489</v>
      </c>
      <c r="B4793" s="31" t="s">
        <v>2568</v>
      </c>
      <c r="C4793" s="31" t="s">
        <v>2406</v>
      </c>
      <c r="D4793" s="41">
        <v>1.0383617999999999</v>
      </c>
      <c r="E4793" s="31" t="s">
        <v>2407</v>
      </c>
      <c r="F4793" s="35" t="str">
        <f>INDEX('Crosswalk Particulates'!$B:$B,MATCH('2017 EPA Data'!A4793,'Crosswalk Particulates'!$A:$A,0))</f>
        <v>industry-fuel-biomass</v>
      </c>
      <c r="G4793" s="39">
        <f>INDEX('Crosswalk Particulates'!$E:$E,MATCH('2017 EPA Data'!$B4793,'Crosswalk Particulates'!$D:$D,0))</f>
        <v>0</v>
      </c>
      <c r="H4793" s="50">
        <f t="shared" si="74"/>
        <v>0</v>
      </c>
    </row>
    <row r="4794" spans="1:8" hidden="1">
      <c r="A4794" s="31" t="s">
        <v>2442</v>
      </c>
      <c r="B4794" s="31" t="s">
        <v>2607</v>
      </c>
      <c r="C4794" s="31" t="s">
        <v>2406</v>
      </c>
      <c r="D4794" s="41">
        <v>1.038</v>
      </c>
      <c r="E4794" s="31" t="s">
        <v>2407</v>
      </c>
      <c r="F4794" s="35" t="str">
        <f>INDEX('Crosswalk Particulates'!$B:$B,MATCH('2017 EPA Data'!A4794,'Crosswalk Particulates'!$A:$A,0))</f>
        <v>process-other-industry</v>
      </c>
      <c r="G4794" s="39">
        <f>INDEX('Crosswalk Particulates'!$E:$E,MATCH('2017 EPA Data'!$B4794,'Crosswalk Particulates'!$D:$D,0))</f>
        <v>0</v>
      </c>
      <c r="H4794" s="50">
        <f t="shared" si="74"/>
        <v>0</v>
      </c>
    </row>
    <row r="4795" spans="1:8" hidden="1">
      <c r="A4795" s="31" t="s">
        <v>2518</v>
      </c>
      <c r="B4795" s="31" t="s">
        <v>2634</v>
      </c>
      <c r="C4795" s="31" t="s">
        <v>2406</v>
      </c>
      <c r="D4795" s="41">
        <v>1.0275175000000001</v>
      </c>
      <c r="E4795" s="31" t="s">
        <v>2407</v>
      </c>
      <c r="F4795" s="35" t="str">
        <f>INDEX('Crosswalk Particulates'!$B:$B,MATCH('2017 EPA Data'!A4795,'Crosswalk Particulates'!$A:$A,0))</f>
        <v>industry-fuel-oil</v>
      </c>
      <c r="G4795" s="39">
        <f>INDEX('Crosswalk Particulates'!$E:$E,MATCH('2017 EPA Data'!$B4795,'Crosswalk Particulates'!$D:$D,0))</f>
        <v>0</v>
      </c>
      <c r="H4795" s="50">
        <f t="shared" si="74"/>
        <v>0</v>
      </c>
    </row>
    <row r="4796" spans="1:8" hidden="1">
      <c r="A4796" s="31" t="s">
        <v>2408</v>
      </c>
      <c r="B4796" s="31" t="s">
        <v>2693</v>
      </c>
      <c r="C4796" s="31" t="s">
        <v>2406</v>
      </c>
      <c r="D4796" s="41">
        <v>1.0263305</v>
      </c>
      <c r="E4796" s="31" t="s">
        <v>2407</v>
      </c>
      <c r="F4796" s="35" t="str">
        <f>INDEX('Crosswalk Particulates'!$B:$B,MATCH('2017 EPA Data'!A4796,'Crosswalk Particulates'!$A:$A,0))</f>
        <v>process-other-industry</v>
      </c>
      <c r="G4796" s="39">
        <f>INDEX('Crosswalk Particulates'!$E:$E,MATCH('2017 EPA Data'!$B4796,'Crosswalk Particulates'!$D:$D,0))</f>
        <v>0</v>
      </c>
      <c r="H4796" s="50">
        <f t="shared" si="74"/>
        <v>0</v>
      </c>
    </row>
    <row r="4797" spans="1:8" hidden="1">
      <c r="A4797" s="31" t="s">
        <v>2448</v>
      </c>
      <c r="B4797" s="31" t="s">
        <v>2681</v>
      </c>
      <c r="C4797" s="31" t="s">
        <v>2406</v>
      </c>
      <c r="D4797" s="41">
        <v>1.0124</v>
      </c>
      <c r="E4797" s="31" t="s">
        <v>2407</v>
      </c>
      <c r="F4797" s="35" t="str">
        <f>INDEX('Crosswalk Particulates'!$B:$B,MATCH('2017 EPA Data'!A4797,'Crosswalk Particulates'!$A:$A,0))</f>
        <v>process-waste-industry</v>
      </c>
      <c r="G4797" s="39">
        <f>INDEX('Crosswalk Particulates'!$E:$E,MATCH('2017 EPA Data'!$B4797,'Crosswalk Particulates'!$D:$D,0))</f>
        <v>0</v>
      </c>
      <c r="H4797" s="50">
        <f t="shared" si="74"/>
        <v>0</v>
      </c>
    </row>
    <row r="4798" spans="1:8" hidden="1">
      <c r="A4798" s="31" t="s">
        <v>2536</v>
      </c>
      <c r="B4798" s="31" t="s">
        <v>2500</v>
      </c>
      <c r="C4798" s="31" t="s">
        <v>2406</v>
      </c>
      <c r="D4798" s="41">
        <v>1.004</v>
      </c>
      <c r="E4798" s="31" t="s">
        <v>2407</v>
      </c>
      <c r="F4798" s="35" t="str">
        <f>INDEX('Crosswalk Particulates'!$B:$B,MATCH('2017 EPA Data'!A4798,'Crosswalk Particulates'!$A:$A,0))</f>
        <v>process-mining-industry</v>
      </c>
      <c r="G4798" s="39">
        <f>INDEX('Crosswalk Particulates'!$E:$E,MATCH('2017 EPA Data'!$B4798,'Crosswalk Particulates'!$D:$D,0))</f>
        <v>0</v>
      </c>
      <c r="H4798" s="50">
        <f t="shared" si="74"/>
        <v>0</v>
      </c>
    </row>
    <row r="4799" spans="1:8" hidden="1">
      <c r="A4799" s="31" t="s">
        <v>2481</v>
      </c>
      <c r="B4799" s="31" t="s">
        <v>2541</v>
      </c>
      <c r="C4799" s="31" t="s">
        <v>2406</v>
      </c>
      <c r="D4799" s="41">
        <v>1.0026280000000001</v>
      </c>
      <c r="E4799" s="31" t="s">
        <v>2407</v>
      </c>
      <c r="F4799" s="35" t="str">
        <f>INDEX('Crosswalk Particulates'!$B:$B,MATCH('2017 EPA Data'!A4799,'Crosswalk Particulates'!$A:$A,0))</f>
        <v>process-ngps-industry</v>
      </c>
      <c r="G4799" s="39">
        <f>INDEX('Crosswalk Particulates'!$E:$E,MATCH('2017 EPA Data'!$B4799,'Crosswalk Particulates'!$D:$D,0))</f>
        <v>0</v>
      </c>
      <c r="H4799" s="50">
        <f t="shared" si="74"/>
        <v>0</v>
      </c>
    </row>
    <row r="4800" spans="1:8" hidden="1">
      <c r="A4800" s="31" t="s">
        <v>2448</v>
      </c>
      <c r="B4800" s="31" t="s">
        <v>2591</v>
      </c>
      <c r="C4800" s="31" t="s">
        <v>2406</v>
      </c>
      <c r="D4800" s="41">
        <v>1.0002580000000001</v>
      </c>
      <c r="E4800" s="31" t="s">
        <v>2407</v>
      </c>
      <c r="F4800" s="35" t="str">
        <f>INDEX('Crosswalk Particulates'!$B:$B,MATCH('2017 EPA Data'!A4800,'Crosswalk Particulates'!$A:$A,0))</f>
        <v>process-waste-industry</v>
      </c>
      <c r="G4800" s="39">
        <f>INDEX('Crosswalk Particulates'!$E:$E,MATCH('2017 EPA Data'!$B4800,'Crosswalk Particulates'!$D:$D,0))</f>
        <v>0</v>
      </c>
      <c r="H4800" s="50">
        <f t="shared" si="74"/>
        <v>0</v>
      </c>
    </row>
    <row r="4801" spans="1:8" hidden="1">
      <c r="A4801" s="31" t="s">
        <v>2475</v>
      </c>
      <c r="B4801" s="31" t="s">
        <v>2677</v>
      </c>
      <c r="C4801" s="31" t="s">
        <v>2406</v>
      </c>
      <c r="D4801" s="41">
        <v>1</v>
      </c>
      <c r="E4801" s="31" t="s">
        <v>2407</v>
      </c>
      <c r="F4801" s="35" t="str">
        <f>INDEX('Crosswalk Particulates'!$B:$B,MATCH('2017 EPA Data'!A4801,'Crosswalk Particulates'!$A:$A,0))</f>
        <v>process-other-industry</v>
      </c>
      <c r="G4801" s="39">
        <f>INDEX('Crosswalk Particulates'!$E:$E,MATCH('2017 EPA Data'!$B4801,'Crosswalk Particulates'!$D:$D,0))</f>
        <v>0</v>
      </c>
      <c r="H4801" s="50">
        <f t="shared" si="74"/>
        <v>0</v>
      </c>
    </row>
    <row r="4802" spans="1:8" hidden="1">
      <c r="A4802" s="31" t="s">
        <v>2518</v>
      </c>
      <c r="B4802" s="31" t="s">
        <v>2677</v>
      </c>
      <c r="C4802" s="31" t="s">
        <v>2406</v>
      </c>
      <c r="D4802" s="41">
        <v>1</v>
      </c>
      <c r="E4802" s="31" t="s">
        <v>2407</v>
      </c>
      <c r="F4802" s="35" t="str">
        <f>INDEX('Crosswalk Particulates'!$B:$B,MATCH('2017 EPA Data'!A4802,'Crosswalk Particulates'!$A:$A,0))</f>
        <v>industry-fuel-oil</v>
      </c>
      <c r="G4802" s="39">
        <f>INDEX('Crosswalk Particulates'!$E:$E,MATCH('2017 EPA Data'!$B4802,'Crosswalk Particulates'!$D:$D,0))</f>
        <v>0</v>
      </c>
      <c r="H4802" s="50">
        <f t="shared" si="74"/>
        <v>0</v>
      </c>
    </row>
    <row r="4803" spans="1:8" hidden="1">
      <c r="A4803" s="31" t="s">
        <v>2507</v>
      </c>
      <c r="B4803" s="31" t="s">
        <v>2426</v>
      </c>
      <c r="C4803" s="31" t="s">
        <v>2406</v>
      </c>
      <c r="D4803" s="41">
        <v>1</v>
      </c>
      <c r="E4803" s="31" t="s">
        <v>2407</v>
      </c>
      <c r="F4803" s="35" t="str">
        <f>INDEX('Crosswalk Particulates'!$B:$B,MATCH('2017 EPA Data'!A4803,'Crosswalk Particulates'!$A:$A,0))</f>
        <v>Other-EPA</v>
      </c>
      <c r="G4803" s="39">
        <f>INDEX('Crosswalk Particulates'!$E:$E,MATCH('2017 EPA Data'!$B4803,'Crosswalk Particulates'!$D:$D,0))</f>
        <v>0</v>
      </c>
      <c r="H4803" s="50">
        <f t="shared" si="74"/>
        <v>0</v>
      </c>
    </row>
    <row r="4804" spans="1:8" hidden="1">
      <c r="A4804" s="31" t="s">
        <v>2435</v>
      </c>
      <c r="B4804" s="31" t="s">
        <v>2456</v>
      </c>
      <c r="C4804" s="31" t="s">
        <v>2406</v>
      </c>
      <c r="D4804" s="41">
        <v>1</v>
      </c>
      <c r="E4804" s="31" t="s">
        <v>2407</v>
      </c>
      <c r="F4804" s="35" t="str">
        <f>INDEX('Crosswalk Particulates'!$B:$B,MATCH('2017 EPA Data'!A4804,'Crosswalk Particulates'!$A:$A,0))</f>
        <v>process-other-industry</v>
      </c>
      <c r="G4804" s="39">
        <f>INDEX('Crosswalk Particulates'!$E:$E,MATCH('2017 EPA Data'!$B4804,'Crosswalk Particulates'!$D:$D,0))</f>
        <v>0</v>
      </c>
      <c r="H4804" s="50">
        <f t="shared" ref="H4804:H4867" si="75">IF(E4804="TON",D4804/metricton_to_shortton,0)*10^6</f>
        <v>0</v>
      </c>
    </row>
    <row r="4805" spans="1:8" hidden="1">
      <c r="A4805" s="31" t="s">
        <v>2427</v>
      </c>
      <c r="B4805" s="31" t="s">
        <v>2570</v>
      </c>
      <c r="C4805" s="31" t="s">
        <v>2406</v>
      </c>
      <c r="D4805" s="41">
        <v>1</v>
      </c>
      <c r="E4805" s="31" t="s">
        <v>2407</v>
      </c>
      <c r="F4805" s="35" t="str">
        <f>INDEX('Crosswalk Particulates'!$B:$B,MATCH('2017 EPA Data'!A4805,'Crosswalk Particulates'!$A:$A,0))</f>
        <v>process-other-industry</v>
      </c>
      <c r="G4805" s="39">
        <f>INDEX('Crosswalk Particulates'!$E:$E,MATCH('2017 EPA Data'!$B4805,'Crosswalk Particulates'!$D:$D,0))</f>
        <v>0</v>
      </c>
      <c r="H4805" s="50">
        <f t="shared" si="75"/>
        <v>0</v>
      </c>
    </row>
    <row r="4806" spans="1:8" hidden="1">
      <c r="A4806" s="31" t="s">
        <v>2518</v>
      </c>
      <c r="B4806" s="31" t="s">
        <v>2573</v>
      </c>
      <c r="C4806" s="31" t="s">
        <v>2406</v>
      </c>
      <c r="D4806" s="41">
        <v>1</v>
      </c>
      <c r="E4806" s="31" t="s">
        <v>2407</v>
      </c>
      <c r="F4806" s="35" t="str">
        <f>INDEX('Crosswalk Particulates'!$B:$B,MATCH('2017 EPA Data'!A4806,'Crosswalk Particulates'!$A:$A,0))</f>
        <v>industry-fuel-oil</v>
      </c>
      <c r="G4806" s="39">
        <f>INDEX('Crosswalk Particulates'!$E:$E,MATCH('2017 EPA Data'!$B4806,'Crosswalk Particulates'!$D:$D,0))</f>
        <v>0</v>
      </c>
      <c r="H4806" s="50">
        <f t="shared" si="75"/>
        <v>0</v>
      </c>
    </row>
    <row r="4807" spans="1:8" hidden="1">
      <c r="A4807" s="31" t="s">
        <v>2475</v>
      </c>
      <c r="B4807" s="31" t="s">
        <v>2639</v>
      </c>
      <c r="C4807" s="31" t="s">
        <v>2406</v>
      </c>
      <c r="D4807" s="41">
        <v>1</v>
      </c>
      <c r="E4807" s="31" t="s">
        <v>2407</v>
      </c>
      <c r="F4807" s="35" t="str">
        <f>INDEX('Crosswalk Particulates'!$B:$B,MATCH('2017 EPA Data'!A4807,'Crosswalk Particulates'!$A:$A,0))</f>
        <v>process-other-industry</v>
      </c>
      <c r="G4807" s="39">
        <f>INDEX('Crosswalk Particulates'!$E:$E,MATCH('2017 EPA Data'!$B4807,'Crosswalk Particulates'!$D:$D,0))</f>
        <v>0</v>
      </c>
      <c r="H4807" s="50">
        <f t="shared" si="75"/>
        <v>0</v>
      </c>
    </row>
    <row r="4808" spans="1:8" hidden="1">
      <c r="A4808" s="31" t="s">
        <v>2518</v>
      </c>
      <c r="B4808" s="31" t="s">
        <v>2680</v>
      </c>
      <c r="C4808" s="31" t="s">
        <v>2406</v>
      </c>
      <c r="D4808" s="41">
        <v>1</v>
      </c>
      <c r="E4808" s="31" t="s">
        <v>2407</v>
      </c>
      <c r="F4808" s="35" t="str">
        <f>INDEX('Crosswalk Particulates'!$B:$B,MATCH('2017 EPA Data'!A4808,'Crosswalk Particulates'!$A:$A,0))</f>
        <v>industry-fuel-oil</v>
      </c>
      <c r="G4808" s="39">
        <f>INDEX('Crosswalk Particulates'!$E:$E,MATCH('2017 EPA Data'!$B4808,'Crosswalk Particulates'!$D:$D,0))</f>
        <v>0</v>
      </c>
      <c r="H4808" s="50">
        <f t="shared" si="75"/>
        <v>0</v>
      </c>
    </row>
    <row r="4809" spans="1:8" hidden="1">
      <c r="A4809" s="31" t="s">
        <v>2518</v>
      </c>
      <c r="B4809" s="31" t="s">
        <v>2645</v>
      </c>
      <c r="C4809" s="31" t="s">
        <v>2406</v>
      </c>
      <c r="D4809" s="41">
        <v>1</v>
      </c>
      <c r="E4809" s="31" t="s">
        <v>2407</v>
      </c>
      <c r="F4809" s="35" t="str">
        <f>INDEX('Crosswalk Particulates'!$B:$B,MATCH('2017 EPA Data'!A4809,'Crosswalk Particulates'!$A:$A,0))</f>
        <v>industry-fuel-oil</v>
      </c>
      <c r="G4809" s="39">
        <f>INDEX('Crosswalk Particulates'!$E:$E,MATCH('2017 EPA Data'!$B4809,'Crosswalk Particulates'!$D:$D,0))</f>
        <v>0</v>
      </c>
      <c r="H4809" s="50">
        <f t="shared" si="75"/>
        <v>0</v>
      </c>
    </row>
    <row r="4810" spans="1:8" hidden="1">
      <c r="A4810" s="31" t="s">
        <v>2496</v>
      </c>
      <c r="B4810" s="31" t="s">
        <v>2639</v>
      </c>
      <c r="C4810" s="31" t="s">
        <v>2406</v>
      </c>
      <c r="D4810" s="41">
        <v>1</v>
      </c>
      <c r="E4810" s="31" t="s">
        <v>2407</v>
      </c>
      <c r="F4810" s="35" t="str">
        <f>INDEX('Crosswalk Particulates'!$B:$B,MATCH('2017 EPA Data'!A4810,'Crosswalk Particulates'!$A:$A,0))</f>
        <v>process-cement-industry</v>
      </c>
      <c r="G4810" s="39">
        <f>INDEX('Crosswalk Particulates'!$E:$E,MATCH('2017 EPA Data'!$B4810,'Crosswalk Particulates'!$D:$D,0))</f>
        <v>0</v>
      </c>
      <c r="H4810" s="50">
        <f t="shared" si="75"/>
        <v>0</v>
      </c>
    </row>
    <row r="4811" spans="1:8" hidden="1">
      <c r="A4811" s="31" t="s">
        <v>2440</v>
      </c>
      <c r="B4811" s="31" t="s">
        <v>2691</v>
      </c>
      <c r="C4811" s="31" t="s">
        <v>2406</v>
      </c>
      <c r="D4811" s="41">
        <v>1</v>
      </c>
      <c r="E4811" s="31" t="s">
        <v>2407</v>
      </c>
      <c r="F4811" s="35" t="str">
        <f>INDEX('Crosswalk Particulates'!$B:$B,MATCH('2017 EPA Data'!A4811,'Crosswalk Particulates'!$A:$A,0))</f>
        <v>industry-fuel-natural gas</v>
      </c>
      <c r="G4811" s="39">
        <f>INDEX('Crosswalk Particulates'!$E:$E,MATCH('2017 EPA Data'!$B4811,'Crosswalk Particulates'!$D:$D,0))</f>
        <v>0</v>
      </c>
      <c r="H4811" s="50">
        <f t="shared" si="75"/>
        <v>0</v>
      </c>
    </row>
    <row r="4812" spans="1:8" hidden="1">
      <c r="A4812" s="31" t="s">
        <v>2538</v>
      </c>
      <c r="B4812" s="31" t="s">
        <v>2501</v>
      </c>
      <c r="C4812" s="31" t="s">
        <v>2406</v>
      </c>
      <c r="D4812" s="41">
        <v>1</v>
      </c>
      <c r="E4812" s="31" t="s">
        <v>2407</v>
      </c>
      <c r="F4812" s="35" t="str">
        <f>INDEX('Crosswalk Particulates'!$B:$B,MATCH('2017 EPA Data'!A4812,'Crosswalk Particulates'!$A:$A,0))</f>
        <v>Electricity Sector</v>
      </c>
      <c r="G4812" s="39">
        <f>INDEX('Crosswalk Particulates'!$E:$E,MATCH('2017 EPA Data'!$B4812,'Crosswalk Particulates'!$D:$D,0))</f>
        <v>0</v>
      </c>
      <c r="H4812" s="50">
        <f t="shared" si="75"/>
        <v>0</v>
      </c>
    </row>
    <row r="4813" spans="1:8" hidden="1">
      <c r="A4813" s="31" t="s">
        <v>2467</v>
      </c>
      <c r="B4813" s="31" t="s">
        <v>2721</v>
      </c>
      <c r="C4813" s="31" t="s">
        <v>2406</v>
      </c>
      <c r="D4813" s="41" t="s">
        <v>2742</v>
      </c>
      <c r="E4813" s="31" t="s">
        <v>2407</v>
      </c>
      <c r="F4813" s="35" t="str">
        <f>INDEX('Crosswalk Particulates'!$B:$B,MATCH('2017 EPA Data'!A4813,'Crosswalk Particulates'!$A:$A,0))</f>
        <v>process-chemicals-industry</v>
      </c>
      <c r="G4813" s="39">
        <f>INDEX('Crosswalk Particulates'!$E:$E,MATCH('2017 EPA Data'!$B4813,'Crosswalk Particulates'!$D:$D,0))</f>
        <v>0</v>
      </c>
      <c r="H4813" s="50">
        <f t="shared" si="75"/>
        <v>0</v>
      </c>
    </row>
    <row r="4814" spans="1:8" hidden="1">
      <c r="A4814" s="31" t="s">
        <v>2473</v>
      </c>
      <c r="B4814" s="31" t="s">
        <v>2542</v>
      </c>
      <c r="C4814" s="31" t="s">
        <v>2406</v>
      </c>
      <c r="D4814" s="41" t="s">
        <v>2743</v>
      </c>
      <c r="E4814" s="31" t="s">
        <v>2407</v>
      </c>
      <c r="F4814" s="35" t="str">
        <f>INDEX('Crosswalk Particulates'!$B:$B,MATCH('2017 EPA Data'!A4814,'Crosswalk Particulates'!$A:$A,0))</f>
        <v>Electricity Sector</v>
      </c>
      <c r="G4814" s="39">
        <f>INDEX('Crosswalk Particulates'!$E:$E,MATCH('2017 EPA Data'!$B4814,'Crosswalk Particulates'!$D:$D,0))</f>
        <v>0</v>
      </c>
      <c r="H4814" s="50">
        <f t="shared" si="75"/>
        <v>0</v>
      </c>
    </row>
    <row r="4815" spans="1:8" hidden="1">
      <c r="A4815" s="31" t="s">
        <v>2508</v>
      </c>
      <c r="B4815" s="31" t="s">
        <v>2650</v>
      </c>
      <c r="C4815" s="31" t="s">
        <v>2406</v>
      </c>
      <c r="D4815" s="41" t="s">
        <v>2744</v>
      </c>
      <c r="E4815" s="31" t="s">
        <v>2407</v>
      </c>
      <c r="F4815" s="35" t="str">
        <f>INDEX('Crosswalk Particulates'!$B:$B,MATCH('2017 EPA Data'!A4815,'Crosswalk Particulates'!$A:$A,0))</f>
        <v>process-iron and steel-industry</v>
      </c>
      <c r="G4815" s="39">
        <f>INDEX('Crosswalk Particulates'!$E:$E,MATCH('2017 EPA Data'!$B4815,'Crosswalk Particulates'!$D:$D,0))</f>
        <v>0</v>
      </c>
      <c r="H4815" s="50">
        <f t="shared" si="75"/>
        <v>0</v>
      </c>
    </row>
    <row r="4816" spans="1:8" hidden="1">
      <c r="A4816" s="31" t="s">
        <v>2440</v>
      </c>
      <c r="B4816" s="31" t="s">
        <v>2542</v>
      </c>
      <c r="C4816" s="31" t="s">
        <v>2406</v>
      </c>
      <c r="D4816" s="41" t="s">
        <v>2745</v>
      </c>
      <c r="E4816" s="31" t="s">
        <v>2407</v>
      </c>
      <c r="F4816" s="35" t="str">
        <f>INDEX('Crosswalk Particulates'!$B:$B,MATCH('2017 EPA Data'!A4816,'Crosswalk Particulates'!$A:$A,0))</f>
        <v>industry-fuel-natural gas</v>
      </c>
      <c r="G4816" s="39">
        <f>INDEX('Crosswalk Particulates'!$E:$E,MATCH('2017 EPA Data'!$B4816,'Crosswalk Particulates'!$D:$D,0))</f>
        <v>0</v>
      </c>
      <c r="H4816" s="50">
        <f t="shared" si="75"/>
        <v>0</v>
      </c>
    </row>
    <row r="4817" spans="1:8" hidden="1">
      <c r="A4817" s="31" t="s">
        <v>2435</v>
      </c>
      <c r="B4817" s="31" t="s">
        <v>2479</v>
      </c>
      <c r="C4817" s="31" t="s">
        <v>2446</v>
      </c>
      <c r="D4817" s="41" t="s">
        <v>2746</v>
      </c>
      <c r="E4817" s="31" t="s">
        <v>2411</v>
      </c>
      <c r="F4817" s="35" t="str">
        <f>INDEX('Crosswalk Particulates'!$B:$B,MATCH('2017 EPA Data'!A4817,'Crosswalk Particulates'!$A:$A,0))</f>
        <v>process-other-industry</v>
      </c>
      <c r="G4817" s="39" t="str">
        <f>INDEX('Crosswalk Particulates'!$E:$E,MATCH('2017 EPA Data'!$B4817,'Crosswalk Particulates'!$D:$D,0))</f>
        <v>PM10</v>
      </c>
      <c r="H4817" s="50">
        <f t="shared" si="75"/>
        <v>867591.60308806063</v>
      </c>
    </row>
    <row r="4818" spans="1:8" hidden="1">
      <c r="A4818" s="31" t="s">
        <v>2435</v>
      </c>
      <c r="B4818" s="31" t="s">
        <v>2499</v>
      </c>
      <c r="C4818" s="31" t="s">
        <v>2446</v>
      </c>
      <c r="D4818" s="47">
        <v>0.9562318568</v>
      </c>
      <c r="E4818" s="31" t="s">
        <v>2411</v>
      </c>
      <c r="F4818" s="35" t="str">
        <f>INDEX('Crosswalk Particulates'!$B:$B,MATCH('2017 EPA Data'!A4818,'Crosswalk Particulates'!$A:$A,0))</f>
        <v>process-other-industry</v>
      </c>
      <c r="G4818" s="39" t="str">
        <f>INDEX('Crosswalk Particulates'!$E:$E,MATCH('2017 EPA Data'!$B4818,'Crosswalk Particulates'!$D:$D,0))</f>
        <v>PM25</v>
      </c>
      <c r="H4818" s="50">
        <f t="shared" si="75"/>
        <v>867479.98004191206</v>
      </c>
    </row>
    <row r="4819" spans="1:8" hidden="1">
      <c r="A4819" s="31" t="s">
        <v>2536</v>
      </c>
      <c r="B4819" s="31" t="s">
        <v>2568</v>
      </c>
      <c r="C4819" s="31" t="s">
        <v>2406</v>
      </c>
      <c r="D4819" s="47">
        <v>0.94323820000000003</v>
      </c>
      <c r="E4819" s="31" t="s">
        <v>2407</v>
      </c>
      <c r="F4819" s="35" t="str">
        <f>INDEX('Crosswalk Particulates'!$B:$B,MATCH('2017 EPA Data'!A4819,'Crosswalk Particulates'!$A:$A,0))</f>
        <v>process-mining-industry</v>
      </c>
      <c r="G4819" s="39">
        <f>INDEX('Crosswalk Particulates'!$E:$E,MATCH('2017 EPA Data'!$B4819,'Crosswalk Particulates'!$D:$D,0))</f>
        <v>0</v>
      </c>
      <c r="H4819" s="50">
        <f t="shared" si="75"/>
        <v>0</v>
      </c>
    </row>
    <row r="4820" spans="1:8" hidden="1">
      <c r="A4820" s="31" t="s">
        <v>2491</v>
      </c>
      <c r="B4820" s="31" t="s">
        <v>2503</v>
      </c>
      <c r="C4820" s="31" t="s">
        <v>2406</v>
      </c>
      <c r="D4820" s="47">
        <v>0.94055022634399998</v>
      </c>
      <c r="E4820" s="31" t="s">
        <v>2407</v>
      </c>
      <c r="F4820" s="35" t="str">
        <f>INDEX('Crosswalk Particulates'!$B:$B,MATCH('2017 EPA Data'!A4820,'Crosswalk Particulates'!$A:$A,0))</f>
        <v>process-other-industry</v>
      </c>
      <c r="G4820" s="39">
        <f>INDEX('Crosswalk Particulates'!$E:$E,MATCH('2017 EPA Data'!$B4820,'Crosswalk Particulates'!$D:$D,0))</f>
        <v>0</v>
      </c>
      <c r="H4820" s="50">
        <f t="shared" si="75"/>
        <v>0</v>
      </c>
    </row>
    <row r="4821" spans="1:8" hidden="1">
      <c r="A4821" s="31" t="s">
        <v>2554</v>
      </c>
      <c r="B4821" s="31" t="s">
        <v>2515</v>
      </c>
      <c r="C4821" s="31" t="s">
        <v>2406</v>
      </c>
      <c r="D4821" s="47">
        <v>0.93564118089584003</v>
      </c>
      <c r="E4821" s="31" t="s">
        <v>2407</v>
      </c>
      <c r="F4821" s="35" t="str">
        <f>INDEX('Crosswalk Particulates'!$B:$B,MATCH('2017 EPA Data'!A4821,'Crosswalk Particulates'!$A:$A,0))</f>
        <v>Commercial Buildings Sector</v>
      </c>
      <c r="G4821" s="39">
        <f>INDEX('Crosswalk Particulates'!$E:$E,MATCH('2017 EPA Data'!$B4821,'Crosswalk Particulates'!$D:$D,0))</f>
        <v>0</v>
      </c>
      <c r="H4821" s="50">
        <f t="shared" si="75"/>
        <v>0</v>
      </c>
    </row>
    <row r="4822" spans="1:8" hidden="1">
      <c r="A4822" s="31" t="s">
        <v>2436</v>
      </c>
      <c r="B4822" s="31" t="s">
        <v>2500</v>
      </c>
      <c r="C4822" s="31" t="s">
        <v>2406</v>
      </c>
      <c r="D4822" s="47">
        <v>0.93464000000000003</v>
      </c>
      <c r="E4822" s="31" t="s">
        <v>2407</v>
      </c>
      <c r="F4822" s="35" t="str">
        <f>INDEX('Crosswalk Particulates'!$B:$B,MATCH('2017 EPA Data'!A4822,'Crosswalk Particulates'!$A:$A,0))</f>
        <v>process-other-industry</v>
      </c>
      <c r="G4822" s="39">
        <f>INDEX('Crosswalk Particulates'!$E:$E,MATCH('2017 EPA Data'!$B4822,'Crosswalk Particulates'!$D:$D,0))</f>
        <v>0</v>
      </c>
      <c r="H4822" s="50">
        <f t="shared" si="75"/>
        <v>0</v>
      </c>
    </row>
    <row r="4823" spans="1:8" hidden="1">
      <c r="A4823" s="31" t="s">
        <v>2553</v>
      </c>
      <c r="B4823" s="31" t="s">
        <v>2570</v>
      </c>
      <c r="C4823" s="31" t="s">
        <v>2406</v>
      </c>
      <c r="D4823" s="47">
        <v>0.93149999999999999</v>
      </c>
      <c r="E4823" s="31" t="s">
        <v>2407</v>
      </c>
      <c r="F4823" s="35" t="str">
        <f>INDEX('Crosswalk Particulates'!$B:$B,MATCH('2017 EPA Data'!A4823,'Crosswalk Particulates'!$A:$A,0))</f>
        <v>Commercial Buildings Sector</v>
      </c>
      <c r="G4823" s="39">
        <f>INDEX('Crosswalk Particulates'!$E:$E,MATCH('2017 EPA Data'!$B4823,'Crosswalk Particulates'!$D:$D,0))</f>
        <v>0</v>
      </c>
      <c r="H4823" s="50">
        <f t="shared" si="75"/>
        <v>0</v>
      </c>
    </row>
    <row r="4824" spans="1:8" hidden="1">
      <c r="A4824" s="31" t="s">
        <v>2536</v>
      </c>
      <c r="B4824" s="31" t="s">
        <v>2503</v>
      </c>
      <c r="C4824" s="31" t="s">
        <v>2406</v>
      </c>
      <c r="D4824" s="47">
        <v>0.92953240000000004</v>
      </c>
      <c r="E4824" s="31" t="s">
        <v>2407</v>
      </c>
      <c r="F4824" s="35" t="str">
        <f>INDEX('Crosswalk Particulates'!$B:$B,MATCH('2017 EPA Data'!A4824,'Crosswalk Particulates'!$A:$A,0))</f>
        <v>process-mining-industry</v>
      </c>
      <c r="G4824" s="39">
        <f>INDEX('Crosswalk Particulates'!$E:$E,MATCH('2017 EPA Data'!$B4824,'Crosswalk Particulates'!$D:$D,0))</f>
        <v>0</v>
      </c>
      <c r="H4824" s="50">
        <f t="shared" si="75"/>
        <v>0</v>
      </c>
    </row>
    <row r="4825" spans="1:8" hidden="1">
      <c r="A4825" s="31" t="s">
        <v>2553</v>
      </c>
      <c r="B4825" s="31" t="s">
        <v>2542</v>
      </c>
      <c r="C4825" s="31" t="s">
        <v>2406</v>
      </c>
      <c r="D4825" s="47">
        <v>0.92927300568703797</v>
      </c>
      <c r="E4825" s="31" t="s">
        <v>2407</v>
      </c>
      <c r="F4825" s="35" t="str">
        <f>INDEX('Crosswalk Particulates'!$B:$B,MATCH('2017 EPA Data'!A4825,'Crosswalk Particulates'!$A:$A,0))</f>
        <v>Commercial Buildings Sector</v>
      </c>
      <c r="G4825" s="39">
        <f>INDEX('Crosswalk Particulates'!$E:$E,MATCH('2017 EPA Data'!$B4825,'Crosswalk Particulates'!$D:$D,0))</f>
        <v>0</v>
      </c>
      <c r="H4825" s="50">
        <f t="shared" si="75"/>
        <v>0</v>
      </c>
    </row>
    <row r="4826" spans="1:8" hidden="1">
      <c r="A4826" s="31" t="s">
        <v>2581</v>
      </c>
      <c r="B4826" s="31" t="s">
        <v>2542</v>
      </c>
      <c r="C4826" s="31" t="s">
        <v>2406</v>
      </c>
      <c r="D4826" s="47">
        <v>0.92748929047999995</v>
      </c>
      <c r="E4826" s="31" t="s">
        <v>2407</v>
      </c>
      <c r="F4826" s="35" t="str">
        <f>INDEX('Crosswalk Particulates'!$B:$B,MATCH('2017 EPA Data'!A4826,'Crosswalk Particulates'!$A:$A,0))</f>
        <v>Residential Buildings Sector</v>
      </c>
      <c r="G4826" s="39">
        <f>INDEX('Crosswalk Particulates'!$E:$E,MATCH('2017 EPA Data'!$B4826,'Crosswalk Particulates'!$D:$D,0))</f>
        <v>0</v>
      </c>
      <c r="H4826" s="50">
        <f t="shared" si="75"/>
        <v>0</v>
      </c>
    </row>
    <row r="4827" spans="1:8" hidden="1">
      <c r="A4827" s="31" t="s">
        <v>2581</v>
      </c>
      <c r="B4827" s="31" t="s">
        <v>2618</v>
      </c>
      <c r="C4827" s="31" t="s">
        <v>2406</v>
      </c>
      <c r="D4827" s="47">
        <v>0.92748929047999995</v>
      </c>
      <c r="E4827" s="31" t="s">
        <v>2407</v>
      </c>
      <c r="F4827" s="35" t="str">
        <f>INDEX('Crosswalk Particulates'!$B:$B,MATCH('2017 EPA Data'!A4827,'Crosswalk Particulates'!$A:$A,0))</f>
        <v>Residential Buildings Sector</v>
      </c>
      <c r="G4827" s="39">
        <f>INDEX('Crosswalk Particulates'!$E:$E,MATCH('2017 EPA Data'!$B4827,'Crosswalk Particulates'!$D:$D,0))</f>
        <v>0</v>
      </c>
      <c r="H4827" s="50">
        <f t="shared" si="75"/>
        <v>0</v>
      </c>
    </row>
    <row r="4828" spans="1:8" hidden="1">
      <c r="A4828" s="31" t="s">
        <v>2558</v>
      </c>
      <c r="B4828" s="31" t="s">
        <v>2595</v>
      </c>
      <c r="C4828" s="31" t="s">
        <v>2406</v>
      </c>
      <c r="D4828" s="47">
        <v>0.92204424981160005</v>
      </c>
      <c r="E4828" s="31" t="s">
        <v>2407</v>
      </c>
      <c r="F4828" s="35" t="str">
        <f>INDEX('Crosswalk Particulates'!$B:$B,MATCH('2017 EPA Data'!A4828,'Crosswalk Particulates'!$A:$A,0))</f>
        <v>Commercial Buildings Sector</v>
      </c>
      <c r="G4828" s="39">
        <f>INDEX('Crosswalk Particulates'!$E:$E,MATCH('2017 EPA Data'!$B4828,'Crosswalk Particulates'!$D:$D,0))</f>
        <v>0</v>
      </c>
      <c r="H4828" s="50">
        <f t="shared" si="75"/>
        <v>0</v>
      </c>
    </row>
    <row r="4829" spans="1:8" hidden="1">
      <c r="A4829" s="31" t="s">
        <v>2481</v>
      </c>
      <c r="B4829" s="31" t="s">
        <v>2576</v>
      </c>
      <c r="C4829" s="31" t="s">
        <v>2406</v>
      </c>
      <c r="D4829" s="47">
        <v>0.91780410000000001</v>
      </c>
      <c r="E4829" s="31" t="s">
        <v>2407</v>
      </c>
      <c r="F4829" s="35" t="str">
        <f>INDEX('Crosswalk Particulates'!$B:$B,MATCH('2017 EPA Data'!A4829,'Crosswalk Particulates'!$A:$A,0))</f>
        <v>process-ngps-industry</v>
      </c>
      <c r="G4829" s="39">
        <f>INDEX('Crosswalk Particulates'!$E:$E,MATCH('2017 EPA Data'!$B4829,'Crosswalk Particulates'!$D:$D,0))</f>
        <v>0</v>
      </c>
      <c r="H4829" s="50">
        <f t="shared" si="75"/>
        <v>0</v>
      </c>
    </row>
    <row r="4830" spans="1:8" hidden="1">
      <c r="A4830" s="31" t="s">
        <v>2553</v>
      </c>
      <c r="B4830" s="31" t="s">
        <v>2566</v>
      </c>
      <c r="C4830" s="31" t="s">
        <v>2406</v>
      </c>
      <c r="D4830" s="47">
        <v>0.88497899999999996</v>
      </c>
      <c r="E4830" s="31" t="s">
        <v>2407</v>
      </c>
      <c r="F4830" s="35" t="str">
        <f>INDEX('Crosswalk Particulates'!$B:$B,MATCH('2017 EPA Data'!A4830,'Crosswalk Particulates'!$A:$A,0))</f>
        <v>Commercial Buildings Sector</v>
      </c>
      <c r="G4830" s="39">
        <f>INDEX('Crosswalk Particulates'!$E:$E,MATCH('2017 EPA Data'!$B4830,'Crosswalk Particulates'!$D:$D,0))</f>
        <v>0</v>
      </c>
      <c r="H4830" s="50">
        <f t="shared" si="75"/>
        <v>0</v>
      </c>
    </row>
    <row r="4831" spans="1:8" hidden="1">
      <c r="A4831" s="31" t="s">
        <v>2496</v>
      </c>
      <c r="B4831" s="31" t="s">
        <v>2663</v>
      </c>
      <c r="C4831" s="31" t="s">
        <v>2406</v>
      </c>
      <c r="D4831" s="47">
        <v>0.86983999999999995</v>
      </c>
      <c r="E4831" s="31" t="s">
        <v>2407</v>
      </c>
      <c r="F4831" s="35" t="str">
        <f>INDEX('Crosswalk Particulates'!$B:$B,MATCH('2017 EPA Data'!A4831,'Crosswalk Particulates'!$A:$A,0))</f>
        <v>process-cement-industry</v>
      </c>
      <c r="G4831" s="39">
        <f>INDEX('Crosswalk Particulates'!$E:$E,MATCH('2017 EPA Data'!$B4831,'Crosswalk Particulates'!$D:$D,0))</f>
        <v>0</v>
      </c>
      <c r="H4831" s="50">
        <f t="shared" si="75"/>
        <v>0</v>
      </c>
    </row>
    <row r="4832" spans="1:8" hidden="1">
      <c r="A4832" s="31" t="s">
        <v>2489</v>
      </c>
      <c r="B4832" s="31" t="s">
        <v>2684</v>
      </c>
      <c r="C4832" s="31" t="s">
        <v>2406</v>
      </c>
      <c r="D4832" s="47">
        <v>0.8600177</v>
      </c>
      <c r="E4832" s="31" t="s">
        <v>2407</v>
      </c>
      <c r="F4832" s="35" t="str">
        <f>INDEX('Crosswalk Particulates'!$B:$B,MATCH('2017 EPA Data'!A4832,'Crosswalk Particulates'!$A:$A,0))</f>
        <v>industry-fuel-biomass</v>
      </c>
      <c r="G4832" s="39">
        <f>INDEX('Crosswalk Particulates'!$E:$E,MATCH('2017 EPA Data'!$B4832,'Crosswalk Particulates'!$D:$D,0))</f>
        <v>0</v>
      </c>
      <c r="H4832" s="50">
        <f t="shared" si="75"/>
        <v>0</v>
      </c>
    </row>
    <row r="4833" spans="1:8" hidden="1">
      <c r="A4833" s="31" t="s">
        <v>2435</v>
      </c>
      <c r="B4833" s="31" t="s">
        <v>2500</v>
      </c>
      <c r="C4833" s="31" t="s">
        <v>2406</v>
      </c>
      <c r="D4833" s="47">
        <v>0.85980000000000001</v>
      </c>
      <c r="E4833" s="31" t="s">
        <v>2407</v>
      </c>
      <c r="F4833" s="35" t="str">
        <f>INDEX('Crosswalk Particulates'!$B:$B,MATCH('2017 EPA Data'!A4833,'Crosswalk Particulates'!$A:$A,0))</f>
        <v>process-other-industry</v>
      </c>
      <c r="G4833" s="39">
        <f>INDEX('Crosswalk Particulates'!$E:$E,MATCH('2017 EPA Data'!$B4833,'Crosswalk Particulates'!$D:$D,0))</f>
        <v>0</v>
      </c>
      <c r="H4833" s="50">
        <f t="shared" si="75"/>
        <v>0</v>
      </c>
    </row>
    <row r="4834" spans="1:8" hidden="1">
      <c r="A4834" s="31" t="s">
        <v>2419</v>
      </c>
      <c r="B4834" s="31" t="s">
        <v>2605</v>
      </c>
      <c r="D4834" s="47">
        <v>0.843285158604</v>
      </c>
      <c r="E4834" s="31" t="s">
        <v>2411</v>
      </c>
      <c r="F4834" s="35" t="str">
        <f>INDEX('Crosswalk Particulates'!$B:$B,MATCH('2017 EPA Data'!A4834,'Crosswalk Particulates'!$A:$A,0))</f>
        <v>process-other-industry</v>
      </c>
      <c r="G4834" s="39" t="str">
        <f>INDEX('Crosswalk Particulates'!$E:$E,MATCH('2017 EPA Data'!$B4834,'Crosswalk Particulates'!$D:$D,0))</f>
        <v>BC</v>
      </c>
      <c r="H4834" s="50">
        <f t="shared" si="75"/>
        <v>765016.33715016651</v>
      </c>
    </row>
    <row r="4835" spans="1:8" hidden="1">
      <c r="A4835" s="31" t="s">
        <v>2553</v>
      </c>
      <c r="B4835" s="31" t="s">
        <v>2600</v>
      </c>
      <c r="C4835" s="31" t="s">
        <v>2406</v>
      </c>
      <c r="D4835" s="47">
        <v>0.84</v>
      </c>
      <c r="E4835" s="31" t="s">
        <v>2407</v>
      </c>
      <c r="F4835" s="35" t="str">
        <f>INDEX('Crosswalk Particulates'!$B:$B,MATCH('2017 EPA Data'!A4835,'Crosswalk Particulates'!$A:$A,0))</f>
        <v>Commercial Buildings Sector</v>
      </c>
      <c r="G4835" s="39">
        <f>INDEX('Crosswalk Particulates'!$E:$E,MATCH('2017 EPA Data'!$B4835,'Crosswalk Particulates'!$D:$D,0))</f>
        <v>0</v>
      </c>
      <c r="H4835" s="50">
        <f t="shared" si="75"/>
        <v>0</v>
      </c>
    </row>
    <row r="4836" spans="1:8" hidden="1">
      <c r="A4836" s="31" t="s">
        <v>2520</v>
      </c>
      <c r="B4836" s="31" t="s">
        <v>2515</v>
      </c>
      <c r="C4836" s="31" t="s">
        <v>2406</v>
      </c>
      <c r="D4836" s="47">
        <v>0.82281793051420005</v>
      </c>
      <c r="E4836" s="31" t="s">
        <v>2407</v>
      </c>
      <c r="F4836" s="35" t="str">
        <f>INDEX('Crosswalk Particulates'!$B:$B,MATCH('2017 EPA Data'!A4836,'Crosswalk Particulates'!$A:$A,0))</f>
        <v>Residential Buildings Sector</v>
      </c>
      <c r="G4836" s="39">
        <f>INDEX('Crosswalk Particulates'!$E:$E,MATCH('2017 EPA Data'!$B4836,'Crosswalk Particulates'!$D:$D,0))</f>
        <v>0</v>
      </c>
      <c r="H4836" s="50">
        <f t="shared" si="75"/>
        <v>0</v>
      </c>
    </row>
    <row r="4837" spans="1:8" hidden="1">
      <c r="A4837" s="31" t="s">
        <v>2520</v>
      </c>
      <c r="B4837" s="31" t="s">
        <v>2514</v>
      </c>
      <c r="C4837" s="31" t="s">
        <v>2406</v>
      </c>
      <c r="D4837" s="47">
        <v>0.82281793051420005</v>
      </c>
      <c r="E4837" s="31" t="s">
        <v>2407</v>
      </c>
      <c r="F4837" s="35" t="str">
        <f>INDEX('Crosswalk Particulates'!$B:$B,MATCH('2017 EPA Data'!A4837,'Crosswalk Particulates'!$A:$A,0))</f>
        <v>Residential Buildings Sector</v>
      </c>
      <c r="G4837" s="39">
        <f>INDEX('Crosswalk Particulates'!$E:$E,MATCH('2017 EPA Data'!$B4837,'Crosswalk Particulates'!$D:$D,0))</f>
        <v>0</v>
      </c>
      <c r="H4837" s="50">
        <f t="shared" si="75"/>
        <v>0</v>
      </c>
    </row>
    <row r="4838" spans="1:8" hidden="1">
      <c r="A4838" s="31" t="s">
        <v>2520</v>
      </c>
      <c r="B4838" s="31" t="s">
        <v>2618</v>
      </c>
      <c r="C4838" s="31" t="s">
        <v>2406</v>
      </c>
      <c r="D4838" s="47">
        <v>0.82281793051420005</v>
      </c>
      <c r="E4838" s="31" t="s">
        <v>2407</v>
      </c>
      <c r="F4838" s="35" t="str">
        <f>INDEX('Crosswalk Particulates'!$B:$B,MATCH('2017 EPA Data'!A4838,'Crosswalk Particulates'!$A:$A,0))</f>
        <v>Residential Buildings Sector</v>
      </c>
      <c r="G4838" s="39">
        <f>INDEX('Crosswalk Particulates'!$E:$E,MATCH('2017 EPA Data'!$B4838,'Crosswalk Particulates'!$D:$D,0))</f>
        <v>0</v>
      </c>
      <c r="H4838" s="50">
        <f t="shared" si="75"/>
        <v>0</v>
      </c>
    </row>
    <row r="4839" spans="1:8" hidden="1">
      <c r="A4839" s="31" t="s">
        <v>2520</v>
      </c>
      <c r="B4839" s="31" t="s">
        <v>2542</v>
      </c>
      <c r="C4839" s="31" t="s">
        <v>2406</v>
      </c>
      <c r="D4839" s="47">
        <v>0.82281793051420005</v>
      </c>
      <c r="E4839" s="31" t="s">
        <v>2407</v>
      </c>
      <c r="F4839" s="35" t="str">
        <f>INDEX('Crosswalk Particulates'!$B:$B,MATCH('2017 EPA Data'!A4839,'Crosswalk Particulates'!$A:$A,0))</f>
        <v>Residential Buildings Sector</v>
      </c>
      <c r="G4839" s="39">
        <f>INDEX('Crosswalk Particulates'!$E:$E,MATCH('2017 EPA Data'!$B4839,'Crosswalk Particulates'!$D:$D,0))</f>
        <v>0</v>
      </c>
      <c r="H4839" s="50">
        <f t="shared" si="75"/>
        <v>0</v>
      </c>
    </row>
    <row r="4840" spans="1:8" hidden="1">
      <c r="A4840" s="31" t="s">
        <v>2520</v>
      </c>
      <c r="B4840" s="31" t="s">
        <v>2517</v>
      </c>
      <c r="C4840" s="31" t="s">
        <v>2406</v>
      </c>
      <c r="D4840" s="47">
        <v>0.82281793051420005</v>
      </c>
      <c r="E4840" s="31" t="s">
        <v>2407</v>
      </c>
      <c r="F4840" s="35" t="str">
        <f>INDEX('Crosswalk Particulates'!$B:$B,MATCH('2017 EPA Data'!A4840,'Crosswalk Particulates'!$A:$A,0))</f>
        <v>Residential Buildings Sector</v>
      </c>
      <c r="G4840" s="39">
        <f>INDEX('Crosswalk Particulates'!$E:$E,MATCH('2017 EPA Data'!$B4840,'Crosswalk Particulates'!$D:$D,0))</f>
        <v>0</v>
      </c>
      <c r="H4840" s="50">
        <f t="shared" si="75"/>
        <v>0</v>
      </c>
    </row>
    <row r="4841" spans="1:8" hidden="1">
      <c r="A4841" s="31" t="s">
        <v>2520</v>
      </c>
      <c r="B4841" s="31" t="s">
        <v>2584</v>
      </c>
      <c r="C4841" s="31" t="s">
        <v>2406</v>
      </c>
      <c r="D4841" s="47">
        <v>0.82281793051420005</v>
      </c>
      <c r="E4841" s="31" t="s">
        <v>2407</v>
      </c>
      <c r="F4841" s="35" t="str">
        <f>INDEX('Crosswalk Particulates'!$B:$B,MATCH('2017 EPA Data'!A4841,'Crosswalk Particulates'!$A:$A,0))</f>
        <v>Residential Buildings Sector</v>
      </c>
      <c r="G4841" s="39">
        <f>INDEX('Crosswalk Particulates'!$E:$E,MATCH('2017 EPA Data'!$B4841,'Crosswalk Particulates'!$D:$D,0))</f>
        <v>0</v>
      </c>
      <c r="H4841" s="50">
        <f t="shared" si="75"/>
        <v>0</v>
      </c>
    </row>
    <row r="4842" spans="1:8" hidden="1">
      <c r="A4842" s="31" t="s">
        <v>2484</v>
      </c>
      <c r="B4842" s="31" t="s">
        <v>2591</v>
      </c>
      <c r="C4842" s="31" t="s">
        <v>2406</v>
      </c>
      <c r="D4842" s="47">
        <v>0.82120000000000004</v>
      </c>
      <c r="E4842" s="31" t="s">
        <v>2407</v>
      </c>
      <c r="F4842" s="35" t="str">
        <f>INDEX('Crosswalk Particulates'!$B:$B,MATCH('2017 EPA Data'!A4842,'Crosswalk Particulates'!$A:$A,0))</f>
        <v>process-other-industry</v>
      </c>
      <c r="G4842" s="39">
        <f>INDEX('Crosswalk Particulates'!$E:$E,MATCH('2017 EPA Data'!$B4842,'Crosswalk Particulates'!$D:$D,0))</f>
        <v>0</v>
      </c>
      <c r="H4842" s="50">
        <f t="shared" si="75"/>
        <v>0</v>
      </c>
    </row>
    <row r="4843" spans="1:8" hidden="1">
      <c r="A4843" s="31" t="s">
        <v>2481</v>
      </c>
      <c r="B4843" s="31" t="s">
        <v>2542</v>
      </c>
      <c r="C4843" s="31" t="s">
        <v>2406</v>
      </c>
      <c r="D4843" s="47">
        <v>0.82059215367000005</v>
      </c>
      <c r="E4843" s="31" t="s">
        <v>2407</v>
      </c>
      <c r="F4843" s="35" t="str">
        <f>INDEX('Crosswalk Particulates'!$B:$B,MATCH('2017 EPA Data'!A4843,'Crosswalk Particulates'!$A:$A,0))</f>
        <v>process-ngps-industry</v>
      </c>
      <c r="G4843" s="39">
        <f>INDEX('Crosswalk Particulates'!$E:$E,MATCH('2017 EPA Data'!$B4843,'Crosswalk Particulates'!$D:$D,0))</f>
        <v>0</v>
      </c>
      <c r="H4843" s="50">
        <f t="shared" si="75"/>
        <v>0</v>
      </c>
    </row>
    <row r="4844" spans="1:8" hidden="1">
      <c r="A4844" s="31" t="s">
        <v>2581</v>
      </c>
      <c r="B4844" s="31" t="s">
        <v>2517</v>
      </c>
      <c r="C4844" s="31" t="s">
        <v>2406</v>
      </c>
      <c r="D4844" s="47">
        <v>0.81824099764448099</v>
      </c>
      <c r="E4844" s="31" t="s">
        <v>2407</v>
      </c>
      <c r="F4844" s="35" t="str">
        <f>INDEX('Crosswalk Particulates'!$B:$B,MATCH('2017 EPA Data'!A4844,'Crosswalk Particulates'!$A:$A,0))</f>
        <v>Residential Buildings Sector</v>
      </c>
      <c r="G4844" s="39">
        <f>INDEX('Crosswalk Particulates'!$E:$E,MATCH('2017 EPA Data'!$B4844,'Crosswalk Particulates'!$D:$D,0))</f>
        <v>0</v>
      </c>
      <c r="H4844" s="50">
        <f t="shared" si="75"/>
        <v>0</v>
      </c>
    </row>
    <row r="4845" spans="1:8" hidden="1">
      <c r="A4845" s="31" t="s">
        <v>2484</v>
      </c>
      <c r="B4845" s="31" t="s">
        <v>2619</v>
      </c>
      <c r="C4845" s="31" t="s">
        <v>2406</v>
      </c>
      <c r="D4845" s="47">
        <v>0.80735601300000004</v>
      </c>
      <c r="E4845" s="31" t="s">
        <v>2407</v>
      </c>
      <c r="F4845" s="35" t="str">
        <f>INDEX('Crosswalk Particulates'!$B:$B,MATCH('2017 EPA Data'!A4845,'Crosswalk Particulates'!$A:$A,0))</f>
        <v>process-other-industry</v>
      </c>
      <c r="G4845" s="39">
        <f>INDEX('Crosswalk Particulates'!$E:$E,MATCH('2017 EPA Data'!$B4845,'Crosswalk Particulates'!$D:$D,0))</f>
        <v>0</v>
      </c>
      <c r="H4845" s="50">
        <f t="shared" si="75"/>
        <v>0</v>
      </c>
    </row>
    <row r="4846" spans="1:8" hidden="1">
      <c r="A4846" s="31" t="s">
        <v>2521</v>
      </c>
      <c r="B4846" s="31" t="s">
        <v>2650</v>
      </c>
      <c r="C4846" s="31" t="s">
        <v>2406</v>
      </c>
      <c r="D4846" s="47">
        <v>0.80715921999999996</v>
      </c>
      <c r="E4846" s="31" t="s">
        <v>2407</v>
      </c>
      <c r="F4846" s="35" t="str">
        <f>INDEX('Crosswalk Particulates'!$B:$B,MATCH('2017 EPA Data'!A4846,'Crosswalk Particulates'!$A:$A,0))</f>
        <v>industry-fuel-other</v>
      </c>
      <c r="G4846" s="39">
        <f>INDEX('Crosswalk Particulates'!$E:$E,MATCH('2017 EPA Data'!$B4846,'Crosswalk Particulates'!$D:$D,0))</f>
        <v>0</v>
      </c>
      <c r="H4846" s="50">
        <f t="shared" si="75"/>
        <v>0</v>
      </c>
    </row>
    <row r="4847" spans="1:8" hidden="1">
      <c r="A4847" s="31" t="s">
        <v>2461</v>
      </c>
      <c r="B4847" s="31" t="s">
        <v>2611</v>
      </c>
      <c r="C4847" s="31" t="s">
        <v>2406</v>
      </c>
      <c r="D4847" s="47">
        <v>0.8</v>
      </c>
      <c r="E4847" s="31" t="s">
        <v>2407</v>
      </c>
      <c r="F4847" s="35" t="str">
        <f>INDEX('Crosswalk Particulates'!$B:$B,MATCH('2017 EPA Data'!A4847,'Crosswalk Particulates'!$A:$A,0))</f>
        <v>process-other-industry</v>
      </c>
      <c r="G4847" s="39">
        <f>INDEX('Crosswalk Particulates'!$E:$E,MATCH('2017 EPA Data'!$B4847,'Crosswalk Particulates'!$D:$D,0))</f>
        <v>0</v>
      </c>
      <c r="H4847" s="50">
        <f t="shared" si="75"/>
        <v>0</v>
      </c>
    </row>
    <row r="4848" spans="1:8" hidden="1">
      <c r="A4848" s="31" t="s">
        <v>2491</v>
      </c>
      <c r="B4848" s="31" t="s">
        <v>2607</v>
      </c>
      <c r="C4848" s="31" t="s">
        <v>2406</v>
      </c>
      <c r="D4848" s="47">
        <v>0.8</v>
      </c>
      <c r="E4848" s="31" t="s">
        <v>2407</v>
      </c>
      <c r="F4848" s="35" t="str">
        <f>INDEX('Crosswalk Particulates'!$B:$B,MATCH('2017 EPA Data'!A4848,'Crosswalk Particulates'!$A:$A,0))</f>
        <v>process-other-industry</v>
      </c>
      <c r="G4848" s="39">
        <f>INDEX('Crosswalk Particulates'!$E:$E,MATCH('2017 EPA Data'!$B4848,'Crosswalk Particulates'!$D:$D,0))</f>
        <v>0</v>
      </c>
      <c r="H4848" s="50">
        <f t="shared" si="75"/>
        <v>0</v>
      </c>
    </row>
    <row r="4849" spans="1:8" hidden="1">
      <c r="A4849" s="31" t="s">
        <v>2484</v>
      </c>
      <c r="B4849" s="31" t="s">
        <v>2464</v>
      </c>
      <c r="C4849" s="31" t="s">
        <v>2406</v>
      </c>
      <c r="D4849" s="47">
        <v>0.79932999999999998</v>
      </c>
      <c r="E4849" s="31" t="s">
        <v>2407</v>
      </c>
      <c r="F4849" s="35" t="str">
        <f>INDEX('Crosswalk Particulates'!$B:$B,MATCH('2017 EPA Data'!A4849,'Crosswalk Particulates'!$A:$A,0))</f>
        <v>process-other-industry</v>
      </c>
      <c r="G4849" s="39">
        <f>INDEX('Crosswalk Particulates'!$E:$E,MATCH('2017 EPA Data'!$B4849,'Crosswalk Particulates'!$D:$D,0))</f>
        <v>0</v>
      </c>
      <c r="H4849" s="50">
        <f t="shared" si="75"/>
        <v>0</v>
      </c>
    </row>
    <row r="4850" spans="1:8" hidden="1">
      <c r="A4850" s="31" t="s">
        <v>2485</v>
      </c>
      <c r="B4850" s="31" t="s">
        <v>2524</v>
      </c>
      <c r="C4850" s="31" t="s">
        <v>2406</v>
      </c>
      <c r="D4850" s="47">
        <v>0.79908855861964301</v>
      </c>
      <c r="E4850" s="31" t="s">
        <v>2407</v>
      </c>
      <c r="F4850" s="35" t="str">
        <f>INDEX('Crosswalk Particulates'!$B:$B,MATCH('2017 EPA Data'!A4850,'Crosswalk Particulates'!$A:$A,0))</f>
        <v>industry-fuel-coal</v>
      </c>
      <c r="G4850" s="39">
        <f>INDEX('Crosswalk Particulates'!$E:$E,MATCH('2017 EPA Data'!$B4850,'Crosswalk Particulates'!$D:$D,0))</f>
        <v>0</v>
      </c>
      <c r="H4850" s="50">
        <f t="shared" si="75"/>
        <v>0</v>
      </c>
    </row>
    <row r="4851" spans="1:8" hidden="1">
      <c r="A4851" s="31" t="s">
        <v>2484</v>
      </c>
      <c r="B4851" s="31" t="s">
        <v>2634</v>
      </c>
      <c r="C4851" s="31" t="s">
        <v>2406</v>
      </c>
      <c r="D4851" s="47">
        <v>0.79828279999999996</v>
      </c>
      <c r="E4851" s="31" t="s">
        <v>2407</v>
      </c>
      <c r="F4851" s="35" t="str">
        <f>INDEX('Crosswalk Particulates'!$B:$B,MATCH('2017 EPA Data'!A4851,'Crosswalk Particulates'!$A:$A,0))</f>
        <v>process-other-industry</v>
      </c>
      <c r="G4851" s="39">
        <f>INDEX('Crosswalk Particulates'!$E:$E,MATCH('2017 EPA Data'!$B4851,'Crosswalk Particulates'!$D:$D,0))</f>
        <v>0</v>
      </c>
      <c r="H4851" s="50">
        <f t="shared" si="75"/>
        <v>0</v>
      </c>
    </row>
    <row r="4852" spans="1:8" hidden="1">
      <c r="A4852" s="31" t="s">
        <v>2454</v>
      </c>
      <c r="B4852" s="31" t="s">
        <v>2747</v>
      </c>
      <c r="C4852" s="31" t="s">
        <v>2406</v>
      </c>
      <c r="D4852" s="47">
        <v>0.79816192532999997</v>
      </c>
      <c r="E4852" s="31" t="s">
        <v>2407</v>
      </c>
      <c r="F4852" s="35" t="str">
        <f>INDEX('Crosswalk Particulates'!$B:$B,MATCH('2017 EPA Data'!A4852,'Crosswalk Particulates'!$A:$A,0))</f>
        <v>Electricity Sector</v>
      </c>
      <c r="G4852" s="39">
        <f>INDEX('Crosswalk Particulates'!$E:$E,MATCH('2017 EPA Data'!$B4852,'Crosswalk Particulates'!$D:$D,0))</f>
        <v>0</v>
      </c>
      <c r="H4852" s="50">
        <f t="shared" si="75"/>
        <v>0</v>
      </c>
    </row>
    <row r="4853" spans="1:8" hidden="1">
      <c r="A4853" s="31" t="s">
        <v>2408</v>
      </c>
      <c r="B4853" s="31" t="s">
        <v>2684</v>
      </c>
      <c r="C4853" s="31" t="s">
        <v>2406</v>
      </c>
      <c r="D4853" s="47">
        <v>0.79200000000000004</v>
      </c>
      <c r="E4853" s="31" t="s">
        <v>2407</v>
      </c>
      <c r="F4853" s="35" t="str">
        <f>INDEX('Crosswalk Particulates'!$B:$B,MATCH('2017 EPA Data'!A4853,'Crosswalk Particulates'!$A:$A,0))</f>
        <v>process-other-industry</v>
      </c>
      <c r="G4853" s="39">
        <f>INDEX('Crosswalk Particulates'!$E:$E,MATCH('2017 EPA Data'!$B4853,'Crosswalk Particulates'!$D:$D,0))</f>
        <v>0</v>
      </c>
      <c r="H4853" s="50">
        <f t="shared" si="75"/>
        <v>0</v>
      </c>
    </row>
    <row r="4854" spans="1:8" hidden="1">
      <c r="A4854" s="31" t="s">
        <v>2520</v>
      </c>
      <c r="B4854" s="31" t="s">
        <v>2532</v>
      </c>
      <c r="C4854" s="31" t="s">
        <v>2406</v>
      </c>
      <c r="D4854" s="47">
        <v>0.77768483174000003</v>
      </c>
      <c r="E4854" s="31" t="s">
        <v>2407</v>
      </c>
      <c r="F4854" s="35" t="str">
        <f>INDEX('Crosswalk Particulates'!$B:$B,MATCH('2017 EPA Data'!A4854,'Crosswalk Particulates'!$A:$A,0))</f>
        <v>Residential Buildings Sector</v>
      </c>
      <c r="G4854" s="39">
        <f>INDEX('Crosswalk Particulates'!$E:$E,MATCH('2017 EPA Data'!$B4854,'Crosswalk Particulates'!$D:$D,0))</f>
        <v>0</v>
      </c>
      <c r="H4854" s="50">
        <f t="shared" si="75"/>
        <v>0</v>
      </c>
    </row>
    <row r="4855" spans="1:8" hidden="1">
      <c r="A4855" s="31" t="s">
        <v>2408</v>
      </c>
      <c r="B4855" s="31" t="s">
        <v>2624</v>
      </c>
      <c r="C4855" s="31" t="s">
        <v>2406</v>
      </c>
      <c r="D4855" s="47">
        <v>0.76892849498600002</v>
      </c>
      <c r="E4855" s="31" t="s">
        <v>2407</v>
      </c>
      <c r="F4855" s="35" t="str">
        <f>INDEX('Crosswalk Particulates'!$B:$B,MATCH('2017 EPA Data'!A4855,'Crosswalk Particulates'!$A:$A,0))</f>
        <v>process-other-industry</v>
      </c>
      <c r="G4855" s="39">
        <f>INDEX('Crosswalk Particulates'!$E:$E,MATCH('2017 EPA Data'!$B4855,'Crosswalk Particulates'!$D:$D,0))</f>
        <v>0</v>
      </c>
      <c r="H4855" s="50">
        <f t="shared" si="75"/>
        <v>0</v>
      </c>
    </row>
    <row r="4856" spans="1:8" hidden="1">
      <c r="A4856" s="31" t="s">
        <v>2470</v>
      </c>
      <c r="B4856" s="31" t="s">
        <v>2716</v>
      </c>
      <c r="C4856" s="31" t="s">
        <v>2406</v>
      </c>
      <c r="D4856" s="47">
        <v>0.76497083028500001</v>
      </c>
      <c r="E4856" s="31" t="s">
        <v>2407</v>
      </c>
      <c r="F4856" s="35" t="str">
        <f>INDEX('Crosswalk Particulates'!$B:$B,MATCH('2017 EPA Data'!A4856,'Crosswalk Particulates'!$A:$A,0))</f>
        <v>Electricity Sector</v>
      </c>
      <c r="G4856" s="39">
        <f>INDEX('Crosswalk Particulates'!$E:$E,MATCH('2017 EPA Data'!$B4856,'Crosswalk Particulates'!$D:$D,0))</f>
        <v>0</v>
      </c>
      <c r="H4856" s="50">
        <f t="shared" si="75"/>
        <v>0</v>
      </c>
    </row>
    <row r="4857" spans="1:8" hidden="1">
      <c r="A4857" s="31" t="s">
        <v>2554</v>
      </c>
      <c r="B4857" s="31" t="s">
        <v>2669</v>
      </c>
      <c r="C4857" s="31" t="s">
        <v>2406</v>
      </c>
      <c r="D4857" s="47">
        <v>0.76395745685799998</v>
      </c>
      <c r="E4857" s="31" t="s">
        <v>2407</v>
      </c>
      <c r="F4857" s="35" t="str">
        <f>INDEX('Crosswalk Particulates'!$B:$B,MATCH('2017 EPA Data'!A4857,'Crosswalk Particulates'!$A:$A,0))</f>
        <v>Commercial Buildings Sector</v>
      </c>
      <c r="G4857" s="39">
        <f>INDEX('Crosswalk Particulates'!$E:$E,MATCH('2017 EPA Data'!$B4857,'Crosswalk Particulates'!$D:$D,0))</f>
        <v>0</v>
      </c>
      <c r="H4857" s="50">
        <f t="shared" si="75"/>
        <v>0</v>
      </c>
    </row>
    <row r="4858" spans="1:8" hidden="1">
      <c r="A4858" s="31" t="s">
        <v>2435</v>
      </c>
      <c r="B4858" s="31" t="s">
        <v>2519</v>
      </c>
      <c r="D4858" s="47">
        <v>0.75914215179319999</v>
      </c>
      <c r="E4858" s="31" t="s">
        <v>2411</v>
      </c>
      <c r="F4858" s="35" t="str">
        <f>INDEX('Crosswalk Particulates'!$B:$B,MATCH('2017 EPA Data'!A4858,'Crosswalk Particulates'!$A:$A,0))</f>
        <v>process-other-industry</v>
      </c>
      <c r="G4858" s="39">
        <f>INDEX('Crosswalk Particulates'!$E:$E,MATCH('2017 EPA Data'!$B4858,'Crosswalk Particulates'!$D:$D,0))</f>
        <v>0</v>
      </c>
      <c r="H4858" s="50">
        <f t="shared" si="75"/>
        <v>688682.99461421929</v>
      </c>
    </row>
    <row r="4859" spans="1:8" hidden="1">
      <c r="A4859" s="31" t="s">
        <v>2554</v>
      </c>
      <c r="B4859" s="31" t="s">
        <v>2514</v>
      </c>
      <c r="C4859" s="31" t="s">
        <v>2406</v>
      </c>
      <c r="D4859" s="47">
        <v>0.75840062611671999</v>
      </c>
      <c r="E4859" s="31" t="s">
        <v>2407</v>
      </c>
      <c r="F4859" s="35" t="str">
        <f>INDEX('Crosswalk Particulates'!$B:$B,MATCH('2017 EPA Data'!A4859,'Crosswalk Particulates'!$A:$A,0))</f>
        <v>Commercial Buildings Sector</v>
      </c>
      <c r="G4859" s="39">
        <f>INDEX('Crosswalk Particulates'!$E:$E,MATCH('2017 EPA Data'!$B4859,'Crosswalk Particulates'!$D:$D,0))</f>
        <v>0</v>
      </c>
      <c r="H4859" s="50">
        <f t="shared" si="75"/>
        <v>0</v>
      </c>
    </row>
    <row r="4860" spans="1:8" hidden="1">
      <c r="A4860" s="31" t="s">
        <v>2496</v>
      </c>
      <c r="B4860" s="31" t="s">
        <v>2532</v>
      </c>
      <c r="C4860" s="31" t="s">
        <v>2406</v>
      </c>
      <c r="D4860" s="47">
        <v>0.75278947000999996</v>
      </c>
      <c r="E4860" s="31" t="s">
        <v>2407</v>
      </c>
      <c r="F4860" s="35" t="str">
        <f>INDEX('Crosswalk Particulates'!$B:$B,MATCH('2017 EPA Data'!A4860,'Crosswalk Particulates'!$A:$A,0))</f>
        <v>process-cement-industry</v>
      </c>
      <c r="G4860" s="39">
        <f>INDEX('Crosswalk Particulates'!$E:$E,MATCH('2017 EPA Data'!$B4860,'Crosswalk Particulates'!$D:$D,0))</f>
        <v>0</v>
      </c>
      <c r="H4860" s="50">
        <f t="shared" si="75"/>
        <v>0</v>
      </c>
    </row>
    <row r="4861" spans="1:8" hidden="1">
      <c r="A4861" s="31" t="s">
        <v>2442</v>
      </c>
      <c r="B4861" s="31" t="s">
        <v>2609</v>
      </c>
      <c r="C4861" s="31" t="s">
        <v>2406</v>
      </c>
      <c r="D4861" s="47">
        <v>0.75</v>
      </c>
      <c r="E4861" s="31" t="s">
        <v>2407</v>
      </c>
      <c r="F4861" s="35" t="str">
        <f>INDEX('Crosswalk Particulates'!$B:$B,MATCH('2017 EPA Data'!A4861,'Crosswalk Particulates'!$A:$A,0))</f>
        <v>process-other-industry</v>
      </c>
      <c r="G4861" s="39">
        <f>INDEX('Crosswalk Particulates'!$E:$E,MATCH('2017 EPA Data'!$B4861,'Crosswalk Particulates'!$D:$D,0))</f>
        <v>0</v>
      </c>
      <c r="H4861" s="50">
        <f t="shared" si="75"/>
        <v>0</v>
      </c>
    </row>
    <row r="4862" spans="1:8" hidden="1">
      <c r="A4862" s="31" t="s">
        <v>2536</v>
      </c>
      <c r="B4862" s="31" t="s">
        <v>2562</v>
      </c>
      <c r="C4862" s="31" t="s">
        <v>2406</v>
      </c>
      <c r="D4862" s="47">
        <v>0.74602440000000003</v>
      </c>
      <c r="E4862" s="31" t="s">
        <v>2407</v>
      </c>
      <c r="F4862" s="35" t="str">
        <f>INDEX('Crosswalk Particulates'!$B:$B,MATCH('2017 EPA Data'!A4862,'Crosswalk Particulates'!$A:$A,0))</f>
        <v>process-mining-industry</v>
      </c>
      <c r="G4862" s="39">
        <f>INDEX('Crosswalk Particulates'!$E:$E,MATCH('2017 EPA Data'!$B4862,'Crosswalk Particulates'!$D:$D,0))</f>
        <v>0</v>
      </c>
      <c r="H4862" s="50">
        <f t="shared" si="75"/>
        <v>0</v>
      </c>
    </row>
    <row r="4863" spans="1:8" hidden="1">
      <c r="A4863" s="31" t="s">
        <v>2435</v>
      </c>
      <c r="B4863" s="31" t="s">
        <v>2451</v>
      </c>
      <c r="C4863" s="31" t="s">
        <v>2406</v>
      </c>
      <c r="D4863" s="47">
        <v>0.73</v>
      </c>
      <c r="E4863" s="31" t="s">
        <v>2407</v>
      </c>
      <c r="F4863" s="35" t="str">
        <f>INDEX('Crosswalk Particulates'!$B:$B,MATCH('2017 EPA Data'!A4863,'Crosswalk Particulates'!$A:$A,0))</f>
        <v>process-other-industry</v>
      </c>
      <c r="G4863" s="39">
        <f>INDEX('Crosswalk Particulates'!$E:$E,MATCH('2017 EPA Data'!$B4863,'Crosswalk Particulates'!$D:$D,0))</f>
        <v>0</v>
      </c>
      <c r="H4863" s="50">
        <f t="shared" si="75"/>
        <v>0</v>
      </c>
    </row>
    <row r="4864" spans="1:8" hidden="1">
      <c r="A4864" s="31" t="s">
        <v>2490</v>
      </c>
      <c r="B4864" s="31" t="s">
        <v>2504</v>
      </c>
      <c r="C4864" s="31" t="s">
        <v>2446</v>
      </c>
      <c r="D4864" s="47">
        <v>0.72823490000000002</v>
      </c>
      <c r="E4864" s="31" t="s">
        <v>2411</v>
      </c>
      <c r="F4864" s="35" t="str">
        <f>INDEX('Crosswalk Particulates'!$B:$B,MATCH('2017 EPA Data'!A4864,'Crosswalk Particulates'!$A:$A,0))</f>
        <v>Commercial Buildings Sector</v>
      </c>
      <c r="G4864" s="39" t="str">
        <f>INDEX('Crosswalk Particulates'!$E:$E,MATCH('2017 EPA Data'!$B4864,'Crosswalk Particulates'!$D:$D,0))</f>
        <v>SOx</v>
      </c>
      <c r="H4864" s="50">
        <f t="shared" si="75"/>
        <v>660644.37408714439</v>
      </c>
    </row>
    <row r="4865" spans="1:8" hidden="1">
      <c r="A4865" s="31" t="s">
        <v>2489</v>
      </c>
      <c r="B4865" s="31" t="s">
        <v>2664</v>
      </c>
      <c r="C4865" s="31" t="s">
        <v>2406</v>
      </c>
      <c r="D4865" s="47">
        <v>0.72661408302733199</v>
      </c>
      <c r="E4865" s="31" t="s">
        <v>2407</v>
      </c>
      <c r="F4865" s="35" t="str">
        <f>INDEX('Crosswalk Particulates'!$B:$B,MATCH('2017 EPA Data'!A4865,'Crosswalk Particulates'!$A:$A,0))</f>
        <v>industry-fuel-biomass</v>
      </c>
      <c r="G4865" s="39">
        <f>INDEX('Crosswalk Particulates'!$E:$E,MATCH('2017 EPA Data'!$B4865,'Crosswalk Particulates'!$D:$D,0))</f>
        <v>0</v>
      </c>
      <c r="H4865" s="50">
        <f t="shared" si="75"/>
        <v>0</v>
      </c>
    </row>
    <row r="4866" spans="1:8" hidden="1">
      <c r="A4866" s="31" t="s">
        <v>2554</v>
      </c>
      <c r="B4866" s="31" t="s">
        <v>2542</v>
      </c>
      <c r="C4866" s="31" t="s">
        <v>2406</v>
      </c>
      <c r="D4866" s="47">
        <v>0.72100160708352001</v>
      </c>
      <c r="E4866" s="31" t="s">
        <v>2407</v>
      </c>
      <c r="F4866" s="35" t="str">
        <f>INDEX('Crosswalk Particulates'!$B:$B,MATCH('2017 EPA Data'!A4866,'Crosswalk Particulates'!$A:$A,0))</f>
        <v>Commercial Buildings Sector</v>
      </c>
      <c r="G4866" s="39">
        <f>INDEX('Crosswalk Particulates'!$E:$E,MATCH('2017 EPA Data'!$B4866,'Crosswalk Particulates'!$D:$D,0))</f>
        <v>0</v>
      </c>
      <c r="H4866" s="50">
        <f t="shared" si="75"/>
        <v>0</v>
      </c>
    </row>
    <row r="4867" spans="1:8" hidden="1">
      <c r="A4867" s="31" t="s">
        <v>2553</v>
      </c>
      <c r="B4867" s="31" t="s">
        <v>2647</v>
      </c>
      <c r="C4867" s="31" t="s">
        <v>2406</v>
      </c>
      <c r="D4867" s="47">
        <v>0.71940000000000004</v>
      </c>
      <c r="E4867" s="31" t="s">
        <v>2407</v>
      </c>
      <c r="F4867" s="35" t="str">
        <f>INDEX('Crosswalk Particulates'!$B:$B,MATCH('2017 EPA Data'!A4867,'Crosswalk Particulates'!$A:$A,0))</f>
        <v>Commercial Buildings Sector</v>
      </c>
      <c r="G4867" s="39">
        <f>INDEX('Crosswalk Particulates'!$E:$E,MATCH('2017 EPA Data'!$B4867,'Crosswalk Particulates'!$D:$D,0))</f>
        <v>0</v>
      </c>
      <c r="H4867" s="50">
        <f t="shared" si="75"/>
        <v>0</v>
      </c>
    </row>
    <row r="4868" spans="1:8" hidden="1">
      <c r="A4868" s="31" t="s">
        <v>2436</v>
      </c>
      <c r="B4868" s="31" t="s">
        <v>2545</v>
      </c>
      <c r="C4868" s="31" t="s">
        <v>2406</v>
      </c>
      <c r="D4868" s="47">
        <v>0.71775019205799995</v>
      </c>
      <c r="E4868" s="31" t="s">
        <v>2407</v>
      </c>
      <c r="F4868" s="35" t="str">
        <f>INDEX('Crosswalk Particulates'!$B:$B,MATCH('2017 EPA Data'!A4868,'Crosswalk Particulates'!$A:$A,0))</f>
        <v>process-other-industry</v>
      </c>
      <c r="G4868" s="39">
        <f>INDEX('Crosswalk Particulates'!$E:$E,MATCH('2017 EPA Data'!$B4868,'Crosswalk Particulates'!$D:$D,0))</f>
        <v>0</v>
      </c>
      <c r="H4868" s="50">
        <f t="shared" ref="H4868:H4931" si="76">IF(E4868="TON",D4868/metricton_to_shortton,0)*10^6</f>
        <v>0</v>
      </c>
    </row>
    <row r="4869" spans="1:8" hidden="1">
      <c r="A4869" s="31" t="s">
        <v>2497</v>
      </c>
      <c r="B4869" s="31" t="s">
        <v>2608</v>
      </c>
      <c r="C4869" s="31" t="s">
        <v>2406</v>
      </c>
      <c r="D4869" s="47">
        <v>0.71740000000000004</v>
      </c>
      <c r="E4869" s="31" t="s">
        <v>2407</v>
      </c>
      <c r="F4869" s="35" t="str">
        <f>INDEX('Crosswalk Particulates'!$B:$B,MATCH('2017 EPA Data'!A4869,'Crosswalk Particulates'!$A:$A,0))</f>
        <v>Electricity Sector</v>
      </c>
      <c r="G4869" s="39">
        <f>INDEX('Crosswalk Particulates'!$E:$E,MATCH('2017 EPA Data'!$B4869,'Crosswalk Particulates'!$D:$D,0))</f>
        <v>0</v>
      </c>
      <c r="H4869" s="50">
        <f t="shared" si="76"/>
        <v>0</v>
      </c>
    </row>
    <row r="4870" spans="1:8" hidden="1">
      <c r="A4870" s="31" t="s">
        <v>2553</v>
      </c>
      <c r="B4870" s="31" t="s">
        <v>2672</v>
      </c>
      <c r="C4870" s="31" t="s">
        <v>2406</v>
      </c>
      <c r="D4870" s="47">
        <v>0.70374999999999999</v>
      </c>
      <c r="E4870" s="31" t="s">
        <v>2407</v>
      </c>
      <c r="F4870" s="35" t="str">
        <f>INDEX('Crosswalk Particulates'!$B:$B,MATCH('2017 EPA Data'!A4870,'Crosswalk Particulates'!$A:$A,0))</f>
        <v>Commercial Buildings Sector</v>
      </c>
      <c r="G4870" s="39">
        <f>INDEX('Crosswalk Particulates'!$E:$E,MATCH('2017 EPA Data'!$B4870,'Crosswalk Particulates'!$D:$D,0))</f>
        <v>0</v>
      </c>
      <c r="H4870" s="50">
        <f t="shared" si="76"/>
        <v>0</v>
      </c>
    </row>
    <row r="4871" spans="1:8" hidden="1">
      <c r="A4871" s="31" t="s">
        <v>2484</v>
      </c>
      <c r="B4871" s="31" t="s">
        <v>2646</v>
      </c>
      <c r="C4871" s="31" t="s">
        <v>2406</v>
      </c>
      <c r="D4871" s="47">
        <v>0.7</v>
      </c>
      <c r="E4871" s="31" t="s">
        <v>2407</v>
      </c>
      <c r="F4871" s="35" t="str">
        <f>INDEX('Crosswalk Particulates'!$B:$B,MATCH('2017 EPA Data'!A4871,'Crosswalk Particulates'!$A:$A,0))</f>
        <v>process-other-industry</v>
      </c>
      <c r="G4871" s="39">
        <f>INDEX('Crosswalk Particulates'!$E:$E,MATCH('2017 EPA Data'!$B4871,'Crosswalk Particulates'!$D:$D,0))</f>
        <v>0</v>
      </c>
      <c r="H4871" s="50">
        <f t="shared" si="76"/>
        <v>0</v>
      </c>
    </row>
    <row r="4872" spans="1:8" hidden="1">
      <c r="A4872" s="31" t="s">
        <v>2427</v>
      </c>
      <c r="B4872" s="31" t="s">
        <v>2670</v>
      </c>
      <c r="C4872" s="31" t="s">
        <v>2406</v>
      </c>
      <c r="D4872" s="47">
        <v>0.68708676924000001</v>
      </c>
      <c r="E4872" s="31" t="s">
        <v>2407</v>
      </c>
      <c r="F4872" s="35" t="str">
        <f>INDEX('Crosswalk Particulates'!$B:$B,MATCH('2017 EPA Data'!A4872,'Crosswalk Particulates'!$A:$A,0))</f>
        <v>process-other-industry</v>
      </c>
      <c r="G4872" s="39">
        <f>INDEX('Crosswalk Particulates'!$E:$E,MATCH('2017 EPA Data'!$B4872,'Crosswalk Particulates'!$D:$D,0))</f>
        <v>0</v>
      </c>
      <c r="H4872" s="50">
        <f t="shared" si="76"/>
        <v>0</v>
      </c>
    </row>
    <row r="4873" spans="1:8" hidden="1">
      <c r="A4873" s="31" t="s">
        <v>2484</v>
      </c>
      <c r="B4873" s="31" t="s">
        <v>2545</v>
      </c>
      <c r="C4873" s="31" t="s">
        <v>2406</v>
      </c>
      <c r="D4873" s="47">
        <v>0.68580004182622001</v>
      </c>
      <c r="E4873" s="31" t="s">
        <v>2407</v>
      </c>
      <c r="F4873" s="35" t="str">
        <f>INDEX('Crosswalk Particulates'!$B:$B,MATCH('2017 EPA Data'!A4873,'Crosswalk Particulates'!$A:$A,0))</f>
        <v>process-other-industry</v>
      </c>
      <c r="G4873" s="39">
        <f>INDEX('Crosswalk Particulates'!$E:$E,MATCH('2017 EPA Data'!$B4873,'Crosswalk Particulates'!$D:$D,0))</f>
        <v>0</v>
      </c>
      <c r="H4873" s="50">
        <f t="shared" si="76"/>
        <v>0</v>
      </c>
    </row>
    <row r="4874" spans="1:8" hidden="1">
      <c r="A4874" s="31" t="s">
        <v>2496</v>
      </c>
      <c r="B4874" s="31" t="s">
        <v>2525</v>
      </c>
      <c r="C4874" s="31" t="s">
        <v>2406</v>
      </c>
      <c r="D4874" s="47">
        <v>0.68547119742999996</v>
      </c>
      <c r="E4874" s="31" t="s">
        <v>2407</v>
      </c>
      <c r="F4874" s="35" t="str">
        <f>INDEX('Crosswalk Particulates'!$B:$B,MATCH('2017 EPA Data'!A4874,'Crosswalk Particulates'!$A:$A,0))</f>
        <v>process-cement-industry</v>
      </c>
      <c r="G4874" s="39">
        <f>INDEX('Crosswalk Particulates'!$E:$E,MATCH('2017 EPA Data'!$B4874,'Crosswalk Particulates'!$D:$D,0))</f>
        <v>0</v>
      </c>
      <c r="H4874" s="50">
        <f t="shared" si="76"/>
        <v>0</v>
      </c>
    </row>
    <row r="4875" spans="1:8" hidden="1">
      <c r="A4875" s="31" t="s">
        <v>2538</v>
      </c>
      <c r="B4875" s="31" t="s">
        <v>2551</v>
      </c>
      <c r="C4875" s="31" t="s">
        <v>2406</v>
      </c>
      <c r="D4875" s="47">
        <v>0.6854659662</v>
      </c>
      <c r="E4875" s="31" t="s">
        <v>2407</v>
      </c>
      <c r="F4875" s="35" t="str">
        <f>INDEX('Crosswalk Particulates'!$B:$B,MATCH('2017 EPA Data'!A4875,'Crosswalk Particulates'!$A:$A,0))</f>
        <v>Electricity Sector</v>
      </c>
      <c r="G4875" s="39">
        <f>INDEX('Crosswalk Particulates'!$E:$E,MATCH('2017 EPA Data'!$B4875,'Crosswalk Particulates'!$D:$D,0))</f>
        <v>0</v>
      </c>
      <c r="H4875" s="50">
        <f t="shared" si="76"/>
        <v>0</v>
      </c>
    </row>
    <row r="4876" spans="1:8" hidden="1">
      <c r="A4876" s="31" t="s">
        <v>2473</v>
      </c>
      <c r="B4876" s="31" t="s">
        <v>2669</v>
      </c>
      <c r="C4876" s="31" t="s">
        <v>2406</v>
      </c>
      <c r="D4876" s="47">
        <v>0.68378244850000003</v>
      </c>
      <c r="E4876" s="31" t="s">
        <v>2407</v>
      </c>
      <c r="F4876" s="35" t="str">
        <f>INDEX('Crosswalk Particulates'!$B:$B,MATCH('2017 EPA Data'!A4876,'Crosswalk Particulates'!$A:$A,0))</f>
        <v>Electricity Sector</v>
      </c>
      <c r="G4876" s="39">
        <f>INDEX('Crosswalk Particulates'!$E:$E,MATCH('2017 EPA Data'!$B4876,'Crosswalk Particulates'!$D:$D,0))</f>
        <v>0</v>
      </c>
      <c r="H4876" s="50">
        <f t="shared" si="76"/>
        <v>0</v>
      </c>
    </row>
    <row r="4877" spans="1:8" hidden="1">
      <c r="A4877" s="31" t="s">
        <v>2475</v>
      </c>
      <c r="B4877" s="31" t="s">
        <v>2540</v>
      </c>
      <c r="C4877" s="31" t="s">
        <v>2406</v>
      </c>
      <c r="D4877" s="47">
        <v>0.68349249615999996</v>
      </c>
      <c r="E4877" s="31" t="s">
        <v>2407</v>
      </c>
      <c r="F4877" s="35" t="str">
        <f>INDEX('Crosswalk Particulates'!$B:$B,MATCH('2017 EPA Data'!A4877,'Crosswalk Particulates'!$A:$A,0))</f>
        <v>process-other-industry</v>
      </c>
      <c r="G4877" s="39">
        <f>INDEX('Crosswalk Particulates'!$E:$E,MATCH('2017 EPA Data'!$B4877,'Crosswalk Particulates'!$D:$D,0))</f>
        <v>0</v>
      </c>
      <c r="H4877" s="50">
        <f t="shared" si="76"/>
        <v>0</v>
      </c>
    </row>
    <row r="4878" spans="1:8" hidden="1">
      <c r="A4878" s="31" t="s">
        <v>2484</v>
      </c>
      <c r="B4878" s="31" t="s">
        <v>2617</v>
      </c>
      <c r="C4878" s="31" t="s">
        <v>2406</v>
      </c>
      <c r="D4878" s="47">
        <v>0.68085649999999998</v>
      </c>
      <c r="E4878" s="31" t="s">
        <v>2407</v>
      </c>
      <c r="F4878" s="35" t="str">
        <f>INDEX('Crosswalk Particulates'!$B:$B,MATCH('2017 EPA Data'!A4878,'Crosswalk Particulates'!$A:$A,0))</f>
        <v>process-other-industry</v>
      </c>
      <c r="G4878" s="39">
        <f>INDEX('Crosswalk Particulates'!$E:$E,MATCH('2017 EPA Data'!$B4878,'Crosswalk Particulates'!$D:$D,0))</f>
        <v>0</v>
      </c>
      <c r="H4878" s="50">
        <f t="shared" si="76"/>
        <v>0</v>
      </c>
    </row>
    <row r="4879" spans="1:8" hidden="1">
      <c r="A4879" s="31" t="s">
        <v>2442</v>
      </c>
      <c r="B4879" s="31" t="s">
        <v>2673</v>
      </c>
      <c r="C4879" s="31" t="s">
        <v>2406</v>
      </c>
      <c r="D4879" s="47">
        <v>0.66661999999999999</v>
      </c>
      <c r="E4879" s="31" t="s">
        <v>2407</v>
      </c>
      <c r="F4879" s="35" t="str">
        <f>INDEX('Crosswalk Particulates'!$B:$B,MATCH('2017 EPA Data'!A4879,'Crosswalk Particulates'!$A:$A,0))</f>
        <v>process-other-industry</v>
      </c>
      <c r="G4879" s="39">
        <f>INDEX('Crosswalk Particulates'!$E:$E,MATCH('2017 EPA Data'!$B4879,'Crosswalk Particulates'!$D:$D,0))</f>
        <v>0</v>
      </c>
      <c r="H4879" s="50">
        <f t="shared" si="76"/>
        <v>0</v>
      </c>
    </row>
    <row r="4880" spans="1:8" hidden="1">
      <c r="A4880" s="31" t="s">
        <v>2436</v>
      </c>
      <c r="B4880" s="31" t="s">
        <v>2731</v>
      </c>
      <c r="C4880" s="31" t="s">
        <v>2406</v>
      </c>
      <c r="D4880" s="47">
        <v>0.66</v>
      </c>
      <c r="E4880" s="31" t="s">
        <v>2407</v>
      </c>
      <c r="F4880" s="35" t="str">
        <f>INDEX('Crosswalk Particulates'!$B:$B,MATCH('2017 EPA Data'!A4880,'Crosswalk Particulates'!$A:$A,0))</f>
        <v>process-other-industry</v>
      </c>
      <c r="G4880" s="39">
        <f>INDEX('Crosswalk Particulates'!$E:$E,MATCH('2017 EPA Data'!$B4880,'Crosswalk Particulates'!$D:$D,0))</f>
        <v>0</v>
      </c>
      <c r="H4880" s="50">
        <f t="shared" si="76"/>
        <v>0</v>
      </c>
    </row>
    <row r="4881" spans="1:8" hidden="1">
      <c r="A4881" s="31" t="s">
        <v>2497</v>
      </c>
      <c r="B4881" s="31" t="s">
        <v>2526</v>
      </c>
      <c r="C4881" s="31" t="s">
        <v>2406</v>
      </c>
      <c r="D4881" s="47">
        <v>0.65689318360000004</v>
      </c>
      <c r="E4881" s="31" t="s">
        <v>2407</v>
      </c>
      <c r="F4881" s="35" t="str">
        <f>INDEX('Crosswalk Particulates'!$B:$B,MATCH('2017 EPA Data'!A4881,'Crosswalk Particulates'!$A:$A,0))</f>
        <v>Electricity Sector</v>
      </c>
      <c r="G4881" s="39">
        <f>INDEX('Crosswalk Particulates'!$E:$E,MATCH('2017 EPA Data'!$B4881,'Crosswalk Particulates'!$D:$D,0))</f>
        <v>0</v>
      </c>
      <c r="H4881" s="50">
        <f t="shared" si="76"/>
        <v>0</v>
      </c>
    </row>
    <row r="4882" spans="1:8" hidden="1">
      <c r="A4882" s="31" t="s">
        <v>2553</v>
      </c>
      <c r="B4882" s="31" t="s">
        <v>2618</v>
      </c>
      <c r="C4882" s="31" t="s">
        <v>2406</v>
      </c>
      <c r="D4882" s="47">
        <v>0.630123232474045</v>
      </c>
      <c r="E4882" s="31" t="s">
        <v>2407</v>
      </c>
      <c r="F4882" s="35" t="str">
        <f>INDEX('Crosswalk Particulates'!$B:$B,MATCH('2017 EPA Data'!A4882,'Crosswalk Particulates'!$A:$A,0))</f>
        <v>Commercial Buildings Sector</v>
      </c>
      <c r="G4882" s="39">
        <f>INDEX('Crosswalk Particulates'!$E:$E,MATCH('2017 EPA Data'!$B4882,'Crosswalk Particulates'!$D:$D,0))</f>
        <v>0</v>
      </c>
      <c r="H4882" s="50">
        <f t="shared" si="76"/>
        <v>0</v>
      </c>
    </row>
    <row r="4883" spans="1:8" hidden="1">
      <c r="A4883" s="31" t="s">
        <v>2536</v>
      </c>
      <c r="B4883" s="31" t="s">
        <v>2587</v>
      </c>
      <c r="C4883" s="31" t="s">
        <v>2410</v>
      </c>
      <c r="D4883" s="47">
        <v>0.63</v>
      </c>
      <c r="E4883" s="31" t="s">
        <v>2411</v>
      </c>
      <c r="F4883" s="35" t="str">
        <f>INDEX('Crosswalk Particulates'!$B:$B,MATCH('2017 EPA Data'!A4883,'Crosswalk Particulates'!$A:$A,0))</f>
        <v>process-mining-industry</v>
      </c>
      <c r="G4883" s="39" t="str">
        <f>INDEX('Crosswalk Particulates'!$E:$E,MATCH('2017 EPA Data'!$B4883,'Crosswalk Particulates'!$D:$D,0))</f>
        <v>N2O</v>
      </c>
      <c r="H4883" s="50">
        <f t="shared" si="76"/>
        <v>571527.06588890613</v>
      </c>
    </row>
    <row r="4884" spans="1:8" hidden="1">
      <c r="A4884" s="31" t="s">
        <v>2496</v>
      </c>
      <c r="B4884" s="31" t="s">
        <v>2646</v>
      </c>
      <c r="C4884" s="31" t="s">
        <v>2406</v>
      </c>
      <c r="D4884" s="47">
        <v>0.63</v>
      </c>
      <c r="E4884" s="31" t="s">
        <v>2407</v>
      </c>
      <c r="F4884" s="35" t="str">
        <f>INDEX('Crosswalk Particulates'!$B:$B,MATCH('2017 EPA Data'!A4884,'Crosswalk Particulates'!$A:$A,0))</f>
        <v>process-cement-industry</v>
      </c>
      <c r="G4884" s="39">
        <f>INDEX('Crosswalk Particulates'!$E:$E,MATCH('2017 EPA Data'!$B4884,'Crosswalk Particulates'!$D:$D,0))</f>
        <v>0</v>
      </c>
      <c r="H4884" s="50">
        <f t="shared" si="76"/>
        <v>0</v>
      </c>
    </row>
    <row r="4885" spans="1:8" hidden="1">
      <c r="A4885" s="31" t="s">
        <v>2443</v>
      </c>
      <c r="B4885" s="31" t="s">
        <v>2617</v>
      </c>
      <c r="C4885" s="31" t="s">
        <v>2406</v>
      </c>
      <c r="D4885" s="47">
        <v>0.62967128636299396</v>
      </c>
      <c r="E4885" s="31" t="s">
        <v>2407</v>
      </c>
      <c r="F4885" s="35" t="str">
        <f>INDEX('Crosswalk Particulates'!$B:$B,MATCH('2017 EPA Data'!A4885,'Crosswalk Particulates'!$A:$A,0))</f>
        <v>Transportation Sector</v>
      </c>
      <c r="G4885" s="39">
        <f>INDEX('Crosswalk Particulates'!$E:$E,MATCH('2017 EPA Data'!$B4885,'Crosswalk Particulates'!$D:$D,0))</f>
        <v>0</v>
      </c>
      <c r="H4885" s="50">
        <f t="shared" si="76"/>
        <v>0</v>
      </c>
    </row>
    <row r="4886" spans="1:8" hidden="1">
      <c r="A4886" s="31" t="s">
        <v>2467</v>
      </c>
      <c r="B4886" s="31" t="s">
        <v>2717</v>
      </c>
      <c r="C4886" s="31" t="s">
        <v>2406</v>
      </c>
      <c r="D4886" s="47">
        <v>0.62174801999999996</v>
      </c>
      <c r="E4886" s="31" t="s">
        <v>2407</v>
      </c>
      <c r="F4886" s="35" t="str">
        <f>INDEX('Crosswalk Particulates'!$B:$B,MATCH('2017 EPA Data'!A4886,'Crosswalk Particulates'!$A:$A,0))</f>
        <v>process-chemicals-industry</v>
      </c>
      <c r="G4886" s="39">
        <f>INDEX('Crosswalk Particulates'!$E:$E,MATCH('2017 EPA Data'!$B4886,'Crosswalk Particulates'!$D:$D,0))</f>
        <v>0</v>
      </c>
      <c r="H4886" s="50">
        <f t="shared" si="76"/>
        <v>0</v>
      </c>
    </row>
    <row r="4887" spans="1:8" hidden="1">
      <c r="A4887" s="31" t="s">
        <v>2442</v>
      </c>
      <c r="B4887" s="31" t="s">
        <v>2629</v>
      </c>
      <c r="C4887" s="31" t="s">
        <v>2406</v>
      </c>
      <c r="D4887" s="47">
        <v>0.621</v>
      </c>
      <c r="E4887" s="31" t="s">
        <v>2407</v>
      </c>
      <c r="F4887" s="35" t="str">
        <f>INDEX('Crosswalk Particulates'!$B:$B,MATCH('2017 EPA Data'!A4887,'Crosswalk Particulates'!$A:$A,0))</f>
        <v>process-other-industry</v>
      </c>
      <c r="G4887" s="39">
        <f>INDEX('Crosswalk Particulates'!$E:$E,MATCH('2017 EPA Data'!$B4887,'Crosswalk Particulates'!$D:$D,0))</f>
        <v>0</v>
      </c>
      <c r="H4887" s="50">
        <f t="shared" si="76"/>
        <v>0</v>
      </c>
    </row>
    <row r="4888" spans="1:8" hidden="1">
      <c r="A4888" s="31" t="s">
        <v>2496</v>
      </c>
      <c r="B4888" s="31" t="s">
        <v>2515</v>
      </c>
      <c r="C4888" s="31" t="s">
        <v>2406</v>
      </c>
      <c r="D4888" s="47">
        <v>0.61674537399999996</v>
      </c>
      <c r="E4888" s="31" t="s">
        <v>2407</v>
      </c>
      <c r="F4888" s="35" t="str">
        <f>INDEX('Crosswalk Particulates'!$B:$B,MATCH('2017 EPA Data'!A4888,'Crosswalk Particulates'!$A:$A,0))</f>
        <v>process-cement-industry</v>
      </c>
      <c r="G4888" s="39">
        <f>INDEX('Crosswalk Particulates'!$E:$E,MATCH('2017 EPA Data'!$B4888,'Crosswalk Particulates'!$D:$D,0))</f>
        <v>0</v>
      </c>
      <c r="H4888" s="50">
        <f t="shared" si="76"/>
        <v>0</v>
      </c>
    </row>
    <row r="4889" spans="1:8" hidden="1">
      <c r="A4889" s="31" t="s">
        <v>2442</v>
      </c>
      <c r="B4889" s="31" t="s">
        <v>2541</v>
      </c>
      <c r="C4889" s="31" t="s">
        <v>2406</v>
      </c>
      <c r="D4889" s="47">
        <v>0.60340000000000005</v>
      </c>
      <c r="E4889" s="31" t="s">
        <v>2407</v>
      </c>
      <c r="F4889" s="35" t="str">
        <f>INDEX('Crosswalk Particulates'!$B:$B,MATCH('2017 EPA Data'!A4889,'Crosswalk Particulates'!$A:$A,0))</f>
        <v>process-other-industry</v>
      </c>
      <c r="G4889" s="39">
        <f>INDEX('Crosswalk Particulates'!$E:$E,MATCH('2017 EPA Data'!$B4889,'Crosswalk Particulates'!$D:$D,0))</f>
        <v>0</v>
      </c>
      <c r="H4889" s="50">
        <f t="shared" si="76"/>
        <v>0</v>
      </c>
    </row>
    <row r="4890" spans="1:8" hidden="1">
      <c r="A4890" s="31" t="s">
        <v>2520</v>
      </c>
      <c r="B4890" s="31" t="s">
        <v>2551</v>
      </c>
      <c r="C4890" s="31" t="s">
        <v>2406</v>
      </c>
      <c r="D4890" s="47">
        <v>0.60290598105000004</v>
      </c>
      <c r="E4890" s="31" t="s">
        <v>2407</v>
      </c>
      <c r="F4890" s="35" t="str">
        <f>INDEX('Crosswalk Particulates'!$B:$B,MATCH('2017 EPA Data'!A4890,'Crosswalk Particulates'!$A:$A,0))</f>
        <v>Residential Buildings Sector</v>
      </c>
      <c r="G4890" s="39">
        <f>INDEX('Crosswalk Particulates'!$E:$E,MATCH('2017 EPA Data'!$B4890,'Crosswalk Particulates'!$D:$D,0))</f>
        <v>0</v>
      </c>
      <c r="H4890" s="50">
        <f t="shared" si="76"/>
        <v>0</v>
      </c>
    </row>
    <row r="4891" spans="1:8" hidden="1">
      <c r="A4891" s="31" t="s">
        <v>2508</v>
      </c>
      <c r="B4891" s="31" t="s">
        <v>2669</v>
      </c>
      <c r="C4891" s="31" t="s">
        <v>2406</v>
      </c>
      <c r="D4891" s="47">
        <v>0.6</v>
      </c>
      <c r="E4891" s="31" t="s">
        <v>2407</v>
      </c>
      <c r="F4891" s="35" t="str">
        <f>INDEX('Crosswalk Particulates'!$B:$B,MATCH('2017 EPA Data'!A4891,'Crosswalk Particulates'!$A:$A,0))</f>
        <v>process-iron and steel-industry</v>
      </c>
      <c r="G4891" s="39">
        <f>INDEX('Crosswalk Particulates'!$E:$E,MATCH('2017 EPA Data'!$B4891,'Crosswalk Particulates'!$D:$D,0))</f>
        <v>0</v>
      </c>
      <c r="H4891" s="50">
        <f t="shared" si="76"/>
        <v>0</v>
      </c>
    </row>
    <row r="4892" spans="1:8" hidden="1">
      <c r="A4892" s="31" t="s">
        <v>2491</v>
      </c>
      <c r="B4892" s="31" t="s">
        <v>2585</v>
      </c>
      <c r="C4892" s="31" t="s">
        <v>2406</v>
      </c>
      <c r="D4892" s="47">
        <v>0.6</v>
      </c>
      <c r="E4892" s="31" t="s">
        <v>2407</v>
      </c>
      <c r="F4892" s="35" t="str">
        <f>INDEX('Crosswalk Particulates'!$B:$B,MATCH('2017 EPA Data'!A4892,'Crosswalk Particulates'!$A:$A,0))</f>
        <v>process-other-industry</v>
      </c>
      <c r="G4892" s="39">
        <f>INDEX('Crosswalk Particulates'!$E:$E,MATCH('2017 EPA Data'!$B4892,'Crosswalk Particulates'!$D:$D,0))</f>
        <v>0</v>
      </c>
      <c r="H4892" s="50">
        <f t="shared" si="76"/>
        <v>0</v>
      </c>
    </row>
    <row r="4893" spans="1:8" hidden="1">
      <c r="A4893" s="31" t="s">
        <v>2461</v>
      </c>
      <c r="B4893" s="31" t="s">
        <v>2565</v>
      </c>
      <c r="C4893" s="31" t="s">
        <v>2406</v>
      </c>
      <c r="D4893" s="47">
        <v>0.6</v>
      </c>
      <c r="E4893" s="31" t="s">
        <v>2407</v>
      </c>
      <c r="F4893" s="35" t="str">
        <f>INDEX('Crosswalk Particulates'!$B:$B,MATCH('2017 EPA Data'!A4893,'Crosswalk Particulates'!$A:$A,0))</f>
        <v>process-other-industry</v>
      </c>
      <c r="G4893" s="39">
        <f>INDEX('Crosswalk Particulates'!$E:$E,MATCH('2017 EPA Data'!$B4893,'Crosswalk Particulates'!$D:$D,0))</f>
        <v>0</v>
      </c>
      <c r="H4893" s="50">
        <f t="shared" si="76"/>
        <v>0</v>
      </c>
    </row>
    <row r="4894" spans="1:8" hidden="1">
      <c r="A4894" s="31" t="s">
        <v>2554</v>
      </c>
      <c r="B4894" s="31" t="s">
        <v>2732</v>
      </c>
      <c r="C4894" s="31" t="s">
        <v>2406</v>
      </c>
      <c r="D4894" s="47">
        <v>0.59768043000000004</v>
      </c>
      <c r="E4894" s="31" t="s">
        <v>2407</v>
      </c>
      <c r="F4894" s="35" t="str">
        <f>INDEX('Crosswalk Particulates'!$B:$B,MATCH('2017 EPA Data'!A4894,'Crosswalk Particulates'!$A:$A,0))</f>
        <v>Commercial Buildings Sector</v>
      </c>
      <c r="G4894" s="39">
        <f>INDEX('Crosswalk Particulates'!$E:$E,MATCH('2017 EPA Data'!$B4894,'Crosswalk Particulates'!$D:$D,0))</f>
        <v>0</v>
      </c>
      <c r="H4894" s="50">
        <f t="shared" si="76"/>
        <v>0</v>
      </c>
    </row>
    <row r="4895" spans="1:8" hidden="1">
      <c r="A4895" s="31" t="s">
        <v>2489</v>
      </c>
      <c r="B4895" s="31" t="s">
        <v>2502</v>
      </c>
      <c r="C4895" s="31" t="s">
        <v>2406</v>
      </c>
      <c r="D4895" s="47">
        <v>0.59334960000000003</v>
      </c>
      <c r="E4895" s="31" t="s">
        <v>2407</v>
      </c>
      <c r="F4895" s="35" t="str">
        <f>INDEX('Crosswalk Particulates'!$B:$B,MATCH('2017 EPA Data'!A4895,'Crosswalk Particulates'!$A:$A,0))</f>
        <v>industry-fuel-biomass</v>
      </c>
      <c r="G4895" s="39">
        <f>INDEX('Crosswalk Particulates'!$E:$E,MATCH('2017 EPA Data'!$B4895,'Crosswalk Particulates'!$D:$D,0))</f>
        <v>0</v>
      </c>
      <c r="H4895" s="50">
        <f t="shared" si="76"/>
        <v>0</v>
      </c>
    </row>
    <row r="4896" spans="1:8" hidden="1">
      <c r="A4896" s="31" t="s">
        <v>2467</v>
      </c>
      <c r="B4896" s="31" t="s">
        <v>2636</v>
      </c>
      <c r="C4896" s="31" t="s">
        <v>2406</v>
      </c>
      <c r="D4896" s="47">
        <v>0.58930000000000005</v>
      </c>
      <c r="E4896" s="31" t="s">
        <v>2407</v>
      </c>
      <c r="F4896" s="35" t="str">
        <f>INDEX('Crosswalk Particulates'!$B:$B,MATCH('2017 EPA Data'!A4896,'Crosswalk Particulates'!$A:$A,0))</f>
        <v>process-chemicals-industry</v>
      </c>
      <c r="G4896" s="39">
        <f>INDEX('Crosswalk Particulates'!$E:$E,MATCH('2017 EPA Data'!$B4896,'Crosswalk Particulates'!$D:$D,0))</f>
        <v>0</v>
      </c>
      <c r="H4896" s="50">
        <f t="shared" si="76"/>
        <v>0</v>
      </c>
    </row>
    <row r="4897" spans="1:8" hidden="1">
      <c r="A4897" s="31" t="s">
        <v>2444</v>
      </c>
      <c r="B4897" s="31" t="s">
        <v>2605</v>
      </c>
      <c r="D4897" s="47">
        <v>0.58728546584042995</v>
      </c>
      <c r="E4897" s="31" t="s">
        <v>2411</v>
      </c>
      <c r="F4897" s="35" t="str">
        <f>INDEX('Crosswalk Particulates'!$B:$B,MATCH('2017 EPA Data'!A4897,'Crosswalk Particulates'!$A:$A,0))</f>
        <v>process-other-industry</v>
      </c>
      <c r="G4897" s="39" t="str">
        <f>INDEX('Crosswalk Particulates'!$E:$E,MATCH('2017 EPA Data'!$B4897,'Crosswalk Particulates'!$D:$D,0))</f>
        <v>BC</v>
      </c>
      <c r="H4897" s="50">
        <f t="shared" si="76"/>
        <v>532777.04623965127</v>
      </c>
    </row>
    <row r="4898" spans="1:8" hidden="1">
      <c r="A4898" s="31" t="s">
        <v>2475</v>
      </c>
      <c r="B4898" s="31" t="s">
        <v>2674</v>
      </c>
      <c r="C4898" s="31" t="s">
        <v>2406</v>
      </c>
      <c r="D4898" s="47">
        <v>0.58647260000000001</v>
      </c>
      <c r="E4898" s="31" t="s">
        <v>2407</v>
      </c>
      <c r="F4898" s="35" t="str">
        <f>INDEX('Crosswalk Particulates'!$B:$B,MATCH('2017 EPA Data'!A4898,'Crosswalk Particulates'!$A:$A,0))</f>
        <v>process-other-industry</v>
      </c>
      <c r="G4898" s="39">
        <f>INDEX('Crosswalk Particulates'!$E:$E,MATCH('2017 EPA Data'!$B4898,'Crosswalk Particulates'!$D:$D,0))</f>
        <v>0</v>
      </c>
      <c r="H4898" s="50">
        <f t="shared" si="76"/>
        <v>0</v>
      </c>
    </row>
    <row r="4899" spans="1:8" hidden="1">
      <c r="A4899" s="31" t="s">
        <v>2484</v>
      </c>
      <c r="B4899" s="31" t="s">
        <v>2606</v>
      </c>
      <c r="C4899" s="31" t="s">
        <v>2406</v>
      </c>
      <c r="D4899" s="47">
        <v>0.56999999999999995</v>
      </c>
      <c r="E4899" s="31" t="s">
        <v>2407</v>
      </c>
      <c r="F4899" s="35" t="str">
        <f>INDEX('Crosswalk Particulates'!$B:$B,MATCH('2017 EPA Data'!A4899,'Crosswalk Particulates'!$A:$A,0))</f>
        <v>process-other-industry</v>
      </c>
      <c r="G4899" s="39">
        <f>INDEX('Crosswalk Particulates'!$E:$E,MATCH('2017 EPA Data'!$B4899,'Crosswalk Particulates'!$D:$D,0))</f>
        <v>0</v>
      </c>
      <c r="H4899" s="50">
        <f t="shared" si="76"/>
        <v>0</v>
      </c>
    </row>
    <row r="4900" spans="1:8" hidden="1">
      <c r="A4900" s="31" t="s">
        <v>2491</v>
      </c>
      <c r="B4900" s="31" t="s">
        <v>2618</v>
      </c>
      <c r="C4900" s="31" t="s">
        <v>2406</v>
      </c>
      <c r="D4900" s="47">
        <v>0.56985719175500005</v>
      </c>
      <c r="E4900" s="31" t="s">
        <v>2407</v>
      </c>
      <c r="F4900" s="35" t="str">
        <f>INDEX('Crosswalk Particulates'!$B:$B,MATCH('2017 EPA Data'!A4900,'Crosswalk Particulates'!$A:$A,0))</f>
        <v>process-other-industry</v>
      </c>
      <c r="G4900" s="39">
        <f>INDEX('Crosswalk Particulates'!$E:$E,MATCH('2017 EPA Data'!$B4900,'Crosswalk Particulates'!$D:$D,0))</f>
        <v>0</v>
      </c>
      <c r="H4900" s="50">
        <f t="shared" si="76"/>
        <v>0</v>
      </c>
    </row>
    <row r="4901" spans="1:8" hidden="1">
      <c r="A4901" s="31" t="s">
        <v>2491</v>
      </c>
      <c r="B4901" s="31" t="s">
        <v>2542</v>
      </c>
      <c r="C4901" s="31" t="s">
        <v>2406</v>
      </c>
      <c r="D4901" s="47">
        <v>0.56913220059500003</v>
      </c>
      <c r="E4901" s="31" t="s">
        <v>2407</v>
      </c>
      <c r="F4901" s="35" t="str">
        <f>INDEX('Crosswalk Particulates'!$B:$B,MATCH('2017 EPA Data'!A4901,'Crosswalk Particulates'!$A:$A,0))</f>
        <v>process-other-industry</v>
      </c>
      <c r="G4901" s="39">
        <f>INDEX('Crosswalk Particulates'!$E:$E,MATCH('2017 EPA Data'!$B4901,'Crosswalk Particulates'!$D:$D,0))</f>
        <v>0</v>
      </c>
      <c r="H4901" s="50">
        <f t="shared" si="76"/>
        <v>0</v>
      </c>
    </row>
    <row r="4902" spans="1:8" hidden="1">
      <c r="A4902" s="31" t="s">
        <v>2470</v>
      </c>
      <c r="B4902" s="31" t="s">
        <v>2530</v>
      </c>
      <c r="C4902" s="31" t="s">
        <v>2406</v>
      </c>
      <c r="D4902" s="47">
        <v>0.55682580000000004</v>
      </c>
      <c r="E4902" s="31" t="s">
        <v>2407</v>
      </c>
      <c r="F4902" s="35" t="str">
        <f>INDEX('Crosswalk Particulates'!$B:$B,MATCH('2017 EPA Data'!A4902,'Crosswalk Particulates'!$A:$A,0))</f>
        <v>Electricity Sector</v>
      </c>
      <c r="G4902" s="39">
        <f>INDEX('Crosswalk Particulates'!$E:$E,MATCH('2017 EPA Data'!$B4902,'Crosswalk Particulates'!$D:$D,0))</f>
        <v>0</v>
      </c>
      <c r="H4902" s="50">
        <f t="shared" si="76"/>
        <v>0</v>
      </c>
    </row>
    <row r="4903" spans="1:8" hidden="1">
      <c r="A4903" s="31" t="s">
        <v>2489</v>
      </c>
      <c r="B4903" s="31" t="s">
        <v>2624</v>
      </c>
      <c r="C4903" s="31" t="s">
        <v>2406</v>
      </c>
      <c r="D4903" s="47">
        <v>0.55474813837278003</v>
      </c>
      <c r="E4903" s="31" t="s">
        <v>2407</v>
      </c>
      <c r="F4903" s="35" t="str">
        <f>INDEX('Crosswalk Particulates'!$B:$B,MATCH('2017 EPA Data'!A4903,'Crosswalk Particulates'!$A:$A,0))</f>
        <v>industry-fuel-biomass</v>
      </c>
      <c r="G4903" s="39">
        <f>INDEX('Crosswalk Particulates'!$E:$E,MATCH('2017 EPA Data'!$B4903,'Crosswalk Particulates'!$D:$D,0))</f>
        <v>0</v>
      </c>
      <c r="H4903" s="50">
        <f t="shared" si="76"/>
        <v>0</v>
      </c>
    </row>
    <row r="4904" spans="1:8" hidden="1">
      <c r="A4904" s="31" t="s">
        <v>2436</v>
      </c>
      <c r="B4904" s="31" t="s">
        <v>2691</v>
      </c>
      <c r="C4904" s="31" t="s">
        <v>2406</v>
      </c>
      <c r="D4904" s="47">
        <v>0.55100000000000005</v>
      </c>
      <c r="E4904" s="31" t="s">
        <v>2407</v>
      </c>
      <c r="F4904" s="35" t="str">
        <f>INDEX('Crosswalk Particulates'!$B:$B,MATCH('2017 EPA Data'!A4904,'Crosswalk Particulates'!$A:$A,0))</f>
        <v>process-other-industry</v>
      </c>
      <c r="G4904" s="39">
        <f>INDEX('Crosswalk Particulates'!$E:$E,MATCH('2017 EPA Data'!$B4904,'Crosswalk Particulates'!$D:$D,0))</f>
        <v>0</v>
      </c>
      <c r="H4904" s="50">
        <f t="shared" si="76"/>
        <v>0</v>
      </c>
    </row>
    <row r="4905" spans="1:8" hidden="1">
      <c r="A4905" s="31" t="s">
        <v>2458</v>
      </c>
      <c r="B4905" s="31" t="s">
        <v>2583</v>
      </c>
      <c r="C4905" s="31" t="s">
        <v>2406</v>
      </c>
      <c r="D4905" s="47">
        <v>0.54975194578977005</v>
      </c>
      <c r="E4905" s="31" t="s">
        <v>2407</v>
      </c>
      <c r="F4905" s="35" t="str">
        <f>INDEX('Crosswalk Particulates'!$B:$B,MATCH('2017 EPA Data'!A4905,'Crosswalk Particulates'!$A:$A,0))</f>
        <v>Transportation Sector</v>
      </c>
      <c r="G4905" s="39">
        <f>INDEX('Crosswalk Particulates'!$E:$E,MATCH('2017 EPA Data'!$B4905,'Crosswalk Particulates'!$D:$D,0))</f>
        <v>0</v>
      </c>
      <c r="H4905" s="50">
        <f t="shared" si="76"/>
        <v>0</v>
      </c>
    </row>
    <row r="4906" spans="1:8" hidden="1">
      <c r="A4906" s="31" t="s">
        <v>2538</v>
      </c>
      <c r="B4906" s="31" t="s">
        <v>2664</v>
      </c>
      <c r="C4906" s="31" t="s">
        <v>2406</v>
      </c>
      <c r="D4906" s="47">
        <v>0.54935581129040001</v>
      </c>
      <c r="E4906" s="31" t="s">
        <v>2407</v>
      </c>
      <c r="F4906" s="35" t="str">
        <f>INDEX('Crosswalk Particulates'!$B:$B,MATCH('2017 EPA Data'!A4906,'Crosswalk Particulates'!$A:$A,0))</f>
        <v>Electricity Sector</v>
      </c>
      <c r="G4906" s="39">
        <f>INDEX('Crosswalk Particulates'!$E:$E,MATCH('2017 EPA Data'!$B4906,'Crosswalk Particulates'!$D:$D,0))</f>
        <v>0</v>
      </c>
      <c r="H4906" s="50">
        <f t="shared" si="76"/>
        <v>0</v>
      </c>
    </row>
    <row r="4907" spans="1:8" hidden="1">
      <c r="A4907" s="31" t="s">
        <v>2520</v>
      </c>
      <c r="B4907" s="31" t="s">
        <v>2525</v>
      </c>
      <c r="C4907" s="31" t="s">
        <v>2406</v>
      </c>
      <c r="D4907" s="47">
        <v>0.54854529968639998</v>
      </c>
      <c r="E4907" s="31" t="s">
        <v>2407</v>
      </c>
      <c r="F4907" s="35" t="str">
        <f>INDEX('Crosswalk Particulates'!$B:$B,MATCH('2017 EPA Data'!A4907,'Crosswalk Particulates'!$A:$A,0))</f>
        <v>Residential Buildings Sector</v>
      </c>
      <c r="G4907" s="39">
        <f>INDEX('Crosswalk Particulates'!$E:$E,MATCH('2017 EPA Data'!$B4907,'Crosswalk Particulates'!$D:$D,0))</f>
        <v>0</v>
      </c>
      <c r="H4907" s="50">
        <f t="shared" si="76"/>
        <v>0</v>
      </c>
    </row>
    <row r="4908" spans="1:8" hidden="1">
      <c r="A4908" s="31" t="s">
        <v>2520</v>
      </c>
      <c r="B4908" s="31" t="s">
        <v>2664</v>
      </c>
      <c r="C4908" s="31" t="s">
        <v>2406</v>
      </c>
      <c r="D4908" s="47">
        <v>0.54854529968639998</v>
      </c>
      <c r="E4908" s="31" t="s">
        <v>2407</v>
      </c>
      <c r="F4908" s="35" t="str">
        <f>INDEX('Crosswalk Particulates'!$B:$B,MATCH('2017 EPA Data'!A4908,'Crosswalk Particulates'!$A:$A,0))</f>
        <v>Residential Buildings Sector</v>
      </c>
      <c r="G4908" s="39">
        <f>INDEX('Crosswalk Particulates'!$E:$E,MATCH('2017 EPA Data'!$B4908,'Crosswalk Particulates'!$D:$D,0))</f>
        <v>0</v>
      </c>
      <c r="H4908" s="50">
        <f t="shared" si="76"/>
        <v>0</v>
      </c>
    </row>
    <row r="4909" spans="1:8" hidden="1">
      <c r="A4909" s="31" t="s">
        <v>2520</v>
      </c>
      <c r="B4909" s="31" t="s">
        <v>2564</v>
      </c>
      <c r="C4909" s="31" t="s">
        <v>2406</v>
      </c>
      <c r="D4909" s="47">
        <v>0.54854529968639998</v>
      </c>
      <c r="E4909" s="31" t="s">
        <v>2407</v>
      </c>
      <c r="F4909" s="35" t="str">
        <f>INDEX('Crosswalk Particulates'!$B:$B,MATCH('2017 EPA Data'!A4909,'Crosswalk Particulates'!$A:$A,0))</f>
        <v>Residential Buildings Sector</v>
      </c>
      <c r="G4909" s="39">
        <f>INDEX('Crosswalk Particulates'!$E:$E,MATCH('2017 EPA Data'!$B4909,'Crosswalk Particulates'!$D:$D,0))</f>
        <v>0</v>
      </c>
      <c r="H4909" s="50">
        <f t="shared" si="76"/>
        <v>0</v>
      </c>
    </row>
    <row r="4910" spans="1:8" hidden="1">
      <c r="A4910" s="31" t="s">
        <v>2485</v>
      </c>
      <c r="B4910" s="31" t="s">
        <v>2532</v>
      </c>
      <c r="C4910" s="31" t="s">
        <v>2406</v>
      </c>
      <c r="D4910" s="47">
        <v>0.54745954628819005</v>
      </c>
      <c r="E4910" s="31" t="s">
        <v>2407</v>
      </c>
      <c r="F4910" s="35" t="str">
        <f>INDEX('Crosswalk Particulates'!$B:$B,MATCH('2017 EPA Data'!A4910,'Crosswalk Particulates'!$A:$A,0))</f>
        <v>industry-fuel-coal</v>
      </c>
      <c r="G4910" s="39">
        <f>INDEX('Crosswalk Particulates'!$E:$E,MATCH('2017 EPA Data'!$B4910,'Crosswalk Particulates'!$D:$D,0))</f>
        <v>0</v>
      </c>
      <c r="H4910" s="50">
        <f t="shared" si="76"/>
        <v>0</v>
      </c>
    </row>
    <row r="4911" spans="1:8" hidden="1">
      <c r="A4911" s="31" t="s">
        <v>2440</v>
      </c>
      <c r="B4911" s="31" t="s">
        <v>2716</v>
      </c>
      <c r="C4911" s="31" t="s">
        <v>2406</v>
      </c>
      <c r="D4911" s="47">
        <v>0.54684032487480705</v>
      </c>
      <c r="E4911" s="31" t="s">
        <v>2407</v>
      </c>
      <c r="F4911" s="35" t="str">
        <f>INDEX('Crosswalk Particulates'!$B:$B,MATCH('2017 EPA Data'!A4911,'Crosswalk Particulates'!$A:$A,0))</f>
        <v>industry-fuel-natural gas</v>
      </c>
      <c r="G4911" s="39">
        <f>INDEX('Crosswalk Particulates'!$E:$E,MATCH('2017 EPA Data'!$B4911,'Crosswalk Particulates'!$D:$D,0))</f>
        <v>0</v>
      </c>
      <c r="H4911" s="50">
        <f t="shared" si="76"/>
        <v>0</v>
      </c>
    </row>
    <row r="4912" spans="1:8" hidden="1">
      <c r="A4912" s="31" t="s">
        <v>2485</v>
      </c>
      <c r="B4912" s="31" t="s">
        <v>2669</v>
      </c>
      <c r="C4912" s="31" t="s">
        <v>2406</v>
      </c>
      <c r="D4912" s="47">
        <v>0.54047000000000001</v>
      </c>
      <c r="E4912" s="31" t="s">
        <v>2407</v>
      </c>
      <c r="F4912" s="35" t="str">
        <f>INDEX('Crosswalk Particulates'!$B:$B,MATCH('2017 EPA Data'!A4912,'Crosswalk Particulates'!$A:$A,0))</f>
        <v>industry-fuel-coal</v>
      </c>
      <c r="G4912" s="39">
        <f>INDEX('Crosswalk Particulates'!$E:$E,MATCH('2017 EPA Data'!$B4912,'Crosswalk Particulates'!$D:$D,0))</f>
        <v>0</v>
      </c>
      <c r="H4912" s="50">
        <f t="shared" si="76"/>
        <v>0</v>
      </c>
    </row>
    <row r="4913" spans="1:8" hidden="1">
      <c r="A4913" s="31" t="s">
        <v>2518</v>
      </c>
      <c r="B4913" s="31" t="s">
        <v>2597</v>
      </c>
      <c r="C4913" s="31" t="s">
        <v>2406</v>
      </c>
      <c r="D4913" s="47">
        <v>0.53400000000000003</v>
      </c>
      <c r="E4913" s="31" t="s">
        <v>2407</v>
      </c>
      <c r="F4913" s="35" t="str">
        <f>INDEX('Crosswalk Particulates'!$B:$B,MATCH('2017 EPA Data'!A4913,'Crosswalk Particulates'!$A:$A,0))</f>
        <v>industry-fuel-oil</v>
      </c>
      <c r="G4913" s="39">
        <f>INDEX('Crosswalk Particulates'!$E:$E,MATCH('2017 EPA Data'!$B4913,'Crosswalk Particulates'!$D:$D,0))</f>
        <v>0</v>
      </c>
      <c r="H4913" s="50">
        <f t="shared" si="76"/>
        <v>0</v>
      </c>
    </row>
    <row r="4914" spans="1:8" hidden="1">
      <c r="A4914" s="31" t="s">
        <v>2536</v>
      </c>
      <c r="B4914" s="31" t="s">
        <v>2564</v>
      </c>
      <c r="C4914" s="31" t="s">
        <v>2406</v>
      </c>
      <c r="D4914" s="47">
        <v>0.52966440000000004</v>
      </c>
      <c r="E4914" s="31" t="s">
        <v>2407</v>
      </c>
      <c r="F4914" s="35" t="str">
        <f>INDEX('Crosswalk Particulates'!$B:$B,MATCH('2017 EPA Data'!A4914,'Crosswalk Particulates'!$A:$A,0))</f>
        <v>process-mining-industry</v>
      </c>
      <c r="G4914" s="39">
        <f>INDEX('Crosswalk Particulates'!$E:$E,MATCH('2017 EPA Data'!$B4914,'Crosswalk Particulates'!$D:$D,0))</f>
        <v>0</v>
      </c>
      <c r="H4914" s="50">
        <f t="shared" si="76"/>
        <v>0</v>
      </c>
    </row>
    <row r="4915" spans="1:8" hidden="1">
      <c r="A4915" s="31" t="s">
        <v>2536</v>
      </c>
      <c r="B4915" s="31" t="s">
        <v>2515</v>
      </c>
      <c r="C4915" s="31" t="s">
        <v>2406</v>
      </c>
      <c r="D4915" s="47">
        <v>0.52765839999999997</v>
      </c>
      <c r="E4915" s="31" t="s">
        <v>2407</v>
      </c>
      <c r="F4915" s="35" t="str">
        <f>INDEX('Crosswalk Particulates'!$B:$B,MATCH('2017 EPA Data'!A4915,'Crosswalk Particulates'!$A:$A,0))</f>
        <v>process-mining-industry</v>
      </c>
      <c r="G4915" s="39">
        <f>INDEX('Crosswalk Particulates'!$E:$E,MATCH('2017 EPA Data'!$B4915,'Crosswalk Particulates'!$D:$D,0))</f>
        <v>0</v>
      </c>
      <c r="H4915" s="50">
        <f t="shared" si="76"/>
        <v>0</v>
      </c>
    </row>
    <row r="4916" spans="1:8" hidden="1">
      <c r="A4916" s="31" t="s">
        <v>2491</v>
      </c>
      <c r="B4916" s="31" t="s">
        <v>2526</v>
      </c>
      <c r="C4916" s="31" t="s">
        <v>2406</v>
      </c>
      <c r="D4916" s="47">
        <v>0.52438877075400003</v>
      </c>
      <c r="E4916" s="31" t="s">
        <v>2407</v>
      </c>
      <c r="F4916" s="35" t="str">
        <f>INDEX('Crosswalk Particulates'!$B:$B,MATCH('2017 EPA Data'!A4916,'Crosswalk Particulates'!$A:$A,0))</f>
        <v>process-other-industry</v>
      </c>
      <c r="G4916" s="39">
        <f>INDEX('Crosswalk Particulates'!$E:$E,MATCH('2017 EPA Data'!$B4916,'Crosswalk Particulates'!$D:$D,0))</f>
        <v>0</v>
      </c>
      <c r="H4916" s="50">
        <f t="shared" si="76"/>
        <v>0</v>
      </c>
    </row>
    <row r="4917" spans="1:8" hidden="1">
      <c r="A4917" s="31" t="s">
        <v>2471</v>
      </c>
      <c r="B4917" s="31" t="s">
        <v>2540</v>
      </c>
      <c r="C4917" s="31" t="s">
        <v>2406</v>
      </c>
      <c r="D4917" s="47">
        <v>0.52162481096000002</v>
      </c>
      <c r="E4917" s="31" t="s">
        <v>2407</v>
      </c>
      <c r="F4917" s="35" t="str">
        <f>INDEX('Crosswalk Particulates'!$B:$B,MATCH('2017 EPA Data'!A4917,'Crosswalk Particulates'!$A:$A,0))</f>
        <v>Commercial Buildings Sector</v>
      </c>
      <c r="G4917" s="39">
        <f>INDEX('Crosswalk Particulates'!$E:$E,MATCH('2017 EPA Data'!$B4917,'Crosswalk Particulates'!$D:$D,0))</f>
        <v>0</v>
      </c>
      <c r="H4917" s="50">
        <f t="shared" si="76"/>
        <v>0</v>
      </c>
    </row>
    <row r="4918" spans="1:8" hidden="1">
      <c r="A4918" s="31" t="s">
        <v>2448</v>
      </c>
      <c r="B4918" s="31" t="s">
        <v>2671</v>
      </c>
      <c r="C4918" s="31" t="s">
        <v>2406</v>
      </c>
      <c r="D4918" s="47">
        <v>0.52</v>
      </c>
      <c r="E4918" s="31" t="s">
        <v>2407</v>
      </c>
      <c r="F4918" s="35" t="str">
        <f>INDEX('Crosswalk Particulates'!$B:$B,MATCH('2017 EPA Data'!A4918,'Crosswalk Particulates'!$A:$A,0))</f>
        <v>process-waste-industry</v>
      </c>
      <c r="G4918" s="39">
        <f>INDEX('Crosswalk Particulates'!$E:$E,MATCH('2017 EPA Data'!$B4918,'Crosswalk Particulates'!$D:$D,0))</f>
        <v>0</v>
      </c>
      <c r="H4918" s="50">
        <f t="shared" si="76"/>
        <v>0</v>
      </c>
    </row>
    <row r="4919" spans="1:8" hidden="1">
      <c r="A4919" s="31" t="s">
        <v>2518</v>
      </c>
      <c r="B4919" s="31" t="s">
        <v>2602</v>
      </c>
      <c r="C4919" s="31" t="s">
        <v>2406</v>
      </c>
      <c r="D4919" s="47">
        <v>0.51900000000000002</v>
      </c>
      <c r="E4919" s="31" t="s">
        <v>2407</v>
      </c>
      <c r="F4919" s="35" t="str">
        <f>INDEX('Crosswalk Particulates'!$B:$B,MATCH('2017 EPA Data'!A4919,'Crosswalk Particulates'!$A:$A,0))</f>
        <v>industry-fuel-oil</v>
      </c>
      <c r="G4919" s="39">
        <f>INDEX('Crosswalk Particulates'!$E:$E,MATCH('2017 EPA Data'!$B4919,'Crosswalk Particulates'!$D:$D,0))</f>
        <v>0</v>
      </c>
      <c r="H4919" s="50">
        <f t="shared" si="76"/>
        <v>0</v>
      </c>
    </row>
    <row r="4920" spans="1:8" hidden="1">
      <c r="A4920" s="31" t="s">
        <v>2538</v>
      </c>
      <c r="B4920" s="31" t="s">
        <v>2447</v>
      </c>
      <c r="C4920" s="31" t="s">
        <v>2406</v>
      </c>
      <c r="D4920" s="47">
        <v>0.51144840800000002</v>
      </c>
      <c r="E4920" s="31" t="s">
        <v>2407</v>
      </c>
      <c r="F4920" s="35" t="str">
        <f>INDEX('Crosswalk Particulates'!$B:$B,MATCH('2017 EPA Data'!A4920,'Crosswalk Particulates'!$A:$A,0))</f>
        <v>Electricity Sector</v>
      </c>
      <c r="G4920" s="39">
        <f>INDEX('Crosswalk Particulates'!$E:$E,MATCH('2017 EPA Data'!$B4920,'Crosswalk Particulates'!$D:$D,0))</f>
        <v>0</v>
      </c>
      <c r="H4920" s="50">
        <f t="shared" si="76"/>
        <v>0</v>
      </c>
    </row>
    <row r="4921" spans="1:8" hidden="1">
      <c r="A4921" s="31" t="s">
        <v>2497</v>
      </c>
      <c r="B4921" s="31" t="s">
        <v>2573</v>
      </c>
      <c r="C4921" s="31" t="s">
        <v>2406</v>
      </c>
      <c r="D4921" s="47">
        <v>0.50816799999999995</v>
      </c>
      <c r="E4921" s="31" t="s">
        <v>2407</v>
      </c>
      <c r="F4921" s="35" t="str">
        <f>INDEX('Crosswalk Particulates'!$B:$B,MATCH('2017 EPA Data'!A4921,'Crosswalk Particulates'!$A:$A,0))</f>
        <v>Electricity Sector</v>
      </c>
      <c r="G4921" s="39">
        <f>INDEX('Crosswalk Particulates'!$E:$E,MATCH('2017 EPA Data'!$B4921,'Crosswalk Particulates'!$D:$D,0))</f>
        <v>0</v>
      </c>
      <c r="H4921" s="50">
        <f t="shared" si="76"/>
        <v>0</v>
      </c>
    </row>
    <row r="4922" spans="1:8" hidden="1">
      <c r="A4922" s="31" t="s">
        <v>2497</v>
      </c>
      <c r="B4922" s="31" t="s">
        <v>2514</v>
      </c>
      <c r="C4922" s="31" t="s">
        <v>2406</v>
      </c>
      <c r="D4922" s="47">
        <v>0.50198381965200001</v>
      </c>
      <c r="E4922" s="31" t="s">
        <v>2407</v>
      </c>
      <c r="F4922" s="35" t="str">
        <f>INDEX('Crosswalk Particulates'!$B:$B,MATCH('2017 EPA Data'!A4922,'Crosswalk Particulates'!$A:$A,0))</f>
        <v>Electricity Sector</v>
      </c>
      <c r="G4922" s="39">
        <f>INDEX('Crosswalk Particulates'!$E:$E,MATCH('2017 EPA Data'!$B4922,'Crosswalk Particulates'!$D:$D,0))</f>
        <v>0</v>
      </c>
      <c r="H4922" s="50">
        <f t="shared" si="76"/>
        <v>0</v>
      </c>
    </row>
    <row r="4923" spans="1:8" hidden="1">
      <c r="A4923" s="31" t="s">
        <v>2442</v>
      </c>
      <c r="B4923" s="31" t="s">
        <v>2605</v>
      </c>
      <c r="D4923" s="47">
        <v>0.50086781278005599</v>
      </c>
      <c r="E4923" s="31" t="s">
        <v>2411</v>
      </c>
      <c r="F4923" s="35" t="str">
        <f>INDEX('Crosswalk Particulates'!$B:$B,MATCH('2017 EPA Data'!A4923,'Crosswalk Particulates'!$A:$A,0))</f>
        <v>process-other-industry</v>
      </c>
      <c r="G4923" s="39" t="str">
        <f>INDEX('Crosswalk Particulates'!$E:$E,MATCH('2017 EPA Data'!$B4923,'Crosswalk Particulates'!$D:$D,0))</f>
        <v>BC</v>
      </c>
      <c r="H4923" s="50">
        <f t="shared" si="76"/>
        <v>454380.1768831418</v>
      </c>
    </row>
    <row r="4924" spans="1:8" hidden="1">
      <c r="A4924" s="31" t="s">
        <v>2408</v>
      </c>
      <c r="B4924" s="31" t="s">
        <v>2722</v>
      </c>
      <c r="C4924" s="31" t="s">
        <v>2406</v>
      </c>
      <c r="D4924" s="47">
        <v>0.5</v>
      </c>
      <c r="E4924" s="31" t="s">
        <v>2407</v>
      </c>
      <c r="F4924" s="35" t="str">
        <f>INDEX('Crosswalk Particulates'!$B:$B,MATCH('2017 EPA Data'!A4924,'Crosswalk Particulates'!$A:$A,0))</f>
        <v>process-other-industry</v>
      </c>
      <c r="G4924" s="39">
        <f>INDEX('Crosswalk Particulates'!$E:$E,MATCH('2017 EPA Data'!$B4924,'Crosswalk Particulates'!$D:$D,0))</f>
        <v>0</v>
      </c>
      <c r="H4924" s="50">
        <f t="shared" si="76"/>
        <v>0</v>
      </c>
    </row>
    <row r="4925" spans="1:8" hidden="1">
      <c r="A4925" s="31" t="s">
        <v>2496</v>
      </c>
      <c r="B4925" s="31" t="s">
        <v>2661</v>
      </c>
      <c r="C4925" s="31" t="s">
        <v>2406</v>
      </c>
      <c r="D4925" s="47">
        <v>0.5</v>
      </c>
      <c r="E4925" s="31" t="s">
        <v>2407</v>
      </c>
      <c r="F4925" s="35" t="str">
        <f>INDEX('Crosswalk Particulates'!$B:$B,MATCH('2017 EPA Data'!A4925,'Crosswalk Particulates'!$A:$A,0))</f>
        <v>process-cement-industry</v>
      </c>
      <c r="G4925" s="39">
        <f>INDEX('Crosswalk Particulates'!$E:$E,MATCH('2017 EPA Data'!$B4925,'Crosswalk Particulates'!$D:$D,0))</f>
        <v>0</v>
      </c>
      <c r="H4925" s="50">
        <f t="shared" si="76"/>
        <v>0</v>
      </c>
    </row>
    <row r="4926" spans="1:8" hidden="1">
      <c r="A4926" s="31" t="s">
        <v>2497</v>
      </c>
      <c r="B4926" s="31" t="s">
        <v>2510</v>
      </c>
      <c r="C4926" s="31" t="s">
        <v>2406</v>
      </c>
      <c r="D4926" s="47">
        <v>0.4996530676</v>
      </c>
      <c r="E4926" s="31" t="s">
        <v>2407</v>
      </c>
      <c r="F4926" s="35" t="str">
        <f>INDEX('Crosswalk Particulates'!$B:$B,MATCH('2017 EPA Data'!A4926,'Crosswalk Particulates'!$A:$A,0))</f>
        <v>Electricity Sector</v>
      </c>
      <c r="G4926" s="39">
        <f>INDEX('Crosswalk Particulates'!$E:$E,MATCH('2017 EPA Data'!$B4926,'Crosswalk Particulates'!$D:$D,0))</f>
        <v>0</v>
      </c>
      <c r="H4926" s="50">
        <f t="shared" si="76"/>
        <v>0</v>
      </c>
    </row>
    <row r="4927" spans="1:8" hidden="1">
      <c r="A4927" s="31" t="s">
        <v>2470</v>
      </c>
      <c r="B4927" s="31" t="s">
        <v>2639</v>
      </c>
      <c r="C4927" s="31" t="s">
        <v>2406</v>
      </c>
      <c r="D4927" s="47">
        <v>0.49598239999999999</v>
      </c>
      <c r="E4927" s="31" t="s">
        <v>2407</v>
      </c>
      <c r="F4927" s="35" t="str">
        <f>INDEX('Crosswalk Particulates'!$B:$B,MATCH('2017 EPA Data'!A4927,'Crosswalk Particulates'!$A:$A,0))</f>
        <v>Electricity Sector</v>
      </c>
      <c r="G4927" s="39">
        <f>INDEX('Crosswalk Particulates'!$E:$E,MATCH('2017 EPA Data'!$B4927,'Crosswalk Particulates'!$D:$D,0))</f>
        <v>0</v>
      </c>
      <c r="H4927" s="50">
        <f t="shared" si="76"/>
        <v>0</v>
      </c>
    </row>
    <row r="4928" spans="1:8" hidden="1">
      <c r="A4928" s="31" t="s">
        <v>2612</v>
      </c>
      <c r="B4928" s="31" t="s">
        <v>2576</v>
      </c>
      <c r="C4928" s="31" t="s">
        <v>2406</v>
      </c>
      <c r="D4928" s="47">
        <v>0.49557363160000001</v>
      </c>
      <c r="E4928" s="31" t="s">
        <v>2407</v>
      </c>
      <c r="F4928" s="35" t="str">
        <f>INDEX('Crosswalk Particulates'!$B:$B,MATCH('2017 EPA Data'!A4928,'Crosswalk Particulates'!$A:$A,0))</f>
        <v>Residential Buildings Sector</v>
      </c>
      <c r="G4928" s="39">
        <f>INDEX('Crosswalk Particulates'!$E:$E,MATCH('2017 EPA Data'!$B4928,'Crosswalk Particulates'!$D:$D,0))</f>
        <v>0</v>
      </c>
      <c r="H4928" s="50">
        <f t="shared" si="76"/>
        <v>0</v>
      </c>
    </row>
    <row r="4929" spans="1:8" hidden="1">
      <c r="A4929" s="31" t="s">
        <v>2435</v>
      </c>
      <c r="B4929" s="31" t="s">
        <v>2584</v>
      </c>
      <c r="C4929" s="31" t="s">
        <v>2406</v>
      </c>
      <c r="D4929" s="47">
        <v>0.4844</v>
      </c>
      <c r="E4929" s="31" t="s">
        <v>2407</v>
      </c>
      <c r="F4929" s="35" t="str">
        <f>INDEX('Crosswalk Particulates'!$B:$B,MATCH('2017 EPA Data'!A4929,'Crosswalk Particulates'!$A:$A,0))</f>
        <v>process-other-industry</v>
      </c>
      <c r="G4929" s="39">
        <f>INDEX('Crosswalk Particulates'!$E:$E,MATCH('2017 EPA Data'!$B4929,'Crosswalk Particulates'!$D:$D,0))</f>
        <v>0</v>
      </c>
      <c r="H4929" s="50">
        <f t="shared" si="76"/>
        <v>0</v>
      </c>
    </row>
    <row r="4930" spans="1:8" hidden="1">
      <c r="A4930" s="31" t="s">
        <v>2436</v>
      </c>
      <c r="B4930" s="31" t="s">
        <v>2652</v>
      </c>
      <c r="C4930" s="31" t="s">
        <v>2406</v>
      </c>
      <c r="D4930" s="47">
        <v>0.4756406856</v>
      </c>
      <c r="E4930" s="31" t="s">
        <v>2407</v>
      </c>
      <c r="F4930" s="35" t="str">
        <f>INDEX('Crosswalk Particulates'!$B:$B,MATCH('2017 EPA Data'!A4930,'Crosswalk Particulates'!$A:$A,0))</f>
        <v>process-other-industry</v>
      </c>
      <c r="G4930" s="39">
        <f>INDEX('Crosswalk Particulates'!$E:$E,MATCH('2017 EPA Data'!$B4930,'Crosswalk Particulates'!$D:$D,0))</f>
        <v>0</v>
      </c>
      <c r="H4930" s="50">
        <f t="shared" si="76"/>
        <v>0</v>
      </c>
    </row>
    <row r="4931" spans="1:8" hidden="1">
      <c r="A4931" s="31" t="s">
        <v>2538</v>
      </c>
      <c r="B4931" s="31" t="s">
        <v>2532</v>
      </c>
      <c r="C4931" s="31" t="s">
        <v>2406</v>
      </c>
      <c r="D4931" s="47">
        <v>0.47435857408440002</v>
      </c>
      <c r="E4931" s="31" t="s">
        <v>2407</v>
      </c>
      <c r="F4931" s="35" t="str">
        <f>INDEX('Crosswalk Particulates'!$B:$B,MATCH('2017 EPA Data'!A4931,'Crosswalk Particulates'!$A:$A,0))</f>
        <v>Electricity Sector</v>
      </c>
      <c r="G4931" s="39">
        <f>INDEX('Crosswalk Particulates'!$E:$E,MATCH('2017 EPA Data'!$B4931,'Crosswalk Particulates'!$D:$D,0))</f>
        <v>0</v>
      </c>
      <c r="H4931" s="50">
        <f t="shared" si="76"/>
        <v>0</v>
      </c>
    </row>
    <row r="4932" spans="1:8" hidden="1">
      <c r="A4932" s="31" t="s">
        <v>2492</v>
      </c>
      <c r="B4932" s="31" t="s">
        <v>2617</v>
      </c>
      <c r="C4932" s="31" t="s">
        <v>2406</v>
      </c>
      <c r="D4932" s="47">
        <v>0.47059071029648097</v>
      </c>
      <c r="E4932" s="31" t="s">
        <v>2407</v>
      </c>
      <c r="F4932" s="35" t="str">
        <f>INDEX('Crosswalk Particulates'!$B:$B,MATCH('2017 EPA Data'!A4932,'Crosswalk Particulates'!$A:$A,0))</f>
        <v>Transportation Sector</v>
      </c>
      <c r="G4932" s="39">
        <f>INDEX('Crosswalk Particulates'!$E:$E,MATCH('2017 EPA Data'!$B4932,'Crosswalk Particulates'!$D:$D,0))</f>
        <v>0</v>
      </c>
      <c r="H4932" s="50">
        <f t="shared" ref="H4932:H4995" si="77">IF(E4932="TON",D4932/metricton_to_shortton,0)*10^6</f>
        <v>0</v>
      </c>
    </row>
    <row r="4933" spans="1:8" hidden="1">
      <c r="A4933" s="31" t="s">
        <v>2558</v>
      </c>
      <c r="B4933" s="31" t="s">
        <v>2609</v>
      </c>
      <c r="C4933" s="31" t="s">
        <v>2406</v>
      </c>
      <c r="D4933" s="47">
        <v>0.46965041273219998</v>
      </c>
      <c r="E4933" s="31" t="s">
        <v>2407</v>
      </c>
      <c r="F4933" s="35" t="str">
        <f>INDEX('Crosswalk Particulates'!$B:$B,MATCH('2017 EPA Data'!A4933,'Crosswalk Particulates'!$A:$A,0))</f>
        <v>Commercial Buildings Sector</v>
      </c>
      <c r="G4933" s="39">
        <f>INDEX('Crosswalk Particulates'!$E:$E,MATCH('2017 EPA Data'!$B4933,'Crosswalk Particulates'!$D:$D,0))</f>
        <v>0</v>
      </c>
      <c r="H4933" s="50">
        <f t="shared" si="77"/>
        <v>0</v>
      </c>
    </row>
    <row r="4934" spans="1:8" hidden="1">
      <c r="A4934" s="31" t="s">
        <v>2484</v>
      </c>
      <c r="B4934" s="31" t="s">
        <v>2506</v>
      </c>
      <c r="C4934" s="31" t="s">
        <v>2406</v>
      </c>
      <c r="D4934" s="47">
        <v>0.4632</v>
      </c>
      <c r="E4934" s="31" t="s">
        <v>2407</v>
      </c>
      <c r="F4934" s="35" t="str">
        <f>INDEX('Crosswalk Particulates'!$B:$B,MATCH('2017 EPA Data'!A4934,'Crosswalk Particulates'!$A:$A,0))</f>
        <v>process-other-industry</v>
      </c>
      <c r="G4934" s="39">
        <f>INDEX('Crosswalk Particulates'!$E:$E,MATCH('2017 EPA Data'!$B4934,'Crosswalk Particulates'!$D:$D,0))</f>
        <v>0</v>
      </c>
      <c r="H4934" s="50">
        <f t="shared" si="77"/>
        <v>0</v>
      </c>
    </row>
    <row r="4935" spans="1:8" hidden="1">
      <c r="A4935" s="31" t="s">
        <v>2518</v>
      </c>
      <c r="B4935" s="31" t="s">
        <v>2586</v>
      </c>
      <c r="C4935" s="31" t="s">
        <v>2406</v>
      </c>
      <c r="D4935" s="47">
        <v>0.46179991999999997</v>
      </c>
      <c r="E4935" s="31" t="s">
        <v>2407</v>
      </c>
      <c r="F4935" s="35" t="str">
        <f>INDEX('Crosswalk Particulates'!$B:$B,MATCH('2017 EPA Data'!A4935,'Crosswalk Particulates'!$A:$A,0))</f>
        <v>industry-fuel-oil</v>
      </c>
      <c r="G4935" s="39">
        <f>INDEX('Crosswalk Particulates'!$E:$E,MATCH('2017 EPA Data'!$B4935,'Crosswalk Particulates'!$D:$D,0))</f>
        <v>0</v>
      </c>
      <c r="H4935" s="50">
        <f t="shared" si="77"/>
        <v>0</v>
      </c>
    </row>
    <row r="4936" spans="1:8" hidden="1">
      <c r="A4936" s="31" t="s">
        <v>2521</v>
      </c>
      <c r="B4936" s="31" t="s">
        <v>2597</v>
      </c>
      <c r="C4936" s="31" t="s">
        <v>2406</v>
      </c>
      <c r="D4936" s="47">
        <v>0.46</v>
      </c>
      <c r="E4936" s="31" t="s">
        <v>2407</v>
      </c>
      <c r="F4936" s="35" t="str">
        <f>INDEX('Crosswalk Particulates'!$B:$B,MATCH('2017 EPA Data'!A4936,'Crosswalk Particulates'!$A:$A,0))</f>
        <v>industry-fuel-other</v>
      </c>
      <c r="G4936" s="39">
        <f>INDEX('Crosswalk Particulates'!$E:$E,MATCH('2017 EPA Data'!$B4936,'Crosswalk Particulates'!$D:$D,0))</f>
        <v>0</v>
      </c>
      <c r="H4936" s="50">
        <f t="shared" si="77"/>
        <v>0</v>
      </c>
    </row>
    <row r="4937" spans="1:8" hidden="1">
      <c r="A4937" s="31" t="s">
        <v>2518</v>
      </c>
      <c r="B4937" s="31" t="s">
        <v>2613</v>
      </c>
      <c r="C4937" s="31" t="s">
        <v>2406</v>
      </c>
      <c r="D4937" s="47">
        <v>0.45723999999999998</v>
      </c>
      <c r="E4937" s="31" t="s">
        <v>2407</v>
      </c>
      <c r="F4937" s="35" t="str">
        <f>INDEX('Crosswalk Particulates'!$B:$B,MATCH('2017 EPA Data'!A4937,'Crosswalk Particulates'!$A:$A,0))</f>
        <v>industry-fuel-oil</v>
      </c>
      <c r="G4937" s="39">
        <f>INDEX('Crosswalk Particulates'!$E:$E,MATCH('2017 EPA Data'!$B4937,'Crosswalk Particulates'!$D:$D,0))</f>
        <v>0</v>
      </c>
      <c r="H4937" s="50">
        <f t="shared" si="77"/>
        <v>0</v>
      </c>
    </row>
    <row r="4938" spans="1:8" hidden="1">
      <c r="A4938" s="31" t="s">
        <v>2544</v>
      </c>
      <c r="B4938" s="31" t="s">
        <v>2619</v>
      </c>
      <c r="C4938" s="31" t="s">
        <v>2406</v>
      </c>
      <c r="D4938" s="47">
        <v>0.45657392406723102</v>
      </c>
      <c r="E4938" s="31" t="s">
        <v>2407</v>
      </c>
      <c r="F4938" s="35" t="str">
        <f>INDEX('Crosswalk Particulates'!$B:$B,MATCH('2017 EPA Data'!A4938,'Crosswalk Particulates'!$A:$A,0))</f>
        <v>Commercial Buildings Sector</v>
      </c>
      <c r="G4938" s="39">
        <f>INDEX('Crosswalk Particulates'!$E:$E,MATCH('2017 EPA Data'!$B4938,'Crosswalk Particulates'!$D:$D,0))</f>
        <v>0</v>
      </c>
      <c r="H4938" s="50">
        <f t="shared" si="77"/>
        <v>0</v>
      </c>
    </row>
    <row r="4939" spans="1:8" hidden="1">
      <c r="A4939" s="31" t="s">
        <v>2467</v>
      </c>
      <c r="B4939" s="31" t="s">
        <v>2688</v>
      </c>
      <c r="C4939" s="31" t="s">
        <v>2406</v>
      </c>
      <c r="D4939" s="47">
        <v>0.45500000000000002</v>
      </c>
      <c r="E4939" s="31" t="s">
        <v>2407</v>
      </c>
      <c r="F4939" s="35" t="str">
        <f>INDEX('Crosswalk Particulates'!$B:$B,MATCH('2017 EPA Data'!A4939,'Crosswalk Particulates'!$A:$A,0))</f>
        <v>process-chemicals-industry</v>
      </c>
      <c r="G4939" s="39">
        <f>INDEX('Crosswalk Particulates'!$E:$E,MATCH('2017 EPA Data'!$B4939,'Crosswalk Particulates'!$D:$D,0))</f>
        <v>0</v>
      </c>
      <c r="H4939" s="50">
        <f t="shared" si="77"/>
        <v>0</v>
      </c>
    </row>
    <row r="4940" spans="1:8" hidden="1">
      <c r="A4940" s="31" t="s">
        <v>2491</v>
      </c>
      <c r="B4940" s="31" t="s">
        <v>2614</v>
      </c>
      <c r="C4940" s="31" t="s">
        <v>2406</v>
      </c>
      <c r="D4940" s="47">
        <v>0.45054</v>
      </c>
      <c r="E4940" s="31" t="s">
        <v>2407</v>
      </c>
      <c r="F4940" s="35" t="str">
        <f>INDEX('Crosswalk Particulates'!$B:$B,MATCH('2017 EPA Data'!A4940,'Crosswalk Particulates'!$A:$A,0))</f>
        <v>process-other-industry</v>
      </c>
      <c r="G4940" s="39">
        <f>INDEX('Crosswalk Particulates'!$E:$E,MATCH('2017 EPA Data'!$B4940,'Crosswalk Particulates'!$D:$D,0))</f>
        <v>0</v>
      </c>
      <c r="H4940" s="50">
        <f t="shared" si="77"/>
        <v>0</v>
      </c>
    </row>
    <row r="4941" spans="1:8" hidden="1">
      <c r="A4941" s="31" t="s">
        <v>2553</v>
      </c>
      <c r="B4941" s="31" t="s">
        <v>2606</v>
      </c>
      <c r="C4941" s="31" t="s">
        <v>2406</v>
      </c>
      <c r="D4941" s="47">
        <v>0.45</v>
      </c>
      <c r="E4941" s="31" t="s">
        <v>2407</v>
      </c>
      <c r="F4941" s="35" t="str">
        <f>INDEX('Crosswalk Particulates'!$B:$B,MATCH('2017 EPA Data'!A4941,'Crosswalk Particulates'!$A:$A,0))</f>
        <v>Commercial Buildings Sector</v>
      </c>
      <c r="G4941" s="39">
        <f>INDEX('Crosswalk Particulates'!$E:$E,MATCH('2017 EPA Data'!$B4941,'Crosswalk Particulates'!$D:$D,0))</f>
        <v>0</v>
      </c>
      <c r="H4941" s="50">
        <f t="shared" si="77"/>
        <v>0</v>
      </c>
    </row>
    <row r="4942" spans="1:8" hidden="1">
      <c r="A4942" s="31" t="s">
        <v>2484</v>
      </c>
      <c r="B4942" s="31" t="s">
        <v>2486</v>
      </c>
      <c r="C4942" s="31" t="s">
        <v>2410</v>
      </c>
      <c r="D4942" s="47">
        <v>0.4473473</v>
      </c>
      <c r="E4942" s="31" t="s">
        <v>2411</v>
      </c>
      <c r="F4942" s="35" t="str">
        <f>INDEX('Crosswalk Particulates'!$B:$B,MATCH('2017 EPA Data'!A4942,'Crosswalk Particulates'!$A:$A,0))</f>
        <v>process-other-industry</v>
      </c>
      <c r="G4942" s="39" t="str">
        <f>INDEX('Crosswalk Particulates'!$E:$E,MATCH('2017 EPA Data'!$B4942,'Crosswalk Particulates'!$D:$D,0))</f>
        <v>CH4</v>
      </c>
      <c r="H4942" s="50">
        <f t="shared" si="77"/>
        <v>405827.12667035591</v>
      </c>
    </row>
    <row r="4943" spans="1:8" hidden="1">
      <c r="A4943" s="31" t="s">
        <v>2558</v>
      </c>
      <c r="B4943" s="31" t="s">
        <v>2552</v>
      </c>
      <c r="C4943" s="31" t="s">
        <v>2406</v>
      </c>
      <c r="D4943" s="47">
        <v>0.44696641999999998</v>
      </c>
      <c r="E4943" s="31" t="s">
        <v>2407</v>
      </c>
      <c r="F4943" s="35" t="str">
        <f>INDEX('Crosswalk Particulates'!$B:$B,MATCH('2017 EPA Data'!A4943,'Crosswalk Particulates'!$A:$A,0))</f>
        <v>Commercial Buildings Sector</v>
      </c>
      <c r="G4943" s="39">
        <f>INDEX('Crosswalk Particulates'!$E:$E,MATCH('2017 EPA Data'!$B4943,'Crosswalk Particulates'!$D:$D,0))</f>
        <v>0</v>
      </c>
      <c r="H4943" s="50">
        <f t="shared" si="77"/>
        <v>0</v>
      </c>
    </row>
    <row r="4944" spans="1:8" hidden="1">
      <c r="A4944" s="31" t="s">
        <v>2475</v>
      </c>
      <c r="B4944" s="31" t="s">
        <v>2613</v>
      </c>
      <c r="C4944" s="31" t="s">
        <v>2406</v>
      </c>
      <c r="D4944" s="47">
        <v>0.44092399999999998</v>
      </c>
      <c r="E4944" s="31" t="s">
        <v>2407</v>
      </c>
      <c r="F4944" s="35" t="str">
        <f>INDEX('Crosswalk Particulates'!$B:$B,MATCH('2017 EPA Data'!A4944,'Crosswalk Particulates'!$A:$A,0))</f>
        <v>process-other-industry</v>
      </c>
      <c r="G4944" s="39">
        <f>INDEX('Crosswalk Particulates'!$E:$E,MATCH('2017 EPA Data'!$B4944,'Crosswalk Particulates'!$D:$D,0))</f>
        <v>0</v>
      </c>
      <c r="H4944" s="50">
        <f t="shared" si="77"/>
        <v>0</v>
      </c>
    </row>
    <row r="4945" spans="1:8" hidden="1">
      <c r="A4945" s="31" t="s">
        <v>2521</v>
      </c>
      <c r="B4945" s="31" t="s">
        <v>2541</v>
      </c>
      <c r="C4945" s="31" t="s">
        <v>2406</v>
      </c>
      <c r="D4945" s="47">
        <v>0.43928057461999998</v>
      </c>
      <c r="E4945" s="31" t="s">
        <v>2407</v>
      </c>
      <c r="F4945" s="35" t="str">
        <f>INDEX('Crosswalk Particulates'!$B:$B,MATCH('2017 EPA Data'!A4945,'Crosswalk Particulates'!$A:$A,0))</f>
        <v>industry-fuel-other</v>
      </c>
      <c r="G4945" s="39">
        <f>INDEX('Crosswalk Particulates'!$E:$E,MATCH('2017 EPA Data'!$B4945,'Crosswalk Particulates'!$D:$D,0))</f>
        <v>0</v>
      </c>
      <c r="H4945" s="50">
        <f t="shared" si="77"/>
        <v>0</v>
      </c>
    </row>
    <row r="4946" spans="1:8" hidden="1">
      <c r="A4946" s="31" t="s">
        <v>2496</v>
      </c>
      <c r="B4946" s="31" t="s">
        <v>2701</v>
      </c>
      <c r="C4946" s="31" t="s">
        <v>2406</v>
      </c>
      <c r="D4946" s="47">
        <v>0.43543599999999999</v>
      </c>
      <c r="E4946" s="31" t="s">
        <v>2407</v>
      </c>
      <c r="F4946" s="35" t="str">
        <f>INDEX('Crosswalk Particulates'!$B:$B,MATCH('2017 EPA Data'!A4946,'Crosswalk Particulates'!$A:$A,0))</f>
        <v>process-cement-industry</v>
      </c>
      <c r="G4946" s="39">
        <f>INDEX('Crosswalk Particulates'!$E:$E,MATCH('2017 EPA Data'!$B4946,'Crosswalk Particulates'!$D:$D,0))</f>
        <v>0</v>
      </c>
      <c r="H4946" s="50">
        <f t="shared" si="77"/>
        <v>0</v>
      </c>
    </row>
    <row r="4947" spans="1:8" hidden="1">
      <c r="A4947" s="31" t="s">
        <v>2461</v>
      </c>
      <c r="B4947" s="31" t="s">
        <v>2449</v>
      </c>
      <c r="C4947" s="31" t="s">
        <v>2446</v>
      </c>
      <c r="D4947" s="47">
        <v>0.4345</v>
      </c>
      <c r="E4947" s="31" t="s">
        <v>2411</v>
      </c>
      <c r="F4947" s="35" t="str">
        <f>INDEX('Crosswalk Particulates'!$B:$B,MATCH('2017 EPA Data'!A4947,'Crosswalk Particulates'!$A:$A,0))</f>
        <v>process-other-industry</v>
      </c>
      <c r="G4947" s="39" t="str">
        <f>INDEX('Crosswalk Particulates'!$E:$E,MATCH('2017 EPA Data'!$B4947,'Crosswalk Particulates'!$D:$D,0))</f>
        <v>CO</v>
      </c>
      <c r="H4947" s="50">
        <f t="shared" si="77"/>
        <v>394172.23829957092</v>
      </c>
    </row>
    <row r="4948" spans="1:8" hidden="1">
      <c r="A4948" s="31" t="s">
        <v>2496</v>
      </c>
      <c r="B4948" s="31" t="s">
        <v>2635</v>
      </c>
      <c r="C4948" s="31" t="s">
        <v>2406</v>
      </c>
      <c r="D4948" s="47">
        <v>0.43</v>
      </c>
      <c r="E4948" s="31" t="s">
        <v>2407</v>
      </c>
      <c r="F4948" s="35" t="str">
        <f>INDEX('Crosswalk Particulates'!$B:$B,MATCH('2017 EPA Data'!A4948,'Crosswalk Particulates'!$A:$A,0))</f>
        <v>process-cement-industry</v>
      </c>
      <c r="G4948" s="39">
        <f>INDEX('Crosswalk Particulates'!$E:$E,MATCH('2017 EPA Data'!$B4948,'Crosswalk Particulates'!$D:$D,0))</f>
        <v>0</v>
      </c>
      <c r="H4948" s="50">
        <f t="shared" si="77"/>
        <v>0</v>
      </c>
    </row>
    <row r="4949" spans="1:8" hidden="1">
      <c r="A4949" s="31" t="s">
        <v>2484</v>
      </c>
      <c r="B4949" s="31" t="s">
        <v>2514</v>
      </c>
      <c r="C4949" s="31" t="s">
        <v>2406</v>
      </c>
      <c r="D4949" s="47">
        <v>0.42200002580000001</v>
      </c>
      <c r="E4949" s="31" t="s">
        <v>2407</v>
      </c>
      <c r="F4949" s="35" t="str">
        <f>INDEX('Crosswalk Particulates'!$B:$B,MATCH('2017 EPA Data'!A4949,'Crosswalk Particulates'!$A:$A,0))</f>
        <v>process-other-industry</v>
      </c>
      <c r="G4949" s="39">
        <f>INDEX('Crosswalk Particulates'!$E:$E,MATCH('2017 EPA Data'!$B4949,'Crosswalk Particulates'!$D:$D,0))</f>
        <v>0</v>
      </c>
      <c r="H4949" s="50">
        <f t="shared" si="77"/>
        <v>0</v>
      </c>
    </row>
    <row r="4950" spans="1:8" hidden="1">
      <c r="A4950" s="31" t="s">
        <v>2536</v>
      </c>
      <c r="B4950" s="31" t="s">
        <v>2530</v>
      </c>
      <c r="C4950" s="31" t="s">
        <v>2406</v>
      </c>
      <c r="D4950" s="47">
        <v>0.42188900000000001</v>
      </c>
      <c r="E4950" s="31" t="s">
        <v>2407</v>
      </c>
      <c r="F4950" s="35" t="str">
        <f>INDEX('Crosswalk Particulates'!$B:$B,MATCH('2017 EPA Data'!A4950,'Crosswalk Particulates'!$A:$A,0))</f>
        <v>process-mining-industry</v>
      </c>
      <c r="G4950" s="39">
        <f>INDEX('Crosswalk Particulates'!$E:$E,MATCH('2017 EPA Data'!$B4950,'Crosswalk Particulates'!$D:$D,0))</f>
        <v>0</v>
      </c>
      <c r="H4950" s="50">
        <f t="shared" si="77"/>
        <v>0</v>
      </c>
    </row>
    <row r="4951" spans="1:8" hidden="1">
      <c r="A4951" s="31" t="s">
        <v>2536</v>
      </c>
      <c r="B4951" s="31" t="s">
        <v>2466</v>
      </c>
      <c r="C4951" s="31" t="s">
        <v>2406</v>
      </c>
      <c r="D4951" s="47">
        <v>0.42</v>
      </c>
      <c r="E4951" s="31" t="s">
        <v>2407</v>
      </c>
      <c r="F4951" s="35" t="str">
        <f>INDEX('Crosswalk Particulates'!$B:$B,MATCH('2017 EPA Data'!A4951,'Crosswalk Particulates'!$A:$A,0))</f>
        <v>process-mining-industry</v>
      </c>
      <c r="G4951" s="39">
        <f>INDEX('Crosswalk Particulates'!$E:$E,MATCH('2017 EPA Data'!$B4951,'Crosswalk Particulates'!$D:$D,0))</f>
        <v>0</v>
      </c>
      <c r="H4951" s="50">
        <f t="shared" si="77"/>
        <v>0</v>
      </c>
    </row>
    <row r="4952" spans="1:8" hidden="1">
      <c r="A4952" s="31" t="s">
        <v>2558</v>
      </c>
      <c r="B4952" s="31" t="s">
        <v>2590</v>
      </c>
      <c r="C4952" s="31" t="s">
        <v>2406</v>
      </c>
      <c r="D4952" s="47">
        <v>0.41568207000000001</v>
      </c>
      <c r="E4952" s="31" t="s">
        <v>2407</v>
      </c>
      <c r="F4952" s="35" t="str">
        <f>INDEX('Crosswalk Particulates'!$B:$B,MATCH('2017 EPA Data'!A4952,'Crosswalk Particulates'!$A:$A,0))</f>
        <v>Commercial Buildings Sector</v>
      </c>
      <c r="G4952" s="39">
        <f>INDEX('Crosswalk Particulates'!$E:$E,MATCH('2017 EPA Data'!$B4952,'Crosswalk Particulates'!$D:$D,0))</f>
        <v>0</v>
      </c>
      <c r="H4952" s="50">
        <f t="shared" si="77"/>
        <v>0</v>
      </c>
    </row>
    <row r="4953" spans="1:8" hidden="1">
      <c r="A4953" s="31" t="s">
        <v>2470</v>
      </c>
      <c r="B4953" s="31" t="s">
        <v>2683</v>
      </c>
      <c r="C4953" s="31" t="s">
        <v>2406</v>
      </c>
      <c r="D4953" s="47">
        <v>0.4118</v>
      </c>
      <c r="E4953" s="31" t="s">
        <v>2407</v>
      </c>
      <c r="F4953" s="35" t="str">
        <f>INDEX('Crosswalk Particulates'!$B:$B,MATCH('2017 EPA Data'!A4953,'Crosswalk Particulates'!$A:$A,0))</f>
        <v>Electricity Sector</v>
      </c>
      <c r="G4953" s="39">
        <f>INDEX('Crosswalk Particulates'!$E:$E,MATCH('2017 EPA Data'!$B4953,'Crosswalk Particulates'!$D:$D,0))</f>
        <v>0</v>
      </c>
      <c r="H4953" s="50">
        <f t="shared" si="77"/>
        <v>0</v>
      </c>
    </row>
    <row r="4954" spans="1:8" hidden="1">
      <c r="A4954" s="31" t="s">
        <v>2470</v>
      </c>
      <c r="B4954" s="31" t="s">
        <v>2748</v>
      </c>
      <c r="C4954" s="31" t="s">
        <v>2406</v>
      </c>
      <c r="D4954" s="47">
        <v>0.4118</v>
      </c>
      <c r="E4954" s="31" t="s">
        <v>2407</v>
      </c>
      <c r="F4954" s="35" t="str">
        <f>INDEX('Crosswalk Particulates'!$B:$B,MATCH('2017 EPA Data'!A4954,'Crosswalk Particulates'!$A:$A,0))</f>
        <v>Electricity Sector</v>
      </c>
      <c r="G4954" s="39">
        <f>INDEX('Crosswalk Particulates'!$E:$E,MATCH('2017 EPA Data'!$B4954,'Crosswalk Particulates'!$D:$D,0))</f>
        <v>0</v>
      </c>
      <c r="H4954" s="50">
        <f t="shared" si="77"/>
        <v>0</v>
      </c>
    </row>
    <row r="4955" spans="1:8" hidden="1">
      <c r="A4955" s="31" t="s">
        <v>2427</v>
      </c>
      <c r="B4955" s="31" t="s">
        <v>2547</v>
      </c>
      <c r="C4955" s="31" t="s">
        <v>2406</v>
      </c>
      <c r="D4955" s="47">
        <v>0.41145208999999999</v>
      </c>
      <c r="E4955" s="31" t="s">
        <v>2407</v>
      </c>
      <c r="F4955" s="35" t="str">
        <f>INDEX('Crosswalk Particulates'!$B:$B,MATCH('2017 EPA Data'!A4955,'Crosswalk Particulates'!$A:$A,0))</f>
        <v>process-other-industry</v>
      </c>
      <c r="G4955" s="39">
        <f>INDEX('Crosswalk Particulates'!$E:$E,MATCH('2017 EPA Data'!$B4955,'Crosswalk Particulates'!$D:$D,0))</f>
        <v>0</v>
      </c>
      <c r="H4955" s="50">
        <f t="shared" si="77"/>
        <v>0</v>
      </c>
    </row>
    <row r="4956" spans="1:8" hidden="1">
      <c r="A4956" s="31" t="s">
        <v>2612</v>
      </c>
      <c r="B4956" s="31" t="s">
        <v>2578</v>
      </c>
      <c r="C4956" s="31" t="s">
        <v>2406</v>
      </c>
      <c r="D4956" s="47">
        <v>0.41061815200000001</v>
      </c>
      <c r="E4956" s="31" t="s">
        <v>2407</v>
      </c>
      <c r="F4956" s="35" t="str">
        <f>INDEX('Crosswalk Particulates'!$B:$B,MATCH('2017 EPA Data'!A4956,'Crosswalk Particulates'!$A:$A,0))</f>
        <v>Residential Buildings Sector</v>
      </c>
      <c r="G4956" s="39">
        <f>INDEX('Crosswalk Particulates'!$E:$E,MATCH('2017 EPA Data'!$B4956,'Crosswalk Particulates'!$D:$D,0))</f>
        <v>0</v>
      </c>
      <c r="H4956" s="50">
        <f t="shared" si="77"/>
        <v>0</v>
      </c>
    </row>
    <row r="4957" spans="1:8" hidden="1">
      <c r="A4957" s="31" t="s">
        <v>2442</v>
      </c>
      <c r="B4957" s="31" t="s">
        <v>2526</v>
      </c>
      <c r="C4957" s="31" t="s">
        <v>2406</v>
      </c>
      <c r="D4957" s="47">
        <v>0.41</v>
      </c>
      <c r="E4957" s="31" t="s">
        <v>2407</v>
      </c>
      <c r="F4957" s="35" t="str">
        <f>INDEX('Crosswalk Particulates'!$B:$B,MATCH('2017 EPA Data'!A4957,'Crosswalk Particulates'!$A:$A,0))</f>
        <v>process-other-industry</v>
      </c>
      <c r="G4957" s="39">
        <f>INDEX('Crosswalk Particulates'!$E:$E,MATCH('2017 EPA Data'!$B4957,'Crosswalk Particulates'!$D:$D,0))</f>
        <v>0</v>
      </c>
      <c r="H4957" s="50">
        <f t="shared" si="77"/>
        <v>0</v>
      </c>
    </row>
    <row r="4958" spans="1:8" hidden="1">
      <c r="A4958" s="31" t="s">
        <v>2473</v>
      </c>
      <c r="B4958" s="31" t="s">
        <v>2621</v>
      </c>
      <c r="D4958" s="47">
        <v>0.40529078400000002</v>
      </c>
      <c r="E4958" s="31" t="s">
        <v>2411</v>
      </c>
      <c r="F4958" s="35" t="str">
        <f>INDEX('Crosswalk Particulates'!$B:$B,MATCH('2017 EPA Data'!A4958,'Crosswalk Particulates'!$A:$A,0))</f>
        <v>Electricity Sector</v>
      </c>
      <c r="G4958" s="39">
        <f>INDEX('Crosswalk Particulates'!$E:$E,MATCH('2017 EPA Data'!$B4958,'Crosswalk Particulates'!$D:$D,0))</f>
        <v>0</v>
      </c>
      <c r="H4958" s="50">
        <f t="shared" si="77"/>
        <v>367674.05176402285</v>
      </c>
    </row>
    <row r="4959" spans="1:8" hidden="1">
      <c r="A4959" s="31" t="s">
        <v>2496</v>
      </c>
      <c r="B4959" s="31" t="s">
        <v>2597</v>
      </c>
      <c r="C4959" s="31" t="s">
        <v>2406</v>
      </c>
      <c r="D4959" s="47">
        <v>0.40300000000000002</v>
      </c>
      <c r="E4959" s="31" t="s">
        <v>2407</v>
      </c>
      <c r="F4959" s="35" t="str">
        <f>INDEX('Crosswalk Particulates'!$B:$B,MATCH('2017 EPA Data'!A4959,'Crosswalk Particulates'!$A:$A,0))</f>
        <v>process-cement-industry</v>
      </c>
      <c r="G4959" s="39">
        <f>INDEX('Crosswalk Particulates'!$E:$E,MATCH('2017 EPA Data'!$B4959,'Crosswalk Particulates'!$D:$D,0))</f>
        <v>0</v>
      </c>
      <c r="H4959" s="50">
        <f t="shared" si="77"/>
        <v>0</v>
      </c>
    </row>
    <row r="4960" spans="1:8" hidden="1">
      <c r="A4960" s="31" t="s">
        <v>2474</v>
      </c>
      <c r="B4960" s="31" t="s">
        <v>2609</v>
      </c>
      <c r="C4960" s="31" t="s">
        <v>2406</v>
      </c>
      <c r="D4960" s="47">
        <v>0.40259960587999999</v>
      </c>
      <c r="E4960" s="31" t="s">
        <v>2407</v>
      </c>
      <c r="F4960" s="35" t="str">
        <f>INDEX('Crosswalk Particulates'!$B:$B,MATCH('2017 EPA Data'!A4960,'Crosswalk Particulates'!$A:$A,0))</f>
        <v>process-other-industry</v>
      </c>
      <c r="G4960" s="39">
        <f>INDEX('Crosswalk Particulates'!$E:$E,MATCH('2017 EPA Data'!$B4960,'Crosswalk Particulates'!$D:$D,0))</f>
        <v>0</v>
      </c>
      <c r="H4960" s="50">
        <f t="shared" si="77"/>
        <v>0</v>
      </c>
    </row>
    <row r="4961" spans="1:8" hidden="1">
      <c r="A4961" s="31" t="s">
        <v>2520</v>
      </c>
      <c r="B4961" s="31" t="s">
        <v>2670</v>
      </c>
      <c r="C4961" s="31" t="s">
        <v>2406</v>
      </c>
      <c r="D4961" s="47">
        <v>0.40193733334600001</v>
      </c>
      <c r="E4961" s="31" t="s">
        <v>2407</v>
      </c>
      <c r="F4961" s="35" t="str">
        <f>INDEX('Crosswalk Particulates'!$B:$B,MATCH('2017 EPA Data'!A4961,'Crosswalk Particulates'!$A:$A,0))</f>
        <v>Residential Buildings Sector</v>
      </c>
      <c r="G4961" s="39">
        <f>INDEX('Crosswalk Particulates'!$E:$E,MATCH('2017 EPA Data'!$B4961,'Crosswalk Particulates'!$D:$D,0))</f>
        <v>0</v>
      </c>
      <c r="H4961" s="50">
        <f t="shared" si="77"/>
        <v>0</v>
      </c>
    </row>
    <row r="4962" spans="1:8" hidden="1">
      <c r="A4962" s="31" t="s">
        <v>2444</v>
      </c>
      <c r="B4962" s="31" t="s">
        <v>2571</v>
      </c>
      <c r="C4962" s="31" t="s">
        <v>2406</v>
      </c>
      <c r="D4962" s="47">
        <v>0.40022859999999999</v>
      </c>
      <c r="E4962" s="31" t="s">
        <v>2407</v>
      </c>
      <c r="F4962" s="35" t="str">
        <f>INDEX('Crosswalk Particulates'!$B:$B,MATCH('2017 EPA Data'!A4962,'Crosswalk Particulates'!$A:$A,0))</f>
        <v>process-other-industry</v>
      </c>
      <c r="G4962" s="39">
        <f>INDEX('Crosswalk Particulates'!$E:$E,MATCH('2017 EPA Data'!$B4962,'Crosswalk Particulates'!$D:$D,0))</f>
        <v>0</v>
      </c>
      <c r="H4962" s="50">
        <f t="shared" si="77"/>
        <v>0</v>
      </c>
    </row>
    <row r="4963" spans="1:8" hidden="1">
      <c r="A4963" s="31" t="s">
        <v>2448</v>
      </c>
      <c r="B4963" s="31" t="s">
        <v>2658</v>
      </c>
      <c r="C4963" s="31" t="s">
        <v>2406</v>
      </c>
      <c r="D4963" s="47">
        <v>0.40000124799999998</v>
      </c>
      <c r="E4963" s="31" t="s">
        <v>2407</v>
      </c>
      <c r="F4963" s="35" t="str">
        <f>INDEX('Crosswalk Particulates'!$B:$B,MATCH('2017 EPA Data'!A4963,'Crosswalk Particulates'!$A:$A,0))</f>
        <v>process-waste-industry</v>
      </c>
      <c r="G4963" s="39">
        <f>INDEX('Crosswalk Particulates'!$E:$E,MATCH('2017 EPA Data'!$B4963,'Crosswalk Particulates'!$D:$D,0))</f>
        <v>0</v>
      </c>
      <c r="H4963" s="50">
        <f t="shared" si="77"/>
        <v>0</v>
      </c>
    </row>
    <row r="4964" spans="1:8" hidden="1">
      <c r="A4964" s="31" t="s">
        <v>2518</v>
      </c>
      <c r="B4964" s="31" t="s">
        <v>2596</v>
      </c>
      <c r="C4964" s="31" t="s">
        <v>2406</v>
      </c>
      <c r="D4964" s="47">
        <v>0.4</v>
      </c>
      <c r="E4964" s="31" t="s">
        <v>2407</v>
      </c>
      <c r="F4964" s="35" t="str">
        <f>INDEX('Crosswalk Particulates'!$B:$B,MATCH('2017 EPA Data'!A4964,'Crosswalk Particulates'!$A:$A,0))</f>
        <v>industry-fuel-oil</v>
      </c>
      <c r="G4964" s="39">
        <f>INDEX('Crosswalk Particulates'!$E:$E,MATCH('2017 EPA Data'!$B4964,'Crosswalk Particulates'!$D:$D,0))</f>
        <v>0</v>
      </c>
      <c r="H4964" s="50">
        <f t="shared" si="77"/>
        <v>0</v>
      </c>
    </row>
    <row r="4965" spans="1:8" hidden="1">
      <c r="A4965" s="31" t="s">
        <v>2507</v>
      </c>
      <c r="B4965" s="31" t="s">
        <v>2633</v>
      </c>
      <c r="C4965" s="31" t="s">
        <v>2406</v>
      </c>
      <c r="D4965" s="47">
        <v>0.4</v>
      </c>
      <c r="E4965" s="31" t="s">
        <v>2407</v>
      </c>
      <c r="F4965" s="35" t="str">
        <f>INDEX('Crosswalk Particulates'!$B:$B,MATCH('2017 EPA Data'!A4965,'Crosswalk Particulates'!$A:$A,0))</f>
        <v>Other-EPA</v>
      </c>
      <c r="G4965" s="39">
        <f>INDEX('Crosswalk Particulates'!$E:$E,MATCH('2017 EPA Data'!$B4965,'Crosswalk Particulates'!$D:$D,0))</f>
        <v>0</v>
      </c>
      <c r="H4965" s="50">
        <f t="shared" si="77"/>
        <v>0</v>
      </c>
    </row>
    <row r="4966" spans="1:8" hidden="1">
      <c r="A4966" s="31" t="s">
        <v>2507</v>
      </c>
      <c r="B4966" s="31" t="s">
        <v>2465</v>
      </c>
      <c r="C4966" s="31" t="s">
        <v>2406</v>
      </c>
      <c r="D4966" s="47">
        <v>0.4</v>
      </c>
      <c r="E4966" s="31" t="s">
        <v>2407</v>
      </c>
      <c r="F4966" s="35" t="str">
        <f>INDEX('Crosswalk Particulates'!$B:$B,MATCH('2017 EPA Data'!A4966,'Crosswalk Particulates'!$A:$A,0))</f>
        <v>Other-EPA</v>
      </c>
      <c r="G4966" s="39">
        <f>INDEX('Crosswalk Particulates'!$E:$E,MATCH('2017 EPA Data'!$B4966,'Crosswalk Particulates'!$D:$D,0))</f>
        <v>0</v>
      </c>
      <c r="H4966" s="50">
        <f t="shared" si="77"/>
        <v>0</v>
      </c>
    </row>
    <row r="4967" spans="1:8" hidden="1">
      <c r="A4967" s="31" t="s">
        <v>2467</v>
      </c>
      <c r="B4967" s="31" t="s">
        <v>2732</v>
      </c>
      <c r="C4967" s="31" t="s">
        <v>2406</v>
      </c>
      <c r="D4967" s="47">
        <v>0.4</v>
      </c>
      <c r="E4967" s="31" t="s">
        <v>2407</v>
      </c>
      <c r="F4967" s="35" t="str">
        <f>INDEX('Crosswalk Particulates'!$B:$B,MATCH('2017 EPA Data'!A4967,'Crosswalk Particulates'!$A:$A,0))</f>
        <v>process-chemicals-industry</v>
      </c>
      <c r="G4967" s="39">
        <f>INDEX('Crosswalk Particulates'!$E:$E,MATCH('2017 EPA Data'!$B4967,'Crosswalk Particulates'!$D:$D,0))</f>
        <v>0</v>
      </c>
      <c r="H4967" s="50">
        <f t="shared" si="77"/>
        <v>0</v>
      </c>
    </row>
    <row r="4968" spans="1:8" hidden="1">
      <c r="A4968" s="31" t="s">
        <v>2427</v>
      </c>
      <c r="B4968" s="31" t="s">
        <v>2662</v>
      </c>
      <c r="C4968" s="31" t="s">
        <v>2406</v>
      </c>
      <c r="D4968" s="47">
        <v>0.4</v>
      </c>
      <c r="E4968" s="31" t="s">
        <v>2407</v>
      </c>
      <c r="F4968" s="35" t="str">
        <f>INDEX('Crosswalk Particulates'!$B:$B,MATCH('2017 EPA Data'!A4968,'Crosswalk Particulates'!$A:$A,0))</f>
        <v>process-other-industry</v>
      </c>
      <c r="G4968" s="39">
        <f>INDEX('Crosswalk Particulates'!$E:$E,MATCH('2017 EPA Data'!$B4968,'Crosswalk Particulates'!$D:$D,0))</f>
        <v>0</v>
      </c>
      <c r="H4968" s="50">
        <f t="shared" si="77"/>
        <v>0</v>
      </c>
    </row>
    <row r="4969" spans="1:8" hidden="1">
      <c r="A4969" s="31" t="s">
        <v>2427</v>
      </c>
      <c r="B4969" s="31" t="s">
        <v>2624</v>
      </c>
      <c r="C4969" s="31" t="s">
        <v>2406</v>
      </c>
      <c r="D4969" s="47">
        <v>0.39833925748731802</v>
      </c>
      <c r="E4969" s="31" t="s">
        <v>2407</v>
      </c>
      <c r="F4969" s="35" t="str">
        <f>INDEX('Crosswalk Particulates'!$B:$B,MATCH('2017 EPA Data'!A4969,'Crosswalk Particulates'!$A:$A,0))</f>
        <v>process-other-industry</v>
      </c>
      <c r="G4969" s="39">
        <f>INDEX('Crosswalk Particulates'!$E:$E,MATCH('2017 EPA Data'!$B4969,'Crosswalk Particulates'!$D:$D,0))</f>
        <v>0</v>
      </c>
      <c r="H4969" s="50">
        <f t="shared" si="77"/>
        <v>0</v>
      </c>
    </row>
    <row r="4970" spans="1:8" hidden="1">
      <c r="A4970" s="31" t="s">
        <v>2427</v>
      </c>
      <c r="B4970" s="31" t="s">
        <v>2732</v>
      </c>
      <c r="C4970" s="31" t="s">
        <v>2406</v>
      </c>
      <c r="D4970" s="47">
        <v>0.39481195271300001</v>
      </c>
      <c r="E4970" s="31" t="s">
        <v>2407</v>
      </c>
      <c r="F4970" s="35" t="str">
        <f>INDEX('Crosswalk Particulates'!$B:$B,MATCH('2017 EPA Data'!A4970,'Crosswalk Particulates'!$A:$A,0))</f>
        <v>process-other-industry</v>
      </c>
      <c r="G4970" s="39">
        <f>INDEX('Crosswalk Particulates'!$E:$E,MATCH('2017 EPA Data'!$B4970,'Crosswalk Particulates'!$D:$D,0))</f>
        <v>0</v>
      </c>
      <c r="H4970" s="50">
        <f t="shared" si="77"/>
        <v>0</v>
      </c>
    </row>
    <row r="4971" spans="1:8" hidden="1">
      <c r="A4971" s="31" t="s">
        <v>2481</v>
      </c>
      <c r="B4971" s="31" t="s">
        <v>2664</v>
      </c>
      <c r="C4971" s="31" t="s">
        <v>2406</v>
      </c>
      <c r="D4971" s="47">
        <v>0.39137959096399999</v>
      </c>
      <c r="E4971" s="31" t="s">
        <v>2407</v>
      </c>
      <c r="F4971" s="35" t="str">
        <f>INDEX('Crosswalk Particulates'!$B:$B,MATCH('2017 EPA Data'!A4971,'Crosswalk Particulates'!$A:$A,0))</f>
        <v>process-ngps-industry</v>
      </c>
      <c r="G4971" s="39">
        <f>INDEX('Crosswalk Particulates'!$E:$E,MATCH('2017 EPA Data'!$B4971,'Crosswalk Particulates'!$D:$D,0))</f>
        <v>0</v>
      </c>
      <c r="H4971" s="50">
        <f t="shared" si="77"/>
        <v>0</v>
      </c>
    </row>
    <row r="4972" spans="1:8" hidden="1">
      <c r="A4972" s="31" t="s">
        <v>2442</v>
      </c>
      <c r="B4972" s="31" t="s">
        <v>2657</v>
      </c>
      <c r="C4972" s="31" t="s">
        <v>2406</v>
      </c>
      <c r="D4972" s="47">
        <v>0.39074999999999999</v>
      </c>
      <c r="E4972" s="31" t="s">
        <v>2407</v>
      </c>
      <c r="F4972" s="35" t="str">
        <f>INDEX('Crosswalk Particulates'!$B:$B,MATCH('2017 EPA Data'!A4972,'Crosswalk Particulates'!$A:$A,0))</f>
        <v>process-other-industry</v>
      </c>
      <c r="G4972" s="39">
        <f>INDEX('Crosswalk Particulates'!$E:$E,MATCH('2017 EPA Data'!$B4972,'Crosswalk Particulates'!$D:$D,0))</f>
        <v>0</v>
      </c>
      <c r="H4972" s="50">
        <f t="shared" si="77"/>
        <v>0</v>
      </c>
    </row>
    <row r="4973" spans="1:8" hidden="1">
      <c r="A4973" s="31" t="s">
        <v>2481</v>
      </c>
      <c r="B4973" s="31" t="s">
        <v>2506</v>
      </c>
      <c r="C4973" s="31" t="s">
        <v>2406</v>
      </c>
      <c r="D4973" s="47">
        <v>0.38269584200000001</v>
      </c>
      <c r="E4973" s="31" t="s">
        <v>2407</v>
      </c>
      <c r="F4973" s="35" t="str">
        <f>INDEX('Crosswalk Particulates'!$B:$B,MATCH('2017 EPA Data'!A4973,'Crosswalk Particulates'!$A:$A,0))</f>
        <v>process-ngps-industry</v>
      </c>
      <c r="G4973" s="39">
        <f>INDEX('Crosswalk Particulates'!$E:$E,MATCH('2017 EPA Data'!$B4973,'Crosswalk Particulates'!$D:$D,0))</f>
        <v>0</v>
      </c>
      <c r="H4973" s="50">
        <f t="shared" si="77"/>
        <v>0</v>
      </c>
    </row>
    <row r="4974" spans="1:8" hidden="1">
      <c r="A4974" s="31" t="s">
        <v>2544</v>
      </c>
      <c r="B4974" s="31" t="s">
        <v>2645</v>
      </c>
      <c r="C4974" s="31" t="s">
        <v>2406</v>
      </c>
      <c r="D4974" s="47">
        <v>0.38174213769464899</v>
      </c>
      <c r="E4974" s="31" t="s">
        <v>2407</v>
      </c>
      <c r="F4974" s="35" t="str">
        <f>INDEX('Crosswalk Particulates'!$B:$B,MATCH('2017 EPA Data'!A4974,'Crosswalk Particulates'!$A:$A,0))</f>
        <v>Commercial Buildings Sector</v>
      </c>
      <c r="G4974" s="39">
        <f>INDEX('Crosswalk Particulates'!$E:$E,MATCH('2017 EPA Data'!$B4974,'Crosswalk Particulates'!$D:$D,0))</f>
        <v>0</v>
      </c>
      <c r="H4974" s="50">
        <f t="shared" si="77"/>
        <v>0</v>
      </c>
    </row>
    <row r="4975" spans="1:8" hidden="1">
      <c r="A4975" s="31" t="s">
        <v>2431</v>
      </c>
      <c r="B4975" s="31" t="s">
        <v>2564</v>
      </c>
      <c r="C4975" s="31" t="s">
        <v>2406</v>
      </c>
      <c r="D4975" s="47">
        <v>0.38153400294000001</v>
      </c>
      <c r="E4975" s="31" t="s">
        <v>2407</v>
      </c>
      <c r="F4975" s="35" t="str">
        <f>INDEX('Crosswalk Particulates'!$B:$B,MATCH('2017 EPA Data'!A4975,'Crosswalk Particulates'!$A:$A,0))</f>
        <v>process-ngps-industry</v>
      </c>
      <c r="G4975" s="39">
        <f>INDEX('Crosswalk Particulates'!$E:$E,MATCH('2017 EPA Data'!$B4975,'Crosswalk Particulates'!$D:$D,0))</f>
        <v>0</v>
      </c>
      <c r="H4975" s="50">
        <f t="shared" si="77"/>
        <v>0</v>
      </c>
    </row>
    <row r="4976" spans="1:8" hidden="1">
      <c r="A4976" s="31" t="s">
        <v>2461</v>
      </c>
      <c r="B4976" s="31" t="s">
        <v>2498</v>
      </c>
      <c r="C4976" s="31" t="s">
        <v>2446</v>
      </c>
      <c r="D4976" s="47">
        <v>0.375</v>
      </c>
      <c r="E4976" s="31" t="s">
        <v>2411</v>
      </c>
      <c r="F4976" s="35" t="str">
        <f>INDEX('Crosswalk Particulates'!$B:$B,MATCH('2017 EPA Data'!A4976,'Crosswalk Particulates'!$A:$A,0))</f>
        <v>process-other-industry</v>
      </c>
      <c r="G4976" s="39" t="str">
        <f>INDEX('Crosswalk Particulates'!$E:$E,MATCH('2017 EPA Data'!$B4976,'Crosswalk Particulates'!$D:$D,0))</f>
        <v>NOX</v>
      </c>
      <c r="H4976" s="50">
        <f t="shared" si="77"/>
        <v>340194.68207672983</v>
      </c>
    </row>
    <row r="4977" spans="1:8" hidden="1">
      <c r="A4977" s="31" t="s">
        <v>2536</v>
      </c>
      <c r="B4977" s="31" t="s">
        <v>2531</v>
      </c>
      <c r="C4977" s="31" t="s">
        <v>2406</v>
      </c>
      <c r="D4977" s="47">
        <v>0.37</v>
      </c>
      <c r="E4977" s="31" t="s">
        <v>2407</v>
      </c>
      <c r="F4977" s="35" t="str">
        <f>INDEX('Crosswalk Particulates'!$B:$B,MATCH('2017 EPA Data'!A4977,'Crosswalk Particulates'!$A:$A,0))</f>
        <v>process-mining-industry</v>
      </c>
      <c r="G4977" s="39">
        <f>INDEX('Crosswalk Particulates'!$E:$E,MATCH('2017 EPA Data'!$B4977,'Crosswalk Particulates'!$D:$D,0))</f>
        <v>0</v>
      </c>
      <c r="H4977" s="50">
        <f t="shared" si="77"/>
        <v>0</v>
      </c>
    </row>
    <row r="4978" spans="1:8" hidden="1">
      <c r="A4978" s="31" t="s">
        <v>2553</v>
      </c>
      <c r="B4978" s="31" t="s">
        <v>2528</v>
      </c>
      <c r="C4978" s="31" t="s">
        <v>2406</v>
      </c>
      <c r="D4978" s="47">
        <v>0.37</v>
      </c>
      <c r="E4978" s="31" t="s">
        <v>2407</v>
      </c>
      <c r="F4978" s="35" t="str">
        <f>INDEX('Crosswalk Particulates'!$B:$B,MATCH('2017 EPA Data'!A4978,'Crosswalk Particulates'!$A:$A,0))</f>
        <v>Commercial Buildings Sector</v>
      </c>
      <c r="G4978" s="39">
        <f>INDEX('Crosswalk Particulates'!$E:$E,MATCH('2017 EPA Data'!$B4978,'Crosswalk Particulates'!$D:$D,0))</f>
        <v>0</v>
      </c>
      <c r="H4978" s="50">
        <f t="shared" si="77"/>
        <v>0</v>
      </c>
    </row>
    <row r="4979" spans="1:8" hidden="1">
      <c r="A4979" s="31" t="s">
        <v>2554</v>
      </c>
      <c r="B4979" s="31" t="s">
        <v>2716</v>
      </c>
      <c r="C4979" s="31" t="s">
        <v>2406</v>
      </c>
      <c r="D4979" s="47">
        <v>0.36487979999999998</v>
      </c>
      <c r="E4979" s="31" t="s">
        <v>2407</v>
      </c>
      <c r="F4979" s="35" t="str">
        <f>INDEX('Crosswalk Particulates'!$B:$B,MATCH('2017 EPA Data'!A4979,'Crosswalk Particulates'!$A:$A,0))</f>
        <v>Commercial Buildings Sector</v>
      </c>
      <c r="G4979" s="39">
        <f>INDEX('Crosswalk Particulates'!$E:$E,MATCH('2017 EPA Data'!$B4979,'Crosswalk Particulates'!$D:$D,0))</f>
        <v>0</v>
      </c>
      <c r="H4979" s="50">
        <f t="shared" si="77"/>
        <v>0</v>
      </c>
    </row>
    <row r="4980" spans="1:8" hidden="1">
      <c r="A4980" s="31" t="s">
        <v>2436</v>
      </c>
      <c r="B4980" s="31" t="s">
        <v>2533</v>
      </c>
      <c r="C4980" s="31" t="s">
        <v>2406</v>
      </c>
      <c r="D4980" s="47">
        <v>0.36</v>
      </c>
      <c r="E4980" s="31" t="s">
        <v>2407</v>
      </c>
      <c r="F4980" s="35" t="str">
        <f>INDEX('Crosswalk Particulates'!$B:$B,MATCH('2017 EPA Data'!A4980,'Crosswalk Particulates'!$A:$A,0))</f>
        <v>process-other-industry</v>
      </c>
      <c r="G4980" s="39">
        <f>INDEX('Crosswalk Particulates'!$E:$E,MATCH('2017 EPA Data'!$B4980,'Crosswalk Particulates'!$D:$D,0))</f>
        <v>0</v>
      </c>
      <c r="H4980" s="50">
        <f t="shared" si="77"/>
        <v>0</v>
      </c>
    </row>
    <row r="4981" spans="1:8" hidden="1">
      <c r="A4981" s="31" t="s">
        <v>2435</v>
      </c>
      <c r="B4981" s="31" t="s">
        <v>2463</v>
      </c>
      <c r="C4981" s="31" t="s">
        <v>2406</v>
      </c>
      <c r="D4981" s="47">
        <v>0.36</v>
      </c>
      <c r="E4981" s="31" t="s">
        <v>2407</v>
      </c>
      <c r="F4981" s="35" t="str">
        <f>INDEX('Crosswalk Particulates'!$B:$B,MATCH('2017 EPA Data'!A4981,'Crosswalk Particulates'!$A:$A,0))</f>
        <v>process-other-industry</v>
      </c>
      <c r="G4981" s="39">
        <f>INDEX('Crosswalk Particulates'!$E:$E,MATCH('2017 EPA Data'!$B4981,'Crosswalk Particulates'!$D:$D,0))</f>
        <v>0</v>
      </c>
      <c r="H4981" s="50">
        <f t="shared" si="77"/>
        <v>0</v>
      </c>
    </row>
    <row r="4982" spans="1:8" hidden="1">
      <c r="A4982" s="31" t="s">
        <v>2435</v>
      </c>
      <c r="B4982" s="31" t="s">
        <v>2504</v>
      </c>
      <c r="C4982" s="31" t="s">
        <v>2446</v>
      </c>
      <c r="D4982" s="47">
        <v>0.35898000000000002</v>
      </c>
      <c r="E4982" s="31" t="s">
        <v>2411</v>
      </c>
      <c r="F4982" s="35" t="str">
        <f>INDEX('Crosswalk Particulates'!$B:$B,MATCH('2017 EPA Data'!A4982,'Crosswalk Particulates'!$A:$A,0))</f>
        <v>process-other-industry</v>
      </c>
      <c r="G4982" s="39" t="str">
        <f>INDEX('Crosswalk Particulates'!$E:$E,MATCH('2017 EPA Data'!$B4982,'Crosswalk Particulates'!$D:$D,0))</f>
        <v>SOx</v>
      </c>
      <c r="H4982" s="50">
        <f t="shared" si="77"/>
        <v>325661.56525841192</v>
      </c>
    </row>
    <row r="4983" spans="1:8" hidden="1">
      <c r="A4983" s="31" t="s">
        <v>2448</v>
      </c>
      <c r="B4983" s="31" t="s">
        <v>2749</v>
      </c>
      <c r="C4983" s="31" t="s">
        <v>2406</v>
      </c>
      <c r="D4983" s="47">
        <v>0.35</v>
      </c>
      <c r="E4983" s="31" t="s">
        <v>2407</v>
      </c>
      <c r="F4983" s="35" t="str">
        <f>INDEX('Crosswalk Particulates'!$B:$B,MATCH('2017 EPA Data'!A4983,'Crosswalk Particulates'!$A:$A,0))</f>
        <v>process-waste-industry</v>
      </c>
      <c r="G4983" s="39">
        <f>INDEX('Crosswalk Particulates'!$E:$E,MATCH('2017 EPA Data'!$B4983,'Crosswalk Particulates'!$D:$D,0))</f>
        <v>0</v>
      </c>
      <c r="H4983" s="50">
        <f t="shared" si="77"/>
        <v>0</v>
      </c>
    </row>
    <row r="4984" spans="1:8" hidden="1">
      <c r="A4984" s="31" t="s">
        <v>2484</v>
      </c>
      <c r="B4984" s="31" t="s">
        <v>2605</v>
      </c>
      <c r="D4984" s="47">
        <v>0.34842260916399997</v>
      </c>
      <c r="E4984" s="31" t="s">
        <v>2411</v>
      </c>
      <c r="F4984" s="35" t="str">
        <f>INDEX('Crosswalk Particulates'!$B:$B,MATCH('2017 EPA Data'!A4984,'Crosswalk Particulates'!$A:$A,0))</f>
        <v>process-other-industry</v>
      </c>
      <c r="G4984" s="39" t="str">
        <f>INDEX('Crosswalk Particulates'!$E:$E,MATCH('2017 EPA Data'!$B4984,'Crosswalk Particulates'!$D:$D,0))</f>
        <v>BC</v>
      </c>
      <c r="H4984" s="50">
        <f t="shared" si="77"/>
        <v>316084.05000771105</v>
      </c>
    </row>
    <row r="4985" spans="1:8" hidden="1">
      <c r="A4985" s="31" t="s">
        <v>2431</v>
      </c>
      <c r="B4985" s="31" t="s">
        <v>2551</v>
      </c>
      <c r="C4985" s="31" t="s">
        <v>2406</v>
      </c>
      <c r="D4985" s="47">
        <v>0.34524382999999997</v>
      </c>
      <c r="E4985" s="31" t="s">
        <v>2407</v>
      </c>
      <c r="F4985" s="35" t="str">
        <f>INDEX('Crosswalk Particulates'!$B:$B,MATCH('2017 EPA Data'!A4985,'Crosswalk Particulates'!$A:$A,0))</f>
        <v>process-ngps-industry</v>
      </c>
      <c r="G4985" s="39">
        <f>INDEX('Crosswalk Particulates'!$E:$E,MATCH('2017 EPA Data'!$B4985,'Crosswalk Particulates'!$D:$D,0))</f>
        <v>0</v>
      </c>
      <c r="H4985" s="50">
        <f t="shared" si="77"/>
        <v>0</v>
      </c>
    </row>
    <row r="4986" spans="1:8" hidden="1">
      <c r="A4986" s="31" t="s">
        <v>2442</v>
      </c>
      <c r="B4986" s="31" t="s">
        <v>2549</v>
      </c>
      <c r="C4986" s="31" t="s">
        <v>2406</v>
      </c>
      <c r="D4986" s="47">
        <v>0.34</v>
      </c>
      <c r="E4986" s="31" t="s">
        <v>2407</v>
      </c>
      <c r="F4986" s="35" t="str">
        <f>INDEX('Crosswalk Particulates'!$B:$B,MATCH('2017 EPA Data'!A4986,'Crosswalk Particulates'!$A:$A,0))</f>
        <v>process-other-industry</v>
      </c>
      <c r="G4986" s="39">
        <f>INDEX('Crosswalk Particulates'!$E:$E,MATCH('2017 EPA Data'!$B4986,'Crosswalk Particulates'!$D:$D,0))</f>
        <v>0</v>
      </c>
      <c r="H4986" s="50">
        <f t="shared" si="77"/>
        <v>0</v>
      </c>
    </row>
    <row r="4987" spans="1:8" hidden="1">
      <c r="A4987" s="31" t="s">
        <v>2473</v>
      </c>
      <c r="B4987" s="31" t="s">
        <v>2732</v>
      </c>
      <c r="C4987" s="31" t="s">
        <v>2406</v>
      </c>
      <c r="D4987" s="47">
        <v>0.33499580000000001</v>
      </c>
      <c r="E4987" s="31" t="s">
        <v>2407</v>
      </c>
      <c r="F4987" s="35" t="str">
        <f>INDEX('Crosswalk Particulates'!$B:$B,MATCH('2017 EPA Data'!A4987,'Crosswalk Particulates'!$A:$A,0))</f>
        <v>Electricity Sector</v>
      </c>
      <c r="G4987" s="39">
        <f>INDEX('Crosswalk Particulates'!$E:$E,MATCH('2017 EPA Data'!$B4987,'Crosswalk Particulates'!$D:$D,0))</f>
        <v>0</v>
      </c>
      <c r="H4987" s="50">
        <f t="shared" si="77"/>
        <v>0</v>
      </c>
    </row>
    <row r="4988" spans="1:8" hidden="1">
      <c r="A4988" s="31" t="s">
        <v>2448</v>
      </c>
      <c r="B4988" s="31" t="s">
        <v>2540</v>
      </c>
      <c r="C4988" s="31" t="s">
        <v>2406</v>
      </c>
      <c r="D4988" s="47">
        <v>0.33102420900000001</v>
      </c>
      <c r="E4988" s="31" t="s">
        <v>2407</v>
      </c>
      <c r="F4988" s="35" t="str">
        <f>INDEX('Crosswalk Particulates'!$B:$B,MATCH('2017 EPA Data'!A4988,'Crosswalk Particulates'!$A:$A,0))</f>
        <v>process-waste-industry</v>
      </c>
      <c r="G4988" s="39">
        <f>INDEX('Crosswalk Particulates'!$E:$E,MATCH('2017 EPA Data'!$B4988,'Crosswalk Particulates'!$D:$D,0))</f>
        <v>0</v>
      </c>
      <c r="H4988" s="50">
        <f t="shared" si="77"/>
        <v>0</v>
      </c>
    </row>
    <row r="4989" spans="1:8" hidden="1">
      <c r="A4989" s="31" t="s">
        <v>2408</v>
      </c>
      <c r="B4989" s="31" t="s">
        <v>2729</v>
      </c>
      <c r="C4989" s="31" t="s">
        <v>2406</v>
      </c>
      <c r="D4989" s="47">
        <v>0.33</v>
      </c>
      <c r="E4989" s="31" t="s">
        <v>2407</v>
      </c>
      <c r="F4989" s="35" t="str">
        <f>INDEX('Crosswalk Particulates'!$B:$B,MATCH('2017 EPA Data'!A4989,'Crosswalk Particulates'!$A:$A,0))</f>
        <v>process-other-industry</v>
      </c>
      <c r="G4989" s="39">
        <f>INDEX('Crosswalk Particulates'!$E:$E,MATCH('2017 EPA Data'!$B4989,'Crosswalk Particulates'!$D:$D,0))</f>
        <v>0</v>
      </c>
      <c r="H4989" s="50">
        <f t="shared" si="77"/>
        <v>0</v>
      </c>
    </row>
    <row r="4990" spans="1:8" hidden="1">
      <c r="A4990" s="31" t="s">
        <v>2521</v>
      </c>
      <c r="B4990" s="31" t="s">
        <v>2676</v>
      </c>
      <c r="C4990" s="31" t="s">
        <v>2406</v>
      </c>
      <c r="D4990" s="47">
        <v>0.32988400000000001</v>
      </c>
      <c r="E4990" s="31" t="s">
        <v>2407</v>
      </c>
      <c r="F4990" s="35" t="str">
        <f>INDEX('Crosswalk Particulates'!$B:$B,MATCH('2017 EPA Data'!A4990,'Crosswalk Particulates'!$A:$A,0))</f>
        <v>industry-fuel-other</v>
      </c>
      <c r="G4990" s="39">
        <f>INDEX('Crosswalk Particulates'!$E:$E,MATCH('2017 EPA Data'!$B4990,'Crosswalk Particulates'!$D:$D,0))</f>
        <v>0</v>
      </c>
      <c r="H4990" s="50">
        <f t="shared" si="77"/>
        <v>0</v>
      </c>
    </row>
    <row r="4991" spans="1:8" hidden="1">
      <c r="A4991" s="31" t="s">
        <v>2475</v>
      </c>
      <c r="B4991" s="31" t="s">
        <v>2564</v>
      </c>
      <c r="C4991" s="31" t="s">
        <v>2406</v>
      </c>
      <c r="D4991" s="47">
        <v>0.32882659918000001</v>
      </c>
      <c r="E4991" s="31" t="s">
        <v>2407</v>
      </c>
      <c r="F4991" s="35" t="str">
        <f>INDEX('Crosswalk Particulates'!$B:$B,MATCH('2017 EPA Data'!A4991,'Crosswalk Particulates'!$A:$A,0))</f>
        <v>process-other-industry</v>
      </c>
      <c r="G4991" s="39">
        <f>INDEX('Crosswalk Particulates'!$E:$E,MATCH('2017 EPA Data'!$B4991,'Crosswalk Particulates'!$D:$D,0))</f>
        <v>0</v>
      </c>
      <c r="H4991" s="50">
        <f t="shared" si="77"/>
        <v>0</v>
      </c>
    </row>
    <row r="4992" spans="1:8" hidden="1">
      <c r="A4992" s="31" t="s">
        <v>2538</v>
      </c>
      <c r="B4992" s="31" t="s">
        <v>2542</v>
      </c>
      <c r="C4992" s="31" t="s">
        <v>2406</v>
      </c>
      <c r="D4992" s="47">
        <v>0.32875349099000001</v>
      </c>
      <c r="E4992" s="31" t="s">
        <v>2407</v>
      </c>
      <c r="F4992" s="35" t="str">
        <f>INDEX('Crosswalk Particulates'!$B:$B,MATCH('2017 EPA Data'!A4992,'Crosswalk Particulates'!$A:$A,0))</f>
        <v>Electricity Sector</v>
      </c>
      <c r="G4992" s="39">
        <f>INDEX('Crosswalk Particulates'!$E:$E,MATCH('2017 EPA Data'!$B4992,'Crosswalk Particulates'!$D:$D,0))</f>
        <v>0</v>
      </c>
      <c r="H4992" s="50">
        <f t="shared" si="77"/>
        <v>0</v>
      </c>
    </row>
    <row r="4993" spans="1:8" hidden="1">
      <c r="A4993" s="31" t="s">
        <v>2475</v>
      </c>
      <c r="B4993" s="31" t="s">
        <v>2680</v>
      </c>
      <c r="C4993" s="31" t="s">
        <v>2406</v>
      </c>
      <c r="D4993" s="47">
        <v>0.32800000000000001</v>
      </c>
      <c r="E4993" s="31" t="s">
        <v>2407</v>
      </c>
      <c r="F4993" s="35" t="str">
        <f>INDEX('Crosswalk Particulates'!$B:$B,MATCH('2017 EPA Data'!A4993,'Crosswalk Particulates'!$A:$A,0))</f>
        <v>process-other-industry</v>
      </c>
      <c r="G4993" s="39">
        <f>INDEX('Crosswalk Particulates'!$E:$E,MATCH('2017 EPA Data'!$B4993,'Crosswalk Particulates'!$D:$D,0))</f>
        <v>0</v>
      </c>
      <c r="H4993" s="50">
        <f t="shared" si="77"/>
        <v>0</v>
      </c>
    </row>
    <row r="4994" spans="1:8" hidden="1">
      <c r="A4994" s="31" t="s">
        <v>2435</v>
      </c>
      <c r="B4994" s="31" t="s">
        <v>2562</v>
      </c>
      <c r="C4994" s="31" t="s">
        <v>2406</v>
      </c>
      <c r="D4994" s="47">
        <v>0.32</v>
      </c>
      <c r="E4994" s="31" t="s">
        <v>2407</v>
      </c>
      <c r="F4994" s="35" t="str">
        <f>INDEX('Crosswalk Particulates'!$B:$B,MATCH('2017 EPA Data'!A4994,'Crosswalk Particulates'!$A:$A,0))</f>
        <v>process-other-industry</v>
      </c>
      <c r="G4994" s="39">
        <f>INDEX('Crosswalk Particulates'!$E:$E,MATCH('2017 EPA Data'!$B4994,'Crosswalk Particulates'!$D:$D,0))</f>
        <v>0</v>
      </c>
      <c r="H4994" s="50">
        <f t="shared" si="77"/>
        <v>0</v>
      </c>
    </row>
    <row r="4995" spans="1:8" hidden="1">
      <c r="A4995" s="31" t="s">
        <v>2612</v>
      </c>
      <c r="B4995" s="31" t="s">
        <v>2450</v>
      </c>
      <c r="C4995" s="31" t="s">
        <v>2406</v>
      </c>
      <c r="D4995" s="47">
        <v>0.31914603619999998</v>
      </c>
      <c r="E4995" s="31" t="s">
        <v>2407</v>
      </c>
      <c r="F4995" s="35" t="str">
        <f>INDEX('Crosswalk Particulates'!$B:$B,MATCH('2017 EPA Data'!A4995,'Crosswalk Particulates'!$A:$A,0))</f>
        <v>Residential Buildings Sector</v>
      </c>
      <c r="G4995" s="39">
        <f>INDEX('Crosswalk Particulates'!$E:$E,MATCH('2017 EPA Data'!$B4995,'Crosswalk Particulates'!$D:$D,0))</f>
        <v>0</v>
      </c>
      <c r="H4995" s="50">
        <f t="shared" si="77"/>
        <v>0</v>
      </c>
    </row>
    <row r="4996" spans="1:8" hidden="1">
      <c r="A4996" s="31" t="s">
        <v>2475</v>
      </c>
      <c r="B4996" s="31" t="s">
        <v>2542</v>
      </c>
      <c r="C4996" s="31" t="s">
        <v>2406</v>
      </c>
      <c r="D4996" s="47">
        <v>0.31531999407</v>
      </c>
      <c r="E4996" s="31" t="s">
        <v>2407</v>
      </c>
      <c r="F4996" s="35" t="str">
        <f>INDEX('Crosswalk Particulates'!$B:$B,MATCH('2017 EPA Data'!A4996,'Crosswalk Particulates'!$A:$A,0))</f>
        <v>process-other-industry</v>
      </c>
      <c r="G4996" s="39">
        <f>INDEX('Crosswalk Particulates'!$E:$E,MATCH('2017 EPA Data'!$B4996,'Crosswalk Particulates'!$D:$D,0))</f>
        <v>0</v>
      </c>
      <c r="H4996" s="50">
        <f t="shared" ref="H4996:H5059" si="78">IF(E4996="TON",D4996/metricton_to_shortton,0)*10^6</f>
        <v>0</v>
      </c>
    </row>
    <row r="4997" spans="1:8" hidden="1">
      <c r="A4997" s="31" t="s">
        <v>2497</v>
      </c>
      <c r="B4997" s="31" t="s">
        <v>2584</v>
      </c>
      <c r="C4997" s="31" t="s">
        <v>2406</v>
      </c>
      <c r="D4997" s="47">
        <v>0.31238423599999998</v>
      </c>
      <c r="E4997" s="31" t="s">
        <v>2407</v>
      </c>
      <c r="F4997" s="35" t="str">
        <f>INDEX('Crosswalk Particulates'!$B:$B,MATCH('2017 EPA Data'!A4997,'Crosswalk Particulates'!$A:$A,0))</f>
        <v>Electricity Sector</v>
      </c>
      <c r="G4997" s="39">
        <f>INDEX('Crosswalk Particulates'!$E:$E,MATCH('2017 EPA Data'!$B4997,'Crosswalk Particulates'!$D:$D,0))</f>
        <v>0</v>
      </c>
      <c r="H4997" s="50">
        <f t="shared" si="78"/>
        <v>0</v>
      </c>
    </row>
    <row r="4998" spans="1:8" hidden="1">
      <c r="A4998" s="31" t="s">
        <v>2554</v>
      </c>
      <c r="B4998" s="31" t="s">
        <v>2664</v>
      </c>
      <c r="C4998" s="31" t="s">
        <v>2406</v>
      </c>
      <c r="D4998" s="47">
        <v>0.31230801876199998</v>
      </c>
      <c r="E4998" s="31" t="s">
        <v>2407</v>
      </c>
      <c r="F4998" s="35" t="str">
        <f>INDEX('Crosswalk Particulates'!$B:$B,MATCH('2017 EPA Data'!A4998,'Crosswalk Particulates'!$A:$A,0))</f>
        <v>Commercial Buildings Sector</v>
      </c>
      <c r="G4998" s="39">
        <f>INDEX('Crosswalk Particulates'!$E:$E,MATCH('2017 EPA Data'!$B4998,'Crosswalk Particulates'!$D:$D,0))</f>
        <v>0</v>
      </c>
      <c r="H4998" s="50">
        <f t="shared" si="78"/>
        <v>0</v>
      </c>
    </row>
    <row r="4999" spans="1:8" hidden="1">
      <c r="A4999" s="31" t="s">
        <v>2553</v>
      </c>
      <c r="B4999" s="31" t="s">
        <v>2557</v>
      </c>
      <c r="C4999" s="31" t="s">
        <v>2406</v>
      </c>
      <c r="D4999" s="47">
        <v>0.31</v>
      </c>
      <c r="E4999" s="31" t="s">
        <v>2407</v>
      </c>
      <c r="F4999" s="35" t="str">
        <f>INDEX('Crosswalk Particulates'!$B:$B,MATCH('2017 EPA Data'!A4999,'Crosswalk Particulates'!$A:$A,0))</f>
        <v>Commercial Buildings Sector</v>
      </c>
      <c r="G4999" s="39">
        <f>INDEX('Crosswalk Particulates'!$E:$E,MATCH('2017 EPA Data'!$B4999,'Crosswalk Particulates'!$D:$D,0))</f>
        <v>0</v>
      </c>
      <c r="H4999" s="50">
        <f t="shared" si="78"/>
        <v>0</v>
      </c>
    </row>
    <row r="5000" spans="1:8" hidden="1">
      <c r="A5000" s="31" t="s">
        <v>2470</v>
      </c>
      <c r="B5000" s="31" t="s">
        <v>2650</v>
      </c>
      <c r="C5000" s="31" t="s">
        <v>2406</v>
      </c>
      <c r="D5000" s="47">
        <v>0.30668046799999998</v>
      </c>
      <c r="E5000" s="31" t="s">
        <v>2407</v>
      </c>
      <c r="F5000" s="35" t="str">
        <f>INDEX('Crosswalk Particulates'!$B:$B,MATCH('2017 EPA Data'!A5000,'Crosswalk Particulates'!$A:$A,0))</f>
        <v>Electricity Sector</v>
      </c>
      <c r="G5000" s="39">
        <f>INDEX('Crosswalk Particulates'!$E:$E,MATCH('2017 EPA Data'!$B5000,'Crosswalk Particulates'!$D:$D,0))</f>
        <v>0</v>
      </c>
      <c r="H5000" s="50">
        <f t="shared" si="78"/>
        <v>0</v>
      </c>
    </row>
    <row r="5001" spans="1:8" hidden="1">
      <c r="A5001" s="31" t="s">
        <v>2538</v>
      </c>
      <c r="B5001" s="31" t="s">
        <v>2594</v>
      </c>
      <c r="C5001" s="31" t="s">
        <v>2406</v>
      </c>
      <c r="D5001" s="47">
        <v>0.30438541499999999</v>
      </c>
      <c r="E5001" s="31" t="s">
        <v>2407</v>
      </c>
      <c r="F5001" s="35" t="str">
        <f>INDEX('Crosswalk Particulates'!$B:$B,MATCH('2017 EPA Data'!A5001,'Crosswalk Particulates'!$A:$A,0))</f>
        <v>Electricity Sector</v>
      </c>
      <c r="G5001" s="39">
        <f>INDEX('Crosswalk Particulates'!$E:$E,MATCH('2017 EPA Data'!$B5001,'Crosswalk Particulates'!$D:$D,0))</f>
        <v>0</v>
      </c>
      <c r="H5001" s="50">
        <f t="shared" si="78"/>
        <v>0</v>
      </c>
    </row>
    <row r="5002" spans="1:8" hidden="1">
      <c r="A5002" s="31" t="s">
        <v>2536</v>
      </c>
      <c r="B5002" s="31" t="s">
        <v>2525</v>
      </c>
      <c r="C5002" s="31" t="s">
        <v>2406</v>
      </c>
      <c r="D5002" s="47">
        <v>0.30376619999999999</v>
      </c>
      <c r="E5002" s="31" t="s">
        <v>2407</v>
      </c>
      <c r="F5002" s="35" t="str">
        <f>INDEX('Crosswalk Particulates'!$B:$B,MATCH('2017 EPA Data'!A5002,'Crosswalk Particulates'!$A:$A,0))</f>
        <v>process-mining-industry</v>
      </c>
      <c r="G5002" s="39">
        <f>INDEX('Crosswalk Particulates'!$E:$E,MATCH('2017 EPA Data'!$B5002,'Crosswalk Particulates'!$D:$D,0))</f>
        <v>0</v>
      </c>
      <c r="H5002" s="50">
        <f t="shared" si="78"/>
        <v>0</v>
      </c>
    </row>
    <row r="5003" spans="1:8" hidden="1">
      <c r="A5003" s="31" t="s">
        <v>2470</v>
      </c>
      <c r="B5003" s="31" t="s">
        <v>2614</v>
      </c>
      <c r="C5003" s="31" t="s">
        <v>2406</v>
      </c>
      <c r="D5003" s="47">
        <v>0.30310029999999999</v>
      </c>
      <c r="E5003" s="31" t="s">
        <v>2407</v>
      </c>
      <c r="F5003" s="35" t="str">
        <f>INDEX('Crosswalk Particulates'!$B:$B,MATCH('2017 EPA Data'!A5003,'Crosswalk Particulates'!$A:$A,0))</f>
        <v>Electricity Sector</v>
      </c>
      <c r="G5003" s="39">
        <f>INDEX('Crosswalk Particulates'!$E:$E,MATCH('2017 EPA Data'!$B5003,'Crosswalk Particulates'!$D:$D,0))</f>
        <v>0</v>
      </c>
      <c r="H5003" s="50">
        <f t="shared" si="78"/>
        <v>0</v>
      </c>
    </row>
    <row r="5004" spans="1:8" hidden="1">
      <c r="A5004" s="31" t="s">
        <v>2508</v>
      </c>
      <c r="B5004" s="31" t="s">
        <v>2587</v>
      </c>
      <c r="C5004" s="31" t="s">
        <v>2410</v>
      </c>
      <c r="D5004" s="47">
        <v>0.30180000000000001</v>
      </c>
      <c r="E5004" s="31" t="s">
        <v>2411</v>
      </c>
      <c r="F5004" s="35" t="str">
        <f>INDEX('Crosswalk Particulates'!$B:$B,MATCH('2017 EPA Data'!A5004,'Crosswalk Particulates'!$A:$A,0))</f>
        <v>process-iron and steel-industry</v>
      </c>
      <c r="G5004" s="39" t="str">
        <f>INDEX('Crosswalk Particulates'!$E:$E,MATCH('2017 EPA Data'!$B5004,'Crosswalk Particulates'!$D:$D,0))</f>
        <v>N2O</v>
      </c>
      <c r="H5004" s="50">
        <f t="shared" si="78"/>
        <v>273788.68013535219</v>
      </c>
    </row>
    <row r="5005" spans="1:8" hidden="1">
      <c r="A5005" s="31" t="s">
        <v>2536</v>
      </c>
      <c r="B5005" s="31" t="s">
        <v>2641</v>
      </c>
      <c r="C5005" s="31" t="s">
        <v>2406</v>
      </c>
      <c r="D5005" s="47">
        <v>0.3</v>
      </c>
      <c r="E5005" s="31" t="s">
        <v>2407</v>
      </c>
      <c r="F5005" s="35" t="str">
        <f>INDEX('Crosswalk Particulates'!$B:$B,MATCH('2017 EPA Data'!A5005,'Crosswalk Particulates'!$A:$A,0))</f>
        <v>process-mining-industry</v>
      </c>
      <c r="G5005" s="39">
        <f>INDEX('Crosswalk Particulates'!$E:$E,MATCH('2017 EPA Data'!$B5005,'Crosswalk Particulates'!$D:$D,0))</f>
        <v>0</v>
      </c>
      <c r="H5005" s="50">
        <f t="shared" si="78"/>
        <v>0</v>
      </c>
    </row>
    <row r="5006" spans="1:8" hidden="1">
      <c r="A5006" s="31" t="s">
        <v>2442</v>
      </c>
      <c r="B5006" s="31" t="s">
        <v>2688</v>
      </c>
      <c r="C5006" s="31" t="s">
        <v>2406</v>
      </c>
      <c r="D5006" s="47">
        <v>0.29962</v>
      </c>
      <c r="E5006" s="31" t="s">
        <v>2407</v>
      </c>
      <c r="F5006" s="35" t="str">
        <f>INDEX('Crosswalk Particulates'!$B:$B,MATCH('2017 EPA Data'!A5006,'Crosswalk Particulates'!$A:$A,0))</f>
        <v>process-other-industry</v>
      </c>
      <c r="G5006" s="39">
        <f>INDEX('Crosswalk Particulates'!$E:$E,MATCH('2017 EPA Data'!$B5006,'Crosswalk Particulates'!$D:$D,0))</f>
        <v>0</v>
      </c>
      <c r="H5006" s="50">
        <f t="shared" si="78"/>
        <v>0</v>
      </c>
    </row>
    <row r="5007" spans="1:8" hidden="1">
      <c r="A5007" s="31" t="s">
        <v>2497</v>
      </c>
      <c r="B5007" s="31" t="s">
        <v>2540</v>
      </c>
      <c r="C5007" s="31" t="s">
        <v>2406</v>
      </c>
      <c r="D5007" s="47">
        <v>0.29665999999999998</v>
      </c>
      <c r="E5007" s="31" t="s">
        <v>2407</v>
      </c>
      <c r="F5007" s="35" t="str">
        <f>INDEX('Crosswalk Particulates'!$B:$B,MATCH('2017 EPA Data'!A5007,'Crosswalk Particulates'!$A:$A,0))</f>
        <v>Electricity Sector</v>
      </c>
      <c r="G5007" s="39">
        <f>INDEX('Crosswalk Particulates'!$E:$E,MATCH('2017 EPA Data'!$B5007,'Crosswalk Particulates'!$D:$D,0))</f>
        <v>0</v>
      </c>
      <c r="H5007" s="50">
        <f t="shared" si="78"/>
        <v>0</v>
      </c>
    </row>
    <row r="5008" spans="1:8" hidden="1">
      <c r="A5008" s="31" t="s">
        <v>2442</v>
      </c>
      <c r="B5008" s="31" t="s">
        <v>2616</v>
      </c>
      <c r="C5008" s="31" t="s">
        <v>2406</v>
      </c>
      <c r="D5008" s="47">
        <v>0.29499999999999998</v>
      </c>
      <c r="E5008" s="31" t="s">
        <v>2407</v>
      </c>
      <c r="F5008" s="35" t="str">
        <f>INDEX('Crosswalk Particulates'!$B:$B,MATCH('2017 EPA Data'!A5008,'Crosswalk Particulates'!$A:$A,0))</f>
        <v>process-other-industry</v>
      </c>
      <c r="G5008" s="39">
        <f>INDEX('Crosswalk Particulates'!$E:$E,MATCH('2017 EPA Data'!$B5008,'Crosswalk Particulates'!$D:$D,0))</f>
        <v>0</v>
      </c>
      <c r="H5008" s="50">
        <f t="shared" si="78"/>
        <v>0</v>
      </c>
    </row>
    <row r="5009" spans="1:8" hidden="1">
      <c r="A5009" s="31" t="s">
        <v>2484</v>
      </c>
      <c r="B5009" s="31" t="s">
        <v>2584</v>
      </c>
      <c r="C5009" s="31" t="s">
        <v>2406</v>
      </c>
      <c r="D5009" s="47">
        <v>0.2926000258</v>
      </c>
      <c r="E5009" s="31" t="s">
        <v>2407</v>
      </c>
      <c r="F5009" s="35" t="str">
        <f>INDEX('Crosswalk Particulates'!$B:$B,MATCH('2017 EPA Data'!A5009,'Crosswalk Particulates'!$A:$A,0))</f>
        <v>process-other-industry</v>
      </c>
      <c r="G5009" s="39">
        <f>INDEX('Crosswalk Particulates'!$E:$E,MATCH('2017 EPA Data'!$B5009,'Crosswalk Particulates'!$D:$D,0))</f>
        <v>0</v>
      </c>
      <c r="H5009" s="50">
        <f t="shared" si="78"/>
        <v>0</v>
      </c>
    </row>
    <row r="5010" spans="1:8" hidden="1">
      <c r="A5010" s="31" t="s">
        <v>2508</v>
      </c>
      <c r="B5010" s="31" t="s">
        <v>2627</v>
      </c>
      <c r="C5010" s="31" t="s">
        <v>2406</v>
      </c>
      <c r="D5010" s="47">
        <v>0.28999999999999998</v>
      </c>
      <c r="E5010" s="31" t="s">
        <v>2407</v>
      </c>
      <c r="F5010" s="35" t="str">
        <f>INDEX('Crosswalk Particulates'!$B:$B,MATCH('2017 EPA Data'!A5010,'Crosswalk Particulates'!$A:$A,0))</f>
        <v>process-iron and steel-industry</v>
      </c>
      <c r="G5010" s="39">
        <f>INDEX('Crosswalk Particulates'!$E:$E,MATCH('2017 EPA Data'!$B5010,'Crosswalk Particulates'!$D:$D,0))</f>
        <v>0</v>
      </c>
      <c r="H5010" s="50">
        <f t="shared" si="78"/>
        <v>0</v>
      </c>
    </row>
    <row r="5011" spans="1:8" hidden="1">
      <c r="A5011" s="31" t="s">
        <v>2442</v>
      </c>
      <c r="B5011" s="31" t="s">
        <v>2623</v>
      </c>
      <c r="C5011" s="31" t="s">
        <v>2406</v>
      </c>
      <c r="D5011" s="47">
        <v>0.28475</v>
      </c>
      <c r="E5011" s="31" t="s">
        <v>2407</v>
      </c>
      <c r="F5011" s="35" t="str">
        <f>INDEX('Crosswalk Particulates'!$B:$B,MATCH('2017 EPA Data'!A5011,'Crosswalk Particulates'!$A:$A,0))</f>
        <v>process-other-industry</v>
      </c>
      <c r="G5011" s="39">
        <f>INDEX('Crosswalk Particulates'!$E:$E,MATCH('2017 EPA Data'!$B5011,'Crosswalk Particulates'!$D:$D,0))</f>
        <v>0</v>
      </c>
      <c r="H5011" s="50">
        <f t="shared" si="78"/>
        <v>0</v>
      </c>
    </row>
    <row r="5012" spans="1:8" hidden="1">
      <c r="A5012" s="31" t="s">
        <v>2485</v>
      </c>
      <c r="B5012" s="31" t="s">
        <v>2551</v>
      </c>
      <c r="C5012" s="31" t="s">
        <v>2406</v>
      </c>
      <c r="D5012" s="47">
        <v>0.28370849799999998</v>
      </c>
      <c r="E5012" s="31" t="s">
        <v>2407</v>
      </c>
      <c r="F5012" s="35" t="str">
        <f>INDEX('Crosswalk Particulates'!$B:$B,MATCH('2017 EPA Data'!A5012,'Crosswalk Particulates'!$A:$A,0))</f>
        <v>industry-fuel-coal</v>
      </c>
      <c r="G5012" s="39">
        <f>INDEX('Crosswalk Particulates'!$E:$E,MATCH('2017 EPA Data'!$B5012,'Crosswalk Particulates'!$D:$D,0))</f>
        <v>0</v>
      </c>
      <c r="H5012" s="50">
        <f t="shared" si="78"/>
        <v>0</v>
      </c>
    </row>
    <row r="5013" spans="1:8" hidden="1">
      <c r="A5013" s="31" t="s">
        <v>2435</v>
      </c>
      <c r="B5013" s="31" t="s">
        <v>2503</v>
      </c>
      <c r="C5013" s="31" t="s">
        <v>2406</v>
      </c>
      <c r="D5013" s="47">
        <v>0.27945999999999999</v>
      </c>
      <c r="E5013" s="31" t="s">
        <v>2407</v>
      </c>
      <c r="F5013" s="35" t="str">
        <f>INDEX('Crosswalk Particulates'!$B:$B,MATCH('2017 EPA Data'!A5013,'Crosswalk Particulates'!$A:$A,0))</f>
        <v>process-other-industry</v>
      </c>
      <c r="G5013" s="39">
        <f>INDEX('Crosswalk Particulates'!$E:$E,MATCH('2017 EPA Data'!$B5013,'Crosswalk Particulates'!$D:$D,0))</f>
        <v>0</v>
      </c>
      <c r="H5013" s="50">
        <f t="shared" si="78"/>
        <v>0</v>
      </c>
    </row>
    <row r="5014" spans="1:8" hidden="1">
      <c r="A5014" s="31" t="s">
        <v>2491</v>
      </c>
      <c r="B5014" s="31" t="s">
        <v>2515</v>
      </c>
      <c r="C5014" s="31" t="s">
        <v>2406</v>
      </c>
      <c r="D5014" s="47">
        <v>0.27861180399500002</v>
      </c>
      <c r="E5014" s="31" t="s">
        <v>2407</v>
      </c>
      <c r="F5014" s="35" t="str">
        <f>INDEX('Crosswalk Particulates'!$B:$B,MATCH('2017 EPA Data'!A5014,'Crosswalk Particulates'!$A:$A,0))</f>
        <v>process-other-industry</v>
      </c>
      <c r="G5014" s="39">
        <f>INDEX('Crosswalk Particulates'!$E:$E,MATCH('2017 EPA Data'!$B5014,'Crosswalk Particulates'!$D:$D,0))</f>
        <v>0</v>
      </c>
      <c r="H5014" s="50">
        <f t="shared" si="78"/>
        <v>0</v>
      </c>
    </row>
    <row r="5015" spans="1:8" hidden="1">
      <c r="A5015" s="31" t="s">
        <v>2553</v>
      </c>
      <c r="B5015" s="31" t="s">
        <v>2493</v>
      </c>
      <c r="C5015" s="31" t="s">
        <v>2406</v>
      </c>
      <c r="D5015" s="47">
        <v>0.27500000000000002</v>
      </c>
      <c r="E5015" s="31" t="s">
        <v>2407</v>
      </c>
      <c r="F5015" s="35" t="str">
        <f>INDEX('Crosswalk Particulates'!$B:$B,MATCH('2017 EPA Data'!A5015,'Crosswalk Particulates'!$A:$A,0))</f>
        <v>Commercial Buildings Sector</v>
      </c>
      <c r="G5015" s="39">
        <f>INDEX('Crosswalk Particulates'!$E:$E,MATCH('2017 EPA Data'!$B5015,'Crosswalk Particulates'!$D:$D,0))</f>
        <v>0</v>
      </c>
      <c r="H5015" s="50">
        <f t="shared" si="78"/>
        <v>0</v>
      </c>
    </row>
    <row r="5016" spans="1:8" hidden="1">
      <c r="A5016" s="31" t="s">
        <v>2553</v>
      </c>
      <c r="B5016" s="31" t="s">
        <v>2621</v>
      </c>
      <c r="D5016" s="47">
        <v>0.27309554699757699</v>
      </c>
      <c r="E5016" s="31" t="s">
        <v>2411</v>
      </c>
      <c r="F5016" s="35" t="str">
        <f>INDEX('Crosswalk Particulates'!$B:$B,MATCH('2017 EPA Data'!A5016,'Crosswalk Particulates'!$A:$A,0))</f>
        <v>Commercial Buildings Sector</v>
      </c>
      <c r="G5016" s="39">
        <f>INDEX('Crosswalk Particulates'!$E:$E,MATCH('2017 EPA Data'!$B5016,'Crosswalk Particulates'!$D:$D,0))</f>
        <v>0</v>
      </c>
      <c r="H5016" s="50">
        <f t="shared" si="78"/>
        <v>247748.40743309687</v>
      </c>
    </row>
    <row r="5017" spans="1:8" hidden="1">
      <c r="A5017" s="31" t="s">
        <v>2612</v>
      </c>
      <c r="B5017" s="31" t="s">
        <v>2493</v>
      </c>
      <c r="C5017" s="31" t="s">
        <v>2406</v>
      </c>
      <c r="D5017" s="47">
        <v>0.26902568580000003</v>
      </c>
      <c r="E5017" s="31" t="s">
        <v>2407</v>
      </c>
      <c r="F5017" s="35" t="str">
        <f>INDEX('Crosswalk Particulates'!$B:$B,MATCH('2017 EPA Data'!A5017,'Crosswalk Particulates'!$A:$A,0))</f>
        <v>Residential Buildings Sector</v>
      </c>
      <c r="G5017" s="39">
        <f>INDEX('Crosswalk Particulates'!$E:$E,MATCH('2017 EPA Data'!$B5017,'Crosswalk Particulates'!$D:$D,0))</f>
        <v>0</v>
      </c>
      <c r="H5017" s="50">
        <f t="shared" si="78"/>
        <v>0</v>
      </c>
    </row>
    <row r="5018" spans="1:8" hidden="1">
      <c r="A5018" s="31" t="s">
        <v>2475</v>
      </c>
      <c r="B5018" s="31" t="s">
        <v>2625</v>
      </c>
      <c r="C5018" s="31" t="s">
        <v>2406</v>
      </c>
      <c r="D5018" s="47">
        <v>0.26739299999999999</v>
      </c>
      <c r="E5018" s="31" t="s">
        <v>2407</v>
      </c>
      <c r="F5018" s="35" t="str">
        <f>INDEX('Crosswalk Particulates'!$B:$B,MATCH('2017 EPA Data'!A5018,'Crosswalk Particulates'!$A:$A,0))</f>
        <v>process-other-industry</v>
      </c>
      <c r="G5018" s="39">
        <f>INDEX('Crosswalk Particulates'!$E:$E,MATCH('2017 EPA Data'!$B5018,'Crosswalk Particulates'!$D:$D,0))</f>
        <v>0</v>
      </c>
      <c r="H5018" s="50">
        <f t="shared" si="78"/>
        <v>0</v>
      </c>
    </row>
    <row r="5019" spans="1:8" hidden="1">
      <c r="A5019" s="31" t="s">
        <v>2536</v>
      </c>
      <c r="B5019" s="31" t="s">
        <v>2561</v>
      </c>
      <c r="C5019" s="31" t="s">
        <v>2406</v>
      </c>
      <c r="D5019" s="47">
        <v>0.26400000000000001</v>
      </c>
      <c r="E5019" s="31" t="s">
        <v>2407</v>
      </c>
      <c r="F5019" s="35" t="str">
        <f>INDEX('Crosswalk Particulates'!$B:$B,MATCH('2017 EPA Data'!A5019,'Crosswalk Particulates'!$A:$A,0))</f>
        <v>process-mining-industry</v>
      </c>
      <c r="G5019" s="39">
        <f>INDEX('Crosswalk Particulates'!$E:$E,MATCH('2017 EPA Data'!$B5019,'Crosswalk Particulates'!$D:$D,0))</f>
        <v>0</v>
      </c>
      <c r="H5019" s="50">
        <f t="shared" si="78"/>
        <v>0</v>
      </c>
    </row>
    <row r="5020" spans="1:8" hidden="1">
      <c r="A5020" s="31" t="s">
        <v>2442</v>
      </c>
      <c r="B5020" s="31" t="s">
        <v>2627</v>
      </c>
      <c r="C5020" s="31" t="s">
        <v>2406</v>
      </c>
      <c r="D5020" s="47">
        <v>0.26400000000000001</v>
      </c>
      <c r="E5020" s="31" t="s">
        <v>2407</v>
      </c>
      <c r="F5020" s="35" t="str">
        <f>INDEX('Crosswalk Particulates'!$B:$B,MATCH('2017 EPA Data'!A5020,'Crosswalk Particulates'!$A:$A,0))</f>
        <v>process-other-industry</v>
      </c>
      <c r="G5020" s="39">
        <f>INDEX('Crosswalk Particulates'!$E:$E,MATCH('2017 EPA Data'!$B5020,'Crosswalk Particulates'!$D:$D,0))</f>
        <v>0</v>
      </c>
      <c r="H5020" s="50">
        <f t="shared" si="78"/>
        <v>0</v>
      </c>
    </row>
    <row r="5021" spans="1:8" hidden="1">
      <c r="A5021" s="31" t="s">
        <v>2448</v>
      </c>
      <c r="B5021" s="31" t="s">
        <v>2722</v>
      </c>
      <c r="C5021" s="31" t="s">
        <v>2406</v>
      </c>
      <c r="D5021" s="47">
        <v>0.26305037999999997</v>
      </c>
      <c r="E5021" s="31" t="s">
        <v>2407</v>
      </c>
      <c r="F5021" s="35" t="str">
        <f>INDEX('Crosswalk Particulates'!$B:$B,MATCH('2017 EPA Data'!A5021,'Crosswalk Particulates'!$A:$A,0))</f>
        <v>process-waste-industry</v>
      </c>
      <c r="G5021" s="39">
        <f>INDEX('Crosswalk Particulates'!$E:$E,MATCH('2017 EPA Data'!$B5021,'Crosswalk Particulates'!$D:$D,0))</f>
        <v>0</v>
      </c>
      <c r="H5021" s="50">
        <f t="shared" si="78"/>
        <v>0</v>
      </c>
    </row>
    <row r="5022" spans="1:8" hidden="1">
      <c r="A5022" s="31" t="s">
        <v>2508</v>
      </c>
      <c r="B5022" s="31" t="s">
        <v>2594</v>
      </c>
      <c r="C5022" s="31" t="s">
        <v>2406</v>
      </c>
      <c r="D5022" s="47">
        <v>0.26</v>
      </c>
      <c r="E5022" s="31" t="s">
        <v>2407</v>
      </c>
      <c r="F5022" s="35" t="str">
        <f>INDEX('Crosswalk Particulates'!$B:$B,MATCH('2017 EPA Data'!A5022,'Crosswalk Particulates'!$A:$A,0))</f>
        <v>process-iron and steel-industry</v>
      </c>
      <c r="G5022" s="39">
        <f>INDEX('Crosswalk Particulates'!$E:$E,MATCH('2017 EPA Data'!$B5022,'Crosswalk Particulates'!$D:$D,0))</f>
        <v>0</v>
      </c>
      <c r="H5022" s="50">
        <f t="shared" si="78"/>
        <v>0</v>
      </c>
    </row>
    <row r="5023" spans="1:8" hidden="1">
      <c r="A5023" s="31" t="s">
        <v>2553</v>
      </c>
      <c r="B5023" s="31" t="s">
        <v>2541</v>
      </c>
      <c r="C5023" s="31" t="s">
        <v>2406</v>
      </c>
      <c r="D5023" s="47">
        <v>0.26</v>
      </c>
      <c r="E5023" s="31" t="s">
        <v>2407</v>
      </c>
      <c r="F5023" s="35" t="str">
        <f>INDEX('Crosswalk Particulates'!$B:$B,MATCH('2017 EPA Data'!A5023,'Crosswalk Particulates'!$A:$A,0))</f>
        <v>Commercial Buildings Sector</v>
      </c>
      <c r="G5023" s="39">
        <f>INDEX('Crosswalk Particulates'!$E:$E,MATCH('2017 EPA Data'!$B5023,'Crosswalk Particulates'!$D:$D,0))</f>
        <v>0</v>
      </c>
      <c r="H5023" s="50">
        <f t="shared" si="78"/>
        <v>0</v>
      </c>
    </row>
    <row r="5024" spans="1:8" hidden="1">
      <c r="A5024" s="31" t="s">
        <v>2544</v>
      </c>
      <c r="B5024" s="31" t="s">
        <v>2621</v>
      </c>
      <c r="D5024" s="47">
        <v>0.25501709984603999</v>
      </c>
      <c r="E5024" s="31" t="s">
        <v>2411</v>
      </c>
      <c r="F5024" s="35" t="str">
        <f>INDEX('Crosswalk Particulates'!$B:$B,MATCH('2017 EPA Data'!A5024,'Crosswalk Particulates'!$A:$A,0))</f>
        <v>Commercial Buildings Sector</v>
      </c>
      <c r="G5024" s="39">
        <f>INDEX('Crosswalk Particulates'!$E:$E,MATCH('2017 EPA Data'!$B5024,'Crosswalk Particulates'!$D:$D,0))</f>
        <v>0</v>
      </c>
      <c r="H5024" s="50">
        <f t="shared" si="78"/>
        <v>231347.89655000862</v>
      </c>
    </row>
    <row r="5025" spans="1:8" hidden="1">
      <c r="A5025" s="31" t="s">
        <v>2436</v>
      </c>
      <c r="B5025" s="31" t="s">
        <v>2692</v>
      </c>
      <c r="C5025" s="31" t="s">
        <v>2406</v>
      </c>
      <c r="D5025" s="47">
        <v>0.2545</v>
      </c>
      <c r="E5025" s="31" t="s">
        <v>2407</v>
      </c>
      <c r="F5025" s="35" t="str">
        <f>INDEX('Crosswalk Particulates'!$B:$B,MATCH('2017 EPA Data'!A5025,'Crosswalk Particulates'!$A:$A,0))</f>
        <v>process-other-industry</v>
      </c>
      <c r="G5025" s="39">
        <f>INDEX('Crosswalk Particulates'!$E:$E,MATCH('2017 EPA Data'!$B5025,'Crosswalk Particulates'!$D:$D,0))</f>
        <v>0</v>
      </c>
      <c r="H5025" s="50">
        <f t="shared" si="78"/>
        <v>0</v>
      </c>
    </row>
    <row r="5026" spans="1:8" hidden="1">
      <c r="A5026" s="31" t="s">
        <v>2454</v>
      </c>
      <c r="B5026" s="31" t="s">
        <v>2624</v>
      </c>
      <c r="C5026" s="31" t="s">
        <v>2406</v>
      </c>
      <c r="D5026" s="47">
        <v>0.25363140000000001</v>
      </c>
      <c r="E5026" s="31" t="s">
        <v>2407</v>
      </c>
      <c r="F5026" s="35" t="str">
        <f>INDEX('Crosswalk Particulates'!$B:$B,MATCH('2017 EPA Data'!A5026,'Crosswalk Particulates'!$A:$A,0))</f>
        <v>Electricity Sector</v>
      </c>
      <c r="G5026" s="39">
        <f>INDEX('Crosswalk Particulates'!$E:$E,MATCH('2017 EPA Data'!$B5026,'Crosswalk Particulates'!$D:$D,0))</f>
        <v>0</v>
      </c>
      <c r="H5026" s="50">
        <f t="shared" si="78"/>
        <v>0</v>
      </c>
    </row>
    <row r="5027" spans="1:8" hidden="1">
      <c r="A5027" s="31" t="s">
        <v>2554</v>
      </c>
      <c r="B5027" s="31" t="s">
        <v>2540</v>
      </c>
      <c r="C5027" s="31" t="s">
        <v>2406</v>
      </c>
      <c r="D5027" s="47">
        <v>0.25212437008114003</v>
      </c>
      <c r="E5027" s="31" t="s">
        <v>2407</v>
      </c>
      <c r="F5027" s="35" t="str">
        <f>INDEX('Crosswalk Particulates'!$B:$B,MATCH('2017 EPA Data'!A5027,'Crosswalk Particulates'!$A:$A,0))</f>
        <v>Commercial Buildings Sector</v>
      </c>
      <c r="G5027" s="39">
        <f>INDEX('Crosswalk Particulates'!$E:$E,MATCH('2017 EPA Data'!$B5027,'Crosswalk Particulates'!$D:$D,0))</f>
        <v>0</v>
      </c>
      <c r="H5027" s="50">
        <f t="shared" si="78"/>
        <v>0</v>
      </c>
    </row>
    <row r="5028" spans="1:8" hidden="1">
      <c r="A5028" s="31" t="s">
        <v>2461</v>
      </c>
      <c r="B5028" s="31" t="s">
        <v>2605</v>
      </c>
      <c r="D5028" s="47">
        <v>0.2514727698</v>
      </c>
      <c r="E5028" s="31" t="s">
        <v>2411</v>
      </c>
      <c r="F5028" s="35" t="str">
        <f>INDEX('Crosswalk Particulates'!$B:$B,MATCH('2017 EPA Data'!A5028,'Crosswalk Particulates'!$A:$A,0))</f>
        <v>process-other-industry</v>
      </c>
      <c r="G5028" s="39" t="str">
        <f>INDEX('Crosswalk Particulates'!$E:$E,MATCH('2017 EPA Data'!$B5028,'Crosswalk Particulates'!$D:$D,0))</f>
        <v>BC</v>
      </c>
      <c r="H5028" s="50">
        <f t="shared" si="78"/>
        <v>228132.53059484175</v>
      </c>
    </row>
    <row r="5029" spans="1:8" hidden="1">
      <c r="A5029" s="31" t="s">
        <v>2536</v>
      </c>
      <c r="B5029" s="31" t="s">
        <v>2550</v>
      </c>
      <c r="C5029" s="31" t="s">
        <v>2406</v>
      </c>
      <c r="D5029" s="47">
        <v>0.25</v>
      </c>
      <c r="E5029" s="31" t="s">
        <v>2407</v>
      </c>
      <c r="F5029" s="35" t="str">
        <f>INDEX('Crosswalk Particulates'!$B:$B,MATCH('2017 EPA Data'!A5029,'Crosswalk Particulates'!$A:$A,0))</f>
        <v>process-mining-industry</v>
      </c>
      <c r="G5029" s="39">
        <f>INDEX('Crosswalk Particulates'!$E:$E,MATCH('2017 EPA Data'!$B5029,'Crosswalk Particulates'!$D:$D,0))</f>
        <v>0</v>
      </c>
      <c r="H5029" s="50">
        <f t="shared" si="78"/>
        <v>0</v>
      </c>
    </row>
    <row r="5030" spans="1:8" hidden="1">
      <c r="A5030" s="31" t="s">
        <v>2497</v>
      </c>
      <c r="B5030" s="31" t="s">
        <v>2680</v>
      </c>
      <c r="C5030" s="31" t="s">
        <v>2406</v>
      </c>
      <c r="D5030" s="47">
        <v>0.24902940000000001</v>
      </c>
      <c r="E5030" s="31" t="s">
        <v>2407</v>
      </c>
      <c r="F5030" s="35" t="str">
        <f>INDEX('Crosswalk Particulates'!$B:$B,MATCH('2017 EPA Data'!A5030,'Crosswalk Particulates'!$A:$A,0))</f>
        <v>Electricity Sector</v>
      </c>
      <c r="G5030" s="39">
        <f>INDEX('Crosswalk Particulates'!$E:$E,MATCH('2017 EPA Data'!$B5030,'Crosswalk Particulates'!$D:$D,0))</f>
        <v>0</v>
      </c>
      <c r="H5030" s="50">
        <f t="shared" si="78"/>
        <v>0</v>
      </c>
    </row>
    <row r="5031" spans="1:8" hidden="1">
      <c r="A5031" s="31" t="s">
        <v>2440</v>
      </c>
      <c r="B5031" s="31" t="s">
        <v>2624</v>
      </c>
      <c r="C5031" s="31" t="s">
        <v>2406</v>
      </c>
      <c r="D5031" s="47">
        <v>0.24554100001613999</v>
      </c>
      <c r="E5031" s="31" t="s">
        <v>2407</v>
      </c>
      <c r="F5031" s="35" t="str">
        <f>INDEX('Crosswalk Particulates'!$B:$B,MATCH('2017 EPA Data'!A5031,'Crosswalk Particulates'!$A:$A,0))</f>
        <v>industry-fuel-natural gas</v>
      </c>
      <c r="G5031" s="39">
        <f>INDEX('Crosswalk Particulates'!$E:$E,MATCH('2017 EPA Data'!$B5031,'Crosswalk Particulates'!$D:$D,0))</f>
        <v>0</v>
      </c>
      <c r="H5031" s="50">
        <f t="shared" si="78"/>
        <v>0</v>
      </c>
    </row>
    <row r="5032" spans="1:8" hidden="1">
      <c r="A5032" s="31" t="s">
        <v>2536</v>
      </c>
      <c r="B5032" s="31" t="s">
        <v>2623</v>
      </c>
      <c r="C5032" s="31" t="s">
        <v>2406</v>
      </c>
      <c r="D5032" s="47">
        <v>0.24399999999999999</v>
      </c>
      <c r="E5032" s="31" t="s">
        <v>2407</v>
      </c>
      <c r="F5032" s="35" t="str">
        <f>INDEX('Crosswalk Particulates'!$B:$B,MATCH('2017 EPA Data'!A5032,'Crosswalk Particulates'!$A:$A,0))</f>
        <v>process-mining-industry</v>
      </c>
      <c r="G5032" s="39">
        <f>INDEX('Crosswalk Particulates'!$E:$E,MATCH('2017 EPA Data'!$B5032,'Crosswalk Particulates'!$D:$D,0))</f>
        <v>0</v>
      </c>
      <c r="H5032" s="50">
        <f t="shared" si="78"/>
        <v>0</v>
      </c>
    </row>
    <row r="5033" spans="1:8" hidden="1">
      <c r="A5033" s="31" t="s">
        <v>2473</v>
      </c>
      <c r="B5033" s="31" t="s">
        <v>2664</v>
      </c>
      <c r="C5033" s="31" t="s">
        <v>2406</v>
      </c>
      <c r="D5033" s="47">
        <v>0.23914399503504</v>
      </c>
      <c r="E5033" s="31" t="s">
        <v>2407</v>
      </c>
      <c r="F5033" s="35" t="str">
        <f>INDEX('Crosswalk Particulates'!$B:$B,MATCH('2017 EPA Data'!A5033,'Crosswalk Particulates'!$A:$A,0))</f>
        <v>Electricity Sector</v>
      </c>
      <c r="G5033" s="39">
        <f>INDEX('Crosswalk Particulates'!$E:$E,MATCH('2017 EPA Data'!$B5033,'Crosswalk Particulates'!$D:$D,0))</f>
        <v>0</v>
      </c>
      <c r="H5033" s="50">
        <f t="shared" si="78"/>
        <v>0</v>
      </c>
    </row>
    <row r="5034" spans="1:8" hidden="1">
      <c r="A5034" s="31" t="s">
        <v>2538</v>
      </c>
      <c r="B5034" s="31" t="s">
        <v>2606</v>
      </c>
      <c r="C5034" s="31" t="s">
        <v>2406</v>
      </c>
      <c r="D5034" s="47">
        <v>0.23840961799999999</v>
      </c>
      <c r="E5034" s="31" t="s">
        <v>2407</v>
      </c>
      <c r="F5034" s="35" t="str">
        <f>INDEX('Crosswalk Particulates'!$B:$B,MATCH('2017 EPA Data'!A5034,'Crosswalk Particulates'!$A:$A,0))</f>
        <v>Electricity Sector</v>
      </c>
      <c r="G5034" s="39">
        <f>INDEX('Crosswalk Particulates'!$E:$E,MATCH('2017 EPA Data'!$B5034,'Crosswalk Particulates'!$D:$D,0))</f>
        <v>0</v>
      </c>
      <c r="H5034" s="50">
        <f t="shared" si="78"/>
        <v>0</v>
      </c>
    </row>
    <row r="5035" spans="1:8" hidden="1">
      <c r="A5035" s="31" t="s">
        <v>2558</v>
      </c>
      <c r="B5035" s="31" t="s">
        <v>2606</v>
      </c>
      <c r="C5035" s="31" t="s">
        <v>2406</v>
      </c>
      <c r="D5035" s="47">
        <v>0.23632423599999999</v>
      </c>
      <c r="E5035" s="31" t="s">
        <v>2407</v>
      </c>
      <c r="F5035" s="35" t="str">
        <f>INDEX('Crosswalk Particulates'!$B:$B,MATCH('2017 EPA Data'!A5035,'Crosswalk Particulates'!$A:$A,0))</f>
        <v>Commercial Buildings Sector</v>
      </c>
      <c r="G5035" s="39">
        <f>INDEX('Crosswalk Particulates'!$E:$E,MATCH('2017 EPA Data'!$B5035,'Crosswalk Particulates'!$D:$D,0))</f>
        <v>0</v>
      </c>
      <c r="H5035" s="50">
        <f t="shared" si="78"/>
        <v>0</v>
      </c>
    </row>
    <row r="5036" spans="1:8" hidden="1">
      <c r="A5036" s="31" t="s">
        <v>2508</v>
      </c>
      <c r="B5036" s="31" t="s">
        <v>2556</v>
      </c>
      <c r="C5036" s="31" t="s">
        <v>2406</v>
      </c>
      <c r="D5036" s="47">
        <v>0.23400000000000001</v>
      </c>
      <c r="E5036" s="31" t="s">
        <v>2407</v>
      </c>
      <c r="F5036" s="35" t="str">
        <f>INDEX('Crosswalk Particulates'!$B:$B,MATCH('2017 EPA Data'!A5036,'Crosswalk Particulates'!$A:$A,0))</f>
        <v>process-iron and steel-industry</v>
      </c>
      <c r="G5036" s="39">
        <f>INDEX('Crosswalk Particulates'!$E:$E,MATCH('2017 EPA Data'!$B5036,'Crosswalk Particulates'!$D:$D,0))</f>
        <v>0</v>
      </c>
      <c r="H5036" s="50">
        <f t="shared" si="78"/>
        <v>0</v>
      </c>
    </row>
    <row r="5037" spans="1:8" hidden="1">
      <c r="A5037" s="31" t="s">
        <v>2484</v>
      </c>
      <c r="B5037" s="31" t="s">
        <v>2515</v>
      </c>
      <c r="C5037" s="31" t="s">
        <v>2406</v>
      </c>
      <c r="D5037" s="47">
        <v>0.23220002579999999</v>
      </c>
      <c r="E5037" s="31" t="s">
        <v>2407</v>
      </c>
      <c r="F5037" s="35" t="str">
        <f>INDEX('Crosswalk Particulates'!$B:$B,MATCH('2017 EPA Data'!A5037,'Crosswalk Particulates'!$A:$A,0))</f>
        <v>process-other-industry</v>
      </c>
      <c r="G5037" s="39">
        <f>INDEX('Crosswalk Particulates'!$E:$E,MATCH('2017 EPA Data'!$B5037,'Crosswalk Particulates'!$D:$D,0))</f>
        <v>0</v>
      </c>
      <c r="H5037" s="50">
        <f t="shared" si="78"/>
        <v>0</v>
      </c>
    </row>
    <row r="5038" spans="1:8" hidden="1">
      <c r="A5038" s="31" t="s">
        <v>2436</v>
      </c>
      <c r="B5038" s="31" t="s">
        <v>2627</v>
      </c>
      <c r="C5038" s="31" t="s">
        <v>2406</v>
      </c>
      <c r="D5038" s="47">
        <v>0.23119999999999999</v>
      </c>
      <c r="E5038" s="31" t="s">
        <v>2407</v>
      </c>
      <c r="F5038" s="35" t="str">
        <f>INDEX('Crosswalk Particulates'!$B:$B,MATCH('2017 EPA Data'!A5038,'Crosswalk Particulates'!$A:$A,0))</f>
        <v>process-other-industry</v>
      </c>
      <c r="G5038" s="39">
        <f>INDEX('Crosswalk Particulates'!$E:$E,MATCH('2017 EPA Data'!$B5038,'Crosswalk Particulates'!$D:$D,0))</f>
        <v>0</v>
      </c>
      <c r="H5038" s="50">
        <f t="shared" si="78"/>
        <v>0</v>
      </c>
    </row>
    <row r="5039" spans="1:8" hidden="1">
      <c r="A5039" s="31" t="s">
        <v>2448</v>
      </c>
      <c r="B5039" s="31" t="s">
        <v>2632</v>
      </c>
      <c r="C5039" s="31" t="s">
        <v>2406</v>
      </c>
      <c r="D5039" s="47">
        <v>0.23119999999999999</v>
      </c>
      <c r="E5039" s="31" t="s">
        <v>2407</v>
      </c>
      <c r="F5039" s="35" t="str">
        <f>INDEX('Crosswalk Particulates'!$B:$B,MATCH('2017 EPA Data'!A5039,'Crosswalk Particulates'!$A:$A,0))</f>
        <v>process-waste-industry</v>
      </c>
      <c r="G5039" s="39">
        <f>INDEX('Crosswalk Particulates'!$E:$E,MATCH('2017 EPA Data'!$B5039,'Crosswalk Particulates'!$D:$D,0))</f>
        <v>0</v>
      </c>
      <c r="H5039" s="50">
        <f t="shared" si="78"/>
        <v>0</v>
      </c>
    </row>
    <row r="5040" spans="1:8" hidden="1">
      <c r="A5040" s="31" t="s">
        <v>2454</v>
      </c>
      <c r="B5040" s="31" t="s">
        <v>2542</v>
      </c>
      <c r="C5040" s="31" t="s">
        <v>2406</v>
      </c>
      <c r="D5040" s="47">
        <v>0.23103660000000001</v>
      </c>
      <c r="E5040" s="31" t="s">
        <v>2407</v>
      </c>
      <c r="F5040" s="35" t="str">
        <f>INDEX('Crosswalk Particulates'!$B:$B,MATCH('2017 EPA Data'!A5040,'Crosswalk Particulates'!$A:$A,0))</f>
        <v>Electricity Sector</v>
      </c>
      <c r="G5040" s="39">
        <f>INDEX('Crosswalk Particulates'!$E:$E,MATCH('2017 EPA Data'!$B5040,'Crosswalk Particulates'!$D:$D,0))</f>
        <v>0</v>
      </c>
      <c r="H5040" s="50">
        <f t="shared" si="78"/>
        <v>0</v>
      </c>
    </row>
    <row r="5041" spans="1:8" hidden="1">
      <c r="A5041" s="31" t="s">
        <v>2497</v>
      </c>
      <c r="B5041" s="31" t="s">
        <v>2645</v>
      </c>
      <c r="C5041" s="31" t="s">
        <v>2406</v>
      </c>
      <c r="D5041" s="47">
        <v>0.22893459999999999</v>
      </c>
      <c r="E5041" s="31" t="s">
        <v>2407</v>
      </c>
      <c r="F5041" s="35" t="str">
        <f>INDEX('Crosswalk Particulates'!$B:$B,MATCH('2017 EPA Data'!A5041,'Crosswalk Particulates'!$A:$A,0))</f>
        <v>Electricity Sector</v>
      </c>
      <c r="G5041" s="39">
        <f>INDEX('Crosswalk Particulates'!$E:$E,MATCH('2017 EPA Data'!$B5041,'Crosswalk Particulates'!$D:$D,0))</f>
        <v>0</v>
      </c>
      <c r="H5041" s="50">
        <f t="shared" si="78"/>
        <v>0</v>
      </c>
    </row>
    <row r="5042" spans="1:8" hidden="1">
      <c r="A5042" s="31" t="s">
        <v>2489</v>
      </c>
      <c r="B5042" s="31" t="s">
        <v>2528</v>
      </c>
      <c r="C5042" s="31" t="s">
        <v>2406</v>
      </c>
      <c r="D5042" s="47">
        <v>0.2254728</v>
      </c>
      <c r="E5042" s="31" t="s">
        <v>2407</v>
      </c>
      <c r="F5042" s="35" t="str">
        <f>INDEX('Crosswalk Particulates'!$B:$B,MATCH('2017 EPA Data'!A5042,'Crosswalk Particulates'!$A:$A,0))</f>
        <v>industry-fuel-biomass</v>
      </c>
      <c r="G5042" s="39">
        <f>INDEX('Crosswalk Particulates'!$E:$E,MATCH('2017 EPA Data'!$B5042,'Crosswalk Particulates'!$D:$D,0))</f>
        <v>0</v>
      </c>
      <c r="H5042" s="50">
        <f t="shared" si="78"/>
        <v>0</v>
      </c>
    </row>
    <row r="5043" spans="1:8" hidden="1">
      <c r="A5043" s="31" t="s">
        <v>2436</v>
      </c>
      <c r="B5043" s="31" t="s">
        <v>2570</v>
      </c>
      <c r="C5043" s="31" t="s">
        <v>2406</v>
      </c>
      <c r="D5043" s="47">
        <v>0.22259999999999999</v>
      </c>
      <c r="E5043" s="31" t="s">
        <v>2407</v>
      </c>
      <c r="F5043" s="35" t="str">
        <f>INDEX('Crosswalk Particulates'!$B:$B,MATCH('2017 EPA Data'!A5043,'Crosswalk Particulates'!$A:$A,0))</f>
        <v>process-other-industry</v>
      </c>
      <c r="G5043" s="39">
        <f>INDEX('Crosswalk Particulates'!$E:$E,MATCH('2017 EPA Data'!$B5043,'Crosswalk Particulates'!$D:$D,0))</f>
        <v>0</v>
      </c>
      <c r="H5043" s="50">
        <f t="shared" si="78"/>
        <v>0</v>
      </c>
    </row>
    <row r="5044" spans="1:8" hidden="1">
      <c r="A5044" s="31" t="s">
        <v>2497</v>
      </c>
      <c r="B5044" s="31" t="s">
        <v>2623</v>
      </c>
      <c r="C5044" s="31" t="s">
        <v>2406</v>
      </c>
      <c r="D5044" s="47">
        <v>0.22258</v>
      </c>
      <c r="E5044" s="31" t="s">
        <v>2407</v>
      </c>
      <c r="F5044" s="35" t="str">
        <f>INDEX('Crosswalk Particulates'!$B:$B,MATCH('2017 EPA Data'!A5044,'Crosswalk Particulates'!$A:$A,0))</f>
        <v>Electricity Sector</v>
      </c>
      <c r="G5044" s="39">
        <f>INDEX('Crosswalk Particulates'!$E:$E,MATCH('2017 EPA Data'!$B5044,'Crosswalk Particulates'!$D:$D,0))</f>
        <v>0</v>
      </c>
      <c r="H5044" s="50">
        <f t="shared" si="78"/>
        <v>0</v>
      </c>
    </row>
    <row r="5045" spans="1:8" hidden="1">
      <c r="A5045" s="31" t="s">
        <v>2553</v>
      </c>
      <c r="B5045" s="31" t="s">
        <v>2648</v>
      </c>
      <c r="C5045" s="31" t="s">
        <v>2406</v>
      </c>
      <c r="D5045" s="47">
        <v>0.21729999999999999</v>
      </c>
      <c r="E5045" s="31" t="s">
        <v>2407</v>
      </c>
      <c r="F5045" s="35" t="str">
        <f>INDEX('Crosswalk Particulates'!$B:$B,MATCH('2017 EPA Data'!A5045,'Crosswalk Particulates'!$A:$A,0))</f>
        <v>Commercial Buildings Sector</v>
      </c>
      <c r="G5045" s="39">
        <f>INDEX('Crosswalk Particulates'!$E:$E,MATCH('2017 EPA Data'!$B5045,'Crosswalk Particulates'!$D:$D,0))</f>
        <v>0</v>
      </c>
      <c r="H5045" s="50">
        <f t="shared" si="78"/>
        <v>0</v>
      </c>
    </row>
    <row r="5046" spans="1:8" hidden="1">
      <c r="A5046" s="31" t="s">
        <v>2481</v>
      </c>
      <c r="B5046" s="31" t="s">
        <v>2650</v>
      </c>
      <c r="C5046" s="31" t="s">
        <v>2406</v>
      </c>
      <c r="D5046" s="47">
        <v>0.21294779999999999</v>
      </c>
      <c r="E5046" s="31" t="s">
        <v>2407</v>
      </c>
      <c r="F5046" s="35" t="str">
        <f>INDEX('Crosswalk Particulates'!$B:$B,MATCH('2017 EPA Data'!A5046,'Crosswalk Particulates'!$A:$A,0))</f>
        <v>process-ngps-industry</v>
      </c>
      <c r="G5046" s="39">
        <f>INDEX('Crosswalk Particulates'!$E:$E,MATCH('2017 EPA Data'!$B5046,'Crosswalk Particulates'!$D:$D,0))</f>
        <v>0</v>
      </c>
      <c r="H5046" s="50">
        <f t="shared" si="78"/>
        <v>0</v>
      </c>
    </row>
    <row r="5047" spans="1:8" hidden="1">
      <c r="A5047" s="31" t="s">
        <v>2489</v>
      </c>
      <c r="B5047" s="31" t="s">
        <v>2676</v>
      </c>
      <c r="C5047" s="31" t="s">
        <v>2406</v>
      </c>
      <c r="D5047" s="47">
        <v>0.20767240000000001</v>
      </c>
      <c r="E5047" s="31" t="s">
        <v>2407</v>
      </c>
      <c r="F5047" s="35" t="str">
        <f>INDEX('Crosswalk Particulates'!$B:$B,MATCH('2017 EPA Data'!A5047,'Crosswalk Particulates'!$A:$A,0))</f>
        <v>industry-fuel-biomass</v>
      </c>
      <c r="G5047" s="39">
        <f>INDEX('Crosswalk Particulates'!$E:$E,MATCH('2017 EPA Data'!$B5047,'Crosswalk Particulates'!$D:$D,0))</f>
        <v>0</v>
      </c>
      <c r="H5047" s="50">
        <f t="shared" si="78"/>
        <v>0</v>
      </c>
    </row>
    <row r="5048" spans="1:8" hidden="1">
      <c r="A5048" s="31" t="s">
        <v>2612</v>
      </c>
      <c r="B5048" s="31" t="s">
        <v>2425</v>
      </c>
      <c r="C5048" s="31" t="s">
        <v>2406</v>
      </c>
      <c r="D5048" s="47">
        <v>0.20530907600000001</v>
      </c>
      <c r="E5048" s="31" t="s">
        <v>2407</v>
      </c>
      <c r="F5048" s="35" t="str">
        <f>INDEX('Crosswalk Particulates'!$B:$B,MATCH('2017 EPA Data'!A5048,'Crosswalk Particulates'!$A:$A,0))</f>
        <v>Residential Buildings Sector</v>
      </c>
      <c r="G5048" s="39">
        <f>INDEX('Crosswalk Particulates'!$E:$E,MATCH('2017 EPA Data'!$B5048,'Crosswalk Particulates'!$D:$D,0))</f>
        <v>0</v>
      </c>
      <c r="H5048" s="50">
        <f t="shared" si="78"/>
        <v>0</v>
      </c>
    </row>
    <row r="5049" spans="1:8" hidden="1">
      <c r="A5049" s="31" t="s">
        <v>2612</v>
      </c>
      <c r="B5049" s="31" t="s">
        <v>2495</v>
      </c>
      <c r="C5049" s="31" t="s">
        <v>2406</v>
      </c>
      <c r="D5049" s="47">
        <v>0.20530907600000001</v>
      </c>
      <c r="E5049" s="31" t="s">
        <v>2407</v>
      </c>
      <c r="F5049" s="35" t="str">
        <f>INDEX('Crosswalk Particulates'!$B:$B,MATCH('2017 EPA Data'!A5049,'Crosswalk Particulates'!$A:$A,0))</f>
        <v>Residential Buildings Sector</v>
      </c>
      <c r="G5049" s="39">
        <f>INDEX('Crosswalk Particulates'!$E:$E,MATCH('2017 EPA Data'!$B5049,'Crosswalk Particulates'!$D:$D,0))</f>
        <v>0</v>
      </c>
      <c r="H5049" s="50">
        <f t="shared" si="78"/>
        <v>0</v>
      </c>
    </row>
    <row r="5050" spans="1:8" hidden="1">
      <c r="A5050" s="31" t="s">
        <v>2431</v>
      </c>
      <c r="B5050" s="31" t="s">
        <v>2607</v>
      </c>
      <c r="C5050" s="31" t="s">
        <v>2406</v>
      </c>
      <c r="D5050" s="47">
        <v>0.20499999999999999</v>
      </c>
      <c r="E5050" s="31" t="s">
        <v>2407</v>
      </c>
      <c r="F5050" s="35" t="str">
        <f>INDEX('Crosswalk Particulates'!$B:$B,MATCH('2017 EPA Data'!A5050,'Crosswalk Particulates'!$A:$A,0))</f>
        <v>process-ngps-industry</v>
      </c>
      <c r="G5050" s="39">
        <f>INDEX('Crosswalk Particulates'!$E:$E,MATCH('2017 EPA Data'!$B5050,'Crosswalk Particulates'!$D:$D,0))</f>
        <v>0</v>
      </c>
      <c r="H5050" s="50">
        <f t="shared" si="78"/>
        <v>0</v>
      </c>
    </row>
    <row r="5051" spans="1:8" hidden="1">
      <c r="A5051" s="31" t="s">
        <v>2408</v>
      </c>
      <c r="B5051" s="31" t="s">
        <v>2715</v>
      </c>
      <c r="C5051" s="31" t="s">
        <v>2406</v>
      </c>
      <c r="D5051" s="47">
        <v>0.20399999999999999</v>
      </c>
      <c r="E5051" s="31" t="s">
        <v>2407</v>
      </c>
      <c r="F5051" s="35" t="str">
        <f>INDEX('Crosswalk Particulates'!$B:$B,MATCH('2017 EPA Data'!A5051,'Crosswalk Particulates'!$A:$A,0))</f>
        <v>process-other-industry</v>
      </c>
      <c r="G5051" s="39">
        <f>INDEX('Crosswalk Particulates'!$E:$E,MATCH('2017 EPA Data'!$B5051,'Crosswalk Particulates'!$D:$D,0))</f>
        <v>0</v>
      </c>
      <c r="H5051" s="50">
        <f t="shared" si="78"/>
        <v>0</v>
      </c>
    </row>
    <row r="5052" spans="1:8" hidden="1">
      <c r="A5052" s="31" t="s">
        <v>2497</v>
      </c>
      <c r="B5052" s="31" t="s">
        <v>2641</v>
      </c>
      <c r="C5052" s="31" t="s">
        <v>2406</v>
      </c>
      <c r="D5052" s="47">
        <v>0.2026</v>
      </c>
      <c r="E5052" s="31" t="s">
        <v>2407</v>
      </c>
      <c r="F5052" s="35" t="str">
        <f>INDEX('Crosswalk Particulates'!$B:$B,MATCH('2017 EPA Data'!A5052,'Crosswalk Particulates'!$A:$A,0))</f>
        <v>Electricity Sector</v>
      </c>
      <c r="G5052" s="39">
        <f>INDEX('Crosswalk Particulates'!$E:$E,MATCH('2017 EPA Data'!$B5052,'Crosswalk Particulates'!$D:$D,0))</f>
        <v>0</v>
      </c>
      <c r="H5052" s="50">
        <f t="shared" si="78"/>
        <v>0</v>
      </c>
    </row>
    <row r="5053" spans="1:8" hidden="1">
      <c r="A5053" s="31" t="s">
        <v>2538</v>
      </c>
      <c r="B5053" s="31" t="s">
        <v>2628</v>
      </c>
      <c r="C5053" s="31" t="s">
        <v>2406</v>
      </c>
      <c r="D5053" s="47">
        <v>0.20180188299999999</v>
      </c>
      <c r="E5053" s="31" t="s">
        <v>2407</v>
      </c>
      <c r="F5053" s="35" t="str">
        <f>INDEX('Crosswalk Particulates'!$B:$B,MATCH('2017 EPA Data'!A5053,'Crosswalk Particulates'!$A:$A,0))</f>
        <v>Electricity Sector</v>
      </c>
      <c r="G5053" s="39">
        <f>INDEX('Crosswalk Particulates'!$E:$E,MATCH('2017 EPA Data'!$B5053,'Crosswalk Particulates'!$D:$D,0))</f>
        <v>0</v>
      </c>
      <c r="H5053" s="50">
        <f t="shared" si="78"/>
        <v>0</v>
      </c>
    </row>
    <row r="5054" spans="1:8" hidden="1">
      <c r="A5054" s="31" t="s">
        <v>2496</v>
      </c>
      <c r="B5054" s="31" t="s">
        <v>2680</v>
      </c>
      <c r="C5054" s="31" t="s">
        <v>2406</v>
      </c>
      <c r="D5054" s="47">
        <v>0.20100000000000001</v>
      </c>
      <c r="E5054" s="31" t="s">
        <v>2407</v>
      </c>
      <c r="F5054" s="35" t="str">
        <f>INDEX('Crosswalk Particulates'!$B:$B,MATCH('2017 EPA Data'!A5054,'Crosswalk Particulates'!$A:$A,0))</f>
        <v>process-cement-industry</v>
      </c>
      <c r="G5054" s="39">
        <f>INDEX('Crosswalk Particulates'!$E:$E,MATCH('2017 EPA Data'!$B5054,'Crosswalk Particulates'!$D:$D,0))</f>
        <v>0</v>
      </c>
      <c r="H5054" s="50">
        <f t="shared" si="78"/>
        <v>0</v>
      </c>
    </row>
    <row r="5055" spans="1:8" hidden="1">
      <c r="A5055" s="31" t="s">
        <v>2558</v>
      </c>
      <c r="B5055" s="31" t="s">
        <v>2551</v>
      </c>
      <c r="C5055" s="31" t="s">
        <v>2406</v>
      </c>
      <c r="D5055" s="47">
        <v>0.20073905189999999</v>
      </c>
      <c r="E5055" s="31" t="s">
        <v>2407</v>
      </c>
      <c r="F5055" s="35" t="str">
        <f>INDEX('Crosswalk Particulates'!$B:$B,MATCH('2017 EPA Data'!A5055,'Crosswalk Particulates'!$A:$A,0))</f>
        <v>Commercial Buildings Sector</v>
      </c>
      <c r="G5055" s="39">
        <f>INDEX('Crosswalk Particulates'!$E:$E,MATCH('2017 EPA Data'!$B5055,'Crosswalk Particulates'!$D:$D,0))</f>
        <v>0</v>
      </c>
      <c r="H5055" s="50">
        <f t="shared" si="78"/>
        <v>0</v>
      </c>
    </row>
    <row r="5056" spans="1:8" hidden="1">
      <c r="A5056" s="31" t="s">
        <v>2436</v>
      </c>
      <c r="B5056" s="31" t="s">
        <v>2705</v>
      </c>
      <c r="C5056" s="31" t="s">
        <v>2406</v>
      </c>
      <c r="D5056" s="47">
        <v>0.20004</v>
      </c>
      <c r="E5056" s="31" t="s">
        <v>2407</v>
      </c>
      <c r="F5056" s="35" t="str">
        <f>INDEX('Crosswalk Particulates'!$B:$B,MATCH('2017 EPA Data'!A5056,'Crosswalk Particulates'!$A:$A,0))</f>
        <v>process-other-industry</v>
      </c>
      <c r="G5056" s="39">
        <f>INDEX('Crosswalk Particulates'!$E:$E,MATCH('2017 EPA Data'!$B5056,'Crosswalk Particulates'!$D:$D,0))</f>
        <v>0</v>
      </c>
      <c r="H5056" s="50">
        <f t="shared" si="78"/>
        <v>0</v>
      </c>
    </row>
    <row r="5057" spans="1:8" hidden="1">
      <c r="A5057" s="31" t="s">
        <v>2448</v>
      </c>
      <c r="B5057" s="31" t="s">
        <v>2691</v>
      </c>
      <c r="C5057" s="31" t="s">
        <v>2406</v>
      </c>
      <c r="D5057" s="47">
        <v>0.200001235</v>
      </c>
      <c r="E5057" s="31" t="s">
        <v>2407</v>
      </c>
      <c r="F5057" s="35" t="str">
        <f>INDEX('Crosswalk Particulates'!$B:$B,MATCH('2017 EPA Data'!A5057,'Crosswalk Particulates'!$A:$A,0))</f>
        <v>process-waste-industry</v>
      </c>
      <c r="G5057" s="39">
        <f>INDEX('Crosswalk Particulates'!$E:$E,MATCH('2017 EPA Data'!$B5057,'Crosswalk Particulates'!$D:$D,0))</f>
        <v>0</v>
      </c>
      <c r="H5057" s="50">
        <f t="shared" si="78"/>
        <v>0</v>
      </c>
    </row>
    <row r="5058" spans="1:8" hidden="1">
      <c r="A5058" s="31" t="s">
        <v>2442</v>
      </c>
      <c r="B5058" s="31" t="s">
        <v>2582</v>
      </c>
      <c r="C5058" s="31" t="s">
        <v>2406</v>
      </c>
      <c r="D5058" s="47">
        <v>0.2</v>
      </c>
      <c r="E5058" s="31" t="s">
        <v>2407</v>
      </c>
      <c r="F5058" s="35" t="str">
        <f>INDEX('Crosswalk Particulates'!$B:$B,MATCH('2017 EPA Data'!A5058,'Crosswalk Particulates'!$A:$A,0))</f>
        <v>process-other-industry</v>
      </c>
      <c r="G5058" s="39">
        <f>INDEX('Crosswalk Particulates'!$E:$E,MATCH('2017 EPA Data'!$B5058,'Crosswalk Particulates'!$D:$D,0))</f>
        <v>0</v>
      </c>
      <c r="H5058" s="50">
        <f t="shared" si="78"/>
        <v>0</v>
      </c>
    </row>
    <row r="5059" spans="1:8" hidden="1">
      <c r="A5059" s="31" t="s">
        <v>2448</v>
      </c>
      <c r="B5059" s="31" t="s">
        <v>2728</v>
      </c>
      <c r="C5059" s="31" t="s">
        <v>2406</v>
      </c>
      <c r="D5059" s="47">
        <v>0.2</v>
      </c>
      <c r="E5059" s="31" t="s">
        <v>2407</v>
      </c>
      <c r="F5059" s="35" t="str">
        <f>INDEX('Crosswalk Particulates'!$B:$B,MATCH('2017 EPA Data'!A5059,'Crosswalk Particulates'!$A:$A,0))</f>
        <v>process-waste-industry</v>
      </c>
      <c r="G5059" s="39">
        <f>INDEX('Crosswalk Particulates'!$E:$E,MATCH('2017 EPA Data'!$B5059,'Crosswalk Particulates'!$D:$D,0))</f>
        <v>0</v>
      </c>
      <c r="H5059" s="50">
        <f t="shared" si="78"/>
        <v>0</v>
      </c>
    </row>
    <row r="5060" spans="1:8" hidden="1">
      <c r="A5060" s="31" t="s">
        <v>2444</v>
      </c>
      <c r="B5060" s="31" t="s">
        <v>2685</v>
      </c>
      <c r="C5060" s="31" t="s">
        <v>2406</v>
      </c>
      <c r="D5060" s="47">
        <v>0.2</v>
      </c>
      <c r="E5060" s="31" t="s">
        <v>2407</v>
      </c>
      <c r="F5060" s="35" t="str">
        <f>INDEX('Crosswalk Particulates'!$B:$B,MATCH('2017 EPA Data'!A5060,'Crosswalk Particulates'!$A:$A,0))</f>
        <v>process-other-industry</v>
      </c>
      <c r="G5060" s="39">
        <f>INDEX('Crosswalk Particulates'!$E:$E,MATCH('2017 EPA Data'!$B5060,'Crosswalk Particulates'!$D:$D,0))</f>
        <v>0</v>
      </c>
      <c r="H5060" s="50">
        <f t="shared" ref="H5060:H5123" si="79">IF(E5060="TON",D5060/metricton_to_shortton,0)*10^6</f>
        <v>0</v>
      </c>
    </row>
    <row r="5061" spans="1:8" hidden="1">
      <c r="A5061" s="31" t="s">
        <v>2461</v>
      </c>
      <c r="B5061" s="31" t="s">
        <v>2591</v>
      </c>
      <c r="C5061" s="31" t="s">
        <v>2406</v>
      </c>
      <c r="D5061" s="47">
        <v>0.2</v>
      </c>
      <c r="E5061" s="31" t="s">
        <v>2407</v>
      </c>
      <c r="F5061" s="35" t="str">
        <f>INDEX('Crosswalk Particulates'!$B:$B,MATCH('2017 EPA Data'!A5061,'Crosswalk Particulates'!$A:$A,0))</f>
        <v>process-other-industry</v>
      </c>
      <c r="G5061" s="39">
        <f>INDEX('Crosswalk Particulates'!$E:$E,MATCH('2017 EPA Data'!$B5061,'Crosswalk Particulates'!$D:$D,0))</f>
        <v>0</v>
      </c>
      <c r="H5061" s="50">
        <f t="shared" si="79"/>
        <v>0</v>
      </c>
    </row>
    <row r="5062" spans="1:8" hidden="1">
      <c r="A5062" s="31" t="s">
        <v>2467</v>
      </c>
      <c r="B5062" s="31" t="s">
        <v>2686</v>
      </c>
      <c r="C5062" s="31" t="s">
        <v>2406</v>
      </c>
      <c r="D5062" s="47">
        <v>0.2</v>
      </c>
      <c r="E5062" s="31" t="s">
        <v>2407</v>
      </c>
      <c r="F5062" s="35" t="str">
        <f>INDEX('Crosswalk Particulates'!$B:$B,MATCH('2017 EPA Data'!A5062,'Crosswalk Particulates'!$A:$A,0))</f>
        <v>process-chemicals-industry</v>
      </c>
      <c r="G5062" s="39">
        <f>INDEX('Crosswalk Particulates'!$E:$E,MATCH('2017 EPA Data'!$B5062,'Crosswalk Particulates'!$D:$D,0))</f>
        <v>0</v>
      </c>
      <c r="H5062" s="50">
        <f t="shared" si="79"/>
        <v>0</v>
      </c>
    </row>
    <row r="5063" spans="1:8" hidden="1">
      <c r="A5063" s="31" t="s">
        <v>2484</v>
      </c>
      <c r="B5063" s="31" t="s">
        <v>2616</v>
      </c>
      <c r="C5063" s="31" t="s">
        <v>2406</v>
      </c>
      <c r="D5063" s="47">
        <v>0.2</v>
      </c>
      <c r="E5063" s="31" t="s">
        <v>2407</v>
      </c>
      <c r="F5063" s="35" t="str">
        <f>INDEX('Crosswalk Particulates'!$B:$B,MATCH('2017 EPA Data'!A5063,'Crosswalk Particulates'!$A:$A,0))</f>
        <v>process-other-industry</v>
      </c>
      <c r="G5063" s="39">
        <f>INDEX('Crosswalk Particulates'!$E:$E,MATCH('2017 EPA Data'!$B5063,'Crosswalk Particulates'!$D:$D,0))</f>
        <v>0</v>
      </c>
      <c r="H5063" s="50">
        <f t="shared" si="79"/>
        <v>0</v>
      </c>
    </row>
    <row r="5064" spans="1:8" hidden="1">
      <c r="A5064" s="31" t="s">
        <v>2461</v>
      </c>
      <c r="B5064" s="31" t="s">
        <v>2468</v>
      </c>
      <c r="C5064" s="31" t="s">
        <v>2406</v>
      </c>
      <c r="D5064" s="47">
        <v>0.2</v>
      </c>
      <c r="E5064" s="31" t="s">
        <v>2407</v>
      </c>
      <c r="F5064" s="35" t="str">
        <f>INDEX('Crosswalk Particulates'!$B:$B,MATCH('2017 EPA Data'!A5064,'Crosswalk Particulates'!$A:$A,0))</f>
        <v>process-other-industry</v>
      </c>
      <c r="G5064" s="39">
        <f>INDEX('Crosswalk Particulates'!$E:$E,MATCH('2017 EPA Data'!$B5064,'Crosswalk Particulates'!$D:$D,0))</f>
        <v>0</v>
      </c>
      <c r="H5064" s="50">
        <f t="shared" si="79"/>
        <v>0</v>
      </c>
    </row>
    <row r="5065" spans="1:8" hidden="1">
      <c r="A5065" s="31" t="s">
        <v>2461</v>
      </c>
      <c r="B5065" s="31" t="s">
        <v>2592</v>
      </c>
      <c r="C5065" s="31" t="s">
        <v>2406</v>
      </c>
      <c r="D5065" s="47">
        <v>0.2</v>
      </c>
      <c r="E5065" s="31" t="s">
        <v>2407</v>
      </c>
      <c r="F5065" s="35" t="str">
        <f>INDEX('Crosswalk Particulates'!$B:$B,MATCH('2017 EPA Data'!A5065,'Crosswalk Particulates'!$A:$A,0))</f>
        <v>process-other-industry</v>
      </c>
      <c r="G5065" s="39">
        <f>INDEX('Crosswalk Particulates'!$E:$E,MATCH('2017 EPA Data'!$B5065,'Crosswalk Particulates'!$D:$D,0))</f>
        <v>0</v>
      </c>
      <c r="H5065" s="50">
        <f t="shared" si="79"/>
        <v>0</v>
      </c>
    </row>
    <row r="5066" spans="1:8" hidden="1">
      <c r="A5066" s="31" t="s">
        <v>2461</v>
      </c>
      <c r="B5066" s="31" t="s">
        <v>2599</v>
      </c>
      <c r="C5066" s="31" t="s">
        <v>2406</v>
      </c>
      <c r="D5066" s="47">
        <v>0.2</v>
      </c>
      <c r="E5066" s="31" t="s">
        <v>2407</v>
      </c>
      <c r="F5066" s="35" t="str">
        <f>INDEX('Crosswalk Particulates'!$B:$B,MATCH('2017 EPA Data'!A5066,'Crosswalk Particulates'!$A:$A,0))</f>
        <v>process-other-industry</v>
      </c>
      <c r="G5066" s="39">
        <f>INDEX('Crosswalk Particulates'!$E:$E,MATCH('2017 EPA Data'!$B5066,'Crosswalk Particulates'!$D:$D,0))</f>
        <v>0</v>
      </c>
      <c r="H5066" s="50">
        <f t="shared" si="79"/>
        <v>0</v>
      </c>
    </row>
    <row r="5067" spans="1:8" hidden="1">
      <c r="A5067" s="31" t="s">
        <v>2461</v>
      </c>
      <c r="B5067" s="31" t="s">
        <v>2493</v>
      </c>
      <c r="C5067" s="31" t="s">
        <v>2406</v>
      </c>
      <c r="D5067" s="47">
        <v>0.2</v>
      </c>
      <c r="E5067" s="31" t="s">
        <v>2407</v>
      </c>
      <c r="F5067" s="35" t="str">
        <f>INDEX('Crosswalk Particulates'!$B:$B,MATCH('2017 EPA Data'!A5067,'Crosswalk Particulates'!$A:$A,0))</f>
        <v>process-other-industry</v>
      </c>
      <c r="G5067" s="39">
        <f>INDEX('Crosswalk Particulates'!$E:$E,MATCH('2017 EPA Data'!$B5067,'Crosswalk Particulates'!$D:$D,0))</f>
        <v>0</v>
      </c>
      <c r="H5067" s="50">
        <f t="shared" si="79"/>
        <v>0</v>
      </c>
    </row>
    <row r="5068" spans="1:8" hidden="1">
      <c r="A5068" s="31" t="s">
        <v>2553</v>
      </c>
      <c r="B5068" s="31" t="s">
        <v>2567</v>
      </c>
      <c r="C5068" s="31" t="s">
        <v>2406</v>
      </c>
      <c r="D5068" s="47">
        <v>0.2</v>
      </c>
      <c r="E5068" s="31" t="s">
        <v>2407</v>
      </c>
      <c r="F5068" s="35" t="str">
        <f>INDEX('Crosswalk Particulates'!$B:$B,MATCH('2017 EPA Data'!A5068,'Crosswalk Particulates'!$A:$A,0))</f>
        <v>Commercial Buildings Sector</v>
      </c>
      <c r="G5068" s="39">
        <f>INDEX('Crosswalk Particulates'!$E:$E,MATCH('2017 EPA Data'!$B5068,'Crosswalk Particulates'!$D:$D,0))</f>
        <v>0</v>
      </c>
      <c r="H5068" s="50">
        <f t="shared" si="79"/>
        <v>0</v>
      </c>
    </row>
    <row r="5069" spans="1:8" hidden="1">
      <c r="A5069" s="31" t="s">
        <v>2448</v>
      </c>
      <c r="B5069" s="31" t="s">
        <v>2656</v>
      </c>
      <c r="C5069" s="31" t="s">
        <v>2406</v>
      </c>
      <c r="D5069" s="47">
        <v>0.2</v>
      </c>
      <c r="E5069" s="31" t="s">
        <v>2407</v>
      </c>
      <c r="F5069" s="35" t="str">
        <f>INDEX('Crosswalk Particulates'!$B:$B,MATCH('2017 EPA Data'!A5069,'Crosswalk Particulates'!$A:$A,0))</f>
        <v>process-waste-industry</v>
      </c>
      <c r="G5069" s="39">
        <f>INDEX('Crosswalk Particulates'!$E:$E,MATCH('2017 EPA Data'!$B5069,'Crosswalk Particulates'!$D:$D,0))</f>
        <v>0</v>
      </c>
      <c r="H5069" s="50">
        <f t="shared" si="79"/>
        <v>0</v>
      </c>
    </row>
    <row r="5070" spans="1:8" hidden="1">
      <c r="A5070" s="31" t="s">
        <v>2461</v>
      </c>
      <c r="B5070" s="31" t="s">
        <v>2527</v>
      </c>
      <c r="C5070" s="31" t="s">
        <v>2406</v>
      </c>
      <c r="D5070" s="47">
        <v>0.2</v>
      </c>
      <c r="E5070" s="31" t="s">
        <v>2407</v>
      </c>
      <c r="F5070" s="35" t="str">
        <f>INDEX('Crosswalk Particulates'!$B:$B,MATCH('2017 EPA Data'!A5070,'Crosswalk Particulates'!$A:$A,0))</f>
        <v>process-other-industry</v>
      </c>
      <c r="G5070" s="39">
        <f>INDEX('Crosswalk Particulates'!$E:$E,MATCH('2017 EPA Data'!$B5070,'Crosswalk Particulates'!$D:$D,0))</f>
        <v>0</v>
      </c>
      <c r="H5070" s="50">
        <f t="shared" si="79"/>
        <v>0</v>
      </c>
    </row>
    <row r="5071" spans="1:8" hidden="1">
      <c r="A5071" s="31" t="s">
        <v>2489</v>
      </c>
      <c r="B5071" s="31" t="s">
        <v>2524</v>
      </c>
      <c r="C5071" s="31" t="s">
        <v>2406</v>
      </c>
      <c r="D5071" s="47">
        <v>0.198239</v>
      </c>
      <c r="E5071" s="31" t="s">
        <v>2407</v>
      </c>
      <c r="F5071" s="35" t="str">
        <f>INDEX('Crosswalk Particulates'!$B:$B,MATCH('2017 EPA Data'!A5071,'Crosswalk Particulates'!$A:$A,0))</f>
        <v>industry-fuel-biomass</v>
      </c>
      <c r="G5071" s="39">
        <f>INDEX('Crosswalk Particulates'!$E:$E,MATCH('2017 EPA Data'!$B5071,'Crosswalk Particulates'!$D:$D,0))</f>
        <v>0</v>
      </c>
      <c r="H5071" s="50">
        <f t="shared" si="79"/>
        <v>0</v>
      </c>
    </row>
    <row r="5072" spans="1:8" hidden="1">
      <c r="A5072" s="31" t="s">
        <v>2538</v>
      </c>
      <c r="B5072" s="31" t="s">
        <v>2541</v>
      </c>
      <c r="C5072" s="31" t="s">
        <v>2406</v>
      </c>
      <c r="D5072" s="47">
        <v>0.19811168200000001</v>
      </c>
      <c r="E5072" s="31" t="s">
        <v>2407</v>
      </c>
      <c r="F5072" s="35" t="str">
        <f>INDEX('Crosswalk Particulates'!$B:$B,MATCH('2017 EPA Data'!A5072,'Crosswalk Particulates'!$A:$A,0))</f>
        <v>Electricity Sector</v>
      </c>
      <c r="G5072" s="39">
        <f>INDEX('Crosswalk Particulates'!$E:$E,MATCH('2017 EPA Data'!$B5072,'Crosswalk Particulates'!$D:$D,0))</f>
        <v>0</v>
      </c>
      <c r="H5072" s="50">
        <f t="shared" si="79"/>
        <v>0</v>
      </c>
    </row>
    <row r="5073" spans="1:8" hidden="1">
      <c r="A5073" s="31" t="s">
        <v>2454</v>
      </c>
      <c r="B5073" s="31" t="s">
        <v>2540</v>
      </c>
      <c r="C5073" s="31" t="s">
        <v>2406</v>
      </c>
      <c r="D5073" s="47">
        <v>0.19798199899999999</v>
      </c>
      <c r="E5073" s="31" t="s">
        <v>2407</v>
      </c>
      <c r="F5073" s="35" t="str">
        <f>INDEX('Crosswalk Particulates'!$B:$B,MATCH('2017 EPA Data'!A5073,'Crosswalk Particulates'!$A:$A,0))</f>
        <v>Electricity Sector</v>
      </c>
      <c r="G5073" s="39">
        <f>INDEX('Crosswalk Particulates'!$E:$E,MATCH('2017 EPA Data'!$B5073,'Crosswalk Particulates'!$D:$D,0))</f>
        <v>0</v>
      </c>
      <c r="H5073" s="50">
        <f t="shared" si="79"/>
        <v>0</v>
      </c>
    </row>
    <row r="5074" spans="1:8" hidden="1">
      <c r="A5074" s="31" t="s">
        <v>2558</v>
      </c>
      <c r="B5074" s="31" t="s">
        <v>2541</v>
      </c>
      <c r="C5074" s="31" t="s">
        <v>2406</v>
      </c>
      <c r="D5074" s="47">
        <v>0.19476316699999999</v>
      </c>
      <c r="E5074" s="31" t="s">
        <v>2407</v>
      </c>
      <c r="F5074" s="35" t="str">
        <f>INDEX('Crosswalk Particulates'!$B:$B,MATCH('2017 EPA Data'!A5074,'Crosswalk Particulates'!$A:$A,0))</f>
        <v>Commercial Buildings Sector</v>
      </c>
      <c r="G5074" s="39">
        <f>INDEX('Crosswalk Particulates'!$E:$E,MATCH('2017 EPA Data'!$B5074,'Crosswalk Particulates'!$D:$D,0))</f>
        <v>0</v>
      </c>
      <c r="H5074" s="50">
        <f t="shared" si="79"/>
        <v>0</v>
      </c>
    </row>
    <row r="5075" spans="1:8" hidden="1">
      <c r="A5075" s="31" t="s">
        <v>2442</v>
      </c>
      <c r="B5075" s="31" t="s">
        <v>2578</v>
      </c>
      <c r="C5075" s="31" t="s">
        <v>2406</v>
      </c>
      <c r="D5075" s="47">
        <v>0.19350000000000001</v>
      </c>
      <c r="E5075" s="31" t="s">
        <v>2407</v>
      </c>
      <c r="F5075" s="35" t="str">
        <f>INDEX('Crosswalk Particulates'!$B:$B,MATCH('2017 EPA Data'!A5075,'Crosswalk Particulates'!$A:$A,0))</f>
        <v>process-other-industry</v>
      </c>
      <c r="G5075" s="39">
        <f>INDEX('Crosswalk Particulates'!$E:$E,MATCH('2017 EPA Data'!$B5075,'Crosswalk Particulates'!$D:$D,0))</f>
        <v>0</v>
      </c>
      <c r="H5075" s="50">
        <f t="shared" si="79"/>
        <v>0</v>
      </c>
    </row>
    <row r="5076" spans="1:8" hidden="1">
      <c r="A5076" s="31" t="s">
        <v>2440</v>
      </c>
      <c r="B5076" s="31" t="s">
        <v>2589</v>
      </c>
      <c r="C5076" s="31" t="s">
        <v>2406</v>
      </c>
      <c r="D5076" s="47">
        <v>0.19259999999999999</v>
      </c>
      <c r="E5076" s="31" t="s">
        <v>2407</v>
      </c>
      <c r="F5076" s="35" t="str">
        <f>INDEX('Crosswalk Particulates'!$B:$B,MATCH('2017 EPA Data'!A5076,'Crosswalk Particulates'!$A:$A,0))</f>
        <v>industry-fuel-natural gas</v>
      </c>
      <c r="G5076" s="39">
        <f>INDEX('Crosswalk Particulates'!$E:$E,MATCH('2017 EPA Data'!$B5076,'Crosswalk Particulates'!$D:$D,0))</f>
        <v>0</v>
      </c>
      <c r="H5076" s="50">
        <f t="shared" si="79"/>
        <v>0</v>
      </c>
    </row>
    <row r="5077" spans="1:8" hidden="1">
      <c r="A5077" s="31" t="s">
        <v>2435</v>
      </c>
      <c r="B5077" s="31" t="s">
        <v>2514</v>
      </c>
      <c r="C5077" s="31" t="s">
        <v>2406</v>
      </c>
      <c r="D5077" s="47">
        <v>0.19186</v>
      </c>
      <c r="E5077" s="31" t="s">
        <v>2407</v>
      </c>
      <c r="F5077" s="35" t="str">
        <f>INDEX('Crosswalk Particulates'!$B:$B,MATCH('2017 EPA Data'!A5077,'Crosswalk Particulates'!$A:$A,0))</f>
        <v>process-other-industry</v>
      </c>
      <c r="G5077" s="39">
        <f>INDEX('Crosswalk Particulates'!$E:$E,MATCH('2017 EPA Data'!$B5077,'Crosswalk Particulates'!$D:$D,0))</f>
        <v>0</v>
      </c>
      <c r="H5077" s="50">
        <f t="shared" si="79"/>
        <v>0</v>
      </c>
    </row>
    <row r="5078" spans="1:8" hidden="1">
      <c r="A5078" s="31" t="s">
        <v>2481</v>
      </c>
      <c r="B5078" s="31" t="s">
        <v>2672</v>
      </c>
      <c r="C5078" s="31" t="s">
        <v>2406</v>
      </c>
      <c r="D5078" s="47">
        <v>0.191</v>
      </c>
      <c r="E5078" s="31" t="s">
        <v>2407</v>
      </c>
      <c r="F5078" s="35" t="str">
        <f>INDEX('Crosswalk Particulates'!$B:$B,MATCH('2017 EPA Data'!A5078,'Crosswalk Particulates'!$A:$A,0))</f>
        <v>process-ngps-industry</v>
      </c>
      <c r="G5078" s="39">
        <f>INDEX('Crosswalk Particulates'!$E:$E,MATCH('2017 EPA Data'!$B5078,'Crosswalk Particulates'!$D:$D,0))</f>
        <v>0</v>
      </c>
      <c r="H5078" s="50">
        <f t="shared" si="79"/>
        <v>0</v>
      </c>
    </row>
    <row r="5079" spans="1:8" hidden="1">
      <c r="A5079" s="31" t="s">
        <v>2471</v>
      </c>
      <c r="B5079" s="31" t="s">
        <v>2535</v>
      </c>
      <c r="C5079" s="31" t="s">
        <v>2406</v>
      </c>
      <c r="D5079" s="47">
        <v>0.188969</v>
      </c>
      <c r="E5079" s="31" t="s">
        <v>2407</v>
      </c>
      <c r="F5079" s="35" t="str">
        <f>INDEX('Crosswalk Particulates'!$B:$B,MATCH('2017 EPA Data'!A5079,'Crosswalk Particulates'!$A:$A,0))</f>
        <v>Commercial Buildings Sector</v>
      </c>
      <c r="G5079" s="39">
        <f>INDEX('Crosswalk Particulates'!$E:$E,MATCH('2017 EPA Data'!$B5079,'Crosswalk Particulates'!$D:$D,0))</f>
        <v>0</v>
      </c>
      <c r="H5079" s="50">
        <f t="shared" si="79"/>
        <v>0</v>
      </c>
    </row>
    <row r="5080" spans="1:8" hidden="1">
      <c r="A5080" s="31" t="s">
        <v>2470</v>
      </c>
      <c r="B5080" s="31" t="s">
        <v>2645</v>
      </c>
      <c r="C5080" s="31" t="s">
        <v>2406</v>
      </c>
      <c r="D5080" s="47">
        <v>0.18831175</v>
      </c>
      <c r="E5080" s="31" t="s">
        <v>2407</v>
      </c>
      <c r="F5080" s="35" t="str">
        <f>INDEX('Crosswalk Particulates'!$B:$B,MATCH('2017 EPA Data'!A5080,'Crosswalk Particulates'!$A:$A,0))</f>
        <v>Electricity Sector</v>
      </c>
      <c r="G5080" s="39">
        <f>INDEX('Crosswalk Particulates'!$E:$E,MATCH('2017 EPA Data'!$B5080,'Crosswalk Particulates'!$D:$D,0))</f>
        <v>0</v>
      </c>
      <c r="H5080" s="50">
        <f t="shared" si="79"/>
        <v>0</v>
      </c>
    </row>
    <row r="5081" spans="1:8" hidden="1">
      <c r="A5081" s="31" t="s">
        <v>2440</v>
      </c>
      <c r="B5081" s="31" t="s">
        <v>2649</v>
      </c>
      <c r="C5081" s="31" t="s">
        <v>2406</v>
      </c>
      <c r="D5081" s="47">
        <v>0.1871422824</v>
      </c>
      <c r="E5081" s="31" t="s">
        <v>2407</v>
      </c>
      <c r="F5081" s="35" t="str">
        <f>INDEX('Crosswalk Particulates'!$B:$B,MATCH('2017 EPA Data'!A5081,'Crosswalk Particulates'!$A:$A,0))</f>
        <v>industry-fuel-natural gas</v>
      </c>
      <c r="G5081" s="39">
        <f>INDEX('Crosswalk Particulates'!$E:$E,MATCH('2017 EPA Data'!$B5081,'Crosswalk Particulates'!$D:$D,0))</f>
        <v>0</v>
      </c>
      <c r="H5081" s="50">
        <f t="shared" si="79"/>
        <v>0</v>
      </c>
    </row>
    <row r="5082" spans="1:8" hidden="1">
      <c r="A5082" s="31" t="s">
        <v>2436</v>
      </c>
      <c r="B5082" s="31" t="s">
        <v>2614</v>
      </c>
      <c r="C5082" s="31" t="s">
        <v>2406</v>
      </c>
      <c r="D5082" s="47">
        <v>0.186</v>
      </c>
      <c r="E5082" s="31" t="s">
        <v>2407</v>
      </c>
      <c r="F5082" s="35" t="str">
        <f>INDEX('Crosswalk Particulates'!$B:$B,MATCH('2017 EPA Data'!A5082,'Crosswalk Particulates'!$A:$A,0))</f>
        <v>process-other-industry</v>
      </c>
      <c r="G5082" s="39">
        <f>INDEX('Crosswalk Particulates'!$E:$E,MATCH('2017 EPA Data'!$B5082,'Crosswalk Particulates'!$D:$D,0))</f>
        <v>0</v>
      </c>
      <c r="H5082" s="50">
        <f t="shared" si="79"/>
        <v>0</v>
      </c>
    </row>
    <row r="5083" spans="1:8" hidden="1">
      <c r="A5083" s="31" t="s">
        <v>2518</v>
      </c>
      <c r="B5083" s="31" t="s">
        <v>2669</v>
      </c>
      <c r="C5083" s="31" t="s">
        <v>2406</v>
      </c>
      <c r="D5083" s="47">
        <v>0.186</v>
      </c>
      <c r="E5083" s="31" t="s">
        <v>2407</v>
      </c>
      <c r="F5083" s="35" t="str">
        <f>INDEX('Crosswalk Particulates'!$B:$B,MATCH('2017 EPA Data'!A5083,'Crosswalk Particulates'!$A:$A,0))</f>
        <v>industry-fuel-oil</v>
      </c>
      <c r="G5083" s="39">
        <f>INDEX('Crosswalk Particulates'!$E:$E,MATCH('2017 EPA Data'!$B5083,'Crosswalk Particulates'!$D:$D,0))</f>
        <v>0</v>
      </c>
      <c r="H5083" s="50">
        <f t="shared" si="79"/>
        <v>0</v>
      </c>
    </row>
    <row r="5084" spans="1:8" hidden="1">
      <c r="A5084" s="31" t="s">
        <v>2496</v>
      </c>
      <c r="B5084" s="31" t="s">
        <v>2486</v>
      </c>
      <c r="C5084" s="31" t="s">
        <v>2410</v>
      </c>
      <c r="D5084" s="47">
        <v>0.18441450000000001</v>
      </c>
      <c r="E5084" s="31" t="s">
        <v>2411</v>
      </c>
      <c r="F5084" s="35" t="str">
        <f>INDEX('Crosswalk Particulates'!$B:$B,MATCH('2017 EPA Data'!A5084,'Crosswalk Particulates'!$A:$A,0))</f>
        <v>process-cement-industry</v>
      </c>
      <c r="G5084" s="39" t="str">
        <f>INDEX('Crosswalk Particulates'!$E:$E,MATCH('2017 EPA Data'!$B5084,'Crosswalk Particulates'!$D:$D,0))</f>
        <v>CH4</v>
      </c>
      <c r="H5084" s="50">
        <f t="shared" si="79"/>
        <v>167298.21919423758</v>
      </c>
    </row>
    <row r="5085" spans="1:8" hidden="1">
      <c r="A5085" s="31" t="s">
        <v>2481</v>
      </c>
      <c r="B5085" s="31" t="s">
        <v>2524</v>
      </c>
      <c r="C5085" s="31" t="s">
        <v>2406</v>
      </c>
      <c r="D5085" s="47">
        <v>0.18321200000000001</v>
      </c>
      <c r="E5085" s="31" t="s">
        <v>2407</v>
      </c>
      <c r="F5085" s="35" t="str">
        <f>INDEX('Crosswalk Particulates'!$B:$B,MATCH('2017 EPA Data'!A5085,'Crosswalk Particulates'!$A:$A,0))</f>
        <v>process-ngps-industry</v>
      </c>
      <c r="G5085" s="39">
        <f>INDEX('Crosswalk Particulates'!$E:$E,MATCH('2017 EPA Data'!$B5085,'Crosswalk Particulates'!$D:$D,0))</f>
        <v>0</v>
      </c>
      <c r="H5085" s="50">
        <f t="shared" si="79"/>
        <v>0</v>
      </c>
    </row>
    <row r="5086" spans="1:8" hidden="1">
      <c r="A5086" s="31" t="s">
        <v>2485</v>
      </c>
      <c r="B5086" s="31" t="s">
        <v>2747</v>
      </c>
      <c r="C5086" s="31" t="s">
        <v>2406</v>
      </c>
      <c r="D5086" s="47">
        <v>0.18208226126092</v>
      </c>
      <c r="E5086" s="31" t="s">
        <v>2407</v>
      </c>
      <c r="F5086" s="35" t="str">
        <f>INDEX('Crosswalk Particulates'!$B:$B,MATCH('2017 EPA Data'!A5086,'Crosswalk Particulates'!$A:$A,0))</f>
        <v>industry-fuel-coal</v>
      </c>
      <c r="G5086" s="39">
        <f>INDEX('Crosswalk Particulates'!$E:$E,MATCH('2017 EPA Data'!$B5086,'Crosswalk Particulates'!$D:$D,0))</f>
        <v>0</v>
      </c>
      <c r="H5086" s="50">
        <f t="shared" si="79"/>
        <v>0</v>
      </c>
    </row>
    <row r="5087" spans="1:8" hidden="1">
      <c r="A5087" s="31" t="s">
        <v>2474</v>
      </c>
      <c r="B5087" s="31" t="s">
        <v>2584</v>
      </c>
      <c r="C5087" s="31" t="s">
        <v>2406</v>
      </c>
      <c r="D5087" s="47">
        <v>0.180800209804996</v>
      </c>
      <c r="E5087" s="31" t="s">
        <v>2407</v>
      </c>
      <c r="F5087" s="35" t="str">
        <f>INDEX('Crosswalk Particulates'!$B:$B,MATCH('2017 EPA Data'!A5087,'Crosswalk Particulates'!$A:$A,0))</f>
        <v>process-other-industry</v>
      </c>
      <c r="G5087" s="39">
        <f>INDEX('Crosswalk Particulates'!$E:$E,MATCH('2017 EPA Data'!$B5087,'Crosswalk Particulates'!$D:$D,0))</f>
        <v>0</v>
      </c>
      <c r="H5087" s="50">
        <f t="shared" si="79"/>
        <v>0</v>
      </c>
    </row>
    <row r="5088" spans="1:8" hidden="1">
      <c r="A5088" s="31" t="s">
        <v>2496</v>
      </c>
      <c r="B5088" s="31" t="s">
        <v>2587</v>
      </c>
      <c r="C5088" s="31" t="s">
        <v>2410</v>
      </c>
      <c r="D5088" s="47">
        <v>0.1763895</v>
      </c>
      <c r="E5088" s="31" t="s">
        <v>2411</v>
      </c>
      <c r="F5088" s="35" t="str">
        <f>INDEX('Crosswalk Particulates'!$B:$B,MATCH('2017 EPA Data'!A5088,'Crosswalk Particulates'!$A:$A,0))</f>
        <v>process-cement-industry</v>
      </c>
      <c r="G5088" s="39" t="str">
        <f>INDEX('Crosswalk Particulates'!$E:$E,MATCH('2017 EPA Data'!$B5088,'Crosswalk Particulates'!$D:$D,0))</f>
        <v>N2O</v>
      </c>
      <c r="H5088" s="50">
        <f t="shared" si="79"/>
        <v>160018.05299779557</v>
      </c>
    </row>
    <row r="5089" spans="1:8" hidden="1">
      <c r="A5089" s="31" t="s">
        <v>2454</v>
      </c>
      <c r="B5089" s="31" t="s">
        <v>2618</v>
      </c>
      <c r="C5089" s="31" t="s">
        <v>2406</v>
      </c>
      <c r="D5089" s="47">
        <v>0.17446402</v>
      </c>
      <c r="E5089" s="31" t="s">
        <v>2407</v>
      </c>
      <c r="F5089" s="35" t="str">
        <f>INDEX('Crosswalk Particulates'!$B:$B,MATCH('2017 EPA Data'!A5089,'Crosswalk Particulates'!$A:$A,0))</f>
        <v>Electricity Sector</v>
      </c>
      <c r="G5089" s="39">
        <f>INDEX('Crosswalk Particulates'!$E:$E,MATCH('2017 EPA Data'!$B5089,'Crosswalk Particulates'!$D:$D,0))</f>
        <v>0</v>
      </c>
      <c r="H5089" s="50">
        <f t="shared" si="79"/>
        <v>0</v>
      </c>
    </row>
    <row r="5090" spans="1:8" hidden="1">
      <c r="A5090" s="31" t="s">
        <v>2474</v>
      </c>
      <c r="B5090" s="31" t="s">
        <v>2618</v>
      </c>
      <c r="C5090" s="31" t="s">
        <v>2406</v>
      </c>
      <c r="D5090" s="47">
        <v>0.17393187026022999</v>
      </c>
      <c r="E5090" s="31" t="s">
        <v>2407</v>
      </c>
      <c r="F5090" s="35" t="str">
        <f>INDEX('Crosswalk Particulates'!$B:$B,MATCH('2017 EPA Data'!A5090,'Crosswalk Particulates'!$A:$A,0))</f>
        <v>process-other-industry</v>
      </c>
      <c r="G5090" s="39">
        <f>INDEX('Crosswalk Particulates'!$E:$E,MATCH('2017 EPA Data'!$B5090,'Crosswalk Particulates'!$D:$D,0))</f>
        <v>0</v>
      </c>
      <c r="H5090" s="50">
        <f t="shared" si="79"/>
        <v>0</v>
      </c>
    </row>
    <row r="5091" spans="1:8" hidden="1">
      <c r="A5091" s="31" t="s">
        <v>2612</v>
      </c>
      <c r="B5091" s="31" t="s">
        <v>2417</v>
      </c>
      <c r="C5091" s="31" t="s">
        <v>2406</v>
      </c>
      <c r="D5091" s="47">
        <v>0.16991095959999999</v>
      </c>
      <c r="E5091" s="31" t="s">
        <v>2407</v>
      </c>
      <c r="F5091" s="35" t="str">
        <f>INDEX('Crosswalk Particulates'!$B:$B,MATCH('2017 EPA Data'!A5091,'Crosswalk Particulates'!$A:$A,0))</f>
        <v>Residential Buildings Sector</v>
      </c>
      <c r="G5091" s="39">
        <f>INDEX('Crosswalk Particulates'!$E:$E,MATCH('2017 EPA Data'!$B5091,'Crosswalk Particulates'!$D:$D,0))</f>
        <v>0</v>
      </c>
      <c r="H5091" s="50">
        <f t="shared" si="79"/>
        <v>0</v>
      </c>
    </row>
    <row r="5092" spans="1:8" hidden="1">
      <c r="A5092" s="31" t="s">
        <v>2440</v>
      </c>
      <c r="B5092" s="31" t="s">
        <v>2650</v>
      </c>
      <c r="C5092" s="31" t="s">
        <v>2406</v>
      </c>
      <c r="D5092" s="47">
        <v>0.16900000000000001</v>
      </c>
      <c r="E5092" s="31" t="s">
        <v>2407</v>
      </c>
      <c r="F5092" s="35" t="str">
        <f>INDEX('Crosswalk Particulates'!$B:$B,MATCH('2017 EPA Data'!A5092,'Crosswalk Particulates'!$A:$A,0))</f>
        <v>industry-fuel-natural gas</v>
      </c>
      <c r="G5092" s="39">
        <f>INDEX('Crosswalk Particulates'!$E:$E,MATCH('2017 EPA Data'!$B5092,'Crosswalk Particulates'!$D:$D,0))</f>
        <v>0</v>
      </c>
      <c r="H5092" s="50">
        <f t="shared" si="79"/>
        <v>0</v>
      </c>
    </row>
    <row r="5093" spans="1:8" hidden="1">
      <c r="A5093" s="31" t="s">
        <v>2471</v>
      </c>
      <c r="B5093" s="31" t="s">
        <v>2576</v>
      </c>
      <c r="C5093" s="31" t="s">
        <v>2406</v>
      </c>
      <c r="D5093" s="47">
        <v>0.16800000000000001</v>
      </c>
      <c r="E5093" s="31" t="s">
        <v>2407</v>
      </c>
      <c r="F5093" s="35" t="str">
        <f>INDEX('Crosswalk Particulates'!$B:$B,MATCH('2017 EPA Data'!A5093,'Crosswalk Particulates'!$A:$A,0))</f>
        <v>Commercial Buildings Sector</v>
      </c>
      <c r="G5093" s="39">
        <f>INDEX('Crosswalk Particulates'!$E:$E,MATCH('2017 EPA Data'!$B5093,'Crosswalk Particulates'!$D:$D,0))</f>
        <v>0</v>
      </c>
      <c r="H5093" s="50">
        <f t="shared" si="79"/>
        <v>0</v>
      </c>
    </row>
    <row r="5094" spans="1:8" hidden="1">
      <c r="A5094" s="31" t="s">
        <v>2442</v>
      </c>
      <c r="B5094" s="31" t="s">
        <v>2684</v>
      </c>
      <c r="C5094" s="31" t="s">
        <v>2406</v>
      </c>
      <c r="D5094" s="47">
        <v>0.16800000000000001</v>
      </c>
      <c r="E5094" s="31" t="s">
        <v>2407</v>
      </c>
      <c r="F5094" s="35" t="str">
        <f>INDEX('Crosswalk Particulates'!$B:$B,MATCH('2017 EPA Data'!A5094,'Crosswalk Particulates'!$A:$A,0))</f>
        <v>process-other-industry</v>
      </c>
      <c r="G5094" s="39">
        <f>INDEX('Crosswalk Particulates'!$E:$E,MATCH('2017 EPA Data'!$B5094,'Crosswalk Particulates'!$D:$D,0))</f>
        <v>0</v>
      </c>
      <c r="H5094" s="50">
        <f t="shared" si="79"/>
        <v>0</v>
      </c>
    </row>
    <row r="5095" spans="1:8" hidden="1">
      <c r="A5095" s="31" t="s">
        <v>2481</v>
      </c>
      <c r="B5095" s="31" t="s">
        <v>2750</v>
      </c>
      <c r="C5095" s="31" t="s">
        <v>2406</v>
      </c>
      <c r="D5095" s="47">
        <v>0.16630239999999999</v>
      </c>
      <c r="E5095" s="31" t="s">
        <v>2407</v>
      </c>
      <c r="F5095" s="35" t="str">
        <f>INDEX('Crosswalk Particulates'!$B:$B,MATCH('2017 EPA Data'!A5095,'Crosswalk Particulates'!$A:$A,0))</f>
        <v>process-ngps-industry</v>
      </c>
      <c r="G5095" s="39">
        <f>INDEX('Crosswalk Particulates'!$E:$E,MATCH('2017 EPA Data'!$B5095,'Crosswalk Particulates'!$D:$D,0))</f>
        <v>0</v>
      </c>
      <c r="H5095" s="50">
        <f t="shared" si="79"/>
        <v>0</v>
      </c>
    </row>
    <row r="5096" spans="1:8" hidden="1">
      <c r="A5096" s="31" t="s">
        <v>2484</v>
      </c>
      <c r="B5096" s="31" t="s">
        <v>2574</v>
      </c>
      <c r="C5096" s="31" t="s">
        <v>2406</v>
      </c>
      <c r="D5096" s="47">
        <v>0.16586010000000001</v>
      </c>
      <c r="E5096" s="31" t="s">
        <v>2407</v>
      </c>
      <c r="F5096" s="35" t="str">
        <f>INDEX('Crosswalk Particulates'!$B:$B,MATCH('2017 EPA Data'!A5096,'Crosswalk Particulates'!$A:$A,0))</f>
        <v>process-other-industry</v>
      </c>
      <c r="G5096" s="39">
        <f>INDEX('Crosswalk Particulates'!$E:$E,MATCH('2017 EPA Data'!$B5096,'Crosswalk Particulates'!$D:$D,0))</f>
        <v>0</v>
      </c>
      <c r="H5096" s="50">
        <f t="shared" si="79"/>
        <v>0</v>
      </c>
    </row>
    <row r="5097" spans="1:8" hidden="1">
      <c r="A5097" s="31" t="s">
        <v>2518</v>
      </c>
      <c r="B5097" s="31" t="s">
        <v>2561</v>
      </c>
      <c r="C5097" s="31" t="s">
        <v>2406</v>
      </c>
      <c r="D5097" s="47">
        <v>0.16465922</v>
      </c>
      <c r="E5097" s="31" t="s">
        <v>2407</v>
      </c>
      <c r="F5097" s="35" t="str">
        <f>INDEX('Crosswalk Particulates'!$B:$B,MATCH('2017 EPA Data'!A5097,'Crosswalk Particulates'!$A:$A,0))</f>
        <v>industry-fuel-oil</v>
      </c>
      <c r="G5097" s="39">
        <f>INDEX('Crosswalk Particulates'!$E:$E,MATCH('2017 EPA Data'!$B5097,'Crosswalk Particulates'!$D:$D,0))</f>
        <v>0</v>
      </c>
      <c r="H5097" s="50">
        <f t="shared" si="79"/>
        <v>0</v>
      </c>
    </row>
    <row r="5098" spans="1:8" hidden="1">
      <c r="A5098" s="31" t="s">
        <v>2470</v>
      </c>
      <c r="B5098" s="31" t="s">
        <v>2540</v>
      </c>
      <c r="C5098" s="31" t="s">
        <v>2406</v>
      </c>
      <c r="D5098" s="47">
        <v>0.160148658905826</v>
      </c>
      <c r="E5098" s="31" t="s">
        <v>2407</v>
      </c>
      <c r="F5098" s="35" t="str">
        <f>INDEX('Crosswalk Particulates'!$B:$B,MATCH('2017 EPA Data'!A5098,'Crosswalk Particulates'!$A:$A,0))</f>
        <v>Electricity Sector</v>
      </c>
      <c r="G5098" s="39">
        <f>INDEX('Crosswalk Particulates'!$E:$E,MATCH('2017 EPA Data'!$B5098,'Crosswalk Particulates'!$D:$D,0))</f>
        <v>0</v>
      </c>
      <c r="H5098" s="50">
        <f t="shared" si="79"/>
        <v>0</v>
      </c>
    </row>
    <row r="5099" spans="1:8" hidden="1">
      <c r="A5099" s="31" t="s">
        <v>2442</v>
      </c>
      <c r="B5099" s="31" t="s">
        <v>2503</v>
      </c>
      <c r="C5099" s="31" t="s">
        <v>2406</v>
      </c>
      <c r="D5099" s="47">
        <v>0.16</v>
      </c>
      <c r="E5099" s="31" t="s">
        <v>2407</v>
      </c>
      <c r="F5099" s="35" t="str">
        <f>INDEX('Crosswalk Particulates'!$B:$B,MATCH('2017 EPA Data'!A5099,'Crosswalk Particulates'!$A:$A,0))</f>
        <v>process-other-industry</v>
      </c>
      <c r="G5099" s="39">
        <f>INDEX('Crosswalk Particulates'!$E:$E,MATCH('2017 EPA Data'!$B5099,'Crosswalk Particulates'!$D:$D,0))</f>
        <v>0</v>
      </c>
      <c r="H5099" s="50">
        <f t="shared" si="79"/>
        <v>0</v>
      </c>
    </row>
    <row r="5100" spans="1:8" hidden="1">
      <c r="A5100" s="31" t="s">
        <v>2408</v>
      </c>
      <c r="B5100" s="31" t="s">
        <v>2735</v>
      </c>
      <c r="C5100" s="31" t="s">
        <v>2406</v>
      </c>
      <c r="D5100" s="47">
        <v>0.16</v>
      </c>
      <c r="E5100" s="31" t="s">
        <v>2407</v>
      </c>
      <c r="F5100" s="35" t="str">
        <f>INDEX('Crosswalk Particulates'!$B:$B,MATCH('2017 EPA Data'!A5100,'Crosswalk Particulates'!$A:$A,0))</f>
        <v>process-other-industry</v>
      </c>
      <c r="G5100" s="39">
        <f>INDEX('Crosswalk Particulates'!$E:$E,MATCH('2017 EPA Data'!$B5100,'Crosswalk Particulates'!$D:$D,0))</f>
        <v>0</v>
      </c>
      <c r="H5100" s="50">
        <f t="shared" si="79"/>
        <v>0</v>
      </c>
    </row>
    <row r="5101" spans="1:8" hidden="1">
      <c r="A5101" s="31" t="s">
        <v>2442</v>
      </c>
      <c r="B5101" s="31" t="s">
        <v>2615</v>
      </c>
      <c r="C5101" s="31" t="s">
        <v>2406</v>
      </c>
      <c r="D5101" s="47">
        <v>0.155</v>
      </c>
      <c r="E5101" s="31" t="s">
        <v>2407</v>
      </c>
      <c r="F5101" s="35" t="str">
        <f>INDEX('Crosswalk Particulates'!$B:$B,MATCH('2017 EPA Data'!A5101,'Crosswalk Particulates'!$A:$A,0))</f>
        <v>process-other-industry</v>
      </c>
      <c r="G5101" s="39">
        <f>INDEX('Crosswalk Particulates'!$E:$E,MATCH('2017 EPA Data'!$B5101,'Crosswalk Particulates'!$D:$D,0))</f>
        <v>0</v>
      </c>
      <c r="H5101" s="50">
        <f t="shared" si="79"/>
        <v>0</v>
      </c>
    </row>
    <row r="5102" spans="1:8" hidden="1">
      <c r="A5102" s="31" t="s">
        <v>2518</v>
      </c>
      <c r="B5102" s="31" t="s">
        <v>2623</v>
      </c>
      <c r="C5102" s="31" t="s">
        <v>2406</v>
      </c>
      <c r="D5102" s="47">
        <v>0.155</v>
      </c>
      <c r="E5102" s="31" t="s">
        <v>2407</v>
      </c>
      <c r="F5102" s="35" t="str">
        <f>INDEX('Crosswalk Particulates'!$B:$B,MATCH('2017 EPA Data'!A5102,'Crosswalk Particulates'!$A:$A,0))</f>
        <v>industry-fuel-oil</v>
      </c>
      <c r="G5102" s="39">
        <f>INDEX('Crosswalk Particulates'!$E:$E,MATCH('2017 EPA Data'!$B5102,'Crosswalk Particulates'!$D:$D,0))</f>
        <v>0</v>
      </c>
      <c r="H5102" s="50">
        <f t="shared" si="79"/>
        <v>0</v>
      </c>
    </row>
    <row r="5103" spans="1:8" hidden="1">
      <c r="A5103" s="31" t="s">
        <v>2518</v>
      </c>
      <c r="B5103" s="31" t="s">
        <v>2528</v>
      </c>
      <c r="C5103" s="31" t="s">
        <v>2406</v>
      </c>
      <c r="D5103" s="47">
        <v>0.155</v>
      </c>
      <c r="E5103" s="31" t="s">
        <v>2407</v>
      </c>
      <c r="F5103" s="35" t="str">
        <f>INDEX('Crosswalk Particulates'!$B:$B,MATCH('2017 EPA Data'!A5103,'Crosswalk Particulates'!$A:$A,0))</f>
        <v>industry-fuel-oil</v>
      </c>
      <c r="G5103" s="39">
        <f>INDEX('Crosswalk Particulates'!$E:$E,MATCH('2017 EPA Data'!$B5103,'Crosswalk Particulates'!$D:$D,0))</f>
        <v>0</v>
      </c>
      <c r="H5103" s="50">
        <f t="shared" si="79"/>
        <v>0</v>
      </c>
    </row>
    <row r="5104" spans="1:8" hidden="1">
      <c r="A5104" s="31" t="s">
        <v>2484</v>
      </c>
      <c r="B5104" s="31" t="s">
        <v>2525</v>
      </c>
      <c r="C5104" s="31" t="s">
        <v>2406</v>
      </c>
      <c r="D5104" s="47">
        <v>0.15399932690000001</v>
      </c>
      <c r="E5104" s="31" t="s">
        <v>2407</v>
      </c>
      <c r="F5104" s="35" t="str">
        <f>INDEX('Crosswalk Particulates'!$B:$B,MATCH('2017 EPA Data'!A5104,'Crosswalk Particulates'!$A:$A,0))</f>
        <v>process-other-industry</v>
      </c>
      <c r="G5104" s="39">
        <f>INDEX('Crosswalk Particulates'!$E:$E,MATCH('2017 EPA Data'!$B5104,'Crosswalk Particulates'!$D:$D,0))</f>
        <v>0</v>
      </c>
      <c r="H5104" s="50">
        <f t="shared" si="79"/>
        <v>0</v>
      </c>
    </row>
    <row r="5105" spans="1:8" hidden="1">
      <c r="A5105" s="31" t="s">
        <v>2538</v>
      </c>
      <c r="B5105" s="31" t="s">
        <v>2670</v>
      </c>
      <c r="C5105" s="31" t="s">
        <v>2406</v>
      </c>
      <c r="D5105" s="47">
        <v>0.15272802999999999</v>
      </c>
      <c r="E5105" s="31" t="s">
        <v>2407</v>
      </c>
      <c r="F5105" s="35" t="str">
        <f>INDEX('Crosswalk Particulates'!$B:$B,MATCH('2017 EPA Data'!A5105,'Crosswalk Particulates'!$A:$A,0))</f>
        <v>Electricity Sector</v>
      </c>
      <c r="G5105" s="39">
        <f>INDEX('Crosswalk Particulates'!$E:$E,MATCH('2017 EPA Data'!$B5105,'Crosswalk Particulates'!$D:$D,0))</f>
        <v>0</v>
      </c>
      <c r="H5105" s="50">
        <f t="shared" si="79"/>
        <v>0</v>
      </c>
    </row>
    <row r="5106" spans="1:8" hidden="1">
      <c r="A5106" s="31" t="s">
        <v>2461</v>
      </c>
      <c r="B5106" s="31" t="s">
        <v>2642</v>
      </c>
      <c r="D5106" s="47">
        <v>0.1511876778</v>
      </c>
      <c r="E5106" s="31" t="s">
        <v>2411</v>
      </c>
      <c r="F5106" s="35" t="str">
        <f>INDEX('Crosswalk Particulates'!$B:$B,MATCH('2017 EPA Data'!A5106,'Crosswalk Particulates'!$A:$A,0))</f>
        <v>process-other-industry</v>
      </c>
      <c r="G5106" s="39">
        <f>INDEX('Crosswalk Particulates'!$E:$E,MATCH('2017 EPA Data'!$B5106,'Crosswalk Particulates'!$D:$D,0))</f>
        <v>0</v>
      </c>
      <c r="H5106" s="50">
        <f t="shared" si="79"/>
        <v>137155.31728824016</v>
      </c>
    </row>
    <row r="5107" spans="1:8" hidden="1">
      <c r="A5107" s="31" t="s">
        <v>2544</v>
      </c>
      <c r="B5107" s="31" t="s">
        <v>2545</v>
      </c>
      <c r="C5107" s="31" t="s">
        <v>2406</v>
      </c>
      <c r="D5107" s="47">
        <v>0.14697996734829999</v>
      </c>
      <c r="E5107" s="31" t="s">
        <v>2407</v>
      </c>
      <c r="F5107" s="35" t="str">
        <f>INDEX('Crosswalk Particulates'!$B:$B,MATCH('2017 EPA Data'!A5107,'Crosswalk Particulates'!$A:$A,0))</f>
        <v>Commercial Buildings Sector</v>
      </c>
      <c r="G5107" s="39">
        <f>INDEX('Crosswalk Particulates'!$E:$E,MATCH('2017 EPA Data'!$B5107,'Crosswalk Particulates'!$D:$D,0))</f>
        <v>0</v>
      </c>
      <c r="H5107" s="50">
        <f t="shared" si="79"/>
        <v>0</v>
      </c>
    </row>
    <row r="5108" spans="1:8" hidden="1">
      <c r="A5108" s="31" t="s">
        <v>2470</v>
      </c>
      <c r="B5108" s="31" t="s">
        <v>2672</v>
      </c>
      <c r="C5108" s="31" t="s">
        <v>2406</v>
      </c>
      <c r="D5108" s="47">
        <v>0.14645</v>
      </c>
      <c r="E5108" s="31" t="s">
        <v>2407</v>
      </c>
      <c r="F5108" s="35" t="str">
        <f>INDEX('Crosswalk Particulates'!$B:$B,MATCH('2017 EPA Data'!A5108,'Crosswalk Particulates'!$A:$A,0))</f>
        <v>Electricity Sector</v>
      </c>
      <c r="G5108" s="39">
        <f>INDEX('Crosswalk Particulates'!$E:$E,MATCH('2017 EPA Data'!$B5108,'Crosswalk Particulates'!$D:$D,0))</f>
        <v>0</v>
      </c>
      <c r="H5108" s="50">
        <f t="shared" si="79"/>
        <v>0</v>
      </c>
    </row>
    <row r="5109" spans="1:8" hidden="1">
      <c r="A5109" s="31" t="s">
        <v>2448</v>
      </c>
      <c r="B5109" s="31" t="s">
        <v>2723</v>
      </c>
      <c r="C5109" s="31" t="s">
        <v>2406</v>
      </c>
      <c r="D5109" s="47">
        <v>0.14602999999999999</v>
      </c>
      <c r="E5109" s="31" t="s">
        <v>2407</v>
      </c>
      <c r="F5109" s="35" t="str">
        <f>INDEX('Crosswalk Particulates'!$B:$B,MATCH('2017 EPA Data'!A5109,'Crosswalk Particulates'!$A:$A,0))</f>
        <v>process-waste-industry</v>
      </c>
      <c r="G5109" s="39">
        <f>INDEX('Crosswalk Particulates'!$E:$E,MATCH('2017 EPA Data'!$B5109,'Crosswalk Particulates'!$D:$D,0))</f>
        <v>0</v>
      </c>
      <c r="H5109" s="50">
        <f t="shared" si="79"/>
        <v>0</v>
      </c>
    </row>
    <row r="5110" spans="1:8" hidden="1">
      <c r="A5110" s="31" t="s">
        <v>2475</v>
      </c>
      <c r="B5110" s="31" t="s">
        <v>2532</v>
      </c>
      <c r="C5110" s="31" t="s">
        <v>2406</v>
      </c>
      <c r="D5110" s="47">
        <v>0.140942064614</v>
      </c>
      <c r="E5110" s="31" t="s">
        <v>2407</v>
      </c>
      <c r="F5110" s="35" t="str">
        <f>INDEX('Crosswalk Particulates'!$B:$B,MATCH('2017 EPA Data'!A5110,'Crosswalk Particulates'!$A:$A,0))</f>
        <v>process-other-industry</v>
      </c>
      <c r="G5110" s="39">
        <f>INDEX('Crosswalk Particulates'!$E:$E,MATCH('2017 EPA Data'!$B5110,'Crosswalk Particulates'!$D:$D,0))</f>
        <v>0</v>
      </c>
      <c r="H5110" s="50">
        <f t="shared" si="79"/>
        <v>0</v>
      </c>
    </row>
    <row r="5111" spans="1:8" hidden="1">
      <c r="A5111" s="31" t="s">
        <v>2436</v>
      </c>
      <c r="B5111" s="31" t="s">
        <v>2735</v>
      </c>
      <c r="C5111" s="31" t="s">
        <v>2406</v>
      </c>
      <c r="D5111" s="47">
        <v>0.14000000000000001</v>
      </c>
      <c r="E5111" s="31" t="s">
        <v>2407</v>
      </c>
      <c r="F5111" s="35" t="str">
        <f>INDEX('Crosswalk Particulates'!$B:$B,MATCH('2017 EPA Data'!A5111,'Crosswalk Particulates'!$A:$A,0))</f>
        <v>process-other-industry</v>
      </c>
      <c r="G5111" s="39">
        <f>INDEX('Crosswalk Particulates'!$E:$E,MATCH('2017 EPA Data'!$B5111,'Crosswalk Particulates'!$D:$D,0))</f>
        <v>0</v>
      </c>
      <c r="H5111" s="50">
        <f t="shared" si="79"/>
        <v>0</v>
      </c>
    </row>
    <row r="5112" spans="1:8" hidden="1">
      <c r="A5112" s="31" t="s">
        <v>2518</v>
      </c>
      <c r="B5112" s="31" t="s">
        <v>2635</v>
      </c>
      <c r="C5112" s="31" t="s">
        <v>2406</v>
      </c>
      <c r="D5112" s="47">
        <v>0.14000000000000001</v>
      </c>
      <c r="E5112" s="31" t="s">
        <v>2407</v>
      </c>
      <c r="F5112" s="35" t="str">
        <f>INDEX('Crosswalk Particulates'!$B:$B,MATCH('2017 EPA Data'!A5112,'Crosswalk Particulates'!$A:$A,0))</f>
        <v>industry-fuel-oil</v>
      </c>
      <c r="G5112" s="39">
        <f>INDEX('Crosswalk Particulates'!$E:$E,MATCH('2017 EPA Data'!$B5112,'Crosswalk Particulates'!$D:$D,0))</f>
        <v>0</v>
      </c>
      <c r="H5112" s="50">
        <f t="shared" si="79"/>
        <v>0</v>
      </c>
    </row>
    <row r="5113" spans="1:8" hidden="1">
      <c r="A5113" s="31" t="s">
        <v>2444</v>
      </c>
      <c r="B5113" s="31" t="s">
        <v>2486</v>
      </c>
      <c r="C5113" s="31" t="s">
        <v>2410</v>
      </c>
      <c r="D5113" s="47">
        <v>0.13801530000000001</v>
      </c>
      <c r="E5113" s="31" t="s">
        <v>2411</v>
      </c>
      <c r="F5113" s="35" t="str">
        <f>INDEX('Crosswalk Particulates'!$B:$B,MATCH('2017 EPA Data'!A5113,'Crosswalk Particulates'!$A:$A,0))</f>
        <v>process-other-industry</v>
      </c>
      <c r="G5113" s="39" t="str">
        <f>INDEX('Crosswalk Particulates'!$E:$E,MATCH('2017 EPA Data'!$B5113,'Crosswalk Particulates'!$D:$D,0))</f>
        <v>CH4</v>
      </c>
      <c r="H5113" s="50">
        <f t="shared" si="79"/>
        <v>125205.5229472653</v>
      </c>
    </row>
    <row r="5114" spans="1:8" hidden="1">
      <c r="A5114" s="31" t="s">
        <v>2536</v>
      </c>
      <c r="B5114" s="31" t="s">
        <v>2539</v>
      </c>
      <c r="C5114" s="31" t="s">
        <v>2406</v>
      </c>
      <c r="D5114" s="47">
        <v>0.13800000000000001</v>
      </c>
      <c r="E5114" s="31" t="s">
        <v>2407</v>
      </c>
      <c r="F5114" s="35" t="str">
        <f>INDEX('Crosswalk Particulates'!$B:$B,MATCH('2017 EPA Data'!A5114,'Crosswalk Particulates'!$A:$A,0))</f>
        <v>process-mining-industry</v>
      </c>
      <c r="G5114" s="39">
        <f>INDEX('Crosswalk Particulates'!$E:$E,MATCH('2017 EPA Data'!$B5114,'Crosswalk Particulates'!$D:$D,0))</f>
        <v>0</v>
      </c>
      <c r="H5114" s="50">
        <f t="shared" si="79"/>
        <v>0</v>
      </c>
    </row>
    <row r="5115" spans="1:8" hidden="1">
      <c r="A5115" s="31" t="s">
        <v>2491</v>
      </c>
      <c r="B5115" s="31" t="s">
        <v>2576</v>
      </c>
      <c r="C5115" s="31" t="s">
        <v>2406</v>
      </c>
      <c r="D5115" s="47">
        <v>0.13700000000000001</v>
      </c>
      <c r="E5115" s="31" t="s">
        <v>2407</v>
      </c>
      <c r="F5115" s="35" t="str">
        <f>INDEX('Crosswalk Particulates'!$B:$B,MATCH('2017 EPA Data'!A5115,'Crosswalk Particulates'!$A:$A,0))</f>
        <v>process-other-industry</v>
      </c>
      <c r="G5115" s="39">
        <f>INDEX('Crosswalk Particulates'!$E:$E,MATCH('2017 EPA Data'!$B5115,'Crosswalk Particulates'!$D:$D,0))</f>
        <v>0</v>
      </c>
      <c r="H5115" s="50">
        <f t="shared" si="79"/>
        <v>0</v>
      </c>
    </row>
    <row r="5116" spans="1:8" hidden="1">
      <c r="A5116" s="31" t="s">
        <v>2435</v>
      </c>
      <c r="B5116" s="31" t="s">
        <v>2526</v>
      </c>
      <c r="C5116" s="31" t="s">
        <v>2406</v>
      </c>
      <c r="D5116" s="47">
        <v>0.13039999999999999</v>
      </c>
      <c r="E5116" s="31" t="s">
        <v>2407</v>
      </c>
      <c r="F5116" s="35" t="str">
        <f>INDEX('Crosswalk Particulates'!$B:$B,MATCH('2017 EPA Data'!A5116,'Crosswalk Particulates'!$A:$A,0))</f>
        <v>process-other-industry</v>
      </c>
      <c r="G5116" s="39">
        <f>INDEX('Crosswalk Particulates'!$E:$E,MATCH('2017 EPA Data'!$B5116,'Crosswalk Particulates'!$D:$D,0))</f>
        <v>0</v>
      </c>
      <c r="H5116" s="50">
        <f t="shared" si="79"/>
        <v>0</v>
      </c>
    </row>
    <row r="5117" spans="1:8" hidden="1">
      <c r="A5117" s="31" t="s">
        <v>2408</v>
      </c>
      <c r="B5117" s="31" t="s">
        <v>2705</v>
      </c>
      <c r="C5117" s="31" t="s">
        <v>2406</v>
      </c>
      <c r="D5117" s="47">
        <v>0.12604599999999999</v>
      </c>
      <c r="E5117" s="31" t="s">
        <v>2407</v>
      </c>
      <c r="F5117" s="35" t="str">
        <f>INDEX('Crosswalk Particulates'!$B:$B,MATCH('2017 EPA Data'!A5117,'Crosswalk Particulates'!$A:$A,0))</f>
        <v>process-other-industry</v>
      </c>
      <c r="G5117" s="39">
        <f>INDEX('Crosswalk Particulates'!$E:$E,MATCH('2017 EPA Data'!$B5117,'Crosswalk Particulates'!$D:$D,0))</f>
        <v>0</v>
      </c>
      <c r="H5117" s="50">
        <f t="shared" si="79"/>
        <v>0</v>
      </c>
    </row>
    <row r="5118" spans="1:8" hidden="1">
      <c r="A5118" s="31" t="s">
        <v>2431</v>
      </c>
      <c r="B5118" s="31" t="s">
        <v>2670</v>
      </c>
      <c r="C5118" s="31" t="s">
        <v>2406</v>
      </c>
      <c r="D5118" s="47">
        <v>0.12587207</v>
      </c>
      <c r="E5118" s="31" t="s">
        <v>2407</v>
      </c>
      <c r="F5118" s="35" t="str">
        <f>INDEX('Crosswalk Particulates'!$B:$B,MATCH('2017 EPA Data'!A5118,'Crosswalk Particulates'!$A:$A,0))</f>
        <v>process-ngps-industry</v>
      </c>
      <c r="G5118" s="39">
        <f>INDEX('Crosswalk Particulates'!$E:$E,MATCH('2017 EPA Data'!$B5118,'Crosswalk Particulates'!$D:$D,0))</f>
        <v>0</v>
      </c>
      <c r="H5118" s="50">
        <f t="shared" si="79"/>
        <v>0</v>
      </c>
    </row>
    <row r="5119" spans="1:8" hidden="1">
      <c r="A5119" s="31" t="s">
        <v>2536</v>
      </c>
      <c r="B5119" s="31" t="s">
        <v>2502</v>
      </c>
      <c r="C5119" s="31" t="s">
        <v>2406</v>
      </c>
      <c r="D5119" s="47">
        <v>0.12540000000000001</v>
      </c>
      <c r="E5119" s="31" t="s">
        <v>2407</v>
      </c>
      <c r="F5119" s="35" t="str">
        <f>INDEX('Crosswalk Particulates'!$B:$B,MATCH('2017 EPA Data'!A5119,'Crosswalk Particulates'!$A:$A,0))</f>
        <v>process-mining-industry</v>
      </c>
      <c r="G5119" s="39">
        <f>INDEX('Crosswalk Particulates'!$E:$E,MATCH('2017 EPA Data'!$B5119,'Crosswalk Particulates'!$D:$D,0))</f>
        <v>0</v>
      </c>
      <c r="H5119" s="50">
        <f t="shared" si="79"/>
        <v>0</v>
      </c>
    </row>
    <row r="5120" spans="1:8" hidden="1">
      <c r="A5120" s="31" t="s">
        <v>2554</v>
      </c>
      <c r="B5120" s="31" t="s">
        <v>2621</v>
      </c>
      <c r="D5120" s="47">
        <v>0.12420294131200001</v>
      </c>
      <c r="E5120" s="31" t="s">
        <v>2411</v>
      </c>
      <c r="F5120" s="35" t="str">
        <f>INDEX('Crosswalk Particulates'!$B:$B,MATCH('2017 EPA Data'!A5120,'Crosswalk Particulates'!$A:$A,0))</f>
        <v>Commercial Buildings Sector</v>
      </c>
      <c r="G5120" s="39">
        <f>INDEX('Crosswalk Particulates'!$E:$E,MATCH('2017 EPA Data'!$B5120,'Crosswalk Particulates'!$D:$D,0))</f>
        <v>0</v>
      </c>
      <c r="H5120" s="50">
        <f t="shared" si="79"/>
        <v>112675.1470203482</v>
      </c>
    </row>
    <row r="5121" spans="1:8" hidden="1">
      <c r="A5121" s="31" t="s">
        <v>2553</v>
      </c>
      <c r="B5121" s="31" t="s">
        <v>2457</v>
      </c>
      <c r="C5121" s="31" t="s">
        <v>2406</v>
      </c>
      <c r="D5121" s="47">
        <v>0.12393</v>
      </c>
      <c r="E5121" s="31" t="s">
        <v>2407</v>
      </c>
      <c r="F5121" s="35" t="str">
        <f>INDEX('Crosswalk Particulates'!$B:$B,MATCH('2017 EPA Data'!A5121,'Crosswalk Particulates'!$A:$A,0))</f>
        <v>Commercial Buildings Sector</v>
      </c>
      <c r="G5121" s="39">
        <f>INDEX('Crosswalk Particulates'!$E:$E,MATCH('2017 EPA Data'!$B5121,'Crosswalk Particulates'!$D:$D,0))</f>
        <v>0</v>
      </c>
      <c r="H5121" s="50">
        <f t="shared" si="79"/>
        <v>0</v>
      </c>
    </row>
    <row r="5122" spans="1:8" hidden="1">
      <c r="A5122" s="31" t="s">
        <v>2475</v>
      </c>
      <c r="B5122" s="31" t="s">
        <v>2751</v>
      </c>
      <c r="C5122" s="31" t="s">
        <v>2406</v>
      </c>
      <c r="D5122" s="47">
        <v>0.1208</v>
      </c>
      <c r="E5122" s="31" t="s">
        <v>2407</v>
      </c>
      <c r="F5122" s="35" t="str">
        <f>INDEX('Crosswalk Particulates'!$B:$B,MATCH('2017 EPA Data'!A5122,'Crosswalk Particulates'!$A:$A,0))</f>
        <v>process-other-industry</v>
      </c>
      <c r="G5122" s="39">
        <f>INDEX('Crosswalk Particulates'!$E:$E,MATCH('2017 EPA Data'!$B5122,'Crosswalk Particulates'!$D:$D,0))</f>
        <v>0</v>
      </c>
      <c r="H5122" s="50">
        <f t="shared" si="79"/>
        <v>0</v>
      </c>
    </row>
    <row r="5123" spans="1:8" hidden="1">
      <c r="A5123" s="31" t="s">
        <v>2497</v>
      </c>
      <c r="B5123" s="31" t="s">
        <v>2618</v>
      </c>
      <c r="C5123" s="31" t="s">
        <v>2406</v>
      </c>
      <c r="D5123" s="47">
        <v>0.120671177</v>
      </c>
      <c r="E5123" s="31" t="s">
        <v>2407</v>
      </c>
      <c r="F5123" s="35" t="str">
        <f>INDEX('Crosswalk Particulates'!$B:$B,MATCH('2017 EPA Data'!A5123,'Crosswalk Particulates'!$A:$A,0))</f>
        <v>Electricity Sector</v>
      </c>
      <c r="G5123" s="39">
        <f>INDEX('Crosswalk Particulates'!$E:$E,MATCH('2017 EPA Data'!$B5123,'Crosswalk Particulates'!$D:$D,0))</f>
        <v>0</v>
      </c>
      <c r="H5123" s="50">
        <f t="shared" si="79"/>
        <v>0</v>
      </c>
    </row>
    <row r="5124" spans="1:8" hidden="1">
      <c r="A5124" s="31" t="s">
        <v>2553</v>
      </c>
      <c r="B5124" s="31" t="s">
        <v>2432</v>
      </c>
      <c r="C5124" s="31" t="s">
        <v>2406</v>
      </c>
      <c r="D5124" s="47">
        <v>0.11962</v>
      </c>
      <c r="E5124" s="31" t="s">
        <v>2407</v>
      </c>
      <c r="F5124" s="35" t="str">
        <f>INDEX('Crosswalk Particulates'!$B:$B,MATCH('2017 EPA Data'!A5124,'Crosswalk Particulates'!$A:$A,0))</f>
        <v>Commercial Buildings Sector</v>
      </c>
      <c r="G5124" s="39">
        <f>INDEX('Crosswalk Particulates'!$E:$E,MATCH('2017 EPA Data'!$B5124,'Crosswalk Particulates'!$D:$D,0))</f>
        <v>0</v>
      </c>
      <c r="H5124" s="50">
        <f t="shared" ref="H5124:H5187" si="80">IF(E5124="TON",D5124/metricton_to_shortton,0)*10^6</f>
        <v>0</v>
      </c>
    </row>
    <row r="5125" spans="1:8" hidden="1">
      <c r="A5125" s="31" t="s">
        <v>2470</v>
      </c>
      <c r="B5125" s="31" t="s">
        <v>2686</v>
      </c>
      <c r="C5125" s="31" t="s">
        <v>2406</v>
      </c>
      <c r="D5125" s="47">
        <v>0.1168725</v>
      </c>
      <c r="E5125" s="31" t="s">
        <v>2407</v>
      </c>
      <c r="F5125" s="35" t="str">
        <f>INDEX('Crosswalk Particulates'!$B:$B,MATCH('2017 EPA Data'!A5125,'Crosswalk Particulates'!$A:$A,0))</f>
        <v>Electricity Sector</v>
      </c>
      <c r="G5125" s="39">
        <f>INDEX('Crosswalk Particulates'!$E:$E,MATCH('2017 EPA Data'!$B5125,'Crosswalk Particulates'!$D:$D,0))</f>
        <v>0</v>
      </c>
      <c r="H5125" s="50">
        <f t="shared" si="80"/>
        <v>0</v>
      </c>
    </row>
    <row r="5126" spans="1:8" hidden="1">
      <c r="A5126" s="31" t="s">
        <v>2436</v>
      </c>
      <c r="B5126" s="31" t="s">
        <v>2655</v>
      </c>
      <c r="C5126" s="31" t="s">
        <v>2406</v>
      </c>
      <c r="D5126" s="47">
        <v>0.11658</v>
      </c>
      <c r="E5126" s="31" t="s">
        <v>2407</v>
      </c>
      <c r="F5126" s="35" t="str">
        <f>INDEX('Crosswalk Particulates'!$B:$B,MATCH('2017 EPA Data'!A5126,'Crosswalk Particulates'!$A:$A,0))</f>
        <v>process-other-industry</v>
      </c>
      <c r="G5126" s="39">
        <f>INDEX('Crosswalk Particulates'!$E:$E,MATCH('2017 EPA Data'!$B5126,'Crosswalk Particulates'!$D:$D,0))</f>
        <v>0</v>
      </c>
      <c r="H5126" s="50">
        <f t="shared" si="80"/>
        <v>0</v>
      </c>
    </row>
    <row r="5127" spans="1:8" hidden="1">
      <c r="A5127" s="31" t="s">
        <v>2442</v>
      </c>
      <c r="B5127" s="31" t="s">
        <v>2588</v>
      </c>
      <c r="C5127" s="31" t="s">
        <v>2406</v>
      </c>
      <c r="D5127" s="47">
        <v>0.11600000000000001</v>
      </c>
      <c r="E5127" s="31" t="s">
        <v>2407</v>
      </c>
      <c r="F5127" s="35" t="str">
        <f>INDEX('Crosswalk Particulates'!$B:$B,MATCH('2017 EPA Data'!A5127,'Crosswalk Particulates'!$A:$A,0))</f>
        <v>process-other-industry</v>
      </c>
      <c r="G5127" s="39">
        <f>INDEX('Crosswalk Particulates'!$E:$E,MATCH('2017 EPA Data'!$B5127,'Crosswalk Particulates'!$D:$D,0))</f>
        <v>0</v>
      </c>
      <c r="H5127" s="50">
        <f t="shared" si="80"/>
        <v>0</v>
      </c>
    </row>
    <row r="5128" spans="1:8" hidden="1">
      <c r="A5128" s="31" t="s">
        <v>2436</v>
      </c>
      <c r="B5128" s="31" t="s">
        <v>2639</v>
      </c>
      <c r="C5128" s="31" t="s">
        <v>2406</v>
      </c>
      <c r="D5128" s="47">
        <v>0.11600000000000001</v>
      </c>
      <c r="E5128" s="31" t="s">
        <v>2407</v>
      </c>
      <c r="F5128" s="35" t="str">
        <f>INDEX('Crosswalk Particulates'!$B:$B,MATCH('2017 EPA Data'!A5128,'Crosswalk Particulates'!$A:$A,0))</f>
        <v>process-other-industry</v>
      </c>
      <c r="G5128" s="39">
        <f>INDEX('Crosswalk Particulates'!$E:$E,MATCH('2017 EPA Data'!$B5128,'Crosswalk Particulates'!$D:$D,0))</f>
        <v>0</v>
      </c>
      <c r="H5128" s="50">
        <f t="shared" si="80"/>
        <v>0</v>
      </c>
    </row>
    <row r="5129" spans="1:8" hidden="1">
      <c r="A5129" s="31" t="s">
        <v>2544</v>
      </c>
      <c r="B5129" s="31" t="s">
        <v>2510</v>
      </c>
      <c r="C5129" s="31" t="s">
        <v>2406</v>
      </c>
      <c r="D5129" s="47">
        <v>0.11468047915960999</v>
      </c>
      <c r="E5129" s="31" t="s">
        <v>2407</v>
      </c>
      <c r="F5129" s="35" t="str">
        <f>INDEX('Crosswalk Particulates'!$B:$B,MATCH('2017 EPA Data'!A5129,'Crosswalk Particulates'!$A:$A,0))</f>
        <v>Commercial Buildings Sector</v>
      </c>
      <c r="G5129" s="39">
        <f>INDEX('Crosswalk Particulates'!$E:$E,MATCH('2017 EPA Data'!$B5129,'Crosswalk Particulates'!$D:$D,0))</f>
        <v>0</v>
      </c>
      <c r="H5129" s="50">
        <f t="shared" si="80"/>
        <v>0</v>
      </c>
    </row>
    <row r="5130" spans="1:8" hidden="1">
      <c r="A5130" s="31" t="s">
        <v>2489</v>
      </c>
      <c r="B5130" s="31" t="s">
        <v>2650</v>
      </c>
      <c r="C5130" s="31" t="s">
        <v>2406</v>
      </c>
      <c r="D5130" s="47">
        <v>0.1121812779</v>
      </c>
      <c r="E5130" s="31" t="s">
        <v>2407</v>
      </c>
      <c r="F5130" s="35" t="str">
        <f>INDEX('Crosswalk Particulates'!$B:$B,MATCH('2017 EPA Data'!A5130,'Crosswalk Particulates'!$A:$A,0))</f>
        <v>industry-fuel-biomass</v>
      </c>
      <c r="G5130" s="39">
        <f>INDEX('Crosswalk Particulates'!$E:$E,MATCH('2017 EPA Data'!$B5130,'Crosswalk Particulates'!$D:$D,0))</f>
        <v>0</v>
      </c>
      <c r="H5130" s="50">
        <f t="shared" si="80"/>
        <v>0</v>
      </c>
    </row>
    <row r="5131" spans="1:8" hidden="1">
      <c r="A5131" s="31" t="s">
        <v>2474</v>
      </c>
      <c r="B5131" s="31" t="s">
        <v>2515</v>
      </c>
      <c r="C5131" s="31" t="s">
        <v>2406</v>
      </c>
      <c r="D5131" s="47">
        <v>0.11213165502341001</v>
      </c>
      <c r="E5131" s="31" t="s">
        <v>2407</v>
      </c>
      <c r="F5131" s="35" t="str">
        <f>INDEX('Crosswalk Particulates'!$B:$B,MATCH('2017 EPA Data'!A5131,'Crosswalk Particulates'!$A:$A,0))</f>
        <v>process-other-industry</v>
      </c>
      <c r="G5131" s="39">
        <f>INDEX('Crosswalk Particulates'!$E:$E,MATCH('2017 EPA Data'!$B5131,'Crosswalk Particulates'!$D:$D,0))</f>
        <v>0</v>
      </c>
      <c r="H5131" s="50">
        <f t="shared" si="80"/>
        <v>0</v>
      </c>
    </row>
    <row r="5132" spans="1:8" hidden="1">
      <c r="A5132" s="31" t="s">
        <v>2467</v>
      </c>
      <c r="B5132" s="31" t="s">
        <v>2650</v>
      </c>
      <c r="C5132" s="31" t="s">
        <v>2406</v>
      </c>
      <c r="D5132" s="47">
        <v>0.11164499999999999</v>
      </c>
      <c r="E5132" s="31" t="s">
        <v>2407</v>
      </c>
      <c r="F5132" s="35" t="str">
        <f>INDEX('Crosswalk Particulates'!$B:$B,MATCH('2017 EPA Data'!A5132,'Crosswalk Particulates'!$A:$A,0))</f>
        <v>process-chemicals-industry</v>
      </c>
      <c r="G5132" s="39">
        <f>INDEX('Crosswalk Particulates'!$E:$E,MATCH('2017 EPA Data'!$B5132,'Crosswalk Particulates'!$D:$D,0))</f>
        <v>0</v>
      </c>
      <c r="H5132" s="50">
        <f t="shared" si="80"/>
        <v>0</v>
      </c>
    </row>
    <row r="5133" spans="1:8" hidden="1">
      <c r="A5133" s="31" t="s">
        <v>2518</v>
      </c>
      <c r="B5133" s="31" t="s">
        <v>2732</v>
      </c>
      <c r="C5133" s="31" t="s">
        <v>2406</v>
      </c>
      <c r="D5133" s="47">
        <v>0.11102198200000001</v>
      </c>
      <c r="E5133" s="31" t="s">
        <v>2407</v>
      </c>
      <c r="F5133" s="35" t="str">
        <f>INDEX('Crosswalk Particulates'!$B:$B,MATCH('2017 EPA Data'!A5133,'Crosswalk Particulates'!$A:$A,0))</f>
        <v>industry-fuel-oil</v>
      </c>
      <c r="G5133" s="39">
        <f>INDEX('Crosswalk Particulates'!$E:$E,MATCH('2017 EPA Data'!$B5133,'Crosswalk Particulates'!$D:$D,0))</f>
        <v>0</v>
      </c>
      <c r="H5133" s="50">
        <f t="shared" si="80"/>
        <v>0</v>
      </c>
    </row>
    <row r="5134" spans="1:8" hidden="1">
      <c r="A5134" s="31" t="s">
        <v>2442</v>
      </c>
      <c r="B5134" s="31" t="s">
        <v>2640</v>
      </c>
      <c r="C5134" s="31" t="s">
        <v>2406</v>
      </c>
      <c r="D5134" s="47">
        <v>0.111</v>
      </c>
      <c r="E5134" s="31" t="s">
        <v>2407</v>
      </c>
      <c r="F5134" s="35" t="str">
        <f>INDEX('Crosswalk Particulates'!$B:$B,MATCH('2017 EPA Data'!A5134,'Crosswalk Particulates'!$A:$A,0))</f>
        <v>process-other-industry</v>
      </c>
      <c r="G5134" s="39">
        <f>INDEX('Crosswalk Particulates'!$E:$E,MATCH('2017 EPA Data'!$B5134,'Crosswalk Particulates'!$D:$D,0))</f>
        <v>0</v>
      </c>
      <c r="H5134" s="50">
        <f t="shared" si="80"/>
        <v>0</v>
      </c>
    </row>
    <row r="5135" spans="1:8" hidden="1">
      <c r="A5135" s="31" t="s">
        <v>2475</v>
      </c>
      <c r="B5135" s="31" t="s">
        <v>2614</v>
      </c>
      <c r="C5135" s="31" t="s">
        <v>2406</v>
      </c>
      <c r="D5135" s="47">
        <v>0.1102312</v>
      </c>
      <c r="E5135" s="31" t="s">
        <v>2407</v>
      </c>
      <c r="F5135" s="35" t="str">
        <f>INDEX('Crosswalk Particulates'!$B:$B,MATCH('2017 EPA Data'!A5135,'Crosswalk Particulates'!$A:$A,0))</f>
        <v>process-other-industry</v>
      </c>
      <c r="G5135" s="39">
        <f>INDEX('Crosswalk Particulates'!$E:$E,MATCH('2017 EPA Data'!$B5135,'Crosswalk Particulates'!$D:$D,0))</f>
        <v>0</v>
      </c>
      <c r="H5135" s="50">
        <f t="shared" si="80"/>
        <v>0</v>
      </c>
    </row>
    <row r="5136" spans="1:8" hidden="1">
      <c r="A5136" s="31" t="s">
        <v>2408</v>
      </c>
      <c r="B5136" s="31" t="s">
        <v>2704</v>
      </c>
      <c r="C5136" s="31" t="s">
        <v>2406</v>
      </c>
      <c r="D5136" s="47">
        <v>0.11</v>
      </c>
      <c r="E5136" s="31" t="s">
        <v>2407</v>
      </c>
      <c r="F5136" s="35" t="str">
        <f>INDEX('Crosswalk Particulates'!$B:$B,MATCH('2017 EPA Data'!A5136,'Crosswalk Particulates'!$A:$A,0))</f>
        <v>process-other-industry</v>
      </c>
      <c r="G5136" s="39">
        <f>INDEX('Crosswalk Particulates'!$E:$E,MATCH('2017 EPA Data'!$B5136,'Crosswalk Particulates'!$D:$D,0))</f>
        <v>0</v>
      </c>
      <c r="H5136" s="50">
        <f t="shared" si="80"/>
        <v>0</v>
      </c>
    </row>
    <row r="5137" spans="1:8" hidden="1">
      <c r="A5137" s="31" t="s">
        <v>2440</v>
      </c>
      <c r="B5137" s="31" t="s">
        <v>2477</v>
      </c>
      <c r="C5137" s="31" t="s">
        <v>2406</v>
      </c>
      <c r="D5137" s="47">
        <v>0.11</v>
      </c>
      <c r="E5137" s="31" t="s">
        <v>2407</v>
      </c>
      <c r="F5137" s="35" t="str">
        <f>INDEX('Crosswalk Particulates'!$B:$B,MATCH('2017 EPA Data'!A5137,'Crosswalk Particulates'!$A:$A,0))</f>
        <v>industry-fuel-natural gas</v>
      </c>
      <c r="G5137" s="39">
        <f>INDEX('Crosswalk Particulates'!$E:$E,MATCH('2017 EPA Data'!$B5137,'Crosswalk Particulates'!$D:$D,0))</f>
        <v>0</v>
      </c>
      <c r="H5137" s="50">
        <f t="shared" si="80"/>
        <v>0</v>
      </c>
    </row>
    <row r="5138" spans="1:8" hidden="1">
      <c r="A5138" s="31" t="s">
        <v>2442</v>
      </c>
      <c r="B5138" s="31" t="s">
        <v>2590</v>
      </c>
      <c r="C5138" s="31" t="s">
        <v>2406</v>
      </c>
      <c r="D5138" s="47">
        <v>0.107256</v>
      </c>
      <c r="E5138" s="31" t="s">
        <v>2407</v>
      </c>
      <c r="F5138" s="35" t="str">
        <f>INDEX('Crosswalk Particulates'!$B:$B,MATCH('2017 EPA Data'!A5138,'Crosswalk Particulates'!$A:$A,0))</f>
        <v>process-other-industry</v>
      </c>
      <c r="G5138" s="39">
        <f>INDEX('Crosswalk Particulates'!$E:$E,MATCH('2017 EPA Data'!$B5138,'Crosswalk Particulates'!$D:$D,0))</f>
        <v>0</v>
      </c>
      <c r="H5138" s="50">
        <f t="shared" si="80"/>
        <v>0</v>
      </c>
    </row>
    <row r="5139" spans="1:8" hidden="1">
      <c r="A5139" s="31" t="s">
        <v>2481</v>
      </c>
      <c r="B5139" s="31" t="s">
        <v>2752</v>
      </c>
      <c r="C5139" s="31" t="s">
        <v>2406</v>
      </c>
      <c r="D5139" s="47">
        <v>0.10509259999999999</v>
      </c>
      <c r="E5139" s="31" t="s">
        <v>2407</v>
      </c>
      <c r="F5139" s="35" t="str">
        <f>INDEX('Crosswalk Particulates'!$B:$B,MATCH('2017 EPA Data'!A5139,'Crosswalk Particulates'!$A:$A,0))</f>
        <v>process-ngps-industry</v>
      </c>
      <c r="G5139" s="39">
        <f>INDEX('Crosswalk Particulates'!$E:$E,MATCH('2017 EPA Data'!$B5139,'Crosswalk Particulates'!$D:$D,0))</f>
        <v>0</v>
      </c>
      <c r="H5139" s="50">
        <f t="shared" si="80"/>
        <v>0</v>
      </c>
    </row>
    <row r="5140" spans="1:8" hidden="1">
      <c r="A5140" s="31" t="s">
        <v>2484</v>
      </c>
      <c r="B5140" s="31" t="s">
        <v>2510</v>
      </c>
      <c r="C5140" s="31" t="s">
        <v>2406</v>
      </c>
      <c r="D5140" s="47">
        <v>0.10284004300000001</v>
      </c>
      <c r="E5140" s="31" t="s">
        <v>2407</v>
      </c>
      <c r="F5140" s="35" t="str">
        <f>INDEX('Crosswalk Particulates'!$B:$B,MATCH('2017 EPA Data'!A5140,'Crosswalk Particulates'!$A:$A,0))</f>
        <v>process-other-industry</v>
      </c>
      <c r="G5140" s="39">
        <f>INDEX('Crosswalk Particulates'!$E:$E,MATCH('2017 EPA Data'!$B5140,'Crosswalk Particulates'!$D:$D,0))</f>
        <v>0</v>
      </c>
      <c r="H5140" s="50">
        <f t="shared" si="80"/>
        <v>0</v>
      </c>
    </row>
    <row r="5141" spans="1:8" hidden="1">
      <c r="A5141" s="31" t="s">
        <v>2440</v>
      </c>
      <c r="B5141" s="31" t="s">
        <v>2645</v>
      </c>
      <c r="C5141" s="31" t="s">
        <v>2406</v>
      </c>
      <c r="D5141" s="47">
        <v>0.1013155</v>
      </c>
      <c r="E5141" s="31" t="s">
        <v>2407</v>
      </c>
      <c r="F5141" s="35" t="str">
        <f>INDEX('Crosswalk Particulates'!$B:$B,MATCH('2017 EPA Data'!A5141,'Crosswalk Particulates'!$A:$A,0))</f>
        <v>industry-fuel-natural gas</v>
      </c>
      <c r="G5141" s="39">
        <f>INDEX('Crosswalk Particulates'!$E:$E,MATCH('2017 EPA Data'!$B5141,'Crosswalk Particulates'!$D:$D,0))</f>
        <v>0</v>
      </c>
      <c r="H5141" s="50">
        <f t="shared" si="80"/>
        <v>0</v>
      </c>
    </row>
    <row r="5142" spans="1:8" hidden="1">
      <c r="A5142" s="31" t="s">
        <v>2473</v>
      </c>
      <c r="B5142" s="31" t="s">
        <v>2725</v>
      </c>
      <c r="C5142" s="31" t="s">
        <v>2406</v>
      </c>
      <c r="D5142" s="47">
        <v>0.10009532984</v>
      </c>
      <c r="E5142" s="31" t="s">
        <v>2407</v>
      </c>
      <c r="F5142" s="35" t="str">
        <f>INDEX('Crosswalk Particulates'!$B:$B,MATCH('2017 EPA Data'!A5142,'Crosswalk Particulates'!$A:$A,0))</f>
        <v>Electricity Sector</v>
      </c>
      <c r="G5142" s="39">
        <f>INDEX('Crosswalk Particulates'!$E:$E,MATCH('2017 EPA Data'!$B5142,'Crosswalk Particulates'!$D:$D,0))</f>
        <v>0</v>
      </c>
      <c r="H5142" s="50">
        <f t="shared" si="80"/>
        <v>0</v>
      </c>
    </row>
    <row r="5143" spans="1:8" hidden="1">
      <c r="A5143" s="31" t="s">
        <v>2581</v>
      </c>
      <c r="B5143" s="31" t="s">
        <v>2621</v>
      </c>
      <c r="D5143" s="47">
        <v>0.10003794251768899</v>
      </c>
      <c r="E5143" s="31" t="s">
        <v>2411</v>
      </c>
      <c r="F5143" s="35" t="str">
        <f>INDEX('Crosswalk Particulates'!$B:$B,MATCH('2017 EPA Data'!A5143,'Crosswalk Particulates'!$A:$A,0))</f>
        <v>Residential Buildings Sector</v>
      </c>
      <c r="G5143" s="39">
        <f>INDEX('Crosswalk Particulates'!$E:$E,MATCH('2017 EPA Data'!$B5143,'Crosswalk Particulates'!$D:$D,0))</f>
        <v>0</v>
      </c>
      <c r="H5143" s="50">
        <f t="shared" si="80"/>
        <v>90753.002801107679</v>
      </c>
    </row>
    <row r="5144" spans="1:8" hidden="1">
      <c r="A5144" s="31" t="s">
        <v>2436</v>
      </c>
      <c r="B5144" s="31" t="s">
        <v>2477</v>
      </c>
      <c r="C5144" s="31" t="s">
        <v>2406</v>
      </c>
      <c r="D5144" s="47">
        <v>0.1</v>
      </c>
      <c r="E5144" s="31" t="s">
        <v>2407</v>
      </c>
      <c r="F5144" s="35" t="str">
        <f>INDEX('Crosswalk Particulates'!$B:$B,MATCH('2017 EPA Data'!A5144,'Crosswalk Particulates'!$A:$A,0))</f>
        <v>process-other-industry</v>
      </c>
      <c r="G5144" s="39">
        <f>INDEX('Crosswalk Particulates'!$E:$E,MATCH('2017 EPA Data'!$B5144,'Crosswalk Particulates'!$D:$D,0))</f>
        <v>0</v>
      </c>
      <c r="H5144" s="50">
        <f t="shared" si="80"/>
        <v>0</v>
      </c>
    </row>
    <row r="5145" spans="1:8" hidden="1">
      <c r="A5145" s="31" t="s">
        <v>2471</v>
      </c>
      <c r="B5145" s="31" t="s">
        <v>2625</v>
      </c>
      <c r="C5145" s="31" t="s">
        <v>2406</v>
      </c>
      <c r="D5145" s="47">
        <v>0.1</v>
      </c>
      <c r="E5145" s="31" t="s">
        <v>2407</v>
      </c>
      <c r="F5145" s="35" t="str">
        <f>INDEX('Crosswalk Particulates'!$B:$B,MATCH('2017 EPA Data'!A5145,'Crosswalk Particulates'!$A:$A,0))</f>
        <v>Commercial Buildings Sector</v>
      </c>
      <c r="G5145" s="39">
        <f>INDEX('Crosswalk Particulates'!$E:$E,MATCH('2017 EPA Data'!$B5145,'Crosswalk Particulates'!$D:$D,0))</f>
        <v>0</v>
      </c>
      <c r="H5145" s="50">
        <f t="shared" si="80"/>
        <v>0</v>
      </c>
    </row>
    <row r="5146" spans="1:8" hidden="1">
      <c r="A5146" s="31" t="s">
        <v>2553</v>
      </c>
      <c r="B5146" s="31" t="s">
        <v>2607</v>
      </c>
      <c r="C5146" s="31" t="s">
        <v>2406</v>
      </c>
      <c r="D5146" s="47">
        <v>0.1</v>
      </c>
      <c r="E5146" s="31" t="s">
        <v>2407</v>
      </c>
      <c r="F5146" s="35" t="str">
        <f>INDEX('Crosswalk Particulates'!$B:$B,MATCH('2017 EPA Data'!A5146,'Crosswalk Particulates'!$A:$A,0))</f>
        <v>Commercial Buildings Sector</v>
      </c>
      <c r="G5146" s="39">
        <f>INDEX('Crosswalk Particulates'!$E:$E,MATCH('2017 EPA Data'!$B5146,'Crosswalk Particulates'!$D:$D,0))</f>
        <v>0</v>
      </c>
      <c r="H5146" s="50">
        <f t="shared" si="80"/>
        <v>0</v>
      </c>
    </row>
    <row r="5147" spans="1:8" hidden="1">
      <c r="A5147" s="31" t="s">
        <v>2538</v>
      </c>
      <c r="B5147" s="31" t="s">
        <v>2460</v>
      </c>
      <c r="C5147" s="31" t="s">
        <v>2406</v>
      </c>
      <c r="D5147" s="47">
        <v>0.1</v>
      </c>
      <c r="E5147" s="31" t="s">
        <v>2407</v>
      </c>
      <c r="F5147" s="35" t="str">
        <f>INDEX('Crosswalk Particulates'!$B:$B,MATCH('2017 EPA Data'!A5147,'Crosswalk Particulates'!$A:$A,0))</f>
        <v>Electricity Sector</v>
      </c>
      <c r="G5147" s="39">
        <f>INDEX('Crosswalk Particulates'!$E:$E,MATCH('2017 EPA Data'!$B5147,'Crosswalk Particulates'!$D:$D,0))</f>
        <v>0</v>
      </c>
      <c r="H5147" s="50">
        <f t="shared" si="80"/>
        <v>0</v>
      </c>
    </row>
    <row r="5148" spans="1:8" hidden="1">
      <c r="A5148" s="31" t="s">
        <v>2444</v>
      </c>
      <c r="B5148" s="31" t="s">
        <v>2642</v>
      </c>
      <c r="D5148" s="47">
        <v>9.8606554799999996E-2</v>
      </c>
      <c r="E5148" s="31" t="s">
        <v>2411</v>
      </c>
      <c r="F5148" s="35" t="str">
        <f>INDEX('Crosswalk Particulates'!$B:$B,MATCH('2017 EPA Data'!A5148,'Crosswalk Particulates'!$A:$A,0))</f>
        <v>process-other-industry</v>
      </c>
      <c r="G5148" s="39">
        <f>INDEX('Crosswalk Particulates'!$E:$E,MATCH('2017 EPA Data'!$B5148,'Crosswalk Particulates'!$D:$D,0))</f>
        <v>0</v>
      </c>
      <c r="H5148" s="50">
        <f t="shared" si="80"/>
        <v>89454.468162313686</v>
      </c>
    </row>
    <row r="5149" spans="1:8" hidden="1">
      <c r="A5149" s="31" t="s">
        <v>2474</v>
      </c>
      <c r="B5149" s="31" t="s">
        <v>2564</v>
      </c>
      <c r="C5149" s="31" t="s">
        <v>2406</v>
      </c>
      <c r="D5149" s="47">
        <v>9.7773065514500004E-2</v>
      </c>
      <c r="E5149" s="31" t="s">
        <v>2407</v>
      </c>
      <c r="F5149" s="35" t="str">
        <f>INDEX('Crosswalk Particulates'!$B:$B,MATCH('2017 EPA Data'!A5149,'Crosswalk Particulates'!$A:$A,0))</f>
        <v>process-other-industry</v>
      </c>
      <c r="G5149" s="39">
        <f>INDEX('Crosswalk Particulates'!$E:$E,MATCH('2017 EPA Data'!$B5149,'Crosswalk Particulates'!$D:$D,0))</f>
        <v>0</v>
      </c>
      <c r="H5149" s="50">
        <f t="shared" si="80"/>
        <v>0</v>
      </c>
    </row>
    <row r="5150" spans="1:8" hidden="1">
      <c r="A5150" s="31" t="s">
        <v>2508</v>
      </c>
      <c r="B5150" s="31" t="s">
        <v>2639</v>
      </c>
      <c r="C5150" s="31" t="s">
        <v>2406</v>
      </c>
      <c r="D5150" s="47">
        <v>9.7600000000000006E-2</v>
      </c>
      <c r="E5150" s="31" t="s">
        <v>2407</v>
      </c>
      <c r="F5150" s="35" t="str">
        <f>INDEX('Crosswalk Particulates'!$B:$B,MATCH('2017 EPA Data'!A5150,'Crosswalk Particulates'!$A:$A,0))</f>
        <v>process-iron and steel-industry</v>
      </c>
      <c r="G5150" s="39">
        <f>INDEX('Crosswalk Particulates'!$E:$E,MATCH('2017 EPA Data'!$B5150,'Crosswalk Particulates'!$D:$D,0))</f>
        <v>0</v>
      </c>
      <c r="H5150" s="50">
        <f t="shared" si="80"/>
        <v>0</v>
      </c>
    </row>
    <row r="5151" spans="1:8" hidden="1">
      <c r="A5151" s="31" t="s">
        <v>2612</v>
      </c>
      <c r="B5151" s="31" t="s">
        <v>2500</v>
      </c>
      <c r="C5151" s="31" t="s">
        <v>2406</v>
      </c>
      <c r="D5151" s="47">
        <v>9.6345973000000001E-2</v>
      </c>
      <c r="E5151" s="31" t="s">
        <v>2407</v>
      </c>
      <c r="F5151" s="35" t="str">
        <f>INDEX('Crosswalk Particulates'!$B:$B,MATCH('2017 EPA Data'!A5151,'Crosswalk Particulates'!$A:$A,0))</f>
        <v>Residential Buildings Sector</v>
      </c>
      <c r="G5151" s="39">
        <f>INDEX('Crosswalk Particulates'!$E:$E,MATCH('2017 EPA Data'!$B5151,'Crosswalk Particulates'!$D:$D,0))</f>
        <v>0</v>
      </c>
      <c r="H5151" s="50">
        <f t="shared" si="80"/>
        <v>0</v>
      </c>
    </row>
    <row r="5152" spans="1:8" hidden="1">
      <c r="A5152" s="31" t="s">
        <v>2467</v>
      </c>
      <c r="B5152" s="31" t="s">
        <v>2712</v>
      </c>
      <c r="C5152" s="31" t="s">
        <v>2406</v>
      </c>
      <c r="D5152" s="47">
        <v>9.6000000000000002E-2</v>
      </c>
      <c r="E5152" s="31" t="s">
        <v>2407</v>
      </c>
      <c r="F5152" s="35" t="str">
        <f>INDEX('Crosswalk Particulates'!$B:$B,MATCH('2017 EPA Data'!A5152,'Crosswalk Particulates'!$A:$A,0))</f>
        <v>process-chemicals-industry</v>
      </c>
      <c r="G5152" s="39">
        <f>INDEX('Crosswalk Particulates'!$E:$E,MATCH('2017 EPA Data'!$B5152,'Crosswalk Particulates'!$D:$D,0))</f>
        <v>0</v>
      </c>
      <c r="H5152" s="50">
        <f t="shared" si="80"/>
        <v>0</v>
      </c>
    </row>
    <row r="5153" spans="1:8" hidden="1">
      <c r="A5153" s="31" t="s">
        <v>2507</v>
      </c>
      <c r="B5153" s="31" t="s">
        <v>2548</v>
      </c>
      <c r="C5153" s="31" t="s">
        <v>2406</v>
      </c>
      <c r="D5153" s="47">
        <v>9.6000000000000002E-2</v>
      </c>
      <c r="E5153" s="31" t="s">
        <v>2407</v>
      </c>
      <c r="F5153" s="35" t="str">
        <f>INDEX('Crosswalk Particulates'!$B:$B,MATCH('2017 EPA Data'!A5153,'Crosswalk Particulates'!$A:$A,0))</f>
        <v>Other-EPA</v>
      </c>
      <c r="G5153" s="39">
        <f>INDEX('Crosswalk Particulates'!$E:$E,MATCH('2017 EPA Data'!$B5153,'Crosswalk Particulates'!$D:$D,0))</f>
        <v>0</v>
      </c>
      <c r="H5153" s="50">
        <f t="shared" si="80"/>
        <v>0</v>
      </c>
    </row>
    <row r="5154" spans="1:8" hidden="1">
      <c r="A5154" s="31" t="s">
        <v>2474</v>
      </c>
      <c r="B5154" s="31" t="s">
        <v>2539</v>
      </c>
      <c r="C5154" s="31" t="s">
        <v>2406</v>
      </c>
      <c r="D5154" s="47">
        <v>9.5712199999999997E-2</v>
      </c>
      <c r="E5154" s="31" t="s">
        <v>2407</v>
      </c>
      <c r="F5154" s="35" t="str">
        <f>INDEX('Crosswalk Particulates'!$B:$B,MATCH('2017 EPA Data'!A5154,'Crosswalk Particulates'!$A:$A,0))</f>
        <v>process-other-industry</v>
      </c>
      <c r="G5154" s="39">
        <f>INDEX('Crosswalk Particulates'!$E:$E,MATCH('2017 EPA Data'!$B5154,'Crosswalk Particulates'!$D:$D,0))</f>
        <v>0</v>
      </c>
      <c r="H5154" s="50">
        <f t="shared" si="80"/>
        <v>0</v>
      </c>
    </row>
    <row r="5155" spans="1:8" hidden="1">
      <c r="A5155" s="31" t="s">
        <v>2507</v>
      </c>
      <c r="B5155" s="31" t="s">
        <v>2605</v>
      </c>
      <c r="D5155" s="47">
        <v>9.51714443280825E-2</v>
      </c>
      <c r="E5155" s="31" t="s">
        <v>2411</v>
      </c>
      <c r="F5155" s="35" t="str">
        <f>INDEX('Crosswalk Particulates'!$B:$B,MATCH('2017 EPA Data'!A5155,'Crosswalk Particulates'!$A:$A,0))</f>
        <v>Other-EPA</v>
      </c>
      <c r="G5155" s="39" t="str">
        <f>INDEX('Crosswalk Particulates'!$E:$E,MATCH('2017 EPA Data'!$B5155,'Crosswalk Particulates'!$D:$D,0))</f>
        <v>BC</v>
      </c>
      <c r="H5155" s="50">
        <f t="shared" si="80"/>
        <v>86338.184655933917</v>
      </c>
    </row>
    <row r="5156" spans="1:8" hidden="1">
      <c r="A5156" s="31" t="s">
        <v>2536</v>
      </c>
      <c r="B5156" s="31" t="s">
        <v>2573</v>
      </c>
      <c r="C5156" s="31" t="s">
        <v>2406</v>
      </c>
      <c r="D5156" s="47">
        <v>9.4E-2</v>
      </c>
      <c r="E5156" s="31" t="s">
        <v>2407</v>
      </c>
      <c r="F5156" s="35" t="str">
        <f>INDEX('Crosswalk Particulates'!$B:$B,MATCH('2017 EPA Data'!A5156,'Crosswalk Particulates'!$A:$A,0))</f>
        <v>process-mining-industry</v>
      </c>
      <c r="G5156" s="39">
        <f>INDEX('Crosswalk Particulates'!$E:$E,MATCH('2017 EPA Data'!$B5156,'Crosswalk Particulates'!$D:$D,0))</f>
        <v>0</v>
      </c>
      <c r="H5156" s="50">
        <f t="shared" si="80"/>
        <v>0</v>
      </c>
    </row>
    <row r="5157" spans="1:8" hidden="1">
      <c r="A5157" s="31" t="s">
        <v>2489</v>
      </c>
      <c r="B5157" s="31" t="s">
        <v>2725</v>
      </c>
      <c r="C5157" s="31" t="s">
        <v>2406</v>
      </c>
      <c r="D5157" s="47">
        <v>9.3540997211600002E-2</v>
      </c>
      <c r="E5157" s="31" t="s">
        <v>2407</v>
      </c>
      <c r="F5157" s="35" t="str">
        <f>INDEX('Crosswalk Particulates'!$B:$B,MATCH('2017 EPA Data'!A5157,'Crosswalk Particulates'!$A:$A,0))</f>
        <v>industry-fuel-biomass</v>
      </c>
      <c r="G5157" s="39">
        <f>INDEX('Crosswalk Particulates'!$E:$E,MATCH('2017 EPA Data'!$B5157,'Crosswalk Particulates'!$D:$D,0))</f>
        <v>0</v>
      </c>
      <c r="H5157" s="50">
        <f t="shared" si="80"/>
        <v>0</v>
      </c>
    </row>
    <row r="5158" spans="1:8" hidden="1">
      <c r="A5158" s="31" t="s">
        <v>2435</v>
      </c>
      <c r="B5158" s="31" t="s">
        <v>2510</v>
      </c>
      <c r="C5158" s="31" t="s">
        <v>2406</v>
      </c>
      <c r="D5158" s="47">
        <v>9.3140000000000001E-2</v>
      </c>
      <c r="E5158" s="31" t="s">
        <v>2407</v>
      </c>
      <c r="F5158" s="35" t="str">
        <f>INDEX('Crosswalk Particulates'!$B:$B,MATCH('2017 EPA Data'!A5158,'Crosswalk Particulates'!$A:$A,0))</f>
        <v>process-other-industry</v>
      </c>
      <c r="G5158" s="39">
        <f>INDEX('Crosswalk Particulates'!$E:$E,MATCH('2017 EPA Data'!$B5158,'Crosswalk Particulates'!$D:$D,0))</f>
        <v>0</v>
      </c>
      <c r="H5158" s="50">
        <f t="shared" si="80"/>
        <v>0</v>
      </c>
    </row>
    <row r="5159" spans="1:8" hidden="1">
      <c r="A5159" s="31" t="s">
        <v>2484</v>
      </c>
      <c r="B5159" s="31" t="s">
        <v>2564</v>
      </c>
      <c r="C5159" s="31" t="s">
        <v>2406</v>
      </c>
      <c r="D5159" s="47">
        <v>9.1310022899999996E-2</v>
      </c>
      <c r="E5159" s="31" t="s">
        <v>2407</v>
      </c>
      <c r="F5159" s="35" t="str">
        <f>INDEX('Crosswalk Particulates'!$B:$B,MATCH('2017 EPA Data'!A5159,'Crosswalk Particulates'!$A:$A,0))</f>
        <v>process-other-industry</v>
      </c>
      <c r="G5159" s="39">
        <f>INDEX('Crosswalk Particulates'!$E:$E,MATCH('2017 EPA Data'!$B5159,'Crosswalk Particulates'!$D:$D,0))</f>
        <v>0</v>
      </c>
      <c r="H5159" s="50">
        <f t="shared" si="80"/>
        <v>0</v>
      </c>
    </row>
    <row r="5160" spans="1:8" hidden="1">
      <c r="A5160" s="31" t="s">
        <v>2475</v>
      </c>
      <c r="B5160" s="31" t="s">
        <v>2670</v>
      </c>
      <c r="C5160" s="31" t="s">
        <v>2406</v>
      </c>
      <c r="D5160" s="47">
        <v>9.0800000000000006E-2</v>
      </c>
      <c r="E5160" s="31" t="s">
        <v>2407</v>
      </c>
      <c r="F5160" s="35" t="str">
        <f>INDEX('Crosswalk Particulates'!$B:$B,MATCH('2017 EPA Data'!A5160,'Crosswalk Particulates'!$A:$A,0))</f>
        <v>process-other-industry</v>
      </c>
      <c r="G5160" s="39">
        <f>INDEX('Crosswalk Particulates'!$E:$E,MATCH('2017 EPA Data'!$B5160,'Crosswalk Particulates'!$D:$D,0))</f>
        <v>0</v>
      </c>
      <c r="H5160" s="50">
        <f t="shared" si="80"/>
        <v>0</v>
      </c>
    </row>
    <row r="5161" spans="1:8" hidden="1">
      <c r="A5161" s="31" t="s">
        <v>2475</v>
      </c>
      <c r="B5161" s="31" t="s">
        <v>2747</v>
      </c>
      <c r="C5161" s="31" t="s">
        <v>2406</v>
      </c>
      <c r="D5161" s="47">
        <v>9.0800000000000006E-2</v>
      </c>
      <c r="E5161" s="31" t="s">
        <v>2407</v>
      </c>
      <c r="F5161" s="35" t="str">
        <f>INDEX('Crosswalk Particulates'!$B:$B,MATCH('2017 EPA Data'!A5161,'Crosswalk Particulates'!$A:$A,0))</f>
        <v>process-other-industry</v>
      </c>
      <c r="G5161" s="39">
        <f>INDEX('Crosswalk Particulates'!$E:$E,MATCH('2017 EPA Data'!$B5161,'Crosswalk Particulates'!$D:$D,0))</f>
        <v>0</v>
      </c>
      <c r="H5161" s="50">
        <f t="shared" si="80"/>
        <v>0</v>
      </c>
    </row>
    <row r="5162" spans="1:8" hidden="1">
      <c r="A5162" s="31" t="s">
        <v>2475</v>
      </c>
      <c r="B5162" s="31" t="s">
        <v>2732</v>
      </c>
      <c r="C5162" s="31" t="s">
        <v>2406</v>
      </c>
      <c r="D5162" s="47">
        <v>9.0800000000000006E-2</v>
      </c>
      <c r="E5162" s="31" t="s">
        <v>2407</v>
      </c>
      <c r="F5162" s="35" t="str">
        <f>INDEX('Crosswalk Particulates'!$B:$B,MATCH('2017 EPA Data'!A5162,'Crosswalk Particulates'!$A:$A,0))</f>
        <v>process-other-industry</v>
      </c>
      <c r="G5162" s="39">
        <f>INDEX('Crosswalk Particulates'!$E:$E,MATCH('2017 EPA Data'!$B5162,'Crosswalk Particulates'!$D:$D,0))</f>
        <v>0</v>
      </c>
      <c r="H5162" s="50">
        <f t="shared" si="80"/>
        <v>0</v>
      </c>
    </row>
    <row r="5163" spans="1:8" hidden="1">
      <c r="A5163" s="31" t="s">
        <v>2475</v>
      </c>
      <c r="B5163" s="31" t="s">
        <v>2750</v>
      </c>
      <c r="C5163" s="31" t="s">
        <v>2406</v>
      </c>
      <c r="D5163" s="47">
        <v>9.0800000000000006E-2</v>
      </c>
      <c r="E5163" s="31" t="s">
        <v>2407</v>
      </c>
      <c r="F5163" s="35" t="str">
        <f>INDEX('Crosswalk Particulates'!$B:$B,MATCH('2017 EPA Data'!A5163,'Crosswalk Particulates'!$A:$A,0))</f>
        <v>process-other-industry</v>
      </c>
      <c r="G5163" s="39">
        <f>INDEX('Crosswalk Particulates'!$E:$E,MATCH('2017 EPA Data'!$B5163,'Crosswalk Particulates'!$D:$D,0))</f>
        <v>0</v>
      </c>
      <c r="H5163" s="50">
        <f t="shared" si="80"/>
        <v>0</v>
      </c>
    </row>
    <row r="5164" spans="1:8" hidden="1">
      <c r="A5164" s="31" t="s">
        <v>2475</v>
      </c>
      <c r="B5164" s="31" t="s">
        <v>2686</v>
      </c>
      <c r="C5164" s="31" t="s">
        <v>2406</v>
      </c>
      <c r="D5164" s="47">
        <v>9.0800000000000006E-2</v>
      </c>
      <c r="E5164" s="31" t="s">
        <v>2407</v>
      </c>
      <c r="F5164" s="35" t="str">
        <f>INDEX('Crosswalk Particulates'!$B:$B,MATCH('2017 EPA Data'!A5164,'Crosswalk Particulates'!$A:$A,0))</f>
        <v>process-other-industry</v>
      </c>
      <c r="G5164" s="39">
        <f>INDEX('Crosswalk Particulates'!$E:$E,MATCH('2017 EPA Data'!$B5164,'Crosswalk Particulates'!$D:$D,0))</f>
        <v>0</v>
      </c>
      <c r="H5164" s="50">
        <f t="shared" si="80"/>
        <v>0</v>
      </c>
    </row>
    <row r="5165" spans="1:8" hidden="1">
      <c r="A5165" s="31" t="s">
        <v>2475</v>
      </c>
      <c r="B5165" s="31" t="s">
        <v>2753</v>
      </c>
      <c r="C5165" s="31" t="s">
        <v>2406</v>
      </c>
      <c r="D5165" s="47">
        <v>9.0800000000000006E-2</v>
      </c>
      <c r="E5165" s="31" t="s">
        <v>2407</v>
      </c>
      <c r="F5165" s="35" t="str">
        <f>INDEX('Crosswalk Particulates'!$B:$B,MATCH('2017 EPA Data'!A5165,'Crosswalk Particulates'!$A:$A,0))</f>
        <v>process-other-industry</v>
      </c>
      <c r="G5165" s="39">
        <f>INDEX('Crosswalk Particulates'!$E:$E,MATCH('2017 EPA Data'!$B5165,'Crosswalk Particulates'!$D:$D,0))</f>
        <v>0</v>
      </c>
      <c r="H5165" s="50">
        <f t="shared" si="80"/>
        <v>0</v>
      </c>
    </row>
    <row r="5166" spans="1:8" hidden="1">
      <c r="A5166" s="31" t="s">
        <v>2475</v>
      </c>
      <c r="B5166" s="31" t="s">
        <v>2754</v>
      </c>
      <c r="C5166" s="31" t="s">
        <v>2406</v>
      </c>
      <c r="D5166" s="47">
        <v>9.0800000000000006E-2</v>
      </c>
      <c r="E5166" s="31" t="s">
        <v>2407</v>
      </c>
      <c r="F5166" s="35" t="str">
        <f>INDEX('Crosswalk Particulates'!$B:$B,MATCH('2017 EPA Data'!A5166,'Crosswalk Particulates'!$A:$A,0))</f>
        <v>process-other-industry</v>
      </c>
      <c r="G5166" s="39">
        <f>INDEX('Crosswalk Particulates'!$E:$E,MATCH('2017 EPA Data'!$B5166,'Crosswalk Particulates'!$D:$D,0))</f>
        <v>0</v>
      </c>
      <c r="H5166" s="50">
        <f t="shared" si="80"/>
        <v>0</v>
      </c>
    </row>
    <row r="5167" spans="1:8" hidden="1">
      <c r="A5167" s="31" t="s">
        <v>2475</v>
      </c>
      <c r="B5167" s="31" t="s">
        <v>2752</v>
      </c>
      <c r="C5167" s="31" t="s">
        <v>2406</v>
      </c>
      <c r="D5167" s="47">
        <v>9.0800000000000006E-2</v>
      </c>
      <c r="E5167" s="31" t="s">
        <v>2407</v>
      </c>
      <c r="F5167" s="35" t="str">
        <f>INDEX('Crosswalk Particulates'!$B:$B,MATCH('2017 EPA Data'!A5167,'Crosswalk Particulates'!$A:$A,0))</f>
        <v>process-other-industry</v>
      </c>
      <c r="G5167" s="39">
        <f>INDEX('Crosswalk Particulates'!$E:$E,MATCH('2017 EPA Data'!$B5167,'Crosswalk Particulates'!$D:$D,0))</f>
        <v>0</v>
      </c>
      <c r="H5167" s="50">
        <f t="shared" si="80"/>
        <v>0</v>
      </c>
    </row>
    <row r="5168" spans="1:8" hidden="1">
      <c r="A5168" s="31" t="s">
        <v>2475</v>
      </c>
      <c r="B5168" s="31" t="s">
        <v>2755</v>
      </c>
      <c r="C5168" s="31" t="s">
        <v>2406</v>
      </c>
      <c r="D5168" s="47">
        <v>9.0800000000000006E-2</v>
      </c>
      <c r="E5168" s="31" t="s">
        <v>2407</v>
      </c>
      <c r="F5168" s="35" t="str">
        <f>INDEX('Crosswalk Particulates'!$B:$B,MATCH('2017 EPA Data'!A5168,'Crosswalk Particulates'!$A:$A,0))</f>
        <v>process-other-industry</v>
      </c>
      <c r="G5168" s="39">
        <f>INDEX('Crosswalk Particulates'!$E:$E,MATCH('2017 EPA Data'!$B5168,'Crosswalk Particulates'!$D:$D,0))</f>
        <v>0</v>
      </c>
      <c r="H5168" s="50">
        <f t="shared" si="80"/>
        <v>0</v>
      </c>
    </row>
    <row r="5169" spans="1:8" hidden="1">
      <c r="A5169" s="31" t="s">
        <v>2475</v>
      </c>
      <c r="B5169" s="31" t="s">
        <v>2716</v>
      </c>
      <c r="C5169" s="31" t="s">
        <v>2406</v>
      </c>
      <c r="D5169" s="47">
        <v>9.0800000000000006E-2</v>
      </c>
      <c r="E5169" s="31" t="s">
        <v>2407</v>
      </c>
      <c r="F5169" s="35" t="str">
        <f>INDEX('Crosswalk Particulates'!$B:$B,MATCH('2017 EPA Data'!A5169,'Crosswalk Particulates'!$A:$A,0))</f>
        <v>process-other-industry</v>
      </c>
      <c r="G5169" s="39">
        <f>INDEX('Crosswalk Particulates'!$E:$E,MATCH('2017 EPA Data'!$B5169,'Crosswalk Particulates'!$D:$D,0))</f>
        <v>0</v>
      </c>
      <c r="H5169" s="50">
        <f t="shared" si="80"/>
        <v>0</v>
      </c>
    </row>
    <row r="5170" spans="1:8" hidden="1">
      <c r="A5170" s="31" t="s">
        <v>2475</v>
      </c>
      <c r="B5170" s="31" t="s">
        <v>2738</v>
      </c>
      <c r="C5170" s="31" t="s">
        <v>2406</v>
      </c>
      <c r="D5170" s="47">
        <v>9.0800000000000006E-2</v>
      </c>
      <c r="E5170" s="31" t="s">
        <v>2407</v>
      </c>
      <c r="F5170" s="35" t="str">
        <f>INDEX('Crosswalk Particulates'!$B:$B,MATCH('2017 EPA Data'!A5170,'Crosswalk Particulates'!$A:$A,0))</f>
        <v>process-other-industry</v>
      </c>
      <c r="G5170" s="39">
        <f>INDEX('Crosswalk Particulates'!$E:$E,MATCH('2017 EPA Data'!$B5170,'Crosswalk Particulates'!$D:$D,0))</f>
        <v>0</v>
      </c>
      <c r="H5170" s="50">
        <f t="shared" si="80"/>
        <v>0</v>
      </c>
    </row>
    <row r="5171" spans="1:8" hidden="1">
      <c r="A5171" s="31" t="s">
        <v>2553</v>
      </c>
      <c r="B5171" s="31" t="s">
        <v>2729</v>
      </c>
      <c r="C5171" s="31" t="s">
        <v>2406</v>
      </c>
      <c r="D5171" s="47">
        <v>0.09</v>
      </c>
      <c r="E5171" s="31" t="s">
        <v>2407</v>
      </c>
      <c r="F5171" s="35" t="str">
        <f>INDEX('Crosswalk Particulates'!$B:$B,MATCH('2017 EPA Data'!A5171,'Crosswalk Particulates'!$A:$A,0))</f>
        <v>Commercial Buildings Sector</v>
      </c>
      <c r="G5171" s="39">
        <f>INDEX('Crosswalk Particulates'!$E:$E,MATCH('2017 EPA Data'!$B5171,'Crosswalk Particulates'!$D:$D,0))</f>
        <v>0</v>
      </c>
      <c r="H5171" s="50">
        <f t="shared" si="80"/>
        <v>0</v>
      </c>
    </row>
    <row r="5172" spans="1:8" hidden="1">
      <c r="A5172" s="31" t="s">
        <v>2481</v>
      </c>
      <c r="B5172" s="31" t="s">
        <v>2732</v>
      </c>
      <c r="C5172" s="31" t="s">
        <v>2406</v>
      </c>
      <c r="D5172" s="47">
        <v>8.9356599999999994E-2</v>
      </c>
      <c r="E5172" s="31" t="s">
        <v>2407</v>
      </c>
      <c r="F5172" s="35" t="str">
        <f>INDEX('Crosswalk Particulates'!$B:$B,MATCH('2017 EPA Data'!A5172,'Crosswalk Particulates'!$A:$A,0))</f>
        <v>process-ngps-industry</v>
      </c>
      <c r="G5172" s="39">
        <f>INDEX('Crosswalk Particulates'!$E:$E,MATCH('2017 EPA Data'!$B5172,'Crosswalk Particulates'!$D:$D,0))</f>
        <v>0</v>
      </c>
      <c r="H5172" s="50">
        <f t="shared" si="80"/>
        <v>0</v>
      </c>
    </row>
    <row r="5173" spans="1:8" hidden="1">
      <c r="A5173" s="31" t="s">
        <v>2518</v>
      </c>
      <c r="B5173" s="31" t="s">
        <v>2639</v>
      </c>
      <c r="C5173" s="31" t="s">
        <v>2406</v>
      </c>
      <c r="D5173" s="47">
        <v>8.8700000000000001E-2</v>
      </c>
      <c r="E5173" s="31" t="s">
        <v>2407</v>
      </c>
      <c r="F5173" s="35" t="str">
        <f>INDEX('Crosswalk Particulates'!$B:$B,MATCH('2017 EPA Data'!A5173,'Crosswalk Particulates'!$A:$A,0))</f>
        <v>industry-fuel-oil</v>
      </c>
      <c r="G5173" s="39">
        <f>INDEX('Crosswalk Particulates'!$E:$E,MATCH('2017 EPA Data'!$B5173,'Crosswalk Particulates'!$D:$D,0))</f>
        <v>0</v>
      </c>
      <c r="H5173" s="50">
        <f t="shared" si="80"/>
        <v>0</v>
      </c>
    </row>
    <row r="5174" spans="1:8" hidden="1">
      <c r="A5174" s="31" t="s">
        <v>2485</v>
      </c>
      <c r="B5174" s="31" t="s">
        <v>2663</v>
      </c>
      <c r="C5174" s="31" t="s">
        <v>2406</v>
      </c>
      <c r="D5174" s="47">
        <v>8.8690000000000005E-2</v>
      </c>
      <c r="E5174" s="31" t="s">
        <v>2407</v>
      </c>
      <c r="F5174" s="35" t="str">
        <f>INDEX('Crosswalk Particulates'!$B:$B,MATCH('2017 EPA Data'!A5174,'Crosswalk Particulates'!$A:$A,0))</f>
        <v>industry-fuel-coal</v>
      </c>
      <c r="G5174" s="39">
        <f>INDEX('Crosswalk Particulates'!$E:$E,MATCH('2017 EPA Data'!$B5174,'Crosswalk Particulates'!$D:$D,0))</f>
        <v>0</v>
      </c>
      <c r="H5174" s="50">
        <f t="shared" si="80"/>
        <v>0</v>
      </c>
    </row>
    <row r="5175" spans="1:8" hidden="1">
      <c r="A5175" s="31" t="s">
        <v>2435</v>
      </c>
      <c r="B5175" s="31" t="s">
        <v>2642</v>
      </c>
      <c r="D5175" s="47">
        <v>8.8668375309679998E-2</v>
      </c>
      <c r="E5175" s="31" t="s">
        <v>2411</v>
      </c>
      <c r="F5175" s="35" t="str">
        <f>INDEX('Crosswalk Particulates'!$B:$B,MATCH('2017 EPA Data'!A5175,'Crosswalk Particulates'!$A:$A,0))</f>
        <v>process-other-industry</v>
      </c>
      <c r="G5175" s="39">
        <f>INDEX('Crosswalk Particulates'!$E:$E,MATCH('2017 EPA Data'!$B5175,'Crosswalk Particulates'!$D:$D,0))</f>
        <v>0</v>
      </c>
      <c r="H5175" s="50">
        <f t="shared" si="80"/>
        <v>80438.692663297988</v>
      </c>
    </row>
    <row r="5176" spans="1:8" hidden="1">
      <c r="A5176" s="31" t="s">
        <v>2508</v>
      </c>
      <c r="B5176" s="31" t="s">
        <v>2680</v>
      </c>
      <c r="C5176" s="31" t="s">
        <v>2406</v>
      </c>
      <c r="D5176" s="47">
        <v>8.7999999999999995E-2</v>
      </c>
      <c r="E5176" s="31" t="s">
        <v>2407</v>
      </c>
      <c r="F5176" s="35" t="str">
        <f>INDEX('Crosswalk Particulates'!$B:$B,MATCH('2017 EPA Data'!A5176,'Crosswalk Particulates'!$A:$A,0))</f>
        <v>process-iron and steel-industry</v>
      </c>
      <c r="G5176" s="39">
        <f>INDEX('Crosswalk Particulates'!$E:$E,MATCH('2017 EPA Data'!$B5176,'Crosswalk Particulates'!$D:$D,0))</f>
        <v>0</v>
      </c>
      <c r="H5176" s="50">
        <f t="shared" si="80"/>
        <v>0</v>
      </c>
    </row>
    <row r="5177" spans="1:8" hidden="1">
      <c r="A5177" s="31" t="s">
        <v>2419</v>
      </c>
      <c r="B5177" s="31" t="s">
        <v>2528</v>
      </c>
      <c r="C5177" s="31" t="s">
        <v>2406</v>
      </c>
      <c r="D5177" s="47">
        <v>8.6385475525383296E-2</v>
      </c>
      <c r="E5177" s="31" t="s">
        <v>2407</v>
      </c>
      <c r="F5177" s="35" t="str">
        <f>INDEX('Crosswalk Particulates'!$B:$B,MATCH('2017 EPA Data'!A5177,'Crosswalk Particulates'!$A:$A,0))</f>
        <v>process-other-industry</v>
      </c>
      <c r="G5177" s="39">
        <f>INDEX('Crosswalk Particulates'!$E:$E,MATCH('2017 EPA Data'!$B5177,'Crosswalk Particulates'!$D:$D,0))</f>
        <v>0</v>
      </c>
      <c r="H5177" s="50">
        <f t="shared" si="80"/>
        <v>0</v>
      </c>
    </row>
    <row r="5178" spans="1:8" hidden="1">
      <c r="A5178" s="31" t="s">
        <v>2484</v>
      </c>
      <c r="B5178" s="31" t="s">
        <v>2640</v>
      </c>
      <c r="C5178" s="31" t="s">
        <v>2406</v>
      </c>
      <c r="D5178" s="47">
        <v>8.6132394636245099E-2</v>
      </c>
      <c r="E5178" s="31" t="s">
        <v>2407</v>
      </c>
      <c r="F5178" s="35" t="str">
        <f>INDEX('Crosswalk Particulates'!$B:$B,MATCH('2017 EPA Data'!A5178,'Crosswalk Particulates'!$A:$A,0))</f>
        <v>process-other-industry</v>
      </c>
      <c r="G5178" s="39">
        <f>INDEX('Crosswalk Particulates'!$E:$E,MATCH('2017 EPA Data'!$B5178,'Crosswalk Particulates'!$D:$D,0))</f>
        <v>0</v>
      </c>
      <c r="H5178" s="50">
        <f t="shared" si="80"/>
        <v>0</v>
      </c>
    </row>
    <row r="5179" spans="1:8" hidden="1">
      <c r="A5179" s="31" t="s">
        <v>2544</v>
      </c>
      <c r="B5179" s="31" t="s">
        <v>2503</v>
      </c>
      <c r="C5179" s="31" t="s">
        <v>2406</v>
      </c>
      <c r="D5179" s="47">
        <v>8.5532599993439998E-2</v>
      </c>
      <c r="E5179" s="31" t="s">
        <v>2407</v>
      </c>
      <c r="F5179" s="35" t="str">
        <f>INDEX('Crosswalk Particulates'!$B:$B,MATCH('2017 EPA Data'!A5179,'Crosswalk Particulates'!$A:$A,0))</f>
        <v>Commercial Buildings Sector</v>
      </c>
      <c r="G5179" s="39">
        <f>INDEX('Crosswalk Particulates'!$E:$E,MATCH('2017 EPA Data'!$B5179,'Crosswalk Particulates'!$D:$D,0))</f>
        <v>0</v>
      </c>
      <c r="H5179" s="50">
        <f t="shared" si="80"/>
        <v>0</v>
      </c>
    </row>
    <row r="5180" spans="1:8" hidden="1">
      <c r="A5180" s="31" t="s">
        <v>2473</v>
      </c>
      <c r="B5180" s="31" t="s">
        <v>2540</v>
      </c>
      <c r="C5180" s="31" t="s">
        <v>2406</v>
      </c>
      <c r="D5180" s="47">
        <v>8.5286670078215998E-2</v>
      </c>
      <c r="E5180" s="31" t="s">
        <v>2407</v>
      </c>
      <c r="F5180" s="35" t="str">
        <f>INDEX('Crosswalk Particulates'!$B:$B,MATCH('2017 EPA Data'!A5180,'Crosswalk Particulates'!$A:$A,0))</f>
        <v>Electricity Sector</v>
      </c>
      <c r="G5180" s="39">
        <f>INDEX('Crosswalk Particulates'!$E:$E,MATCH('2017 EPA Data'!$B5180,'Crosswalk Particulates'!$D:$D,0))</f>
        <v>0</v>
      </c>
      <c r="H5180" s="50">
        <f t="shared" si="80"/>
        <v>0</v>
      </c>
    </row>
    <row r="5181" spans="1:8" hidden="1">
      <c r="A5181" s="31" t="s">
        <v>2497</v>
      </c>
      <c r="B5181" s="31" t="s">
        <v>2502</v>
      </c>
      <c r="C5181" s="31" t="s">
        <v>2406</v>
      </c>
      <c r="D5181" s="47">
        <v>8.4400000000000003E-2</v>
      </c>
      <c r="E5181" s="31" t="s">
        <v>2407</v>
      </c>
      <c r="F5181" s="35" t="str">
        <f>INDEX('Crosswalk Particulates'!$B:$B,MATCH('2017 EPA Data'!A5181,'Crosswalk Particulates'!$A:$A,0))</f>
        <v>Electricity Sector</v>
      </c>
      <c r="G5181" s="39">
        <f>INDEX('Crosswalk Particulates'!$E:$E,MATCH('2017 EPA Data'!$B5181,'Crosswalk Particulates'!$D:$D,0))</f>
        <v>0</v>
      </c>
      <c r="H5181" s="50">
        <f t="shared" si="80"/>
        <v>0</v>
      </c>
    </row>
    <row r="5182" spans="1:8" hidden="1">
      <c r="A5182" s="31" t="s">
        <v>2467</v>
      </c>
      <c r="B5182" s="31" t="s">
        <v>2660</v>
      </c>
      <c r="C5182" s="31" t="s">
        <v>2406</v>
      </c>
      <c r="D5182" s="47">
        <v>8.2780000000000006E-2</v>
      </c>
      <c r="E5182" s="31" t="s">
        <v>2407</v>
      </c>
      <c r="F5182" s="35" t="str">
        <f>INDEX('Crosswalk Particulates'!$B:$B,MATCH('2017 EPA Data'!A5182,'Crosswalk Particulates'!$A:$A,0))</f>
        <v>process-chemicals-industry</v>
      </c>
      <c r="G5182" s="39">
        <f>INDEX('Crosswalk Particulates'!$E:$E,MATCH('2017 EPA Data'!$B5182,'Crosswalk Particulates'!$D:$D,0))</f>
        <v>0</v>
      </c>
      <c r="H5182" s="50">
        <f t="shared" si="80"/>
        <v>0</v>
      </c>
    </row>
    <row r="5183" spans="1:8" hidden="1">
      <c r="A5183" s="31" t="s">
        <v>2544</v>
      </c>
      <c r="B5183" s="31" t="s">
        <v>2584</v>
      </c>
      <c r="C5183" s="31" t="s">
        <v>2406</v>
      </c>
      <c r="D5183" s="47">
        <v>8.2378197635150002E-2</v>
      </c>
      <c r="E5183" s="31" t="s">
        <v>2407</v>
      </c>
      <c r="F5183" s="35" t="str">
        <f>INDEX('Crosswalk Particulates'!$B:$B,MATCH('2017 EPA Data'!A5183,'Crosswalk Particulates'!$A:$A,0))</f>
        <v>Commercial Buildings Sector</v>
      </c>
      <c r="G5183" s="39">
        <f>INDEX('Crosswalk Particulates'!$E:$E,MATCH('2017 EPA Data'!$B5183,'Crosswalk Particulates'!$D:$D,0))</f>
        <v>0</v>
      </c>
      <c r="H5183" s="50">
        <f t="shared" si="80"/>
        <v>0</v>
      </c>
    </row>
    <row r="5184" spans="1:8" hidden="1">
      <c r="A5184" s="31" t="s">
        <v>2521</v>
      </c>
      <c r="B5184" s="31" t="s">
        <v>2532</v>
      </c>
      <c r="C5184" s="31" t="s">
        <v>2406</v>
      </c>
      <c r="D5184" s="47">
        <v>8.1539821739819995E-2</v>
      </c>
      <c r="E5184" s="31" t="s">
        <v>2407</v>
      </c>
      <c r="F5184" s="35" t="str">
        <f>INDEX('Crosswalk Particulates'!$B:$B,MATCH('2017 EPA Data'!A5184,'Crosswalk Particulates'!$A:$A,0))</f>
        <v>industry-fuel-other</v>
      </c>
      <c r="G5184" s="39">
        <f>INDEX('Crosswalk Particulates'!$E:$E,MATCH('2017 EPA Data'!$B5184,'Crosswalk Particulates'!$D:$D,0))</f>
        <v>0</v>
      </c>
      <c r="H5184" s="50">
        <f t="shared" si="80"/>
        <v>0</v>
      </c>
    </row>
    <row r="5185" spans="1:8" hidden="1">
      <c r="A5185" s="31" t="s">
        <v>2484</v>
      </c>
      <c r="B5185" s="31" t="s">
        <v>2500</v>
      </c>
      <c r="C5185" s="31" t="s">
        <v>2406</v>
      </c>
      <c r="D5185" s="47">
        <v>8.0699999999999994E-2</v>
      </c>
      <c r="E5185" s="31" t="s">
        <v>2407</v>
      </c>
      <c r="F5185" s="35" t="str">
        <f>INDEX('Crosswalk Particulates'!$B:$B,MATCH('2017 EPA Data'!A5185,'Crosswalk Particulates'!$A:$A,0))</f>
        <v>process-other-industry</v>
      </c>
      <c r="G5185" s="39">
        <f>INDEX('Crosswalk Particulates'!$E:$E,MATCH('2017 EPA Data'!$B5185,'Crosswalk Particulates'!$D:$D,0))</f>
        <v>0</v>
      </c>
      <c r="H5185" s="50">
        <f t="shared" si="80"/>
        <v>0</v>
      </c>
    </row>
    <row r="5186" spans="1:8" hidden="1">
      <c r="A5186" s="31" t="s">
        <v>2521</v>
      </c>
      <c r="B5186" s="31" t="s">
        <v>2630</v>
      </c>
      <c r="C5186" s="31" t="s">
        <v>2406</v>
      </c>
      <c r="D5186" s="47">
        <v>8.0399999999999999E-2</v>
      </c>
      <c r="E5186" s="31" t="s">
        <v>2407</v>
      </c>
      <c r="F5186" s="35" t="str">
        <f>INDEX('Crosswalk Particulates'!$B:$B,MATCH('2017 EPA Data'!A5186,'Crosswalk Particulates'!$A:$A,0))</f>
        <v>industry-fuel-other</v>
      </c>
      <c r="G5186" s="39">
        <f>INDEX('Crosswalk Particulates'!$E:$E,MATCH('2017 EPA Data'!$B5186,'Crosswalk Particulates'!$D:$D,0))</f>
        <v>0</v>
      </c>
      <c r="H5186" s="50">
        <f t="shared" si="80"/>
        <v>0</v>
      </c>
    </row>
    <row r="5187" spans="1:8" hidden="1">
      <c r="A5187" s="31" t="s">
        <v>2442</v>
      </c>
      <c r="B5187" s="31" t="s">
        <v>2545</v>
      </c>
      <c r="C5187" s="31" t="s">
        <v>2406</v>
      </c>
      <c r="D5187" s="47">
        <v>0.08</v>
      </c>
      <c r="E5187" s="31" t="s">
        <v>2407</v>
      </c>
      <c r="F5187" s="35" t="str">
        <f>INDEX('Crosswalk Particulates'!$B:$B,MATCH('2017 EPA Data'!A5187,'Crosswalk Particulates'!$A:$A,0))</f>
        <v>process-other-industry</v>
      </c>
      <c r="G5187" s="39">
        <f>INDEX('Crosswalk Particulates'!$E:$E,MATCH('2017 EPA Data'!$B5187,'Crosswalk Particulates'!$D:$D,0))</f>
        <v>0</v>
      </c>
      <c r="H5187" s="50">
        <f t="shared" si="80"/>
        <v>0</v>
      </c>
    </row>
    <row r="5188" spans="1:8" hidden="1">
      <c r="A5188" s="31" t="s">
        <v>2484</v>
      </c>
      <c r="B5188" s="31" t="s">
        <v>2517</v>
      </c>
      <c r="C5188" s="31" t="s">
        <v>2406</v>
      </c>
      <c r="D5188" s="47">
        <v>7.98200258E-2</v>
      </c>
      <c r="E5188" s="31" t="s">
        <v>2407</v>
      </c>
      <c r="F5188" s="35" t="str">
        <f>INDEX('Crosswalk Particulates'!$B:$B,MATCH('2017 EPA Data'!A5188,'Crosswalk Particulates'!$A:$A,0))</f>
        <v>process-other-industry</v>
      </c>
      <c r="G5188" s="39">
        <f>INDEX('Crosswalk Particulates'!$E:$E,MATCH('2017 EPA Data'!$B5188,'Crosswalk Particulates'!$D:$D,0))</f>
        <v>0</v>
      </c>
      <c r="H5188" s="50">
        <f t="shared" ref="H5188:H5251" si="81">IF(E5188="TON",D5188/metricton_to_shortton,0)*10^6</f>
        <v>0</v>
      </c>
    </row>
    <row r="5189" spans="1:8" hidden="1">
      <c r="A5189" s="31" t="s">
        <v>2474</v>
      </c>
      <c r="B5189" s="31" t="s">
        <v>2525</v>
      </c>
      <c r="C5189" s="31" t="s">
        <v>2406</v>
      </c>
      <c r="D5189" s="47">
        <v>7.8991328424882101E-2</v>
      </c>
      <c r="E5189" s="31" t="s">
        <v>2407</v>
      </c>
      <c r="F5189" s="35" t="str">
        <f>INDEX('Crosswalk Particulates'!$B:$B,MATCH('2017 EPA Data'!A5189,'Crosswalk Particulates'!$A:$A,0))</f>
        <v>process-other-industry</v>
      </c>
      <c r="G5189" s="39">
        <f>INDEX('Crosswalk Particulates'!$E:$E,MATCH('2017 EPA Data'!$B5189,'Crosswalk Particulates'!$D:$D,0))</f>
        <v>0</v>
      </c>
      <c r="H5189" s="50">
        <f t="shared" si="81"/>
        <v>0</v>
      </c>
    </row>
    <row r="5190" spans="1:8" hidden="1">
      <c r="A5190" s="31" t="s">
        <v>2518</v>
      </c>
      <c r="B5190" s="31" t="s">
        <v>2524</v>
      </c>
      <c r="C5190" s="31" t="s">
        <v>2406</v>
      </c>
      <c r="D5190" s="47">
        <v>7.8882342701079605E-2</v>
      </c>
      <c r="E5190" s="31" t="s">
        <v>2407</v>
      </c>
      <c r="F5190" s="35" t="str">
        <f>INDEX('Crosswalk Particulates'!$B:$B,MATCH('2017 EPA Data'!A5190,'Crosswalk Particulates'!$A:$A,0))</f>
        <v>industry-fuel-oil</v>
      </c>
      <c r="G5190" s="39">
        <f>INDEX('Crosswalk Particulates'!$E:$E,MATCH('2017 EPA Data'!$B5190,'Crosswalk Particulates'!$D:$D,0))</f>
        <v>0</v>
      </c>
      <c r="H5190" s="50">
        <f t="shared" si="81"/>
        <v>0</v>
      </c>
    </row>
    <row r="5191" spans="1:8" hidden="1">
      <c r="A5191" s="31" t="s">
        <v>2612</v>
      </c>
      <c r="B5191" s="31" t="s">
        <v>2487</v>
      </c>
      <c r="C5191" s="31" t="s">
        <v>2406</v>
      </c>
      <c r="D5191" s="47">
        <v>7.8281103000000005E-2</v>
      </c>
      <c r="E5191" s="31" t="s">
        <v>2407</v>
      </c>
      <c r="F5191" s="35" t="str">
        <f>INDEX('Crosswalk Particulates'!$B:$B,MATCH('2017 EPA Data'!A5191,'Crosswalk Particulates'!$A:$A,0))</f>
        <v>Residential Buildings Sector</v>
      </c>
      <c r="G5191" s="39">
        <f>INDEX('Crosswalk Particulates'!$E:$E,MATCH('2017 EPA Data'!$B5191,'Crosswalk Particulates'!$D:$D,0))</f>
        <v>0</v>
      </c>
      <c r="H5191" s="50">
        <f t="shared" si="81"/>
        <v>0</v>
      </c>
    </row>
    <row r="5192" spans="1:8" hidden="1">
      <c r="A5192" s="31" t="s">
        <v>2435</v>
      </c>
      <c r="B5192" s="31" t="s">
        <v>2523</v>
      </c>
      <c r="D5192" s="47">
        <v>7.3321533841360004E-2</v>
      </c>
      <c r="E5192" s="31" t="s">
        <v>2411</v>
      </c>
      <c r="F5192" s="35" t="str">
        <f>INDEX('Crosswalk Particulates'!$B:$B,MATCH('2017 EPA Data'!A5192,'Crosswalk Particulates'!$A:$A,0))</f>
        <v>process-other-industry</v>
      </c>
      <c r="G5192" s="39" t="str">
        <f>INDEX('Crosswalk Particulates'!$E:$E,MATCH('2017 EPA Data'!$B5192,'Crosswalk Particulates'!$D:$D,0))</f>
        <v>OC</v>
      </c>
      <c r="H5192" s="50">
        <f t="shared" si="81"/>
        <v>66516.255718772401</v>
      </c>
    </row>
    <row r="5193" spans="1:8" hidden="1">
      <c r="A5193" s="31" t="s">
        <v>2474</v>
      </c>
      <c r="B5193" s="31" t="s">
        <v>2532</v>
      </c>
      <c r="C5193" s="31" t="s">
        <v>2406</v>
      </c>
      <c r="D5193" s="47">
        <v>7.2879948776399001E-2</v>
      </c>
      <c r="E5193" s="31" t="s">
        <v>2407</v>
      </c>
      <c r="F5193" s="35" t="str">
        <f>INDEX('Crosswalk Particulates'!$B:$B,MATCH('2017 EPA Data'!A5193,'Crosswalk Particulates'!$A:$A,0))</f>
        <v>process-other-industry</v>
      </c>
      <c r="G5193" s="39">
        <f>INDEX('Crosswalk Particulates'!$E:$E,MATCH('2017 EPA Data'!$B5193,'Crosswalk Particulates'!$D:$D,0))</f>
        <v>0</v>
      </c>
      <c r="H5193" s="50">
        <f t="shared" si="81"/>
        <v>0</v>
      </c>
    </row>
    <row r="5194" spans="1:8" hidden="1">
      <c r="A5194" s="31" t="s">
        <v>2496</v>
      </c>
      <c r="B5194" s="31" t="s">
        <v>2631</v>
      </c>
      <c r="C5194" s="31" t="s">
        <v>2406</v>
      </c>
      <c r="D5194" s="47">
        <v>7.2800000000000004E-2</v>
      </c>
      <c r="E5194" s="31" t="s">
        <v>2407</v>
      </c>
      <c r="F5194" s="35" t="str">
        <f>INDEX('Crosswalk Particulates'!$B:$B,MATCH('2017 EPA Data'!A5194,'Crosswalk Particulates'!$A:$A,0))</f>
        <v>process-cement-industry</v>
      </c>
      <c r="G5194" s="39">
        <f>INDEX('Crosswalk Particulates'!$E:$E,MATCH('2017 EPA Data'!$B5194,'Crosswalk Particulates'!$D:$D,0))</f>
        <v>0</v>
      </c>
      <c r="H5194" s="50">
        <f t="shared" si="81"/>
        <v>0</v>
      </c>
    </row>
    <row r="5195" spans="1:8" hidden="1">
      <c r="A5195" s="31" t="s">
        <v>2442</v>
      </c>
      <c r="B5195" s="31" t="s">
        <v>2584</v>
      </c>
      <c r="C5195" s="31" t="s">
        <v>2406</v>
      </c>
      <c r="D5195" s="47">
        <v>7.0000000000000007E-2</v>
      </c>
      <c r="E5195" s="31" t="s">
        <v>2407</v>
      </c>
      <c r="F5195" s="35" t="str">
        <f>INDEX('Crosswalk Particulates'!$B:$B,MATCH('2017 EPA Data'!A5195,'Crosswalk Particulates'!$A:$A,0))</f>
        <v>process-other-industry</v>
      </c>
      <c r="G5195" s="39">
        <f>INDEX('Crosswalk Particulates'!$E:$E,MATCH('2017 EPA Data'!$B5195,'Crosswalk Particulates'!$D:$D,0))</f>
        <v>0</v>
      </c>
      <c r="H5195" s="50">
        <f t="shared" si="81"/>
        <v>0</v>
      </c>
    </row>
    <row r="5196" spans="1:8" hidden="1">
      <c r="A5196" s="31" t="s">
        <v>2612</v>
      </c>
      <c r="B5196" s="31" t="s">
        <v>2433</v>
      </c>
      <c r="C5196" s="31" t="s">
        <v>2406</v>
      </c>
      <c r="D5196" s="47">
        <v>6.6548459000000004E-2</v>
      </c>
      <c r="E5196" s="31" t="s">
        <v>2407</v>
      </c>
      <c r="F5196" s="35" t="str">
        <f>INDEX('Crosswalk Particulates'!$B:$B,MATCH('2017 EPA Data'!A5196,'Crosswalk Particulates'!$A:$A,0))</f>
        <v>Residential Buildings Sector</v>
      </c>
      <c r="G5196" s="39">
        <f>INDEX('Crosswalk Particulates'!$E:$E,MATCH('2017 EPA Data'!$B5196,'Crosswalk Particulates'!$D:$D,0))</f>
        <v>0</v>
      </c>
      <c r="H5196" s="50">
        <f t="shared" si="81"/>
        <v>0</v>
      </c>
    </row>
    <row r="5197" spans="1:8" hidden="1">
      <c r="A5197" s="31" t="s">
        <v>2442</v>
      </c>
      <c r="B5197" s="31" t="s">
        <v>2576</v>
      </c>
      <c r="C5197" s="31" t="s">
        <v>2406</v>
      </c>
      <c r="D5197" s="47">
        <v>6.4259999999999998E-2</v>
      </c>
      <c r="E5197" s="31" t="s">
        <v>2407</v>
      </c>
      <c r="F5197" s="35" t="str">
        <f>INDEX('Crosswalk Particulates'!$B:$B,MATCH('2017 EPA Data'!A5197,'Crosswalk Particulates'!$A:$A,0))</f>
        <v>process-other-industry</v>
      </c>
      <c r="G5197" s="39">
        <f>INDEX('Crosswalk Particulates'!$E:$E,MATCH('2017 EPA Data'!$B5197,'Crosswalk Particulates'!$D:$D,0))</f>
        <v>0</v>
      </c>
      <c r="H5197" s="50">
        <f t="shared" si="81"/>
        <v>0</v>
      </c>
    </row>
    <row r="5198" spans="1:8" hidden="1">
      <c r="A5198" s="31" t="s">
        <v>2518</v>
      </c>
      <c r="B5198" s="31" t="s">
        <v>2614</v>
      </c>
      <c r="C5198" s="31" t="s">
        <v>2406</v>
      </c>
      <c r="D5198" s="47">
        <v>6.3600000000000004E-2</v>
      </c>
      <c r="E5198" s="31" t="s">
        <v>2407</v>
      </c>
      <c r="F5198" s="35" t="str">
        <f>INDEX('Crosswalk Particulates'!$B:$B,MATCH('2017 EPA Data'!A5198,'Crosswalk Particulates'!$A:$A,0))</f>
        <v>industry-fuel-oil</v>
      </c>
      <c r="G5198" s="39">
        <f>INDEX('Crosswalk Particulates'!$E:$E,MATCH('2017 EPA Data'!$B5198,'Crosswalk Particulates'!$D:$D,0))</f>
        <v>0</v>
      </c>
      <c r="H5198" s="50">
        <f t="shared" si="81"/>
        <v>0</v>
      </c>
    </row>
    <row r="5199" spans="1:8" hidden="1">
      <c r="A5199" s="31" t="s">
        <v>2558</v>
      </c>
      <c r="B5199" s="31" t="s">
        <v>2672</v>
      </c>
      <c r="C5199" s="31" t="s">
        <v>2406</v>
      </c>
      <c r="D5199" s="47">
        <v>6.3049999999999995E-2</v>
      </c>
      <c r="E5199" s="31" t="s">
        <v>2407</v>
      </c>
      <c r="F5199" s="35" t="str">
        <f>INDEX('Crosswalk Particulates'!$B:$B,MATCH('2017 EPA Data'!A5199,'Crosswalk Particulates'!$A:$A,0))</f>
        <v>Commercial Buildings Sector</v>
      </c>
      <c r="G5199" s="39">
        <f>INDEX('Crosswalk Particulates'!$E:$E,MATCH('2017 EPA Data'!$B5199,'Crosswalk Particulates'!$D:$D,0))</f>
        <v>0</v>
      </c>
      <c r="H5199" s="50">
        <f t="shared" si="81"/>
        <v>0</v>
      </c>
    </row>
    <row r="5200" spans="1:8" hidden="1">
      <c r="A5200" s="31" t="s">
        <v>2474</v>
      </c>
      <c r="B5200" s="31" t="s">
        <v>2540</v>
      </c>
      <c r="C5200" s="31" t="s">
        <v>2406</v>
      </c>
      <c r="D5200" s="47">
        <v>6.2591856822127395E-2</v>
      </c>
      <c r="E5200" s="31" t="s">
        <v>2407</v>
      </c>
      <c r="F5200" s="35" t="str">
        <f>INDEX('Crosswalk Particulates'!$B:$B,MATCH('2017 EPA Data'!A5200,'Crosswalk Particulates'!$A:$A,0))</f>
        <v>process-other-industry</v>
      </c>
      <c r="G5200" s="39">
        <f>INDEX('Crosswalk Particulates'!$E:$E,MATCH('2017 EPA Data'!$B5200,'Crosswalk Particulates'!$D:$D,0))</f>
        <v>0</v>
      </c>
      <c r="H5200" s="50">
        <f t="shared" si="81"/>
        <v>0</v>
      </c>
    </row>
    <row r="5201" spans="1:8" hidden="1">
      <c r="A5201" s="31" t="s">
        <v>2442</v>
      </c>
      <c r="B5201" s="31" t="s">
        <v>2504</v>
      </c>
      <c r="C5201" s="31" t="s">
        <v>2446</v>
      </c>
      <c r="D5201" s="47">
        <v>6.2110499999999999E-2</v>
      </c>
      <c r="E5201" s="31" t="s">
        <v>2411</v>
      </c>
      <c r="F5201" s="35" t="str">
        <f>INDEX('Crosswalk Particulates'!$B:$B,MATCH('2017 EPA Data'!A5201,'Crosswalk Particulates'!$A:$A,0))</f>
        <v>process-other-industry</v>
      </c>
      <c r="G5201" s="39" t="str">
        <f>INDEX('Crosswalk Particulates'!$E:$E,MATCH('2017 EPA Data'!$B5201,'Crosswalk Particulates'!$D:$D,0))</f>
        <v>SOx</v>
      </c>
      <c r="H5201" s="50">
        <f t="shared" si="81"/>
        <v>56345.764803004604</v>
      </c>
    </row>
    <row r="5202" spans="1:8" hidden="1">
      <c r="A5202" s="31" t="s">
        <v>2521</v>
      </c>
      <c r="B5202" s="31" t="s">
        <v>2672</v>
      </c>
      <c r="C5202" s="31" t="s">
        <v>2406</v>
      </c>
      <c r="D5202" s="47">
        <v>6.0999999999999999E-2</v>
      </c>
      <c r="E5202" s="31" t="s">
        <v>2407</v>
      </c>
      <c r="F5202" s="35" t="str">
        <f>INDEX('Crosswalk Particulates'!$B:$B,MATCH('2017 EPA Data'!A5202,'Crosswalk Particulates'!$A:$A,0))</f>
        <v>industry-fuel-other</v>
      </c>
      <c r="G5202" s="39">
        <f>INDEX('Crosswalk Particulates'!$E:$E,MATCH('2017 EPA Data'!$B5202,'Crosswalk Particulates'!$D:$D,0))</f>
        <v>0</v>
      </c>
      <c r="H5202" s="50">
        <f t="shared" si="81"/>
        <v>0</v>
      </c>
    </row>
    <row r="5203" spans="1:8" hidden="1">
      <c r="A5203" s="31" t="s">
        <v>2508</v>
      </c>
      <c r="B5203" s="31" t="s">
        <v>2596</v>
      </c>
      <c r="C5203" s="31" t="s">
        <v>2406</v>
      </c>
      <c r="D5203" s="47">
        <v>0.06</v>
      </c>
      <c r="E5203" s="31" t="s">
        <v>2407</v>
      </c>
      <c r="F5203" s="35" t="str">
        <f>INDEX('Crosswalk Particulates'!$B:$B,MATCH('2017 EPA Data'!A5203,'Crosswalk Particulates'!$A:$A,0))</f>
        <v>process-iron and steel-industry</v>
      </c>
      <c r="G5203" s="39">
        <f>INDEX('Crosswalk Particulates'!$E:$E,MATCH('2017 EPA Data'!$B5203,'Crosswalk Particulates'!$D:$D,0))</f>
        <v>0</v>
      </c>
      <c r="H5203" s="50">
        <f t="shared" si="81"/>
        <v>0</v>
      </c>
    </row>
    <row r="5204" spans="1:8" hidden="1">
      <c r="A5204" s="31" t="s">
        <v>2553</v>
      </c>
      <c r="B5204" s="31" t="s">
        <v>2735</v>
      </c>
      <c r="C5204" s="31" t="s">
        <v>2406</v>
      </c>
      <c r="D5204" s="47">
        <v>0.06</v>
      </c>
      <c r="E5204" s="31" t="s">
        <v>2407</v>
      </c>
      <c r="F5204" s="35" t="str">
        <f>INDEX('Crosswalk Particulates'!$B:$B,MATCH('2017 EPA Data'!A5204,'Crosswalk Particulates'!$A:$A,0))</f>
        <v>Commercial Buildings Sector</v>
      </c>
      <c r="G5204" s="39">
        <f>INDEX('Crosswalk Particulates'!$E:$E,MATCH('2017 EPA Data'!$B5204,'Crosswalk Particulates'!$D:$D,0))</f>
        <v>0</v>
      </c>
      <c r="H5204" s="50">
        <f t="shared" si="81"/>
        <v>0</v>
      </c>
    </row>
    <row r="5205" spans="1:8" hidden="1">
      <c r="A5205" s="31" t="s">
        <v>2518</v>
      </c>
      <c r="B5205" s="31" t="s">
        <v>2702</v>
      </c>
      <c r="C5205" s="31" t="s">
        <v>2406</v>
      </c>
      <c r="D5205" s="47">
        <v>0.06</v>
      </c>
      <c r="E5205" s="31" t="s">
        <v>2407</v>
      </c>
      <c r="F5205" s="35" t="str">
        <f>INDEX('Crosswalk Particulates'!$B:$B,MATCH('2017 EPA Data'!A5205,'Crosswalk Particulates'!$A:$A,0))</f>
        <v>industry-fuel-oil</v>
      </c>
      <c r="G5205" s="39">
        <f>INDEX('Crosswalk Particulates'!$E:$E,MATCH('2017 EPA Data'!$B5205,'Crosswalk Particulates'!$D:$D,0))</f>
        <v>0</v>
      </c>
      <c r="H5205" s="50">
        <f t="shared" si="81"/>
        <v>0</v>
      </c>
    </row>
    <row r="5206" spans="1:8" hidden="1">
      <c r="A5206" s="31" t="s">
        <v>2518</v>
      </c>
      <c r="B5206" s="31" t="s">
        <v>2674</v>
      </c>
      <c r="C5206" s="31" t="s">
        <v>2406</v>
      </c>
      <c r="D5206" s="47">
        <v>0.06</v>
      </c>
      <c r="E5206" s="31" t="s">
        <v>2407</v>
      </c>
      <c r="F5206" s="35" t="str">
        <f>INDEX('Crosswalk Particulates'!$B:$B,MATCH('2017 EPA Data'!A5206,'Crosswalk Particulates'!$A:$A,0))</f>
        <v>industry-fuel-oil</v>
      </c>
      <c r="G5206" s="39">
        <f>INDEX('Crosswalk Particulates'!$E:$E,MATCH('2017 EPA Data'!$B5206,'Crosswalk Particulates'!$D:$D,0))</f>
        <v>0</v>
      </c>
      <c r="H5206" s="50">
        <f t="shared" si="81"/>
        <v>0</v>
      </c>
    </row>
    <row r="5207" spans="1:8" hidden="1">
      <c r="A5207" s="31" t="s">
        <v>2538</v>
      </c>
      <c r="B5207" s="31" t="s">
        <v>2619</v>
      </c>
      <c r="C5207" s="31" t="s">
        <v>2406</v>
      </c>
      <c r="D5207" s="47">
        <v>5.9226628000000003E-2</v>
      </c>
      <c r="E5207" s="31" t="s">
        <v>2407</v>
      </c>
      <c r="F5207" s="35" t="str">
        <f>INDEX('Crosswalk Particulates'!$B:$B,MATCH('2017 EPA Data'!A5207,'Crosswalk Particulates'!$A:$A,0))</f>
        <v>Electricity Sector</v>
      </c>
      <c r="G5207" s="39">
        <f>INDEX('Crosswalk Particulates'!$E:$E,MATCH('2017 EPA Data'!$B5207,'Crosswalk Particulates'!$D:$D,0))</f>
        <v>0</v>
      </c>
      <c r="H5207" s="50">
        <f t="shared" si="81"/>
        <v>0</v>
      </c>
    </row>
    <row r="5208" spans="1:8" hidden="1">
      <c r="A5208" s="31" t="s">
        <v>2454</v>
      </c>
      <c r="B5208" s="31" t="s">
        <v>2650</v>
      </c>
      <c r="C5208" s="31" t="s">
        <v>2406</v>
      </c>
      <c r="D5208" s="47">
        <v>5.8799999999999998E-2</v>
      </c>
      <c r="E5208" s="31" t="s">
        <v>2407</v>
      </c>
      <c r="F5208" s="35" t="str">
        <f>INDEX('Crosswalk Particulates'!$B:$B,MATCH('2017 EPA Data'!A5208,'Crosswalk Particulates'!$A:$A,0))</f>
        <v>Electricity Sector</v>
      </c>
      <c r="G5208" s="39">
        <f>INDEX('Crosswalk Particulates'!$E:$E,MATCH('2017 EPA Data'!$B5208,'Crosswalk Particulates'!$D:$D,0))</f>
        <v>0</v>
      </c>
      <c r="H5208" s="50">
        <f t="shared" si="81"/>
        <v>0</v>
      </c>
    </row>
    <row r="5209" spans="1:8" hidden="1">
      <c r="A5209" s="31" t="s">
        <v>2471</v>
      </c>
      <c r="B5209" s="31" t="s">
        <v>2462</v>
      </c>
      <c r="C5209" s="31" t="s">
        <v>2406</v>
      </c>
      <c r="D5209" s="47">
        <v>5.8530639799999999E-2</v>
      </c>
      <c r="E5209" s="31" t="s">
        <v>2407</v>
      </c>
      <c r="F5209" s="35" t="str">
        <f>INDEX('Crosswalk Particulates'!$B:$B,MATCH('2017 EPA Data'!A5209,'Crosswalk Particulates'!$A:$A,0))</f>
        <v>Commercial Buildings Sector</v>
      </c>
      <c r="G5209" s="39">
        <f>INDEX('Crosswalk Particulates'!$E:$E,MATCH('2017 EPA Data'!$B5209,'Crosswalk Particulates'!$D:$D,0))</f>
        <v>0</v>
      </c>
      <c r="H5209" s="50">
        <f t="shared" si="81"/>
        <v>0</v>
      </c>
    </row>
    <row r="5210" spans="1:8" hidden="1">
      <c r="A5210" s="31" t="s">
        <v>2442</v>
      </c>
      <c r="B5210" s="31" t="s">
        <v>2575</v>
      </c>
      <c r="C5210" s="31" t="s">
        <v>2406</v>
      </c>
      <c r="D5210" s="47">
        <v>5.8169999999999999E-2</v>
      </c>
      <c r="E5210" s="31" t="s">
        <v>2407</v>
      </c>
      <c r="F5210" s="35" t="str">
        <f>INDEX('Crosswalk Particulates'!$B:$B,MATCH('2017 EPA Data'!A5210,'Crosswalk Particulates'!$A:$A,0))</f>
        <v>process-other-industry</v>
      </c>
      <c r="G5210" s="39">
        <f>INDEX('Crosswalk Particulates'!$E:$E,MATCH('2017 EPA Data'!$B5210,'Crosswalk Particulates'!$D:$D,0))</f>
        <v>0</v>
      </c>
      <c r="H5210" s="50">
        <f t="shared" si="81"/>
        <v>0</v>
      </c>
    </row>
    <row r="5211" spans="1:8" hidden="1">
      <c r="A5211" s="31" t="s">
        <v>2473</v>
      </c>
      <c r="B5211" s="31" t="s">
        <v>2756</v>
      </c>
      <c r="C5211" s="31" t="s">
        <v>2406</v>
      </c>
      <c r="D5211" s="47">
        <v>5.5985608120000002E-2</v>
      </c>
      <c r="E5211" s="31" t="s">
        <v>2407</v>
      </c>
      <c r="F5211" s="35" t="str">
        <f>INDEX('Crosswalk Particulates'!$B:$B,MATCH('2017 EPA Data'!A5211,'Crosswalk Particulates'!$A:$A,0))</f>
        <v>Electricity Sector</v>
      </c>
      <c r="G5211" s="39">
        <f>INDEX('Crosswalk Particulates'!$E:$E,MATCH('2017 EPA Data'!$B5211,'Crosswalk Particulates'!$D:$D,0))</f>
        <v>0</v>
      </c>
      <c r="H5211" s="50">
        <f t="shared" si="81"/>
        <v>0</v>
      </c>
    </row>
    <row r="5212" spans="1:8" hidden="1">
      <c r="A5212" s="31" t="s">
        <v>2481</v>
      </c>
      <c r="B5212" s="31" t="s">
        <v>2716</v>
      </c>
      <c r="C5212" s="31" t="s">
        <v>2406</v>
      </c>
      <c r="D5212" s="47">
        <v>5.4771988427199998E-2</v>
      </c>
      <c r="E5212" s="31" t="s">
        <v>2407</v>
      </c>
      <c r="F5212" s="35" t="str">
        <f>INDEX('Crosswalk Particulates'!$B:$B,MATCH('2017 EPA Data'!A5212,'Crosswalk Particulates'!$A:$A,0))</f>
        <v>process-ngps-industry</v>
      </c>
      <c r="G5212" s="39">
        <f>INDEX('Crosswalk Particulates'!$E:$E,MATCH('2017 EPA Data'!$B5212,'Crosswalk Particulates'!$D:$D,0))</f>
        <v>0</v>
      </c>
      <c r="H5212" s="50">
        <f t="shared" si="81"/>
        <v>0</v>
      </c>
    </row>
    <row r="5213" spans="1:8" hidden="1">
      <c r="A5213" s="31" t="s">
        <v>2436</v>
      </c>
      <c r="B5213" s="31" t="s">
        <v>2720</v>
      </c>
      <c r="C5213" s="31" t="s">
        <v>2406</v>
      </c>
      <c r="D5213" s="47">
        <v>5.4429999999999999E-2</v>
      </c>
      <c r="E5213" s="31" t="s">
        <v>2407</v>
      </c>
      <c r="F5213" s="35" t="str">
        <f>INDEX('Crosswalk Particulates'!$B:$B,MATCH('2017 EPA Data'!A5213,'Crosswalk Particulates'!$A:$A,0))</f>
        <v>process-other-industry</v>
      </c>
      <c r="G5213" s="39">
        <f>INDEX('Crosswalk Particulates'!$E:$E,MATCH('2017 EPA Data'!$B5213,'Crosswalk Particulates'!$D:$D,0))</f>
        <v>0</v>
      </c>
      <c r="H5213" s="50">
        <f t="shared" si="81"/>
        <v>0</v>
      </c>
    </row>
    <row r="5214" spans="1:8" hidden="1">
      <c r="A5214" s="31" t="s">
        <v>2470</v>
      </c>
      <c r="B5214" s="31" t="s">
        <v>2732</v>
      </c>
      <c r="C5214" s="31" t="s">
        <v>2406</v>
      </c>
      <c r="D5214" s="47">
        <v>5.4287897000000002E-2</v>
      </c>
      <c r="E5214" s="31" t="s">
        <v>2407</v>
      </c>
      <c r="F5214" s="35" t="str">
        <f>INDEX('Crosswalk Particulates'!$B:$B,MATCH('2017 EPA Data'!A5214,'Crosswalk Particulates'!$A:$A,0))</f>
        <v>Electricity Sector</v>
      </c>
      <c r="G5214" s="39">
        <f>INDEX('Crosswalk Particulates'!$E:$E,MATCH('2017 EPA Data'!$B5214,'Crosswalk Particulates'!$D:$D,0))</f>
        <v>0</v>
      </c>
      <c r="H5214" s="50">
        <f t="shared" si="81"/>
        <v>0</v>
      </c>
    </row>
    <row r="5215" spans="1:8" hidden="1">
      <c r="A5215" s="31" t="s">
        <v>2491</v>
      </c>
      <c r="B5215" s="31" t="s">
        <v>2670</v>
      </c>
      <c r="C5215" s="31" t="s">
        <v>2406</v>
      </c>
      <c r="D5215" s="47">
        <v>5.2985637000000002E-2</v>
      </c>
      <c r="E5215" s="31" t="s">
        <v>2407</v>
      </c>
      <c r="F5215" s="35" t="str">
        <f>INDEX('Crosswalk Particulates'!$B:$B,MATCH('2017 EPA Data'!A5215,'Crosswalk Particulates'!$A:$A,0))</f>
        <v>process-other-industry</v>
      </c>
      <c r="G5215" s="39">
        <f>INDEX('Crosswalk Particulates'!$E:$E,MATCH('2017 EPA Data'!$B5215,'Crosswalk Particulates'!$D:$D,0))</f>
        <v>0</v>
      </c>
      <c r="H5215" s="50">
        <f t="shared" si="81"/>
        <v>0</v>
      </c>
    </row>
    <row r="5216" spans="1:8" hidden="1">
      <c r="A5216" s="31" t="s">
        <v>2444</v>
      </c>
      <c r="B5216" s="31" t="s">
        <v>2629</v>
      </c>
      <c r="C5216" s="31" t="s">
        <v>2406</v>
      </c>
      <c r="D5216" s="47">
        <v>5.2795679999999998E-2</v>
      </c>
      <c r="E5216" s="31" t="s">
        <v>2407</v>
      </c>
      <c r="F5216" s="35" t="str">
        <f>INDEX('Crosswalk Particulates'!$B:$B,MATCH('2017 EPA Data'!A5216,'Crosswalk Particulates'!$A:$A,0))</f>
        <v>process-other-industry</v>
      </c>
      <c r="G5216" s="39">
        <f>INDEX('Crosswalk Particulates'!$E:$E,MATCH('2017 EPA Data'!$B5216,'Crosswalk Particulates'!$D:$D,0))</f>
        <v>0</v>
      </c>
      <c r="H5216" s="50">
        <f t="shared" si="81"/>
        <v>0</v>
      </c>
    </row>
    <row r="5217" spans="1:8" hidden="1">
      <c r="A5217" s="31" t="s">
        <v>2473</v>
      </c>
      <c r="B5217" s="31" t="s">
        <v>2757</v>
      </c>
      <c r="C5217" s="31" t="s">
        <v>2406</v>
      </c>
      <c r="D5217" s="47">
        <v>5.2524555420000001E-2</v>
      </c>
      <c r="E5217" s="31" t="s">
        <v>2407</v>
      </c>
      <c r="F5217" s="35" t="str">
        <f>INDEX('Crosswalk Particulates'!$B:$B,MATCH('2017 EPA Data'!A5217,'Crosswalk Particulates'!$A:$A,0))</f>
        <v>Electricity Sector</v>
      </c>
      <c r="G5217" s="39">
        <f>INDEX('Crosswalk Particulates'!$E:$E,MATCH('2017 EPA Data'!$B5217,'Crosswalk Particulates'!$D:$D,0))</f>
        <v>0</v>
      </c>
      <c r="H5217" s="50">
        <f t="shared" si="81"/>
        <v>0</v>
      </c>
    </row>
    <row r="5218" spans="1:8" hidden="1">
      <c r="A5218" s="31" t="s">
        <v>2435</v>
      </c>
      <c r="B5218" s="31" t="s">
        <v>2517</v>
      </c>
      <c r="C5218" s="31" t="s">
        <v>2406</v>
      </c>
      <c r="D5218" s="47">
        <v>5.2159999999999998E-2</v>
      </c>
      <c r="E5218" s="31" t="s">
        <v>2407</v>
      </c>
      <c r="F5218" s="35" t="str">
        <f>INDEX('Crosswalk Particulates'!$B:$B,MATCH('2017 EPA Data'!A5218,'Crosswalk Particulates'!$A:$A,0))</f>
        <v>process-other-industry</v>
      </c>
      <c r="G5218" s="39">
        <f>INDEX('Crosswalk Particulates'!$E:$E,MATCH('2017 EPA Data'!$B5218,'Crosswalk Particulates'!$D:$D,0))</f>
        <v>0</v>
      </c>
      <c r="H5218" s="50">
        <f t="shared" si="81"/>
        <v>0</v>
      </c>
    </row>
    <row r="5219" spans="1:8" hidden="1">
      <c r="A5219" s="31" t="s">
        <v>2484</v>
      </c>
      <c r="B5219" s="31" t="s">
        <v>2642</v>
      </c>
      <c r="D5219" s="47">
        <v>5.054049704E-2</v>
      </c>
      <c r="E5219" s="31" t="s">
        <v>2411</v>
      </c>
      <c r="F5219" s="35" t="str">
        <f>INDEX('Crosswalk Particulates'!$B:$B,MATCH('2017 EPA Data'!A5219,'Crosswalk Particulates'!$A:$A,0))</f>
        <v>process-other-industry</v>
      </c>
      <c r="G5219" s="39">
        <f>INDEX('Crosswalk Particulates'!$E:$E,MATCH('2017 EPA Data'!$B5219,'Crosswalk Particulates'!$D:$D,0))</f>
        <v>0</v>
      </c>
      <c r="H5219" s="50">
        <f t="shared" si="81"/>
        <v>45849.62219339388</v>
      </c>
    </row>
    <row r="5220" spans="1:8" hidden="1">
      <c r="A5220" s="31" t="s">
        <v>2436</v>
      </c>
      <c r="B5220" s="31" t="s">
        <v>2650</v>
      </c>
      <c r="C5220" s="31" t="s">
        <v>2406</v>
      </c>
      <c r="D5220" s="47">
        <v>5.0141999999999999E-2</v>
      </c>
      <c r="E5220" s="31" t="s">
        <v>2407</v>
      </c>
      <c r="F5220" s="35" t="str">
        <f>INDEX('Crosswalk Particulates'!$B:$B,MATCH('2017 EPA Data'!A5220,'Crosswalk Particulates'!$A:$A,0))</f>
        <v>process-other-industry</v>
      </c>
      <c r="G5220" s="39">
        <f>INDEX('Crosswalk Particulates'!$E:$E,MATCH('2017 EPA Data'!$B5220,'Crosswalk Particulates'!$D:$D,0))</f>
        <v>0</v>
      </c>
      <c r="H5220" s="50">
        <f t="shared" si="81"/>
        <v>0</v>
      </c>
    </row>
    <row r="5221" spans="1:8" hidden="1">
      <c r="A5221" s="31" t="s">
        <v>2436</v>
      </c>
      <c r="B5221" s="31" t="s">
        <v>2733</v>
      </c>
      <c r="C5221" s="31" t="s">
        <v>2406</v>
      </c>
      <c r="D5221" s="47">
        <v>0.05</v>
      </c>
      <c r="E5221" s="31" t="s">
        <v>2407</v>
      </c>
      <c r="F5221" s="35" t="str">
        <f>INDEX('Crosswalk Particulates'!$B:$B,MATCH('2017 EPA Data'!A5221,'Crosswalk Particulates'!$A:$A,0))</f>
        <v>process-other-industry</v>
      </c>
      <c r="G5221" s="39">
        <f>INDEX('Crosswalk Particulates'!$E:$E,MATCH('2017 EPA Data'!$B5221,'Crosswalk Particulates'!$D:$D,0))</f>
        <v>0</v>
      </c>
      <c r="H5221" s="50">
        <f t="shared" si="81"/>
        <v>0</v>
      </c>
    </row>
    <row r="5222" spans="1:8" hidden="1">
      <c r="A5222" s="31" t="s">
        <v>2436</v>
      </c>
      <c r="B5222" s="31" t="s">
        <v>2596</v>
      </c>
      <c r="C5222" s="31" t="s">
        <v>2406</v>
      </c>
      <c r="D5222" s="47">
        <v>0.05</v>
      </c>
      <c r="E5222" s="31" t="s">
        <v>2407</v>
      </c>
      <c r="F5222" s="35" t="str">
        <f>INDEX('Crosswalk Particulates'!$B:$B,MATCH('2017 EPA Data'!A5222,'Crosswalk Particulates'!$A:$A,0))</f>
        <v>process-other-industry</v>
      </c>
      <c r="G5222" s="39">
        <f>INDEX('Crosswalk Particulates'!$E:$E,MATCH('2017 EPA Data'!$B5222,'Crosswalk Particulates'!$D:$D,0))</f>
        <v>0</v>
      </c>
      <c r="H5222" s="50">
        <f t="shared" si="81"/>
        <v>0</v>
      </c>
    </row>
    <row r="5223" spans="1:8" hidden="1">
      <c r="A5223" s="31" t="s">
        <v>2491</v>
      </c>
      <c r="B5223" s="31" t="s">
        <v>2680</v>
      </c>
      <c r="C5223" s="31" t="s">
        <v>2406</v>
      </c>
      <c r="D5223" s="47">
        <v>0.05</v>
      </c>
      <c r="E5223" s="31" t="s">
        <v>2407</v>
      </c>
      <c r="F5223" s="35" t="str">
        <f>INDEX('Crosswalk Particulates'!$B:$B,MATCH('2017 EPA Data'!A5223,'Crosswalk Particulates'!$A:$A,0))</f>
        <v>process-other-industry</v>
      </c>
      <c r="G5223" s="39">
        <f>INDEX('Crosswalk Particulates'!$E:$E,MATCH('2017 EPA Data'!$B5223,'Crosswalk Particulates'!$D:$D,0))</f>
        <v>0</v>
      </c>
      <c r="H5223" s="50">
        <f t="shared" si="81"/>
        <v>0</v>
      </c>
    </row>
    <row r="5224" spans="1:8" hidden="1">
      <c r="A5224" s="31" t="s">
        <v>2475</v>
      </c>
      <c r="B5224" s="31" t="s">
        <v>2676</v>
      </c>
      <c r="C5224" s="31" t="s">
        <v>2406</v>
      </c>
      <c r="D5224" s="47">
        <v>0.05</v>
      </c>
      <c r="E5224" s="31" t="s">
        <v>2407</v>
      </c>
      <c r="F5224" s="35" t="str">
        <f>INDEX('Crosswalk Particulates'!$B:$B,MATCH('2017 EPA Data'!A5224,'Crosswalk Particulates'!$A:$A,0))</f>
        <v>process-other-industry</v>
      </c>
      <c r="G5224" s="39">
        <f>INDEX('Crosswalk Particulates'!$E:$E,MATCH('2017 EPA Data'!$B5224,'Crosswalk Particulates'!$D:$D,0))</f>
        <v>0</v>
      </c>
      <c r="H5224" s="50">
        <f t="shared" si="81"/>
        <v>0</v>
      </c>
    </row>
    <row r="5225" spans="1:8" hidden="1">
      <c r="A5225" s="31" t="s">
        <v>2536</v>
      </c>
      <c r="B5225" s="31" t="s">
        <v>2702</v>
      </c>
      <c r="C5225" s="31" t="s">
        <v>2406</v>
      </c>
      <c r="D5225" s="47">
        <v>0.05</v>
      </c>
      <c r="E5225" s="31" t="s">
        <v>2407</v>
      </c>
      <c r="F5225" s="35" t="str">
        <f>INDEX('Crosswalk Particulates'!$B:$B,MATCH('2017 EPA Data'!A5225,'Crosswalk Particulates'!$A:$A,0))</f>
        <v>process-mining-industry</v>
      </c>
      <c r="G5225" s="39">
        <f>INDEX('Crosswalk Particulates'!$E:$E,MATCH('2017 EPA Data'!$B5225,'Crosswalk Particulates'!$D:$D,0))</f>
        <v>0</v>
      </c>
      <c r="H5225" s="50">
        <f t="shared" si="81"/>
        <v>0</v>
      </c>
    </row>
    <row r="5226" spans="1:8" hidden="1">
      <c r="A5226" s="31" t="s">
        <v>2612</v>
      </c>
      <c r="B5226" s="31" t="s">
        <v>2640</v>
      </c>
      <c r="C5226" s="31" t="s">
        <v>2406</v>
      </c>
      <c r="D5226" s="47">
        <v>4.9979473599999998E-2</v>
      </c>
      <c r="E5226" s="31" t="s">
        <v>2407</v>
      </c>
      <c r="F5226" s="35" t="str">
        <f>INDEX('Crosswalk Particulates'!$B:$B,MATCH('2017 EPA Data'!A5226,'Crosswalk Particulates'!$A:$A,0))</f>
        <v>Residential Buildings Sector</v>
      </c>
      <c r="G5226" s="39">
        <f>INDEX('Crosswalk Particulates'!$E:$E,MATCH('2017 EPA Data'!$B5226,'Crosswalk Particulates'!$D:$D,0))</f>
        <v>0</v>
      </c>
      <c r="H5226" s="50">
        <f t="shared" si="81"/>
        <v>0</v>
      </c>
    </row>
    <row r="5227" spans="1:8" hidden="1">
      <c r="A5227" s="31" t="s">
        <v>2408</v>
      </c>
      <c r="B5227" s="31" t="s">
        <v>2703</v>
      </c>
      <c r="C5227" s="31" t="s">
        <v>2406</v>
      </c>
      <c r="D5227" s="47">
        <v>4.8518456000000001E-2</v>
      </c>
      <c r="E5227" s="31" t="s">
        <v>2407</v>
      </c>
      <c r="F5227" s="35" t="str">
        <f>INDEX('Crosswalk Particulates'!$B:$B,MATCH('2017 EPA Data'!A5227,'Crosswalk Particulates'!$A:$A,0))</f>
        <v>process-other-industry</v>
      </c>
      <c r="G5227" s="39">
        <f>INDEX('Crosswalk Particulates'!$E:$E,MATCH('2017 EPA Data'!$B5227,'Crosswalk Particulates'!$D:$D,0))</f>
        <v>0</v>
      </c>
      <c r="H5227" s="50">
        <f t="shared" si="81"/>
        <v>0</v>
      </c>
    </row>
    <row r="5228" spans="1:8" hidden="1">
      <c r="A5228" s="31" t="s">
        <v>2444</v>
      </c>
      <c r="B5228" s="31" t="s">
        <v>2587</v>
      </c>
      <c r="C5228" s="31" t="s">
        <v>2410</v>
      </c>
      <c r="D5228" s="47">
        <v>4.7705499999999998E-2</v>
      </c>
      <c r="E5228" s="31" t="s">
        <v>2411</v>
      </c>
      <c r="F5228" s="35" t="str">
        <f>INDEX('Crosswalk Particulates'!$B:$B,MATCH('2017 EPA Data'!A5228,'Crosswalk Particulates'!$A:$A,0))</f>
        <v>process-other-industry</v>
      </c>
      <c r="G5228" s="39" t="str">
        <f>INDEX('Crosswalk Particulates'!$E:$E,MATCH('2017 EPA Data'!$B5228,'Crosswalk Particulates'!$D:$D,0))</f>
        <v>N2O</v>
      </c>
      <c r="H5228" s="50">
        <f t="shared" si="81"/>
        <v>43277.753082163821</v>
      </c>
    </row>
    <row r="5229" spans="1:8" hidden="1">
      <c r="A5229" s="31" t="s">
        <v>2436</v>
      </c>
      <c r="B5229" s="31" t="s">
        <v>2676</v>
      </c>
      <c r="C5229" s="31" t="s">
        <v>2406</v>
      </c>
      <c r="D5229" s="47">
        <v>4.7669999999999997E-2</v>
      </c>
      <c r="E5229" s="31" t="s">
        <v>2407</v>
      </c>
      <c r="F5229" s="35" t="str">
        <f>INDEX('Crosswalk Particulates'!$B:$B,MATCH('2017 EPA Data'!A5229,'Crosswalk Particulates'!$A:$A,0))</f>
        <v>process-other-industry</v>
      </c>
      <c r="G5229" s="39">
        <f>INDEX('Crosswalk Particulates'!$E:$E,MATCH('2017 EPA Data'!$B5229,'Crosswalk Particulates'!$D:$D,0))</f>
        <v>0</v>
      </c>
      <c r="H5229" s="50">
        <f t="shared" si="81"/>
        <v>0</v>
      </c>
    </row>
    <row r="5230" spans="1:8" hidden="1">
      <c r="A5230" s="31" t="s">
        <v>2536</v>
      </c>
      <c r="B5230" s="31" t="s">
        <v>2528</v>
      </c>
      <c r="C5230" s="31" t="s">
        <v>2406</v>
      </c>
      <c r="D5230" s="47">
        <v>4.7600000000000003E-2</v>
      </c>
      <c r="E5230" s="31" t="s">
        <v>2407</v>
      </c>
      <c r="F5230" s="35" t="str">
        <f>INDEX('Crosswalk Particulates'!$B:$B,MATCH('2017 EPA Data'!A5230,'Crosswalk Particulates'!$A:$A,0))</f>
        <v>process-mining-industry</v>
      </c>
      <c r="G5230" s="39">
        <f>INDEX('Crosswalk Particulates'!$E:$E,MATCH('2017 EPA Data'!$B5230,'Crosswalk Particulates'!$D:$D,0))</f>
        <v>0</v>
      </c>
      <c r="H5230" s="50">
        <f t="shared" si="81"/>
        <v>0</v>
      </c>
    </row>
    <row r="5231" spans="1:8" hidden="1">
      <c r="A5231" s="31" t="s">
        <v>2612</v>
      </c>
      <c r="B5231" s="31" t="s">
        <v>2428</v>
      </c>
      <c r="C5231" s="31" t="s">
        <v>2406</v>
      </c>
      <c r="D5231" s="47">
        <v>4.743347622E-2</v>
      </c>
      <c r="E5231" s="31" t="s">
        <v>2407</v>
      </c>
      <c r="F5231" s="35" t="str">
        <f>INDEX('Crosswalk Particulates'!$B:$B,MATCH('2017 EPA Data'!A5231,'Crosswalk Particulates'!$A:$A,0))</f>
        <v>Residential Buildings Sector</v>
      </c>
      <c r="G5231" s="39">
        <f>INDEX('Crosswalk Particulates'!$E:$E,MATCH('2017 EPA Data'!$B5231,'Crosswalk Particulates'!$D:$D,0))</f>
        <v>0</v>
      </c>
      <c r="H5231" s="50">
        <f t="shared" si="81"/>
        <v>0</v>
      </c>
    </row>
    <row r="5232" spans="1:8" hidden="1">
      <c r="A5232" s="31" t="s">
        <v>2489</v>
      </c>
      <c r="B5232" s="31" t="s">
        <v>2756</v>
      </c>
      <c r="C5232" s="31" t="s">
        <v>2406</v>
      </c>
      <c r="D5232" s="47">
        <v>4.7205065709200002E-2</v>
      </c>
      <c r="E5232" s="31" t="s">
        <v>2407</v>
      </c>
      <c r="F5232" s="35" t="str">
        <f>INDEX('Crosswalk Particulates'!$B:$B,MATCH('2017 EPA Data'!A5232,'Crosswalk Particulates'!$A:$A,0))</f>
        <v>industry-fuel-biomass</v>
      </c>
      <c r="G5232" s="39">
        <f>INDEX('Crosswalk Particulates'!$E:$E,MATCH('2017 EPA Data'!$B5232,'Crosswalk Particulates'!$D:$D,0))</f>
        <v>0</v>
      </c>
      <c r="H5232" s="50">
        <f t="shared" si="81"/>
        <v>0</v>
      </c>
    </row>
    <row r="5233" spans="1:8" hidden="1">
      <c r="A5233" s="31" t="s">
        <v>2442</v>
      </c>
      <c r="B5233" s="31" t="s">
        <v>2486</v>
      </c>
      <c r="C5233" s="31" t="s">
        <v>2410</v>
      </c>
      <c r="D5233" s="47">
        <v>4.6942499999999998E-2</v>
      </c>
      <c r="E5233" s="31" t="s">
        <v>2411</v>
      </c>
      <c r="F5233" s="35" t="str">
        <f>INDEX('Crosswalk Particulates'!$B:$B,MATCH('2017 EPA Data'!A5233,'Crosswalk Particulates'!$A:$A,0))</f>
        <v>process-other-industry</v>
      </c>
      <c r="G5233" s="39" t="str">
        <f>INDEX('Crosswalk Particulates'!$E:$E,MATCH('2017 EPA Data'!$B5233,'Crosswalk Particulates'!$D:$D,0))</f>
        <v>CH4</v>
      </c>
      <c r="H5233" s="50">
        <f t="shared" si="81"/>
        <v>42585.570302365042</v>
      </c>
    </row>
    <row r="5234" spans="1:8" hidden="1">
      <c r="A5234" s="31" t="s">
        <v>2553</v>
      </c>
      <c r="B5234" s="31" t="s">
        <v>2590</v>
      </c>
      <c r="C5234" s="31" t="s">
        <v>2406</v>
      </c>
      <c r="D5234" s="47">
        <v>4.6900243000000001E-2</v>
      </c>
      <c r="E5234" s="31" t="s">
        <v>2407</v>
      </c>
      <c r="F5234" s="35" t="str">
        <f>INDEX('Crosswalk Particulates'!$B:$B,MATCH('2017 EPA Data'!A5234,'Crosswalk Particulates'!$A:$A,0))</f>
        <v>Commercial Buildings Sector</v>
      </c>
      <c r="G5234" s="39">
        <f>INDEX('Crosswalk Particulates'!$E:$E,MATCH('2017 EPA Data'!$B5234,'Crosswalk Particulates'!$D:$D,0))</f>
        <v>0</v>
      </c>
      <c r="H5234" s="50">
        <f t="shared" si="81"/>
        <v>0</v>
      </c>
    </row>
    <row r="5235" spans="1:8" hidden="1">
      <c r="A5235" s="31" t="s">
        <v>2521</v>
      </c>
      <c r="B5235" s="31" t="s">
        <v>2664</v>
      </c>
      <c r="C5235" s="31" t="s">
        <v>2406</v>
      </c>
      <c r="D5235" s="47">
        <v>4.6527704734740001E-2</v>
      </c>
      <c r="E5235" s="31" t="s">
        <v>2407</v>
      </c>
      <c r="F5235" s="35" t="str">
        <f>INDEX('Crosswalk Particulates'!$B:$B,MATCH('2017 EPA Data'!A5235,'Crosswalk Particulates'!$A:$A,0))</f>
        <v>industry-fuel-other</v>
      </c>
      <c r="G5235" s="39">
        <f>INDEX('Crosswalk Particulates'!$E:$E,MATCH('2017 EPA Data'!$B5235,'Crosswalk Particulates'!$D:$D,0))</f>
        <v>0</v>
      </c>
      <c r="H5235" s="50">
        <f t="shared" si="81"/>
        <v>0</v>
      </c>
    </row>
    <row r="5236" spans="1:8" hidden="1">
      <c r="A5236" s="31" t="s">
        <v>2408</v>
      </c>
      <c r="B5236" s="31" t="s">
        <v>2683</v>
      </c>
      <c r="C5236" s="31" t="s">
        <v>2406</v>
      </c>
      <c r="D5236" s="47">
        <v>4.5875181000000001E-2</v>
      </c>
      <c r="E5236" s="31" t="s">
        <v>2407</v>
      </c>
      <c r="F5236" s="35" t="str">
        <f>INDEX('Crosswalk Particulates'!$B:$B,MATCH('2017 EPA Data'!A5236,'Crosswalk Particulates'!$A:$A,0))</f>
        <v>process-other-industry</v>
      </c>
      <c r="G5236" s="39">
        <f>INDEX('Crosswalk Particulates'!$E:$E,MATCH('2017 EPA Data'!$B5236,'Crosswalk Particulates'!$D:$D,0))</f>
        <v>0</v>
      </c>
      <c r="H5236" s="50">
        <f t="shared" si="81"/>
        <v>0</v>
      </c>
    </row>
    <row r="5237" spans="1:8" hidden="1">
      <c r="A5237" s="31" t="s">
        <v>2520</v>
      </c>
      <c r="B5237" s="31" t="s">
        <v>2716</v>
      </c>
      <c r="C5237" s="31" t="s">
        <v>2406</v>
      </c>
      <c r="D5237" s="47">
        <v>4.5217950774200003E-2</v>
      </c>
      <c r="E5237" s="31" t="s">
        <v>2407</v>
      </c>
      <c r="F5237" s="35" t="str">
        <f>INDEX('Crosswalk Particulates'!$B:$B,MATCH('2017 EPA Data'!A5237,'Crosswalk Particulates'!$A:$A,0))</f>
        <v>Residential Buildings Sector</v>
      </c>
      <c r="G5237" s="39">
        <f>INDEX('Crosswalk Particulates'!$E:$E,MATCH('2017 EPA Data'!$B5237,'Crosswalk Particulates'!$D:$D,0))</f>
        <v>0</v>
      </c>
      <c r="H5237" s="50">
        <f t="shared" si="81"/>
        <v>0</v>
      </c>
    </row>
    <row r="5238" spans="1:8" hidden="1">
      <c r="A5238" s="31" t="s">
        <v>2521</v>
      </c>
      <c r="B5238" s="31" t="s">
        <v>2542</v>
      </c>
      <c r="C5238" s="31" t="s">
        <v>2406</v>
      </c>
      <c r="D5238" s="47">
        <v>4.4805629879820001E-2</v>
      </c>
      <c r="E5238" s="31" t="s">
        <v>2407</v>
      </c>
      <c r="F5238" s="35" t="str">
        <f>INDEX('Crosswalk Particulates'!$B:$B,MATCH('2017 EPA Data'!A5238,'Crosswalk Particulates'!$A:$A,0))</f>
        <v>industry-fuel-other</v>
      </c>
      <c r="G5238" s="39">
        <f>INDEX('Crosswalk Particulates'!$E:$E,MATCH('2017 EPA Data'!$B5238,'Crosswalk Particulates'!$D:$D,0))</f>
        <v>0</v>
      </c>
      <c r="H5238" s="50">
        <f t="shared" si="81"/>
        <v>0</v>
      </c>
    </row>
    <row r="5239" spans="1:8" hidden="1">
      <c r="A5239" s="31" t="s">
        <v>2442</v>
      </c>
      <c r="B5239" s="31" t="s">
        <v>2587</v>
      </c>
      <c r="C5239" s="31" t="s">
        <v>2410</v>
      </c>
      <c r="D5239" s="47">
        <v>4.4785999999999999E-2</v>
      </c>
      <c r="E5239" s="31" t="s">
        <v>2411</v>
      </c>
      <c r="F5239" s="35" t="str">
        <f>INDEX('Crosswalk Particulates'!$B:$B,MATCH('2017 EPA Data'!A5239,'Crosswalk Particulates'!$A:$A,0))</f>
        <v>process-other-industry</v>
      </c>
      <c r="G5239" s="39" t="str">
        <f>INDEX('Crosswalk Particulates'!$E:$E,MATCH('2017 EPA Data'!$B5239,'Crosswalk Particulates'!$D:$D,0))</f>
        <v>N2O</v>
      </c>
      <c r="H5239" s="50">
        <f t="shared" si="81"/>
        <v>40629.224083969122</v>
      </c>
    </row>
    <row r="5240" spans="1:8" hidden="1">
      <c r="A5240" s="31" t="s">
        <v>2471</v>
      </c>
      <c r="B5240" s="31" t="s">
        <v>2561</v>
      </c>
      <c r="C5240" s="31" t="s">
        <v>2406</v>
      </c>
      <c r="D5240" s="47">
        <v>4.4364326400000001E-2</v>
      </c>
      <c r="E5240" s="31" t="s">
        <v>2407</v>
      </c>
      <c r="F5240" s="35" t="str">
        <f>INDEX('Crosswalk Particulates'!$B:$B,MATCH('2017 EPA Data'!A5240,'Crosswalk Particulates'!$A:$A,0))</f>
        <v>Commercial Buildings Sector</v>
      </c>
      <c r="G5240" s="39">
        <f>INDEX('Crosswalk Particulates'!$E:$E,MATCH('2017 EPA Data'!$B5240,'Crosswalk Particulates'!$D:$D,0))</f>
        <v>0</v>
      </c>
      <c r="H5240" s="50">
        <f t="shared" si="81"/>
        <v>0</v>
      </c>
    </row>
    <row r="5241" spans="1:8" hidden="1">
      <c r="A5241" s="31" t="s">
        <v>2473</v>
      </c>
      <c r="B5241" s="31" t="s">
        <v>2650</v>
      </c>
      <c r="C5241" s="31" t="s">
        <v>2406</v>
      </c>
      <c r="D5241" s="47">
        <v>4.4212776590000002E-2</v>
      </c>
      <c r="E5241" s="31" t="s">
        <v>2407</v>
      </c>
      <c r="F5241" s="35" t="str">
        <f>INDEX('Crosswalk Particulates'!$B:$B,MATCH('2017 EPA Data'!A5241,'Crosswalk Particulates'!$A:$A,0))</f>
        <v>Electricity Sector</v>
      </c>
      <c r="G5241" s="39">
        <f>INDEX('Crosswalk Particulates'!$E:$E,MATCH('2017 EPA Data'!$B5241,'Crosswalk Particulates'!$D:$D,0))</f>
        <v>0</v>
      </c>
      <c r="H5241" s="50">
        <f t="shared" si="81"/>
        <v>0</v>
      </c>
    </row>
    <row r="5242" spans="1:8" hidden="1">
      <c r="A5242" s="31" t="s">
        <v>2497</v>
      </c>
      <c r="B5242" s="31" t="s">
        <v>2599</v>
      </c>
      <c r="C5242" s="31" t="s">
        <v>2406</v>
      </c>
      <c r="D5242" s="47">
        <v>4.3999999999999997E-2</v>
      </c>
      <c r="E5242" s="31" t="s">
        <v>2407</v>
      </c>
      <c r="F5242" s="35" t="str">
        <f>INDEX('Crosswalk Particulates'!$B:$B,MATCH('2017 EPA Data'!A5242,'Crosswalk Particulates'!$A:$A,0))</f>
        <v>Electricity Sector</v>
      </c>
      <c r="G5242" s="39">
        <f>INDEX('Crosswalk Particulates'!$E:$E,MATCH('2017 EPA Data'!$B5242,'Crosswalk Particulates'!$D:$D,0))</f>
        <v>0</v>
      </c>
      <c r="H5242" s="50">
        <f t="shared" si="81"/>
        <v>0</v>
      </c>
    </row>
    <row r="5243" spans="1:8" hidden="1">
      <c r="A5243" s="31" t="s">
        <v>2612</v>
      </c>
      <c r="B5243" s="31" t="s">
        <v>2562</v>
      </c>
      <c r="C5243" s="31" t="s">
        <v>2406</v>
      </c>
      <c r="D5243" s="47">
        <v>4.3957850200000002E-2</v>
      </c>
      <c r="E5243" s="31" t="s">
        <v>2407</v>
      </c>
      <c r="F5243" s="35" t="str">
        <f>INDEX('Crosswalk Particulates'!$B:$B,MATCH('2017 EPA Data'!A5243,'Crosswalk Particulates'!$A:$A,0))</f>
        <v>Residential Buildings Sector</v>
      </c>
      <c r="G5243" s="39">
        <f>INDEX('Crosswalk Particulates'!$E:$E,MATCH('2017 EPA Data'!$B5243,'Crosswalk Particulates'!$D:$D,0))</f>
        <v>0</v>
      </c>
      <c r="H5243" s="50">
        <f t="shared" si="81"/>
        <v>0</v>
      </c>
    </row>
    <row r="5244" spans="1:8" hidden="1">
      <c r="A5244" s="31" t="s">
        <v>2536</v>
      </c>
      <c r="B5244" s="31" t="s">
        <v>2676</v>
      </c>
      <c r="C5244" s="31" t="s">
        <v>2406</v>
      </c>
      <c r="D5244" s="47">
        <v>4.3799999999999999E-2</v>
      </c>
      <c r="E5244" s="31" t="s">
        <v>2407</v>
      </c>
      <c r="F5244" s="35" t="str">
        <f>INDEX('Crosswalk Particulates'!$B:$B,MATCH('2017 EPA Data'!A5244,'Crosswalk Particulates'!$A:$A,0))</f>
        <v>process-mining-industry</v>
      </c>
      <c r="G5244" s="39">
        <f>INDEX('Crosswalk Particulates'!$E:$E,MATCH('2017 EPA Data'!$B5244,'Crosswalk Particulates'!$D:$D,0))</f>
        <v>0</v>
      </c>
      <c r="H5244" s="50">
        <f t="shared" si="81"/>
        <v>0</v>
      </c>
    </row>
    <row r="5245" spans="1:8" hidden="1">
      <c r="A5245" s="31" t="s">
        <v>2448</v>
      </c>
      <c r="B5245" s="31" t="s">
        <v>2672</v>
      </c>
      <c r="C5245" s="31" t="s">
        <v>2406</v>
      </c>
      <c r="D5245" s="47">
        <v>4.3479999999999998E-2</v>
      </c>
      <c r="E5245" s="31" t="s">
        <v>2407</v>
      </c>
      <c r="F5245" s="35" t="str">
        <f>INDEX('Crosswalk Particulates'!$B:$B,MATCH('2017 EPA Data'!A5245,'Crosswalk Particulates'!$A:$A,0))</f>
        <v>process-waste-industry</v>
      </c>
      <c r="G5245" s="39">
        <f>INDEX('Crosswalk Particulates'!$E:$E,MATCH('2017 EPA Data'!$B5245,'Crosswalk Particulates'!$D:$D,0))</f>
        <v>0</v>
      </c>
      <c r="H5245" s="50">
        <f t="shared" si="81"/>
        <v>0</v>
      </c>
    </row>
    <row r="5246" spans="1:8" hidden="1">
      <c r="A5246" s="31" t="s">
        <v>2474</v>
      </c>
      <c r="B5246" s="31" t="s">
        <v>2514</v>
      </c>
      <c r="C5246" s="31" t="s">
        <v>2406</v>
      </c>
      <c r="D5246" s="47">
        <v>4.2926885637105998E-2</v>
      </c>
      <c r="E5246" s="31" t="s">
        <v>2407</v>
      </c>
      <c r="F5246" s="35" t="str">
        <f>INDEX('Crosswalk Particulates'!$B:$B,MATCH('2017 EPA Data'!A5246,'Crosswalk Particulates'!$A:$A,0))</f>
        <v>process-other-industry</v>
      </c>
      <c r="G5246" s="39">
        <f>INDEX('Crosswalk Particulates'!$E:$E,MATCH('2017 EPA Data'!$B5246,'Crosswalk Particulates'!$D:$D,0))</f>
        <v>0</v>
      </c>
      <c r="H5246" s="50">
        <f t="shared" si="81"/>
        <v>0</v>
      </c>
    </row>
    <row r="5247" spans="1:8" hidden="1">
      <c r="A5247" s="31" t="s">
        <v>2475</v>
      </c>
      <c r="B5247" s="31" t="s">
        <v>2727</v>
      </c>
      <c r="C5247" s="31" t="s">
        <v>2406</v>
      </c>
      <c r="D5247" s="47">
        <v>4.2799999999999998E-2</v>
      </c>
      <c r="E5247" s="31" t="s">
        <v>2407</v>
      </c>
      <c r="F5247" s="35" t="str">
        <f>INDEX('Crosswalk Particulates'!$B:$B,MATCH('2017 EPA Data'!A5247,'Crosswalk Particulates'!$A:$A,0))</f>
        <v>process-other-industry</v>
      </c>
      <c r="G5247" s="39">
        <f>INDEX('Crosswalk Particulates'!$E:$E,MATCH('2017 EPA Data'!$B5247,'Crosswalk Particulates'!$D:$D,0))</f>
        <v>0</v>
      </c>
      <c r="H5247" s="50">
        <f t="shared" si="81"/>
        <v>0</v>
      </c>
    </row>
    <row r="5248" spans="1:8" hidden="1">
      <c r="A5248" s="31" t="s">
        <v>2436</v>
      </c>
      <c r="B5248" s="31" t="s">
        <v>2503</v>
      </c>
      <c r="C5248" s="31" t="s">
        <v>2406</v>
      </c>
      <c r="D5248" s="47">
        <v>4.2216155599999999E-2</v>
      </c>
      <c r="E5248" s="31" t="s">
        <v>2407</v>
      </c>
      <c r="F5248" s="35" t="str">
        <f>INDEX('Crosswalk Particulates'!$B:$B,MATCH('2017 EPA Data'!A5248,'Crosswalk Particulates'!$A:$A,0))</f>
        <v>process-other-industry</v>
      </c>
      <c r="G5248" s="39">
        <f>INDEX('Crosswalk Particulates'!$E:$E,MATCH('2017 EPA Data'!$B5248,'Crosswalk Particulates'!$D:$D,0))</f>
        <v>0</v>
      </c>
      <c r="H5248" s="50">
        <f t="shared" si="81"/>
        <v>0</v>
      </c>
    </row>
    <row r="5249" spans="1:8" hidden="1">
      <c r="A5249" s="31" t="s">
        <v>2612</v>
      </c>
      <c r="B5249" s="31" t="s">
        <v>2531</v>
      </c>
      <c r="C5249" s="31" t="s">
        <v>2406</v>
      </c>
      <c r="D5249" s="47">
        <v>4.1769777600000002E-2</v>
      </c>
      <c r="E5249" s="31" t="s">
        <v>2407</v>
      </c>
      <c r="F5249" s="35" t="str">
        <f>INDEX('Crosswalk Particulates'!$B:$B,MATCH('2017 EPA Data'!A5249,'Crosswalk Particulates'!$A:$A,0))</f>
        <v>Residential Buildings Sector</v>
      </c>
      <c r="G5249" s="39">
        <f>INDEX('Crosswalk Particulates'!$E:$E,MATCH('2017 EPA Data'!$B5249,'Crosswalk Particulates'!$D:$D,0))</f>
        <v>0</v>
      </c>
      <c r="H5249" s="50">
        <f t="shared" si="81"/>
        <v>0</v>
      </c>
    </row>
    <row r="5250" spans="1:8" hidden="1">
      <c r="A5250" s="31" t="s">
        <v>2458</v>
      </c>
      <c r="B5250" s="31" t="s">
        <v>2486</v>
      </c>
      <c r="C5250" s="31" t="s">
        <v>2410</v>
      </c>
      <c r="D5250" s="47">
        <v>4.1680000000000002E-2</v>
      </c>
      <c r="E5250" s="31" t="s">
        <v>2411</v>
      </c>
      <c r="F5250" s="35" t="str">
        <f>INDEX('Crosswalk Particulates'!$B:$B,MATCH('2017 EPA Data'!A5250,'Crosswalk Particulates'!$A:$A,0))</f>
        <v>Transportation Sector</v>
      </c>
      <c r="G5250" s="39" t="str">
        <f>INDEX('Crosswalk Particulates'!$E:$E,MATCH('2017 EPA Data'!$B5250,'Crosswalk Particulates'!$D:$D,0))</f>
        <v>CH4</v>
      </c>
      <c r="H5250" s="50">
        <f t="shared" si="81"/>
        <v>37811.504930554926</v>
      </c>
    </row>
    <row r="5251" spans="1:8" hidden="1">
      <c r="A5251" s="31" t="s">
        <v>2435</v>
      </c>
      <c r="B5251" s="31" t="s">
        <v>2624</v>
      </c>
      <c r="C5251" s="31" t="s">
        <v>2406</v>
      </c>
      <c r="D5251" s="47">
        <v>4.0980000000000003E-2</v>
      </c>
      <c r="E5251" s="31" t="s">
        <v>2407</v>
      </c>
      <c r="F5251" s="35" t="str">
        <f>INDEX('Crosswalk Particulates'!$B:$B,MATCH('2017 EPA Data'!A5251,'Crosswalk Particulates'!$A:$A,0))</f>
        <v>process-other-industry</v>
      </c>
      <c r="G5251" s="39">
        <f>INDEX('Crosswalk Particulates'!$E:$E,MATCH('2017 EPA Data'!$B5251,'Crosswalk Particulates'!$D:$D,0))</f>
        <v>0</v>
      </c>
      <c r="H5251" s="50">
        <f t="shared" si="81"/>
        <v>0</v>
      </c>
    </row>
    <row r="5252" spans="1:8" hidden="1">
      <c r="A5252" s="31" t="s">
        <v>2544</v>
      </c>
      <c r="B5252" s="31" t="s">
        <v>2517</v>
      </c>
      <c r="C5252" s="31" t="s">
        <v>2406</v>
      </c>
      <c r="D5252" s="47">
        <v>4.0397139535569997E-2</v>
      </c>
      <c r="E5252" s="31" t="s">
        <v>2407</v>
      </c>
      <c r="F5252" s="35" t="str">
        <f>INDEX('Crosswalk Particulates'!$B:$B,MATCH('2017 EPA Data'!A5252,'Crosswalk Particulates'!$A:$A,0))</f>
        <v>Commercial Buildings Sector</v>
      </c>
      <c r="G5252" s="39">
        <f>INDEX('Crosswalk Particulates'!$E:$E,MATCH('2017 EPA Data'!$B5252,'Crosswalk Particulates'!$D:$D,0))</f>
        <v>0</v>
      </c>
      <c r="H5252" s="50">
        <f t="shared" ref="H5252:H5315" si="82">IF(E5252="TON",D5252/metricton_to_shortton,0)*10^6</f>
        <v>0</v>
      </c>
    </row>
    <row r="5253" spans="1:8" hidden="1">
      <c r="A5253" s="31" t="s">
        <v>2481</v>
      </c>
      <c r="B5253" s="31" t="s">
        <v>2577</v>
      </c>
      <c r="C5253" s="31" t="s">
        <v>2406</v>
      </c>
      <c r="D5253" s="47">
        <v>4.0356000000000003E-2</v>
      </c>
      <c r="E5253" s="31" t="s">
        <v>2407</v>
      </c>
      <c r="F5253" s="35" t="str">
        <f>INDEX('Crosswalk Particulates'!$B:$B,MATCH('2017 EPA Data'!A5253,'Crosswalk Particulates'!$A:$A,0))</f>
        <v>process-ngps-industry</v>
      </c>
      <c r="G5253" s="39">
        <f>INDEX('Crosswalk Particulates'!$E:$E,MATCH('2017 EPA Data'!$B5253,'Crosswalk Particulates'!$D:$D,0))</f>
        <v>0</v>
      </c>
      <c r="H5253" s="50">
        <f t="shared" si="82"/>
        <v>0</v>
      </c>
    </row>
    <row r="5254" spans="1:8" hidden="1">
      <c r="A5254" s="31" t="s">
        <v>2408</v>
      </c>
      <c r="B5254" s="31" t="s">
        <v>2706</v>
      </c>
      <c r="C5254" s="31" t="s">
        <v>2406</v>
      </c>
      <c r="D5254" s="47">
        <v>0.04</v>
      </c>
      <c r="E5254" s="31" t="s">
        <v>2407</v>
      </c>
      <c r="F5254" s="35" t="str">
        <f>INDEX('Crosswalk Particulates'!$B:$B,MATCH('2017 EPA Data'!A5254,'Crosswalk Particulates'!$A:$A,0))</f>
        <v>process-other-industry</v>
      </c>
      <c r="G5254" s="39">
        <f>INDEX('Crosswalk Particulates'!$E:$E,MATCH('2017 EPA Data'!$B5254,'Crosswalk Particulates'!$D:$D,0))</f>
        <v>0</v>
      </c>
      <c r="H5254" s="50">
        <f t="shared" si="82"/>
        <v>0</v>
      </c>
    </row>
    <row r="5255" spans="1:8" hidden="1">
      <c r="A5255" s="31" t="s">
        <v>2408</v>
      </c>
      <c r="B5255" s="31" t="s">
        <v>2758</v>
      </c>
      <c r="C5255" s="31" t="s">
        <v>2406</v>
      </c>
      <c r="D5255" s="47">
        <v>3.9E-2</v>
      </c>
      <c r="E5255" s="31" t="s">
        <v>2407</v>
      </c>
      <c r="F5255" s="35" t="str">
        <f>INDEX('Crosswalk Particulates'!$B:$B,MATCH('2017 EPA Data'!A5255,'Crosswalk Particulates'!$A:$A,0))</f>
        <v>process-other-industry</v>
      </c>
      <c r="G5255" s="39">
        <f>INDEX('Crosswalk Particulates'!$E:$E,MATCH('2017 EPA Data'!$B5255,'Crosswalk Particulates'!$D:$D,0))</f>
        <v>0</v>
      </c>
      <c r="H5255" s="50">
        <f t="shared" si="82"/>
        <v>0</v>
      </c>
    </row>
    <row r="5256" spans="1:8" hidden="1">
      <c r="A5256" s="31" t="s">
        <v>2496</v>
      </c>
      <c r="B5256" s="31" t="s">
        <v>2540</v>
      </c>
      <c r="C5256" s="31" t="s">
        <v>2406</v>
      </c>
      <c r="D5256" s="47">
        <v>3.8846441000000002E-2</v>
      </c>
      <c r="E5256" s="31" t="s">
        <v>2407</v>
      </c>
      <c r="F5256" s="35" t="str">
        <f>INDEX('Crosswalk Particulates'!$B:$B,MATCH('2017 EPA Data'!A5256,'Crosswalk Particulates'!$A:$A,0))</f>
        <v>process-cement-industry</v>
      </c>
      <c r="G5256" s="39">
        <f>INDEX('Crosswalk Particulates'!$E:$E,MATCH('2017 EPA Data'!$B5256,'Crosswalk Particulates'!$D:$D,0))</f>
        <v>0</v>
      </c>
      <c r="H5256" s="50">
        <f t="shared" si="82"/>
        <v>0</v>
      </c>
    </row>
    <row r="5257" spans="1:8" hidden="1">
      <c r="A5257" s="31" t="s">
        <v>2496</v>
      </c>
      <c r="B5257" s="31" t="s">
        <v>2624</v>
      </c>
      <c r="C5257" s="31" t="s">
        <v>2406</v>
      </c>
      <c r="D5257" s="47">
        <v>3.8846441000000002E-2</v>
      </c>
      <c r="E5257" s="31" t="s">
        <v>2407</v>
      </c>
      <c r="F5257" s="35" t="str">
        <f>INDEX('Crosswalk Particulates'!$B:$B,MATCH('2017 EPA Data'!A5257,'Crosswalk Particulates'!$A:$A,0))</f>
        <v>process-cement-industry</v>
      </c>
      <c r="G5257" s="39">
        <f>INDEX('Crosswalk Particulates'!$E:$E,MATCH('2017 EPA Data'!$B5257,'Crosswalk Particulates'!$D:$D,0))</f>
        <v>0</v>
      </c>
      <c r="H5257" s="50">
        <f t="shared" si="82"/>
        <v>0</v>
      </c>
    </row>
    <row r="5258" spans="1:8" hidden="1">
      <c r="A5258" s="31" t="s">
        <v>2484</v>
      </c>
      <c r="B5258" s="31" t="s">
        <v>2532</v>
      </c>
      <c r="C5258" s="31" t="s">
        <v>2406</v>
      </c>
      <c r="D5258" s="47">
        <v>3.8620025799999999E-2</v>
      </c>
      <c r="E5258" s="31" t="s">
        <v>2407</v>
      </c>
      <c r="F5258" s="35" t="str">
        <f>INDEX('Crosswalk Particulates'!$B:$B,MATCH('2017 EPA Data'!A5258,'Crosswalk Particulates'!$A:$A,0))</f>
        <v>process-other-industry</v>
      </c>
      <c r="G5258" s="39">
        <f>INDEX('Crosswalk Particulates'!$E:$E,MATCH('2017 EPA Data'!$B5258,'Crosswalk Particulates'!$D:$D,0))</f>
        <v>0</v>
      </c>
      <c r="H5258" s="50">
        <f t="shared" si="82"/>
        <v>0</v>
      </c>
    </row>
    <row r="5259" spans="1:8" hidden="1">
      <c r="A5259" s="31" t="s">
        <v>2484</v>
      </c>
      <c r="B5259" s="31" t="s">
        <v>2664</v>
      </c>
      <c r="C5259" s="31" t="s">
        <v>2406</v>
      </c>
      <c r="D5259" s="47">
        <v>3.8620022900000002E-2</v>
      </c>
      <c r="E5259" s="31" t="s">
        <v>2407</v>
      </c>
      <c r="F5259" s="35" t="str">
        <f>INDEX('Crosswalk Particulates'!$B:$B,MATCH('2017 EPA Data'!A5259,'Crosswalk Particulates'!$A:$A,0))</f>
        <v>process-other-industry</v>
      </c>
      <c r="G5259" s="39">
        <f>INDEX('Crosswalk Particulates'!$E:$E,MATCH('2017 EPA Data'!$B5259,'Crosswalk Particulates'!$D:$D,0))</f>
        <v>0</v>
      </c>
      <c r="H5259" s="50">
        <f t="shared" si="82"/>
        <v>0</v>
      </c>
    </row>
    <row r="5260" spans="1:8" hidden="1">
      <c r="A5260" s="31" t="s">
        <v>2536</v>
      </c>
      <c r="B5260" s="31" t="s">
        <v>2437</v>
      </c>
      <c r="C5260" s="31" t="s">
        <v>2406</v>
      </c>
      <c r="D5260" s="47">
        <v>3.8599590000000003E-2</v>
      </c>
      <c r="E5260" s="31" t="s">
        <v>2407</v>
      </c>
      <c r="F5260" s="35" t="str">
        <f>INDEX('Crosswalk Particulates'!$B:$B,MATCH('2017 EPA Data'!A5260,'Crosswalk Particulates'!$A:$A,0))</f>
        <v>process-mining-industry</v>
      </c>
      <c r="G5260" s="39">
        <f>INDEX('Crosswalk Particulates'!$E:$E,MATCH('2017 EPA Data'!$B5260,'Crosswalk Particulates'!$D:$D,0))</f>
        <v>0</v>
      </c>
      <c r="H5260" s="50">
        <f t="shared" si="82"/>
        <v>0</v>
      </c>
    </row>
    <row r="5261" spans="1:8" hidden="1">
      <c r="A5261" s="31" t="s">
        <v>2467</v>
      </c>
      <c r="B5261" s="31" t="s">
        <v>2672</v>
      </c>
      <c r="C5261" s="31" t="s">
        <v>2406</v>
      </c>
      <c r="D5261" s="47">
        <v>3.8240000000000003E-2</v>
      </c>
      <c r="E5261" s="31" t="s">
        <v>2407</v>
      </c>
      <c r="F5261" s="35" t="str">
        <f>INDEX('Crosswalk Particulates'!$B:$B,MATCH('2017 EPA Data'!A5261,'Crosswalk Particulates'!$A:$A,0))</f>
        <v>process-chemicals-industry</v>
      </c>
      <c r="G5261" s="39">
        <f>INDEX('Crosswalk Particulates'!$E:$E,MATCH('2017 EPA Data'!$B5261,'Crosswalk Particulates'!$D:$D,0))</f>
        <v>0</v>
      </c>
      <c r="H5261" s="50">
        <f t="shared" si="82"/>
        <v>0</v>
      </c>
    </row>
    <row r="5262" spans="1:8" hidden="1">
      <c r="A5262" s="31" t="s">
        <v>2554</v>
      </c>
      <c r="B5262" s="31" t="s">
        <v>2624</v>
      </c>
      <c r="C5262" s="31" t="s">
        <v>2406</v>
      </c>
      <c r="D5262" s="47">
        <v>3.8002934591284003E-2</v>
      </c>
      <c r="E5262" s="31" t="s">
        <v>2407</v>
      </c>
      <c r="F5262" s="35" t="str">
        <f>INDEX('Crosswalk Particulates'!$B:$B,MATCH('2017 EPA Data'!A5262,'Crosswalk Particulates'!$A:$A,0))</f>
        <v>Commercial Buildings Sector</v>
      </c>
      <c r="G5262" s="39">
        <f>INDEX('Crosswalk Particulates'!$E:$E,MATCH('2017 EPA Data'!$B5262,'Crosswalk Particulates'!$D:$D,0))</f>
        <v>0</v>
      </c>
      <c r="H5262" s="50">
        <f t="shared" si="82"/>
        <v>0</v>
      </c>
    </row>
    <row r="5263" spans="1:8" hidden="1">
      <c r="A5263" s="31" t="s">
        <v>2553</v>
      </c>
      <c r="B5263" s="31" t="s">
        <v>2594</v>
      </c>
      <c r="C5263" s="31" t="s">
        <v>2406</v>
      </c>
      <c r="D5263" s="47">
        <v>3.7999999999999999E-2</v>
      </c>
      <c r="E5263" s="31" t="s">
        <v>2407</v>
      </c>
      <c r="F5263" s="35" t="str">
        <f>INDEX('Crosswalk Particulates'!$B:$B,MATCH('2017 EPA Data'!A5263,'Crosswalk Particulates'!$A:$A,0))</f>
        <v>Commercial Buildings Sector</v>
      </c>
      <c r="G5263" s="39">
        <f>INDEX('Crosswalk Particulates'!$E:$E,MATCH('2017 EPA Data'!$B5263,'Crosswalk Particulates'!$D:$D,0))</f>
        <v>0</v>
      </c>
      <c r="H5263" s="50">
        <f t="shared" si="82"/>
        <v>0</v>
      </c>
    </row>
    <row r="5264" spans="1:8" hidden="1">
      <c r="A5264" s="31" t="s">
        <v>2436</v>
      </c>
      <c r="B5264" s="31" t="s">
        <v>2517</v>
      </c>
      <c r="C5264" s="31" t="s">
        <v>2406</v>
      </c>
      <c r="D5264" s="47">
        <v>3.7645010100000001E-2</v>
      </c>
      <c r="E5264" s="31" t="s">
        <v>2407</v>
      </c>
      <c r="F5264" s="35" t="str">
        <f>INDEX('Crosswalk Particulates'!$B:$B,MATCH('2017 EPA Data'!A5264,'Crosswalk Particulates'!$A:$A,0))</f>
        <v>process-other-industry</v>
      </c>
      <c r="G5264" s="39">
        <f>INDEX('Crosswalk Particulates'!$E:$E,MATCH('2017 EPA Data'!$B5264,'Crosswalk Particulates'!$D:$D,0))</f>
        <v>0</v>
      </c>
      <c r="H5264" s="50">
        <f t="shared" si="82"/>
        <v>0</v>
      </c>
    </row>
    <row r="5265" spans="1:8" hidden="1">
      <c r="A5265" s="31" t="s">
        <v>2474</v>
      </c>
      <c r="B5265" s="31" t="s">
        <v>2542</v>
      </c>
      <c r="C5265" s="31" t="s">
        <v>2406</v>
      </c>
      <c r="D5265" s="47">
        <v>3.6643606525839999E-2</v>
      </c>
      <c r="E5265" s="31" t="s">
        <v>2407</v>
      </c>
      <c r="F5265" s="35" t="str">
        <f>INDEX('Crosswalk Particulates'!$B:$B,MATCH('2017 EPA Data'!A5265,'Crosswalk Particulates'!$A:$A,0))</f>
        <v>process-other-industry</v>
      </c>
      <c r="G5265" s="39">
        <f>INDEX('Crosswalk Particulates'!$E:$E,MATCH('2017 EPA Data'!$B5265,'Crosswalk Particulates'!$D:$D,0))</f>
        <v>0</v>
      </c>
      <c r="H5265" s="50">
        <f t="shared" si="82"/>
        <v>0</v>
      </c>
    </row>
    <row r="5266" spans="1:8" hidden="1">
      <c r="A5266" s="31" t="s">
        <v>2491</v>
      </c>
      <c r="B5266" s="31" t="s">
        <v>2517</v>
      </c>
      <c r="C5266" s="31" t="s">
        <v>2406</v>
      </c>
      <c r="D5266" s="47">
        <v>3.5445830514999999E-2</v>
      </c>
      <c r="E5266" s="31" t="s">
        <v>2407</v>
      </c>
      <c r="F5266" s="35" t="str">
        <f>INDEX('Crosswalk Particulates'!$B:$B,MATCH('2017 EPA Data'!A5266,'Crosswalk Particulates'!$A:$A,0))</f>
        <v>process-other-industry</v>
      </c>
      <c r="G5266" s="39">
        <f>INDEX('Crosswalk Particulates'!$E:$E,MATCH('2017 EPA Data'!$B5266,'Crosswalk Particulates'!$D:$D,0))</f>
        <v>0</v>
      </c>
      <c r="H5266" s="50">
        <f t="shared" si="82"/>
        <v>0</v>
      </c>
    </row>
    <row r="5267" spans="1:8" hidden="1">
      <c r="A5267" s="31" t="s">
        <v>2435</v>
      </c>
      <c r="B5267" s="31" t="s">
        <v>2515</v>
      </c>
      <c r="C5267" s="31" t="s">
        <v>2406</v>
      </c>
      <c r="D5267" s="47">
        <v>3.5380000000000002E-2</v>
      </c>
      <c r="E5267" s="31" t="s">
        <v>2407</v>
      </c>
      <c r="F5267" s="35" t="str">
        <f>INDEX('Crosswalk Particulates'!$B:$B,MATCH('2017 EPA Data'!A5267,'Crosswalk Particulates'!$A:$A,0))</f>
        <v>process-other-industry</v>
      </c>
      <c r="G5267" s="39">
        <f>INDEX('Crosswalk Particulates'!$E:$E,MATCH('2017 EPA Data'!$B5267,'Crosswalk Particulates'!$D:$D,0))</f>
        <v>0</v>
      </c>
      <c r="H5267" s="50">
        <f t="shared" si="82"/>
        <v>0</v>
      </c>
    </row>
    <row r="5268" spans="1:8" hidden="1">
      <c r="A5268" s="31" t="s">
        <v>2440</v>
      </c>
      <c r="B5268" s="31" t="s">
        <v>2632</v>
      </c>
      <c r="C5268" s="31" t="s">
        <v>2406</v>
      </c>
      <c r="D5268" s="47">
        <v>3.44E-2</v>
      </c>
      <c r="E5268" s="31" t="s">
        <v>2407</v>
      </c>
      <c r="F5268" s="35" t="str">
        <f>INDEX('Crosswalk Particulates'!$B:$B,MATCH('2017 EPA Data'!A5268,'Crosswalk Particulates'!$A:$A,0))</f>
        <v>industry-fuel-natural gas</v>
      </c>
      <c r="G5268" s="39">
        <f>INDEX('Crosswalk Particulates'!$E:$E,MATCH('2017 EPA Data'!$B5268,'Crosswalk Particulates'!$D:$D,0))</f>
        <v>0</v>
      </c>
      <c r="H5268" s="50">
        <f t="shared" si="82"/>
        <v>0</v>
      </c>
    </row>
    <row r="5269" spans="1:8" hidden="1">
      <c r="A5269" s="31" t="s">
        <v>2508</v>
      </c>
      <c r="B5269" s="31" t="s">
        <v>2670</v>
      </c>
      <c r="C5269" s="31" t="s">
        <v>2406</v>
      </c>
      <c r="D5269" s="47">
        <v>3.41664E-2</v>
      </c>
      <c r="E5269" s="31" t="s">
        <v>2407</v>
      </c>
      <c r="F5269" s="35" t="str">
        <f>INDEX('Crosswalk Particulates'!$B:$B,MATCH('2017 EPA Data'!A5269,'Crosswalk Particulates'!$A:$A,0))</f>
        <v>process-iron and steel-industry</v>
      </c>
      <c r="G5269" s="39">
        <f>INDEX('Crosswalk Particulates'!$E:$E,MATCH('2017 EPA Data'!$B5269,'Crosswalk Particulates'!$D:$D,0))</f>
        <v>0</v>
      </c>
      <c r="H5269" s="50">
        <f t="shared" si="82"/>
        <v>0</v>
      </c>
    </row>
    <row r="5270" spans="1:8" hidden="1">
      <c r="A5270" s="31" t="s">
        <v>2612</v>
      </c>
      <c r="B5270" s="31" t="s">
        <v>2641</v>
      </c>
      <c r="C5270" s="31" t="s">
        <v>2406</v>
      </c>
      <c r="D5270" s="47">
        <v>3.3982191799999999E-2</v>
      </c>
      <c r="E5270" s="31" t="s">
        <v>2407</v>
      </c>
      <c r="F5270" s="35" t="str">
        <f>INDEX('Crosswalk Particulates'!$B:$B,MATCH('2017 EPA Data'!A5270,'Crosswalk Particulates'!$A:$A,0))</f>
        <v>Residential Buildings Sector</v>
      </c>
      <c r="G5270" s="39">
        <f>INDEX('Crosswalk Particulates'!$E:$E,MATCH('2017 EPA Data'!$B5270,'Crosswalk Particulates'!$D:$D,0))</f>
        <v>0</v>
      </c>
      <c r="H5270" s="50">
        <f t="shared" si="82"/>
        <v>0</v>
      </c>
    </row>
    <row r="5271" spans="1:8" hidden="1">
      <c r="A5271" s="31" t="s">
        <v>2544</v>
      </c>
      <c r="B5271" s="31" t="s">
        <v>2526</v>
      </c>
      <c r="C5271" s="31" t="s">
        <v>2406</v>
      </c>
      <c r="D5271" s="47">
        <v>3.3911271150700001E-2</v>
      </c>
      <c r="E5271" s="31" t="s">
        <v>2407</v>
      </c>
      <c r="F5271" s="35" t="str">
        <f>INDEX('Crosswalk Particulates'!$B:$B,MATCH('2017 EPA Data'!A5271,'Crosswalk Particulates'!$A:$A,0))</f>
        <v>Commercial Buildings Sector</v>
      </c>
      <c r="G5271" s="39">
        <f>INDEX('Crosswalk Particulates'!$E:$E,MATCH('2017 EPA Data'!$B5271,'Crosswalk Particulates'!$D:$D,0))</f>
        <v>0</v>
      </c>
      <c r="H5271" s="50">
        <f t="shared" si="82"/>
        <v>0</v>
      </c>
    </row>
    <row r="5272" spans="1:8" hidden="1">
      <c r="A5272" s="31" t="s">
        <v>2408</v>
      </c>
      <c r="B5272" s="31" t="s">
        <v>2716</v>
      </c>
      <c r="C5272" s="31" t="s">
        <v>2406</v>
      </c>
      <c r="D5272" s="47">
        <v>3.3889787401000002E-2</v>
      </c>
      <c r="E5272" s="31" t="s">
        <v>2407</v>
      </c>
      <c r="F5272" s="35" t="str">
        <f>INDEX('Crosswalk Particulates'!$B:$B,MATCH('2017 EPA Data'!A5272,'Crosswalk Particulates'!$A:$A,0))</f>
        <v>process-other-industry</v>
      </c>
      <c r="G5272" s="39">
        <f>INDEX('Crosswalk Particulates'!$E:$E,MATCH('2017 EPA Data'!$B5272,'Crosswalk Particulates'!$D:$D,0))</f>
        <v>0</v>
      </c>
      <c r="H5272" s="50">
        <f t="shared" si="82"/>
        <v>0</v>
      </c>
    </row>
    <row r="5273" spans="1:8" hidden="1">
      <c r="A5273" s="31" t="s">
        <v>2491</v>
      </c>
      <c r="B5273" s="31" t="s">
        <v>2608</v>
      </c>
      <c r="C5273" s="31" t="s">
        <v>2406</v>
      </c>
      <c r="D5273" s="47">
        <v>3.3599999999999998E-2</v>
      </c>
      <c r="E5273" s="31" t="s">
        <v>2407</v>
      </c>
      <c r="F5273" s="35" t="str">
        <f>INDEX('Crosswalk Particulates'!$B:$B,MATCH('2017 EPA Data'!A5273,'Crosswalk Particulates'!$A:$A,0))</f>
        <v>process-other-industry</v>
      </c>
      <c r="G5273" s="39">
        <f>INDEX('Crosswalk Particulates'!$E:$E,MATCH('2017 EPA Data'!$B5273,'Crosswalk Particulates'!$D:$D,0))</f>
        <v>0</v>
      </c>
      <c r="H5273" s="50">
        <f t="shared" si="82"/>
        <v>0</v>
      </c>
    </row>
    <row r="5274" spans="1:8" hidden="1">
      <c r="A5274" s="31" t="s">
        <v>2435</v>
      </c>
      <c r="B5274" s="31" t="s">
        <v>2605</v>
      </c>
      <c r="D5274" s="47">
        <v>3.3349824884880003E-2</v>
      </c>
      <c r="E5274" s="31" t="s">
        <v>2411</v>
      </c>
      <c r="F5274" s="35" t="str">
        <f>INDEX('Crosswalk Particulates'!$B:$B,MATCH('2017 EPA Data'!A5274,'Crosswalk Particulates'!$A:$A,0))</f>
        <v>process-other-industry</v>
      </c>
      <c r="G5274" s="39" t="str">
        <f>INDEX('Crosswalk Particulates'!$E:$E,MATCH('2017 EPA Data'!$B5274,'Crosswalk Particulates'!$D:$D,0))</f>
        <v>BC</v>
      </c>
      <c r="H5274" s="50">
        <f t="shared" si="82"/>
        <v>30254.48819740364</v>
      </c>
    </row>
    <row r="5275" spans="1:8" hidden="1">
      <c r="A5275" s="31" t="s">
        <v>2442</v>
      </c>
      <c r="B5275" s="31" t="s">
        <v>2493</v>
      </c>
      <c r="C5275" s="31" t="s">
        <v>2406</v>
      </c>
      <c r="D5275" s="47">
        <v>3.3000000000000002E-2</v>
      </c>
      <c r="E5275" s="31" t="s">
        <v>2407</v>
      </c>
      <c r="F5275" s="35" t="str">
        <f>INDEX('Crosswalk Particulates'!$B:$B,MATCH('2017 EPA Data'!A5275,'Crosswalk Particulates'!$A:$A,0))</f>
        <v>process-other-industry</v>
      </c>
      <c r="G5275" s="39">
        <f>INDEX('Crosswalk Particulates'!$E:$E,MATCH('2017 EPA Data'!$B5275,'Crosswalk Particulates'!$D:$D,0))</f>
        <v>0</v>
      </c>
      <c r="H5275" s="50">
        <f t="shared" si="82"/>
        <v>0</v>
      </c>
    </row>
    <row r="5276" spans="1:8" hidden="1">
      <c r="A5276" s="31" t="s">
        <v>2497</v>
      </c>
      <c r="B5276" s="31" t="s">
        <v>2528</v>
      </c>
      <c r="C5276" s="31" t="s">
        <v>2406</v>
      </c>
      <c r="D5276" s="47">
        <v>3.2079999999999997E-2</v>
      </c>
      <c r="E5276" s="31" t="s">
        <v>2407</v>
      </c>
      <c r="F5276" s="35" t="str">
        <f>INDEX('Crosswalk Particulates'!$B:$B,MATCH('2017 EPA Data'!A5276,'Crosswalk Particulates'!$A:$A,0))</f>
        <v>Electricity Sector</v>
      </c>
      <c r="G5276" s="39">
        <f>INDEX('Crosswalk Particulates'!$E:$E,MATCH('2017 EPA Data'!$B5276,'Crosswalk Particulates'!$D:$D,0))</f>
        <v>0</v>
      </c>
      <c r="H5276" s="50">
        <f t="shared" si="82"/>
        <v>0</v>
      </c>
    </row>
    <row r="5277" spans="1:8" hidden="1">
      <c r="A5277" s="31" t="s">
        <v>2442</v>
      </c>
      <c r="B5277" s="31" t="s">
        <v>2698</v>
      </c>
      <c r="C5277" s="31" t="s">
        <v>2406</v>
      </c>
      <c r="D5277" s="47">
        <v>3.2000000000000001E-2</v>
      </c>
      <c r="E5277" s="31" t="s">
        <v>2407</v>
      </c>
      <c r="F5277" s="35" t="str">
        <f>INDEX('Crosswalk Particulates'!$B:$B,MATCH('2017 EPA Data'!A5277,'Crosswalk Particulates'!$A:$A,0))</f>
        <v>process-other-industry</v>
      </c>
      <c r="G5277" s="39">
        <f>INDEX('Crosswalk Particulates'!$E:$E,MATCH('2017 EPA Data'!$B5277,'Crosswalk Particulates'!$D:$D,0))</f>
        <v>0</v>
      </c>
      <c r="H5277" s="50">
        <f t="shared" si="82"/>
        <v>0</v>
      </c>
    </row>
    <row r="5278" spans="1:8" hidden="1">
      <c r="A5278" s="31" t="s">
        <v>2484</v>
      </c>
      <c r="B5278" s="31" t="s">
        <v>2750</v>
      </c>
      <c r="C5278" s="31" t="s">
        <v>2406</v>
      </c>
      <c r="D5278" s="47">
        <v>3.1879999999999999E-2</v>
      </c>
      <c r="E5278" s="31" t="s">
        <v>2407</v>
      </c>
      <c r="F5278" s="35" t="str">
        <f>INDEX('Crosswalk Particulates'!$B:$B,MATCH('2017 EPA Data'!A5278,'Crosswalk Particulates'!$A:$A,0))</f>
        <v>process-other-industry</v>
      </c>
      <c r="G5278" s="39">
        <f>INDEX('Crosswalk Particulates'!$E:$E,MATCH('2017 EPA Data'!$B5278,'Crosswalk Particulates'!$D:$D,0))</f>
        <v>0</v>
      </c>
      <c r="H5278" s="50">
        <f t="shared" si="82"/>
        <v>0</v>
      </c>
    </row>
    <row r="5279" spans="1:8" hidden="1">
      <c r="A5279" s="31" t="s">
        <v>2497</v>
      </c>
      <c r="B5279" s="31" t="s">
        <v>2639</v>
      </c>
      <c r="C5279" s="31" t="s">
        <v>2406</v>
      </c>
      <c r="D5279" s="47">
        <v>3.1430880000000001E-2</v>
      </c>
      <c r="E5279" s="31" t="s">
        <v>2407</v>
      </c>
      <c r="F5279" s="35" t="str">
        <f>INDEX('Crosswalk Particulates'!$B:$B,MATCH('2017 EPA Data'!A5279,'Crosswalk Particulates'!$A:$A,0))</f>
        <v>Electricity Sector</v>
      </c>
      <c r="G5279" s="39">
        <f>INDEX('Crosswalk Particulates'!$E:$E,MATCH('2017 EPA Data'!$B5279,'Crosswalk Particulates'!$D:$D,0))</f>
        <v>0</v>
      </c>
      <c r="H5279" s="50">
        <f t="shared" si="82"/>
        <v>0</v>
      </c>
    </row>
    <row r="5280" spans="1:8" hidden="1">
      <c r="A5280" s="31" t="s">
        <v>2419</v>
      </c>
      <c r="B5280" s="31" t="s">
        <v>2621</v>
      </c>
      <c r="D5280" s="47">
        <v>3.1360264401600002E-2</v>
      </c>
      <c r="E5280" s="31" t="s">
        <v>2411</v>
      </c>
      <c r="F5280" s="35" t="str">
        <f>INDEX('Crosswalk Particulates'!$B:$B,MATCH('2017 EPA Data'!A5280,'Crosswalk Particulates'!$A:$A,0))</f>
        <v>process-other-industry</v>
      </c>
      <c r="G5280" s="39">
        <f>INDEX('Crosswalk Particulates'!$E:$E,MATCH('2017 EPA Data'!$B5280,'Crosswalk Particulates'!$D:$D,0))</f>
        <v>0</v>
      </c>
      <c r="H5280" s="50">
        <f t="shared" si="82"/>
        <v>28449.587141185333</v>
      </c>
    </row>
    <row r="5281" spans="1:8" hidden="1">
      <c r="A5281" s="31" t="s">
        <v>2454</v>
      </c>
      <c r="B5281" s="31" t="s">
        <v>2750</v>
      </c>
      <c r="C5281" s="31" t="s">
        <v>2406</v>
      </c>
      <c r="D5281" s="47">
        <v>3.0859999999999999E-2</v>
      </c>
      <c r="E5281" s="31" t="s">
        <v>2407</v>
      </c>
      <c r="F5281" s="35" t="str">
        <f>INDEX('Crosswalk Particulates'!$B:$B,MATCH('2017 EPA Data'!A5281,'Crosswalk Particulates'!$A:$A,0))</f>
        <v>Electricity Sector</v>
      </c>
      <c r="G5281" s="39">
        <f>INDEX('Crosswalk Particulates'!$E:$E,MATCH('2017 EPA Data'!$B5281,'Crosswalk Particulates'!$D:$D,0))</f>
        <v>0</v>
      </c>
      <c r="H5281" s="50">
        <f t="shared" si="82"/>
        <v>0</v>
      </c>
    </row>
    <row r="5282" spans="1:8" hidden="1">
      <c r="A5282" s="31" t="s">
        <v>2518</v>
      </c>
      <c r="B5282" s="31" t="s">
        <v>2663</v>
      </c>
      <c r="C5282" s="31" t="s">
        <v>2406</v>
      </c>
      <c r="D5282" s="47">
        <v>3.0599999999999999E-2</v>
      </c>
      <c r="E5282" s="31" t="s">
        <v>2407</v>
      </c>
      <c r="F5282" s="35" t="str">
        <f>INDEX('Crosswalk Particulates'!$B:$B,MATCH('2017 EPA Data'!A5282,'Crosswalk Particulates'!$A:$A,0))</f>
        <v>industry-fuel-oil</v>
      </c>
      <c r="G5282" s="39">
        <f>INDEX('Crosswalk Particulates'!$E:$E,MATCH('2017 EPA Data'!$B5282,'Crosswalk Particulates'!$D:$D,0))</f>
        <v>0</v>
      </c>
      <c r="H5282" s="50">
        <f t="shared" si="82"/>
        <v>0</v>
      </c>
    </row>
    <row r="5283" spans="1:8" hidden="1">
      <c r="A5283" s="31" t="s">
        <v>2612</v>
      </c>
      <c r="B5283" s="31" t="s">
        <v>2462</v>
      </c>
      <c r="C5283" s="31" t="s">
        <v>2406</v>
      </c>
      <c r="D5283" s="47">
        <v>3.0442380240000001E-2</v>
      </c>
      <c r="E5283" s="31" t="s">
        <v>2407</v>
      </c>
      <c r="F5283" s="35" t="str">
        <f>INDEX('Crosswalk Particulates'!$B:$B,MATCH('2017 EPA Data'!A5283,'Crosswalk Particulates'!$A:$A,0))</f>
        <v>Residential Buildings Sector</v>
      </c>
      <c r="G5283" s="39">
        <f>INDEX('Crosswalk Particulates'!$E:$E,MATCH('2017 EPA Data'!$B5283,'Crosswalk Particulates'!$D:$D,0))</f>
        <v>0</v>
      </c>
      <c r="H5283" s="50">
        <f t="shared" si="82"/>
        <v>0</v>
      </c>
    </row>
    <row r="5284" spans="1:8" hidden="1">
      <c r="A5284" s="31" t="s">
        <v>2491</v>
      </c>
      <c r="B5284" s="31" t="s">
        <v>2584</v>
      </c>
      <c r="C5284" s="31" t="s">
        <v>2406</v>
      </c>
      <c r="D5284" s="47">
        <v>3.0410143575E-2</v>
      </c>
      <c r="E5284" s="31" t="s">
        <v>2407</v>
      </c>
      <c r="F5284" s="35" t="str">
        <f>INDEX('Crosswalk Particulates'!$B:$B,MATCH('2017 EPA Data'!A5284,'Crosswalk Particulates'!$A:$A,0))</f>
        <v>process-other-industry</v>
      </c>
      <c r="G5284" s="39">
        <f>INDEX('Crosswalk Particulates'!$E:$E,MATCH('2017 EPA Data'!$B5284,'Crosswalk Particulates'!$D:$D,0))</f>
        <v>0</v>
      </c>
      <c r="H5284" s="50">
        <f t="shared" si="82"/>
        <v>0</v>
      </c>
    </row>
    <row r="5285" spans="1:8" hidden="1">
      <c r="A5285" s="31" t="s">
        <v>2553</v>
      </c>
      <c r="B5285" s="31" t="s">
        <v>2666</v>
      </c>
      <c r="C5285" s="31" t="s">
        <v>2406</v>
      </c>
      <c r="D5285" s="47">
        <v>0.03</v>
      </c>
      <c r="E5285" s="31" t="s">
        <v>2407</v>
      </c>
      <c r="F5285" s="35" t="str">
        <f>INDEX('Crosswalk Particulates'!$B:$B,MATCH('2017 EPA Data'!A5285,'Crosswalk Particulates'!$A:$A,0))</f>
        <v>Commercial Buildings Sector</v>
      </c>
      <c r="G5285" s="39">
        <f>INDEX('Crosswalk Particulates'!$E:$E,MATCH('2017 EPA Data'!$B5285,'Crosswalk Particulates'!$D:$D,0))</f>
        <v>0</v>
      </c>
      <c r="H5285" s="50">
        <f t="shared" si="82"/>
        <v>0</v>
      </c>
    </row>
    <row r="5286" spans="1:8" hidden="1">
      <c r="A5286" s="31" t="s">
        <v>2444</v>
      </c>
      <c r="B5286" s="31" t="s">
        <v>2476</v>
      </c>
      <c r="C5286" s="31" t="s">
        <v>2406</v>
      </c>
      <c r="D5286" s="47">
        <v>0.03</v>
      </c>
      <c r="E5286" s="31" t="s">
        <v>2407</v>
      </c>
      <c r="F5286" s="35" t="str">
        <f>INDEX('Crosswalk Particulates'!$B:$B,MATCH('2017 EPA Data'!A5286,'Crosswalk Particulates'!$A:$A,0))</f>
        <v>process-other-industry</v>
      </c>
      <c r="G5286" s="39">
        <f>INDEX('Crosswalk Particulates'!$E:$E,MATCH('2017 EPA Data'!$B5286,'Crosswalk Particulates'!$D:$D,0))</f>
        <v>0</v>
      </c>
      <c r="H5286" s="50">
        <f t="shared" si="82"/>
        <v>0</v>
      </c>
    </row>
    <row r="5287" spans="1:8" hidden="1">
      <c r="A5287" s="31" t="s">
        <v>2612</v>
      </c>
      <c r="B5287" s="31" t="s">
        <v>2561</v>
      </c>
      <c r="C5287" s="31" t="s">
        <v>2406</v>
      </c>
      <c r="D5287" s="47">
        <v>2.9734417919999999E-2</v>
      </c>
      <c r="E5287" s="31" t="s">
        <v>2407</v>
      </c>
      <c r="F5287" s="35" t="str">
        <f>INDEX('Crosswalk Particulates'!$B:$B,MATCH('2017 EPA Data'!A5287,'Crosswalk Particulates'!$A:$A,0))</f>
        <v>Residential Buildings Sector</v>
      </c>
      <c r="G5287" s="39">
        <f>INDEX('Crosswalk Particulates'!$E:$E,MATCH('2017 EPA Data'!$B5287,'Crosswalk Particulates'!$D:$D,0))</f>
        <v>0</v>
      </c>
      <c r="H5287" s="50">
        <f t="shared" si="82"/>
        <v>0</v>
      </c>
    </row>
    <row r="5288" spans="1:8" hidden="1">
      <c r="A5288" s="31" t="s">
        <v>2497</v>
      </c>
      <c r="B5288" s="31" t="s">
        <v>2676</v>
      </c>
      <c r="C5288" s="31" t="s">
        <v>2406</v>
      </c>
      <c r="D5288" s="47">
        <v>2.954E-2</v>
      </c>
      <c r="E5288" s="31" t="s">
        <v>2407</v>
      </c>
      <c r="F5288" s="35" t="str">
        <f>INDEX('Crosswalk Particulates'!$B:$B,MATCH('2017 EPA Data'!A5288,'Crosswalk Particulates'!$A:$A,0))</f>
        <v>Electricity Sector</v>
      </c>
      <c r="G5288" s="39">
        <f>INDEX('Crosswalk Particulates'!$E:$E,MATCH('2017 EPA Data'!$B5288,'Crosswalk Particulates'!$D:$D,0))</f>
        <v>0</v>
      </c>
      <c r="H5288" s="50">
        <f t="shared" si="82"/>
        <v>0</v>
      </c>
    </row>
    <row r="5289" spans="1:8" hidden="1">
      <c r="A5289" s="31" t="s">
        <v>2521</v>
      </c>
      <c r="B5289" s="31" t="s">
        <v>2670</v>
      </c>
      <c r="C5289" s="31" t="s">
        <v>2406</v>
      </c>
      <c r="D5289" s="47">
        <v>2.8755232987200001E-2</v>
      </c>
      <c r="E5289" s="31" t="s">
        <v>2407</v>
      </c>
      <c r="F5289" s="35" t="str">
        <f>INDEX('Crosswalk Particulates'!$B:$B,MATCH('2017 EPA Data'!A5289,'Crosswalk Particulates'!$A:$A,0))</f>
        <v>industry-fuel-other</v>
      </c>
      <c r="G5289" s="39">
        <f>INDEX('Crosswalk Particulates'!$E:$E,MATCH('2017 EPA Data'!$B5289,'Crosswalk Particulates'!$D:$D,0))</f>
        <v>0</v>
      </c>
      <c r="H5289" s="50">
        <f t="shared" si="82"/>
        <v>0</v>
      </c>
    </row>
    <row r="5290" spans="1:8" hidden="1">
      <c r="A5290" s="31" t="s">
        <v>2491</v>
      </c>
      <c r="B5290" s="31" t="s">
        <v>2532</v>
      </c>
      <c r="C5290" s="31" t="s">
        <v>2406</v>
      </c>
      <c r="D5290" s="47">
        <v>2.8618484175E-2</v>
      </c>
      <c r="E5290" s="31" t="s">
        <v>2407</v>
      </c>
      <c r="F5290" s="35" t="str">
        <f>INDEX('Crosswalk Particulates'!$B:$B,MATCH('2017 EPA Data'!A5290,'Crosswalk Particulates'!$A:$A,0))</f>
        <v>process-other-industry</v>
      </c>
      <c r="G5290" s="39">
        <f>INDEX('Crosswalk Particulates'!$E:$E,MATCH('2017 EPA Data'!$B5290,'Crosswalk Particulates'!$D:$D,0))</f>
        <v>0</v>
      </c>
      <c r="H5290" s="50">
        <f t="shared" si="82"/>
        <v>0</v>
      </c>
    </row>
    <row r="5291" spans="1:8" hidden="1">
      <c r="A5291" s="31" t="s">
        <v>2612</v>
      </c>
      <c r="B5291" s="31" t="s">
        <v>2550</v>
      </c>
      <c r="C5291" s="31" t="s">
        <v>2406</v>
      </c>
      <c r="D5291" s="47">
        <v>2.8318493239999999E-2</v>
      </c>
      <c r="E5291" s="31" t="s">
        <v>2407</v>
      </c>
      <c r="F5291" s="35" t="str">
        <f>INDEX('Crosswalk Particulates'!$B:$B,MATCH('2017 EPA Data'!A5291,'Crosswalk Particulates'!$A:$A,0))</f>
        <v>Residential Buildings Sector</v>
      </c>
      <c r="G5291" s="39">
        <f>INDEX('Crosswalk Particulates'!$E:$E,MATCH('2017 EPA Data'!$B5291,'Crosswalk Particulates'!$D:$D,0))</f>
        <v>0</v>
      </c>
      <c r="H5291" s="50">
        <f t="shared" si="82"/>
        <v>0</v>
      </c>
    </row>
    <row r="5292" spans="1:8" hidden="1">
      <c r="A5292" s="31" t="s">
        <v>2484</v>
      </c>
      <c r="B5292" s="31" t="s">
        <v>2759</v>
      </c>
      <c r="C5292" s="31" t="s">
        <v>2406</v>
      </c>
      <c r="D5292" s="47">
        <v>2.7993000000000001E-2</v>
      </c>
      <c r="E5292" s="31" t="s">
        <v>2407</v>
      </c>
      <c r="F5292" s="35" t="str">
        <f>INDEX('Crosswalk Particulates'!$B:$B,MATCH('2017 EPA Data'!A5292,'Crosswalk Particulates'!$A:$A,0))</f>
        <v>process-other-industry</v>
      </c>
      <c r="G5292" s="39">
        <f>INDEX('Crosswalk Particulates'!$E:$E,MATCH('2017 EPA Data'!$B5292,'Crosswalk Particulates'!$D:$D,0))</f>
        <v>0</v>
      </c>
      <c r="H5292" s="50">
        <f t="shared" si="82"/>
        <v>0</v>
      </c>
    </row>
    <row r="5293" spans="1:8" hidden="1">
      <c r="A5293" s="31" t="s">
        <v>2612</v>
      </c>
      <c r="B5293" s="31" t="s">
        <v>2623</v>
      </c>
      <c r="C5293" s="31" t="s">
        <v>2406</v>
      </c>
      <c r="D5293" s="47">
        <v>2.7610530899999999E-2</v>
      </c>
      <c r="E5293" s="31" t="s">
        <v>2407</v>
      </c>
      <c r="F5293" s="35" t="str">
        <f>INDEX('Crosswalk Particulates'!$B:$B,MATCH('2017 EPA Data'!A5293,'Crosswalk Particulates'!$A:$A,0))</f>
        <v>Residential Buildings Sector</v>
      </c>
      <c r="G5293" s="39">
        <f>INDEX('Crosswalk Particulates'!$E:$E,MATCH('2017 EPA Data'!$B5293,'Crosswalk Particulates'!$D:$D,0))</f>
        <v>0</v>
      </c>
      <c r="H5293" s="50">
        <f t="shared" si="82"/>
        <v>0</v>
      </c>
    </row>
    <row r="5294" spans="1:8" hidden="1">
      <c r="A5294" s="31" t="s">
        <v>2558</v>
      </c>
      <c r="B5294" s="31" t="s">
        <v>2562</v>
      </c>
      <c r="C5294" s="31" t="s">
        <v>2406</v>
      </c>
      <c r="D5294" s="47">
        <v>2.7300000000000001E-2</v>
      </c>
      <c r="E5294" s="31" t="s">
        <v>2407</v>
      </c>
      <c r="F5294" s="35" t="str">
        <f>INDEX('Crosswalk Particulates'!$B:$B,MATCH('2017 EPA Data'!A5294,'Crosswalk Particulates'!$A:$A,0))</f>
        <v>Commercial Buildings Sector</v>
      </c>
      <c r="G5294" s="39">
        <f>INDEX('Crosswalk Particulates'!$E:$E,MATCH('2017 EPA Data'!$B5294,'Crosswalk Particulates'!$D:$D,0))</f>
        <v>0</v>
      </c>
      <c r="H5294" s="50">
        <f t="shared" si="82"/>
        <v>0</v>
      </c>
    </row>
    <row r="5295" spans="1:8" hidden="1">
      <c r="A5295" s="31" t="s">
        <v>2467</v>
      </c>
      <c r="B5295" s="31" t="s">
        <v>2702</v>
      </c>
      <c r="C5295" s="31" t="s">
        <v>2406</v>
      </c>
      <c r="D5295" s="47">
        <v>2.7043000000000001E-2</v>
      </c>
      <c r="E5295" s="31" t="s">
        <v>2407</v>
      </c>
      <c r="F5295" s="35" t="str">
        <f>INDEX('Crosswalk Particulates'!$B:$B,MATCH('2017 EPA Data'!A5295,'Crosswalk Particulates'!$A:$A,0))</f>
        <v>process-chemicals-industry</v>
      </c>
      <c r="G5295" s="39">
        <f>INDEX('Crosswalk Particulates'!$E:$E,MATCH('2017 EPA Data'!$B5295,'Crosswalk Particulates'!$D:$D,0))</f>
        <v>0</v>
      </c>
      <c r="H5295" s="50">
        <f t="shared" si="82"/>
        <v>0</v>
      </c>
    </row>
    <row r="5296" spans="1:8" hidden="1">
      <c r="A5296" s="31" t="s">
        <v>2489</v>
      </c>
      <c r="B5296" s="31" t="s">
        <v>2621</v>
      </c>
      <c r="D5296" s="47">
        <v>2.6867121000000001E-2</v>
      </c>
      <c r="E5296" s="31" t="s">
        <v>2411</v>
      </c>
      <c r="F5296" s="35" t="str">
        <f>INDEX('Crosswalk Particulates'!$B:$B,MATCH('2017 EPA Data'!A5296,'Crosswalk Particulates'!$A:$A,0))</f>
        <v>industry-fuel-biomass</v>
      </c>
      <c r="G5296" s="39">
        <f>INDEX('Crosswalk Particulates'!$E:$E,MATCH('2017 EPA Data'!$B5296,'Crosswalk Particulates'!$D:$D,0))</f>
        <v>0</v>
      </c>
      <c r="H5296" s="50">
        <f t="shared" si="82"/>
        <v>24373.471165098752</v>
      </c>
    </row>
    <row r="5297" spans="1:8" hidden="1">
      <c r="A5297" s="31" t="s">
        <v>2497</v>
      </c>
      <c r="B5297" s="31" t="s">
        <v>2515</v>
      </c>
      <c r="C5297" s="31" t="s">
        <v>2406</v>
      </c>
      <c r="D5297" s="47">
        <v>2.6696142499999999E-2</v>
      </c>
      <c r="E5297" s="31" t="s">
        <v>2407</v>
      </c>
      <c r="F5297" s="35" t="str">
        <f>INDEX('Crosswalk Particulates'!$B:$B,MATCH('2017 EPA Data'!A5297,'Crosswalk Particulates'!$A:$A,0))</f>
        <v>Electricity Sector</v>
      </c>
      <c r="G5297" s="39">
        <f>INDEX('Crosswalk Particulates'!$E:$E,MATCH('2017 EPA Data'!$B5297,'Crosswalk Particulates'!$D:$D,0))</f>
        <v>0</v>
      </c>
      <c r="H5297" s="50">
        <f t="shared" si="82"/>
        <v>0</v>
      </c>
    </row>
    <row r="5298" spans="1:8" hidden="1">
      <c r="A5298" s="31" t="s">
        <v>2612</v>
      </c>
      <c r="B5298" s="31" t="s">
        <v>2420</v>
      </c>
      <c r="C5298" s="31" t="s">
        <v>2406</v>
      </c>
      <c r="D5298" s="47">
        <v>2.6194606240000001E-2</v>
      </c>
      <c r="E5298" s="31" t="s">
        <v>2407</v>
      </c>
      <c r="F5298" s="35" t="str">
        <f>INDEX('Crosswalk Particulates'!$B:$B,MATCH('2017 EPA Data'!A5298,'Crosswalk Particulates'!$A:$A,0))</f>
        <v>Residential Buildings Sector</v>
      </c>
      <c r="G5298" s="39">
        <f>INDEX('Crosswalk Particulates'!$E:$E,MATCH('2017 EPA Data'!$B5298,'Crosswalk Particulates'!$D:$D,0))</f>
        <v>0</v>
      </c>
      <c r="H5298" s="50">
        <f t="shared" si="82"/>
        <v>0</v>
      </c>
    </row>
    <row r="5299" spans="1:8" hidden="1">
      <c r="A5299" s="31" t="s">
        <v>2427</v>
      </c>
      <c r="B5299" s="31" t="s">
        <v>2725</v>
      </c>
      <c r="C5299" s="31" t="s">
        <v>2406</v>
      </c>
      <c r="D5299" s="47">
        <v>2.6011381630704E-2</v>
      </c>
      <c r="E5299" s="31" t="s">
        <v>2407</v>
      </c>
      <c r="F5299" s="35" t="str">
        <f>INDEX('Crosswalk Particulates'!$B:$B,MATCH('2017 EPA Data'!A5299,'Crosswalk Particulates'!$A:$A,0))</f>
        <v>process-other-industry</v>
      </c>
      <c r="G5299" s="39">
        <f>INDEX('Crosswalk Particulates'!$E:$E,MATCH('2017 EPA Data'!$B5299,'Crosswalk Particulates'!$D:$D,0))</f>
        <v>0</v>
      </c>
      <c r="H5299" s="50">
        <f t="shared" si="82"/>
        <v>0</v>
      </c>
    </row>
    <row r="5300" spans="1:8" hidden="1">
      <c r="A5300" s="31" t="s">
        <v>2408</v>
      </c>
      <c r="B5300" s="31" t="s">
        <v>2748</v>
      </c>
      <c r="C5300" s="31" t="s">
        <v>2406</v>
      </c>
      <c r="D5300" s="47">
        <v>2.5999999999999999E-2</v>
      </c>
      <c r="E5300" s="31" t="s">
        <v>2407</v>
      </c>
      <c r="F5300" s="35" t="str">
        <f>INDEX('Crosswalk Particulates'!$B:$B,MATCH('2017 EPA Data'!A5300,'Crosswalk Particulates'!$A:$A,0))</f>
        <v>process-other-industry</v>
      </c>
      <c r="G5300" s="39">
        <f>INDEX('Crosswalk Particulates'!$E:$E,MATCH('2017 EPA Data'!$B5300,'Crosswalk Particulates'!$D:$D,0))</f>
        <v>0</v>
      </c>
      <c r="H5300" s="50">
        <f t="shared" si="82"/>
        <v>0</v>
      </c>
    </row>
    <row r="5301" spans="1:8" hidden="1">
      <c r="A5301" s="31" t="s">
        <v>2518</v>
      </c>
      <c r="B5301" s="31" t="s">
        <v>2670</v>
      </c>
      <c r="C5301" s="31" t="s">
        <v>2406</v>
      </c>
      <c r="D5301" s="47">
        <v>2.5973159999999999E-2</v>
      </c>
      <c r="E5301" s="31" t="s">
        <v>2407</v>
      </c>
      <c r="F5301" s="35" t="str">
        <f>INDEX('Crosswalk Particulates'!$B:$B,MATCH('2017 EPA Data'!A5301,'Crosswalk Particulates'!$A:$A,0))</f>
        <v>industry-fuel-oil</v>
      </c>
      <c r="G5301" s="39">
        <f>INDEX('Crosswalk Particulates'!$E:$E,MATCH('2017 EPA Data'!$B5301,'Crosswalk Particulates'!$D:$D,0))</f>
        <v>0</v>
      </c>
      <c r="H5301" s="50">
        <f t="shared" si="82"/>
        <v>0</v>
      </c>
    </row>
    <row r="5302" spans="1:8" hidden="1">
      <c r="A5302" s="31" t="s">
        <v>2497</v>
      </c>
      <c r="B5302" s="31" t="s">
        <v>2532</v>
      </c>
      <c r="C5302" s="31" t="s">
        <v>2406</v>
      </c>
      <c r="D5302" s="47">
        <v>2.5658816551999999E-2</v>
      </c>
      <c r="E5302" s="31" t="s">
        <v>2407</v>
      </c>
      <c r="F5302" s="35" t="str">
        <f>INDEX('Crosswalk Particulates'!$B:$B,MATCH('2017 EPA Data'!A5302,'Crosswalk Particulates'!$A:$A,0))</f>
        <v>Electricity Sector</v>
      </c>
      <c r="G5302" s="39">
        <f>INDEX('Crosswalk Particulates'!$E:$E,MATCH('2017 EPA Data'!$B5302,'Crosswalk Particulates'!$D:$D,0))</f>
        <v>0</v>
      </c>
      <c r="H5302" s="50">
        <f t="shared" si="82"/>
        <v>0</v>
      </c>
    </row>
    <row r="5303" spans="1:8" hidden="1">
      <c r="A5303" s="31" t="s">
        <v>2612</v>
      </c>
      <c r="B5303" s="31" t="s">
        <v>2568</v>
      </c>
      <c r="C5303" s="31" t="s">
        <v>2406</v>
      </c>
      <c r="D5303" s="47">
        <v>2.477868158E-2</v>
      </c>
      <c r="E5303" s="31" t="s">
        <v>2407</v>
      </c>
      <c r="F5303" s="35" t="str">
        <f>INDEX('Crosswalk Particulates'!$B:$B,MATCH('2017 EPA Data'!A5303,'Crosswalk Particulates'!$A:$A,0))</f>
        <v>Residential Buildings Sector</v>
      </c>
      <c r="G5303" s="39">
        <f>INDEX('Crosswalk Particulates'!$E:$E,MATCH('2017 EPA Data'!$B5303,'Crosswalk Particulates'!$D:$D,0))</f>
        <v>0</v>
      </c>
      <c r="H5303" s="50">
        <f t="shared" si="82"/>
        <v>0</v>
      </c>
    </row>
    <row r="5304" spans="1:8" hidden="1">
      <c r="A5304" s="31" t="s">
        <v>2474</v>
      </c>
      <c r="B5304" s="31" t="s">
        <v>2664</v>
      </c>
      <c r="C5304" s="31" t="s">
        <v>2406</v>
      </c>
      <c r="D5304" s="47">
        <v>2.4619521380396098E-2</v>
      </c>
      <c r="E5304" s="31" t="s">
        <v>2407</v>
      </c>
      <c r="F5304" s="35" t="str">
        <f>INDEX('Crosswalk Particulates'!$B:$B,MATCH('2017 EPA Data'!A5304,'Crosswalk Particulates'!$A:$A,0))</f>
        <v>process-other-industry</v>
      </c>
      <c r="G5304" s="39">
        <f>INDEX('Crosswalk Particulates'!$E:$E,MATCH('2017 EPA Data'!$B5304,'Crosswalk Particulates'!$D:$D,0))</f>
        <v>0</v>
      </c>
      <c r="H5304" s="50">
        <f t="shared" si="82"/>
        <v>0</v>
      </c>
    </row>
    <row r="5305" spans="1:8" hidden="1">
      <c r="A5305" s="31" t="s">
        <v>2436</v>
      </c>
      <c r="B5305" s="31" t="s">
        <v>2510</v>
      </c>
      <c r="C5305" s="31" t="s">
        <v>2406</v>
      </c>
      <c r="D5305" s="47">
        <v>2.4619439350000001E-2</v>
      </c>
      <c r="E5305" s="31" t="s">
        <v>2407</v>
      </c>
      <c r="F5305" s="35" t="str">
        <f>INDEX('Crosswalk Particulates'!$B:$B,MATCH('2017 EPA Data'!A5305,'Crosswalk Particulates'!$A:$A,0))</f>
        <v>process-other-industry</v>
      </c>
      <c r="G5305" s="39">
        <f>INDEX('Crosswalk Particulates'!$E:$E,MATCH('2017 EPA Data'!$B5305,'Crosswalk Particulates'!$D:$D,0))</f>
        <v>0</v>
      </c>
      <c r="H5305" s="50">
        <f t="shared" si="82"/>
        <v>0</v>
      </c>
    </row>
    <row r="5306" spans="1:8" hidden="1">
      <c r="A5306" s="31" t="s">
        <v>2473</v>
      </c>
      <c r="B5306" s="31" t="s">
        <v>2760</v>
      </c>
      <c r="C5306" s="31" t="s">
        <v>2406</v>
      </c>
      <c r="D5306" s="47">
        <v>2.4348263419999999E-2</v>
      </c>
      <c r="E5306" s="31" t="s">
        <v>2407</v>
      </c>
      <c r="F5306" s="35" t="str">
        <f>INDEX('Crosswalk Particulates'!$B:$B,MATCH('2017 EPA Data'!A5306,'Crosswalk Particulates'!$A:$A,0))</f>
        <v>Electricity Sector</v>
      </c>
      <c r="G5306" s="39">
        <f>INDEX('Crosswalk Particulates'!$E:$E,MATCH('2017 EPA Data'!$B5306,'Crosswalk Particulates'!$D:$D,0))</f>
        <v>0</v>
      </c>
      <c r="H5306" s="50">
        <f t="shared" si="82"/>
        <v>0</v>
      </c>
    </row>
    <row r="5307" spans="1:8" hidden="1">
      <c r="A5307" s="31" t="s">
        <v>2473</v>
      </c>
      <c r="B5307" s="31" t="s">
        <v>2624</v>
      </c>
      <c r="C5307" s="31" t="s">
        <v>2406</v>
      </c>
      <c r="D5307" s="47">
        <v>2.4203779694200001E-2</v>
      </c>
      <c r="E5307" s="31" t="s">
        <v>2407</v>
      </c>
      <c r="F5307" s="35" t="str">
        <f>INDEX('Crosswalk Particulates'!$B:$B,MATCH('2017 EPA Data'!A5307,'Crosswalk Particulates'!$A:$A,0))</f>
        <v>Electricity Sector</v>
      </c>
      <c r="G5307" s="39">
        <f>INDEX('Crosswalk Particulates'!$E:$E,MATCH('2017 EPA Data'!$B5307,'Crosswalk Particulates'!$D:$D,0))</f>
        <v>0</v>
      </c>
      <c r="H5307" s="50">
        <f t="shared" si="82"/>
        <v>0</v>
      </c>
    </row>
    <row r="5308" spans="1:8" hidden="1">
      <c r="A5308" s="31" t="s">
        <v>2536</v>
      </c>
      <c r="B5308" s="31" t="s">
        <v>2590</v>
      </c>
      <c r="C5308" s="31" t="s">
        <v>2406</v>
      </c>
      <c r="D5308" s="47">
        <v>2.4E-2</v>
      </c>
      <c r="E5308" s="31" t="s">
        <v>2407</v>
      </c>
      <c r="F5308" s="35" t="str">
        <f>INDEX('Crosswalk Particulates'!$B:$B,MATCH('2017 EPA Data'!A5308,'Crosswalk Particulates'!$A:$A,0))</f>
        <v>process-mining-industry</v>
      </c>
      <c r="G5308" s="39">
        <f>INDEX('Crosswalk Particulates'!$E:$E,MATCH('2017 EPA Data'!$B5308,'Crosswalk Particulates'!$D:$D,0))</f>
        <v>0</v>
      </c>
      <c r="H5308" s="50">
        <f t="shared" si="82"/>
        <v>0</v>
      </c>
    </row>
    <row r="5309" spans="1:8" hidden="1">
      <c r="A5309" s="31" t="s">
        <v>2435</v>
      </c>
      <c r="B5309" s="31" t="s">
        <v>2469</v>
      </c>
      <c r="C5309" s="31" t="s">
        <v>2406</v>
      </c>
      <c r="D5309" s="47">
        <v>2.36601E-2</v>
      </c>
      <c r="E5309" s="31" t="s">
        <v>2407</v>
      </c>
      <c r="F5309" s="35" t="str">
        <f>INDEX('Crosswalk Particulates'!$B:$B,MATCH('2017 EPA Data'!A5309,'Crosswalk Particulates'!$A:$A,0))</f>
        <v>process-other-industry</v>
      </c>
      <c r="G5309" s="39">
        <f>INDEX('Crosswalk Particulates'!$E:$E,MATCH('2017 EPA Data'!$B5309,'Crosswalk Particulates'!$D:$D,0))</f>
        <v>0</v>
      </c>
      <c r="H5309" s="50">
        <f t="shared" si="82"/>
        <v>0</v>
      </c>
    </row>
    <row r="5310" spans="1:8" hidden="1">
      <c r="A5310" s="31" t="s">
        <v>2489</v>
      </c>
      <c r="B5310" s="31" t="s">
        <v>2760</v>
      </c>
      <c r="C5310" s="31" t="s">
        <v>2406</v>
      </c>
      <c r="D5310" s="47">
        <v>2.3377245619400001E-2</v>
      </c>
      <c r="E5310" s="31" t="s">
        <v>2407</v>
      </c>
      <c r="F5310" s="35" t="str">
        <f>INDEX('Crosswalk Particulates'!$B:$B,MATCH('2017 EPA Data'!A5310,'Crosswalk Particulates'!$A:$A,0))</f>
        <v>industry-fuel-biomass</v>
      </c>
      <c r="G5310" s="39">
        <f>INDEX('Crosswalk Particulates'!$E:$E,MATCH('2017 EPA Data'!$B5310,'Crosswalk Particulates'!$D:$D,0))</f>
        <v>0</v>
      </c>
      <c r="H5310" s="50">
        <f t="shared" si="82"/>
        <v>0</v>
      </c>
    </row>
    <row r="5311" spans="1:8" hidden="1">
      <c r="A5311" s="31" t="s">
        <v>2454</v>
      </c>
      <c r="B5311" s="31" t="s">
        <v>2486</v>
      </c>
      <c r="C5311" s="31" t="s">
        <v>2410</v>
      </c>
      <c r="D5311" s="47">
        <v>2.334E-2</v>
      </c>
      <c r="E5311" s="31" t="s">
        <v>2411</v>
      </c>
      <c r="F5311" s="35" t="str">
        <f>INDEX('Crosswalk Particulates'!$B:$B,MATCH('2017 EPA Data'!A5311,'Crosswalk Particulates'!$A:$A,0))</f>
        <v>Electricity Sector</v>
      </c>
      <c r="G5311" s="39" t="str">
        <f>INDEX('Crosswalk Particulates'!$E:$E,MATCH('2017 EPA Data'!$B5311,'Crosswalk Particulates'!$D:$D,0))</f>
        <v>CH4</v>
      </c>
      <c r="H5311" s="50">
        <f t="shared" si="82"/>
        <v>21173.717012455661</v>
      </c>
    </row>
    <row r="5312" spans="1:8" hidden="1">
      <c r="A5312" s="31" t="s">
        <v>2436</v>
      </c>
      <c r="B5312" s="31" t="s">
        <v>2694</v>
      </c>
      <c r="C5312" s="31" t="s">
        <v>2406</v>
      </c>
      <c r="D5312" s="47">
        <v>2.3E-2</v>
      </c>
      <c r="E5312" s="31" t="s">
        <v>2407</v>
      </c>
      <c r="F5312" s="35" t="str">
        <f>INDEX('Crosswalk Particulates'!$B:$B,MATCH('2017 EPA Data'!A5312,'Crosswalk Particulates'!$A:$A,0))</f>
        <v>process-other-industry</v>
      </c>
      <c r="G5312" s="39">
        <f>INDEX('Crosswalk Particulates'!$E:$E,MATCH('2017 EPA Data'!$B5312,'Crosswalk Particulates'!$D:$D,0))</f>
        <v>0</v>
      </c>
      <c r="H5312" s="50">
        <f t="shared" si="82"/>
        <v>0</v>
      </c>
    </row>
    <row r="5313" spans="1:8" hidden="1">
      <c r="A5313" s="31" t="s">
        <v>2538</v>
      </c>
      <c r="B5313" s="31" t="s">
        <v>2524</v>
      </c>
      <c r="C5313" s="31" t="s">
        <v>2406</v>
      </c>
      <c r="D5313" s="47">
        <v>2.2855610160000001E-2</v>
      </c>
      <c r="E5313" s="31" t="s">
        <v>2407</v>
      </c>
      <c r="F5313" s="35" t="str">
        <f>INDEX('Crosswalk Particulates'!$B:$B,MATCH('2017 EPA Data'!A5313,'Crosswalk Particulates'!$A:$A,0))</f>
        <v>Electricity Sector</v>
      </c>
      <c r="G5313" s="39">
        <f>INDEX('Crosswalk Particulates'!$E:$E,MATCH('2017 EPA Data'!$B5313,'Crosswalk Particulates'!$D:$D,0))</f>
        <v>0</v>
      </c>
      <c r="H5313" s="50">
        <f t="shared" si="82"/>
        <v>0</v>
      </c>
    </row>
    <row r="5314" spans="1:8" hidden="1">
      <c r="A5314" s="31" t="s">
        <v>2497</v>
      </c>
      <c r="B5314" s="31" t="s">
        <v>2614</v>
      </c>
      <c r="C5314" s="31" t="s">
        <v>2406</v>
      </c>
      <c r="D5314" s="47">
        <v>2.2533520000000001E-2</v>
      </c>
      <c r="E5314" s="31" t="s">
        <v>2407</v>
      </c>
      <c r="F5314" s="35" t="str">
        <f>INDEX('Crosswalk Particulates'!$B:$B,MATCH('2017 EPA Data'!A5314,'Crosswalk Particulates'!$A:$A,0))</f>
        <v>Electricity Sector</v>
      </c>
      <c r="G5314" s="39">
        <f>INDEX('Crosswalk Particulates'!$E:$E,MATCH('2017 EPA Data'!$B5314,'Crosswalk Particulates'!$D:$D,0))</f>
        <v>0</v>
      </c>
      <c r="H5314" s="50">
        <f t="shared" si="82"/>
        <v>0</v>
      </c>
    </row>
    <row r="5315" spans="1:8" hidden="1">
      <c r="A5315" s="31" t="s">
        <v>2448</v>
      </c>
      <c r="B5315" s="31" t="s">
        <v>2654</v>
      </c>
      <c r="C5315" s="31" t="s">
        <v>2406</v>
      </c>
      <c r="D5315" s="47">
        <v>2.1899999999999999E-2</v>
      </c>
      <c r="E5315" s="31" t="s">
        <v>2407</v>
      </c>
      <c r="F5315" s="35" t="str">
        <f>INDEX('Crosswalk Particulates'!$B:$B,MATCH('2017 EPA Data'!A5315,'Crosswalk Particulates'!$A:$A,0))</f>
        <v>process-waste-industry</v>
      </c>
      <c r="G5315" s="39">
        <f>INDEX('Crosswalk Particulates'!$E:$E,MATCH('2017 EPA Data'!$B5315,'Crosswalk Particulates'!$D:$D,0))</f>
        <v>0</v>
      </c>
      <c r="H5315" s="50">
        <f t="shared" si="82"/>
        <v>0</v>
      </c>
    </row>
    <row r="5316" spans="1:8" hidden="1">
      <c r="A5316" s="31" t="s">
        <v>2538</v>
      </c>
      <c r="B5316" s="31" t="s">
        <v>2734</v>
      </c>
      <c r="C5316" s="31" t="s">
        <v>2406</v>
      </c>
      <c r="D5316" s="47">
        <v>2.1446992500000001E-2</v>
      </c>
      <c r="E5316" s="31" t="s">
        <v>2407</v>
      </c>
      <c r="F5316" s="35" t="str">
        <f>INDEX('Crosswalk Particulates'!$B:$B,MATCH('2017 EPA Data'!A5316,'Crosswalk Particulates'!$A:$A,0))</f>
        <v>Electricity Sector</v>
      </c>
      <c r="G5316" s="39">
        <f>INDEX('Crosswalk Particulates'!$E:$E,MATCH('2017 EPA Data'!$B5316,'Crosswalk Particulates'!$D:$D,0))</f>
        <v>0</v>
      </c>
      <c r="H5316" s="50">
        <f t="shared" ref="H5316:H5379" si="83">IF(E5316="TON",D5316/metricton_to_shortton,0)*10^6</f>
        <v>0</v>
      </c>
    </row>
    <row r="5317" spans="1:8" hidden="1">
      <c r="A5317" s="31" t="s">
        <v>2471</v>
      </c>
      <c r="B5317" s="31" t="s">
        <v>2626</v>
      </c>
      <c r="C5317" s="31" t="s">
        <v>2406</v>
      </c>
      <c r="D5317" s="47">
        <v>2.1343768904600002E-2</v>
      </c>
      <c r="E5317" s="31" t="s">
        <v>2407</v>
      </c>
      <c r="F5317" s="35" t="str">
        <f>INDEX('Crosswalk Particulates'!$B:$B,MATCH('2017 EPA Data'!A5317,'Crosswalk Particulates'!$A:$A,0))</f>
        <v>Commercial Buildings Sector</v>
      </c>
      <c r="G5317" s="39">
        <f>INDEX('Crosswalk Particulates'!$E:$E,MATCH('2017 EPA Data'!$B5317,'Crosswalk Particulates'!$D:$D,0))</f>
        <v>0</v>
      </c>
      <c r="H5317" s="50">
        <f t="shared" si="83"/>
        <v>0</v>
      </c>
    </row>
    <row r="5318" spans="1:8" hidden="1">
      <c r="A5318" s="31" t="s">
        <v>2470</v>
      </c>
      <c r="B5318" s="31" t="s">
        <v>2624</v>
      </c>
      <c r="C5318" s="31" t="s">
        <v>2406</v>
      </c>
      <c r="D5318" s="47">
        <v>2.1016624300000002E-2</v>
      </c>
      <c r="E5318" s="31" t="s">
        <v>2407</v>
      </c>
      <c r="F5318" s="35" t="str">
        <f>INDEX('Crosswalk Particulates'!$B:$B,MATCH('2017 EPA Data'!A5318,'Crosswalk Particulates'!$A:$A,0))</f>
        <v>Electricity Sector</v>
      </c>
      <c r="G5318" s="39">
        <f>INDEX('Crosswalk Particulates'!$E:$E,MATCH('2017 EPA Data'!$B5318,'Crosswalk Particulates'!$D:$D,0))</f>
        <v>0</v>
      </c>
      <c r="H5318" s="50">
        <f t="shared" si="83"/>
        <v>0</v>
      </c>
    </row>
    <row r="5319" spans="1:8" hidden="1">
      <c r="A5319" s="31" t="s">
        <v>2431</v>
      </c>
      <c r="B5319" s="31" t="s">
        <v>2618</v>
      </c>
      <c r="C5319" s="31" t="s">
        <v>2406</v>
      </c>
      <c r="D5319" s="47">
        <v>2.0830206059999998E-2</v>
      </c>
      <c r="E5319" s="31" t="s">
        <v>2407</v>
      </c>
      <c r="F5319" s="35" t="str">
        <f>INDEX('Crosswalk Particulates'!$B:$B,MATCH('2017 EPA Data'!A5319,'Crosswalk Particulates'!$A:$A,0))</f>
        <v>process-ngps-industry</v>
      </c>
      <c r="G5319" s="39">
        <f>INDEX('Crosswalk Particulates'!$E:$E,MATCH('2017 EPA Data'!$B5319,'Crosswalk Particulates'!$D:$D,0))</f>
        <v>0</v>
      </c>
      <c r="H5319" s="50">
        <f t="shared" si="83"/>
        <v>0</v>
      </c>
    </row>
    <row r="5320" spans="1:8" hidden="1">
      <c r="A5320" s="31" t="s">
        <v>2431</v>
      </c>
      <c r="B5320" s="31" t="s">
        <v>2542</v>
      </c>
      <c r="C5320" s="31" t="s">
        <v>2406</v>
      </c>
      <c r="D5320" s="47">
        <v>2.0830206059999998E-2</v>
      </c>
      <c r="E5320" s="31" t="s">
        <v>2407</v>
      </c>
      <c r="F5320" s="35" t="str">
        <f>INDEX('Crosswalk Particulates'!$B:$B,MATCH('2017 EPA Data'!A5320,'Crosswalk Particulates'!$A:$A,0))</f>
        <v>process-ngps-industry</v>
      </c>
      <c r="G5320" s="39">
        <f>INDEX('Crosswalk Particulates'!$E:$E,MATCH('2017 EPA Data'!$B5320,'Crosswalk Particulates'!$D:$D,0))</f>
        <v>0</v>
      </c>
      <c r="H5320" s="50">
        <f t="shared" si="83"/>
        <v>0</v>
      </c>
    </row>
    <row r="5321" spans="1:8" hidden="1">
      <c r="A5321" s="31" t="s">
        <v>2508</v>
      </c>
      <c r="B5321" s="31" t="s">
        <v>2618</v>
      </c>
      <c r="C5321" s="31" t="s">
        <v>2406</v>
      </c>
      <c r="D5321" s="47">
        <v>2.0563720000000001E-2</v>
      </c>
      <c r="E5321" s="31" t="s">
        <v>2407</v>
      </c>
      <c r="F5321" s="35" t="str">
        <f>INDEX('Crosswalk Particulates'!$B:$B,MATCH('2017 EPA Data'!A5321,'Crosswalk Particulates'!$A:$A,0))</f>
        <v>process-iron and steel-industry</v>
      </c>
      <c r="G5321" s="39">
        <f>INDEX('Crosswalk Particulates'!$E:$E,MATCH('2017 EPA Data'!$B5321,'Crosswalk Particulates'!$D:$D,0))</f>
        <v>0</v>
      </c>
      <c r="H5321" s="50">
        <f t="shared" si="83"/>
        <v>0</v>
      </c>
    </row>
    <row r="5322" spans="1:8" hidden="1">
      <c r="A5322" s="31" t="s">
        <v>2489</v>
      </c>
      <c r="B5322" s="31" t="s">
        <v>2757</v>
      </c>
      <c r="C5322" s="31" t="s">
        <v>2406</v>
      </c>
      <c r="D5322" s="47">
        <v>2.0367204068000001E-2</v>
      </c>
      <c r="E5322" s="31" t="s">
        <v>2407</v>
      </c>
      <c r="F5322" s="35" t="str">
        <f>INDEX('Crosswalk Particulates'!$B:$B,MATCH('2017 EPA Data'!A5322,'Crosswalk Particulates'!$A:$A,0))</f>
        <v>industry-fuel-biomass</v>
      </c>
      <c r="G5322" s="39">
        <f>INDEX('Crosswalk Particulates'!$E:$E,MATCH('2017 EPA Data'!$B5322,'Crosswalk Particulates'!$D:$D,0))</f>
        <v>0</v>
      </c>
      <c r="H5322" s="50">
        <f t="shared" si="83"/>
        <v>0</v>
      </c>
    </row>
    <row r="5323" spans="1:8" hidden="1">
      <c r="A5323" s="31" t="s">
        <v>2436</v>
      </c>
      <c r="B5323" s="31" t="s">
        <v>2680</v>
      </c>
      <c r="C5323" s="31" t="s">
        <v>2406</v>
      </c>
      <c r="D5323" s="47">
        <v>0.02</v>
      </c>
      <c r="E5323" s="31" t="s">
        <v>2407</v>
      </c>
      <c r="F5323" s="35" t="str">
        <f>INDEX('Crosswalk Particulates'!$B:$B,MATCH('2017 EPA Data'!A5323,'Crosswalk Particulates'!$A:$A,0))</f>
        <v>process-other-industry</v>
      </c>
      <c r="G5323" s="39">
        <f>INDEX('Crosswalk Particulates'!$E:$E,MATCH('2017 EPA Data'!$B5323,'Crosswalk Particulates'!$D:$D,0))</f>
        <v>0</v>
      </c>
      <c r="H5323" s="50">
        <f t="shared" si="83"/>
        <v>0</v>
      </c>
    </row>
    <row r="5324" spans="1:8" hidden="1">
      <c r="A5324" s="31" t="s">
        <v>2553</v>
      </c>
      <c r="B5324" s="31" t="s">
        <v>2466</v>
      </c>
      <c r="C5324" s="31" t="s">
        <v>2406</v>
      </c>
      <c r="D5324" s="47">
        <v>0.02</v>
      </c>
      <c r="E5324" s="31" t="s">
        <v>2407</v>
      </c>
      <c r="F5324" s="35" t="str">
        <f>INDEX('Crosswalk Particulates'!$B:$B,MATCH('2017 EPA Data'!A5324,'Crosswalk Particulates'!$A:$A,0))</f>
        <v>Commercial Buildings Sector</v>
      </c>
      <c r="G5324" s="39">
        <f>INDEX('Crosswalk Particulates'!$E:$E,MATCH('2017 EPA Data'!$B5324,'Crosswalk Particulates'!$D:$D,0))</f>
        <v>0</v>
      </c>
      <c r="H5324" s="50">
        <f t="shared" si="83"/>
        <v>0</v>
      </c>
    </row>
    <row r="5325" spans="1:8" hidden="1">
      <c r="A5325" s="31" t="s">
        <v>2558</v>
      </c>
      <c r="B5325" s="31" t="s">
        <v>2611</v>
      </c>
      <c r="C5325" s="31" t="s">
        <v>2406</v>
      </c>
      <c r="D5325" s="47">
        <v>1.9998391994000001E-2</v>
      </c>
      <c r="E5325" s="31" t="s">
        <v>2407</v>
      </c>
      <c r="F5325" s="35" t="str">
        <f>INDEX('Crosswalk Particulates'!$B:$B,MATCH('2017 EPA Data'!A5325,'Crosswalk Particulates'!$A:$A,0))</f>
        <v>Commercial Buildings Sector</v>
      </c>
      <c r="G5325" s="39">
        <f>INDEX('Crosswalk Particulates'!$E:$E,MATCH('2017 EPA Data'!$B5325,'Crosswalk Particulates'!$D:$D,0))</f>
        <v>0</v>
      </c>
      <c r="H5325" s="50">
        <f t="shared" si="83"/>
        <v>0</v>
      </c>
    </row>
    <row r="5326" spans="1:8" hidden="1">
      <c r="A5326" s="31" t="s">
        <v>2538</v>
      </c>
      <c r="B5326" s="31" t="s">
        <v>2624</v>
      </c>
      <c r="C5326" s="31" t="s">
        <v>2406</v>
      </c>
      <c r="D5326" s="47">
        <v>1.91290733E-2</v>
      </c>
      <c r="E5326" s="31" t="s">
        <v>2407</v>
      </c>
      <c r="F5326" s="35" t="str">
        <f>INDEX('Crosswalk Particulates'!$B:$B,MATCH('2017 EPA Data'!A5326,'Crosswalk Particulates'!$A:$A,0))</f>
        <v>Electricity Sector</v>
      </c>
      <c r="G5326" s="39">
        <f>INDEX('Crosswalk Particulates'!$E:$E,MATCH('2017 EPA Data'!$B5326,'Crosswalk Particulates'!$D:$D,0))</f>
        <v>0</v>
      </c>
      <c r="H5326" s="50">
        <f t="shared" si="83"/>
        <v>0</v>
      </c>
    </row>
    <row r="5327" spans="1:8" hidden="1">
      <c r="A5327" s="31" t="s">
        <v>2497</v>
      </c>
      <c r="B5327" s="31" t="s">
        <v>2567</v>
      </c>
      <c r="C5327" s="31" t="s">
        <v>2406</v>
      </c>
      <c r="D5327" s="47">
        <v>1.9E-2</v>
      </c>
      <c r="E5327" s="31" t="s">
        <v>2407</v>
      </c>
      <c r="F5327" s="35" t="str">
        <f>INDEX('Crosswalk Particulates'!$B:$B,MATCH('2017 EPA Data'!A5327,'Crosswalk Particulates'!$A:$A,0))</f>
        <v>Electricity Sector</v>
      </c>
      <c r="G5327" s="39">
        <f>INDEX('Crosswalk Particulates'!$E:$E,MATCH('2017 EPA Data'!$B5327,'Crosswalk Particulates'!$D:$D,0))</f>
        <v>0</v>
      </c>
      <c r="H5327" s="50">
        <f t="shared" si="83"/>
        <v>0</v>
      </c>
    </row>
    <row r="5328" spans="1:8" hidden="1">
      <c r="A5328" s="31" t="s">
        <v>2458</v>
      </c>
      <c r="B5328" s="31" t="s">
        <v>2575</v>
      </c>
      <c r="C5328" s="31" t="s">
        <v>2406</v>
      </c>
      <c r="D5328" s="47">
        <v>1.8952E-2</v>
      </c>
      <c r="E5328" s="31" t="s">
        <v>2407</v>
      </c>
      <c r="F5328" s="35" t="str">
        <f>INDEX('Crosswalk Particulates'!$B:$B,MATCH('2017 EPA Data'!A5328,'Crosswalk Particulates'!$A:$A,0))</f>
        <v>Transportation Sector</v>
      </c>
      <c r="G5328" s="39">
        <f>INDEX('Crosswalk Particulates'!$E:$E,MATCH('2017 EPA Data'!$B5328,'Crosswalk Particulates'!$D:$D,0))</f>
        <v>0</v>
      </c>
      <c r="H5328" s="50">
        <f t="shared" si="83"/>
        <v>0</v>
      </c>
    </row>
    <row r="5329" spans="1:8" hidden="1">
      <c r="A5329" s="31" t="s">
        <v>2489</v>
      </c>
      <c r="B5329" s="31" t="s">
        <v>2670</v>
      </c>
      <c r="C5329" s="31" t="s">
        <v>2406</v>
      </c>
      <c r="D5329" s="47">
        <v>1.8887797000000001E-2</v>
      </c>
      <c r="E5329" s="31" t="s">
        <v>2407</v>
      </c>
      <c r="F5329" s="35" t="str">
        <f>INDEX('Crosswalk Particulates'!$B:$B,MATCH('2017 EPA Data'!A5329,'Crosswalk Particulates'!$A:$A,0))</f>
        <v>industry-fuel-biomass</v>
      </c>
      <c r="G5329" s="39">
        <f>INDEX('Crosswalk Particulates'!$E:$E,MATCH('2017 EPA Data'!$B5329,'Crosswalk Particulates'!$D:$D,0))</f>
        <v>0</v>
      </c>
      <c r="H5329" s="50">
        <f t="shared" si="83"/>
        <v>0</v>
      </c>
    </row>
    <row r="5330" spans="1:8" hidden="1">
      <c r="A5330" s="31" t="s">
        <v>2427</v>
      </c>
      <c r="B5330" s="31" t="s">
        <v>2650</v>
      </c>
      <c r="C5330" s="31" t="s">
        <v>2406</v>
      </c>
      <c r="D5330" s="47">
        <v>1.848E-2</v>
      </c>
      <c r="E5330" s="31" t="s">
        <v>2407</v>
      </c>
      <c r="F5330" s="35" t="str">
        <f>INDEX('Crosswalk Particulates'!$B:$B,MATCH('2017 EPA Data'!A5330,'Crosswalk Particulates'!$A:$A,0))</f>
        <v>process-other-industry</v>
      </c>
      <c r="G5330" s="39">
        <f>INDEX('Crosswalk Particulates'!$E:$E,MATCH('2017 EPA Data'!$B5330,'Crosswalk Particulates'!$D:$D,0))</f>
        <v>0</v>
      </c>
      <c r="H5330" s="50">
        <f t="shared" si="83"/>
        <v>0</v>
      </c>
    </row>
    <row r="5331" spans="1:8" hidden="1">
      <c r="A5331" s="31" t="s">
        <v>2521</v>
      </c>
      <c r="B5331" s="31" t="s">
        <v>2674</v>
      </c>
      <c r="C5331" s="31" t="s">
        <v>2406</v>
      </c>
      <c r="D5331" s="47">
        <v>1.8425199999999999E-2</v>
      </c>
      <c r="E5331" s="31" t="s">
        <v>2407</v>
      </c>
      <c r="F5331" s="35" t="str">
        <f>INDEX('Crosswalk Particulates'!$B:$B,MATCH('2017 EPA Data'!A5331,'Crosswalk Particulates'!$A:$A,0))</f>
        <v>industry-fuel-other</v>
      </c>
      <c r="G5331" s="39">
        <f>INDEX('Crosswalk Particulates'!$E:$E,MATCH('2017 EPA Data'!$B5331,'Crosswalk Particulates'!$D:$D,0))</f>
        <v>0</v>
      </c>
      <c r="H5331" s="50">
        <f t="shared" si="83"/>
        <v>0</v>
      </c>
    </row>
    <row r="5332" spans="1:8" hidden="1">
      <c r="A5332" s="31" t="s">
        <v>2491</v>
      </c>
      <c r="B5332" s="31" t="s">
        <v>2664</v>
      </c>
      <c r="C5332" s="31" t="s">
        <v>2406</v>
      </c>
      <c r="D5332" s="47">
        <v>1.8255464698999999E-2</v>
      </c>
      <c r="E5332" s="31" t="s">
        <v>2407</v>
      </c>
      <c r="F5332" s="35" t="str">
        <f>INDEX('Crosswalk Particulates'!$B:$B,MATCH('2017 EPA Data'!A5332,'Crosswalk Particulates'!$A:$A,0))</f>
        <v>process-other-industry</v>
      </c>
      <c r="G5332" s="39">
        <f>INDEX('Crosswalk Particulates'!$E:$E,MATCH('2017 EPA Data'!$B5332,'Crosswalk Particulates'!$D:$D,0))</f>
        <v>0</v>
      </c>
      <c r="H5332" s="50">
        <f t="shared" si="83"/>
        <v>0</v>
      </c>
    </row>
    <row r="5333" spans="1:8" hidden="1">
      <c r="A5333" s="31" t="s">
        <v>2612</v>
      </c>
      <c r="B5333" s="31" t="s">
        <v>2447</v>
      </c>
      <c r="C5333" s="31" t="s">
        <v>2406</v>
      </c>
      <c r="D5333" s="47">
        <v>1.7699058300000001E-2</v>
      </c>
      <c r="E5333" s="31" t="s">
        <v>2407</v>
      </c>
      <c r="F5333" s="35" t="str">
        <f>INDEX('Crosswalk Particulates'!$B:$B,MATCH('2017 EPA Data'!A5333,'Crosswalk Particulates'!$A:$A,0))</f>
        <v>Residential Buildings Sector</v>
      </c>
      <c r="G5333" s="39">
        <f>INDEX('Crosswalk Particulates'!$E:$E,MATCH('2017 EPA Data'!$B5333,'Crosswalk Particulates'!$D:$D,0))</f>
        <v>0</v>
      </c>
      <c r="H5333" s="50">
        <f t="shared" si="83"/>
        <v>0</v>
      </c>
    </row>
    <row r="5334" spans="1:8" hidden="1">
      <c r="A5334" s="31" t="s">
        <v>2436</v>
      </c>
      <c r="B5334" s="31" t="s">
        <v>2526</v>
      </c>
      <c r="C5334" s="31" t="s">
        <v>2406</v>
      </c>
      <c r="D5334" s="47">
        <v>1.717203338E-2</v>
      </c>
      <c r="E5334" s="31" t="s">
        <v>2407</v>
      </c>
      <c r="F5334" s="35" t="str">
        <f>INDEX('Crosswalk Particulates'!$B:$B,MATCH('2017 EPA Data'!A5334,'Crosswalk Particulates'!$A:$A,0))</f>
        <v>process-other-industry</v>
      </c>
      <c r="G5334" s="39">
        <f>INDEX('Crosswalk Particulates'!$E:$E,MATCH('2017 EPA Data'!$B5334,'Crosswalk Particulates'!$D:$D,0))</f>
        <v>0</v>
      </c>
      <c r="H5334" s="50">
        <f t="shared" si="83"/>
        <v>0</v>
      </c>
    </row>
    <row r="5335" spans="1:8" hidden="1">
      <c r="A5335" s="31" t="s">
        <v>2538</v>
      </c>
      <c r="B5335" s="31" t="s">
        <v>2716</v>
      </c>
      <c r="C5335" s="31" t="s">
        <v>2406</v>
      </c>
      <c r="D5335" s="47">
        <v>1.7097026000000001E-2</v>
      </c>
      <c r="E5335" s="31" t="s">
        <v>2407</v>
      </c>
      <c r="F5335" s="35" t="str">
        <f>INDEX('Crosswalk Particulates'!$B:$B,MATCH('2017 EPA Data'!A5335,'Crosswalk Particulates'!$A:$A,0))</f>
        <v>Electricity Sector</v>
      </c>
      <c r="G5335" s="39">
        <f>INDEX('Crosswalk Particulates'!$E:$E,MATCH('2017 EPA Data'!$B5335,'Crosswalk Particulates'!$D:$D,0))</f>
        <v>0</v>
      </c>
      <c r="H5335" s="50">
        <f t="shared" si="83"/>
        <v>0</v>
      </c>
    </row>
    <row r="5336" spans="1:8" hidden="1">
      <c r="A5336" s="31" t="s">
        <v>2497</v>
      </c>
      <c r="B5336" s="31" t="s">
        <v>2668</v>
      </c>
      <c r="C5336" s="31" t="s">
        <v>2406</v>
      </c>
      <c r="D5336" s="47">
        <v>1.7000000000000001E-2</v>
      </c>
      <c r="E5336" s="31" t="s">
        <v>2407</v>
      </c>
      <c r="F5336" s="35" t="str">
        <f>INDEX('Crosswalk Particulates'!$B:$B,MATCH('2017 EPA Data'!A5336,'Crosswalk Particulates'!$A:$A,0))</f>
        <v>Electricity Sector</v>
      </c>
      <c r="G5336" s="39">
        <f>INDEX('Crosswalk Particulates'!$E:$E,MATCH('2017 EPA Data'!$B5336,'Crosswalk Particulates'!$D:$D,0))</f>
        <v>0</v>
      </c>
      <c r="H5336" s="50">
        <f t="shared" si="83"/>
        <v>0</v>
      </c>
    </row>
    <row r="5337" spans="1:8" hidden="1">
      <c r="A5337" s="31" t="s">
        <v>2538</v>
      </c>
      <c r="B5337" s="31" t="s">
        <v>2540</v>
      </c>
      <c r="C5337" s="31" t="s">
        <v>2406</v>
      </c>
      <c r="D5337" s="47">
        <v>1.6403092800000001E-2</v>
      </c>
      <c r="E5337" s="31" t="s">
        <v>2407</v>
      </c>
      <c r="F5337" s="35" t="str">
        <f>INDEX('Crosswalk Particulates'!$B:$B,MATCH('2017 EPA Data'!A5337,'Crosswalk Particulates'!$A:$A,0))</f>
        <v>Electricity Sector</v>
      </c>
      <c r="G5337" s="39">
        <f>INDEX('Crosswalk Particulates'!$E:$E,MATCH('2017 EPA Data'!$B5337,'Crosswalk Particulates'!$D:$D,0))</f>
        <v>0</v>
      </c>
      <c r="H5337" s="50">
        <f t="shared" si="83"/>
        <v>0</v>
      </c>
    </row>
    <row r="5338" spans="1:8" hidden="1">
      <c r="A5338" s="31" t="s">
        <v>2508</v>
      </c>
      <c r="B5338" s="31" t="s">
        <v>2542</v>
      </c>
      <c r="C5338" s="31" t="s">
        <v>2406</v>
      </c>
      <c r="D5338" s="47">
        <v>1.6245160000000002E-2</v>
      </c>
      <c r="E5338" s="31" t="s">
        <v>2407</v>
      </c>
      <c r="F5338" s="35" t="str">
        <f>INDEX('Crosswalk Particulates'!$B:$B,MATCH('2017 EPA Data'!A5338,'Crosswalk Particulates'!$A:$A,0))</f>
        <v>process-iron and steel-industry</v>
      </c>
      <c r="G5338" s="39">
        <f>INDEX('Crosswalk Particulates'!$E:$E,MATCH('2017 EPA Data'!$B5338,'Crosswalk Particulates'!$D:$D,0))</f>
        <v>0</v>
      </c>
      <c r="H5338" s="50">
        <f t="shared" si="83"/>
        <v>0</v>
      </c>
    </row>
    <row r="5339" spans="1:8" hidden="1">
      <c r="A5339" s="31" t="s">
        <v>2408</v>
      </c>
      <c r="B5339" s="31" t="s">
        <v>2733</v>
      </c>
      <c r="C5339" s="31" t="s">
        <v>2406</v>
      </c>
      <c r="D5339" s="47">
        <v>1.6199999999999999E-2</v>
      </c>
      <c r="E5339" s="31" t="s">
        <v>2407</v>
      </c>
      <c r="F5339" s="35" t="str">
        <f>INDEX('Crosswalk Particulates'!$B:$B,MATCH('2017 EPA Data'!A5339,'Crosswalk Particulates'!$A:$A,0))</f>
        <v>process-other-industry</v>
      </c>
      <c r="G5339" s="39">
        <f>INDEX('Crosswalk Particulates'!$E:$E,MATCH('2017 EPA Data'!$B5339,'Crosswalk Particulates'!$D:$D,0))</f>
        <v>0</v>
      </c>
      <c r="H5339" s="50">
        <f t="shared" si="83"/>
        <v>0</v>
      </c>
    </row>
    <row r="5340" spans="1:8" hidden="1">
      <c r="A5340" s="31" t="s">
        <v>2436</v>
      </c>
      <c r="B5340" s="31" t="s">
        <v>2584</v>
      </c>
      <c r="C5340" s="31" t="s">
        <v>2406</v>
      </c>
      <c r="D5340" s="47">
        <v>1.6192530100000001E-2</v>
      </c>
      <c r="E5340" s="31" t="s">
        <v>2407</v>
      </c>
      <c r="F5340" s="35" t="str">
        <f>INDEX('Crosswalk Particulates'!$B:$B,MATCH('2017 EPA Data'!A5340,'Crosswalk Particulates'!$A:$A,0))</f>
        <v>process-other-industry</v>
      </c>
      <c r="G5340" s="39">
        <f>INDEX('Crosswalk Particulates'!$E:$E,MATCH('2017 EPA Data'!$B5340,'Crosswalk Particulates'!$D:$D,0))</f>
        <v>0</v>
      </c>
      <c r="H5340" s="50">
        <f t="shared" si="83"/>
        <v>0</v>
      </c>
    </row>
    <row r="5341" spans="1:8" hidden="1">
      <c r="A5341" s="31" t="s">
        <v>2497</v>
      </c>
      <c r="B5341" s="31" t="s">
        <v>2604</v>
      </c>
      <c r="C5341" s="31" t="s">
        <v>2406</v>
      </c>
      <c r="D5341" s="47">
        <v>1.6156E-2</v>
      </c>
      <c r="E5341" s="31" t="s">
        <v>2407</v>
      </c>
      <c r="F5341" s="35" t="str">
        <f>INDEX('Crosswalk Particulates'!$B:$B,MATCH('2017 EPA Data'!A5341,'Crosswalk Particulates'!$A:$A,0))</f>
        <v>Electricity Sector</v>
      </c>
      <c r="G5341" s="39">
        <f>INDEX('Crosswalk Particulates'!$E:$E,MATCH('2017 EPA Data'!$B5341,'Crosswalk Particulates'!$D:$D,0))</f>
        <v>0</v>
      </c>
      <c r="H5341" s="50">
        <f t="shared" si="83"/>
        <v>0</v>
      </c>
    </row>
    <row r="5342" spans="1:8" hidden="1">
      <c r="A5342" s="31" t="s">
        <v>2544</v>
      </c>
      <c r="B5342" s="31" t="s">
        <v>2532</v>
      </c>
      <c r="C5342" s="31" t="s">
        <v>2406</v>
      </c>
      <c r="D5342" s="47">
        <v>1.5816127250898999E-2</v>
      </c>
      <c r="E5342" s="31" t="s">
        <v>2407</v>
      </c>
      <c r="F5342" s="35" t="str">
        <f>INDEX('Crosswalk Particulates'!$B:$B,MATCH('2017 EPA Data'!A5342,'Crosswalk Particulates'!$A:$A,0))</f>
        <v>Commercial Buildings Sector</v>
      </c>
      <c r="G5342" s="39">
        <f>INDEX('Crosswalk Particulates'!$E:$E,MATCH('2017 EPA Data'!$B5342,'Crosswalk Particulates'!$D:$D,0))</f>
        <v>0</v>
      </c>
      <c r="H5342" s="50">
        <f t="shared" si="83"/>
        <v>0</v>
      </c>
    </row>
    <row r="5343" spans="1:8" hidden="1">
      <c r="A5343" s="31" t="s">
        <v>2431</v>
      </c>
      <c r="B5343" s="31" t="s">
        <v>2664</v>
      </c>
      <c r="C5343" s="31" t="s">
        <v>2406</v>
      </c>
      <c r="D5343" s="47">
        <v>1.5755006429999999E-2</v>
      </c>
      <c r="E5343" s="31" t="s">
        <v>2407</v>
      </c>
      <c r="F5343" s="35" t="str">
        <f>INDEX('Crosswalk Particulates'!$B:$B,MATCH('2017 EPA Data'!A5343,'Crosswalk Particulates'!$A:$A,0))</f>
        <v>process-ngps-industry</v>
      </c>
      <c r="G5343" s="39">
        <f>INDEX('Crosswalk Particulates'!$E:$E,MATCH('2017 EPA Data'!$B5343,'Crosswalk Particulates'!$D:$D,0))</f>
        <v>0</v>
      </c>
      <c r="H5343" s="50">
        <f t="shared" si="83"/>
        <v>0</v>
      </c>
    </row>
    <row r="5344" spans="1:8" hidden="1">
      <c r="A5344" s="31" t="s">
        <v>2538</v>
      </c>
      <c r="B5344" s="31" t="s">
        <v>2736</v>
      </c>
      <c r="C5344" s="31" t="s">
        <v>2406</v>
      </c>
      <c r="D5344" s="47">
        <v>1.5695298399999998E-2</v>
      </c>
      <c r="E5344" s="31" t="s">
        <v>2407</v>
      </c>
      <c r="F5344" s="35" t="str">
        <f>INDEX('Crosswalk Particulates'!$B:$B,MATCH('2017 EPA Data'!A5344,'Crosswalk Particulates'!$A:$A,0))</f>
        <v>Electricity Sector</v>
      </c>
      <c r="G5344" s="39">
        <f>INDEX('Crosswalk Particulates'!$E:$E,MATCH('2017 EPA Data'!$B5344,'Crosswalk Particulates'!$D:$D,0))</f>
        <v>0</v>
      </c>
      <c r="H5344" s="50">
        <f t="shared" si="83"/>
        <v>0</v>
      </c>
    </row>
    <row r="5345" spans="1:8" hidden="1">
      <c r="A5345" s="31" t="s">
        <v>2612</v>
      </c>
      <c r="B5345" s="31" t="s">
        <v>2539</v>
      </c>
      <c r="C5345" s="31" t="s">
        <v>2406</v>
      </c>
      <c r="D5345" s="47">
        <v>1.5575171279999999E-2</v>
      </c>
      <c r="E5345" s="31" t="s">
        <v>2407</v>
      </c>
      <c r="F5345" s="35" t="str">
        <f>INDEX('Crosswalk Particulates'!$B:$B,MATCH('2017 EPA Data'!A5345,'Crosswalk Particulates'!$A:$A,0))</f>
        <v>Residential Buildings Sector</v>
      </c>
      <c r="G5345" s="39">
        <f>INDEX('Crosswalk Particulates'!$E:$E,MATCH('2017 EPA Data'!$B5345,'Crosswalk Particulates'!$D:$D,0))</f>
        <v>0</v>
      </c>
      <c r="H5345" s="50">
        <f t="shared" si="83"/>
        <v>0</v>
      </c>
    </row>
    <row r="5346" spans="1:8" hidden="1">
      <c r="A5346" s="31" t="s">
        <v>2454</v>
      </c>
      <c r="B5346" s="31" t="s">
        <v>2587</v>
      </c>
      <c r="C5346" s="31" t="s">
        <v>2410</v>
      </c>
      <c r="D5346" s="47">
        <v>1.5559999999999999E-2</v>
      </c>
      <c r="E5346" s="31" t="s">
        <v>2411</v>
      </c>
      <c r="F5346" s="35" t="str">
        <f>INDEX('Crosswalk Particulates'!$B:$B,MATCH('2017 EPA Data'!A5346,'Crosswalk Particulates'!$A:$A,0))</f>
        <v>Electricity Sector</v>
      </c>
      <c r="G5346" s="39" t="str">
        <f>INDEX('Crosswalk Particulates'!$E:$E,MATCH('2017 EPA Data'!$B5346,'Crosswalk Particulates'!$D:$D,0))</f>
        <v>N2O</v>
      </c>
      <c r="H5346" s="50">
        <f t="shared" si="83"/>
        <v>14115.811341637109</v>
      </c>
    </row>
    <row r="5347" spans="1:8" hidden="1">
      <c r="A5347" s="31" t="s">
        <v>2431</v>
      </c>
      <c r="B5347" s="31" t="s">
        <v>2532</v>
      </c>
      <c r="C5347" s="31" t="s">
        <v>2406</v>
      </c>
      <c r="D5347" s="47">
        <v>1.523018896E-2</v>
      </c>
      <c r="E5347" s="31" t="s">
        <v>2407</v>
      </c>
      <c r="F5347" s="35" t="str">
        <f>INDEX('Crosswalk Particulates'!$B:$B,MATCH('2017 EPA Data'!A5347,'Crosswalk Particulates'!$A:$A,0))</f>
        <v>process-ngps-industry</v>
      </c>
      <c r="G5347" s="39">
        <f>INDEX('Crosswalk Particulates'!$E:$E,MATCH('2017 EPA Data'!$B5347,'Crosswalk Particulates'!$D:$D,0))</f>
        <v>0</v>
      </c>
      <c r="H5347" s="50">
        <f t="shared" si="83"/>
        <v>0</v>
      </c>
    </row>
    <row r="5348" spans="1:8" hidden="1">
      <c r="A5348" s="31" t="s">
        <v>2470</v>
      </c>
      <c r="B5348" s="31" t="s">
        <v>2747</v>
      </c>
      <c r="C5348" s="31" t="s">
        <v>2406</v>
      </c>
      <c r="D5348" s="47">
        <v>1.4795923000000001E-2</v>
      </c>
      <c r="E5348" s="31" t="s">
        <v>2407</v>
      </c>
      <c r="F5348" s="35" t="str">
        <f>INDEX('Crosswalk Particulates'!$B:$B,MATCH('2017 EPA Data'!A5348,'Crosswalk Particulates'!$A:$A,0))</f>
        <v>Electricity Sector</v>
      </c>
      <c r="G5348" s="39">
        <f>INDEX('Crosswalk Particulates'!$E:$E,MATCH('2017 EPA Data'!$B5348,'Crosswalk Particulates'!$D:$D,0))</f>
        <v>0</v>
      </c>
      <c r="H5348" s="50">
        <f t="shared" si="83"/>
        <v>0</v>
      </c>
    </row>
    <row r="5349" spans="1:8" hidden="1">
      <c r="A5349" s="31" t="s">
        <v>2485</v>
      </c>
      <c r="B5349" s="31" t="s">
        <v>2734</v>
      </c>
      <c r="C5349" s="31" t="s">
        <v>2406</v>
      </c>
      <c r="D5349" s="47">
        <v>1.4403664599999999E-2</v>
      </c>
      <c r="E5349" s="31" t="s">
        <v>2407</v>
      </c>
      <c r="F5349" s="35" t="str">
        <f>INDEX('Crosswalk Particulates'!$B:$B,MATCH('2017 EPA Data'!A5349,'Crosswalk Particulates'!$A:$A,0))</f>
        <v>industry-fuel-coal</v>
      </c>
      <c r="G5349" s="39">
        <f>INDEX('Crosswalk Particulates'!$E:$E,MATCH('2017 EPA Data'!$B5349,'Crosswalk Particulates'!$D:$D,0))</f>
        <v>0</v>
      </c>
      <c r="H5349" s="50">
        <f t="shared" si="83"/>
        <v>0</v>
      </c>
    </row>
    <row r="5350" spans="1:8" hidden="1">
      <c r="A5350" s="31" t="s">
        <v>2470</v>
      </c>
      <c r="B5350" s="31" t="s">
        <v>2734</v>
      </c>
      <c r="C5350" s="31" t="s">
        <v>2406</v>
      </c>
      <c r="D5350" s="47">
        <v>1.4305427000000001E-2</v>
      </c>
      <c r="E5350" s="31" t="s">
        <v>2407</v>
      </c>
      <c r="F5350" s="35" t="str">
        <f>INDEX('Crosswalk Particulates'!$B:$B,MATCH('2017 EPA Data'!A5350,'Crosswalk Particulates'!$A:$A,0))</f>
        <v>Electricity Sector</v>
      </c>
      <c r="G5350" s="39">
        <f>INDEX('Crosswalk Particulates'!$E:$E,MATCH('2017 EPA Data'!$B5350,'Crosswalk Particulates'!$D:$D,0))</f>
        <v>0</v>
      </c>
      <c r="H5350" s="50">
        <f t="shared" si="83"/>
        <v>0</v>
      </c>
    </row>
    <row r="5351" spans="1:8" hidden="1">
      <c r="A5351" s="31" t="s">
        <v>2518</v>
      </c>
      <c r="B5351" s="31" t="s">
        <v>2540</v>
      </c>
      <c r="C5351" s="31" t="s">
        <v>2406</v>
      </c>
      <c r="D5351" s="47">
        <v>1.424162858E-2</v>
      </c>
      <c r="E5351" s="31" t="s">
        <v>2407</v>
      </c>
      <c r="F5351" s="35" t="str">
        <f>INDEX('Crosswalk Particulates'!$B:$B,MATCH('2017 EPA Data'!A5351,'Crosswalk Particulates'!$A:$A,0))</f>
        <v>industry-fuel-oil</v>
      </c>
      <c r="G5351" s="39">
        <f>INDEX('Crosswalk Particulates'!$E:$E,MATCH('2017 EPA Data'!$B5351,'Crosswalk Particulates'!$D:$D,0))</f>
        <v>0</v>
      </c>
      <c r="H5351" s="50">
        <f t="shared" si="83"/>
        <v>0</v>
      </c>
    </row>
    <row r="5352" spans="1:8" hidden="1">
      <c r="A5352" s="31" t="s">
        <v>2612</v>
      </c>
      <c r="B5352" s="31" t="s">
        <v>2502</v>
      </c>
      <c r="C5352" s="31" t="s">
        <v>2406</v>
      </c>
      <c r="D5352" s="47">
        <v>1.415924662E-2</v>
      </c>
      <c r="E5352" s="31" t="s">
        <v>2407</v>
      </c>
      <c r="F5352" s="35" t="str">
        <f>INDEX('Crosswalk Particulates'!$B:$B,MATCH('2017 EPA Data'!A5352,'Crosswalk Particulates'!$A:$A,0))</f>
        <v>Residential Buildings Sector</v>
      </c>
      <c r="G5352" s="39">
        <f>INDEX('Crosswalk Particulates'!$E:$E,MATCH('2017 EPA Data'!$B5352,'Crosswalk Particulates'!$D:$D,0))</f>
        <v>0</v>
      </c>
      <c r="H5352" s="50">
        <f t="shared" si="83"/>
        <v>0</v>
      </c>
    </row>
    <row r="5353" spans="1:8" hidden="1">
      <c r="A5353" s="31" t="s">
        <v>2431</v>
      </c>
      <c r="B5353" s="31" t="s">
        <v>2716</v>
      </c>
      <c r="C5353" s="31" t="s">
        <v>2406</v>
      </c>
      <c r="D5353" s="47">
        <v>1.414401E-2</v>
      </c>
      <c r="E5353" s="31" t="s">
        <v>2407</v>
      </c>
      <c r="F5353" s="35" t="str">
        <f>INDEX('Crosswalk Particulates'!$B:$B,MATCH('2017 EPA Data'!A5353,'Crosswalk Particulates'!$A:$A,0))</f>
        <v>process-ngps-industry</v>
      </c>
      <c r="G5353" s="39">
        <f>INDEX('Crosswalk Particulates'!$E:$E,MATCH('2017 EPA Data'!$B5353,'Crosswalk Particulates'!$D:$D,0))</f>
        <v>0</v>
      </c>
      <c r="H5353" s="50">
        <f t="shared" si="83"/>
        <v>0</v>
      </c>
    </row>
    <row r="5354" spans="1:8" hidden="1">
      <c r="A5354" s="31" t="s">
        <v>2497</v>
      </c>
      <c r="B5354" s="31" t="s">
        <v>2734</v>
      </c>
      <c r="C5354" s="31" t="s">
        <v>2406</v>
      </c>
      <c r="D5354" s="47">
        <v>1.39500645E-2</v>
      </c>
      <c r="E5354" s="31" t="s">
        <v>2407</v>
      </c>
      <c r="F5354" s="35" t="str">
        <f>INDEX('Crosswalk Particulates'!$B:$B,MATCH('2017 EPA Data'!A5354,'Crosswalk Particulates'!$A:$A,0))</f>
        <v>Electricity Sector</v>
      </c>
      <c r="G5354" s="39">
        <f>INDEX('Crosswalk Particulates'!$E:$E,MATCH('2017 EPA Data'!$B5354,'Crosswalk Particulates'!$D:$D,0))</f>
        <v>0</v>
      </c>
      <c r="H5354" s="50">
        <f t="shared" si="83"/>
        <v>0</v>
      </c>
    </row>
    <row r="5355" spans="1:8" hidden="1">
      <c r="A5355" s="31" t="s">
        <v>2436</v>
      </c>
      <c r="B5355" s="31" t="s">
        <v>2618</v>
      </c>
      <c r="C5355" s="31" t="s">
        <v>2406</v>
      </c>
      <c r="D5355" s="47">
        <v>1.3849206100000001E-2</v>
      </c>
      <c r="E5355" s="31" t="s">
        <v>2407</v>
      </c>
      <c r="F5355" s="35" t="str">
        <f>INDEX('Crosswalk Particulates'!$B:$B,MATCH('2017 EPA Data'!A5355,'Crosswalk Particulates'!$A:$A,0))</f>
        <v>process-other-industry</v>
      </c>
      <c r="G5355" s="39">
        <f>INDEX('Crosswalk Particulates'!$E:$E,MATCH('2017 EPA Data'!$B5355,'Crosswalk Particulates'!$D:$D,0))</f>
        <v>0</v>
      </c>
      <c r="H5355" s="50">
        <f t="shared" si="83"/>
        <v>0</v>
      </c>
    </row>
    <row r="5356" spans="1:8" hidden="1">
      <c r="A5356" s="31" t="s">
        <v>2442</v>
      </c>
      <c r="B5356" s="31" t="s">
        <v>2567</v>
      </c>
      <c r="C5356" s="31" t="s">
        <v>2406</v>
      </c>
      <c r="D5356" s="47">
        <v>1.3769999999999999E-2</v>
      </c>
      <c r="E5356" s="31" t="s">
        <v>2407</v>
      </c>
      <c r="F5356" s="35" t="str">
        <f>INDEX('Crosswalk Particulates'!$B:$B,MATCH('2017 EPA Data'!A5356,'Crosswalk Particulates'!$A:$A,0))</f>
        <v>process-other-industry</v>
      </c>
      <c r="G5356" s="39">
        <f>INDEX('Crosswalk Particulates'!$E:$E,MATCH('2017 EPA Data'!$B5356,'Crosswalk Particulates'!$D:$D,0))</f>
        <v>0</v>
      </c>
      <c r="H5356" s="50">
        <f t="shared" si="83"/>
        <v>0</v>
      </c>
    </row>
    <row r="5357" spans="1:8" hidden="1">
      <c r="A5357" s="31" t="s">
        <v>2538</v>
      </c>
      <c r="B5357" s="31" t="s">
        <v>2737</v>
      </c>
      <c r="C5357" s="31" t="s">
        <v>2406</v>
      </c>
      <c r="D5357" s="47">
        <v>1.37455713E-2</v>
      </c>
      <c r="E5357" s="31" t="s">
        <v>2407</v>
      </c>
      <c r="F5357" s="35" t="str">
        <f>INDEX('Crosswalk Particulates'!$B:$B,MATCH('2017 EPA Data'!A5357,'Crosswalk Particulates'!$A:$A,0))</f>
        <v>Electricity Sector</v>
      </c>
      <c r="G5357" s="39">
        <f>INDEX('Crosswalk Particulates'!$E:$E,MATCH('2017 EPA Data'!$B5357,'Crosswalk Particulates'!$D:$D,0))</f>
        <v>0</v>
      </c>
      <c r="H5357" s="50">
        <f t="shared" si="83"/>
        <v>0</v>
      </c>
    </row>
    <row r="5358" spans="1:8" hidden="1">
      <c r="A5358" s="31" t="s">
        <v>2508</v>
      </c>
      <c r="B5358" s="31" t="s">
        <v>2503</v>
      </c>
      <c r="C5358" s="31" t="s">
        <v>2406</v>
      </c>
      <c r="D5358" s="47">
        <v>1.3597E-2</v>
      </c>
      <c r="E5358" s="31" t="s">
        <v>2407</v>
      </c>
      <c r="F5358" s="35" t="str">
        <f>INDEX('Crosswalk Particulates'!$B:$B,MATCH('2017 EPA Data'!A5358,'Crosswalk Particulates'!$A:$A,0))</f>
        <v>process-iron and steel-industry</v>
      </c>
      <c r="G5358" s="39">
        <f>INDEX('Crosswalk Particulates'!$E:$E,MATCH('2017 EPA Data'!$B5358,'Crosswalk Particulates'!$D:$D,0))</f>
        <v>0</v>
      </c>
      <c r="H5358" s="50">
        <f t="shared" si="83"/>
        <v>0</v>
      </c>
    </row>
    <row r="5359" spans="1:8" hidden="1">
      <c r="A5359" s="31" t="s">
        <v>2436</v>
      </c>
      <c r="B5359" s="31" t="s">
        <v>2514</v>
      </c>
      <c r="C5359" s="31" t="s">
        <v>2406</v>
      </c>
      <c r="D5359" s="47">
        <v>1.34102001E-2</v>
      </c>
      <c r="E5359" s="31" t="s">
        <v>2407</v>
      </c>
      <c r="F5359" s="35" t="str">
        <f>INDEX('Crosswalk Particulates'!$B:$B,MATCH('2017 EPA Data'!A5359,'Crosswalk Particulates'!$A:$A,0))</f>
        <v>process-other-industry</v>
      </c>
      <c r="G5359" s="39">
        <f>INDEX('Crosswalk Particulates'!$E:$E,MATCH('2017 EPA Data'!$B5359,'Crosswalk Particulates'!$D:$D,0))</f>
        <v>0</v>
      </c>
      <c r="H5359" s="50">
        <f t="shared" si="83"/>
        <v>0</v>
      </c>
    </row>
    <row r="5360" spans="1:8" hidden="1">
      <c r="A5360" s="31" t="s">
        <v>2436</v>
      </c>
      <c r="B5360" s="31" t="s">
        <v>2542</v>
      </c>
      <c r="C5360" s="31" t="s">
        <v>2406</v>
      </c>
      <c r="D5360" s="47">
        <v>1.33094901E-2</v>
      </c>
      <c r="E5360" s="31" t="s">
        <v>2407</v>
      </c>
      <c r="F5360" s="35" t="str">
        <f>INDEX('Crosswalk Particulates'!$B:$B,MATCH('2017 EPA Data'!A5360,'Crosswalk Particulates'!$A:$A,0))</f>
        <v>process-other-industry</v>
      </c>
      <c r="G5360" s="39">
        <f>INDEX('Crosswalk Particulates'!$E:$E,MATCH('2017 EPA Data'!$B5360,'Crosswalk Particulates'!$D:$D,0))</f>
        <v>0</v>
      </c>
      <c r="H5360" s="50">
        <f t="shared" si="83"/>
        <v>0</v>
      </c>
    </row>
    <row r="5361" spans="1:8" hidden="1">
      <c r="A5361" s="31" t="s">
        <v>2435</v>
      </c>
      <c r="B5361" s="31" t="s">
        <v>2524</v>
      </c>
      <c r="C5361" s="31" t="s">
        <v>2406</v>
      </c>
      <c r="D5361" s="47">
        <v>1.3252E-2</v>
      </c>
      <c r="E5361" s="31" t="s">
        <v>2407</v>
      </c>
      <c r="F5361" s="35" t="str">
        <f>INDEX('Crosswalk Particulates'!$B:$B,MATCH('2017 EPA Data'!A5361,'Crosswalk Particulates'!$A:$A,0))</f>
        <v>process-other-industry</v>
      </c>
      <c r="G5361" s="39">
        <f>INDEX('Crosswalk Particulates'!$E:$E,MATCH('2017 EPA Data'!$B5361,'Crosswalk Particulates'!$D:$D,0))</f>
        <v>0</v>
      </c>
      <c r="H5361" s="50">
        <f t="shared" si="83"/>
        <v>0</v>
      </c>
    </row>
    <row r="5362" spans="1:8" hidden="1">
      <c r="A5362" s="31" t="s">
        <v>2436</v>
      </c>
      <c r="B5362" s="31" t="s">
        <v>2532</v>
      </c>
      <c r="C5362" s="31" t="s">
        <v>2406</v>
      </c>
      <c r="D5362" s="47">
        <v>1.30527101E-2</v>
      </c>
      <c r="E5362" s="31" t="s">
        <v>2407</v>
      </c>
      <c r="F5362" s="35" t="str">
        <f>INDEX('Crosswalk Particulates'!$B:$B,MATCH('2017 EPA Data'!A5362,'Crosswalk Particulates'!$A:$A,0))</f>
        <v>process-other-industry</v>
      </c>
      <c r="G5362" s="39">
        <f>INDEX('Crosswalk Particulates'!$E:$E,MATCH('2017 EPA Data'!$B5362,'Crosswalk Particulates'!$D:$D,0))</f>
        <v>0</v>
      </c>
      <c r="H5362" s="50">
        <f t="shared" si="83"/>
        <v>0</v>
      </c>
    </row>
    <row r="5363" spans="1:8" hidden="1">
      <c r="A5363" s="31" t="s">
        <v>2408</v>
      </c>
      <c r="B5363" s="31" t="s">
        <v>2696</v>
      </c>
      <c r="C5363" s="31" t="s">
        <v>2406</v>
      </c>
      <c r="D5363" s="47">
        <v>1.2963179999999999E-2</v>
      </c>
      <c r="E5363" s="31" t="s">
        <v>2407</v>
      </c>
      <c r="F5363" s="35" t="str">
        <f>INDEX('Crosswalk Particulates'!$B:$B,MATCH('2017 EPA Data'!A5363,'Crosswalk Particulates'!$A:$A,0))</f>
        <v>process-other-industry</v>
      </c>
      <c r="G5363" s="39">
        <f>INDEX('Crosswalk Particulates'!$E:$E,MATCH('2017 EPA Data'!$B5363,'Crosswalk Particulates'!$D:$D,0))</f>
        <v>0</v>
      </c>
      <c r="H5363" s="50">
        <f t="shared" si="83"/>
        <v>0</v>
      </c>
    </row>
    <row r="5364" spans="1:8" hidden="1">
      <c r="A5364" s="31" t="s">
        <v>2440</v>
      </c>
      <c r="B5364" s="31" t="s">
        <v>2750</v>
      </c>
      <c r="C5364" s="31" t="s">
        <v>2406</v>
      </c>
      <c r="D5364" s="47">
        <v>1.2643297926E-2</v>
      </c>
      <c r="E5364" s="31" t="s">
        <v>2407</v>
      </c>
      <c r="F5364" s="35" t="str">
        <f>INDEX('Crosswalk Particulates'!$B:$B,MATCH('2017 EPA Data'!A5364,'Crosswalk Particulates'!$A:$A,0))</f>
        <v>industry-fuel-natural gas</v>
      </c>
      <c r="G5364" s="39">
        <f>INDEX('Crosswalk Particulates'!$E:$E,MATCH('2017 EPA Data'!$B5364,'Crosswalk Particulates'!$D:$D,0))</f>
        <v>0</v>
      </c>
      <c r="H5364" s="50">
        <f t="shared" si="83"/>
        <v>0</v>
      </c>
    </row>
    <row r="5365" spans="1:8" hidden="1">
      <c r="A5365" s="31" t="s">
        <v>2475</v>
      </c>
      <c r="B5365" s="31" t="s">
        <v>2671</v>
      </c>
      <c r="C5365" s="31" t="s">
        <v>2406</v>
      </c>
      <c r="D5365" s="47">
        <v>1.2628E-2</v>
      </c>
      <c r="E5365" s="31" t="s">
        <v>2407</v>
      </c>
      <c r="F5365" s="35" t="str">
        <f>INDEX('Crosswalk Particulates'!$B:$B,MATCH('2017 EPA Data'!A5365,'Crosswalk Particulates'!$A:$A,0))</f>
        <v>process-other-industry</v>
      </c>
      <c r="G5365" s="39">
        <f>INDEX('Crosswalk Particulates'!$E:$E,MATCH('2017 EPA Data'!$B5365,'Crosswalk Particulates'!$D:$D,0))</f>
        <v>0</v>
      </c>
      <c r="H5365" s="50">
        <f t="shared" si="83"/>
        <v>0</v>
      </c>
    </row>
    <row r="5366" spans="1:8" hidden="1">
      <c r="A5366" s="31" t="s">
        <v>2536</v>
      </c>
      <c r="B5366" s="31" t="s">
        <v>2510</v>
      </c>
      <c r="C5366" s="31" t="s">
        <v>2406</v>
      </c>
      <c r="D5366" s="47">
        <v>1.2376E-2</v>
      </c>
      <c r="E5366" s="31" t="s">
        <v>2407</v>
      </c>
      <c r="F5366" s="35" t="str">
        <f>INDEX('Crosswalk Particulates'!$B:$B,MATCH('2017 EPA Data'!A5366,'Crosswalk Particulates'!$A:$A,0))</f>
        <v>process-mining-industry</v>
      </c>
      <c r="G5366" s="39">
        <f>INDEX('Crosswalk Particulates'!$E:$E,MATCH('2017 EPA Data'!$B5366,'Crosswalk Particulates'!$D:$D,0))</f>
        <v>0</v>
      </c>
      <c r="H5366" s="50">
        <f t="shared" si="83"/>
        <v>0</v>
      </c>
    </row>
    <row r="5367" spans="1:8" hidden="1">
      <c r="A5367" s="31" t="s">
        <v>2544</v>
      </c>
      <c r="B5367" s="31" t="s">
        <v>2524</v>
      </c>
      <c r="C5367" s="31" t="s">
        <v>2406</v>
      </c>
      <c r="D5367" s="47">
        <v>1.2319897588175E-2</v>
      </c>
      <c r="E5367" s="31" t="s">
        <v>2407</v>
      </c>
      <c r="F5367" s="35" t="str">
        <f>INDEX('Crosswalk Particulates'!$B:$B,MATCH('2017 EPA Data'!A5367,'Crosswalk Particulates'!$A:$A,0))</f>
        <v>Commercial Buildings Sector</v>
      </c>
      <c r="G5367" s="39">
        <f>INDEX('Crosswalk Particulates'!$E:$E,MATCH('2017 EPA Data'!$B5367,'Crosswalk Particulates'!$D:$D,0))</f>
        <v>0</v>
      </c>
      <c r="H5367" s="50">
        <f t="shared" si="83"/>
        <v>0</v>
      </c>
    </row>
    <row r="5368" spans="1:8" hidden="1">
      <c r="A5368" s="31" t="s">
        <v>2484</v>
      </c>
      <c r="B5368" s="31" t="s">
        <v>2595</v>
      </c>
      <c r="C5368" s="31" t="s">
        <v>2406</v>
      </c>
      <c r="D5368" s="47">
        <v>1.2140919999999999E-2</v>
      </c>
      <c r="E5368" s="31" t="s">
        <v>2407</v>
      </c>
      <c r="F5368" s="35" t="str">
        <f>INDEX('Crosswalk Particulates'!$B:$B,MATCH('2017 EPA Data'!A5368,'Crosswalk Particulates'!$A:$A,0))</f>
        <v>process-other-industry</v>
      </c>
      <c r="G5368" s="39">
        <f>INDEX('Crosswalk Particulates'!$E:$E,MATCH('2017 EPA Data'!$B5368,'Crosswalk Particulates'!$D:$D,0))</f>
        <v>0</v>
      </c>
      <c r="H5368" s="50">
        <f t="shared" si="83"/>
        <v>0</v>
      </c>
    </row>
    <row r="5369" spans="1:8" hidden="1">
      <c r="A5369" s="31" t="s">
        <v>2427</v>
      </c>
      <c r="B5369" s="31" t="s">
        <v>2756</v>
      </c>
      <c r="C5369" s="31" t="s">
        <v>2406</v>
      </c>
      <c r="D5369" s="47">
        <v>1.1398332376000001E-2</v>
      </c>
      <c r="E5369" s="31" t="s">
        <v>2407</v>
      </c>
      <c r="F5369" s="35" t="str">
        <f>INDEX('Crosswalk Particulates'!$B:$B,MATCH('2017 EPA Data'!A5369,'Crosswalk Particulates'!$A:$A,0))</f>
        <v>process-other-industry</v>
      </c>
      <c r="G5369" s="39">
        <f>INDEX('Crosswalk Particulates'!$E:$E,MATCH('2017 EPA Data'!$B5369,'Crosswalk Particulates'!$D:$D,0))</f>
        <v>0</v>
      </c>
      <c r="H5369" s="50">
        <f t="shared" si="83"/>
        <v>0</v>
      </c>
    </row>
    <row r="5370" spans="1:8" hidden="1">
      <c r="A5370" s="31" t="s">
        <v>2612</v>
      </c>
      <c r="B5370" s="31" t="s">
        <v>2465</v>
      </c>
      <c r="C5370" s="31" t="s">
        <v>2406</v>
      </c>
      <c r="D5370" s="47">
        <v>1.13273973E-2</v>
      </c>
      <c r="E5370" s="31" t="s">
        <v>2407</v>
      </c>
      <c r="F5370" s="35" t="str">
        <f>INDEX('Crosswalk Particulates'!$B:$B,MATCH('2017 EPA Data'!A5370,'Crosswalk Particulates'!$A:$A,0))</f>
        <v>Residential Buildings Sector</v>
      </c>
      <c r="G5370" s="39">
        <f>INDEX('Crosswalk Particulates'!$E:$E,MATCH('2017 EPA Data'!$B5370,'Crosswalk Particulates'!$D:$D,0))</f>
        <v>0</v>
      </c>
      <c r="H5370" s="50">
        <f t="shared" si="83"/>
        <v>0</v>
      </c>
    </row>
    <row r="5371" spans="1:8" hidden="1">
      <c r="A5371" s="31" t="s">
        <v>2442</v>
      </c>
      <c r="B5371" s="31" t="s">
        <v>2652</v>
      </c>
      <c r="C5371" s="31" t="s">
        <v>2406</v>
      </c>
      <c r="D5371" s="47">
        <v>1.0999999999999999E-2</v>
      </c>
      <c r="E5371" s="31" t="s">
        <v>2407</v>
      </c>
      <c r="F5371" s="35" t="str">
        <f>INDEX('Crosswalk Particulates'!$B:$B,MATCH('2017 EPA Data'!A5371,'Crosswalk Particulates'!$A:$A,0))</f>
        <v>process-other-industry</v>
      </c>
      <c r="G5371" s="39">
        <f>INDEX('Crosswalk Particulates'!$E:$E,MATCH('2017 EPA Data'!$B5371,'Crosswalk Particulates'!$D:$D,0))</f>
        <v>0</v>
      </c>
      <c r="H5371" s="50">
        <f t="shared" si="83"/>
        <v>0</v>
      </c>
    </row>
    <row r="5372" spans="1:8" hidden="1">
      <c r="A5372" s="31" t="s">
        <v>2444</v>
      </c>
      <c r="B5372" s="31" t="s">
        <v>2565</v>
      </c>
      <c r="C5372" s="31" t="s">
        <v>2406</v>
      </c>
      <c r="D5372" s="47">
        <v>1.0999500000000001E-2</v>
      </c>
      <c r="E5372" s="31" t="s">
        <v>2407</v>
      </c>
      <c r="F5372" s="35" t="str">
        <f>INDEX('Crosswalk Particulates'!$B:$B,MATCH('2017 EPA Data'!A5372,'Crosswalk Particulates'!$A:$A,0))</f>
        <v>process-other-industry</v>
      </c>
      <c r="G5372" s="39">
        <f>INDEX('Crosswalk Particulates'!$E:$E,MATCH('2017 EPA Data'!$B5372,'Crosswalk Particulates'!$D:$D,0))</f>
        <v>0</v>
      </c>
      <c r="H5372" s="50">
        <f t="shared" si="83"/>
        <v>0</v>
      </c>
    </row>
    <row r="5373" spans="1:8" hidden="1">
      <c r="A5373" s="31" t="s">
        <v>2553</v>
      </c>
      <c r="B5373" s="31" t="s">
        <v>2585</v>
      </c>
      <c r="C5373" s="31" t="s">
        <v>2406</v>
      </c>
      <c r="D5373" s="47">
        <v>1.091E-2</v>
      </c>
      <c r="E5373" s="31" t="s">
        <v>2407</v>
      </c>
      <c r="F5373" s="35" t="str">
        <f>INDEX('Crosswalk Particulates'!$B:$B,MATCH('2017 EPA Data'!A5373,'Crosswalk Particulates'!$A:$A,0))</f>
        <v>Commercial Buildings Sector</v>
      </c>
      <c r="G5373" s="39">
        <f>INDEX('Crosswalk Particulates'!$E:$E,MATCH('2017 EPA Data'!$B5373,'Crosswalk Particulates'!$D:$D,0))</f>
        <v>0</v>
      </c>
      <c r="H5373" s="50">
        <f t="shared" si="83"/>
        <v>0</v>
      </c>
    </row>
    <row r="5374" spans="1:8" hidden="1">
      <c r="A5374" s="31" t="s">
        <v>2497</v>
      </c>
      <c r="B5374" s="31" t="s">
        <v>2663</v>
      </c>
      <c r="C5374" s="31" t="s">
        <v>2406</v>
      </c>
      <c r="D5374" s="47">
        <v>1.083156E-2</v>
      </c>
      <c r="E5374" s="31" t="s">
        <v>2407</v>
      </c>
      <c r="F5374" s="35" t="str">
        <f>INDEX('Crosswalk Particulates'!$B:$B,MATCH('2017 EPA Data'!A5374,'Crosswalk Particulates'!$A:$A,0))</f>
        <v>Electricity Sector</v>
      </c>
      <c r="G5374" s="39">
        <f>INDEX('Crosswalk Particulates'!$E:$E,MATCH('2017 EPA Data'!$B5374,'Crosswalk Particulates'!$D:$D,0))</f>
        <v>0</v>
      </c>
      <c r="H5374" s="50">
        <f t="shared" si="83"/>
        <v>0</v>
      </c>
    </row>
    <row r="5375" spans="1:8" hidden="1">
      <c r="A5375" s="31" t="s">
        <v>2612</v>
      </c>
      <c r="B5375" s="31" t="s">
        <v>2573</v>
      </c>
      <c r="C5375" s="31" t="s">
        <v>2406</v>
      </c>
      <c r="D5375" s="47">
        <v>1.061943496E-2</v>
      </c>
      <c r="E5375" s="31" t="s">
        <v>2407</v>
      </c>
      <c r="F5375" s="35" t="str">
        <f>INDEX('Crosswalk Particulates'!$B:$B,MATCH('2017 EPA Data'!A5375,'Crosswalk Particulates'!$A:$A,0))</f>
        <v>Residential Buildings Sector</v>
      </c>
      <c r="G5375" s="39">
        <f>INDEX('Crosswalk Particulates'!$E:$E,MATCH('2017 EPA Data'!$B5375,'Crosswalk Particulates'!$D:$D,0))</f>
        <v>0</v>
      </c>
      <c r="H5375" s="50">
        <f t="shared" si="83"/>
        <v>0</v>
      </c>
    </row>
    <row r="5376" spans="1:8" hidden="1">
      <c r="A5376" s="31" t="s">
        <v>2485</v>
      </c>
      <c r="B5376" s="31" t="s">
        <v>2736</v>
      </c>
      <c r="C5376" s="31" t="s">
        <v>2406</v>
      </c>
      <c r="D5376" s="47">
        <v>1.0540862099999999E-2</v>
      </c>
      <c r="E5376" s="31" t="s">
        <v>2407</v>
      </c>
      <c r="F5376" s="35" t="str">
        <f>INDEX('Crosswalk Particulates'!$B:$B,MATCH('2017 EPA Data'!A5376,'Crosswalk Particulates'!$A:$A,0))</f>
        <v>industry-fuel-coal</v>
      </c>
      <c r="G5376" s="39">
        <f>INDEX('Crosswalk Particulates'!$E:$E,MATCH('2017 EPA Data'!$B5376,'Crosswalk Particulates'!$D:$D,0))</f>
        <v>0</v>
      </c>
      <c r="H5376" s="50">
        <f t="shared" si="83"/>
        <v>0</v>
      </c>
    </row>
    <row r="5377" spans="1:8" hidden="1">
      <c r="A5377" s="31" t="s">
        <v>2491</v>
      </c>
      <c r="B5377" s="31" t="s">
        <v>2556</v>
      </c>
      <c r="C5377" s="31" t="s">
        <v>2406</v>
      </c>
      <c r="D5377" s="47">
        <v>1.04952E-2</v>
      </c>
      <c r="E5377" s="31" t="s">
        <v>2407</v>
      </c>
      <c r="F5377" s="35" t="str">
        <f>INDEX('Crosswalk Particulates'!$B:$B,MATCH('2017 EPA Data'!A5377,'Crosswalk Particulates'!$A:$A,0))</f>
        <v>process-other-industry</v>
      </c>
      <c r="G5377" s="39">
        <f>INDEX('Crosswalk Particulates'!$E:$E,MATCH('2017 EPA Data'!$B5377,'Crosswalk Particulates'!$D:$D,0))</f>
        <v>0</v>
      </c>
      <c r="H5377" s="50">
        <f t="shared" si="83"/>
        <v>0</v>
      </c>
    </row>
    <row r="5378" spans="1:8" hidden="1">
      <c r="A5378" s="31" t="s">
        <v>2470</v>
      </c>
      <c r="B5378" s="31" t="s">
        <v>2736</v>
      </c>
      <c r="C5378" s="31" t="s">
        <v>2406</v>
      </c>
      <c r="D5378" s="47">
        <v>1.0468971699999999E-2</v>
      </c>
      <c r="E5378" s="31" t="s">
        <v>2407</v>
      </c>
      <c r="F5378" s="35" t="str">
        <f>INDEX('Crosswalk Particulates'!$B:$B,MATCH('2017 EPA Data'!A5378,'Crosswalk Particulates'!$A:$A,0))</f>
        <v>Electricity Sector</v>
      </c>
      <c r="G5378" s="39">
        <f>INDEX('Crosswalk Particulates'!$E:$E,MATCH('2017 EPA Data'!$B5378,'Crosswalk Particulates'!$D:$D,0))</f>
        <v>0</v>
      </c>
      <c r="H5378" s="50">
        <f t="shared" si="83"/>
        <v>0</v>
      </c>
    </row>
    <row r="5379" spans="1:8" hidden="1">
      <c r="A5379" s="31" t="s">
        <v>2553</v>
      </c>
      <c r="B5379" s="31" t="s">
        <v>2551</v>
      </c>
      <c r="C5379" s="31" t="s">
        <v>2406</v>
      </c>
      <c r="D5379" s="47">
        <v>1.0296448999999999E-2</v>
      </c>
      <c r="E5379" s="31" t="s">
        <v>2407</v>
      </c>
      <c r="F5379" s="35" t="str">
        <f>INDEX('Crosswalk Particulates'!$B:$B,MATCH('2017 EPA Data'!A5379,'Crosswalk Particulates'!$A:$A,0))</f>
        <v>Commercial Buildings Sector</v>
      </c>
      <c r="G5379" s="39">
        <f>INDEX('Crosswalk Particulates'!$E:$E,MATCH('2017 EPA Data'!$B5379,'Crosswalk Particulates'!$D:$D,0))</f>
        <v>0</v>
      </c>
      <c r="H5379" s="50">
        <f t="shared" si="83"/>
        <v>0</v>
      </c>
    </row>
    <row r="5380" spans="1:8" hidden="1">
      <c r="A5380" s="31" t="s">
        <v>2442</v>
      </c>
      <c r="B5380" s="31" t="s">
        <v>2597</v>
      </c>
      <c r="C5380" s="31" t="s">
        <v>2406</v>
      </c>
      <c r="D5380" s="47">
        <v>1.021E-2</v>
      </c>
      <c r="E5380" s="31" t="s">
        <v>2407</v>
      </c>
      <c r="F5380" s="35" t="str">
        <f>INDEX('Crosswalk Particulates'!$B:$B,MATCH('2017 EPA Data'!A5380,'Crosswalk Particulates'!$A:$A,0))</f>
        <v>process-other-industry</v>
      </c>
      <c r="G5380" s="39">
        <f>INDEX('Crosswalk Particulates'!$E:$E,MATCH('2017 EPA Data'!$B5380,'Crosswalk Particulates'!$D:$D,0))</f>
        <v>0</v>
      </c>
      <c r="H5380" s="50">
        <f t="shared" ref="H5380:H5443" si="84">IF(E5380="TON",D5380/metricton_to_shortton,0)*10^6</f>
        <v>0</v>
      </c>
    </row>
    <row r="5381" spans="1:8" hidden="1">
      <c r="A5381" s="31" t="s">
        <v>2497</v>
      </c>
      <c r="B5381" s="31" t="s">
        <v>2736</v>
      </c>
      <c r="C5381" s="31" t="s">
        <v>2406</v>
      </c>
      <c r="D5381" s="47">
        <v>1.02089105E-2</v>
      </c>
      <c r="E5381" s="31" t="s">
        <v>2407</v>
      </c>
      <c r="F5381" s="35" t="str">
        <f>INDEX('Crosswalk Particulates'!$B:$B,MATCH('2017 EPA Data'!A5381,'Crosswalk Particulates'!$A:$A,0))</f>
        <v>Electricity Sector</v>
      </c>
      <c r="G5381" s="39">
        <f>INDEX('Crosswalk Particulates'!$E:$E,MATCH('2017 EPA Data'!$B5381,'Crosswalk Particulates'!$D:$D,0))</f>
        <v>0</v>
      </c>
      <c r="H5381" s="50">
        <f t="shared" si="84"/>
        <v>0</v>
      </c>
    </row>
    <row r="5382" spans="1:8" hidden="1">
      <c r="A5382" s="31" t="s">
        <v>2489</v>
      </c>
      <c r="B5382" s="31" t="s">
        <v>2761</v>
      </c>
      <c r="C5382" s="31" t="s">
        <v>2406</v>
      </c>
      <c r="D5382" s="47">
        <v>1.017584384748E-2</v>
      </c>
      <c r="E5382" s="31" t="s">
        <v>2407</v>
      </c>
      <c r="F5382" s="35" t="str">
        <f>INDEX('Crosswalk Particulates'!$B:$B,MATCH('2017 EPA Data'!A5382,'Crosswalk Particulates'!$A:$A,0))</f>
        <v>industry-fuel-biomass</v>
      </c>
      <c r="G5382" s="39">
        <f>INDEX('Crosswalk Particulates'!$E:$E,MATCH('2017 EPA Data'!$B5382,'Crosswalk Particulates'!$D:$D,0))</f>
        <v>0</v>
      </c>
      <c r="H5382" s="50">
        <f t="shared" si="84"/>
        <v>0</v>
      </c>
    </row>
    <row r="5383" spans="1:8" hidden="1">
      <c r="A5383" s="31" t="s">
        <v>2448</v>
      </c>
      <c r="B5383" s="31" t="s">
        <v>2721</v>
      </c>
      <c r="C5383" s="31" t="s">
        <v>2406</v>
      </c>
      <c r="D5383" s="47">
        <v>1.0003E-2</v>
      </c>
      <c r="E5383" s="31" t="s">
        <v>2407</v>
      </c>
      <c r="F5383" s="35" t="str">
        <f>INDEX('Crosswalk Particulates'!$B:$B,MATCH('2017 EPA Data'!A5383,'Crosswalk Particulates'!$A:$A,0))</f>
        <v>process-waste-industry</v>
      </c>
      <c r="G5383" s="39">
        <f>INDEX('Crosswalk Particulates'!$E:$E,MATCH('2017 EPA Data'!$B5383,'Crosswalk Particulates'!$D:$D,0))</f>
        <v>0</v>
      </c>
      <c r="H5383" s="50">
        <f t="shared" si="84"/>
        <v>0</v>
      </c>
    </row>
    <row r="5384" spans="1:8" hidden="1">
      <c r="A5384" s="31" t="s">
        <v>2508</v>
      </c>
      <c r="B5384" s="31" t="s">
        <v>2477</v>
      </c>
      <c r="C5384" s="31" t="s">
        <v>2406</v>
      </c>
      <c r="D5384" s="47">
        <v>0.01</v>
      </c>
      <c r="E5384" s="31" t="s">
        <v>2407</v>
      </c>
      <c r="F5384" s="35" t="str">
        <f>INDEX('Crosswalk Particulates'!$B:$B,MATCH('2017 EPA Data'!A5384,'Crosswalk Particulates'!$A:$A,0))</f>
        <v>process-iron and steel-industry</v>
      </c>
      <c r="G5384" s="39">
        <f>INDEX('Crosswalk Particulates'!$E:$E,MATCH('2017 EPA Data'!$B5384,'Crosswalk Particulates'!$D:$D,0))</f>
        <v>0</v>
      </c>
      <c r="H5384" s="50">
        <f t="shared" si="84"/>
        <v>0</v>
      </c>
    </row>
    <row r="5385" spans="1:8" hidden="1">
      <c r="A5385" s="31" t="s">
        <v>2436</v>
      </c>
      <c r="B5385" s="31" t="s">
        <v>2663</v>
      </c>
      <c r="C5385" s="31" t="s">
        <v>2406</v>
      </c>
      <c r="D5385" s="47">
        <v>0.01</v>
      </c>
      <c r="E5385" s="31" t="s">
        <v>2407</v>
      </c>
      <c r="F5385" s="35" t="str">
        <f>INDEX('Crosswalk Particulates'!$B:$B,MATCH('2017 EPA Data'!A5385,'Crosswalk Particulates'!$A:$A,0))</f>
        <v>process-other-industry</v>
      </c>
      <c r="G5385" s="39">
        <f>INDEX('Crosswalk Particulates'!$E:$E,MATCH('2017 EPA Data'!$B5385,'Crosswalk Particulates'!$D:$D,0))</f>
        <v>0</v>
      </c>
      <c r="H5385" s="50">
        <f t="shared" si="84"/>
        <v>0</v>
      </c>
    </row>
    <row r="5386" spans="1:8" hidden="1">
      <c r="A5386" s="31" t="s">
        <v>2538</v>
      </c>
      <c r="B5386" s="31" t="s">
        <v>2535</v>
      </c>
      <c r="C5386" s="31" t="s">
        <v>2406</v>
      </c>
      <c r="D5386" s="47">
        <v>0.01</v>
      </c>
      <c r="E5386" s="31" t="s">
        <v>2407</v>
      </c>
      <c r="F5386" s="35" t="str">
        <f>INDEX('Crosswalk Particulates'!$B:$B,MATCH('2017 EPA Data'!A5386,'Crosswalk Particulates'!$A:$A,0))</f>
        <v>Electricity Sector</v>
      </c>
      <c r="G5386" s="39">
        <f>INDEX('Crosswalk Particulates'!$E:$E,MATCH('2017 EPA Data'!$B5386,'Crosswalk Particulates'!$D:$D,0))</f>
        <v>0</v>
      </c>
      <c r="H5386" s="50">
        <f t="shared" si="84"/>
        <v>0</v>
      </c>
    </row>
    <row r="5387" spans="1:8" hidden="1">
      <c r="A5387" s="31" t="s">
        <v>2475</v>
      </c>
      <c r="B5387" s="31" t="s">
        <v>2729</v>
      </c>
      <c r="C5387" s="31" t="s">
        <v>2406</v>
      </c>
      <c r="D5387" s="47">
        <v>0.01</v>
      </c>
      <c r="E5387" s="31" t="s">
        <v>2407</v>
      </c>
      <c r="F5387" s="35" t="str">
        <f>INDEX('Crosswalk Particulates'!$B:$B,MATCH('2017 EPA Data'!A5387,'Crosswalk Particulates'!$A:$A,0))</f>
        <v>process-other-industry</v>
      </c>
      <c r="G5387" s="39">
        <f>INDEX('Crosswalk Particulates'!$E:$E,MATCH('2017 EPA Data'!$B5387,'Crosswalk Particulates'!$D:$D,0))</f>
        <v>0</v>
      </c>
      <c r="H5387" s="50">
        <f t="shared" si="84"/>
        <v>0</v>
      </c>
    </row>
    <row r="5388" spans="1:8" hidden="1">
      <c r="A5388" s="31" t="s">
        <v>2553</v>
      </c>
      <c r="B5388" s="31" t="s">
        <v>2733</v>
      </c>
      <c r="C5388" s="31" t="s">
        <v>2406</v>
      </c>
      <c r="D5388" s="47">
        <v>0.01</v>
      </c>
      <c r="E5388" s="31" t="s">
        <v>2407</v>
      </c>
      <c r="F5388" s="35" t="str">
        <f>INDEX('Crosswalk Particulates'!$B:$B,MATCH('2017 EPA Data'!A5388,'Crosswalk Particulates'!$A:$A,0))</f>
        <v>Commercial Buildings Sector</v>
      </c>
      <c r="G5388" s="39">
        <f>INDEX('Crosswalk Particulates'!$E:$E,MATCH('2017 EPA Data'!$B5388,'Crosswalk Particulates'!$D:$D,0))</f>
        <v>0</v>
      </c>
      <c r="H5388" s="50">
        <f t="shared" si="84"/>
        <v>0</v>
      </c>
    </row>
    <row r="5389" spans="1:8" hidden="1">
      <c r="A5389" s="31" t="s">
        <v>2553</v>
      </c>
      <c r="B5389" s="31" t="s">
        <v>2706</v>
      </c>
      <c r="C5389" s="31" t="s">
        <v>2406</v>
      </c>
      <c r="D5389" s="47">
        <v>0.01</v>
      </c>
      <c r="E5389" s="31" t="s">
        <v>2407</v>
      </c>
      <c r="F5389" s="35" t="str">
        <f>INDEX('Crosswalk Particulates'!$B:$B,MATCH('2017 EPA Data'!A5389,'Crosswalk Particulates'!$A:$A,0))</f>
        <v>Commercial Buildings Sector</v>
      </c>
      <c r="G5389" s="39">
        <f>INDEX('Crosswalk Particulates'!$E:$E,MATCH('2017 EPA Data'!$B5389,'Crosswalk Particulates'!$D:$D,0))</f>
        <v>0</v>
      </c>
      <c r="H5389" s="50">
        <f t="shared" si="84"/>
        <v>0</v>
      </c>
    </row>
    <row r="5390" spans="1:8" hidden="1">
      <c r="A5390" s="31" t="s">
        <v>2553</v>
      </c>
      <c r="B5390" s="31" t="s">
        <v>2731</v>
      </c>
      <c r="C5390" s="31" t="s">
        <v>2406</v>
      </c>
      <c r="D5390" s="47">
        <v>0.01</v>
      </c>
      <c r="E5390" s="31" t="s">
        <v>2407</v>
      </c>
      <c r="F5390" s="35" t="str">
        <f>INDEX('Crosswalk Particulates'!$B:$B,MATCH('2017 EPA Data'!A5390,'Crosswalk Particulates'!$A:$A,0))</f>
        <v>Commercial Buildings Sector</v>
      </c>
      <c r="G5390" s="39">
        <f>INDEX('Crosswalk Particulates'!$E:$E,MATCH('2017 EPA Data'!$B5390,'Crosswalk Particulates'!$D:$D,0))</f>
        <v>0</v>
      </c>
      <c r="H5390" s="50">
        <f t="shared" si="84"/>
        <v>0</v>
      </c>
    </row>
    <row r="5391" spans="1:8" hidden="1">
      <c r="A5391" s="31" t="s">
        <v>2475</v>
      </c>
      <c r="B5391" s="31" t="s">
        <v>2735</v>
      </c>
      <c r="C5391" s="31" t="s">
        <v>2406</v>
      </c>
      <c r="D5391" s="47">
        <v>0.01</v>
      </c>
      <c r="E5391" s="31" t="s">
        <v>2407</v>
      </c>
      <c r="F5391" s="35" t="str">
        <f>INDEX('Crosswalk Particulates'!$B:$B,MATCH('2017 EPA Data'!A5391,'Crosswalk Particulates'!$A:$A,0))</f>
        <v>process-other-industry</v>
      </c>
      <c r="G5391" s="39">
        <f>INDEX('Crosswalk Particulates'!$E:$E,MATCH('2017 EPA Data'!$B5391,'Crosswalk Particulates'!$D:$D,0))</f>
        <v>0</v>
      </c>
      <c r="H5391" s="50">
        <f t="shared" si="84"/>
        <v>0</v>
      </c>
    </row>
    <row r="5392" spans="1:8" hidden="1">
      <c r="A5392" s="31" t="s">
        <v>2553</v>
      </c>
      <c r="B5392" s="31" t="s">
        <v>2565</v>
      </c>
      <c r="C5392" s="31" t="s">
        <v>2406</v>
      </c>
      <c r="D5392" s="47">
        <v>0.01</v>
      </c>
      <c r="E5392" s="31" t="s">
        <v>2407</v>
      </c>
      <c r="F5392" s="35" t="str">
        <f>INDEX('Crosswalk Particulates'!$B:$B,MATCH('2017 EPA Data'!A5392,'Crosswalk Particulates'!$A:$A,0))</f>
        <v>Commercial Buildings Sector</v>
      </c>
      <c r="G5392" s="39">
        <f>INDEX('Crosswalk Particulates'!$E:$E,MATCH('2017 EPA Data'!$B5392,'Crosswalk Particulates'!$D:$D,0))</f>
        <v>0</v>
      </c>
      <c r="H5392" s="50">
        <f t="shared" si="84"/>
        <v>0</v>
      </c>
    </row>
    <row r="5393" spans="1:8" hidden="1">
      <c r="A5393" s="31" t="s">
        <v>2473</v>
      </c>
      <c r="B5393" s="31" t="s">
        <v>2761</v>
      </c>
      <c r="C5393" s="31" t="s">
        <v>2406</v>
      </c>
      <c r="D5393" s="47">
        <v>9.7587346680000006E-3</v>
      </c>
      <c r="E5393" s="31" t="s">
        <v>2407</v>
      </c>
      <c r="F5393" s="35" t="str">
        <f>INDEX('Crosswalk Particulates'!$B:$B,MATCH('2017 EPA Data'!A5393,'Crosswalk Particulates'!$A:$A,0))</f>
        <v>Electricity Sector</v>
      </c>
      <c r="G5393" s="39">
        <f>INDEX('Crosswalk Particulates'!$E:$E,MATCH('2017 EPA Data'!$B5393,'Crosswalk Particulates'!$D:$D,0))</f>
        <v>0</v>
      </c>
      <c r="H5393" s="50">
        <f t="shared" si="84"/>
        <v>0</v>
      </c>
    </row>
    <row r="5394" spans="1:8" hidden="1">
      <c r="A5394" s="31" t="s">
        <v>2538</v>
      </c>
      <c r="B5394" s="31" t="s">
        <v>2739</v>
      </c>
      <c r="C5394" s="31" t="s">
        <v>2406</v>
      </c>
      <c r="D5394" s="47">
        <v>9.7486321999999993E-3</v>
      </c>
      <c r="E5394" s="31" t="s">
        <v>2407</v>
      </c>
      <c r="F5394" s="35" t="str">
        <f>INDEX('Crosswalk Particulates'!$B:$B,MATCH('2017 EPA Data'!A5394,'Crosswalk Particulates'!$A:$A,0))</f>
        <v>Electricity Sector</v>
      </c>
      <c r="G5394" s="39">
        <f>INDEX('Crosswalk Particulates'!$E:$E,MATCH('2017 EPA Data'!$B5394,'Crosswalk Particulates'!$D:$D,0))</f>
        <v>0</v>
      </c>
      <c r="H5394" s="50">
        <f t="shared" si="84"/>
        <v>0</v>
      </c>
    </row>
    <row r="5395" spans="1:8" hidden="1">
      <c r="A5395" s="31" t="s">
        <v>2473</v>
      </c>
      <c r="B5395" s="31" t="s">
        <v>2670</v>
      </c>
      <c r="C5395" s="31" t="s">
        <v>2406</v>
      </c>
      <c r="D5395" s="47">
        <v>9.7000000000000003E-3</v>
      </c>
      <c r="E5395" s="31" t="s">
        <v>2407</v>
      </c>
      <c r="F5395" s="35" t="str">
        <f>INDEX('Crosswalk Particulates'!$B:$B,MATCH('2017 EPA Data'!A5395,'Crosswalk Particulates'!$A:$A,0))</f>
        <v>Electricity Sector</v>
      </c>
      <c r="G5395" s="39">
        <f>INDEX('Crosswalk Particulates'!$E:$E,MATCH('2017 EPA Data'!$B5395,'Crosswalk Particulates'!$D:$D,0))</f>
        <v>0</v>
      </c>
      <c r="H5395" s="50">
        <f t="shared" si="84"/>
        <v>0</v>
      </c>
    </row>
    <row r="5396" spans="1:8" hidden="1">
      <c r="A5396" s="31" t="s">
        <v>2444</v>
      </c>
      <c r="B5396" s="31" t="s">
        <v>2615</v>
      </c>
      <c r="C5396" s="31" t="s">
        <v>2406</v>
      </c>
      <c r="D5396" s="47">
        <v>9.60336E-3</v>
      </c>
      <c r="E5396" s="31" t="s">
        <v>2407</v>
      </c>
      <c r="F5396" s="35" t="str">
        <f>INDEX('Crosswalk Particulates'!$B:$B,MATCH('2017 EPA Data'!A5396,'Crosswalk Particulates'!$A:$A,0))</f>
        <v>process-other-industry</v>
      </c>
      <c r="G5396" s="39">
        <f>INDEX('Crosswalk Particulates'!$E:$E,MATCH('2017 EPA Data'!$B5396,'Crosswalk Particulates'!$D:$D,0))</f>
        <v>0</v>
      </c>
      <c r="H5396" s="50">
        <f t="shared" si="84"/>
        <v>0</v>
      </c>
    </row>
    <row r="5397" spans="1:8" hidden="1">
      <c r="A5397" s="31" t="s">
        <v>2491</v>
      </c>
      <c r="B5397" s="31" t="s">
        <v>2641</v>
      </c>
      <c r="C5397" s="31" t="s">
        <v>2406</v>
      </c>
      <c r="D5397" s="47">
        <v>9.4999999999999998E-3</v>
      </c>
      <c r="E5397" s="31" t="s">
        <v>2407</v>
      </c>
      <c r="F5397" s="35" t="str">
        <f>INDEX('Crosswalk Particulates'!$B:$B,MATCH('2017 EPA Data'!A5397,'Crosswalk Particulates'!$A:$A,0))</f>
        <v>process-other-industry</v>
      </c>
      <c r="G5397" s="39">
        <f>INDEX('Crosswalk Particulates'!$E:$E,MATCH('2017 EPA Data'!$B5397,'Crosswalk Particulates'!$D:$D,0))</f>
        <v>0</v>
      </c>
      <c r="H5397" s="50">
        <f t="shared" si="84"/>
        <v>0</v>
      </c>
    </row>
    <row r="5398" spans="1:8" hidden="1">
      <c r="A5398" s="31" t="s">
        <v>2538</v>
      </c>
      <c r="B5398" s="31" t="s">
        <v>2740</v>
      </c>
      <c r="C5398" s="31" t="s">
        <v>2406</v>
      </c>
      <c r="D5398" s="47">
        <v>9.3586876999999999E-3</v>
      </c>
      <c r="E5398" s="31" t="s">
        <v>2407</v>
      </c>
      <c r="F5398" s="35" t="str">
        <f>INDEX('Crosswalk Particulates'!$B:$B,MATCH('2017 EPA Data'!A5398,'Crosswalk Particulates'!$A:$A,0))</f>
        <v>Electricity Sector</v>
      </c>
      <c r="G5398" s="39">
        <f>INDEX('Crosswalk Particulates'!$E:$E,MATCH('2017 EPA Data'!$B5398,'Crosswalk Particulates'!$D:$D,0))</f>
        <v>0</v>
      </c>
      <c r="H5398" s="50">
        <f t="shared" si="84"/>
        <v>0</v>
      </c>
    </row>
    <row r="5399" spans="1:8" hidden="1">
      <c r="A5399" s="31" t="s">
        <v>2489</v>
      </c>
      <c r="B5399" s="31" t="s">
        <v>2750</v>
      </c>
      <c r="C5399" s="31" t="s">
        <v>2406</v>
      </c>
      <c r="D5399" s="47">
        <v>9.3147756000000002E-3</v>
      </c>
      <c r="E5399" s="31" t="s">
        <v>2407</v>
      </c>
      <c r="F5399" s="35" t="str">
        <f>INDEX('Crosswalk Particulates'!$B:$B,MATCH('2017 EPA Data'!A5399,'Crosswalk Particulates'!$A:$A,0))</f>
        <v>industry-fuel-biomass</v>
      </c>
      <c r="G5399" s="39">
        <f>INDEX('Crosswalk Particulates'!$E:$E,MATCH('2017 EPA Data'!$B5399,'Crosswalk Particulates'!$D:$D,0))</f>
        <v>0</v>
      </c>
      <c r="H5399" s="50">
        <f t="shared" si="84"/>
        <v>0</v>
      </c>
    </row>
    <row r="5400" spans="1:8" hidden="1">
      <c r="A5400" s="31" t="s">
        <v>2485</v>
      </c>
      <c r="B5400" s="31" t="s">
        <v>2737</v>
      </c>
      <c r="C5400" s="31" t="s">
        <v>2406</v>
      </c>
      <c r="D5400" s="47">
        <v>9.2314379000000002E-3</v>
      </c>
      <c r="E5400" s="31" t="s">
        <v>2407</v>
      </c>
      <c r="F5400" s="35" t="str">
        <f>INDEX('Crosswalk Particulates'!$B:$B,MATCH('2017 EPA Data'!A5400,'Crosswalk Particulates'!$A:$A,0))</f>
        <v>industry-fuel-coal</v>
      </c>
      <c r="G5400" s="39">
        <f>INDEX('Crosswalk Particulates'!$E:$E,MATCH('2017 EPA Data'!$B5400,'Crosswalk Particulates'!$D:$D,0))</f>
        <v>0</v>
      </c>
      <c r="H5400" s="50">
        <f t="shared" si="84"/>
        <v>0</v>
      </c>
    </row>
    <row r="5401" spans="1:8" hidden="1">
      <c r="A5401" s="31" t="s">
        <v>2442</v>
      </c>
      <c r="B5401" s="31" t="s">
        <v>2604</v>
      </c>
      <c r="C5401" s="31" t="s">
        <v>2406</v>
      </c>
      <c r="D5401" s="47">
        <v>9.1800000000000007E-3</v>
      </c>
      <c r="E5401" s="31" t="s">
        <v>2407</v>
      </c>
      <c r="F5401" s="35" t="str">
        <f>INDEX('Crosswalk Particulates'!$B:$B,MATCH('2017 EPA Data'!A5401,'Crosswalk Particulates'!$A:$A,0))</f>
        <v>process-other-industry</v>
      </c>
      <c r="G5401" s="39">
        <f>INDEX('Crosswalk Particulates'!$E:$E,MATCH('2017 EPA Data'!$B5401,'Crosswalk Particulates'!$D:$D,0))</f>
        <v>0</v>
      </c>
      <c r="H5401" s="50">
        <f t="shared" si="84"/>
        <v>0</v>
      </c>
    </row>
    <row r="5402" spans="1:8" hidden="1">
      <c r="A5402" s="31" t="s">
        <v>2470</v>
      </c>
      <c r="B5402" s="31" t="s">
        <v>2737</v>
      </c>
      <c r="C5402" s="31" t="s">
        <v>2406</v>
      </c>
      <c r="D5402" s="47">
        <v>9.1684781000000003E-3</v>
      </c>
      <c r="E5402" s="31" t="s">
        <v>2407</v>
      </c>
      <c r="F5402" s="35" t="str">
        <f>INDEX('Crosswalk Particulates'!$B:$B,MATCH('2017 EPA Data'!A5402,'Crosswalk Particulates'!$A:$A,0))</f>
        <v>Electricity Sector</v>
      </c>
      <c r="G5402" s="39">
        <f>INDEX('Crosswalk Particulates'!$E:$E,MATCH('2017 EPA Data'!$B5402,'Crosswalk Particulates'!$D:$D,0))</f>
        <v>0</v>
      </c>
      <c r="H5402" s="50">
        <f t="shared" si="84"/>
        <v>0</v>
      </c>
    </row>
    <row r="5403" spans="1:8" hidden="1">
      <c r="A5403" s="31" t="s">
        <v>2553</v>
      </c>
      <c r="B5403" s="31" t="s">
        <v>2613</v>
      </c>
      <c r="C5403" s="31" t="s">
        <v>2406</v>
      </c>
      <c r="D5403" s="47">
        <v>9.1599999999999997E-3</v>
      </c>
      <c r="E5403" s="31" t="s">
        <v>2407</v>
      </c>
      <c r="F5403" s="35" t="str">
        <f>INDEX('Crosswalk Particulates'!$B:$B,MATCH('2017 EPA Data'!A5403,'Crosswalk Particulates'!$A:$A,0))</f>
        <v>Commercial Buildings Sector</v>
      </c>
      <c r="G5403" s="39">
        <f>INDEX('Crosswalk Particulates'!$E:$E,MATCH('2017 EPA Data'!$B5403,'Crosswalk Particulates'!$D:$D,0))</f>
        <v>0</v>
      </c>
      <c r="H5403" s="50">
        <f t="shared" si="84"/>
        <v>0</v>
      </c>
    </row>
    <row r="5404" spans="1:8" hidden="1">
      <c r="A5404" s="31" t="s">
        <v>2436</v>
      </c>
      <c r="B5404" s="31" t="s">
        <v>2684</v>
      </c>
      <c r="C5404" s="31" t="s">
        <v>2406</v>
      </c>
      <c r="D5404" s="47">
        <v>8.9999999999999993E-3</v>
      </c>
      <c r="E5404" s="31" t="s">
        <v>2407</v>
      </c>
      <c r="F5404" s="35" t="str">
        <f>INDEX('Crosswalk Particulates'!$B:$B,MATCH('2017 EPA Data'!A5404,'Crosswalk Particulates'!$A:$A,0))</f>
        <v>process-other-industry</v>
      </c>
      <c r="G5404" s="39">
        <f>INDEX('Crosswalk Particulates'!$E:$E,MATCH('2017 EPA Data'!$B5404,'Crosswalk Particulates'!$D:$D,0))</f>
        <v>0</v>
      </c>
      <c r="H5404" s="50">
        <f t="shared" si="84"/>
        <v>0</v>
      </c>
    </row>
    <row r="5405" spans="1:8" hidden="1">
      <c r="A5405" s="31" t="s">
        <v>2497</v>
      </c>
      <c r="B5405" s="31" t="s">
        <v>2737</v>
      </c>
      <c r="C5405" s="31" t="s">
        <v>2406</v>
      </c>
      <c r="D5405" s="47">
        <v>8.9407241000000002E-3</v>
      </c>
      <c r="E5405" s="31" t="s">
        <v>2407</v>
      </c>
      <c r="F5405" s="35" t="str">
        <f>INDEX('Crosswalk Particulates'!$B:$B,MATCH('2017 EPA Data'!A5405,'Crosswalk Particulates'!$A:$A,0))</f>
        <v>Electricity Sector</v>
      </c>
      <c r="G5405" s="39">
        <f>INDEX('Crosswalk Particulates'!$E:$E,MATCH('2017 EPA Data'!$B5405,'Crosswalk Particulates'!$D:$D,0))</f>
        <v>0</v>
      </c>
      <c r="H5405" s="50">
        <f t="shared" si="84"/>
        <v>0</v>
      </c>
    </row>
    <row r="5406" spans="1:8" hidden="1">
      <c r="A5406" s="31" t="s">
        <v>2538</v>
      </c>
      <c r="B5406" s="31" t="s">
        <v>2741</v>
      </c>
      <c r="C5406" s="31" t="s">
        <v>2406</v>
      </c>
      <c r="D5406" s="47">
        <v>8.8712559999999992E-3</v>
      </c>
      <c r="E5406" s="31" t="s">
        <v>2407</v>
      </c>
      <c r="F5406" s="35" t="str">
        <f>INDEX('Crosswalk Particulates'!$B:$B,MATCH('2017 EPA Data'!A5406,'Crosswalk Particulates'!$A:$A,0))</f>
        <v>Electricity Sector</v>
      </c>
      <c r="G5406" s="39">
        <f>INDEX('Crosswalk Particulates'!$E:$E,MATCH('2017 EPA Data'!$B5406,'Crosswalk Particulates'!$D:$D,0))</f>
        <v>0</v>
      </c>
      <c r="H5406" s="50">
        <f t="shared" si="84"/>
        <v>0</v>
      </c>
    </row>
    <row r="5407" spans="1:8" hidden="1">
      <c r="A5407" s="31" t="s">
        <v>2491</v>
      </c>
      <c r="B5407" s="31" t="s">
        <v>2639</v>
      </c>
      <c r="C5407" s="31" t="s">
        <v>2406</v>
      </c>
      <c r="D5407" s="47">
        <v>8.8500000000000002E-3</v>
      </c>
      <c r="E5407" s="31" t="s">
        <v>2407</v>
      </c>
      <c r="F5407" s="35" t="str">
        <f>INDEX('Crosswalk Particulates'!$B:$B,MATCH('2017 EPA Data'!A5407,'Crosswalk Particulates'!$A:$A,0))</f>
        <v>process-other-industry</v>
      </c>
      <c r="G5407" s="39">
        <f>INDEX('Crosswalk Particulates'!$E:$E,MATCH('2017 EPA Data'!$B5407,'Crosswalk Particulates'!$D:$D,0))</f>
        <v>0</v>
      </c>
      <c r="H5407" s="50">
        <f t="shared" si="84"/>
        <v>0</v>
      </c>
    </row>
    <row r="5408" spans="1:8" hidden="1">
      <c r="A5408" s="31" t="s">
        <v>2554</v>
      </c>
      <c r="B5408" s="31" t="s">
        <v>2757</v>
      </c>
      <c r="C5408" s="31" t="s">
        <v>2406</v>
      </c>
      <c r="D5408" s="47">
        <v>8.8486489720199998E-3</v>
      </c>
      <c r="E5408" s="31" t="s">
        <v>2407</v>
      </c>
      <c r="F5408" s="35" t="str">
        <f>INDEX('Crosswalk Particulates'!$B:$B,MATCH('2017 EPA Data'!A5408,'Crosswalk Particulates'!$A:$A,0))</f>
        <v>Commercial Buildings Sector</v>
      </c>
      <c r="G5408" s="39">
        <f>INDEX('Crosswalk Particulates'!$E:$E,MATCH('2017 EPA Data'!$B5408,'Crosswalk Particulates'!$D:$D,0))</f>
        <v>0</v>
      </c>
      <c r="H5408" s="50">
        <f t="shared" si="84"/>
        <v>0</v>
      </c>
    </row>
    <row r="5409" spans="1:8" hidden="1">
      <c r="A5409" s="31" t="s">
        <v>2427</v>
      </c>
      <c r="B5409" s="31" t="s">
        <v>2757</v>
      </c>
      <c r="C5409" s="31" t="s">
        <v>2406</v>
      </c>
      <c r="D5409" s="47">
        <v>8.7564370579999995E-3</v>
      </c>
      <c r="E5409" s="31" t="s">
        <v>2407</v>
      </c>
      <c r="F5409" s="35" t="str">
        <f>INDEX('Crosswalk Particulates'!$B:$B,MATCH('2017 EPA Data'!A5409,'Crosswalk Particulates'!$A:$A,0))</f>
        <v>process-other-industry</v>
      </c>
      <c r="G5409" s="39">
        <f>INDEX('Crosswalk Particulates'!$E:$E,MATCH('2017 EPA Data'!$B5409,'Crosswalk Particulates'!$D:$D,0))</f>
        <v>0</v>
      </c>
      <c r="H5409" s="50">
        <f t="shared" si="84"/>
        <v>0</v>
      </c>
    </row>
    <row r="5410" spans="1:8" hidden="1">
      <c r="A5410" s="31" t="s">
        <v>2436</v>
      </c>
      <c r="B5410" s="31" t="s">
        <v>2664</v>
      </c>
      <c r="C5410" s="31" t="s">
        <v>2406</v>
      </c>
      <c r="D5410" s="47">
        <v>8.63605676E-3</v>
      </c>
      <c r="E5410" s="31" t="s">
        <v>2407</v>
      </c>
      <c r="F5410" s="35" t="str">
        <f>INDEX('Crosswalk Particulates'!$B:$B,MATCH('2017 EPA Data'!A5410,'Crosswalk Particulates'!$A:$A,0))</f>
        <v>process-other-industry</v>
      </c>
      <c r="G5410" s="39">
        <f>INDEX('Crosswalk Particulates'!$E:$E,MATCH('2017 EPA Data'!$B5410,'Crosswalk Particulates'!$D:$D,0))</f>
        <v>0</v>
      </c>
      <c r="H5410" s="50">
        <f t="shared" si="84"/>
        <v>0</v>
      </c>
    </row>
    <row r="5411" spans="1:8" hidden="1">
      <c r="A5411" s="31" t="s">
        <v>2458</v>
      </c>
      <c r="B5411" s="31" t="s">
        <v>2587</v>
      </c>
      <c r="C5411" s="31" t="s">
        <v>2410</v>
      </c>
      <c r="D5411" s="47">
        <v>8.3260000000000001E-3</v>
      </c>
      <c r="E5411" s="31" t="s">
        <v>2411</v>
      </c>
      <c r="F5411" s="35" t="str">
        <f>INDEX('Crosswalk Particulates'!$B:$B,MATCH('2017 EPA Data'!A5411,'Crosswalk Particulates'!$A:$A,0))</f>
        <v>Transportation Sector</v>
      </c>
      <c r="G5411" s="39" t="str">
        <f>INDEX('Crosswalk Particulates'!$E:$E,MATCH('2017 EPA Data'!$B5411,'Crosswalk Particulates'!$D:$D,0))</f>
        <v>N2O</v>
      </c>
      <c r="H5411" s="50">
        <f t="shared" si="84"/>
        <v>7553.2291279222736</v>
      </c>
    </row>
    <row r="5412" spans="1:8" hidden="1">
      <c r="A5412" s="31" t="s">
        <v>2554</v>
      </c>
      <c r="B5412" s="31" t="s">
        <v>2756</v>
      </c>
      <c r="C5412" s="31" t="s">
        <v>2406</v>
      </c>
      <c r="D5412" s="47">
        <v>8.2099528447599993E-3</v>
      </c>
      <c r="E5412" s="31" t="s">
        <v>2407</v>
      </c>
      <c r="F5412" s="35" t="str">
        <f>INDEX('Crosswalk Particulates'!$B:$B,MATCH('2017 EPA Data'!A5412,'Crosswalk Particulates'!$A:$A,0))</f>
        <v>Commercial Buildings Sector</v>
      </c>
      <c r="G5412" s="39">
        <f>INDEX('Crosswalk Particulates'!$E:$E,MATCH('2017 EPA Data'!$B5412,'Crosswalk Particulates'!$D:$D,0))</f>
        <v>0</v>
      </c>
      <c r="H5412" s="50">
        <f t="shared" si="84"/>
        <v>0</v>
      </c>
    </row>
    <row r="5413" spans="1:8" hidden="1">
      <c r="A5413" s="31" t="s">
        <v>2554</v>
      </c>
      <c r="B5413" s="31" t="s">
        <v>2650</v>
      </c>
      <c r="C5413" s="31" t="s">
        <v>2406</v>
      </c>
      <c r="D5413" s="47">
        <v>8.1185460000000008E-3</v>
      </c>
      <c r="E5413" s="31" t="s">
        <v>2407</v>
      </c>
      <c r="F5413" s="35" t="str">
        <f>INDEX('Crosswalk Particulates'!$B:$B,MATCH('2017 EPA Data'!A5413,'Crosswalk Particulates'!$A:$A,0))</f>
        <v>Commercial Buildings Sector</v>
      </c>
      <c r="G5413" s="39">
        <f>INDEX('Crosswalk Particulates'!$E:$E,MATCH('2017 EPA Data'!$B5413,'Crosswalk Particulates'!$D:$D,0))</f>
        <v>0</v>
      </c>
      <c r="H5413" s="50">
        <f t="shared" si="84"/>
        <v>0</v>
      </c>
    </row>
    <row r="5414" spans="1:8" hidden="1">
      <c r="A5414" s="31" t="s">
        <v>2508</v>
      </c>
      <c r="B5414" s="31" t="s">
        <v>2584</v>
      </c>
      <c r="C5414" s="31" t="s">
        <v>2406</v>
      </c>
      <c r="D5414" s="47">
        <v>8.0401970000000007E-3</v>
      </c>
      <c r="E5414" s="31" t="s">
        <v>2407</v>
      </c>
      <c r="F5414" s="35" t="str">
        <f>INDEX('Crosswalk Particulates'!$B:$B,MATCH('2017 EPA Data'!A5414,'Crosswalk Particulates'!$A:$A,0))</f>
        <v>process-iron and steel-industry</v>
      </c>
      <c r="G5414" s="39">
        <f>INDEX('Crosswalk Particulates'!$E:$E,MATCH('2017 EPA Data'!$B5414,'Crosswalk Particulates'!$D:$D,0))</f>
        <v>0</v>
      </c>
      <c r="H5414" s="50">
        <f t="shared" si="84"/>
        <v>0</v>
      </c>
    </row>
    <row r="5415" spans="1:8" hidden="1">
      <c r="A5415" s="31" t="s">
        <v>2442</v>
      </c>
      <c r="B5415" s="31" t="s">
        <v>2758</v>
      </c>
      <c r="C5415" s="31" t="s">
        <v>2406</v>
      </c>
      <c r="D5415" s="47">
        <v>8.0000000000000002E-3</v>
      </c>
      <c r="E5415" s="31" t="s">
        <v>2407</v>
      </c>
      <c r="F5415" s="35" t="str">
        <f>INDEX('Crosswalk Particulates'!$B:$B,MATCH('2017 EPA Data'!A5415,'Crosswalk Particulates'!$A:$A,0))</f>
        <v>process-other-industry</v>
      </c>
      <c r="G5415" s="39">
        <f>INDEX('Crosswalk Particulates'!$E:$E,MATCH('2017 EPA Data'!$B5415,'Crosswalk Particulates'!$D:$D,0))</f>
        <v>0</v>
      </c>
      <c r="H5415" s="50">
        <f t="shared" si="84"/>
        <v>0</v>
      </c>
    </row>
    <row r="5416" spans="1:8" hidden="1">
      <c r="A5416" s="31" t="s">
        <v>2440</v>
      </c>
      <c r="B5416" s="31" t="s">
        <v>2747</v>
      </c>
      <c r="C5416" s="31" t="s">
        <v>2406</v>
      </c>
      <c r="D5416" s="47">
        <v>7.9407100000000001E-3</v>
      </c>
      <c r="E5416" s="31" t="s">
        <v>2407</v>
      </c>
      <c r="F5416" s="35" t="str">
        <f>INDEX('Crosswalk Particulates'!$B:$B,MATCH('2017 EPA Data'!A5416,'Crosswalk Particulates'!$A:$A,0))</f>
        <v>industry-fuel-natural gas</v>
      </c>
      <c r="G5416" s="39">
        <f>INDEX('Crosswalk Particulates'!$E:$E,MATCH('2017 EPA Data'!$B5416,'Crosswalk Particulates'!$D:$D,0))</f>
        <v>0</v>
      </c>
      <c r="H5416" s="50">
        <f t="shared" si="84"/>
        <v>0</v>
      </c>
    </row>
    <row r="5417" spans="1:8" hidden="1">
      <c r="A5417" s="31" t="s">
        <v>2484</v>
      </c>
      <c r="B5417" s="31" t="s">
        <v>2609</v>
      </c>
      <c r="C5417" s="31" t="s">
        <v>2406</v>
      </c>
      <c r="D5417" s="47">
        <v>7.77E-3</v>
      </c>
      <c r="E5417" s="31" t="s">
        <v>2407</v>
      </c>
      <c r="F5417" s="35" t="str">
        <f>INDEX('Crosswalk Particulates'!$B:$B,MATCH('2017 EPA Data'!A5417,'Crosswalk Particulates'!$A:$A,0))</f>
        <v>process-other-industry</v>
      </c>
      <c r="G5417" s="39">
        <f>INDEX('Crosswalk Particulates'!$E:$E,MATCH('2017 EPA Data'!$B5417,'Crosswalk Particulates'!$D:$D,0))</f>
        <v>0</v>
      </c>
      <c r="H5417" s="50">
        <f t="shared" si="84"/>
        <v>0</v>
      </c>
    </row>
    <row r="5418" spans="1:8" hidden="1">
      <c r="A5418" s="31" t="s">
        <v>2454</v>
      </c>
      <c r="B5418" s="31" t="s">
        <v>2725</v>
      </c>
      <c r="C5418" s="31" t="s">
        <v>2406</v>
      </c>
      <c r="D5418" s="47">
        <v>7.6375369999999998E-3</v>
      </c>
      <c r="E5418" s="31" t="s">
        <v>2407</v>
      </c>
      <c r="F5418" s="35" t="str">
        <f>INDEX('Crosswalk Particulates'!$B:$B,MATCH('2017 EPA Data'!A5418,'Crosswalk Particulates'!$A:$A,0))</f>
        <v>Electricity Sector</v>
      </c>
      <c r="G5418" s="39">
        <f>INDEX('Crosswalk Particulates'!$E:$E,MATCH('2017 EPA Data'!$B5418,'Crosswalk Particulates'!$D:$D,0))</f>
        <v>0</v>
      </c>
      <c r="H5418" s="50">
        <f t="shared" si="84"/>
        <v>0</v>
      </c>
    </row>
    <row r="5419" spans="1:8" hidden="1">
      <c r="A5419" s="31" t="s">
        <v>2484</v>
      </c>
      <c r="B5419" s="31" t="s">
        <v>2615</v>
      </c>
      <c r="C5419" s="31" t="s">
        <v>2406</v>
      </c>
      <c r="D5419" s="47">
        <v>7.5928699999999998E-3</v>
      </c>
      <c r="E5419" s="31" t="s">
        <v>2407</v>
      </c>
      <c r="F5419" s="35" t="str">
        <f>INDEX('Crosswalk Particulates'!$B:$B,MATCH('2017 EPA Data'!A5419,'Crosswalk Particulates'!$A:$A,0))</f>
        <v>process-other-industry</v>
      </c>
      <c r="G5419" s="39">
        <f>INDEX('Crosswalk Particulates'!$E:$E,MATCH('2017 EPA Data'!$B5419,'Crosswalk Particulates'!$D:$D,0))</f>
        <v>0</v>
      </c>
      <c r="H5419" s="50">
        <f t="shared" si="84"/>
        <v>0</v>
      </c>
    </row>
    <row r="5420" spans="1:8" hidden="1">
      <c r="A5420" s="31" t="s">
        <v>2419</v>
      </c>
      <c r="B5420" s="31" t="s">
        <v>2456</v>
      </c>
      <c r="C5420" s="31" t="s">
        <v>2406</v>
      </c>
      <c r="D5420" s="47">
        <v>7.4762472981983498E-3</v>
      </c>
      <c r="E5420" s="31" t="s">
        <v>2407</v>
      </c>
      <c r="F5420" s="35" t="str">
        <f>INDEX('Crosswalk Particulates'!$B:$B,MATCH('2017 EPA Data'!A5420,'Crosswalk Particulates'!$A:$A,0))</f>
        <v>process-other-industry</v>
      </c>
      <c r="G5420" s="39">
        <f>INDEX('Crosswalk Particulates'!$E:$E,MATCH('2017 EPA Data'!$B5420,'Crosswalk Particulates'!$D:$D,0))</f>
        <v>0</v>
      </c>
      <c r="H5420" s="50">
        <f t="shared" si="84"/>
        <v>0</v>
      </c>
    </row>
    <row r="5421" spans="1:8" hidden="1">
      <c r="A5421" s="31" t="s">
        <v>2484</v>
      </c>
      <c r="B5421" s="31" t="s">
        <v>2575</v>
      </c>
      <c r="C5421" s="31" t="s">
        <v>2406</v>
      </c>
      <c r="D5421" s="47">
        <v>7.4203439999999997E-3</v>
      </c>
      <c r="E5421" s="31" t="s">
        <v>2407</v>
      </c>
      <c r="F5421" s="35" t="str">
        <f>INDEX('Crosswalk Particulates'!$B:$B,MATCH('2017 EPA Data'!A5421,'Crosswalk Particulates'!$A:$A,0))</f>
        <v>process-other-industry</v>
      </c>
      <c r="G5421" s="39">
        <f>INDEX('Crosswalk Particulates'!$E:$E,MATCH('2017 EPA Data'!$B5421,'Crosswalk Particulates'!$D:$D,0))</f>
        <v>0</v>
      </c>
      <c r="H5421" s="50">
        <f t="shared" si="84"/>
        <v>0</v>
      </c>
    </row>
    <row r="5422" spans="1:8" hidden="1">
      <c r="A5422" s="31" t="s">
        <v>2448</v>
      </c>
      <c r="B5422" s="31" t="s">
        <v>2459</v>
      </c>
      <c r="C5422" s="31" t="s">
        <v>2406</v>
      </c>
      <c r="D5422" s="47">
        <v>7.1919999999999996E-3</v>
      </c>
      <c r="E5422" s="31" t="s">
        <v>2407</v>
      </c>
      <c r="F5422" s="35" t="str">
        <f>INDEX('Crosswalk Particulates'!$B:$B,MATCH('2017 EPA Data'!A5422,'Crosswalk Particulates'!$A:$A,0))</f>
        <v>process-waste-industry</v>
      </c>
      <c r="G5422" s="39">
        <f>INDEX('Crosswalk Particulates'!$E:$E,MATCH('2017 EPA Data'!$B5422,'Crosswalk Particulates'!$D:$D,0))</f>
        <v>0</v>
      </c>
      <c r="H5422" s="50">
        <f t="shared" si="84"/>
        <v>0</v>
      </c>
    </row>
    <row r="5423" spans="1:8" hidden="1">
      <c r="A5423" s="31" t="s">
        <v>2467</v>
      </c>
      <c r="B5423" s="31" t="s">
        <v>2620</v>
      </c>
      <c r="C5423" s="31" t="s">
        <v>2406</v>
      </c>
      <c r="D5423" s="47">
        <v>7.0565200000000002E-3</v>
      </c>
      <c r="E5423" s="31" t="s">
        <v>2407</v>
      </c>
      <c r="F5423" s="35" t="str">
        <f>INDEX('Crosswalk Particulates'!$B:$B,MATCH('2017 EPA Data'!A5423,'Crosswalk Particulates'!$A:$A,0))</f>
        <v>process-chemicals-industry</v>
      </c>
      <c r="G5423" s="39">
        <f>INDEX('Crosswalk Particulates'!$E:$E,MATCH('2017 EPA Data'!$B5423,'Crosswalk Particulates'!$D:$D,0))</f>
        <v>0</v>
      </c>
      <c r="H5423" s="50">
        <f t="shared" si="84"/>
        <v>0</v>
      </c>
    </row>
    <row r="5424" spans="1:8" hidden="1">
      <c r="A5424" s="31" t="s">
        <v>2536</v>
      </c>
      <c r="B5424" s="31" t="s">
        <v>2514</v>
      </c>
      <c r="C5424" s="31" t="s">
        <v>2406</v>
      </c>
      <c r="D5424" s="47">
        <v>6.8139999999999997E-3</v>
      </c>
      <c r="E5424" s="31" t="s">
        <v>2407</v>
      </c>
      <c r="F5424" s="35" t="str">
        <f>INDEX('Crosswalk Particulates'!$B:$B,MATCH('2017 EPA Data'!A5424,'Crosswalk Particulates'!$A:$A,0))</f>
        <v>process-mining-industry</v>
      </c>
      <c r="G5424" s="39">
        <f>INDEX('Crosswalk Particulates'!$E:$E,MATCH('2017 EPA Data'!$B5424,'Crosswalk Particulates'!$D:$D,0))</f>
        <v>0</v>
      </c>
      <c r="H5424" s="50">
        <f t="shared" si="84"/>
        <v>0</v>
      </c>
    </row>
    <row r="5425" spans="1:8" hidden="1">
      <c r="A5425" s="31" t="s">
        <v>2485</v>
      </c>
      <c r="B5425" s="31" t="s">
        <v>2739</v>
      </c>
      <c r="C5425" s="31" t="s">
        <v>2406</v>
      </c>
      <c r="D5425" s="47">
        <v>6.5471189999999997E-3</v>
      </c>
      <c r="E5425" s="31" t="s">
        <v>2407</v>
      </c>
      <c r="F5425" s="35" t="str">
        <f>INDEX('Crosswalk Particulates'!$B:$B,MATCH('2017 EPA Data'!A5425,'Crosswalk Particulates'!$A:$A,0))</f>
        <v>industry-fuel-coal</v>
      </c>
      <c r="G5425" s="39">
        <f>INDEX('Crosswalk Particulates'!$E:$E,MATCH('2017 EPA Data'!$B5425,'Crosswalk Particulates'!$D:$D,0))</f>
        <v>0</v>
      </c>
      <c r="H5425" s="50">
        <f t="shared" si="84"/>
        <v>0</v>
      </c>
    </row>
    <row r="5426" spans="1:8" hidden="1">
      <c r="A5426" s="31" t="s">
        <v>2467</v>
      </c>
      <c r="B5426" s="31" t="s">
        <v>2649</v>
      </c>
      <c r="C5426" s="31" t="s">
        <v>2406</v>
      </c>
      <c r="D5426" s="47">
        <v>6.522E-3</v>
      </c>
      <c r="E5426" s="31" t="s">
        <v>2407</v>
      </c>
      <c r="F5426" s="35" t="str">
        <f>INDEX('Crosswalk Particulates'!$B:$B,MATCH('2017 EPA Data'!A5426,'Crosswalk Particulates'!$A:$A,0))</f>
        <v>process-chemicals-industry</v>
      </c>
      <c r="G5426" s="39">
        <f>INDEX('Crosswalk Particulates'!$E:$E,MATCH('2017 EPA Data'!$B5426,'Crosswalk Particulates'!$D:$D,0))</f>
        <v>0</v>
      </c>
      <c r="H5426" s="50">
        <f t="shared" si="84"/>
        <v>0</v>
      </c>
    </row>
    <row r="5427" spans="1:8" hidden="1">
      <c r="A5427" s="31" t="s">
        <v>2470</v>
      </c>
      <c r="B5427" s="31" t="s">
        <v>2739</v>
      </c>
      <c r="C5427" s="31" t="s">
        <v>2406</v>
      </c>
      <c r="D5427" s="47">
        <v>6.5024669E-3</v>
      </c>
      <c r="E5427" s="31" t="s">
        <v>2407</v>
      </c>
      <c r="F5427" s="35" t="str">
        <f>INDEX('Crosswalk Particulates'!$B:$B,MATCH('2017 EPA Data'!A5427,'Crosswalk Particulates'!$A:$A,0))</f>
        <v>Electricity Sector</v>
      </c>
      <c r="G5427" s="39">
        <f>INDEX('Crosswalk Particulates'!$E:$E,MATCH('2017 EPA Data'!$B5427,'Crosswalk Particulates'!$D:$D,0))</f>
        <v>0</v>
      </c>
      <c r="H5427" s="50">
        <f t="shared" si="84"/>
        <v>0</v>
      </c>
    </row>
    <row r="5428" spans="1:8" hidden="1">
      <c r="A5428" s="31" t="s">
        <v>2553</v>
      </c>
      <c r="B5428" s="31" t="s">
        <v>2597</v>
      </c>
      <c r="C5428" s="31" t="s">
        <v>2406</v>
      </c>
      <c r="D5428" s="47">
        <v>6.3499999999999997E-3</v>
      </c>
      <c r="E5428" s="31" t="s">
        <v>2407</v>
      </c>
      <c r="F5428" s="35" t="str">
        <f>INDEX('Crosswalk Particulates'!$B:$B,MATCH('2017 EPA Data'!A5428,'Crosswalk Particulates'!$A:$A,0))</f>
        <v>Commercial Buildings Sector</v>
      </c>
      <c r="G5428" s="39">
        <f>INDEX('Crosswalk Particulates'!$E:$E,MATCH('2017 EPA Data'!$B5428,'Crosswalk Particulates'!$D:$D,0))</f>
        <v>0</v>
      </c>
      <c r="H5428" s="50">
        <f t="shared" si="84"/>
        <v>0</v>
      </c>
    </row>
    <row r="5429" spans="1:8" hidden="1">
      <c r="A5429" s="31" t="s">
        <v>2497</v>
      </c>
      <c r="B5429" s="31" t="s">
        <v>2739</v>
      </c>
      <c r="C5429" s="31" t="s">
        <v>2406</v>
      </c>
      <c r="D5429" s="47">
        <v>6.3409377999999999E-3</v>
      </c>
      <c r="E5429" s="31" t="s">
        <v>2407</v>
      </c>
      <c r="F5429" s="35" t="str">
        <f>INDEX('Crosswalk Particulates'!$B:$B,MATCH('2017 EPA Data'!A5429,'Crosswalk Particulates'!$A:$A,0))</f>
        <v>Electricity Sector</v>
      </c>
      <c r="G5429" s="39">
        <f>INDEX('Crosswalk Particulates'!$E:$E,MATCH('2017 EPA Data'!$B5429,'Crosswalk Particulates'!$D:$D,0))</f>
        <v>0</v>
      </c>
      <c r="H5429" s="50">
        <f t="shared" si="84"/>
        <v>0</v>
      </c>
    </row>
    <row r="5430" spans="1:8" hidden="1">
      <c r="A5430" s="31" t="s">
        <v>2485</v>
      </c>
      <c r="B5430" s="31" t="s">
        <v>2740</v>
      </c>
      <c r="C5430" s="31" t="s">
        <v>2406</v>
      </c>
      <c r="D5430" s="47">
        <v>6.2852346999999996E-3</v>
      </c>
      <c r="E5430" s="31" t="s">
        <v>2407</v>
      </c>
      <c r="F5430" s="35" t="str">
        <f>INDEX('Crosswalk Particulates'!$B:$B,MATCH('2017 EPA Data'!A5430,'Crosswalk Particulates'!$A:$A,0))</f>
        <v>industry-fuel-coal</v>
      </c>
      <c r="G5430" s="39">
        <f>INDEX('Crosswalk Particulates'!$E:$E,MATCH('2017 EPA Data'!$B5430,'Crosswalk Particulates'!$D:$D,0))</f>
        <v>0</v>
      </c>
      <c r="H5430" s="50">
        <f t="shared" si="84"/>
        <v>0</v>
      </c>
    </row>
    <row r="5431" spans="1:8" hidden="1">
      <c r="A5431" s="31" t="s">
        <v>2470</v>
      </c>
      <c r="B5431" s="31" t="s">
        <v>2740</v>
      </c>
      <c r="C5431" s="31" t="s">
        <v>2406</v>
      </c>
      <c r="D5431" s="47">
        <v>6.2423688000000001E-3</v>
      </c>
      <c r="E5431" s="31" t="s">
        <v>2407</v>
      </c>
      <c r="F5431" s="35" t="str">
        <f>INDEX('Crosswalk Particulates'!$B:$B,MATCH('2017 EPA Data'!A5431,'Crosswalk Particulates'!$A:$A,0))</f>
        <v>Electricity Sector</v>
      </c>
      <c r="G5431" s="39">
        <f>INDEX('Crosswalk Particulates'!$E:$E,MATCH('2017 EPA Data'!$B5431,'Crosswalk Particulates'!$D:$D,0))</f>
        <v>0</v>
      </c>
      <c r="H5431" s="50">
        <f t="shared" si="84"/>
        <v>0</v>
      </c>
    </row>
    <row r="5432" spans="1:8" hidden="1">
      <c r="A5432" s="31" t="s">
        <v>2544</v>
      </c>
      <c r="B5432" s="31" t="s">
        <v>2564</v>
      </c>
      <c r="C5432" s="31" t="s">
        <v>2406</v>
      </c>
      <c r="D5432" s="47">
        <v>6.2405418915429996E-3</v>
      </c>
      <c r="E5432" s="31" t="s">
        <v>2407</v>
      </c>
      <c r="F5432" s="35" t="str">
        <f>INDEX('Crosswalk Particulates'!$B:$B,MATCH('2017 EPA Data'!A5432,'Crosswalk Particulates'!$A:$A,0))</f>
        <v>Commercial Buildings Sector</v>
      </c>
      <c r="G5432" s="39">
        <f>INDEX('Crosswalk Particulates'!$E:$E,MATCH('2017 EPA Data'!$B5432,'Crosswalk Particulates'!$D:$D,0))</f>
        <v>0</v>
      </c>
      <c r="H5432" s="50">
        <f t="shared" si="84"/>
        <v>0</v>
      </c>
    </row>
    <row r="5433" spans="1:8" hidden="1">
      <c r="A5433" s="31" t="s">
        <v>2497</v>
      </c>
      <c r="B5433" s="31" t="s">
        <v>2740</v>
      </c>
      <c r="C5433" s="31" t="s">
        <v>2406</v>
      </c>
      <c r="D5433" s="47">
        <v>6.0873014E-3</v>
      </c>
      <c r="E5433" s="31" t="s">
        <v>2407</v>
      </c>
      <c r="F5433" s="35" t="str">
        <f>INDEX('Crosswalk Particulates'!$B:$B,MATCH('2017 EPA Data'!A5433,'Crosswalk Particulates'!$A:$A,0))</f>
        <v>Electricity Sector</v>
      </c>
      <c r="G5433" s="39">
        <f>INDEX('Crosswalk Particulates'!$E:$E,MATCH('2017 EPA Data'!$B5433,'Crosswalk Particulates'!$D:$D,0))</f>
        <v>0</v>
      </c>
      <c r="H5433" s="50">
        <f t="shared" si="84"/>
        <v>0</v>
      </c>
    </row>
    <row r="5434" spans="1:8" hidden="1">
      <c r="A5434" s="31" t="s">
        <v>2444</v>
      </c>
      <c r="B5434" s="31" t="s">
        <v>2590</v>
      </c>
      <c r="C5434" s="31" t="s">
        <v>2406</v>
      </c>
      <c r="D5434" s="47">
        <v>6.0000000000000001E-3</v>
      </c>
      <c r="E5434" s="31" t="s">
        <v>2407</v>
      </c>
      <c r="F5434" s="35" t="str">
        <f>INDEX('Crosswalk Particulates'!$B:$B,MATCH('2017 EPA Data'!A5434,'Crosswalk Particulates'!$A:$A,0))</f>
        <v>process-other-industry</v>
      </c>
      <c r="G5434" s="39">
        <f>INDEX('Crosswalk Particulates'!$E:$E,MATCH('2017 EPA Data'!$B5434,'Crosswalk Particulates'!$D:$D,0))</f>
        <v>0</v>
      </c>
      <c r="H5434" s="50">
        <f t="shared" si="84"/>
        <v>0</v>
      </c>
    </row>
    <row r="5435" spans="1:8" hidden="1">
      <c r="A5435" s="31" t="s">
        <v>2491</v>
      </c>
      <c r="B5435" s="31" t="s">
        <v>2716</v>
      </c>
      <c r="C5435" s="31" t="s">
        <v>2406</v>
      </c>
      <c r="D5435" s="47">
        <v>5.9609693600000003E-3</v>
      </c>
      <c r="E5435" s="31" t="s">
        <v>2407</v>
      </c>
      <c r="F5435" s="35" t="str">
        <f>INDEX('Crosswalk Particulates'!$B:$B,MATCH('2017 EPA Data'!A5435,'Crosswalk Particulates'!$A:$A,0))</f>
        <v>process-other-industry</v>
      </c>
      <c r="G5435" s="39">
        <f>INDEX('Crosswalk Particulates'!$E:$E,MATCH('2017 EPA Data'!$B5435,'Crosswalk Particulates'!$D:$D,0))</f>
        <v>0</v>
      </c>
      <c r="H5435" s="50">
        <f t="shared" si="84"/>
        <v>0</v>
      </c>
    </row>
    <row r="5436" spans="1:8" hidden="1">
      <c r="A5436" s="31" t="s">
        <v>2485</v>
      </c>
      <c r="B5436" s="31" t="s">
        <v>2741</v>
      </c>
      <c r="C5436" s="31" t="s">
        <v>2406</v>
      </c>
      <c r="D5436" s="47">
        <v>5.9578790000000001E-3</v>
      </c>
      <c r="E5436" s="31" t="s">
        <v>2407</v>
      </c>
      <c r="F5436" s="35" t="str">
        <f>INDEX('Crosswalk Particulates'!$B:$B,MATCH('2017 EPA Data'!A5436,'Crosswalk Particulates'!$A:$A,0))</f>
        <v>industry-fuel-coal</v>
      </c>
      <c r="G5436" s="39">
        <f>INDEX('Crosswalk Particulates'!$E:$E,MATCH('2017 EPA Data'!$B5436,'Crosswalk Particulates'!$D:$D,0))</f>
        <v>0</v>
      </c>
      <c r="H5436" s="50">
        <f t="shared" si="84"/>
        <v>0</v>
      </c>
    </row>
    <row r="5437" spans="1:8" hidden="1">
      <c r="A5437" s="31" t="s">
        <v>2554</v>
      </c>
      <c r="B5437" s="31" t="s">
        <v>2725</v>
      </c>
      <c r="C5437" s="31" t="s">
        <v>2406</v>
      </c>
      <c r="D5437" s="47">
        <v>5.9556277361000002E-3</v>
      </c>
      <c r="E5437" s="31" t="s">
        <v>2407</v>
      </c>
      <c r="F5437" s="35" t="str">
        <f>INDEX('Crosswalk Particulates'!$B:$B,MATCH('2017 EPA Data'!A5437,'Crosswalk Particulates'!$A:$A,0))</f>
        <v>Commercial Buildings Sector</v>
      </c>
      <c r="G5437" s="39">
        <f>INDEX('Crosswalk Particulates'!$E:$E,MATCH('2017 EPA Data'!$B5437,'Crosswalk Particulates'!$D:$D,0))</f>
        <v>0</v>
      </c>
      <c r="H5437" s="50">
        <f t="shared" si="84"/>
        <v>0</v>
      </c>
    </row>
    <row r="5438" spans="1:8" hidden="1">
      <c r="A5438" s="31" t="s">
        <v>2470</v>
      </c>
      <c r="B5438" s="31" t="s">
        <v>2741</v>
      </c>
      <c r="C5438" s="31" t="s">
        <v>2406</v>
      </c>
      <c r="D5438" s="47">
        <v>5.9172447000000001E-3</v>
      </c>
      <c r="E5438" s="31" t="s">
        <v>2407</v>
      </c>
      <c r="F5438" s="35" t="str">
        <f>INDEX('Crosswalk Particulates'!$B:$B,MATCH('2017 EPA Data'!A5438,'Crosswalk Particulates'!$A:$A,0))</f>
        <v>Electricity Sector</v>
      </c>
      <c r="G5438" s="39">
        <f>INDEX('Crosswalk Particulates'!$E:$E,MATCH('2017 EPA Data'!$B5438,'Crosswalk Particulates'!$D:$D,0))</f>
        <v>0</v>
      </c>
      <c r="H5438" s="50">
        <f t="shared" si="84"/>
        <v>0</v>
      </c>
    </row>
    <row r="5439" spans="1:8" hidden="1">
      <c r="A5439" s="31" t="s">
        <v>2497</v>
      </c>
      <c r="B5439" s="31" t="s">
        <v>2741</v>
      </c>
      <c r="C5439" s="31" t="s">
        <v>2406</v>
      </c>
      <c r="D5439" s="47">
        <v>5.7702535999999997E-3</v>
      </c>
      <c r="E5439" s="31" t="s">
        <v>2407</v>
      </c>
      <c r="F5439" s="35" t="str">
        <f>INDEX('Crosswalk Particulates'!$B:$B,MATCH('2017 EPA Data'!A5439,'Crosswalk Particulates'!$A:$A,0))</f>
        <v>Electricity Sector</v>
      </c>
      <c r="G5439" s="39">
        <f>INDEX('Crosswalk Particulates'!$E:$E,MATCH('2017 EPA Data'!$B5439,'Crosswalk Particulates'!$D:$D,0))</f>
        <v>0</v>
      </c>
      <c r="H5439" s="50">
        <f t="shared" si="84"/>
        <v>0</v>
      </c>
    </row>
    <row r="5440" spans="1:8" hidden="1">
      <c r="A5440" s="31" t="s">
        <v>2427</v>
      </c>
      <c r="B5440" s="31" t="s">
        <v>2760</v>
      </c>
      <c r="C5440" s="31" t="s">
        <v>2406</v>
      </c>
      <c r="D5440" s="47">
        <v>5.5360795499999997E-3</v>
      </c>
      <c r="E5440" s="31" t="s">
        <v>2407</v>
      </c>
      <c r="F5440" s="35" t="str">
        <f>INDEX('Crosswalk Particulates'!$B:$B,MATCH('2017 EPA Data'!A5440,'Crosswalk Particulates'!$A:$A,0))</f>
        <v>process-other-industry</v>
      </c>
      <c r="G5440" s="39">
        <f>INDEX('Crosswalk Particulates'!$E:$E,MATCH('2017 EPA Data'!$B5440,'Crosswalk Particulates'!$D:$D,0))</f>
        <v>0</v>
      </c>
      <c r="H5440" s="50">
        <f t="shared" si="84"/>
        <v>0</v>
      </c>
    </row>
    <row r="5441" spans="1:8" hidden="1">
      <c r="A5441" s="31" t="s">
        <v>2612</v>
      </c>
      <c r="B5441" s="31" t="s">
        <v>2528</v>
      </c>
      <c r="C5441" s="31" t="s">
        <v>2406</v>
      </c>
      <c r="D5441" s="47">
        <v>5.3805137199999997E-3</v>
      </c>
      <c r="E5441" s="31" t="s">
        <v>2407</v>
      </c>
      <c r="F5441" s="35" t="str">
        <f>INDEX('Crosswalk Particulates'!$B:$B,MATCH('2017 EPA Data'!A5441,'Crosswalk Particulates'!$A:$A,0))</f>
        <v>Residential Buildings Sector</v>
      </c>
      <c r="G5441" s="39">
        <f>INDEX('Crosswalk Particulates'!$E:$E,MATCH('2017 EPA Data'!$B5441,'Crosswalk Particulates'!$D:$D,0))</f>
        <v>0</v>
      </c>
      <c r="H5441" s="50">
        <f t="shared" si="84"/>
        <v>0</v>
      </c>
    </row>
    <row r="5442" spans="1:8" hidden="1">
      <c r="A5442" s="31" t="s">
        <v>2521</v>
      </c>
      <c r="B5442" s="31" t="s">
        <v>2540</v>
      </c>
      <c r="C5442" s="31" t="s">
        <v>2406</v>
      </c>
      <c r="D5442" s="47">
        <v>5.3425273999999998E-3</v>
      </c>
      <c r="E5442" s="31" t="s">
        <v>2407</v>
      </c>
      <c r="F5442" s="35" t="str">
        <f>INDEX('Crosswalk Particulates'!$B:$B,MATCH('2017 EPA Data'!A5442,'Crosswalk Particulates'!$A:$A,0))</f>
        <v>industry-fuel-other</v>
      </c>
      <c r="G5442" s="39">
        <f>INDEX('Crosswalk Particulates'!$E:$E,MATCH('2017 EPA Data'!$B5442,'Crosswalk Particulates'!$D:$D,0))</f>
        <v>0</v>
      </c>
      <c r="H5442" s="50">
        <f t="shared" si="84"/>
        <v>0</v>
      </c>
    </row>
    <row r="5443" spans="1:8" hidden="1">
      <c r="A5443" s="31" t="s">
        <v>2521</v>
      </c>
      <c r="B5443" s="31" t="s">
        <v>2524</v>
      </c>
      <c r="C5443" s="31" t="s">
        <v>2406</v>
      </c>
      <c r="D5443" s="47">
        <v>5.2370214159999998E-3</v>
      </c>
      <c r="E5443" s="31" t="s">
        <v>2407</v>
      </c>
      <c r="F5443" s="35" t="str">
        <f>INDEX('Crosswalk Particulates'!$B:$B,MATCH('2017 EPA Data'!A5443,'Crosswalk Particulates'!$A:$A,0))</f>
        <v>industry-fuel-other</v>
      </c>
      <c r="G5443" s="39">
        <f>INDEX('Crosswalk Particulates'!$E:$E,MATCH('2017 EPA Data'!$B5443,'Crosswalk Particulates'!$D:$D,0))</f>
        <v>0</v>
      </c>
      <c r="H5443" s="50">
        <f t="shared" si="84"/>
        <v>0</v>
      </c>
    </row>
    <row r="5444" spans="1:8" hidden="1">
      <c r="A5444" s="31" t="s">
        <v>2612</v>
      </c>
      <c r="B5444" s="31" t="s">
        <v>2676</v>
      </c>
      <c r="C5444" s="31" t="s">
        <v>2406</v>
      </c>
      <c r="D5444" s="47">
        <v>4.9557363160000001E-3</v>
      </c>
      <c r="E5444" s="31" t="s">
        <v>2407</v>
      </c>
      <c r="F5444" s="35" t="str">
        <f>INDEX('Crosswalk Particulates'!$B:$B,MATCH('2017 EPA Data'!A5444,'Crosswalk Particulates'!$A:$A,0))</f>
        <v>Residential Buildings Sector</v>
      </c>
      <c r="G5444" s="39">
        <f>INDEX('Crosswalk Particulates'!$E:$E,MATCH('2017 EPA Data'!$B5444,'Crosswalk Particulates'!$D:$D,0))</f>
        <v>0</v>
      </c>
      <c r="H5444" s="50">
        <f t="shared" ref="H5444:H5507" si="85">IF(E5444="TON",D5444/metricton_to_shortton,0)*10^6</f>
        <v>0</v>
      </c>
    </row>
    <row r="5445" spans="1:8" hidden="1">
      <c r="A5445" s="31" t="s">
        <v>2489</v>
      </c>
      <c r="B5445" s="31" t="s">
        <v>2762</v>
      </c>
      <c r="C5445" s="31" t="s">
        <v>2406</v>
      </c>
      <c r="D5445" s="47">
        <v>4.9280433018599997E-3</v>
      </c>
      <c r="E5445" s="31" t="s">
        <v>2407</v>
      </c>
      <c r="F5445" s="35" t="str">
        <f>INDEX('Crosswalk Particulates'!$B:$B,MATCH('2017 EPA Data'!A5445,'Crosswalk Particulates'!$A:$A,0))</f>
        <v>industry-fuel-biomass</v>
      </c>
      <c r="G5445" s="39">
        <f>INDEX('Crosswalk Particulates'!$E:$E,MATCH('2017 EPA Data'!$B5445,'Crosswalk Particulates'!$D:$D,0))</f>
        <v>0</v>
      </c>
      <c r="H5445" s="50">
        <f t="shared" si="85"/>
        <v>0</v>
      </c>
    </row>
    <row r="5446" spans="1:8" hidden="1">
      <c r="A5446" s="31" t="s">
        <v>2448</v>
      </c>
      <c r="B5446" s="31" t="s">
        <v>2637</v>
      </c>
      <c r="C5446" s="31" t="s">
        <v>2406</v>
      </c>
      <c r="D5446" s="47">
        <v>4.8440000000000002E-3</v>
      </c>
      <c r="E5446" s="31" t="s">
        <v>2407</v>
      </c>
      <c r="F5446" s="35" t="str">
        <f>INDEX('Crosswalk Particulates'!$B:$B,MATCH('2017 EPA Data'!A5446,'Crosswalk Particulates'!$A:$A,0))</f>
        <v>process-waste-industry</v>
      </c>
      <c r="G5446" s="39">
        <f>INDEX('Crosswalk Particulates'!$E:$E,MATCH('2017 EPA Data'!$B5446,'Crosswalk Particulates'!$D:$D,0))</f>
        <v>0</v>
      </c>
      <c r="H5446" s="50">
        <f t="shared" si="85"/>
        <v>0</v>
      </c>
    </row>
    <row r="5447" spans="1:8" hidden="1">
      <c r="A5447" s="31" t="s">
        <v>2435</v>
      </c>
      <c r="B5447" s="31" t="s">
        <v>2579</v>
      </c>
      <c r="C5447" s="31" t="s">
        <v>2406</v>
      </c>
      <c r="D5447" s="47">
        <v>4.5973999999999998E-3</v>
      </c>
      <c r="E5447" s="31" t="s">
        <v>2407</v>
      </c>
      <c r="F5447" s="35" t="str">
        <f>INDEX('Crosswalk Particulates'!$B:$B,MATCH('2017 EPA Data'!A5447,'Crosswalk Particulates'!$A:$A,0))</f>
        <v>process-other-industry</v>
      </c>
      <c r="G5447" s="39">
        <f>INDEX('Crosswalk Particulates'!$E:$E,MATCH('2017 EPA Data'!$B5447,'Crosswalk Particulates'!$D:$D,0))</f>
        <v>0</v>
      </c>
      <c r="H5447" s="50">
        <f t="shared" si="85"/>
        <v>0</v>
      </c>
    </row>
    <row r="5448" spans="1:8" hidden="1">
      <c r="A5448" s="31" t="s">
        <v>2436</v>
      </c>
      <c r="B5448" s="31" t="s">
        <v>2703</v>
      </c>
      <c r="C5448" s="31" t="s">
        <v>2406</v>
      </c>
      <c r="D5448" s="47">
        <v>4.4999999999999997E-3</v>
      </c>
      <c r="E5448" s="31" t="s">
        <v>2407</v>
      </c>
      <c r="F5448" s="35" t="str">
        <f>INDEX('Crosswalk Particulates'!$B:$B,MATCH('2017 EPA Data'!A5448,'Crosswalk Particulates'!$A:$A,0))</f>
        <v>process-other-industry</v>
      </c>
      <c r="G5448" s="39">
        <f>INDEX('Crosswalk Particulates'!$E:$E,MATCH('2017 EPA Data'!$B5448,'Crosswalk Particulates'!$D:$D,0))</f>
        <v>0</v>
      </c>
      <c r="H5448" s="50">
        <f t="shared" si="85"/>
        <v>0</v>
      </c>
    </row>
    <row r="5449" spans="1:8" hidden="1">
      <c r="A5449" s="31" t="s">
        <v>2461</v>
      </c>
      <c r="B5449" s="31" t="s">
        <v>2621</v>
      </c>
      <c r="D5449" s="47">
        <v>4.4999599200000002E-3</v>
      </c>
      <c r="E5449" s="31" t="s">
        <v>2411</v>
      </c>
      <c r="F5449" s="35" t="str">
        <f>INDEX('Crosswalk Particulates'!$B:$B,MATCH('2017 EPA Data'!A5449,'Crosswalk Particulates'!$A:$A,0))</f>
        <v>process-other-industry</v>
      </c>
      <c r="G5449" s="39">
        <f>INDEX('Crosswalk Particulates'!$E:$E,MATCH('2017 EPA Data'!$B5449,'Crosswalk Particulates'!$D:$D,0))</f>
        <v>0</v>
      </c>
      <c r="H5449" s="50">
        <f t="shared" si="85"/>
        <v>4082.2998249131369</v>
      </c>
    </row>
    <row r="5450" spans="1:8" hidden="1">
      <c r="A5450" s="31" t="s">
        <v>2484</v>
      </c>
      <c r="B5450" s="31" t="s">
        <v>2752</v>
      </c>
      <c r="C5450" s="31" t="s">
        <v>2406</v>
      </c>
      <c r="D5450" s="47">
        <v>4.4840000000000001E-3</v>
      </c>
      <c r="E5450" s="31" t="s">
        <v>2407</v>
      </c>
      <c r="F5450" s="35" t="str">
        <f>INDEX('Crosswalk Particulates'!$B:$B,MATCH('2017 EPA Data'!A5450,'Crosswalk Particulates'!$A:$A,0))</f>
        <v>process-other-industry</v>
      </c>
      <c r="G5450" s="39">
        <f>INDEX('Crosswalk Particulates'!$E:$E,MATCH('2017 EPA Data'!$B5450,'Crosswalk Particulates'!$D:$D,0))</f>
        <v>0</v>
      </c>
      <c r="H5450" s="50">
        <f t="shared" si="85"/>
        <v>0</v>
      </c>
    </row>
    <row r="5451" spans="1:8" hidden="1">
      <c r="A5451" s="31" t="s">
        <v>2473</v>
      </c>
      <c r="B5451" s="31" t="s">
        <v>2763</v>
      </c>
      <c r="C5451" s="31" t="s">
        <v>2406</v>
      </c>
      <c r="D5451" s="47">
        <v>4.4588878280000001E-3</v>
      </c>
      <c r="E5451" s="31" t="s">
        <v>2407</v>
      </c>
      <c r="F5451" s="35" t="str">
        <f>INDEX('Crosswalk Particulates'!$B:$B,MATCH('2017 EPA Data'!A5451,'Crosswalk Particulates'!$A:$A,0))</f>
        <v>Electricity Sector</v>
      </c>
      <c r="G5451" s="39">
        <f>INDEX('Crosswalk Particulates'!$E:$E,MATCH('2017 EPA Data'!$B5451,'Crosswalk Particulates'!$D:$D,0))</f>
        <v>0</v>
      </c>
      <c r="H5451" s="50">
        <f t="shared" si="85"/>
        <v>0</v>
      </c>
    </row>
    <row r="5452" spans="1:8" hidden="1">
      <c r="A5452" s="31" t="s">
        <v>2536</v>
      </c>
      <c r="B5452" s="31" t="s">
        <v>2611</v>
      </c>
      <c r="C5452" s="31" t="s">
        <v>2406</v>
      </c>
      <c r="D5452" s="47">
        <v>4.4512839999999998E-3</v>
      </c>
      <c r="E5452" s="31" t="s">
        <v>2407</v>
      </c>
      <c r="F5452" s="35" t="str">
        <f>INDEX('Crosswalk Particulates'!$B:$B,MATCH('2017 EPA Data'!A5452,'Crosswalk Particulates'!$A:$A,0))</f>
        <v>process-mining-industry</v>
      </c>
      <c r="G5452" s="39">
        <f>INDEX('Crosswalk Particulates'!$E:$E,MATCH('2017 EPA Data'!$B5452,'Crosswalk Particulates'!$D:$D,0))</f>
        <v>0</v>
      </c>
      <c r="H5452" s="50">
        <f t="shared" si="85"/>
        <v>0</v>
      </c>
    </row>
    <row r="5453" spans="1:8" hidden="1">
      <c r="A5453" s="31" t="s">
        <v>2435</v>
      </c>
      <c r="B5453" s="31" t="s">
        <v>2425</v>
      </c>
      <c r="C5453" s="31" t="s">
        <v>2406</v>
      </c>
      <c r="D5453" s="47">
        <v>4.3052999999999998E-3</v>
      </c>
      <c r="E5453" s="31" t="s">
        <v>2407</v>
      </c>
      <c r="F5453" s="35" t="str">
        <f>INDEX('Crosswalk Particulates'!$B:$B,MATCH('2017 EPA Data'!A5453,'Crosswalk Particulates'!$A:$A,0))</f>
        <v>process-other-industry</v>
      </c>
      <c r="G5453" s="39">
        <f>INDEX('Crosswalk Particulates'!$E:$E,MATCH('2017 EPA Data'!$B5453,'Crosswalk Particulates'!$D:$D,0))</f>
        <v>0</v>
      </c>
      <c r="H5453" s="50">
        <f t="shared" si="85"/>
        <v>0</v>
      </c>
    </row>
    <row r="5454" spans="1:8" hidden="1">
      <c r="A5454" s="31" t="s">
        <v>2444</v>
      </c>
      <c r="B5454" s="31" t="s">
        <v>2640</v>
      </c>
      <c r="C5454" s="31" t="s">
        <v>2406</v>
      </c>
      <c r="D5454" s="47">
        <v>4.2960000000000003E-3</v>
      </c>
      <c r="E5454" s="31" t="s">
        <v>2407</v>
      </c>
      <c r="F5454" s="35" t="str">
        <f>INDEX('Crosswalk Particulates'!$B:$B,MATCH('2017 EPA Data'!A5454,'Crosswalk Particulates'!$A:$A,0))</f>
        <v>process-other-industry</v>
      </c>
      <c r="G5454" s="39">
        <f>INDEX('Crosswalk Particulates'!$E:$E,MATCH('2017 EPA Data'!$B5454,'Crosswalk Particulates'!$D:$D,0))</f>
        <v>0</v>
      </c>
      <c r="H5454" s="50">
        <f t="shared" si="85"/>
        <v>0</v>
      </c>
    </row>
    <row r="5455" spans="1:8" hidden="1">
      <c r="A5455" s="31" t="s">
        <v>2435</v>
      </c>
      <c r="B5455" s="31" t="s">
        <v>2540</v>
      </c>
      <c r="C5455" s="31" t="s">
        <v>2406</v>
      </c>
      <c r="D5455" s="47">
        <v>4.2839999999999996E-3</v>
      </c>
      <c r="E5455" s="31" t="s">
        <v>2407</v>
      </c>
      <c r="F5455" s="35" t="str">
        <f>INDEX('Crosswalk Particulates'!$B:$B,MATCH('2017 EPA Data'!A5455,'Crosswalk Particulates'!$A:$A,0))</f>
        <v>process-other-industry</v>
      </c>
      <c r="G5455" s="39">
        <f>INDEX('Crosswalk Particulates'!$E:$E,MATCH('2017 EPA Data'!$B5455,'Crosswalk Particulates'!$D:$D,0))</f>
        <v>0</v>
      </c>
      <c r="H5455" s="50">
        <f t="shared" si="85"/>
        <v>0</v>
      </c>
    </row>
    <row r="5456" spans="1:8" hidden="1">
      <c r="A5456" s="31" t="s">
        <v>2435</v>
      </c>
      <c r="B5456" s="31" t="s">
        <v>2564</v>
      </c>
      <c r="C5456" s="31" t="s">
        <v>2406</v>
      </c>
      <c r="D5456" s="47">
        <v>4.2839999999999996E-3</v>
      </c>
      <c r="E5456" s="31" t="s">
        <v>2407</v>
      </c>
      <c r="F5456" s="35" t="str">
        <f>INDEX('Crosswalk Particulates'!$B:$B,MATCH('2017 EPA Data'!A5456,'Crosswalk Particulates'!$A:$A,0))</f>
        <v>process-other-industry</v>
      </c>
      <c r="G5456" s="39">
        <f>INDEX('Crosswalk Particulates'!$E:$E,MATCH('2017 EPA Data'!$B5456,'Crosswalk Particulates'!$D:$D,0))</f>
        <v>0</v>
      </c>
      <c r="H5456" s="50">
        <f t="shared" si="85"/>
        <v>0</v>
      </c>
    </row>
    <row r="5457" spans="1:8" hidden="1">
      <c r="A5457" s="31" t="s">
        <v>2497</v>
      </c>
      <c r="B5457" s="31" t="s">
        <v>2670</v>
      </c>
      <c r="C5457" s="31" t="s">
        <v>2406</v>
      </c>
      <c r="D5457" s="47">
        <v>4.1999999999999997E-3</v>
      </c>
      <c r="E5457" s="31" t="s">
        <v>2407</v>
      </c>
      <c r="F5457" s="35" t="str">
        <f>INDEX('Crosswalk Particulates'!$B:$B,MATCH('2017 EPA Data'!A5457,'Crosswalk Particulates'!$A:$A,0))</f>
        <v>Electricity Sector</v>
      </c>
      <c r="G5457" s="39">
        <f>INDEX('Crosswalk Particulates'!$E:$E,MATCH('2017 EPA Data'!$B5457,'Crosswalk Particulates'!$D:$D,0))</f>
        <v>0</v>
      </c>
      <c r="H5457" s="50">
        <f t="shared" si="85"/>
        <v>0</v>
      </c>
    </row>
    <row r="5458" spans="1:8" hidden="1">
      <c r="A5458" s="31" t="s">
        <v>2481</v>
      </c>
      <c r="B5458" s="31" t="s">
        <v>2540</v>
      </c>
      <c r="C5458" s="31" t="s">
        <v>2406</v>
      </c>
      <c r="D5458" s="47">
        <v>4.1442108E-3</v>
      </c>
      <c r="E5458" s="31" t="s">
        <v>2407</v>
      </c>
      <c r="F5458" s="35" t="str">
        <f>INDEX('Crosswalk Particulates'!$B:$B,MATCH('2017 EPA Data'!A5458,'Crosswalk Particulates'!$A:$A,0))</f>
        <v>process-ngps-industry</v>
      </c>
      <c r="G5458" s="39">
        <f>INDEX('Crosswalk Particulates'!$E:$E,MATCH('2017 EPA Data'!$B5458,'Crosswalk Particulates'!$D:$D,0))</f>
        <v>0</v>
      </c>
      <c r="H5458" s="50">
        <f t="shared" si="85"/>
        <v>0</v>
      </c>
    </row>
    <row r="5459" spans="1:8" hidden="1">
      <c r="A5459" s="31" t="s">
        <v>2427</v>
      </c>
      <c r="B5459" s="31" t="s">
        <v>2764</v>
      </c>
      <c r="C5459" s="31" t="s">
        <v>2406</v>
      </c>
      <c r="D5459" s="47">
        <v>4.037564542E-3</v>
      </c>
      <c r="E5459" s="31" t="s">
        <v>2407</v>
      </c>
      <c r="F5459" s="35" t="str">
        <f>INDEX('Crosswalk Particulates'!$B:$B,MATCH('2017 EPA Data'!A5459,'Crosswalk Particulates'!$A:$A,0))</f>
        <v>process-other-industry</v>
      </c>
      <c r="G5459" s="39">
        <f>INDEX('Crosswalk Particulates'!$E:$E,MATCH('2017 EPA Data'!$B5459,'Crosswalk Particulates'!$D:$D,0))</f>
        <v>0</v>
      </c>
      <c r="H5459" s="50">
        <f t="shared" si="85"/>
        <v>0</v>
      </c>
    </row>
    <row r="5460" spans="1:8" hidden="1">
      <c r="A5460" s="31" t="s">
        <v>2554</v>
      </c>
      <c r="B5460" s="31" t="s">
        <v>2760</v>
      </c>
      <c r="C5460" s="31" t="s">
        <v>2406</v>
      </c>
      <c r="D5460" s="47">
        <v>3.9407718798199999E-3</v>
      </c>
      <c r="E5460" s="31" t="s">
        <v>2407</v>
      </c>
      <c r="F5460" s="35" t="str">
        <f>INDEX('Crosswalk Particulates'!$B:$B,MATCH('2017 EPA Data'!A5460,'Crosswalk Particulates'!$A:$A,0))</f>
        <v>Commercial Buildings Sector</v>
      </c>
      <c r="G5460" s="39">
        <f>INDEX('Crosswalk Particulates'!$E:$E,MATCH('2017 EPA Data'!$B5460,'Crosswalk Particulates'!$D:$D,0))</f>
        <v>0</v>
      </c>
      <c r="H5460" s="50">
        <f t="shared" si="85"/>
        <v>0</v>
      </c>
    </row>
    <row r="5461" spans="1:8" hidden="1">
      <c r="A5461" s="31" t="s">
        <v>2489</v>
      </c>
      <c r="B5461" s="31" t="s">
        <v>2763</v>
      </c>
      <c r="C5461" s="31" t="s">
        <v>2406</v>
      </c>
      <c r="D5461" s="47">
        <v>3.93696209442E-3</v>
      </c>
      <c r="E5461" s="31" t="s">
        <v>2407</v>
      </c>
      <c r="F5461" s="35" t="str">
        <f>INDEX('Crosswalk Particulates'!$B:$B,MATCH('2017 EPA Data'!A5461,'Crosswalk Particulates'!$A:$A,0))</f>
        <v>industry-fuel-biomass</v>
      </c>
      <c r="G5461" s="39">
        <f>INDEX('Crosswalk Particulates'!$E:$E,MATCH('2017 EPA Data'!$B5461,'Crosswalk Particulates'!$D:$D,0))</f>
        <v>0</v>
      </c>
      <c r="H5461" s="50">
        <f t="shared" si="85"/>
        <v>0</v>
      </c>
    </row>
    <row r="5462" spans="1:8" hidden="1">
      <c r="A5462" s="31" t="s">
        <v>2427</v>
      </c>
      <c r="B5462" s="31" t="s">
        <v>2750</v>
      </c>
      <c r="C5462" s="31" t="s">
        <v>2406</v>
      </c>
      <c r="D5462" s="47">
        <v>3.9232876509999997E-3</v>
      </c>
      <c r="E5462" s="31" t="s">
        <v>2407</v>
      </c>
      <c r="F5462" s="35" t="str">
        <f>INDEX('Crosswalk Particulates'!$B:$B,MATCH('2017 EPA Data'!A5462,'Crosswalk Particulates'!$A:$A,0))</f>
        <v>process-other-industry</v>
      </c>
      <c r="G5462" s="39">
        <f>INDEX('Crosswalk Particulates'!$E:$E,MATCH('2017 EPA Data'!$B5462,'Crosswalk Particulates'!$D:$D,0))</f>
        <v>0</v>
      </c>
      <c r="H5462" s="50">
        <f t="shared" si="85"/>
        <v>0</v>
      </c>
    </row>
    <row r="5463" spans="1:8" hidden="1">
      <c r="A5463" s="31" t="s">
        <v>2508</v>
      </c>
      <c r="B5463" s="31" t="s">
        <v>2517</v>
      </c>
      <c r="C5463" s="31" t="s">
        <v>2406</v>
      </c>
      <c r="D5463" s="47">
        <v>3.8437200000000001E-3</v>
      </c>
      <c r="E5463" s="31" t="s">
        <v>2407</v>
      </c>
      <c r="F5463" s="35" t="str">
        <f>INDEX('Crosswalk Particulates'!$B:$B,MATCH('2017 EPA Data'!A5463,'Crosswalk Particulates'!$A:$A,0))</f>
        <v>process-iron and steel-industry</v>
      </c>
      <c r="G5463" s="39">
        <f>INDEX('Crosswalk Particulates'!$E:$E,MATCH('2017 EPA Data'!$B5463,'Crosswalk Particulates'!$D:$D,0))</f>
        <v>0</v>
      </c>
      <c r="H5463" s="50">
        <f t="shared" si="85"/>
        <v>0</v>
      </c>
    </row>
    <row r="5464" spans="1:8" hidden="1">
      <c r="A5464" s="31" t="s">
        <v>2508</v>
      </c>
      <c r="B5464" s="31" t="s">
        <v>2716</v>
      </c>
      <c r="C5464" s="31" t="s">
        <v>2406</v>
      </c>
      <c r="D5464" s="47">
        <v>3.8437200000000001E-3</v>
      </c>
      <c r="E5464" s="31" t="s">
        <v>2407</v>
      </c>
      <c r="F5464" s="35" t="str">
        <f>INDEX('Crosswalk Particulates'!$B:$B,MATCH('2017 EPA Data'!A5464,'Crosswalk Particulates'!$A:$A,0))</f>
        <v>process-iron and steel-industry</v>
      </c>
      <c r="G5464" s="39">
        <f>INDEX('Crosswalk Particulates'!$E:$E,MATCH('2017 EPA Data'!$B5464,'Crosswalk Particulates'!$D:$D,0))</f>
        <v>0</v>
      </c>
      <c r="H5464" s="50">
        <f t="shared" si="85"/>
        <v>0</v>
      </c>
    </row>
    <row r="5465" spans="1:8" hidden="1">
      <c r="A5465" s="31" t="s">
        <v>2442</v>
      </c>
      <c r="B5465" s="31" t="s">
        <v>2676</v>
      </c>
      <c r="C5465" s="31" t="s">
        <v>2406</v>
      </c>
      <c r="D5465" s="47">
        <v>3.8400000000000001E-3</v>
      </c>
      <c r="E5465" s="31" t="s">
        <v>2407</v>
      </c>
      <c r="F5465" s="35" t="str">
        <f>INDEX('Crosswalk Particulates'!$B:$B,MATCH('2017 EPA Data'!A5465,'Crosswalk Particulates'!$A:$A,0))</f>
        <v>process-other-industry</v>
      </c>
      <c r="G5465" s="39">
        <f>INDEX('Crosswalk Particulates'!$E:$E,MATCH('2017 EPA Data'!$B5465,'Crosswalk Particulates'!$D:$D,0))</f>
        <v>0</v>
      </c>
      <c r="H5465" s="50">
        <f t="shared" si="85"/>
        <v>0</v>
      </c>
    </row>
    <row r="5466" spans="1:8" hidden="1">
      <c r="A5466" s="31" t="s">
        <v>2612</v>
      </c>
      <c r="B5466" s="31" t="s">
        <v>2535</v>
      </c>
      <c r="C5466" s="31" t="s">
        <v>2406</v>
      </c>
      <c r="D5466" s="47">
        <v>3.7522003620000001E-3</v>
      </c>
      <c r="E5466" s="31" t="s">
        <v>2407</v>
      </c>
      <c r="F5466" s="35" t="str">
        <f>INDEX('Crosswalk Particulates'!$B:$B,MATCH('2017 EPA Data'!A5466,'Crosswalk Particulates'!$A:$A,0))</f>
        <v>Residential Buildings Sector</v>
      </c>
      <c r="G5466" s="39">
        <f>INDEX('Crosswalk Particulates'!$E:$E,MATCH('2017 EPA Data'!$B5466,'Crosswalk Particulates'!$D:$D,0))</f>
        <v>0</v>
      </c>
      <c r="H5466" s="50">
        <f t="shared" si="85"/>
        <v>0</v>
      </c>
    </row>
    <row r="5467" spans="1:8" hidden="1">
      <c r="A5467" s="31" t="s">
        <v>2435</v>
      </c>
      <c r="B5467" s="31" t="s">
        <v>2649</v>
      </c>
      <c r="C5467" s="31" t="s">
        <v>2406</v>
      </c>
      <c r="D5467" s="47">
        <v>3.408E-3</v>
      </c>
      <c r="E5467" s="31" t="s">
        <v>2407</v>
      </c>
      <c r="F5467" s="35" t="str">
        <f>INDEX('Crosswalk Particulates'!$B:$B,MATCH('2017 EPA Data'!A5467,'Crosswalk Particulates'!$A:$A,0))</f>
        <v>process-other-industry</v>
      </c>
      <c r="G5467" s="39">
        <f>INDEX('Crosswalk Particulates'!$E:$E,MATCH('2017 EPA Data'!$B5467,'Crosswalk Particulates'!$D:$D,0))</f>
        <v>0</v>
      </c>
      <c r="H5467" s="50">
        <f t="shared" si="85"/>
        <v>0</v>
      </c>
    </row>
    <row r="5468" spans="1:8" hidden="1">
      <c r="A5468" s="31" t="s">
        <v>2448</v>
      </c>
      <c r="B5468" s="31" t="s">
        <v>2660</v>
      </c>
      <c r="C5468" s="31" t="s">
        <v>2406</v>
      </c>
      <c r="D5468" s="47">
        <v>3.362E-3</v>
      </c>
      <c r="E5468" s="31" t="s">
        <v>2407</v>
      </c>
      <c r="F5468" s="35" t="str">
        <f>INDEX('Crosswalk Particulates'!$B:$B,MATCH('2017 EPA Data'!A5468,'Crosswalk Particulates'!$A:$A,0))</f>
        <v>process-waste-industry</v>
      </c>
      <c r="G5468" s="39">
        <f>INDEX('Crosswalk Particulates'!$E:$E,MATCH('2017 EPA Data'!$B5468,'Crosswalk Particulates'!$D:$D,0))</f>
        <v>0</v>
      </c>
      <c r="H5468" s="50">
        <f t="shared" si="85"/>
        <v>0</v>
      </c>
    </row>
    <row r="5469" spans="1:8" hidden="1">
      <c r="A5469" s="31" t="s">
        <v>2507</v>
      </c>
      <c r="B5469" s="31" t="s">
        <v>2604</v>
      </c>
      <c r="C5469" s="31" t="s">
        <v>2406</v>
      </c>
      <c r="D5469" s="47">
        <v>3.3600000000000001E-3</v>
      </c>
      <c r="E5469" s="31" t="s">
        <v>2407</v>
      </c>
      <c r="F5469" s="35" t="str">
        <f>INDEX('Crosswalk Particulates'!$B:$B,MATCH('2017 EPA Data'!A5469,'Crosswalk Particulates'!$A:$A,0))</f>
        <v>Other-EPA</v>
      </c>
      <c r="G5469" s="39">
        <f>INDEX('Crosswalk Particulates'!$E:$E,MATCH('2017 EPA Data'!$B5469,'Crosswalk Particulates'!$D:$D,0))</f>
        <v>0</v>
      </c>
      <c r="H5469" s="50">
        <f t="shared" si="85"/>
        <v>0</v>
      </c>
    </row>
    <row r="5470" spans="1:8" hidden="1">
      <c r="A5470" s="31" t="s">
        <v>2435</v>
      </c>
      <c r="B5470" s="31" t="s">
        <v>2525</v>
      </c>
      <c r="C5470" s="31" t="s">
        <v>2406</v>
      </c>
      <c r="D5470" s="47">
        <v>3.3293099999999998E-3</v>
      </c>
      <c r="E5470" s="31" t="s">
        <v>2407</v>
      </c>
      <c r="F5470" s="35" t="str">
        <f>INDEX('Crosswalk Particulates'!$B:$B,MATCH('2017 EPA Data'!A5470,'Crosswalk Particulates'!$A:$A,0))</f>
        <v>process-other-industry</v>
      </c>
      <c r="G5470" s="39">
        <f>INDEX('Crosswalk Particulates'!$E:$E,MATCH('2017 EPA Data'!$B5470,'Crosswalk Particulates'!$D:$D,0))</f>
        <v>0</v>
      </c>
      <c r="H5470" s="50">
        <f t="shared" si="85"/>
        <v>0</v>
      </c>
    </row>
    <row r="5471" spans="1:8" hidden="1">
      <c r="A5471" s="31" t="s">
        <v>2544</v>
      </c>
      <c r="B5471" s="31" t="s">
        <v>2747</v>
      </c>
      <c r="C5471" s="31" t="s">
        <v>2406</v>
      </c>
      <c r="D5471" s="47">
        <v>3.2822292327390002E-3</v>
      </c>
      <c r="E5471" s="31" t="s">
        <v>2407</v>
      </c>
      <c r="F5471" s="35" t="str">
        <f>INDEX('Crosswalk Particulates'!$B:$B,MATCH('2017 EPA Data'!A5471,'Crosswalk Particulates'!$A:$A,0))</f>
        <v>Commercial Buildings Sector</v>
      </c>
      <c r="G5471" s="39">
        <f>INDEX('Crosswalk Particulates'!$E:$E,MATCH('2017 EPA Data'!$B5471,'Crosswalk Particulates'!$D:$D,0))</f>
        <v>0</v>
      </c>
      <c r="H5471" s="50">
        <f t="shared" si="85"/>
        <v>0</v>
      </c>
    </row>
    <row r="5472" spans="1:8" hidden="1">
      <c r="A5472" s="31" t="s">
        <v>2558</v>
      </c>
      <c r="B5472" s="31" t="s">
        <v>2639</v>
      </c>
      <c r="C5472" s="31" t="s">
        <v>2406</v>
      </c>
      <c r="D5472" s="47">
        <v>3.2299999999999998E-3</v>
      </c>
      <c r="E5472" s="31" t="s">
        <v>2407</v>
      </c>
      <c r="F5472" s="35" t="str">
        <f>INDEX('Crosswalk Particulates'!$B:$B,MATCH('2017 EPA Data'!A5472,'Crosswalk Particulates'!$A:$A,0))</f>
        <v>Commercial Buildings Sector</v>
      </c>
      <c r="G5472" s="39">
        <f>INDEX('Crosswalk Particulates'!$E:$E,MATCH('2017 EPA Data'!$B5472,'Crosswalk Particulates'!$D:$D,0))</f>
        <v>0</v>
      </c>
      <c r="H5472" s="50">
        <f t="shared" si="85"/>
        <v>0</v>
      </c>
    </row>
    <row r="5473" spans="1:8" hidden="1">
      <c r="A5473" s="31" t="s">
        <v>2521</v>
      </c>
      <c r="B5473" s="31" t="s">
        <v>2716</v>
      </c>
      <c r="C5473" s="31" t="s">
        <v>2406</v>
      </c>
      <c r="D5473" s="47">
        <v>3.0048865798200002E-3</v>
      </c>
      <c r="E5473" s="31" t="s">
        <v>2407</v>
      </c>
      <c r="F5473" s="35" t="str">
        <f>INDEX('Crosswalk Particulates'!$B:$B,MATCH('2017 EPA Data'!A5473,'Crosswalk Particulates'!$A:$A,0))</f>
        <v>industry-fuel-other</v>
      </c>
      <c r="G5473" s="39">
        <f>INDEX('Crosswalk Particulates'!$E:$E,MATCH('2017 EPA Data'!$B5473,'Crosswalk Particulates'!$D:$D,0))</f>
        <v>0</v>
      </c>
      <c r="H5473" s="50">
        <f t="shared" si="85"/>
        <v>0</v>
      </c>
    </row>
    <row r="5474" spans="1:8" hidden="1">
      <c r="A5474" s="31" t="s">
        <v>2442</v>
      </c>
      <c r="B5474" s="31" t="s">
        <v>2683</v>
      </c>
      <c r="C5474" s="31" t="s">
        <v>2406</v>
      </c>
      <c r="D5474" s="47">
        <v>3.0000000000000001E-3</v>
      </c>
      <c r="E5474" s="31" t="s">
        <v>2407</v>
      </c>
      <c r="F5474" s="35" t="str">
        <f>INDEX('Crosswalk Particulates'!$B:$B,MATCH('2017 EPA Data'!A5474,'Crosswalk Particulates'!$A:$A,0))</f>
        <v>process-other-industry</v>
      </c>
      <c r="G5474" s="39">
        <f>INDEX('Crosswalk Particulates'!$E:$E,MATCH('2017 EPA Data'!$B5474,'Crosswalk Particulates'!$D:$D,0))</f>
        <v>0</v>
      </c>
      <c r="H5474" s="50">
        <f t="shared" si="85"/>
        <v>0</v>
      </c>
    </row>
    <row r="5475" spans="1:8" hidden="1">
      <c r="A5475" s="31" t="s">
        <v>2518</v>
      </c>
      <c r="B5475" s="31" t="s">
        <v>2716</v>
      </c>
      <c r="C5475" s="31" t="s">
        <v>2406</v>
      </c>
      <c r="D5475" s="47">
        <v>2.9219820000000001E-3</v>
      </c>
      <c r="E5475" s="31" t="s">
        <v>2407</v>
      </c>
      <c r="F5475" s="35" t="str">
        <f>INDEX('Crosswalk Particulates'!$B:$B,MATCH('2017 EPA Data'!A5475,'Crosswalk Particulates'!$A:$A,0))</f>
        <v>industry-fuel-oil</v>
      </c>
      <c r="G5475" s="39">
        <f>INDEX('Crosswalk Particulates'!$E:$E,MATCH('2017 EPA Data'!$B5475,'Crosswalk Particulates'!$D:$D,0))</f>
        <v>0</v>
      </c>
      <c r="H5475" s="50">
        <f t="shared" si="85"/>
        <v>0</v>
      </c>
    </row>
    <row r="5476" spans="1:8" hidden="1">
      <c r="A5476" s="31" t="s">
        <v>2497</v>
      </c>
      <c r="B5476" s="31" t="s">
        <v>2664</v>
      </c>
      <c r="C5476" s="31" t="s">
        <v>2406</v>
      </c>
      <c r="D5476" s="47">
        <v>2.8516285239999998E-3</v>
      </c>
      <c r="E5476" s="31" t="s">
        <v>2407</v>
      </c>
      <c r="F5476" s="35" t="str">
        <f>INDEX('Crosswalk Particulates'!$B:$B,MATCH('2017 EPA Data'!A5476,'Crosswalk Particulates'!$A:$A,0))</f>
        <v>Electricity Sector</v>
      </c>
      <c r="G5476" s="39">
        <f>INDEX('Crosswalk Particulates'!$E:$E,MATCH('2017 EPA Data'!$B5476,'Crosswalk Particulates'!$D:$D,0))</f>
        <v>0</v>
      </c>
      <c r="H5476" s="50">
        <f t="shared" si="85"/>
        <v>0</v>
      </c>
    </row>
    <row r="5477" spans="1:8" hidden="1">
      <c r="A5477" s="31" t="s">
        <v>2440</v>
      </c>
      <c r="B5477" s="31" t="s">
        <v>2466</v>
      </c>
      <c r="C5477" s="31" t="s">
        <v>2406</v>
      </c>
      <c r="D5477" s="47">
        <v>2.8400000000000001E-3</v>
      </c>
      <c r="E5477" s="31" t="s">
        <v>2407</v>
      </c>
      <c r="F5477" s="35" t="str">
        <f>INDEX('Crosswalk Particulates'!$B:$B,MATCH('2017 EPA Data'!A5477,'Crosswalk Particulates'!$A:$A,0))</f>
        <v>industry-fuel-natural gas</v>
      </c>
      <c r="G5477" s="39">
        <f>INDEX('Crosswalk Particulates'!$E:$E,MATCH('2017 EPA Data'!$B5477,'Crosswalk Particulates'!$D:$D,0))</f>
        <v>0</v>
      </c>
      <c r="H5477" s="50">
        <f t="shared" si="85"/>
        <v>0</v>
      </c>
    </row>
    <row r="5478" spans="1:8" hidden="1">
      <c r="A5478" s="31" t="s">
        <v>2518</v>
      </c>
      <c r="B5478" s="31" t="s">
        <v>2624</v>
      </c>
      <c r="C5478" s="31" t="s">
        <v>2406</v>
      </c>
      <c r="D5478" s="47">
        <v>2.71901E-3</v>
      </c>
      <c r="E5478" s="31" t="s">
        <v>2407</v>
      </c>
      <c r="F5478" s="35" t="str">
        <f>INDEX('Crosswalk Particulates'!$B:$B,MATCH('2017 EPA Data'!A5478,'Crosswalk Particulates'!$A:$A,0))</f>
        <v>industry-fuel-oil</v>
      </c>
      <c r="G5478" s="39">
        <f>INDEX('Crosswalk Particulates'!$E:$E,MATCH('2017 EPA Data'!$B5478,'Crosswalk Particulates'!$D:$D,0))</f>
        <v>0</v>
      </c>
      <c r="H5478" s="50">
        <f t="shared" si="85"/>
        <v>0</v>
      </c>
    </row>
    <row r="5479" spans="1:8" hidden="1">
      <c r="A5479" s="31" t="s">
        <v>2427</v>
      </c>
      <c r="B5479" s="31" t="s">
        <v>2761</v>
      </c>
      <c r="C5479" s="31" t="s">
        <v>2406</v>
      </c>
      <c r="D5479" s="47">
        <v>2.4976370866000002E-3</v>
      </c>
      <c r="E5479" s="31" t="s">
        <v>2407</v>
      </c>
      <c r="F5479" s="35" t="str">
        <f>INDEX('Crosswalk Particulates'!$B:$B,MATCH('2017 EPA Data'!A5479,'Crosswalk Particulates'!$A:$A,0))</f>
        <v>process-other-industry</v>
      </c>
      <c r="G5479" s="39">
        <f>INDEX('Crosswalk Particulates'!$E:$E,MATCH('2017 EPA Data'!$B5479,'Crosswalk Particulates'!$D:$D,0))</f>
        <v>0</v>
      </c>
      <c r="H5479" s="50">
        <f t="shared" si="85"/>
        <v>0</v>
      </c>
    </row>
    <row r="5480" spans="1:8" hidden="1">
      <c r="A5480" s="31" t="s">
        <v>2489</v>
      </c>
      <c r="B5480" s="31" t="s">
        <v>2764</v>
      </c>
      <c r="C5480" s="31" t="s">
        <v>2406</v>
      </c>
      <c r="D5480" s="47">
        <v>2.4175300000000002E-3</v>
      </c>
      <c r="E5480" s="31" t="s">
        <v>2407</v>
      </c>
      <c r="F5480" s="35" t="str">
        <f>INDEX('Crosswalk Particulates'!$B:$B,MATCH('2017 EPA Data'!A5480,'Crosswalk Particulates'!$A:$A,0))</f>
        <v>industry-fuel-biomass</v>
      </c>
      <c r="G5480" s="39">
        <f>INDEX('Crosswalk Particulates'!$E:$E,MATCH('2017 EPA Data'!$B5480,'Crosswalk Particulates'!$D:$D,0))</f>
        <v>0</v>
      </c>
      <c r="H5480" s="50">
        <f t="shared" si="85"/>
        <v>0</v>
      </c>
    </row>
    <row r="5481" spans="1:8" hidden="1">
      <c r="A5481" s="31" t="s">
        <v>2554</v>
      </c>
      <c r="B5481" s="31" t="s">
        <v>2764</v>
      </c>
      <c r="C5481" s="31" t="s">
        <v>2406</v>
      </c>
      <c r="D5481" s="47">
        <v>2.4047569805199999E-3</v>
      </c>
      <c r="E5481" s="31" t="s">
        <v>2407</v>
      </c>
      <c r="F5481" s="35" t="str">
        <f>INDEX('Crosswalk Particulates'!$B:$B,MATCH('2017 EPA Data'!A5481,'Crosswalk Particulates'!$A:$A,0))</f>
        <v>Commercial Buildings Sector</v>
      </c>
      <c r="G5481" s="39">
        <f>INDEX('Crosswalk Particulates'!$E:$E,MATCH('2017 EPA Data'!$B5481,'Crosswalk Particulates'!$D:$D,0))</f>
        <v>0</v>
      </c>
      <c r="H5481" s="50">
        <f t="shared" si="85"/>
        <v>0</v>
      </c>
    </row>
    <row r="5482" spans="1:8" hidden="1">
      <c r="A5482" s="31" t="s">
        <v>2481</v>
      </c>
      <c r="B5482" s="31" t="s">
        <v>2626</v>
      </c>
      <c r="C5482" s="31" t="s">
        <v>2406</v>
      </c>
      <c r="D5482" s="47">
        <v>2.369E-3</v>
      </c>
      <c r="E5482" s="31" t="s">
        <v>2407</v>
      </c>
      <c r="F5482" s="35" t="str">
        <f>INDEX('Crosswalk Particulates'!$B:$B,MATCH('2017 EPA Data'!A5482,'Crosswalk Particulates'!$A:$A,0))</f>
        <v>process-ngps-industry</v>
      </c>
      <c r="G5482" s="39">
        <f>INDEX('Crosswalk Particulates'!$E:$E,MATCH('2017 EPA Data'!$B5482,'Crosswalk Particulates'!$D:$D,0))</f>
        <v>0</v>
      </c>
      <c r="H5482" s="50">
        <f t="shared" si="85"/>
        <v>0</v>
      </c>
    </row>
    <row r="5483" spans="1:8" hidden="1">
      <c r="A5483" s="31" t="s">
        <v>2484</v>
      </c>
      <c r="B5483" s="31" t="s">
        <v>2659</v>
      </c>
      <c r="C5483" s="31" t="s">
        <v>2406</v>
      </c>
      <c r="D5483" s="47">
        <v>2.3402499999999999E-3</v>
      </c>
      <c r="E5483" s="31" t="s">
        <v>2407</v>
      </c>
      <c r="F5483" s="35" t="str">
        <f>INDEX('Crosswalk Particulates'!$B:$B,MATCH('2017 EPA Data'!A5483,'Crosswalk Particulates'!$A:$A,0))</f>
        <v>process-other-industry</v>
      </c>
      <c r="G5483" s="39">
        <f>INDEX('Crosswalk Particulates'!$E:$E,MATCH('2017 EPA Data'!$B5483,'Crosswalk Particulates'!$D:$D,0))</f>
        <v>0</v>
      </c>
      <c r="H5483" s="50">
        <f t="shared" si="85"/>
        <v>0</v>
      </c>
    </row>
    <row r="5484" spans="1:8" hidden="1">
      <c r="A5484" s="31" t="s">
        <v>2558</v>
      </c>
      <c r="B5484" s="31" t="s">
        <v>2540</v>
      </c>
      <c r="C5484" s="31" t="s">
        <v>2406</v>
      </c>
      <c r="D5484" s="47">
        <v>2.2890950000000001E-3</v>
      </c>
      <c r="E5484" s="31" t="s">
        <v>2407</v>
      </c>
      <c r="F5484" s="35" t="str">
        <f>INDEX('Crosswalk Particulates'!$B:$B,MATCH('2017 EPA Data'!A5484,'Crosswalk Particulates'!$A:$A,0))</f>
        <v>Commercial Buildings Sector</v>
      </c>
      <c r="G5484" s="39">
        <f>INDEX('Crosswalk Particulates'!$E:$E,MATCH('2017 EPA Data'!$B5484,'Crosswalk Particulates'!$D:$D,0))</f>
        <v>0</v>
      </c>
      <c r="H5484" s="50">
        <f t="shared" si="85"/>
        <v>0</v>
      </c>
    </row>
    <row r="5485" spans="1:8" hidden="1">
      <c r="A5485" s="31" t="s">
        <v>2408</v>
      </c>
      <c r="B5485" s="31" t="s">
        <v>2649</v>
      </c>
      <c r="C5485" s="31" t="s">
        <v>2406</v>
      </c>
      <c r="D5485" s="47">
        <v>2.2559279999999999E-3</v>
      </c>
      <c r="E5485" s="31" t="s">
        <v>2407</v>
      </c>
      <c r="F5485" s="35" t="str">
        <f>INDEX('Crosswalk Particulates'!$B:$B,MATCH('2017 EPA Data'!A5485,'Crosswalk Particulates'!$A:$A,0))</f>
        <v>process-other-industry</v>
      </c>
      <c r="G5485" s="39">
        <f>INDEX('Crosswalk Particulates'!$E:$E,MATCH('2017 EPA Data'!$B5485,'Crosswalk Particulates'!$D:$D,0))</f>
        <v>0</v>
      </c>
      <c r="H5485" s="50">
        <f t="shared" si="85"/>
        <v>0</v>
      </c>
    </row>
    <row r="5486" spans="1:8" hidden="1">
      <c r="A5486" s="31" t="s">
        <v>2508</v>
      </c>
      <c r="B5486" s="31" t="s">
        <v>2750</v>
      </c>
      <c r="C5486" s="31" t="s">
        <v>2406</v>
      </c>
      <c r="D5486" s="47">
        <v>2.2034400000000001E-3</v>
      </c>
      <c r="E5486" s="31" t="s">
        <v>2407</v>
      </c>
      <c r="F5486" s="35" t="str">
        <f>INDEX('Crosswalk Particulates'!$B:$B,MATCH('2017 EPA Data'!A5486,'Crosswalk Particulates'!$A:$A,0))</f>
        <v>process-iron and steel-industry</v>
      </c>
      <c r="G5486" s="39">
        <f>INDEX('Crosswalk Particulates'!$E:$E,MATCH('2017 EPA Data'!$B5486,'Crosswalk Particulates'!$D:$D,0))</f>
        <v>0</v>
      </c>
      <c r="H5486" s="50">
        <f t="shared" si="85"/>
        <v>0</v>
      </c>
    </row>
    <row r="5487" spans="1:8" hidden="1">
      <c r="A5487" s="31" t="s">
        <v>2435</v>
      </c>
      <c r="B5487" s="31" t="s">
        <v>2617</v>
      </c>
      <c r="C5487" s="31" t="s">
        <v>2406</v>
      </c>
      <c r="D5487" s="47">
        <v>2.1925E-3</v>
      </c>
      <c r="E5487" s="31" t="s">
        <v>2407</v>
      </c>
      <c r="F5487" s="35" t="str">
        <f>INDEX('Crosswalk Particulates'!$B:$B,MATCH('2017 EPA Data'!A5487,'Crosswalk Particulates'!$A:$A,0))</f>
        <v>process-other-industry</v>
      </c>
      <c r="G5487" s="39">
        <f>INDEX('Crosswalk Particulates'!$E:$E,MATCH('2017 EPA Data'!$B5487,'Crosswalk Particulates'!$D:$D,0))</f>
        <v>0</v>
      </c>
      <c r="H5487" s="50">
        <f t="shared" si="85"/>
        <v>0</v>
      </c>
    </row>
    <row r="5488" spans="1:8" hidden="1">
      <c r="A5488" s="31" t="s">
        <v>2489</v>
      </c>
      <c r="B5488" s="31" t="s">
        <v>2716</v>
      </c>
      <c r="C5488" s="31" t="s">
        <v>2406</v>
      </c>
      <c r="D5488" s="47">
        <v>2.1248521E-3</v>
      </c>
      <c r="E5488" s="31" t="s">
        <v>2407</v>
      </c>
      <c r="F5488" s="35" t="str">
        <f>INDEX('Crosswalk Particulates'!$B:$B,MATCH('2017 EPA Data'!A5488,'Crosswalk Particulates'!$A:$A,0))</f>
        <v>industry-fuel-biomass</v>
      </c>
      <c r="G5488" s="39">
        <f>INDEX('Crosswalk Particulates'!$E:$E,MATCH('2017 EPA Data'!$B5488,'Crosswalk Particulates'!$D:$D,0))</f>
        <v>0</v>
      </c>
      <c r="H5488" s="50">
        <f t="shared" si="85"/>
        <v>0</v>
      </c>
    </row>
    <row r="5489" spans="1:8" hidden="1">
      <c r="A5489" s="31" t="s">
        <v>2461</v>
      </c>
      <c r="B5489" s="31" t="s">
        <v>2504</v>
      </c>
      <c r="C5489" s="31" t="s">
        <v>2446</v>
      </c>
      <c r="D5489" s="47">
        <v>2.0999999999999999E-3</v>
      </c>
      <c r="E5489" s="31" t="s">
        <v>2411</v>
      </c>
      <c r="F5489" s="35" t="str">
        <f>INDEX('Crosswalk Particulates'!$B:$B,MATCH('2017 EPA Data'!A5489,'Crosswalk Particulates'!$A:$A,0))</f>
        <v>process-other-industry</v>
      </c>
      <c r="G5489" s="39" t="str">
        <f>INDEX('Crosswalk Particulates'!$E:$E,MATCH('2017 EPA Data'!$B5489,'Crosswalk Particulates'!$D:$D,0))</f>
        <v>SOx</v>
      </c>
      <c r="H5489" s="50">
        <f t="shared" si="85"/>
        <v>1905.0902196296868</v>
      </c>
    </row>
    <row r="5490" spans="1:8" hidden="1">
      <c r="A5490" s="31" t="s">
        <v>2475</v>
      </c>
      <c r="B5490" s="31" t="s">
        <v>2645</v>
      </c>
      <c r="C5490" s="31" t="s">
        <v>2406</v>
      </c>
      <c r="D5490" s="47">
        <v>2.0999999999999999E-3</v>
      </c>
      <c r="E5490" s="31" t="s">
        <v>2407</v>
      </c>
      <c r="F5490" s="35" t="str">
        <f>INDEX('Crosswalk Particulates'!$B:$B,MATCH('2017 EPA Data'!A5490,'Crosswalk Particulates'!$A:$A,0))</f>
        <v>process-other-industry</v>
      </c>
      <c r="G5490" s="39">
        <f>INDEX('Crosswalk Particulates'!$E:$E,MATCH('2017 EPA Data'!$B5490,'Crosswalk Particulates'!$D:$D,0))</f>
        <v>0</v>
      </c>
      <c r="H5490" s="50">
        <f t="shared" si="85"/>
        <v>0</v>
      </c>
    </row>
    <row r="5491" spans="1:8" hidden="1">
      <c r="A5491" s="31" t="s">
        <v>2538</v>
      </c>
      <c r="B5491" s="31" t="s">
        <v>2561</v>
      </c>
      <c r="C5491" s="31" t="s">
        <v>2406</v>
      </c>
      <c r="D5491" s="47">
        <v>2.072787E-3</v>
      </c>
      <c r="E5491" s="31" t="s">
        <v>2407</v>
      </c>
      <c r="F5491" s="35" t="str">
        <f>INDEX('Crosswalk Particulates'!$B:$B,MATCH('2017 EPA Data'!A5491,'Crosswalk Particulates'!$A:$A,0))</f>
        <v>Electricity Sector</v>
      </c>
      <c r="G5491" s="39">
        <f>INDEX('Crosswalk Particulates'!$E:$E,MATCH('2017 EPA Data'!$B5491,'Crosswalk Particulates'!$D:$D,0))</f>
        <v>0</v>
      </c>
      <c r="H5491" s="50">
        <f t="shared" si="85"/>
        <v>0</v>
      </c>
    </row>
    <row r="5492" spans="1:8" hidden="1">
      <c r="A5492" s="31" t="s">
        <v>2440</v>
      </c>
      <c r="B5492" s="31" t="s">
        <v>2610</v>
      </c>
      <c r="C5492" s="31" t="s">
        <v>2406</v>
      </c>
      <c r="D5492" s="47">
        <v>2.0400000000000001E-3</v>
      </c>
      <c r="E5492" s="31" t="s">
        <v>2407</v>
      </c>
      <c r="F5492" s="35" t="str">
        <f>INDEX('Crosswalk Particulates'!$B:$B,MATCH('2017 EPA Data'!A5492,'Crosswalk Particulates'!$A:$A,0))</f>
        <v>industry-fuel-natural gas</v>
      </c>
      <c r="G5492" s="39">
        <f>INDEX('Crosswalk Particulates'!$E:$E,MATCH('2017 EPA Data'!$B5492,'Crosswalk Particulates'!$D:$D,0))</f>
        <v>0</v>
      </c>
      <c r="H5492" s="50">
        <f t="shared" si="85"/>
        <v>0</v>
      </c>
    </row>
    <row r="5493" spans="1:8" hidden="1">
      <c r="A5493" s="31" t="s">
        <v>2440</v>
      </c>
      <c r="B5493" s="31" t="s">
        <v>2668</v>
      </c>
      <c r="C5493" s="31" t="s">
        <v>2406</v>
      </c>
      <c r="D5493" s="47">
        <v>2E-3</v>
      </c>
      <c r="E5493" s="31" t="s">
        <v>2407</v>
      </c>
      <c r="F5493" s="35" t="str">
        <f>INDEX('Crosswalk Particulates'!$B:$B,MATCH('2017 EPA Data'!A5493,'Crosswalk Particulates'!$A:$A,0))</f>
        <v>industry-fuel-natural gas</v>
      </c>
      <c r="G5493" s="39">
        <f>INDEX('Crosswalk Particulates'!$E:$E,MATCH('2017 EPA Data'!$B5493,'Crosswalk Particulates'!$D:$D,0))</f>
        <v>0</v>
      </c>
      <c r="H5493" s="50">
        <f t="shared" si="85"/>
        <v>0</v>
      </c>
    </row>
    <row r="5494" spans="1:8" hidden="1">
      <c r="A5494" s="31" t="s">
        <v>2558</v>
      </c>
      <c r="B5494" s="31" t="s">
        <v>2614</v>
      </c>
      <c r="C5494" s="31" t="s">
        <v>2406</v>
      </c>
      <c r="D5494" s="47">
        <v>1.97E-3</v>
      </c>
      <c r="E5494" s="31" t="s">
        <v>2407</v>
      </c>
      <c r="F5494" s="35" t="str">
        <f>INDEX('Crosswalk Particulates'!$B:$B,MATCH('2017 EPA Data'!A5494,'Crosswalk Particulates'!$A:$A,0))</f>
        <v>Commercial Buildings Sector</v>
      </c>
      <c r="G5494" s="39">
        <f>INDEX('Crosswalk Particulates'!$E:$E,MATCH('2017 EPA Data'!$B5494,'Crosswalk Particulates'!$D:$D,0))</f>
        <v>0</v>
      </c>
      <c r="H5494" s="50">
        <f t="shared" si="85"/>
        <v>0</v>
      </c>
    </row>
    <row r="5495" spans="1:8" hidden="1">
      <c r="A5495" s="31" t="s">
        <v>2408</v>
      </c>
      <c r="B5495" s="31" t="s">
        <v>2677</v>
      </c>
      <c r="C5495" s="31" t="s">
        <v>2406</v>
      </c>
      <c r="D5495" s="47">
        <v>1.9221761999999999E-3</v>
      </c>
      <c r="E5495" s="31" t="s">
        <v>2407</v>
      </c>
      <c r="F5495" s="35" t="str">
        <f>INDEX('Crosswalk Particulates'!$B:$B,MATCH('2017 EPA Data'!A5495,'Crosswalk Particulates'!$A:$A,0))</f>
        <v>process-other-industry</v>
      </c>
      <c r="G5495" s="39">
        <f>INDEX('Crosswalk Particulates'!$E:$E,MATCH('2017 EPA Data'!$B5495,'Crosswalk Particulates'!$D:$D,0))</f>
        <v>0</v>
      </c>
      <c r="H5495" s="50">
        <f t="shared" si="85"/>
        <v>0</v>
      </c>
    </row>
    <row r="5496" spans="1:8" hidden="1">
      <c r="A5496" s="31" t="s">
        <v>2554</v>
      </c>
      <c r="B5496" s="31" t="s">
        <v>2761</v>
      </c>
      <c r="C5496" s="31" t="s">
        <v>2406</v>
      </c>
      <c r="D5496" s="47">
        <v>1.84137832432E-3</v>
      </c>
      <c r="E5496" s="31" t="s">
        <v>2407</v>
      </c>
      <c r="F5496" s="35" t="str">
        <f>INDEX('Crosswalk Particulates'!$B:$B,MATCH('2017 EPA Data'!A5496,'Crosswalk Particulates'!$A:$A,0))</f>
        <v>Commercial Buildings Sector</v>
      </c>
      <c r="G5496" s="39">
        <f>INDEX('Crosswalk Particulates'!$E:$E,MATCH('2017 EPA Data'!$B5496,'Crosswalk Particulates'!$D:$D,0))</f>
        <v>0</v>
      </c>
      <c r="H5496" s="50">
        <f t="shared" si="85"/>
        <v>0</v>
      </c>
    </row>
    <row r="5497" spans="1:8" hidden="1">
      <c r="A5497" s="31" t="s">
        <v>2435</v>
      </c>
      <c r="B5497" s="31" t="s">
        <v>2621</v>
      </c>
      <c r="D5497" s="47">
        <v>1.790220245152E-3</v>
      </c>
      <c r="E5497" s="31" t="s">
        <v>2411</v>
      </c>
      <c r="F5497" s="35" t="str">
        <f>INDEX('Crosswalk Particulates'!$B:$B,MATCH('2017 EPA Data'!A5497,'Crosswalk Particulates'!$A:$A,0))</f>
        <v>process-other-industry</v>
      </c>
      <c r="G5497" s="39">
        <f>INDEX('Crosswalk Particulates'!$E:$E,MATCH('2017 EPA Data'!$B5497,'Crosswalk Particulates'!$D:$D,0))</f>
        <v>0</v>
      </c>
      <c r="H5497" s="50">
        <f t="shared" si="85"/>
        <v>1624.0624190581598</v>
      </c>
    </row>
    <row r="5498" spans="1:8" hidden="1">
      <c r="A5498" s="31" t="s">
        <v>2496</v>
      </c>
      <c r="B5498" s="31" t="s">
        <v>2552</v>
      </c>
      <c r="C5498" s="31" t="s">
        <v>2406</v>
      </c>
      <c r="D5498" s="47">
        <v>1.7447999999999999E-3</v>
      </c>
      <c r="E5498" s="31" t="s">
        <v>2407</v>
      </c>
      <c r="F5498" s="35" t="str">
        <f>INDEX('Crosswalk Particulates'!$B:$B,MATCH('2017 EPA Data'!A5498,'Crosswalk Particulates'!$A:$A,0))</f>
        <v>process-cement-industry</v>
      </c>
      <c r="G5498" s="39">
        <f>INDEX('Crosswalk Particulates'!$E:$E,MATCH('2017 EPA Data'!$B5498,'Crosswalk Particulates'!$D:$D,0))</f>
        <v>0</v>
      </c>
      <c r="H5498" s="50">
        <f t="shared" si="85"/>
        <v>0</v>
      </c>
    </row>
    <row r="5499" spans="1:8" hidden="1">
      <c r="A5499" s="31" t="s">
        <v>2553</v>
      </c>
      <c r="B5499" s="31" t="s">
        <v>2732</v>
      </c>
      <c r="C5499" s="31" t="s">
        <v>2406</v>
      </c>
      <c r="D5499" s="47">
        <v>1.706375E-3</v>
      </c>
      <c r="E5499" s="31" t="s">
        <v>2407</v>
      </c>
      <c r="F5499" s="35" t="str">
        <f>INDEX('Crosswalk Particulates'!$B:$B,MATCH('2017 EPA Data'!A5499,'Crosswalk Particulates'!$A:$A,0))</f>
        <v>Commercial Buildings Sector</v>
      </c>
      <c r="G5499" s="39">
        <f>INDEX('Crosswalk Particulates'!$E:$E,MATCH('2017 EPA Data'!$B5499,'Crosswalk Particulates'!$D:$D,0))</f>
        <v>0</v>
      </c>
      <c r="H5499" s="50">
        <f t="shared" si="85"/>
        <v>0</v>
      </c>
    </row>
    <row r="5500" spans="1:8" hidden="1">
      <c r="A5500" s="31" t="s">
        <v>2497</v>
      </c>
      <c r="B5500" s="31" t="s">
        <v>2650</v>
      </c>
      <c r="C5500" s="31" t="s">
        <v>2406</v>
      </c>
      <c r="D5500" s="47">
        <v>1.6090200000000001E-3</v>
      </c>
      <c r="E5500" s="31" t="s">
        <v>2407</v>
      </c>
      <c r="F5500" s="35" t="str">
        <f>INDEX('Crosswalk Particulates'!$B:$B,MATCH('2017 EPA Data'!A5500,'Crosswalk Particulates'!$A:$A,0))</f>
        <v>Electricity Sector</v>
      </c>
      <c r="G5500" s="39">
        <f>INDEX('Crosswalk Particulates'!$E:$E,MATCH('2017 EPA Data'!$B5500,'Crosswalk Particulates'!$D:$D,0))</f>
        <v>0</v>
      </c>
      <c r="H5500" s="50">
        <f t="shared" si="85"/>
        <v>0</v>
      </c>
    </row>
    <row r="5501" spans="1:8" hidden="1">
      <c r="A5501" s="31" t="s">
        <v>2448</v>
      </c>
      <c r="B5501" s="31" t="s">
        <v>2610</v>
      </c>
      <c r="C5501" s="31" t="s">
        <v>2406</v>
      </c>
      <c r="D5501" s="47">
        <v>1.5897999999999999E-3</v>
      </c>
      <c r="E5501" s="31" t="s">
        <v>2407</v>
      </c>
      <c r="F5501" s="35" t="str">
        <f>INDEX('Crosswalk Particulates'!$B:$B,MATCH('2017 EPA Data'!A5501,'Crosswalk Particulates'!$A:$A,0))</f>
        <v>process-waste-industry</v>
      </c>
      <c r="G5501" s="39">
        <f>INDEX('Crosswalk Particulates'!$E:$E,MATCH('2017 EPA Data'!$B5501,'Crosswalk Particulates'!$D:$D,0))</f>
        <v>0</v>
      </c>
      <c r="H5501" s="50">
        <f t="shared" si="85"/>
        <v>0</v>
      </c>
    </row>
    <row r="5502" spans="1:8" hidden="1">
      <c r="A5502" s="31" t="s">
        <v>2448</v>
      </c>
      <c r="B5502" s="31" t="s">
        <v>2699</v>
      </c>
      <c r="C5502" s="31" t="s">
        <v>2406</v>
      </c>
      <c r="D5502" s="47">
        <v>1.5080003459999999E-3</v>
      </c>
      <c r="E5502" s="31" t="s">
        <v>2407</v>
      </c>
      <c r="F5502" s="35" t="str">
        <f>INDEX('Crosswalk Particulates'!$B:$B,MATCH('2017 EPA Data'!A5502,'Crosswalk Particulates'!$A:$A,0))</f>
        <v>process-waste-industry</v>
      </c>
      <c r="G5502" s="39">
        <f>INDEX('Crosswalk Particulates'!$E:$E,MATCH('2017 EPA Data'!$B5502,'Crosswalk Particulates'!$D:$D,0))</f>
        <v>0</v>
      </c>
      <c r="H5502" s="50">
        <f t="shared" si="85"/>
        <v>0</v>
      </c>
    </row>
    <row r="5503" spans="1:8" hidden="1">
      <c r="A5503" s="31" t="s">
        <v>2484</v>
      </c>
      <c r="B5503" s="31" t="s">
        <v>2621</v>
      </c>
      <c r="D5503" s="47">
        <v>1.5042906559999999E-3</v>
      </c>
      <c r="E5503" s="31" t="s">
        <v>2411</v>
      </c>
      <c r="F5503" s="35" t="str">
        <f>INDEX('Crosswalk Particulates'!$B:$B,MATCH('2017 EPA Data'!A5503,'Crosswalk Particulates'!$A:$A,0))</f>
        <v>process-other-industry</v>
      </c>
      <c r="G5503" s="39">
        <f>INDEX('Crosswalk Particulates'!$E:$E,MATCH('2017 EPA Data'!$B5503,'Crosswalk Particulates'!$D:$D,0))</f>
        <v>0</v>
      </c>
      <c r="H5503" s="50">
        <f t="shared" si="85"/>
        <v>1364.6711505837743</v>
      </c>
    </row>
    <row r="5504" spans="1:8" hidden="1">
      <c r="A5504" s="31" t="s">
        <v>2408</v>
      </c>
      <c r="B5504" s="31" t="s">
        <v>2750</v>
      </c>
      <c r="C5504" s="31" t="s">
        <v>2406</v>
      </c>
      <c r="D5504" s="47">
        <v>1.4304840000000001E-3</v>
      </c>
      <c r="E5504" s="31" t="s">
        <v>2407</v>
      </c>
      <c r="F5504" s="35" t="str">
        <f>INDEX('Crosswalk Particulates'!$B:$B,MATCH('2017 EPA Data'!A5504,'Crosswalk Particulates'!$A:$A,0))</f>
        <v>process-other-industry</v>
      </c>
      <c r="G5504" s="39">
        <f>INDEX('Crosswalk Particulates'!$E:$E,MATCH('2017 EPA Data'!$B5504,'Crosswalk Particulates'!$D:$D,0))</f>
        <v>0</v>
      </c>
      <c r="H5504" s="50">
        <f t="shared" si="85"/>
        <v>0</v>
      </c>
    </row>
    <row r="5505" spans="1:8" hidden="1">
      <c r="A5505" s="31" t="s">
        <v>2448</v>
      </c>
      <c r="B5505" s="31" t="s">
        <v>2647</v>
      </c>
      <c r="C5505" s="31" t="s">
        <v>2406</v>
      </c>
      <c r="D5505" s="47">
        <v>1.3910000000000001E-3</v>
      </c>
      <c r="E5505" s="31" t="s">
        <v>2407</v>
      </c>
      <c r="F5505" s="35" t="str">
        <f>INDEX('Crosswalk Particulates'!$B:$B,MATCH('2017 EPA Data'!A5505,'Crosswalk Particulates'!$A:$A,0))</f>
        <v>process-waste-industry</v>
      </c>
      <c r="G5505" s="39">
        <f>INDEX('Crosswalk Particulates'!$E:$E,MATCH('2017 EPA Data'!$B5505,'Crosswalk Particulates'!$D:$D,0))</f>
        <v>0</v>
      </c>
      <c r="H5505" s="50">
        <f t="shared" si="85"/>
        <v>0</v>
      </c>
    </row>
    <row r="5506" spans="1:8" hidden="1">
      <c r="A5506" s="31" t="s">
        <v>2491</v>
      </c>
      <c r="B5506" s="31" t="s">
        <v>2676</v>
      </c>
      <c r="C5506" s="31" t="s">
        <v>2406</v>
      </c>
      <c r="D5506" s="47">
        <v>1.3699999999999999E-3</v>
      </c>
      <c r="E5506" s="31" t="s">
        <v>2407</v>
      </c>
      <c r="F5506" s="35" t="str">
        <f>INDEX('Crosswalk Particulates'!$B:$B,MATCH('2017 EPA Data'!A5506,'Crosswalk Particulates'!$A:$A,0))</f>
        <v>process-other-industry</v>
      </c>
      <c r="G5506" s="39">
        <f>INDEX('Crosswalk Particulates'!$E:$E,MATCH('2017 EPA Data'!$B5506,'Crosswalk Particulates'!$D:$D,0))</f>
        <v>0</v>
      </c>
      <c r="H5506" s="50">
        <f t="shared" si="85"/>
        <v>0</v>
      </c>
    </row>
    <row r="5507" spans="1:8" hidden="1">
      <c r="A5507" s="31" t="s">
        <v>2536</v>
      </c>
      <c r="B5507" s="31" t="s">
        <v>2526</v>
      </c>
      <c r="C5507" s="31" t="s">
        <v>2406</v>
      </c>
      <c r="D5507" s="47">
        <v>1.3159999999999999E-3</v>
      </c>
      <c r="E5507" s="31" t="s">
        <v>2407</v>
      </c>
      <c r="F5507" s="35" t="str">
        <f>INDEX('Crosswalk Particulates'!$B:$B,MATCH('2017 EPA Data'!A5507,'Crosswalk Particulates'!$A:$A,0))</f>
        <v>process-mining-industry</v>
      </c>
      <c r="G5507" s="39">
        <f>INDEX('Crosswalk Particulates'!$E:$E,MATCH('2017 EPA Data'!$B5507,'Crosswalk Particulates'!$D:$D,0))</f>
        <v>0</v>
      </c>
      <c r="H5507" s="50">
        <f t="shared" si="85"/>
        <v>0</v>
      </c>
    </row>
    <row r="5508" spans="1:8" hidden="1">
      <c r="A5508" s="31" t="s">
        <v>2489</v>
      </c>
      <c r="B5508" s="31" t="s">
        <v>2620</v>
      </c>
      <c r="C5508" s="31" t="s">
        <v>2406</v>
      </c>
      <c r="D5508" s="47">
        <v>1.2099999999999999E-3</v>
      </c>
      <c r="E5508" s="31" t="s">
        <v>2407</v>
      </c>
      <c r="F5508" s="35" t="str">
        <f>INDEX('Crosswalk Particulates'!$B:$B,MATCH('2017 EPA Data'!A5508,'Crosswalk Particulates'!$A:$A,0))</f>
        <v>industry-fuel-biomass</v>
      </c>
      <c r="G5508" s="39">
        <f>INDEX('Crosswalk Particulates'!$E:$E,MATCH('2017 EPA Data'!$B5508,'Crosswalk Particulates'!$D:$D,0))</f>
        <v>0</v>
      </c>
      <c r="H5508" s="50">
        <f t="shared" ref="H5508:H5571" si="86">IF(E5508="TON",D5508/metricton_to_shortton,0)*10^6</f>
        <v>0</v>
      </c>
    </row>
    <row r="5509" spans="1:8" hidden="1">
      <c r="A5509" s="31" t="s">
        <v>2612</v>
      </c>
      <c r="B5509" s="31" t="s">
        <v>2590</v>
      </c>
      <c r="C5509" s="31" t="s">
        <v>2406</v>
      </c>
      <c r="D5509" s="47">
        <v>1.203535962E-3</v>
      </c>
      <c r="E5509" s="31" t="s">
        <v>2407</v>
      </c>
      <c r="F5509" s="35" t="str">
        <f>INDEX('Crosswalk Particulates'!$B:$B,MATCH('2017 EPA Data'!A5509,'Crosswalk Particulates'!$A:$A,0))</f>
        <v>Residential Buildings Sector</v>
      </c>
      <c r="G5509" s="39">
        <f>INDEX('Crosswalk Particulates'!$E:$E,MATCH('2017 EPA Data'!$B5509,'Crosswalk Particulates'!$D:$D,0))</f>
        <v>0</v>
      </c>
      <c r="H5509" s="50">
        <f t="shared" si="86"/>
        <v>0</v>
      </c>
    </row>
    <row r="5510" spans="1:8" hidden="1">
      <c r="A5510" s="31" t="s">
        <v>2427</v>
      </c>
      <c r="B5510" s="31" t="s">
        <v>2762</v>
      </c>
      <c r="C5510" s="31" t="s">
        <v>2406</v>
      </c>
      <c r="D5510" s="47">
        <v>1.1792985573999999E-3</v>
      </c>
      <c r="E5510" s="31" t="s">
        <v>2407</v>
      </c>
      <c r="F5510" s="35" t="str">
        <f>INDEX('Crosswalk Particulates'!$B:$B,MATCH('2017 EPA Data'!A5510,'Crosswalk Particulates'!$A:$A,0))</f>
        <v>process-other-industry</v>
      </c>
      <c r="G5510" s="39">
        <f>INDEX('Crosswalk Particulates'!$E:$E,MATCH('2017 EPA Data'!$B5510,'Crosswalk Particulates'!$D:$D,0))</f>
        <v>0</v>
      </c>
      <c r="H5510" s="50">
        <f t="shared" si="86"/>
        <v>0</v>
      </c>
    </row>
    <row r="5511" spans="1:8" hidden="1">
      <c r="A5511" s="31" t="s">
        <v>2473</v>
      </c>
      <c r="B5511" s="31" t="s">
        <v>2716</v>
      </c>
      <c r="C5511" s="31" t="s">
        <v>2406</v>
      </c>
      <c r="D5511" s="47">
        <v>1.1000000000000001E-3</v>
      </c>
      <c r="E5511" s="31" t="s">
        <v>2407</v>
      </c>
      <c r="F5511" s="35" t="str">
        <f>INDEX('Crosswalk Particulates'!$B:$B,MATCH('2017 EPA Data'!A5511,'Crosswalk Particulates'!$A:$A,0))</f>
        <v>Electricity Sector</v>
      </c>
      <c r="G5511" s="39">
        <f>INDEX('Crosswalk Particulates'!$E:$E,MATCH('2017 EPA Data'!$B5511,'Crosswalk Particulates'!$D:$D,0))</f>
        <v>0</v>
      </c>
      <c r="H5511" s="50">
        <f t="shared" si="86"/>
        <v>0</v>
      </c>
    </row>
    <row r="5512" spans="1:8" hidden="1">
      <c r="A5512" s="31" t="s">
        <v>2444</v>
      </c>
      <c r="B5512" s="31" t="s">
        <v>2575</v>
      </c>
      <c r="C5512" s="31" t="s">
        <v>2406</v>
      </c>
      <c r="D5512" s="47">
        <v>1.07E-3</v>
      </c>
      <c r="E5512" s="31" t="s">
        <v>2407</v>
      </c>
      <c r="F5512" s="35" t="str">
        <f>INDEX('Crosswalk Particulates'!$B:$B,MATCH('2017 EPA Data'!A5512,'Crosswalk Particulates'!$A:$A,0))</f>
        <v>process-other-industry</v>
      </c>
      <c r="G5512" s="39">
        <f>INDEX('Crosswalk Particulates'!$E:$E,MATCH('2017 EPA Data'!$B5512,'Crosswalk Particulates'!$D:$D,0))</f>
        <v>0</v>
      </c>
      <c r="H5512" s="50">
        <f t="shared" si="86"/>
        <v>0</v>
      </c>
    </row>
    <row r="5513" spans="1:8" hidden="1">
      <c r="A5513" s="31" t="s">
        <v>2521</v>
      </c>
      <c r="B5513" s="31" t="s">
        <v>2747</v>
      </c>
      <c r="C5513" s="31" t="s">
        <v>2406</v>
      </c>
      <c r="D5513" s="47">
        <v>1.0369000000000001E-3</v>
      </c>
      <c r="E5513" s="31" t="s">
        <v>2407</v>
      </c>
      <c r="F5513" s="35" t="str">
        <f>INDEX('Crosswalk Particulates'!$B:$B,MATCH('2017 EPA Data'!A5513,'Crosswalk Particulates'!$A:$A,0))</f>
        <v>industry-fuel-other</v>
      </c>
      <c r="G5513" s="39">
        <f>INDEX('Crosswalk Particulates'!$E:$E,MATCH('2017 EPA Data'!$B5513,'Crosswalk Particulates'!$D:$D,0))</f>
        <v>0</v>
      </c>
      <c r="H5513" s="50">
        <f t="shared" si="86"/>
        <v>0</v>
      </c>
    </row>
    <row r="5514" spans="1:8" hidden="1">
      <c r="A5514" s="31" t="s">
        <v>2442</v>
      </c>
      <c r="B5514" s="31" t="s">
        <v>2705</v>
      </c>
      <c r="C5514" s="31" t="s">
        <v>2406</v>
      </c>
      <c r="D5514" s="47">
        <v>1E-3</v>
      </c>
      <c r="E5514" s="31" t="s">
        <v>2407</v>
      </c>
      <c r="F5514" s="35" t="str">
        <f>INDEX('Crosswalk Particulates'!$B:$B,MATCH('2017 EPA Data'!A5514,'Crosswalk Particulates'!$A:$A,0))</f>
        <v>process-other-industry</v>
      </c>
      <c r="G5514" s="39">
        <f>INDEX('Crosswalk Particulates'!$E:$E,MATCH('2017 EPA Data'!$B5514,'Crosswalk Particulates'!$D:$D,0))</f>
        <v>0</v>
      </c>
      <c r="H5514" s="50">
        <f t="shared" si="86"/>
        <v>0</v>
      </c>
    </row>
    <row r="5515" spans="1:8" hidden="1">
      <c r="A5515" s="31" t="s">
        <v>2442</v>
      </c>
      <c r="B5515" s="31" t="s">
        <v>2453</v>
      </c>
      <c r="C5515" s="31" t="s">
        <v>2406</v>
      </c>
      <c r="D5515" s="47">
        <v>1E-3</v>
      </c>
      <c r="E5515" s="31" t="s">
        <v>2407</v>
      </c>
      <c r="F5515" s="35" t="str">
        <f>INDEX('Crosswalk Particulates'!$B:$B,MATCH('2017 EPA Data'!A5515,'Crosswalk Particulates'!$A:$A,0))</f>
        <v>process-other-industry</v>
      </c>
      <c r="G5515" s="39">
        <f>INDEX('Crosswalk Particulates'!$E:$E,MATCH('2017 EPA Data'!$B5515,'Crosswalk Particulates'!$D:$D,0))</f>
        <v>0</v>
      </c>
      <c r="H5515" s="50">
        <f t="shared" si="86"/>
        <v>0</v>
      </c>
    </row>
    <row r="5516" spans="1:8" hidden="1">
      <c r="A5516" s="31" t="s">
        <v>2448</v>
      </c>
      <c r="B5516" s="31" t="s">
        <v>2582</v>
      </c>
      <c r="C5516" s="31" t="s">
        <v>2406</v>
      </c>
      <c r="D5516" s="47">
        <v>9.366E-4</v>
      </c>
      <c r="E5516" s="31" t="s">
        <v>2407</v>
      </c>
      <c r="F5516" s="35" t="str">
        <f>INDEX('Crosswalk Particulates'!$B:$B,MATCH('2017 EPA Data'!A5516,'Crosswalk Particulates'!$A:$A,0))</f>
        <v>process-waste-industry</v>
      </c>
      <c r="G5516" s="39">
        <f>INDEX('Crosswalk Particulates'!$E:$E,MATCH('2017 EPA Data'!$B5516,'Crosswalk Particulates'!$D:$D,0))</f>
        <v>0</v>
      </c>
      <c r="H5516" s="50">
        <f t="shared" si="86"/>
        <v>0</v>
      </c>
    </row>
    <row r="5517" spans="1:8" hidden="1">
      <c r="A5517" s="31" t="s">
        <v>2408</v>
      </c>
      <c r="B5517" s="31" t="s">
        <v>2524</v>
      </c>
      <c r="C5517" s="31" t="s">
        <v>2406</v>
      </c>
      <c r="D5517" s="47">
        <v>9.3116344200000001E-4</v>
      </c>
      <c r="E5517" s="31" t="s">
        <v>2407</v>
      </c>
      <c r="F5517" s="35" t="str">
        <f>INDEX('Crosswalk Particulates'!$B:$B,MATCH('2017 EPA Data'!A5517,'Crosswalk Particulates'!$A:$A,0))</f>
        <v>process-other-industry</v>
      </c>
      <c r="G5517" s="39">
        <f>INDEX('Crosswalk Particulates'!$E:$E,MATCH('2017 EPA Data'!$B5517,'Crosswalk Particulates'!$D:$D,0))</f>
        <v>0</v>
      </c>
      <c r="H5517" s="50">
        <f t="shared" si="86"/>
        <v>0</v>
      </c>
    </row>
    <row r="5518" spans="1:8" hidden="1">
      <c r="A5518" s="31" t="s">
        <v>2558</v>
      </c>
      <c r="B5518" s="31" t="s">
        <v>2663</v>
      </c>
      <c r="C5518" s="31" t="s">
        <v>2406</v>
      </c>
      <c r="D5518" s="47">
        <v>9.2000000000000003E-4</v>
      </c>
      <c r="E5518" s="31" t="s">
        <v>2407</v>
      </c>
      <c r="F5518" s="35" t="str">
        <f>INDEX('Crosswalk Particulates'!$B:$B,MATCH('2017 EPA Data'!A5518,'Crosswalk Particulates'!$A:$A,0))</f>
        <v>Commercial Buildings Sector</v>
      </c>
      <c r="G5518" s="39">
        <f>INDEX('Crosswalk Particulates'!$E:$E,MATCH('2017 EPA Data'!$B5518,'Crosswalk Particulates'!$D:$D,0))</f>
        <v>0</v>
      </c>
      <c r="H5518" s="50">
        <f t="shared" si="86"/>
        <v>0</v>
      </c>
    </row>
    <row r="5519" spans="1:8" hidden="1">
      <c r="A5519" s="31" t="s">
        <v>2553</v>
      </c>
      <c r="B5519" s="31" t="s">
        <v>2577</v>
      </c>
      <c r="C5519" s="31" t="s">
        <v>2406</v>
      </c>
      <c r="D5519" s="47">
        <v>9.1E-4</v>
      </c>
      <c r="E5519" s="31" t="s">
        <v>2407</v>
      </c>
      <c r="F5519" s="35" t="str">
        <f>INDEX('Crosswalk Particulates'!$B:$B,MATCH('2017 EPA Data'!A5519,'Crosswalk Particulates'!$A:$A,0))</f>
        <v>Commercial Buildings Sector</v>
      </c>
      <c r="G5519" s="39">
        <f>INDEX('Crosswalk Particulates'!$E:$E,MATCH('2017 EPA Data'!$B5519,'Crosswalk Particulates'!$D:$D,0))</f>
        <v>0</v>
      </c>
      <c r="H5519" s="50">
        <f t="shared" si="86"/>
        <v>0</v>
      </c>
    </row>
    <row r="5520" spans="1:8" hidden="1">
      <c r="A5520" s="31" t="s">
        <v>2435</v>
      </c>
      <c r="B5520" s="31" t="s">
        <v>2618</v>
      </c>
      <c r="C5520" s="31" t="s">
        <v>2406</v>
      </c>
      <c r="D5520" s="47">
        <v>9.0399999999999996E-4</v>
      </c>
      <c r="E5520" s="31" t="s">
        <v>2407</v>
      </c>
      <c r="F5520" s="35" t="str">
        <f>INDEX('Crosswalk Particulates'!$B:$B,MATCH('2017 EPA Data'!A5520,'Crosswalk Particulates'!$A:$A,0))</f>
        <v>process-other-industry</v>
      </c>
      <c r="G5520" s="39">
        <f>INDEX('Crosswalk Particulates'!$E:$E,MATCH('2017 EPA Data'!$B5520,'Crosswalk Particulates'!$D:$D,0))</f>
        <v>0</v>
      </c>
      <c r="H5520" s="50">
        <f t="shared" si="86"/>
        <v>0</v>
      </c>
    </row>
    <row r="5521" spans="1:8" hidden="1">
      <c r="A5521" s="31" t="s">
        <v>2448</v>
      </c>
      <c r="B5521" s="31" t="s">
        <v>2702</v>
      </c>
      <c r="C5521" s="31" t="s">
        <v>2406</v>
      </c>
      <c r="D5521" s="47">
        <v>8.7600020199999999E-4</v>
      </c>
      <c r="E5521" s="31" t="s">
        <v>2407</v>
      </c>
      <c r="F5521" s="35" t="str">
        <f>INDEX('Crosswalk Particulates'!$B:$B,MATCH('2017 EPA Data'!A5521,'Crosswalk Particulates'!$A:$A,0))</f>
        <v>process-waste-industry</v>
      </c>
      <c r="G5521" s="39">
        <f>INDEX('Crosswalk Particulates'!$E:$E,MATCH('2017 EPA Data'!$B5521,'Crosswalk Particulates'!$D:$D,0))</f>
        <v>0</v>
      </c>
      <c r="H5521" s="50">
        <f t="shared" si="86"/>
        <v>0</v>
      </c>
    </row>
    <row r="5522" spans="1:8" hidden="1">
      <c r="A5522" s="31" t="s">
        <v>2435</v>
      </c>
      <c r="B5522" s="31" t="s">
        <v>2532</v>
      </c>
      <c r="C5522" s="31" t="s">
        <v>2406</v>
      </c>
      <c r="D5522" s="47">
        <v>8.7560000000000003E-4</v>
      </c>
      <c r="E5522" s="31" t="s">
        <v>2407</v>
      </c>
      <c r="F5522" s="35" t="str">
        <f>INDEX('Crosswalk Particulates'!$B:$B,MATCH('2017 EPA Data'!A5522,'Crosswalk Particulates'!$A:$A,0))</f>
        <v>process-other-industry</v>
      </c>
      <c r="G5522" s="39">
        <f>INDEX('Crosswalk Particulates'!$E:$E,MATCH('2017 EPA Data'!$B5522,'Crosswalk Particulates'!$D:$D,0))</f>
        <v>0</v>
      </c>
      <c r="H5522" s="50">
        <f t="shared" si="86"/>
        <v>0</v>
      </c>
    </row>
    <row r="5523" spans="1:8" hidden="1">
      <c r="A5523" s="31" t="s">
        <v>2554</v>
      </c>
      <c r="B5523" s="31" t="s">
        <v>2762</v>
      </c>
      <c r="C5523" s="31" t="s">
        <v>2406</v>
      </c>
      <c r="D5523" s="47">
        <v>8.7381931728799998E-4</v>
      </c>
      <c r="E5523" s="31" t="s">
        <v>2407</v>
      </c>
      <c r="F5523" s="35" t="str">
        <f>INDEX('Crosswalk Particulates'!$B:$B,MATCH('2017 EPA Data'!A5523,'Crosswalk Particulates'!$A:$A,0))</f>
        <v>Commercial Buildings Sector</v>
      </c>
      <c r="G5523" s="39">
        <f>INDEX('Crosswalk Particulates'!$E:$E,MATCH('2017 EPA Data'!$B5523,'Crosswalk Particulates'!$D:$D,0))</f>
        <v>0</v>
      </c>
      <c r="H5523" s="50">
        <f t="shared" si="86"/>
        <v>0</v>
      </c>
    </row>
    <row r="5524" spans="1:8" hidden="1">
      <c r="A5524" s="31" t="s">
        <v>2612</v>
      </c>
      <c r="B5524" s="31" t="s">
        <v>2619</v>
      </c>
      <c r="C5524" s="31" t="s">
        <v>2406</v>
      </c>
      <c r="D5524" s="47">
        <v>8.4955479600000005E-4</v>
      </c>
      <c r="E5524" s="31" t="s">
        <v>2407</v>
      </c>
      <c r="F5524" s="35" t="str">
        <f>INDEX('Crosswalk Particulates'!$B:$B,MATCH('2017 EPA Data'!A5524,'Crosswalk Particulates'!$A:$A,0))</f>
        <v>Residential Buildings Sector</v>
      </c>
      <c r="G5524" s="39">
        <f>INDEX('Crosswalk Particulates'!$E:$E,MATCH('2017 EPA Data'!$B5524,'Crosswalk Particulates'!$D:$D,0))</f>
        <v>0</v>
      </c>
      <c r="H5524" s="50">
        <f t="shared" si="86"/>
        <v>0</v>
      </c>
    </row>
    <row r="5525" spans="1:8" hidden="1">
      <c r="A5525" s="31" t="s">
        <v>2491</v>
      </c>
      <c r="B5525" s="31" t="s">
        <v>2750</v>
      </c>
      <c r="C5525" s="31" t="s">
        <v>2406</v>
      </c>
      <c r="D5525" s="47">
        <v>8.4068399999999996E-4</v>
      </c>
      <c r="E5525" s="31" t="s">
        <v>2407</v>
      </c>
      <c r="F5525" s="35" t="str">
        <f>INDEX('Crosswalk Particulates'!$B:$B,MATCH('2017 EPA Data'!A5525,'Crosswalk Particulates'!$A:$A,0))</f>
        <v>process-other-industry</v>
      </c>
      <c r="G5525" s="39">
        <f>INDEX('Crosswalk Particulates'!$E:$E,MATCH('2017 EPA Data'!$B5525,'Crosswalk Particulates'!$D:$D,0))</f>
        <v>0</v>
      </c>
      <c r="H5525" s="50">
        <f t="shared" si="86"/>
        <v>0</v>
      </c>
    </row>
    <row r="5526" spans="1:8" hidden="1">
      <c r="A5526" s="31" t="s">
        <v>2489</v>
      </c>
      <c r="B5526" s="31" t="s">
        <v>2765</v>
      </c>
      <c r="C5526" s="31" t="s">
        <v>2406</v>
      </c>
      <c r="D5526" s="47">
        <v>8.2984662535000005E-4</v>
      </c>
      <c r="E5526" s="31" t="s">
        <v>2407</v>
      </c>
      <c r="F5526" s="35" t="str">
        <f>INDEX('Crosswalk Particulates'!$B:$B,MATCH('2017 EPA Data'!A5526,'Crosswalk Particulates'!$A:$A,0))</f>
        <v>industry-fuel-biomass</v>
      </c>
      <c r="G5526" s="39">
        <f>INDEX('Crosswalk Particulates'!$E:$E,MATCH('2017 EPA Data'!$B5526,'Crosswalk Particulates'!$D:$D,0))</f>
        <v>0</v>
      </c>
      <c r="H5526" s="50">
        <f t="shared" si="86"/>
        <v>0</v>
      </c>
    </row>
    <row r="5527" spans="1:8" hidden="1">
      <c r="A5527" s="31" t="s">
        <v>2471</v>
      </c>
      <c r="B5527" s="31" t="s">
        <v>2624</v>
      </c>
      <c r="C5527" s="31" t="s">
        <v>2406</v>
      </c>
      <c r="D5527" s="47">
        <v>8.2570300000000001E-4</v>
      </c>
      <c r="E5527" s="31" t="s">
        <v>2407</v>
      </c>
      <c r="F5527" s="35" t="str">
        <f>INDEX('Crosswalk Particulates'!$B:$B,MATCH('2017 EPA Data'!A5527,'Crosswalk Particulates'!$A:$A,0))</f>
        <v>Commercial Buildings Sector</v>
      </c>
      <c r="G5527" s="39">
        <f>INDEX('Crosswalk Particulates'!$E:$E,MATCH('2017 EPA Data'!$B5527,'Crosswalk Particulates'!$D:$D,0))</f>
        <v>0</v>
      </c>
      <c r="H5527" s="50">
        <f t="shared" si="86"/>
        <v>0</v>
      </c>
    </row>
    <row r="5528" spans="1:8" hidden="1">
      <c r="A5528" s="31" t="s">
        <v>2471</v>
      </c>
      <c r="B5528" s="31" t="s">
        <v>2750</v>
      </c>
      <c r="C5528" s="31" t="s">
        <v>2406</v>
      </c>
      <c r="D5528" s="47">
        <v>8.2242000000000003E-4</v>
      </c>
      <c r="E5528" s="31" t="s">
        <v>2407</v>
      </c>
      <c r="F5528" s="35" t="str">
        <f>INDEX('Crosswalk Particulates'!$B:$B,MATCH('2017 EPA Data'!A5528,'Crosswalk Particulates'!$A:$A,0))</f>
        <v>Commercial Buildings Sector</v>
      </c>
      <c r="G5528" s="39">
        <f>INDEX('Crosswalk Particulates'!$E:$E,MATCH('2017 EPA Data'!$B5528,'Crosswalk Particulates'!$D:$D,0))</f>
        <v>0</v>
      </c>
      <c r="H5528" s="50">
        <f t="shared" si="86"/>
        <v>0</v>
      </c>
    </row>
    <row r="5529" spans="1:8" hidden="1">
      <c r="A5529" s="31" t="s">
        <v>2444</v>
      </c>
      <c r="B5529" s="31" t="s">
        <v>2509</v>
      </c>
      <c r="C5529" s="31" t="s">
        <v>2406</v>
      </c>
      <c r="D5529" s="47">
        <v>8.1167999999999995E-4</v>
      </c>
      <c r="E5529" s="31" t="s">
        <v>2407</v>
      </c>
      <c r="F5529" s="35" t="str">
        <f>INDEX('Crosswalk Particulates'!$B:$B,MATCH('2017 EPA Data'!A5529,'Crosswalk Particulates'!$A:$A,0))</f>
        <v>process-other-industry</v>
      </c>
      <c r="G5529" s="39">
        <f>INDEX('Crosswalk Particulates'!$E:$E,MATCH('2017 EPA Data'!$B5529,'Crosswalk Particulates'!$D:$D,0))</f>
        <v>0</v>
      </c>
      <c r="H5529" s="50">
        <f t="shared" si="86"/>
        <v>0</v>
      </c>
    </row>
    <row r="5530" spans="1:8" hidden="1">
      <c r="A5530" s="31" t="s">
        <v>2438</v>
      </c>
      <c r="B5530" s="31" t="s">
        <v>2617</v>
      </c>
      <c r="C5530" s="31" t="s">
        <v>2406</v>
      </c>
      <c r="D5530" s="47">
        <v>7.7587999999999995E-4</v>
      </c>
      <c r="E5530" s="31" t="s">
        <v>2407</v>
      </c>
      <c r="F5530" s="35" t="str">
        <f>INDEX('Crosswalk Particulates'!$B:$B,MATCH('2017 EPA Data'!A5530,'Crosswalk Particulates'!$A:$A,0))</f>
        <v>Residential Buildings Sector</v>
      </c>
      <c r="G5530" s="39">
        <f>INDEX('Crosswalk Particulates'!$E:$E,MATCH('2017 EPA Data'!$B5530,'Crosswalk Particulates'!$D:$D,0))</f>
        <v>0</v>
      </c>
      <c r="H5530" s="50">
        <f t="shared" si="86"/>
        <v>0</v>
      </c>
    </row>
    <row r="5531" spans="1:8" hidden="1">
      <c r="A5531" s="31" t="s">
        <v>2442</v>
      </c>
      <c r="B5531" s="31" t="s">
        <v>2642</v>
      </c>
      <c r="D5531" s="47">
        <v>7.6533899999999997E-4</v>
      </c>
      <c r="E5531" s="31" t="s">
        <v>2411</v>
      </c>
      <c r="F5531" s="35" t="str">
        <f>INDEX('Crosswalk Particulates'!$B:$B,MATCH('2017 EPA Data'!A5531,'Crosswalk Particulates'!$A:$A,0))</f>
        <v>process-other-industry</v>
      </c>
      <c r="G5531" s="39">
        <f>INDEX('Crosswalk Particulates'!$E:$E,MATCH('2017 EPA Data'!$B5531,'Crosswalk Particulates'!$D:$D,0))</f>
        <v>0</v>
      </c>
      <c r="H5531" s="50">
        <f t="shared" si="86"/>
        <v>694.30468742912615</v>
      </c>
    </row>
    <row r="5532" spans="1:8" hidden="1">
      <c r="A5532" s="31" t="s">
        <v>2448</v>
      </c>
      <c r="B5532" s="31" t="s">
        <v>2476</v>
      </c>
      <c r="C5532" s="31" t="s">
        <v>2406</v>
      </c>
      <c r="D5532" s="47">
        <v>7.6159999999999997E-4</v>
      </c>
      <c r="E5532" s="31" t="s">
        <v>2407</v>
      </c>
      <c r="F5532" s="35" t="str">
        <f>INDEX('Crosswalk Particulates'!$B:$B,MATCH('2017 EPA Data'!A5532,'Crosswalk Particulates'!$A:$A,0))</f>
        <v>process-waste-industry</v>
      </c>
      <c r="G5532" s="39">
        <f>INDEX('Crosswalk Particulates'!$E:$E,MATCH('2017 EPA Data'!$B5532,'Crosswalk Particulates'!$D:$D,0))</f>
        <v>0</v>
      </c>
      <c r="H5532" s="50">
        <f t="shared" si="86"/>
        <v>0</v>
      </c>
    </row>
    <row r="5533" spans="1:8" hidden="1">
      <c r="A5533" s="31" t="s">
        <v>2467</v>
      </c>
      <c r="B5533" s="31" t="s">
        <v>2626</v>
      </c>
      <c r="C5533" s="31" t="s">
        <v>2406</v>
      </c>
      <c r="D5533" s="47">
        <v>7.3892000000000001E-4</v>
      </c>
      <c r="E5533" s="31" t="s">
        <v>2407</v>
      </c>
      <c r="F5533" s="35" t="str">
        <f>INDEX('Crosswalk Particulates'!$B:$B,MATCH('2017 EPA Data'!A5533,'Crosswalk Particulates'!$A:$A,0))</f>
        <v>process-chemicals-industry</v>
      </c>
      <c r="G5533" s="39">
        <f>INDEX('Crosswalk Particulates'!$E:$E,MATCH('2017 EPA Data'!$B5533,'Crosswalk Particulates'!$D:$D,0))</f>
        <v>0</v>
      </c>
      <c r="H5533" s="50">
        <f t="shared" si="86"/>
        <v>0</v>
      </c>
    </row>
    <row r="5534" spans="1:8" hidden="1">
      <c r="A5534" s="31" t="s">
        <v>2448</v>
      </c>
      <c r="B5534" s="31" t="s">
        <v>2624</v>
      </c>
      <c r="C5534" s="31" t="s">
        <v>2406</v>
      </c>
      <c r="D5534" s="47">
        <v>7.3592899999999997E-4</v>
      </c>
      <c r="E5534" s="31" t="s">
        <v>2407</v>
      </c>
      <c r="F5534" s="35" t="str">
        <f>INDEX('Crosswalk Particulates'!$B:$B,MATCH('2017 EPA Data'!A5534,'Crosswalk Particulates'!$A:$A,0))</f>
        <v>process-waste-industry</v>
      </c>
      <c r="G5534" s="39">
        <f>INDEX('Crosswalk Particulates'!$E:$E,MATCH('2017 EPA Data'!$B5534,'Crosswalk Particulates'!$D:$D,0))</f>
        <v>0</v>
      </c>
      <c r="H5534" s="50">
        <f t="shared" si="86"/>
        <v>0</v>
      </c>
    </row>
    <row r="5535" spans="1:8" hidden="1">
      <c r="A5535" s="31" t="s">
        <v>2491</v>
      </c>
      <c r="B5535" s="31" t="s">
        <v>2732</v>
      </c>
      <c r="C5535" s="31" t="s">
        <v>2406</v>
      </c>
      <c r="D5535" s="47">
        <v>7.2160035999999995E-4</v>
      </c>
      <c r="E5535" s="31" t="s">
        <v>2407</v>
      </c>
      <c r="F5535" s="35" t="str">
        <f>INDEX('Crosswalk Particulates'!$B:$B,MATCH('2017 EPA Data'!A5535,'Crosswalk Particulates'!$A:$A,0))</f>
        <v>process-other-industry</v>
      </c>
      <c r="G5535" s="39">
        <f>INDEX('Crosswalk Particulates'!$E:$E,MATCH('2017 EPA Data'!$B5535,'Crosswalk Particulates'!$D:$D,0))</f>
        <v>0</v>
      </c>
      <c r="H5535" s="50">
        <f t="shared" si="86"/>
        <v>0</v>
      </c>
    </row>
    <row r="5536" spans="1:8" hidden="1">
      <c r="A5536" s="31" t="s">
        <v>2491</v>
      </c>
      <c r="B5536" s="31" t="s">
        <v>2702</v>
      </c>
      <c r="C5536" s="31" t="s">
        <v>2406</v>
      </c>
      <c r="D5536" s="47">
        <v>7.2000000000000005E-4</v>
      </c>
      <c r="E5536" s="31" t="s">
        <v>2407</v>
      </c>
      <c r="F5536" s="35" t="str">
        <f>INDEX('Crosswalk Particulates'!$B:$B,MATCH('2017 EPA Data'!A5536,'Crosswalk Particulates'!$A:$A,0))</f>
        <v>process-other-industry</v>
      </c>
      <c r="G5536" s="39">
        <f>INDEX('Crosswalk Particulates'!$E:$E,MATCH('2017 EPA Data'!$B5536,'Crosswalk Particulates'!$D:$D,0))</f>
        <v>0</v>
      </c>
      <c r="H5536" s="50">
        <f t="shared" si="86"/>
        <v>0</v>
      </c>
    </row>
    <row r="5537" spans="1:8" hidden="1">
      <c r="A5537" s="31" t="s">
        <v>2435</v>
      </c>
      <c r="B5537" s="31" t="s">
        <v>2664</v>
      </c>
      <c r="C5537" s="31" t="s">
        <v>2406</v>
      </c>
      <c r="D5537" s="47">
        <v>6.8919999999999995E-4</v>
      </c>
      <c r="E5537" s="31" t="s">
        <v>2407</v>
      </c>
      <c r="F5537" s="35" t="str">
        <f>INDEX('Crosswalk Particulates'!$B:$B,MATCH('2017 EPA Data'!A5537,'Crosswalk Particulates'!$A:$A,0))</f>
        <v>process-other-industry</v>
      </c>
      <c r="G5537" s="39">
        <f>INDEX('Crosswalk Particulates'!$E:$E,MATCH('2017 EPA Data'!$B5537,'Crosswalk Particulates'!$D:$D,0))</f>
        <v>0</v>
      </c>
      <c r="H5537" s="50">
        <f t="shared" si="86"/>
        <v>0</v>
      </c>
    </row>
    <row r="5538" spans="1:8" hidden="1">
      <c r="A5538" s="31" t="s">
        <v>2440</v>
      </c>
      <c r="B5538" s="31" t="s">
        <v>2524</v>
      </c>
      <c r="C5538" s="31" t="s">
        <v>2406</v>
      </c>
      <c r="D5538" s="47">
        <v>6.6467748400000004E-4</v>
      </c>
      <c r="E5538" s="31" t="s">
        <v>2407</v>
      </c>
      <c r="F5538" s="35" t="str">
        <f>INDEX('Crosswalk Particulates'!$B:$B,MATCH('2017 EPA Data'!A5538,'Crosswalk Particulates'!$A:$A,0))</f>
        <v>industry-fuel-natural gas</v>
      </c>
      <c r="G5538" s="39">
        <f>INDEX('Crosswalk Particulates'!$E:$E,MATCH('2017 EPA Data'!$B5538,'Crosswalk Particulates'!$D:$D,0))</f>
        <v>0</v>
      </c>
      <c r="H5538" s="50">
        <f t="shared" si="86"/>
        <v>0</v>
      </c>
    </row>
    <row r="5539" spans="1:8" hidden="1">
      <c r="A5539" s="31" t="s">
        <v>2489</v>
      </c>
      <c r="B5539" s="31" t="s">
        <v>2747</v>
      </c>
      <c r="C5539" s="31" t="s">
        <v>2406</v>
      </c>
      <c r="D5539" s="47">
        <v>6.5268460000000004E-4</v>
      </c>
      <c r="E5539" s="31" t="s">
        <v>2407</v>
      </c>
      <c r="F5539" s="35" t="str">
        <f>INDEX('Crosswalk Particulates'!$B:$B,MATCH('2017 EPA Data'!A5539,'Crosswalk Particulates'!$A:$A,0))</f>
        <v>industry-fuel-biomass</v>
      </c>
      <c r="G5539" s="39">
        <f>INDEX('Crosswalk Particulates'!$E:$E,MATCH('2017 EPA Data'!$B5539,'Crosswalk Particulates'!$D:$D,0))</f>
        <v>0</v>
      </c>
      <c r="H5539" s="50">
        <f t="shared" si="86"/>
        <v>0</v>
      </c>
    </row>
    <row r="5540" spans="1:8" hidden="1">
      <c r="A5540" s="31" t="s">
        <v>2473</v>
      </c>
      <c r="B5540" s="31" t="s">
        <v>2762</v>
      </c>
      <c r="C5540" s="31" t="s">
        <v>2406</v>
      </c>
      <c r="D5540" s="47">
        <v>6.2022830748000002E-4</v>
      </c>
      <c r="E5540" s="31" t="s">
        <v>2407</v>
      </c>
      <c r="F5540" s="35" t="str">
        <f>INDEX('Crosswalk Particulates'!$B:$B,MATCH('2017 EPA Data'!A5540,'Crosswalk Particulates'!$A:$A,0))</f>
        <v>Electricity Sector</v>
      </c>
      <c r="G5540" s="39">
        <f>INDEX('Crosswalk Particulates'!$E:$E,MATCH('2017 EPA Data'!$B5540,'Crosswalk Particulates'!$D:$D,0))</f>
        <v>0</v>
      </c>
      <c r="H5540" s="50">
        <f t="shared" si="86"/>
        <v>0</v>
      </c>
    </row>
    <row r="5541" spans="1:8" hidden="1">
      <c r="A5541" s="31" t="s">
        <v>2438</v>
      </c>
      <c r="B5541" s="31" t="s">
        <v>2583</v>
      </c>
      <c r="C5541" s="31" t="s">
        <v>2406</v>
      </c>
      <c r="D5541" s="47">
        <v>6.0961999999999995E-4</v>
      </c>
      <c r="E5541" s="31" t="s">
        <v>2407</v>
      </c>
      <c r="F5541" s="35" t="str">
        <f>INDEX('Crosswalk Particulates'!$B:$B,MATCH('2017 EPA Data'!A5541,'Crosswalk Particulates'!$A:$A,0))</f>
        <v>Residential Buildings Sector</v>
      </c>
      <c r="G5541" s="39">
        <f>INDEX('Crosswalk Particulates'!$E:$E,MATCH('2017 EPA Data'!$B5541,'Crosswalk Particulates'!$D:$D,0))</f>
        <v>0</v>
      </c>
      <c r="H5541" s="50">
        <f t="shared" si="86"/>
        <v>0</v>
      </c>
    </row>
    <row r="5542" spans="1:8" hidden="1">
      <c r="A5542" s="31" t="s">
        <v>2497</v>
      </c>
      <c r="B5542" s="31" t="s">
        <v>2564</v>
      </c>
      <c r="C5542" s="31" t="s">
        <v>2406</v>
      </c>
      <c r="D5542" s="47">
        <v>6.0057999999999997E-4</v>
      </c>
      <c r="E5542" s="31" t="s">
        <v>2407</v>
      </c>
      <c r="F5542" s="35" t="str">
        <f>INDEX('Crosswalk Particulates'!$B:$B,MATCH('2017 EPA Data'!A5542,'Crosswalk Particulates'!$A:$A,0))</f>
        <v>Electricity Sector</v>
      </c>
      <c r="G5542" s="39">
        <f>INDEX('Crosswalk Particulates'!$E:$E,MATCH('2017 EPA Data'!$B5542,'Crosswalk Particulates'!$D:$D,0))</f>
        <v>0</v>
      </c>
      <c r="H5542" s="50">
        <f t="shared" si="86"/>
        <v>0</v>
      </c>
    </row>
    <row r="5543" spans="1:8" hidden="1">
      <c r="A5543" s="31" t="s">
        <v>2553</v>
      </c>
      <c r="B5543" s="31" t="s">
        <v>2624</v>
      </c>
      <c r="C5543" s="31" t="s">
        <v>2406</v>
      </c>
      <c r="D5543" s="47">
        <v>5.5647100000000001E-4</v>
      </c>
      <c r="E5543" s="31" t="s">
        <v>2407</v>
      </c>
      <c r="F5543" s="35" t="str">
        <f>INDEX('Crosswalk Particulates'!$B:$B,MATCH('2017 EPA Data'!A5543,'Crosswalk Particulates'!$A:$A,0))</f>
        <v>Commercial Buildings Sector</v>
      </c>
      <c r="G5543" s="39">
        <f>INDEX('Crosswalk Particulates'!$E:$E,MATCH('2017 EPA Data'!$B5543,'Crosswalk Particulates'!$D:$D,0))</f>
        <v>0</v>
      </c>
      <c r="H5543" s="50">
        <f t="shared" si="86"/>
        <v>0</v>
      </c>
    </row>
    <row r="5544" spans="1:8" hidden="1">
      <c r="A5544" s="31" t="s">
        <v>2508</v>
      </c>
      <c r="B5544" s="31" t="s">
        <v>2732</v>
      </c>
      <c r="C5544" s="31" t="s">
        <v>2406</v>
      </c>
      <c r="D5544" s="47">
        <v>5.3855999999999999E-4</v>
      </c>
      <c r="E5544" s="31" t="s">
        <v>2407</v>
      </c>
      <c r="F5544" s="35" t="str">
        <f>INDEX('Crosswalk Particulates'!$B:$B,MATCH('2017 EPA Data'!A5544,'Crosswalk Particulates'!$A:$A,0))</f>
        <v>process-iron and steel-industry</v>
      </c>
      <c r="G5544" s="39">
        <f>INDEX('Crosswalk Particulates'!$E:$E,MATCH('2017 EPA Data'!$B5544,'Crosswalk Particulates'!$D:$D,0))</f>
        <v>0</v>
      </c>
      <c r="H5544" s="50">
        <f t="shared" si="86"/>
        <v>0</v>
      </c>
    </row>
    <row r="5545" spans="1:8" hidden="1">
      <c r="A5545" s="31" t="s">
        <v>2448</v>
      </c>
      <c r="B5545" s="31" t="s">
        <v>2682</v>
      </c>
      <c r="C5545" s="31" t="s">
        <v>2406</v>
      </c>
      <c r="D5545" s="47">
        <v>5.1460000000000004E-4</v>
      </c>
      <c r="E5545" s="31" t="s">
        <v>2407</v>
      </c>
      <c r="F5545" s="35" t="str">
        <f>INDEX('Crosswalk Particulates'!$B:$B,MATCH('2017 EPA Data'!A5545,'Crosswalk Particulates'!$A:$A,0))</f>
        <v>process-waste-industry</v>
      </c>
      <c r="G5545" s="39">
        <f>INDEX('Crosswalk Particulates'!$E:$E,MATCH('2017 EPA Data'!$B5545,'Crosswalk Particulates'!$D:$D,0))</f>
        <v>0</v>
      </c>
      <c r="H5545" s="50">
        <f t="shared" si="86"/>
        <v>0</v>
      </c>
    </row>
    <row r="5546" spans="1:8" hidden="1">
      <c r="A5546" s="31" t="s">
        <v>2497</v>
      </c>
      <c r="B5546" s="31" t="s">
        <v>2716</v>
      </c>
      <c r="C5546" s="31" t="s">
        <v>2406</v>
      </c>
      <c r="D5546" s="47">
        <v>5.0000000000000001E-4</v>
      </c>
      <c r="E5546" s="31" t="s">
        <v>2407</v>
      </c>
      <c r="F5546" s="35" t="str">
        <f>INDEX('Crosswalk Particulates'!$B:$B,MATCH('2017 EPA Data'!A5546,'Crosswalk Particulates'!$A:$A,0))</f>
        <v>Electricity Sector</v>
      </c>
      <c r="G5546" s="39">
        <f>INDEX('Crosswalk Particulates'!$E:$E,MATCH('2017 EPA Data'!$B5546,'Crosswalk Particulates'!$D:$D,0))</f>
        <v>0</v>
      </c>
      <c r="H5546" s="50">
        <f t="shared" si="86"/>
        <v>0</v>
      </c>
    </row>
    <row r="5547" spans="1:8" hidden="1">
      <c r="A5547" s="31" t="s">
        <v>2435</v>
      </c>
      <c r="B5547" s="31" t="s">
        <v>2574</v>
      </c>
      <c r="C5547" s="31" t="s">
        <v>2406</v>
      </c>
      <c r="D5547" s="47">
        <v>4.9529999999999995E-4</v>
      </c>
      <c r="E5547" s="31" t="s">
        <v>2407</v>
      </c>
      <c r="F5547" s="35" t="str">
        <f>INDEX('Crosswalk Particulates'!$B:$B,MATCH('2017 EPA Data'!A5547,'Crosswalk Particulates'!$A:$A,0))</f>
        <v>process-other-industry</v>
      </c>
      <c r="G5547" s="39">
        <f>INDEX('Crosswalk Particulates'!$E:$E,MATCH('2017 EPA Data'!$B5547,'Crosswalk Particulates'!$D:$D,0))</f>
        <v>0</v>
      </c>
      <c r="H5547" s="50">
        <f t="shared" si="86"/>
        <v>0</v>
      </c>
    </row>
    <row r="5548" spans="1:8" hidden="1">
      <c r="A5548" s="31" t="s">
        <v>2497</v>
      </c>
      <c r="B5548" s="31" t="s">
        <v>2524</v>
      </c>
      <c r="C5548" s="31" t="s">
        <v>2406</v>
      </c>
      <c r="D5548" s="47">
        <v>4.64225276E-4</v>
      </c>
      <c r="E5548" s="31" t="s">
        <v>2407</v>
      </c>
      <c r="F5548" s="35" t="str">
        <f>INDEX('Crosswalk Particulates'!$B:$B,MATCH('2017 EPA Data'!A5548,'Crosswalk Particulates'!$A:$A,0))</f>
        <v>Electricity Sector</v>
      </c>
      <c r="G5548" s="39">
        <f>INDEX('Crosswalk Particulates'!$E:$E,MATCH('2017 EPA Data'!$B5548,'Crosswalk Particulates'!$D:$D,0))</f>
        <v>0</v>
      </c>
      <c r="H5548" s="50">
        <f t="shared" si="86"/>
        <v>0</v>
      </c>
    </row>
    <row r="5549" spans="1:8" hidden="1">
      <c r="A5549" s="31" t="s">
        <v>2475</v>
      </c>
      <c r="B5549" s="31" t="s">
        <v>2654</v>
      </c>
      <c r="C5549" s="31" t="s">
        <v>2406</v>
      </c>
      <c r="D5549" s="47">
        <v>4.5356999999999998E-4</v>
      </c>
      <c r="E5549" s="31" t="s">
        <v>2407</v>
      </c>
      <c r="F5549" s="35" t="str">
        <f>INDEX('Crosswalk Particulates'!$B:$B,MATCH('2017 EPA Data'!A5549,'Crosswalk Particulates'!$A:$A,0))</f>
        <v>process-other-industry</v>
      </c>
      <c r="G5549" s="39">
        <f>INDEX('Crosswalk Particulates'!$E:$E,MATCH('2017 EPA Data'!$B5549,'Crosswalk Particulates'!$D:$D,0))</f>
        <v>0</v>
      </c>
      <c r="H5549" s="50">
        <f t="shared" si="86"/>
        <v>0</v>
      </c>
    </row>
    <row r="5550" spans="1:8" hidden="1">
      <c r="A5550" s="31" t="s">
        <v>2507</v>
      </c>
      <c r="B5550" s="31" t="s">
        <v>2574</v>
      </c>
      <c r="C5550" s="31" t="s">
        <v>2406</v>
      </c>
      <c r="D5550" s="47">
        <v>4.5100000000000001E-4</v>
      </c>
      <c r="E5550" s="31" t="s">
        <v>2407</v>
      </c>
      <c r="F5550" s="35" t="str">
        <f>INDEX('Crosswalk Particulates'!$B:$B,MATCH('2017 EPA Data'!A5550,'Crosswalk Particulates'!$A:$A,0))</f>
        <v>Other-EPA</v>
      </c>
      <c r="G5550" s="39">
        <f>INDEX('Crosswalk Particulates'!$E:$E,MATCH('2017 EPA Data'!$B5550,'Crosswalk Particulates'!$D:$D,0))</f>
        <v>0</v>
      </c>
      <c r="H5550" s="50">
        <f t="shared" si="86"/>
        <v>0</v>
      </c>
    </row>
    <row r="5551" spans="1:8" hidden="1">
      <c r="A5551" s="31" t="s">
        <v>2442</v>
      </c>
      <c r="B5551" s="31" t="s">
        <v>2509</v>
      </c>
      <c r="C5551" s="31" t="s">
        <v>2406</v>
      </c>
      <c r="D5551" s="47">
        <v>4.37E-4</v>
      </c>
      <c r="E5551" s="31" t="s">
        <v>2407</v>
      </c>
      <c r="F5551" s="35" t="str">
        <f>INDEX('Crosswalk Particulates'!$B:$B,MATCH('2017 EPA Data'!A5551,'Crosswalk Particulates'!$A:$A,0))</f>
        <v>process-other-industry</v>
      </c>
      <c r="G5551" s="39">
        <f>INDEX('Crosswalk Particulates'!$E:$E,MATCH('2017 EPA Data'!$B5551,'Crosswalk Particulates'!$D:$D,0))</f>
        <v>0</v>
      </c>
      <c r="H5551" s="50">
        <f t="shared" si="86"/>
        <v>0</v>
      </c>
    </row>
    <row r="5552" spans="1:8" hidden="1">
      <c r="A5552" s="31" t="s">
        <v>2436</v>
      </c>
      <c r="B5552" s="31" t="s">
        <v>2758</v>
      </c>
      <c r="C5552" s="31" t="s">
        <v>2406</v>
      </c>
      <c r="D5552" s="47">
        <v>4.2999999999999999E-4</v>
      </c>
      <c r="E5552" s="31" t="s">
        <v>2407</v>
      </c>
      <c r="F5552" s="35" t="str">
        <f>INDEX('Crosswalk Particulates'!$B:$B,MATCH('2017 EPA Data'!A5552,'Crosswalk Particulates'!$A:$A,0))</f>
        <v>process-other-industry</v>
      </c>
      <c r="G5552" s="39">
        <f>INDEX('Crosswalk Particulates'!$E:$E,MATCH('2017 EPA Data'!$B5552,'Crosswalk Particulates'!$D:$D,0))</f>
        <v>0</v>
      </c>
      <c r="H5552" s="50">
        <f t="shared" si="86"/>
        <v>0</v>
      </c>
    </row>
    <row r="5553" spans="1:8" hidden="1">
      <c r="A5553" s="31" t="s">
        <v>2471</v>
      </c>
      <c r="B5553" s="31" t="s">
        <v>2732</v>
      </c>
      <c r="C5553" s="31" t="s">
        <v>2406</v>
      </c>
      <c r="D5553" s="47">
        <v>4.2111760359999999E-4</v>
      </c>
      <c r="E5553" s="31" t="s">
        <v>2407</v>
      </c>
      <c r="F5553" s="35" t="str">
        <f>INDEX('Crosswalk Particulates'!$B:$B,MATCH('2017 EPA Data'!A5553,'Crosswalk Particulates'!$A:$A,0))</f>
        <v>Commercial Buildings Sector</v>
      </c>
      <c r="G5553" s="39">
        <f>INDEX('Crosswalk Particulates'!$E:$E,MATCH('2017 EPA Data'!$B5553,'Crosswalk Particulates'!$D:$D,0))</f>
        <v>0</v>
      </c>
      <c r="H5553" s="50">
        <f t="shared" si="86"/>
        <v>0</v>
      </c>
    </row>
    <row r="5554" spans="1:8" hidden="1">
      <c r="A5554" s="31" t="s">
        <v>2553</v>
      </c>
      <c r="B5554" s="31" t="s">
        <v>2561</v>
      </c>
      <c r="C5554" s="31" t="s">
        <v>2406</v>
      </c>
      <c r="D5554" s="47">
        <v>4.12459E-4</v>
      </c>
      <c r="E5554" s="31" t="s">
        <v>2407</v>
      </c>
      <c r="F5554" s="35" t="str">
        <f>INDEX('Crosswalk Particulates'!$B:$B,MATCH('2017 EPA Data'!A5554,'Crosswalk Particulates'!$A:$A,0))</f>
        <v>Commercial Buildings Sector</v>
      </c>
      <c r="G5554" s="39">
        <f>INDEX('Crosswalk Particulates'!$E:$E,MATCH('2017 EPA Data'!$B5554,'Crosswalk Particulates'!$D:$D,0))</f>
        <v>0</v>
      </c>
      <c r="H5554" s="50">
        <f t="shared" si="86"/>
        <v>0</v>
      </c>
    </row>
    <row r="5555" spans="1:8" hidden="1">
      <c r="A5555" s="31" t="s">
        <v>2558</v>
      </c>
      <c r="B5555" s="31" t="s">
        <v>2670</v>
      </c>
      <c r="C5555" s="31" t="s">
        <v>2406</v>
      </c>
      <c r="D5555" s="47">
        <v>4.03108E-4</v>
      </c>
      <c r="E5555" s="31" t="s">
        <v>2407</v>
      </c>
      <c r="F5555" s="35" t="str">
        <f>INDEX('Crosswalk Particulates'!$B:$B,MATCH('2017 EPA Data'!A5555,'Crosswalk Particulates'!$A:$A,0))</f>
        <v>Commercial Buildings Sector</v>
      </c>
      <c r="G5555" s="39">
        <f>INDEX('Crosswalk Particulates'!$E:$E,MATCH('2017 EPA Data'!$B5555,'Crosswalk Particulates'!$D:$D,0))</f>
        <v>0</v>
      </c>
      <c r="H5555" s="50">
        <f t="shared" si="86"/>
        <v>0</v>
      </c>
    </row>
    <row r="5556" spans="1:8" hidden="1">
      <c r="A5556" s="31" t="s">
        <v>2507</v>
      </c>
      <c r="B5556" s="31" t="s">
        <v>2615</v>
      </c>
      <c r="C5556" s="31" t="s">
        <v>2406</v>
      </c>
      <c r="D5556" s="47">
        <v>3.97E-4</v>
      </c>
      <c r="E5556" s="31" t="s">
        <v>2407</v>
      </c>
      <c r="F5556" s="35" t="str">
        <f>INDEX('Crosswalk Particulates'!$B:$B,MATCH('2017 EPA Data'!A5556,'Crosswalk Particulates'!$A:$A,0))</f>
        <v>Other-EPA</v>
      </c>
      <c r="G5556" s="39">
        <f>INDEX('Crosswalk Particulates'!$E:$E,MATCH('2017 EPA Data'!$B5556,'Crosswalk Particulates'!$D:$D,0))</f>
        <v>0</v>
      </c>
      <c r="H5556" s="50">
        <f t="shared" si="86"/>
        <v>0</v>
      </c>
    </row>
    <row r="5557" spans="1:8" hidden="1">
      <c r="A5557" s="31" t="s">
        <v>2435</v>
      </c>
      <c r="B5557" s="31" t="s">
        <v>2548</v>
      </c>
      <c r="C5557" s="31" t="s">
        <v>2406</v>
      </c>
      <c r="D5557" s="47">
        <v>3.9369999999999997E-4</v>
      </c>
      <c r="E5557" s="31" t="s">
        <v>2407</v>
      </c>
      <c r="F5557" s="35" t="str">
        <f>INDEX('Crosswalk Particulates'!$B:$B,MATCH('2017 EPA Data'!A5557,'Crosswalk Particulates'!$A:$A,0))</f>
        <v>process-other-industry</v>
      </c>
      <c r="G5557" s="39">
        <f>INDEX('Crosswalk Particulates'!$E:$E,MATCH('2017 EPA Data'!$B5557,'Crosswalk Particulates'!$D:$D,0))</f>
        <v>0</v>
      </c>
      <c r="H5557" s="50">
        <f t="shared" si="86"/>
        <v>0</v>
      </c>
    </row>
    <row r="5558" spans="1:8" hidden="1">
      <c r="A5558" s="31" t="s">
        <v>2558</v>
      </c>
      <c r="B5558" s="31" t="s">
        <v>2669</v>
      </c>
      <c r="C5558" s="31" t="s">
        <v>2406</v>
      </c>
      <c r="D5558" s="47">
        <v>3.8999999999999999E-4</v>
      </c>
      <c r="E5558" s="31" t="s">
        <v>2407</v>
      </c>
      <c r="F5558" s="35" t="str">
        <f>INDEX('Crosswalk Particulates'!$B:$B,MATCH('2017 EPA Data'!A5558,'Crosswalk Particulates'!$A:$A,0))</f>
        <v>Commercial Buildings Sector</v>
      </c>
      <c r="G5558" s="39">
        <f>INDEX('Crosswalk Particulates'!$E:$E,MATCH('2017 EPA Data'!$B5558,'Crosswalk Particulates'!$D:$D,0))</f>
        <v>0</v>
      </c>
      <c r="H5558" s="50">
        <f t="shared" si="86"/>
        <v>0</v>
      </c>
    </row>
    <row r="5559" spans="1:8" hidden="1">
      <c r="A5559" s="31" t="s">
        <v>2536</v>
      </c>
      <c r="B5559" s="31" t="s">
        <v>2532</v>
      </c>
      <c r="C5559" s="31" t="s">
        <v>2406</v>
      </c>
      <c r="D5559" s="47">
        <v>3.8200000000000002E-4</v>
      </c>
      <c r="E5559" s="31" t="s">
        <v>2407</v>
      </c>
      <c r="F5559" s="35" t="str">
        <f>INDEX('Crosswalk Particulates'!$B:$B,MATCH('2017 EPA Data'!A5559,'Crosswalk Particulates'!$A:$A,0))</f>
        <v>process-mining-industry</v>
      </c>
      <c r="G5559" s="39">
        <f>INDEX('Crosswalk Particulates'!$E:$E,MATCH('2017 EPA Data'!$B5559,'Crosswalk Particulates'!$D:$D,0))</f>
        <v>0</v>
      </c>
      <c r="H5559" s="50">
        <f t="shared" si="86"/>
        <v>0</v>
      </c>
    </row>
    <row r="5560" spans="1:8" hidden="1">
      <c r="A5560" s="31" t="s">
        <v>2553</v>
      </c>
      <c r="B5560" s="31" t="s">
        <v>2540</v>
      </c>
      <c r="C5560" s="31" t="s">
        <v>2406</v>
      </c>
      <c r="D5560" s="47">
        <v>3.7928597975000003E-4</v>
      </c>
      <c r="E5560" s="31" t="s">
        <v>2407</v>
      </c>
      <c r="F5560" s="35" t="str">
        <f>INDEX('Crosswalk Particulates'!$B:$B,MATCH('2017 EPA Data'!A5560,'Crosswalk Particulates'!$A:$A,0))</f>
        <v>Commercial Buildings Sector</v>
      </c>
      <c r="G5560" s="39">
        <f>INDEX('Crosswalk Particulates'!$E:$E,MATCH('2017 EPA Data'!$B5560,'Crosswalk Particulates'!$D:$D,0))</f>
        <v>0</v>
      </c>
      <c r="H5560" s="50">
        <f t="shared" si="86"/>
        <v>0</v>
      </c>
    </row>
    <row r="5561" spans="1:8" hidden="1">
      <c r="A5561" s="31" t="s">
        <v>2440</v>
      </c>
      <c r="B5561" s="31" t="s">
        <v>2732</v>
      </c>
      <c r="C5561" s="31" t="s">
        <v>2406</v>
      </c>
      <c r="D5561" s="47">
        <v>3.715413100072E-4</v>
      </c>
      <c r="E5561" s="31" t="s">
        <v>2407</v>
      </c>
      <c r="F5561" s="35" t="str">
        <f>INDEX('Crosswalk Particulates'!$B:$B,MATCH('2017 EPA Data'!A5561,'Crosswalk Particulates'!$A:$A,0))</f>
        <v>industry-fuel-natural gas</v>
      </c>
      <c r="G5561" s="39">
        <f>INDEX('Crosswalk Particulates'!$E:$E,MATCH('2017 EPA Data'!$B5561,'Crosswalk Particulates'!$D:$D,0))</f>
        <v>0</v>
      </c>
      <c r="H5561" s="50">
        <f t="shared" si="86"/>
        <v>0</v>
      </c>
    </row>
    <row r="5562" spans="1:8" hidden="1">
      <c r="A5562" s="31" t="s">
        <v>2408</v>
      </c>
      <c r="B5562" s="31" t="s">
        <v>2694</v>
      </c>
      <c r="C5562" s="31" t="s">
        <v>2406</v>
      </c>
      <c r="D5562" s="47">
        <v>3.5026499999999999E-4</v>
      </c>
      <c r="E5562" s="31" t="s">
        <v>2407</v>
      </c>
      <c r="F5562" s="35" t="str">
        <f>INDEX('Crosswalk Particulates'!$B:$B,MATCH('2017 EPA Data'!A5562,'Crosswalk Particulates'!$A:$A,0))</f>
        <v>process-other-industry</v>
      </c>
      <c r="G5562" s="39">
        <f>INDEX('Crosswalk Particulates'!$E:$E,MATCH('2017 EPA Data'!$B5562,'Crosswalk Particulates'!$D:$D,0))</f>
        <v>0</v>
      </c>
      <c r="H5562" s="50">
        <f t="shared" si="86"/>
        <v>0</v>
      </c>
    </row>
    <row r="5563" spans="1:8" hidden="1">
      <c r="A5563" s="31" t="s">
        <v>2612</v>
      </c>
      <c r="B5563" s="31" t="s">
        <v>2584</v>
      </c>
      <c r="C5563" s="31" t="s">
        <v>2406</v>
      </c>
      <c r="D5563" s="47">
        <v>3.0710278820000002E-4</v>
      </c>
      <c r="E5563" s="31" t="s">
        <v>2407</v>
      </c>
      <c r="F5563" s="35" t="str">
        <f>INDEX('Crosswalk Particulates'!$B:$B,MATCH('2017 EPA Data'!A5563,'Crosswalk Particulates'!$A:$A,0))</f>
        <v>Residential Buildings Sector</v>
      </c>
      <c r="G5563" s="39">
        <f>INDEX('Crosswalk Particulates'!$E:$E,MATCH('2017 EPA Data'!$B5563,'Crosswalk Particulates'!$D:$D,0))</f>
        <v>0</v>
      </c>
      <c r="H5563" s="50">
        <f t="shared" si="86"/>
        <v>0</v>
      </c>
    </row>
    <row r="5564" spans="1:8" hidden="1">
      <c r="A5564" s="31" t="s">
        <v>2442</v>
      </c>
      <c r="B5564" s="31" t="s">
        <v>2525</v>
      </c>
      <c r="C5564" s="31" t="s">
        <v>2406</v>
      </c>
      <c r="D5564" s="47">
        <v>2.9999999999999997E-4</v>
      </c>
      <c r="E5564" s="31" t="s">
        <v>2407</v>
      </c>
      <c r="F5564" s="35" t="str">
        <f>INDEX('Crosswalk Particulates'!$B:$B,MATCH('2017 EPA Data'!A5564,'Crosswalk Particulates'!$A:$A,0))</f>
        <v>process-other-industry</v>
      </c>
      <c r="G5564" s="39">
        <f>INDEX('Crosswalk Particulates'!$E:$E,MATCH('2017 EPA Data'!$B5564,'Crosswalk Particulates'!$D:$D,0))</f>
        <v>0</v>
      </c>
      <c r="H5564" s="50">
        <f t="shared" si="86"/>
        <v>0</v>
      </c>
    </row>
    <row r="5565" spans="1:8" hidden="1">
      <c r="A5565" s="31" t="s">
        <v>2473</v>
      </c>
      <c r="B5565" s="31" t="s">
        <v>2765</v>
      </c>
      <c r="C5565" s="31" t="s">
        <v>2406</v>
      </c>
      <c r="D5565" s="47">
        <v>2.9350307540000002E-4</v>
      </c>
      <c r="E5565" s="31" t="s">
        <v>2407</v>
      </c>
      <c r="F5565" s="35" t="str">
        <f>INDEX('Crosswalk Particulates'!$B:$B,MATCH('2017 EPA Data'!A5565,'Crosswalk Particulates'!$A:$A,0))</f>
        <v>Electricity Sector</v>
      </c>
      <c r="G5565" s="39">
        <f>INDEX('Crosswalk Particulates'!$E:$E,MATCH('2017 EPA Data'!$B5565,'Crosswalk Particulates'!$D:$D,0))</f>
        <v>0</v>
      </c>
      <c r="H5565" s="50">
        <f t="shared" si="86"/>
        <v>0</v>
      </c>
    </row>
    <row r="5566" spans="1:8" hidden="1">
      <c r="A5566" s="31" t="s">
        <v>2470</v>
      </c>
      <c r="B5566" s="31" t="s">
        <v>2750</v>
      </c>
      <c r="C5566" s="31" t="s">
        <v>2406</v>
      </c>
      <c r="D5566" s="47">
        <v>2.832E-4</v>
      </c>
      <c r="E5566" s="31" t="s">
        <v>2407</v>
      </c>
      <c r="F5566" s="35" t="str">
        <f>INDEX('Crosswalk Particulates'!$B:$B,MATCH('2017 EPA Data'!A5566,'Crosswalk Particulates'!$A:$A,0))</f>
        <v>Electricity Sector</v>
      </c>
      <c r="G5566" s="39">
        <f>INDEX('Crosswalk Particulates'!$E:$E,MATCH('2017 EPA Data'!$B5566,'Crosswalk Particulates'!$D:$D,0))</f>
        <v>0</v>
      </c>
      <c r="H5566" s="50">
        <f t="shared" si="86"/>
        <v>0</v>
      </c>
    </row>
    <row r="5567" spans="1:8" hidden="1">
      <c r="A5567" s="31" t="s">
        <v>2435</v>
      </c>
      <c r="B5567" s="31" t="s">
        <v>2575</v>
      </c>
      <c r="C5567" s="31" t="s">
        <v>2406</v>
      </c>
      <c r="D5567" s="47">
        <v>2.7940000000000002E-4</v>
      </c>
      <c r="E5567" s="31" t="s">
        <v>2407</v>
      </c>
      <c r="F5567" s="35" t="str">
        <f>INDEX('Crosswalk Particulates'!$B:$B,MATCH('2017 EPA Data'!A5567,'Crosswalk Particulates'!$A:$A,0))</f>
        <v>process-other-industry</v>
      </c>
      <c r="G5567" s="39">
        <f>INDEX('Crosswalk Particulates'!$E:$E,MATCH('2017 EPA Data'!$B5567,'Crosswalk Particulates'!$D:$D,0))</f>
        <v>0</v>
      </c>
      <c r="H5567" s="50">
        <f t="shared" si="86"/>
        <v>0</v>
      </c>
    </row>
    <row r="5568" spans="1:8" hidden="1">
      <c r="A5568" s="31" t="s">
        <v>2436</v>
      </c>
      <c r="B5568" s="31" t="s">
        <v>2702</v>
      </c>
      <c r="C5568" s="31" t="s">
        <v>2406</v>
      </c>
      <c r="D5568" s="47">
        <v>2.7E-4</v>
      </c>
      <c r="E5568" s="31" t="s">
        <v>2407</v>
      </c>
      <c r="F5568" s="35" t="str">
        <f>INDEX('Crosswalk Particulates'!$B:$B,MATCH('2017 EPA Data'!A5568,'Crosswalk Particulates'!$A:$A,0))</f>
        <v>process-other-industry</v>
      </c>
      <c r="G5568" s="39">
        <f>INDEX('Crosswalk Particulates'!$E:$E,MATCH('2017 EPA Data'!$B5568,'Crosswalk Particulates'!$D:$D,0))</f>
        <v>0</v>
      </c>
      <c r="H5568" s="50">
        <f t="shared" si="86"/>
        <v>0</v>
      </c>
    </row>
    <row r="5569" spans="1:8" hidden="1">
      <c r="A5569" s="31" t="s">
        <v>2435</v>
      </c>
      <c r="B5569" s="31" t="s">
        <v>2640</v>
      </c>
      <c r="C5569" s="31" t="s">
        <v>2406</v>
      </c>
      <c r="D5569" s="47">
        <v>2.5399999999999999E-4</v>
      </c>
      <c r="E5569" s="31" t="s">
        <v>2407</v>
      </c>
      <c r="F5569" s="35" t="str">
        <f>INDEX('Crosswalk Particulates'!$B:$B,MATCH('2017 EPA Data'!A5569,'Crosswalk Particulates'!$A:$A,0))</f>
        <v>process-other-industry</v>
      </c>
      <c r="G5569" s="39">
        <f>INDEX('Crosswalk Particulates'!$E:$E,MATCH('2017 EPA Data'!$B5569,'Crosswalk Particulates'!$D:$D,0))</f>
        <v>0</v>
      </c>
      <c r="H5569" s="50">
        <f t="shared" si="86"/>
        <v>0</v>
      </c>
    </row>
    <row r="5570" spans="1:8" hidden="1">
      <c r="A5570" s="31" t="s">
        <v>2442</v>
      </c>
      <c r="B5570" s="31" t="s">
        <v>2552</v>
      </c>
      <c r="C5570" s="31" t="s">
        <v>2406</v>
      </c>
      <c r="D5570" s="47">
        <v>2.4798000000000002E-4</v>
      </c>
      <c r="E5570" s="31" t="s">
        <v>2407</v>
      </c>
      <c r="F5570" s="35" t="str">
        <f>INDEX('Crosswalk Particulates'!$B:$B,MATCH('2017 EPA Data'!A5570,'Crosswalk Particulates'!$A:$A,0))</f>
        <v>process-other-industry</v>
      </c>
      <c r="G5570" s="39">
        <f>INDEX('Crosswalk Particulates'!$E:$E,MATCH('2017 EPA Data'!$B5570,'Crosswalk Particulates'!$D:$D,0))</f>
        <v>0</v>
      </c>
      <c r="H5570" s="50">
        <f t="shared" si="86"/>
        <v>0</v>
      </c>
    </row>
    <row r="5571" spans="1:8" hidden="1">
      <c r="A5571" s="31" t="s">
        <v>2497</v>
      </c>
      <c r="B5571" s="31" t="s">
        <v>2542</v>
      </c>
      <c r="C5571" s="31" t="s">
        <v>2406</v>
      </c>
      <c r="D5571" s="47">
        <v>2.4022E-4</v>
      </c>
      <c r="E5571" s="31" t="s">
        <v>2407</v>
      </c>
      <c r="F5571" s="35" t="str">
        <f>INDEX('Crosswalk Particulates'!$B:$B,MATCH('2017 EPA Data'!A5571,'Crosswalk Particulates'!$A:$A,0))</f>
        <v>Electricity Sector</v>
      </c>
      <c r="G5571" s="39">
        <f>INDEX('Crosswalk Particulates'!$E:$E,MATCH('2017 EPA Data'!$B5571,'Crosswalk Particulates'!$D:$D,0))</f>
        <v>0</v>
      </c>
      <c r="H5571" s="50">
        <f t="shared" si="86"/>
        <v>0</v>
      </c>
    </row>
    <row r="5572" spans="1:8" hidden="1">
      <c r="A5572" s="31" t="s">
        <v>2491</v>
      </c>
      <c r="B5572" s="31" t="s">
        <v>2619</v>
      </c>
      <c r="C5572" s="31" t="s">
        <v>2406</v>
      </c>
      <c r="D5572" s="47">
        <v>2.4000000000000001E-4</v>
      </c>
      <c r="E5572" s="31" t="s">
        <v>2407</v>
      </c>
      <c r="F5572" s="35" t="str">
        <f>INDEX('Crosswalk Particulates'!$B:$B,MATCH('2017 EPA Data'!A5572,'Crosswalk Particulates'!$A:$A,0))</f>
        <v>process-other-industry</v>
      </c>
      <c r="G5572" s="39">
        <f>INDEX('Crosswalk Particulates'!$E:$E,MATCH('2017 EPA Data'!$B5572,'Crosswalk Particulates'!$D:$D,0))</f>
        <v>0</v>
      </c>
      <c r="H5572" s="50">
        <f t="shared" ref="H5572:H5635" si="87">IF(E5572="TON",D5572/metricton_to_shortton,0)*10^6</f>
        <v>0</v>
      </c>
    </row>
    <row r="5573" spans="1:8" hidden="1">
      <c r="A5573" s="31" t="s">
        <v>2444</v>
      </c>
      <c r="B5573" s="31" t="s">
        <v>2503</v>
      </c>
      <c r="C5573" s="31" t="s">
        <v>2406</v>
      </c>
      <c r="D5573" s="47">
        <v>2.3712000000000001E-4</v>
      </c>
      <c r="E5573" s="31" t="s">
        <v>2407</v>
      </c>
      <c r="F5573" s="35" t="str">
        <f>INDEX('Crosswalk Particulates'!$B:$B,MATCH('2017 EPA Data'!A5573,'Crosswalk Particulates'!$A:$A,0))</f>
        <v>process-other-industry</v>
      </c>
      <c r="G5573" s="39">
        <f>INDEX('Crosswalk Particulates'!$E:$E,MATCH('2017 EPA Data'!$B5573,'Crosswalk Particulates'!$D:$D,0))</f>
        <v>0</v>
      </c>
      <c r="H5573" s="50">
        <f t="shared" si="87"/>
        <v>0</v>
      </c>
    </row>
    <row r="5574" spans="1:8" hidden="1">
      <c r="A5574" s="31" t="s">
        <v>2484</v>
      </c>
      <c r="B5574" s="31" t="s">
        <v>2529</v>
      </c>
      <c r="C5574" s="31" t="s">
        <v>2406</v>
      </c>
      <c r="D5574" s="47">
        <v>2.2661E-4</v>
      </c>
      <c r="E5574" s="31" t="s">
        <v>2407</v>
      </c>
      <c r="F5574" s="35" t="str">
        <f>INDEX('Crosswalk Particulates'!$B:$B,MATCH('2017 EPA Data'!A5574,'Crosswalk Particulates'!$A:$A,0))</f>
        <v>process-other-industry</v>
      </c>
      <c r="G5574" s="39">
        <f>INDEX('Crosswalk Particulates'!$E:$E,MATCH('2017 EPA Data'!$B5574,'Crosswalk Particulates'!$D:$D,0))</f>
        <v>0</v>
      </c>
      <c r="H5574" s="50">
        <f t="shared" si="87"/>
        <v>0</v>
      </c>
    </row>
    <row r="5575" spans="1:8" hidden="1">
      <c r="A5575" s="31" t="s">
        <v>2489</v>
      </c>
      <c r="B5575" s="31" t="s">
        <v>2602</v>
      </c>
      <c r="C5575" s="31" t="s">
        <v>2406</v>
      </c>
      <c r="D5575" s="47">
        <v>2.0502572000000001E-4</v>
      </c>
      <c r="E5575" s="31" t="s">
        <v>2407</v>
      </c>
      <c r="F5575" s="35" t="str">
        <f>INDEX('Crosswalk Particulates'!$B:$B,MATCH('2017 EPA Data'!A5575,'Crosswalk Particulates'!$A:$A,0))</f>
        <v>industry-fuel-biomass</v>
      </c>
      <c r="G5575" s="39">
        <f>INDEX('Crosswalk Particulates'!$E:$E,MATCH('2017 EPA Data'!$B5575,'Crosswalk Particulates'!$D:$D,0))</f>
        <v>0</v>
      </c>
      <c r="H5575" s="50">
        <f t="shared" si="87"/>
        <v>0</v>
      </c>
    </row>
    <row r="5576" spans="1:8" hidden="1">
      <c r="A5576" s="31" t="s">
        <v>2467</v>
      </c>
      <c r="B5576" s="31" t="s">
        <v>2540</v>
      </c>
      <c r="C5576" s="31" t="s">
        <v>2406</v>
      </c>
      <c r="D5576" s="47">
        <v>2.0378599999999999E-4</v>
      </c>
      <c r="E5576" s="31" t="s">
        <v>2407</v>
      </c>
      <c r="F5576" s="35" t="str">
        <f>INDEX('Crosswalk Particulates'!$B:$B,MATCH('2017 EPA Data'!A5576,'Crosswalk Particulates'!$A:$A,0))</f>
        <v>process-chemicals-industry</v>
      </c>
      <c r="G5576" s="39">
        <f>INDEX('Crosswalk Particulates'!$E:$E,MATCH('2017 EPA Data'!$B5576,'Crosswalk Particulates'!$D:$D,0))</f>
        <v>0</v>
      </c>
      <c r="H5576" s="50">
        <f t="shared" si="87"/>
        <v>0</v>
      </c>
    </row>
    <row r="5577" spans="1:8" hidden="1">
      <c r="A5577" s="31" t="s">
        <v>2435</v>
      </c>
      <c r="B5577" s="31" t="s">
        <v>2615</v>
      </c>
      <c r="C5577" s="31" t="s">
        <v>2406</v>
      </c>
      <c r="D5577" s="47">
        <v>2.0320000000000001E-4</v>
      </c>
      <c r="E5577" s="31" t="s">
        <v>2407</v>
      </c>
      <c r="F5577" s="35" t="str">
        <f>INDEX('Crosswalk Particulates'!$B:$B,MATCH('2017 EPA Data'!A5577,'Crosswalk Particulates'!$A:$A,0))</f>
        <v>process-other-industry</v>
      </c>
      <c r="G5577" s="39">
        <f>INDEX('Crosswalk Particulates'!$E:$E,MATCH('2017 EPA Data'!$B5577,'Crosswalk Particulates'!$D:$D,0))</f>
        <v>0</v>
      </c>
      <c r="H5577" s="50">
        <f t="shared" si="87"/>
        <v>0</v>
      </c>
    </row>
    <row r="5578" spans="1:8" hidden="1">
      <c r="A5578" s="31" t="s">
        <v>2442</v>
      </c>
      <c r="B5578" s="31" t="s">
        <v>2564</v>
      </c>
      <c r="C5578" s="31" t="s">
        <v>2406</v>
      </c>
      <c r="D5578" s="47">
        <v>2.0000000000000001E-4</v>
      </c>
      <c r="E5578" s="31" t="s">
        <v>2407</v>
      </c>
      <c r="F5578" s="35" t="str">
        <f>INDEX('Crosswalk Particulates'!$B:$B,MATCH('2017 EPA Data'!A5578,'Crosswalk Particulates'!$A:$A,0))</f>
        <v>process-other-industry</v>
      </c>
      <c r="G5578" s="39">
        <f>INDEX('Crosswalk Particulates'!$E:$E,MATCH('2017 EPA Data'!$B5578,'Crosswalk Particulates'!$D:$D,0))</f>
        <v>0</v>
      </c>
      <c r="H5578" s="50">
        <f t="shared" si="87"/>
        <v>0</v>
      </c>
    </row>
    <row r="5579" spans="1:8" hidden="1">
      <c r="A5579" s="31" t="s">
        <v>2612</v>
      </c>
      <c r="B5579" s="31" t="s">
        <v>2645</v>
      </c>
      <c r="C5579" s="31" t="s">
        <v>2406</v>
      </c>
      <c r="D5579" s="47">
        <v>1.982294526E-4</v>
      </c>
      <c r="E5579" s="31" t="s">
        <v>2407</v>
      </c>
      <c r="F5579" s="35" t="str">
        <f>INDEX('Crosswalk Particulates'!$B:$B,MATCH('2017 EPA Data'!A5579,'Crosswalk Particulates'!$A:$A,0))</f>
        <v>Residential Buildings Sector</v>
      </c>
      <c r="G5579" s="39">
        <f>INDEX('Crosswalk Particulates'!$E:$E,MATCH('2017 EPA Data'!$B5579,'Crosswalk Particulates'!$D:$D,0))</f>
        <v>0</v>
      </c>
      <c r="H5579" s="50">
        <f t="shared" si="87"/>
        <v>0</v>
      </c>
    </row>
    <row r="5580" spans="1:8" hidden="1">
      <c r="A5580" s="31" t="s">
        <v>2521</v>
      </c>
      <c r="B5580" s="31" t="s">
        <v>2543</v>
      </c>
      <c r="C5580" s="31" t="s">
        <v>2406</v>
      </c>
      <c r="D5580" s="47">
        <v>1.9411999999999999E-4</v>
      </c>
      <c r="E5580" s="31" t="s">
        <v>2407</v>
      </c>
      <c r="F5580" s="35" t="str">
        <f>INDEX('Crosswalk Particulates'!$B:$B,MATCH('2017 EPA Data'!A5580,'Crosswalk Particulates'!$A:$A,0))</f>
        <v>industry-fuel-other</v>
      </c>
      <c r="G5580" s="39">
        <f>INDEX('Crosswalk Particulates'!$E:$E,MATCH('2017 EPA Data'!$B5580,'Crosswalk Particulates'!$D:$D,0))</f>
        <v>0</v>
      </c>
      <c r="H5580" s="50">
        <f t="shared" si="87"/>
        <v>0</v>
      </c>
    </row>
    <row r="5581" spans="1:8" hidden="1">
      <c r="A5581" s="31" t="s">
        <v>2435</v>
      </c>
      <c r="B5581" s="31" t="s">
        <v>2629</v>
      </c>
      <c r="C5581" s="31" t="s">
        <v>2406</v>
      </c>
      <c r="D5581" s="47">
        <v>1.91733E-4</v>
      </c>
      <c r="E5581" s="31" t="s">
        <v>2407</v>
      </c>
      <c r="F5581" s="35" t="str">
        <f>INDEX('Crosswalk Particulates'!$B:$B,MATCH('2017 EPA Data'!A5581,'Crosswalk Particulates'!$A:$A,0))</f>
        <v>process-other-industry</v>
      </c>
      <c r="G5581" s="39">
        <f>INDEX('Crosswalk Particulates'!$E:$E,MATCH('2017 EPA Data'!$B5581,'Crosswalk Particulates'!$D:$D,0))</f>
        <v>0</v>
      </c>
      <c r="H5581" s="50">
        <f t="shared" si="87"/>
        <v>0</v>
      </c>
    </row>
    <row r="5582" spans="1:8" hidden="1">
      <c r="A5582" s="31" t="s">
        <v>2436</v>
      </c>
      <c r="B5582" s="31" t="s">
        <v>2670</v>
      </c>
      <c r="C5582" s="31" t="s">
        <v>2406</v>
      </c>
      <c r="D5582" s="47">
        <v>1.6108E-4</v>
      </c>
      <c r="E5582" s="31" t="s">
        <v>2407</v>
      </c>
      <c r="F5582" s="35" t="str">
        <f>INDEX('Crosswalk Particulates'!$B:$B,MATCH('2017 EPA Data'!A5582,'Crosswalk Particulates'!$A:$A,0))</f>
        <v>process-other-industry</v>
      </c>
      <c r="G5582" s="39">
        <f>INDEX('Crosswalk Particulates'!$E:$E,MATCH('2017 EPA Data'!$B5582,'Crosswalk Particulates'!$D:$D,0))</f>
        <v>0</v>
      </c>
      <c r="H5582" s="50">
        <f t="shared" si="87"/>
        <v>0</v>
      </c>
    </row>
    <row r="5583" spans="1:8" hidden="1">
      <c r="A5583" s="31" t="s">
        <v>2554</v>
      </c>
      <c r="B5583" s="31" t="s">
        <v>2763</v>
      </c>
      <c r="C5583" s="31" t="s">
        <v>2406</v>
      </c>
      <c r="D5583" s="47">
        <v>1.5687714858000001E-4</v>
      </c>
      <c r="E5583" s="31" t="s">
        <v>2407</v>
      </c>
      <c r="F5583" s="35" t="str">
        <f>INDEX('Crosswalk Particulates'!$B:$B,MATCH('2017 EPA Data'!A5583,'Crosswalk Particulates'!$A:$A,0))</f>
        <v>Commercial Buildings Sector</v>
      </c>
      <c r="G5583" s="39">
        <f>INDEX('Crosswalk Particulates'!$E:$E,MATCH('2017 EPA Data'!$B5583,'Crosswalk Particulates'!$D:$D,0))</f>
        <v>0</v>
      </c>
      <c r="H5583" s="50">
        <f t="shared" si="87"/>
        <v>0</v>
      </c>
    </row>
    <row r="5584" spans="1:8" hidden="1">
      <c r="A5584" s="31" t="s">
        <v>2612</v>
      </c>
      <c r="B5584" s="31" t="s">
        <v>2517</v>
      </c>
      <c r="C5584" s="31" t="s">
        <v>2406</v>
      </c>
      <c r="D5584" s="47">
        <v>1.5054058300000001E-4</v>
      </c>
      <c r="E5584" s="31" t="s">
        <v>2407</v>
      </c>
      <c r="F5584" s="35" t="str">
        <f>INDEX('Crosswalk Particulates'!$B:$B,MATCH('2017 EPA Data'!A5584,'Crosswalk Particulates'!$A:$A,0))</f>
        <v>Residential Buildings Sector</v>
      </c>
      <c r="G5584" s="39">
        <f>INDEX('Crosswalk Particulates'!$E:$E,MATCH('2017 EPA Data'!$B5584,'Crosswalk Particulates'!$D:$D,0))</f>
        <v>0</v>
      </c>
      <c r="H5584" s="50">
        <f t="shared" si="87"/>
        <v>0</v>
      </c>
    </row>
    <row r="5585" spans="1:8" hidden="1">
      <c r="A5585" s="31" t="s">
        <v>2558</v>
      </c>
      <c r="B5585" s="31" t="s">
        <v>2650</v>
      </c>
      <c r="C5585" s="31" t="s">
        <v>2406</v>
      </c>
      <c r="D5585" s="47">
        <v>1.4999999999999999E-4</v>
      </c>
      <c r="E5585" s="31" t="s">
        <v>2407</v>
      </c>
      <c r="F5585" s="35" t="str">
        <f>INDEX('Crosswalk Particulates'!$B:$B,MATCH('2017 EPA Data'!A5585,'Crosswalk Particulates'!$A:$A,0))</f>
        <v>Commercial Buildings Sector</v>
      </c>
      <c r="G5585" s="39">
        <f>INDEX('Crosswalk Particulates'!$E:$E,MATCH('2017 EPA Data'!$B5585,'Crosswalk Particulates'!$D:$D,0))</f>
        <v>0</v>
      </c>
      <c r="H5585" s="50">
        <f t="shared" si="87"/>
        <v>0</v>
      </c>
    </row>
    <row r="5586" spans="1:8" hidden="1">
      <c r="A5586" s="31" t="s">
        <v>2444</v>
      </c>
      <c r="B5586" s="31" t="s">
        <v>2510</v>
      </c>
      <c r="C5586" s="31" t="s">
        <v>2406</v>
      </c>
      <c r="D5586" s="47">
        <v>1.4592000000000001E-4</v>
      </c>
      <c r="E5586" s="31" t="s">
        <v>2407</v>
      </c>
      <c r="F5586" s="35" t="str">
        <f>INDEX('Crosswalk Particulates'!$B:$B,MATCH('2017 EPA Data'!A5586,'Crosswalk Particulates'!$A:$A,0))</f>
        <v>process-other-industry</v>
      </c>
      <c r="G5586" s="39">
        <f>INDEX('Crosswalk Particulates'!$E:$E,MATCH('2017 EPA Data'!$B5586,'Crosswalk Particulates'!$D:$D,0))</f>
        <v>0</v>
      </c>
      <c r="H5586" s="50">
        <f t="shared" si="87"/>
        <v>0</v>
      </c>
    </row>
    <row r="5587" spans="1:8" hidden="1">
      <c r="A5587" s="31" t="s">
        <v>2435</v>
      </c>
      <c r="B5587" s="31" t="s">
        <v>2597</v>
      </c>
      <c r="C5587" s="31" t="s">
        <v>2406</v>
      </c>
      <c r="D5587" s="47">
        <v>1.398308E-4</v>
      </c>
      <c r="E5587" s="31" t="s">
        <v>2407</v>
      </c>
      <c r="F5587" s="35" t="str">
        <f>INDEX('Crosswalk Particulates'!$B:$B,MATCH('2017 EPA Data'!A5587,'Crosswalk Particulates'!$A:$A,0))</f>
        <v>process-other-industry</v>
      </c>
      <c r="G5587" s="39">
        <f>INDEX('Crosswalk Particulates'!$E:$E,MATCH('2017 EPA Data'!$B5587,'Crosswalk Particulates'!$D:$D,0))</f>
        <v>0</v>
      </c>
      <c r="H5587" s="50">
        <f t="shared" si="87"/>
        <v>0</v>
      </c>
    </row>
    <row r="5588" spans="1:8" hidden="1">
      <c r="A5588" s="31" t="s">
        <v>2444</v>
      </c>
      <c r="B5588" s="31" t="s">
        <v>2545</v>
      </c>
      <c r="C5588" s="31" t="s">
        <v>2406</v>
      </c>
      <c r="D5588" s="47">
        <v>1.3679999999999999E-4</v>
      </c>
      <c r="E5588" s="31" t="s">
        <v>2407</v>
      </c>
      <c r="F5588" s="35" t="str">
        <f>INDEX('Crosswalk Particulates'!$B:$B,MATCH('2017 EPA Data'!A5588,'Crosswalk Particulates'!$A:$A,0))</f>
        <v>process-other-industry</v>
      </c>
      <c r="G5588" s="39">
        <f>INDEX('Crosswalk Particulates'!$E:$E,MATCH('2017 EPA Data'!$B5588,'Crosswalk Particulates'!$D:$D,0))</f>
        <v>0</v>
      </c>
      <c r="H5588" s="50">
        <f t="shared" si="87"/>
        <v>0</v>
      </c>
    </row>
    <row r="5589" spans="1:8" hidden="1">
      <c r="A5589" s="31" t="s">
        <v>2612</v>
      </c>
      <c r="B5589" s="31" t="s">
        <v>2526</v>
      </c>
      <c r="C5589" s="31" t="s">
        <v>2406</v>
      </c>
      <c r="D5589" s="47">
        <v>1.2645408940000001E-4</v>
      </c>
      <c r="E5589" s="31" t="s">
        <v>2407</v>
      </c>
      <c r="F5589" s="35" t="str">
        <f>INDEX('Crosswalk Particulates'!$B:$B,MATCH('2017 EPA Data'!A5589,'Crosswalk Particulates'!$A:$A,0))</f>
        <v>Residential Buildings Sector</v>
      </c>
      <c r="G5589" s="39">
        <f>INDEX('Crosswalk Particulates'!$E:$E,MATCH('2017 EPA Data'!$B5589,'Crosswalk Particulates'!$D:$D,0))</f>
        <v>0</v>
      </c>
      <c r="H5589" s="50">
        <f t="shared" si="87"/>
        <v>0</v>
      </c>
    </row>
    <row r="5590" spans="1:8" hidden="1">
      <c r="A5590" s="31" t="s">
        <v>2491</v>
      </c>
      <c r="B5590" s="31" t="s">
        <v>2524</v>
      </c>
      <c r="C5590" s="31" t="s">
        <v>2406</v>
      </c>
      <c r="D5590" s="47">
        <v>1.125806E-4</v>
      </c>
      <c r="E5590" s="31" t="s">
        <v>2407</v>
      </c>
      <c r="F5590" s="35" t="str">
        <f>INDEX('Crosswalk Particulates'!$B:$B,MATCH('2017 EPA Data'!A5590,'Crosswalk Particulates'!$A:$A,0))</f>
        <v>process-other-industry</v>
      </c>
      <c r="G5590" s="39">
        <f>INDEX('Crosswalk Particulates'!$E:$E,MATCH('2017 EPA Data'!$B5590,'Crosswalk Particulates'!$D:$D,0))</f>
        <v>0</v>
      </c>
      <c r="H5590" s="50">
        <f t="shared" si="87"/>
        <v>0</v>
      </c>
    </row>
    <row r="5591" spans="1:8" hidden="1">
      <c r="A5591" s="31" t="s">
        <v>2536</v>
      </c>
      <c r="B5591" s="31" t="s">
        <v>2557</v>
      </c>
      <c r="C5591" s="31" t="s">
        <v>2406</v>
      </c>
      <c r="D5591" s="47">
        <v>1.0473597999999999E-4</v>
      </c>
      <c r="E5591" s="31" t="s">
        <v>2407</v>
      </c>
      <c r="F5591" s="35" t="str">
        <f>INDEX('Crosswalk Particulates'!$B:$B,MATCH('2017 EPA Data'!A5591,'Crosswalk Particulates'!$A:$A,0))</f>
        <v>process-mining-industry</v>
      </c>
      <c r="G5591" s="39">
        <f>INDEX('Crosswalk Particulates'!$E:$E,MATCH('2017 EPA Data'!$B5591,'Crosswalk Particulates'!$D:$D,0))</f>
        <v>0</v>
      </c>
      <c r="H5591" s="50">
        <f t="shared" si="87"/>
        <v>0</v>
      </c>
    </row>
    <row r="5592" spans="1:8" hidden="1">
      <c r="A5592" s="31" t="s">
        <v>2408</v>
      </c>
      <c r="B5592" s="31" t="s">
        <v>2717</v>
      </c>
      <c r="C5592" s="31" t="s">
        <v>2406</v>
      </c>
      <c r="D5592" s="47">
        <v>1E-4</v>
      </c>
      <c r="E5592" s="31" t="s">
        <v>2407</v>
      </c>
      <c r="F5592" s="35" t="str">
        <f>INDEX('Crosswalk Particulates'!$B:$B,MATCH('2017 EPA Data'!A5592,'Crosswalk Particulates'!$A:$A,0))</f>
        <v>process-other-industry</v>
      </c>
      <c r="G5592" s="39">
        <f>INDEX('Crosswalk Particulates'!$E:$E,MATCH('2017 EPA Data'!$B5592,'Crosswalk Particulates'!$D:$D,0))</f>
        <v>0</v>
      </c>
      <c r="H5592" s="50">
        <f t="shared" si="87"/>
        <v>0</v>
      </c>
    </row>
    <row r="5593" spans="1:8" hidden="1">
      <c r="A5593" s="31" t="s">
        <v>2436</v>
      </c>
      <c r="B5593" s="31" t="s">
        <v>2683</v>
      </c>
      <c r="C5593" s="31" t="s">
        <v>2406</v>
      </c>
      <c r="D5593" s="47">
        <v>1E-4</v>
      </c>
      <c r="E5593" s="31" t="s">
        <v>2407</v>
      </c>
      <c r="F5593" s="35" t="str">
        <f>INDEX('Crosswalk Particulates'!$B:$B,MATCH('2017 EPA Data'!A5593,'Crosswalk Particulates'!$A:$A,0))</f>
        <v>process-other-industry</v>
      </c>
      <c r="G5593" s="39">
        <f>INDEX('Crosswalk Particulates'!$E:$E,MATCH('2017 EPA Data'!$B5593,'Crosswalk Particulates'!$D:$D,0))</f>
        <v>0</v>
      </c>
      <c r="H5593" s="50">
        <f t="shared" si="87"/>
        <v>0</v>
      </c>
    </row>
    <row r="5594" spans="1:8" hidden="1">
      <c r="A5594" s="31" t="s">
        <v>2440</v>
      </c>
      <c r="B5594" s="31" t="s">
        <v>2626</v>
      </c>
      <c r="C5594" s="31" t="s">
        <v>2406</v>
      </c>
      <c r="D5594" s="47">
        <v>9.9172619999999994E-5</v>
      </c>
      <c r="E5594" s="31" t="s">
        <v>2407</v>
      </c>
      <c r="F5594" s="35" t="str">
        <f>INDEX('Crosswalk Particulates'!$B:$B,MATCH('2017 EPA Data'!A5594,'Crosswalk Particulates'!$A:$A,0))</f>
        <v>industry-fuel-natural gas</v>
      </c>
      <c r="G5594" s="39">
        <f>INDEX('Crosswalk Particulates'!$E:$E,MATCH('2017 EPA Data'!$B5594,'Crosswalk Particulates'!$D:$D,0))</f>
        <v>0</v>
      </c>
      <c r="H5594" s="50">
        <f t="shared" si="87"/>
        <v>0</v>
      </c>
    </row>
    <row r="5595" spans="1:8" hidden="1">
      <c r="A5595" s="31" t="s">
        <v>2452</v>
      </c>
      <c r="B5595" s="31" t="s">
        <v>2621</v>
      </c>
      <c r="D5595" s="47">
        <v>9.5199999999999997E-5</v>
      </c>
      <c r="E5595" s="31" t="s">
        <v>2411</v>
      </c>
      <c r="F5595" s="35" t="str">
        <f>INDEX('Crosswalk Particulates'!$B:$B,MATCH('2017 EPA Data'!A5595,'Crosswalk Particulates'!$A:$A,0))</f>
        <v>Other-EPA</v>
      </c>
      <c r="G5595" s="39">
        <f>INDEX('Crosswalk Particulates'!$E:$E,MATCH('2017 EPA Data'!$B5595,'Crosswalk Particulates'!$D:$D,0))</f>
        <v>0</v>
      </c>
      <c r="H5595" s="50">
        <f t="shared" si="87"/>
        <v>86.364089956545811</v>
      </c>
    </row>
    <row r="5596" spans="1:8" hidden="1">
      <c r="A5596" s="31" t="s">
        <v>2497</v>
      </c>
      <c r="B5596" s="31" t="s">
        <v>2747</v>
      </c>
      <c r="C5596" s="31" t="s">
        <v>2406</v>
      </c>
      <c r="D5596" s="47">
        <v>9.2839999999999999E-5</v>
      </c>
      <c r="E5596" s="31" t="s">
        <v>2407</v>
      </c>
      <c r="F5596" s="35" t="str">
        <f>INDEX('Crosswalk Particulates'!$B:$B,MATCH('2017 EPA Data'!A5596,'Crosswalk Particulates'!$A:$A,0))</f>
        <v>Electricity Sector</v>
      </c>
      <c r="G5596" s="39">
        <f>INDEX('Crosswalk Particulates'!$E:$E,MATCH('2017 EPA Data'!$B5596,'Crosswalk Particulates'!$D:$D,0))</f>
        <v>0</v>
      </c>
      <c r="H5596" s="50">
        <f t="shared" si="87"/>
        <v>0</v>
      </c>
    </row>
    <row r="5597" spans="1:8" hidden="1">
      <c r="A5597" s="31" t="s">
        <v>2507</v>
      </c>
      <c r="B5597" s="31" t="s">
        <v>2617</v>
      </c>
      <c r="C5597" s="31" t="s">
        <v>2406</v>
      </c>
      <c r="D5597" s="47">
        <v>9.0199999999999997E-5</v>
      </c>
      <c r="E5597" s="31" t="s">
        <v>2407</v>
      </c>
      <c r="F5597" s="35" t="str">
        <f>INDEX('Crosswalk Particulates'!$B:$B,MATCH('2017 EPA Data'!A5597,'Crosswalk Particulates'!$A:$A,0))</f>
        <v>Other-EPA</v>
      </c>
      <c r="G5597" s="39">
        <f>INDEX('Crosswalk Particulates'!$E:$E,MATCH('2017 EPA Data'!$B5597,'Crosswalk Particulates'!$D:$D,0))</f>
        <v>0</v>
      </c>
      <c r="H5597" s="50">
        <f t="shared" si="87"/>
        <v>0</v>
      </c>
    </row>
    <row r="5598" spans="1:8" hidden="1">
      <c r="A5598" s="31" t="s">
        <v>2612</v>
      </c>
      <c r="B5598" s="31" t="s">
        <v>2542</v>
      </c>
      <c r="C5598" s="31" t="s">
        <v>2406</v>
      </c>
      <c r="D5598" s="47">
        <v>6.6237856399999998E-5</v>
      </c>
      <c r="E5598" s="31" t="s">
        <v>2407</v>
      </c>
      <c r="F5598" s="35" t="str">
        <f>INDEX('Crosswalk Particulates'!$B:$B,MATCH('2017 EPA Data'!A5598,'Crosswalk Particulates'!$A:$A,0))</f>
        <v>Residential Buildings Sector</v>
      </c>
      <c r="G5598" s="39">
        <f>INDEX('Crosswalk Particulates'!$E:$E,MATCH('2017 EPA Data'!$B5598,'Crosswalk Particulates'!$D:$D,0))</f>
        <v>0</v>
      </c>
      <c r="H5598" s="50">
        <f t="shared" si="87"/>
        <v>0</v>
      </c>
    </row>
    <row r="5599" spans="1:8" hidden="1">
      <c r="A5599" s="31" t="s">
        <v>2435</v>
      </c>
      <c r="B5599" s="31" t="s">
        <v>2583</v>
      </c>
      <c r="C5599" s="31" t="s">
        <v>2406</v>
      </c>
      <c r="D5599" s="47">
        <v>6.3499999999999999E-5</v>
      </c>
      <c r="E5599" s="31" t="s">
        <v>2407</v>
      </c>
      <c r="F5599" s="35" t="str">
        <f>INDEX('Crosswalk Particulates'!$B:$B,MATCH('2017 EPA Data'!A5599,'Crosswalk Particulates'!$A:$A,0))</f>
        <v>process-other-industry</v>
      </c>
      <c r="G5599" s="39">
        <f>INDEX('Crosswalk Particulates'!$E:$E,MATCH('2017 EPA Data'!$B5599,'Crosswalk Particulates'!$D:$D,0))</f>
        <v>0</v>
      </c>
      <c r="H5599" s="50">
        <f t="shared" si="87"/>
        <v>0</v>
      </c>
    </row>
    <row r="5600" spans="1:8" hidden="1">
      <c r="A5600" s="31" t="s">
        <v>2612</v>
      </c>
      <c r="B5600" s="31" t="s">
        <v>2514</v>
      </c>
      <c r="C5600" s="31" t="s">
        <v>2406</v>
      </c>
      <c r="D5600" s="47">
        <v>6.0216232999999998E-5</v>
      </c>
      <c r="E5600" s="31" t="s">
        <v>2407</v>
      </c>
      <c r="F5600" s="35" t="str">
        <f>INDEX('Crosswalk Particulates'!$B:$B,MATCH('2017 EPA Data'!A5600,'Crosswalk Particulates'!$A:$A,0))</f>
        <v>Residential Buildings Sector</v>
      </c>
      <c r="G5600" s="39">
        <f>INDEX('Crosswalk Particulates'!$E:$E,MATCH('2017 EPA Data'!$B5600,'Crosswalk Particulates'!$D:$D,0))</f>
        <v>0</v>
      </c>
      <c r="H5600" s="50">
        <f t="shared" si="87"/>
        <v>0</v>
      </c>
    </row>
    <row r="5601" spans="1:8" hidden="1">
      <c r="A5601" s="31" t="s">
        <v>2558</v>
      </c>
      <c r="B5601" s="31" t="s">
        <v>2573</v>
      </c>
      <c r="C5601" s="31" t="s">
        <v>2406</v>
      </c>
      <c r="D5601" s="47">
        <v>6.0000000000000002E-5</v>
      </c>
      <c r="E5601" s="31" t="s">
        <v>2407</v>
      </c>
      <c r="F5601" s="35" t="str">
        <f>INDEX('Crosswalk Particulates'!$B:$B,MATCH('2017 EPA Data'!A5601,'Crosswalk Particulates'!$A:$A,0))</f>
        <v>Commercial Buildings Sector</v>
      </c>
      <c r="G5601" s="39">
        <f>INDEX('Crosswalk Particulates'!$E:$E,MATCH('2017 EPA Data'!$B5601,'Crosswalk Particulates'!$D:$D,0))</f>
        <v>0</v>
      </c>
      <c r="H5601" s="50">
        <f t="shared" si="87"/>
        <v>0</v>
      </c>
    </row>
    <row r="5602" spans="1:8" hidden="1">
      <c r="A5602" s="31" t="s">
        <v>2491</v>
      </c>
      <c r="B5602" s="31" t="s">
        <v>2645</v>
      </c>
      <c r="C5602" s="31" t="s">
        <v>2406</v>
      </c>
      <c r="D5602" s="47">
        <v>5.0000000000000002E-5</v>
      </c>
      <c r="E5602" s="31" t="s">
        <v>2407</v>
      </c>
      <c r="F5602" s="35" t="str">
        <f>INDEX('Crosswalk Particulates'!$B:$B,MATCH('2017 EPA Data'!A5602,'Crosswalk Particulates'!$A:$A,0))</f>
        <v>process-other-industry</v>
      </c>
      <c r="G5602" s="39">
        <f>INDEX('Crosswalk Particulates'!$E:$E,MATCH('2017 EPA Data'!$B5602,'Crosswalk Particulates'!$D:$D,0))</f>
        <v>0</v>
      </c>
      <c r="H5602" s="50">
        <f t="shared" si="87"/>
        <v>0</v>
      </c>
    </row>
    <row r="5603" spans="1:8" hidden="1">
      <c r="A5603" s="31" t="s">
        <v>2612</v>
      </c>
      <c r="B5603" s="31" t="s">
        <v>2515</v>
      </c>
      <c r="C5603" s="31" t="s">
        <v>2406</v>
      </c>
      <c r="D5603" s="47">
        <v>4.8172986400000003E-5</v>
      </c>
      <c r="E5603" s="31" t="s">
        <v>2407</v>
      </c>
      <c r="F5603" s="35" t="str">
        <f>INDEX('Crosswalk Particulates'!$B:$B,MATCH('2017 EPA Data'!A5603,'Crosswalk Particulates'!$A:$A,0))</f>
        <v>Residential Buildings Sector</v>
      </c>
      <c r="G5603" s="39">
        <f>INDEX('Crosswalk Particulates'!$E:$E,MATCH('2017 EPA Data'!$B5603,'Crosswalk Particulates'!$D:$D,0))</f>
        <v>0</v>
      </c>
      <c r="H5603" s="50">
        <f t="shared" si="87"/>
        <v>0</v>
      </c>
    </row>
    <row r="5604" spans="1:8" hidden="1">
      <c r="A5604" s="31" t="s">
        <v>2554</v>
      </c>
      <c r="B5604" s="31" t="s">
        <v>2765</v>
      </c>
      <c r="C5604" s="31" t="s">
        <v>2406</v>
      </c>
      <c r="D5604" s="47">
        <v>4.7063319333999998E-5</v>
      </c>
      <c r="E5604" s="31" t="s">
        <v>2407</v>
      </c>
      <c r="F5604" s="35" t="str">
        <f>INDEX('Crosswalk Particulates'!$B:$B,MATCH('2017 EPA Data'!A5604,'Crosswalk Particulates'!$A:$A,0))</f>
        <v>Commercial Buildings Sector</v>
      </c>
      <c r="G5604" s="39">
        <f>INDEX('Crosswalk Particulates'!$E:$E,MATCH('2017 EPA Data'!$B5604,'Crosswalk Particulates'!$D:$D,0))</f>
        <v>0</v>
      </c>
      <c r="H5604" s="50">
        <f t="shared" si="87"/>
        <v>0</v>
      </c>
    </row>
    <row r="5605" spans="1:8" hidden="1">
      <c r="A5605" s="31" t="s">
        <v>2558</v>
      </c>
      <c r="B5605" s="31" t="s">
        <v>2716</v>
      </c>
      <c r="C5605" s="31" t="s">
        <v>2406</v>
      </c>
      <c r="D5605" s="47">
        <v>4.5341569999999998E-5</v>
      </c>
      <c r="E5605" s="31" t="s">
        <v>2407</v>
      </c>
      <c r="F5605" s="35" t="str">
        <f>INDEX('Crosswalk Particulates'!$B:$B,MATCH('2017 EPA Data'!A5605,'Crosswalk Particulates'!$A:$A,0))</f>
        <v>Commercial Buildings Sector</v>
      </c>
      <c r="G5605" s="39">
        <f>INDEX('Crosswalk Particulates'!$E:$E,MATCH('2017 EPA Data'!$B5605,'Crosswalk Particulates'!$D:$D,0))</f>
        <v>0</v>
      </c>
      <c r="H5605" s="50">
        <f t="shared" si="87"/>
        <v>0</v>
      </c>
    </row>
    <row r="5606" spans="1:8" hidden="1">
      <c r="A5606" s="31" t="s">
        <v>2408</v>
      </c>
      <c r="B5606" s="31" t="s">
        <v>2725</v>
      </c>
      <c r="C5606" s="31" t="s">
        <v>2406</v>
      </c>
      <c r="D5606" s="47">
        <v>4.2764593999999997E-5</v>
      </c>
      <c r="E5606" s="31" t="s">
        <v>2407</v>
      </c>
      <c r="F5606" s="35" t="str">
        <f>INDEX('Crosswalk Particulates'!$B:$B,MATCH('2017 EPA Data'!A5606,'Crosswalk Particulates'!$A:$A,0))</f>
        <v>process-other-industry</v>
      </c>
      <c r="G5606" s="39">
        <f>INDEX('Crosswalk Particulates'!$E:$E,MATCH('2017 EPA Data'!$B5606,'Crosswalk Particulates'!$D:$D,0))</f>
        <v>0</v>
      </c>
      <c r="H5606" s="50">
        <f t="shared" si="87"/>
        <v>0</v>
      </c>
    </row>
    <row r="5607" spans="1:8" hidden="1">
      <c r="A5607" s="31" t="s">
        <v>2558</v>
      </c>
      <c r="B5607" s="31" t="s">
        <v>2732</v>
      </c>
      <c r="C5607" s="31" t="s">
        <v>2406</v>
      </c>
      <c r="D5607" s="47">
        <v>3.990057E-5</v>
      </c>
      <c r="E5607" s="31" t="s">
        <v>2407</v>
      </c>
      <c r="F5607" s="35" t="str">
        <f>INDEX('Crosswalk Particulates'!$B:$B,MATCH('2017 EPA Data'!A5607,'Crosswalk Particulates'!$A:$A,0))</f>
        <v>Commercial Buildings Sector</v>
      </c>
      <c r="G5607" s="39">
        <f>INDEX('Crosswalk Particulates'!$E:$E,MATCH('2017 EPA Data'!$B5607,'Crosswalk Particulates'!$D:$D,0))</f>
        <v>0</v>
      </c>
      <c r="H5607" s="50">
        <f t="shared" si="87"/>
        <v>0</v>
      </c>
    </row>
    <row r="5608" spans="1:8" hidden="1">
      <c r="A5608" s="31" t="s">
        <v>2612</v>
      </c>
      <c r="B5608" s="31" t="s">
        <v>2532</v>
      </c>
      <c r="C5608" s="31" t="s">
        <v>2406</v>
      </c>
      <c r="D5608" s="47">
        <v>3.6731902220000001E-5</v>
      </c>
      <c r="E5608" s="31" t="s">
        <v>2407</v>
      </c>
      <c r="F5608" s="35" t="str">
        <f>INDEX('Crosswalk Particulates'!$B:$B,MATCH('2017 EPA Data'!A5608,'Crosswalk Particulates'!$A:$A,0))</f>
        <v>Residential Buildings Sector</v>
      </c>
      <c r="G5608" s="39">
        <f>INDEX('Crosswalk Particulates'!$E:$E,MATCH('2017 EPA Data'!$B5608,'Crosswalk Particulates'!$D:$D,0))</f>
        <v>0</v>
      </c>
      <c r="H5608" s="50">
        <f t="shared" si="87"/>
        <v>0</v>
      </c>
    </row>
    <row r="5609" spans="1:8" hidden="1">
      <c r="A5609" s="31" t="s">
        <v>2538</v>
      </c>
      <c r="B5609" s="31" t="s">
        <v>2732</v>
      </c>
      <c r="C5609" s="31" t="s">
        <v>2406</v>
      </c>
      <c r="D5609" s="47">
        <v>3.6000000000000001E-5</v>
      </c>
      <c r="E5609" s="31" t="s">
        <v>2407</v>
      </c>
      <c r="F5609" s="35" t="str">
        <f>INDEX('Crosswalk Particulates'!$B:$B,MATCH('2017 EPA Data'!A5609,'Crosswalk Particulates'!$A:$A,0))</f>
        <v>Electricity Sector</v>
      </c>
      <c r="G5609" s="39">
        <f>INDEX('Crosswalk Particulates'!$E:$E,MATCH('2017 EPA Data'!$B5609,'Crosswalk Particulates'!$D:$D,0))</f>
        <v>0</v>
      </c>
      <c r="H5609" s="50">
        <f t="shared" si="87"/>
        <v>0</v>
      </c>
    </row>
    <row r="5610" spans="1:8" hidden="1">
      <c r="A5610" s="31" t="s">
        <v>2427</v>
      </c>
      <c r="B5610" s="31" t="s">
        <v>2765</v>
      </c>
      <c r="C5610" s="31" t="s">
        <v>2406</v>
      </c>
      <c r="D5610" s="47">
        <v>3.3437912E-5</v>
      </c>
      <c r="E5610" s="31" t="s">
        <v>2407</v>
      </c>
      <c r="F5610" s="35" t="str">
        <f>INDEX('Crosswalk Particulates'!$B:$B,MATCH('2017 EPA Data'!A5610,'Crosswalk Particulates'!$A:$A,0))</f>
        <v>process-other-industry</v>
      </c>
      <c r="G5610" s="39">
        <f>INDEX('Crosswalk Particulates'!$E:$E,MATCH('2017 EPA Data'!$B5610,'Crosswalk Particulates'!$D:$D,0))</f>
        <v>0</v>
      </c>
      <c r="H5610" s="50">
        <f t="shared" si="87"/>
        <v>0</v>
      </c>
    </row>
    <row r="5611" spans="1:8" hidden="1">
      <c r="A5611" s="31" t="s">
        <v>2444</v>
      </c>
      <c r="B5611" s="31" t="s">
        <v>2564</v>
      </c>
      <c r="C5611" s="31" t="s">
        <v>2406</v>
      </c>
      <c r="D5611" s="47">
        <v>3.0000000000000001E-5</v>
      </c>
      <c r="E5611" s="31" t="s">
        <v>2407</v>
      </c>
      <c r="F5611" s="35" t="str">
        <f>INDEX('Crosswalk Particulates'!$B:$B,MATCH('2017 EPA Data'!A5611,'Crosswalk Particulates'!$A:$A,0))</f>
        <v>process-other-industry</v>
      </c>
      <c r="G5611" s="39">
        <f>INDEX('Crosswalk Particulates'!$E:$E,MATCH('2017 EPA Data'!$B5611,'Crosswalk Particulates'!$D:$D,0))</f>
        <v>0</v>
      </c>
      <c r="H5611" s="50">
        <f t="shared" si="87"/>
        <v>0</v>
      </c>
    </row>
    <row r="5612" spans="1:8" hidden="1">
      <c r="A5612" s="31" t="s">
        <v>2481</v>
      </c>
      <c r="B5612" s="31" t="s">
        <v>2738</v>
      </c>
      <c r="C5612" s="31" t="s">
        <v>2406</v>
      </c>
      <c r="D5612" s="47">
        <v>2.8103860000000001E-5</v>
      </c>
      <c r="E5612" s="31" t="s">
        <v>2407</v>
      </c>
      <c r="F5612" s="35" t="str">
        <f>INDEX('Crosswalk Particulates'!$B:$B,MATCH('2017 EPA Data'!A5612,'Crosswalk Particulates'!$A:$A,0))</f>
        <v>process-ngps-industry</v>
      </c>
      <c r="G5612" s="39">
        <f>INDEX('Crosswalk Particulates'!$E:$E,MATCH('2017 EPA Data'!$B5612,'Crosswalk Particulates'!$D:$D,0))</f>
        <v>0</v>
      </c>
      <c r="H5612" s="50">
        <f t="shared" si="87"/>
        <v>0</v>
      </c>
    </row>
    <row r="5613" spans="1:8" hidden="1">
      <c r="A5613" s="31" t="s">
        <v>2435</v>
      </c>
      <c r="B5613" s="31" t="s">
        <v>2651</v>
      </c>
      <c r="C5613" s="31" t="s">
        <v>2406</v>
      </c>
      <c r="D5613" s="47">
        <v>2.796615E-5</v>
      </c>
      <c r="E5613" s="31" t="s">
        <v>2407</v>
      </c>
      <c r="F5613" s="35" t="str">
        <f>INDEX('Crosswalk Particulates'!$B:$B,MATCH('2017 EPA Data'!A5613,'Crosswalk Particulates'!$A:$A,0))</f>
        <v>process-other-industry</v>
      </c>
      <c r="G5613" s="39">
        <f>INDEX('Crosswalk Particulates'!$E:$E,MATCH('2017 EPA Data'!$B5613,'Crosswalk Particulates'!$D:$D,0))</f>
        <v>0</v>
      </c>
      <c r="H5613" s="50">
        <f t="shared" si="87"/>
        <v>0</v>
      </c>
    </row>
    <row r="5614" spans="1:8" hidden="1">
      <c r="A5614" s="31" t="s">
        <v>2435</v>
      </c>
      <c r="B5614" s="31" t="s">
        <v>2539</v>
      </c>
      <c r="C5614" s="31" t="s">
        <v>2406</v>
      </c>
      <c r="D5614" s="47">
        <v>2.5400000000000001E-5</v>
      </c>
      <c r="E5614" s="31" t="s">
        <v>2407</v>
      </c>
      <c r="F5614" s="35" t="str">
        <f>INDEX('Crosswalk Particulates'!$B:$B,MATCH('2017 EPA Data'!A5614,'Crosswalk Particulates'!$A:$A,0))</f>
        <v>process-other-industry</v>
      </c>
      <c r="G5614" s="39">
        <f>INDEX('Crosswalk Particulates'!$E:$E,MATCH('2017 EPA Data'!$B5614,'Crosswalk Particulates'!$D:$D,0))</f>
        <v>0</v>
      </c>
      <c r="H5614" s="50">
        <f t="shared" si="87"/>
        <v>0</v>
      </c>
    </row>
    <row r="5615" spans="1:8" hidden="1">
      <c r="A5615" s="31" t="s">
        <v>2474</v>
      </c>
      <c r="B5615" s="31" t="s">
        <v>2548</v>
      </c>
      <c r="C5615" s="31" t="s">
        <v>2406</v>
      </c>
      <c r="D5615" s="47">
        <v>2.48E-5</v>
      </c>
      <c r="E5615" s="31" t="s">
        <v>2407</v>
      </c>
      <c r="F5615" s="35" t="str">
        <f>INDEX('Crosswalk Particulates'!$B:$B,MATCH('2017 EPA Data'!A5615,'Crosswalk Particulates'!$A:$A,0))</f>
        <v>process-other-industry</v>
      </c>
      <c r="G5615" s="39">
        <f>INDEX('Crosswalk Particulates'!$E:$E,MATCH('2017 EPA Data'!$B5615,'Crosswalk Particulates'!$D:$D,0))</f>
        <v>0</v>
      </c>
      <c r="H5615" s="50">
        <f t="shared" si="87"/>
        <v>0</v>
      </c>
    </row>
    <row r="5616" spans="1:8" hidden="1">
      <c r="A5616" s="31" t="s">
        <v>2612</v>
      </c>
      <c r="B5616" s="31" t="s">
        <v>2564</v>
      </c>
      <c r="C5616" s="31" t="s">
        <v>2406</v>
      </c>
      <c r="D5616" s="47">
        <v>2.2882168579999998E-5</v>
      </c>
      <c r="E5616" s="31" t="s">
        <v>2407</v>
      </c>
      <c r="F5616" s="35" t="str">
        <f>INDEX('Crosswalk Particulates'!$B:$B,MATCH('2017 EPA Data'!A5616,'Crosswalk Particulates'!$A:$A,0))</f>
        <v>Residential Buildings Sector</v>
      </c>
      <c r="G5616" s="39">
        <f>INDEX('Crosswalk Particulates'!$E:$E,MATCH('2017 EPA Data'!$B5616,'Crosswalk Particulates'!$D:$D,0))</f>
        <v>0</v>
      </c>
      <c r="H5616" s="50">
        <f t="shared" si="87"/>
        <v>0</v>
      </c>
    </row>
    <row r="5617" spans="1:8" hidden="1">
      <c r="A5617" s="31" t="s">
        <v>2442</v>
      </c>
      <c r="B5617" s="31" t="s">
        <v>2621</v>
      </c>
      <c r="D5617" s="47">
        <v>2.2779600000000001E-5</v>
      </c>
      <c r="E5617" s="31" t="s">
        <v>2411</v>
      </c>
      <c r="F5617" s="35" t="str">
        <f>INDEX('Crosswalk Particulates'!$B:$B,MATCH('2017 EPA Data'!A5617,'Crosswalk Particulates'!$A:$A,0))</f>
        <v>process-other-industry</v>
      </c>
      <c r="G5617" s="39">
        <f>INDEX('Crosswalk Particulates'!$E:$E,MATCH('2017 EPA Data'!$B5617,'Crosswalk Particulates'!$D:$D,0))</f>
        <v>0</v>
      </c>
      <c r="H5617" s="50">
        <f t="shared" si="87"/>
        <v>20.665330079560199</v>
      </c>
    </row>
    <row r="5618" spans="1:8" hidden="1">
      <c r="A5618" s="31" t="s">
        <v>2491</v>
      </c>
      <c r="B5618" s="31" t="s">
        <v>2540</v>
      </c>
      <c r="C5618" s="31" t="s">
        <v>2406</v>
      </c>
      <c r="D5618" s="47">
        <v>1.9877460000000001E-5</v>
      </c>
      <c r="E5618" s="31" t="s">
        <v>2407</v>
      </c>
      <c r="F5618" s="35" t="str">
        <f>INDEX('Crosswalk Particulates'!$B:$B,MATCH('2017 EPA Data'!A5618,'Crosswalk Particulates'!$A:$A,0))</f>
        <v>process-other-industry</v>
      </c>
      <c r="G5618" s="39">
        <f>INDEX('Crosswalk Particulates'!$E:$E,MATCH('2017 EPA Data'!$B5618,'Crosswalk Particulates'!$D:$D,0))</f>
        <v>0</v>
      </c>
      <c r="H5618" s="50">
        <f t="shared" si="87"/>
        <v>0</v>
      </c>
    </row>
    <row r="5619" spans="1:8" hidden="1">
      <c r="A5619" s="31" t="s">
        <v>2558</v>
      </c>
      <c r="B5619" s="31" t="s">
        <v>2624</v>
      </c>
      <c r="C5619" s="31" t="s">
        <v>2406</v>
      </c>
      <c r="D5619" s="47">
        <v>1.9680000000000001E-5</v>
      </c>
      <c r="E5619" s="31" t="s">
        <v>2407</v>
      </c>
      <c r="F5619" s="35" t="str">
        <f>INDEX('Crosswalk Particulates'!$B:$B,MATCH('2017 EPA Data'!A5619,'Crosswalk Particulates'!$A:$A,0))</f>
        <v>Commercial Buildings Sector</v>
      </c>
      <c r="G5619" s="39">
        <f>INDEX('Crosswalk Particulates'!$E:$E,MATCH('2017 EPA Data'!$B5619,'Crosswalk Particulates'!$D:$D,0))</f>
        <v>0</v>
      </c>
      <c r="H5619" s="50">
        <f t="shared" si="87"/>
        <v>0</v>
      </c>
    </row>
    <row r="5620" spans="1:8" hidden="1">
      <c r="A5620" s="31" t="s">
        <v>2521</v>
      </c>
      <c r="B5620" s="31" t="s">
        <v>2712</v>
      </c>
      <c r="C5620" s="31" t="s">
        <v>2406</v>
      </c>
      <c r="D5620" s="47">
        <v>1.9300000000000002E-5</v>
      </c>
      <c r="E5620" s="31" t="s">
        <v>2407</v>
      </c>
      <c r="F5620" s="35" t="str">
        <f>INDEX('Crosswalk Particulates'!$B:$B,MATCH('2017 EPA Data'!A5620,'Crosswalk Particulates'!$A:$A,0))</f>
        <v>industry-fuel-other</v>
      </c>
      <c r="G5620" s="39">
        <f>INDEX('Crosswalk Particulates'!$E:$E,MATCH('2017 EPA Data'!$B5620,'Crosswalk Particulates'!$D:$D,0))</f>
        <v>0</v>
      </c>
      <c r="H5620" s="50">
        <f t="shared" si="87"/>
        <v>0</v>
      </c>
    </row>
    <row r="5621" spans="1:8" hidden="1">
      <c r="A5621" s="31" t="s">
        <v>2436</v>
      </c>
      <c r="B5621" s="31" t="s">
        <v>2716</v>
      </c>
      <c r="C5621" s="31" t="s">
        <v>2406</v>
      </c>
      <c r="D5621" s="47">
        <v>1.8114E-5</v>
      </c>
      <c r="E5621" s="31" t="s">
        <v>2407</v>
      </c>
      <c r="F5621" s="35" t="str">
        <f>INDEX('Crosswalk Particulates'!$B:$B,MATCH('2017 EPA Data'!A5621,'Crosswalk Particulates'!$A:$A,0))</f>
        <v>process-other-industry</v>
      </c>
      <c r="G5621" s="39">
        <f>INDEX('Crosswalk Particulates'!$E:$E,MATCH('2017 EPA Data'!$B5621,'Crosswalk Particulates'!$D:$D,0))</f>
        <v>0</v>
      </c>
      <c r="H5621" s="50">
        <f t="shared" si="87"/>
        <v>0</v>
      </c>
    </row>
    <row r="5622" spans="1:8" hidden="1">
      <c r="A5622" s="31" t="s">
        <v>2507</v>
      </c>
      <c r="B5622" s="31" t="s">
        <v>2629</v>
      </c>
      <c r="C5622" s="31" t="s">
        <v>2406</v>
      </c>
      <c r="D5622" s="47">
        <v>1.8E-5</v>
      </c>
      <c r="E5622" s="31" t="s">
        <v>2407</v>
      </c>
      <c r="F5622" s="35" t="str">
        <f>INDEX('Crosswalk Particulates'!$B:$B,MATCH('2017 EPA Data'!A5622,'Crosswalk Particulates'!$A:$A,0))</f>
        <v>Other-EPA</v>
      </c>
      <c r="G5622" s="39">
        <f>INDEX('Crosswalk Particulates'!$E:$E,MATCH('2017 EPA Data'!$B5622,'Crosswalk Particulates'!$D:$D,0))</f>
        <v>0</v>
      </c>
      <c r="H5622" s="50">
        <f t="shared" si="87"/>
        <v>0</v>
      </c>
    </row>
    <row r="5623" spans="1:8" hidden="1">
      <c r="A5623" s="31" t="s">
        <v>2507</v>
      </c>
      <c r="B5623" s="31" t="s">
        <v>2652</v>
      </c>
      <c r="C5623" s="31" t="s">
        <v>2406</v>
      </c>
      <c r="D5623" s="47">
        <v>1.8E-5</v>
      </c>
      <c r="E5623" s="31" t="s">
        <v>2407</v>
      </c>
      <c r="F5623" s="35" t="str">
        <f>INDEX('Crosswalk Particulates'!$B:$B,MATCH('2017 EPA Data'!A5623,'Crosswalk Particulates'!$A:$A,0))</f>
        <v>Other-EPA</v>
      </c>
      <c r="G5623" s="39">
        <f>INDEX('Crosswalk Particulates'!$E:$E,MATCH('2017 EPA Data'!$B5623,'Crosswalk Particulates'!$D:$D,0))</f>
        <v>0</v>
      </c>
      <c r="H5623" s="50">
        <f t="shared" si="87"/>
        <v>0</v>
      </c>
    </row>
    <row r="5624" spans="1:8" hidden="1">
      <c r="A5624" s="31" t="s">
        <v>2612</v>
      </c>
      <c r="B5624" s="31" t="s">
        <v>2525</v>
      </c>
      <c r="C5624" s="31" t="s">
        <v>2406</v>
      </c>
      <c r="D5624" s="47">
        <v>1.6258382940000001E-5</v>
      </c>
      <c r="E5624" s="31" t="s">
        <v>2407</v>
      </c>
      <c r="F5624" s="35" t="str">
        <f>INDEX('Crosswalk Particulates'!$B:$B,MATCH('2017 EPA Data'!A5624,'Crosswalk Particulates'!$A:$A,0))</f>
        <v>Residential Buildings Sector</v>
      </c>
      <c r="G5624" s="39">
        <f>INDEX('Crosswalk Particulates'!$E:$E,MATCH('2017 EPA Data'!$B5624,'Crosswalk Particulates'!$D:$D,0))</f>
        <v>0</v>
      </c>
      <c r="H5624" s="50">
        <f t="shared" si="87"/>
        <v>0</v>
      </c>
    </row>
    <row r="5625" spans="1:8" hidden="1">
      <c r="A5625" s="31" t="s">
        <v>2484</v>
      </c>
      <c r="B5625" s="31" t="s">
        <v>2629</v>
      </c>
      <c r="C5625" s="31" t="s">
        <v>2406</v>
      </c>
      <c r="D5625" s="47">
        <v>1.5800000000000001E-5</v>
      </c>
      <c r="E5625" s="31" t="s">
        <v>2407</v>
      </c>
      <c r="F5625" s="35" t="str">
        <f>INDEX('Crosswalk Particulates'!$B:$B,MATCH('2017 EPA Data'!A5625,'Crosswalk Particulates'!$A:$A,0))</f>
        <v>process-other-industry</v>
      </c>
      <c r="G5625" s="39">
        <f>INDEX('Crosswalk Particulates'!$E:$E,MATCH('2017 EPA Data'!$B5625,'Crosswalk Particulates'!$D:$D,0))</f>
        <v>0</v>
      </c>
      <c r="H5625" s="50">
        <f t="shared" si="87"/>
        <v>0</v>
      </c>
    </row>
    <row r="5626" spans="1:8" hidden="1">
      <c r="A5626" s="31" t="s">
        <v>2521</v>
      </c>
      <c r="B5626" s="31" t="s">
        <v>2732</v>
      </c>
      <c r="C5626" s="31" t="s">
        <v>2406</v>
      </c>
      <c r="D5626" s="47">
        <v>1.325E-5</v>
      </c>
      <c r="E5626" s="31" t="s">
        <v>2407</v>
      </c>
      <c r="F5626" s="35" t="str">
        <f>INDEX('Crosswalk Particulates'!$B:$B,MATCH('2017 EPA Data'!A5626,'Crosswalk Particulates'!$A:$A,0))</f>
        <v>industry-fuel-other</v>
      </c>
      <c r="G5626" s="39">
        <f>INDEX('Crosswalk Particulates'!$E:$E,MATCH('2017 EPA Data'!$B5626,'Crosswalk Particulates'!$D:$D,0))</f>
        <v>0</v>
      </c>
      <c r="H5626" s="50">
        <f t="shared" si="87"/>
        <v>0</v>
      </c>
    </row>
    <row r="5627" spans="1:8" hidden="1">
      <c r="A5627" s="31" t="s">
        <v>2612</v>
      </c>
      <c r="B5627" s="31" t="s">
        <v>2747</v>
      </c>
      <c r="C5627" s="31" t="s">
        <v>2406</v>
      </c>
      <c r="D5627" s="47">
        <v>1.3247571279999999E-5</v>
      </c>
      <c r="E5627" s="31" t="s">
        <v>2407</v>
      </c>
      <c r="F5627" s="35" t="str">
        <f>INDEX('Crosswalk Particulates'!$B:$B,MATCH('2017 EPA Data'!A5627,'Crosswalk Particulates'!$A:$A,0))</f>
        <v>Residential Buildings Sector</v>
      </c>
      <c r="G5627" s="39">
        <f>INDEX('Crosswalk Particulates'!$E:$E,MATCH('2017 EPA Data'!$B5627,'Crosswalk Particulates'!$D:$D,0))</f>
        <v>0</v>
      </c>
      <c r="H5627" s="50">
        <f t="shared" si="87"/>
        <v>0</v>
      </c>
    </row>
    <row r="5628" spans="1:8" hidden="1">
      <c r="A5628" s="31" t="s">
        <v>2521</v>
      </c>
      <c r="B5628" s="31" t="s">
        <v>2750</v>
      </c>
      <c r="C5628" s="31" t="s">
        <v>2406</v>
      </c>
      <c r="D5628" s="47">
        <v>1.3224000000000001E-5</v>
      </c>
      <c r="E5628" s="31" t="s">
        <v>2407</v>
      </c>
      <c r="F5628" s="35" t="str">
        <f>INDEX('Crosswalk Particulates'!$B:$B,MATCH('2017 EPA Data'!A5628,'Crosswalk Particulates'!$A:$A,0))</f>
        <v>industry-fuel-other</v>
      </c>
      <c r="G5628" s="39">
        <f>INDEX('Crosswalk Particulates'!$E:$E,MATCH('2017 EPA Data'!$B5628,'Crosswalk Particulates'!$D:$D,0))</f>
        <v>0</v>
      </c>
      <c r="H5628" s="50">
        <f t="shared" si="87"/>
        <v>0</v>
      </c>
    </row>
    <row r="5629" spans="1:8" hidden="1">
      <c r="A5629" s="31" t="s">
        <v>2436</v>
      </c>
      <c r="B5629" s="31" t="s">
        <v>2732</v>
      </c>
      <c r="C5629" s="31" t="s">
        <v>2406</v>
      </c>
      <c r="D5629" s="47">
        <v>1.3020000000000001E-5</v>
      </c>
      <c r="E5629" s="31" t="s">
        <v>2407</v>
      </c>
      <c r="F5629" s="35" t="str">
        <f>INDEX('Crosswalk Particulates'!$B:$B,MATCH('2017 EPA Data'!A5629,'Crosswalk Particulates'!$A:$A,0))</f>
        <v>process-other-industry</v>
      </c>
      <c r="G5629" s="39">
        <f>INDEX('Crosswalk Particulates'!$E:$E,MATCH('2017 EPA Data'!$B5629,'Crosswalk Particulates'!$D:$D,0))</f>
        <v>0</v>
      </c>
      <c r="H5629" s="50">
        <f t="shared" si="87"/>
        <v>0</v>
      </c>
    </row>
    <row r="5630" spans="1:8" hidden="1">
      <c r="A5630" s="31" t="s">
        <v>2521</v>
      </c>
      <c r="B5630" s="31" t="s">
        <v>2624</v>
      </c>
      <c r="C5630" s="31" t="s">
        <v>2406</v>
      </c>
      <c r="D5630" s="47">
        <v>1.20562E-5</v>
      </c>
      <c r="E5630" s="31" t="s">
        <v>2407</v>
      </c>
      <c r="F5630" s="35" t="str">
        <f>INDEX('Crosswalk Particulates'!$B:$B,MATCH('2017 EPA Data'!A5630,'Crosswalk Particulates'!$A:$A,0))</f>
        <v>industry-fuel-other</v>
      </c>
      <c r="G5630" s="39">
        <f>INDEX('Crosswalk Particulates'!$E:$E,MATCH('2017 EPA Data'!$B5630,'Crosswalk Particulates'!$D:$D,0))</f>
        <v>0</v>
      </c>
      <c r="H5630" s="50">
        <f t="shared" si="87"/>
        <v>0</v>
      </c>
    </row>
    <row r="5631" spans="1:8" hidden="1">
      <c r="A5631" s="31" t="s">
        <v>2558</v>
      </c>
      <c r="B5631" s="31" t="s">
        <v>2524</v>
      </c>
      <c r="C5631" s="31" t="s">
        <v>2406</v>
      </c>
      <c r="D5631" s="47">
        <v>1.1447999999999999E-5</v>
      </c>
      <c r="E5631" s="31" t="s">
        <v>2407</v>
      </c>
      <c r="F5631" s="35" t="str">
        <f>INDEX('Crosswalk Particulates'!$B:$B,MATCH('2017 EPA Data'!A5631,'Crosswalk Particulates'!$A:$A,0))</f>
        <v>Commercial Buildings Sector</v>
      </c>
      <c r="G5631" s="39">
        <f>INDEX('Crosswalk Particulates'!$E:$E,MATCH('2017 EPA Data'!$B5631,'Crosswalk Particulates'!$D:$D,0))</f>
        <v>0</v>
      </c>
      <c r="H5631" s="50">
        <f t="shared" si="87"/>
        <v>0</v>
      </c>
    </row>
    <row r="5632" spans="1:8" hidden="1">
      <c r="A5632" s="31" t="s">
        <v>2471</v>
      </c>
      <c r="B5632" s="31" t="s">
        <v>2650</v>
      </c>
      <c r="C5632" s="31" t="s">
        <v>2406</v>
      </c>
      <c r="D5632" s="47">
        <v>1.09675E-5</v>
      </c>
      <c r="E5632" s="31" t="s">
        <v>2407</v>
      </c>
      <c r="F5632" s="35" t="str">
        <f>INDEX('Crosswalk Particulates'!$B:$B,MATCH('2017 EPA Data'!A5632,'Crosswalk Particulates'!$A:$A,0))</f>
        <v>Commercial Buildings Sector</v>
      </c>
      <c r="G5632" s="39">
        <f>INDEX('Crosswalk Particulates'!$E:$E,MATCH('2017 EPA Data'!$B5632,'Crosswalk Particulates'!$D:$D,0))</f>
        <v>0</v>
      </c>
      <c r="H5632" s="50">
        <f t="shared" si="87"/>
        <v>0</v>
      </c>
    </row>
    <row r="5633" spans="1:8" hidden="1">
      <c r="A5633" s="31" t="s">
        <v>2435</v>
      </c>
      <c r="B5633" s="31" t="s">
        <v>2542</v>
      </c>
      <c r="C5633" s="31" t="s">
        <v>2406</v>
      </c>
      <c r="D5633" s="47">
        <v>1.08E-5</v>
      </c>
      <c r="E5633" s="31" t="s">
        <v>2407</v>
      </c>
      <c r="F5633" s="35" t="str">
        <f>INDEX('Crosswalk Particulates'!$B:$B,MATCH('2017 EPA Data'!A5633,'Crosswalk Particulates'!$A:$A,0))</f>
        <v>process-other-industry</v>
      </c>
      <c r="G5633" s="39">
        <f>INDEX('Crosswalk Particulates'!$E:$E,MATCH('2017 EPA Data'!$B5633,'Crosswalk Particulates'!$D:$D,0))</f>
        <v>0</v>
      </c>
      <c r="H5633" s="50">
        <f t="shared" si="87"/>
        <v>0</v>
      </c>
    </row>
    <row r="5634" spans="1:8" hidden="1">
      <c r="A5634" s="31" t="s">
        <v>2442</v>
      </c>
      <c r="B5634" s="31" t="s">
        <v>2717</v>
      </c>
      <c r="C5634" s="31" t="s">
        <v>2406</v>
      </c>
      <c r="D5634" s="47">
        <v>1.0000000000000001E-5</v>
      </c>
      <c r="E5634" s="31" t="s">
        <v>2407</v>
      </c>
      <c r="F5634" s="35" t="str">
        <f>INDEX('Crosswalk Particulates'!$B:$B,MATCH('2017 EPA Data'!A5634,'Crosswalk Particulates'!$A:$A,0))</f>
        <v>process-other-industry</v>
      </c>
      <c r="G5634" s="39">
        <f>INDEX('Crosswalk Particulates'!$E:$E,MATCH('2017 EPA Data'!$B5634,'Crosswalk Particulates'!$D:$D,0))</f>
        <v>0</v>
      </c>
      <c r="H5634" s="50">
        <f t="shared" si="87"/>
        <v>0</v>
      </c>
    </row>
    <row r="5635" spans="1:8" hidden="1">
      <c r="A5635" s="31" t="s">
        <v>2536</v>
      </c>
      <c r="B5635" s="31" t="s">
        <v>2672</v>
      </c>
      <c r="C5635" s="31" t="s">
        <v>2406</v>
      </c>
      <c r="D5635" s="47">
        <v>1.0000000000000001E-5</v>
      </c>
      <c r="E5635" s="31" t="s">
        <v>2407</v>
      </c>
      <c r="F5635" s="35" t="str">
        <f>INDEX('Crosswalk Particulates'!$B:$B,MATCH('2017 EPA Data'!A5635,'Crosswalk Particulates'!$A:$A,0))</f>
        <v>process-mining-industry</v>
      </c>
      <c r="G5635" s="39">
        <f>INDEX('Crosswalk Particulates'!$E:$E,MATCH('2017 EPA Data'!$B5635,'Crosswalk Particulates'!$D:$D,0))</f>
        <v>0</v>
      </c>
      <c r="H5635" s="50">
        <f t="shared" si="87"/>
        <v>0</v>
      </c>
    </row>
    <row r="5636" spans="1:8" hidden="1">
      <c r="A5636" s="31" t="s">
        <v>2544</v>
      </c>
      <c r="B5636" s="31" t="s">
        <v>2639</v>
      </c>
      <c r="C5636" s="31" t="s">
        <v>2406</v>
      </c>
      <c r="D5636" s="47">
        <v>9.5835150999999999E-6</v>
      </c>
      <c r="E5636" s="31" t="s">
        <v>2407</v>
      </c>
      <c r="F5636" s="35" t="str">
        <f>INDEX('Crosswalk Particulates'!$B:$B,MATCH('2017 EPA Data'!A5636,'Crosswalk Particulates'!$A:$A,0))</f>
        <v>Commercial Buildings Sector</v>
      </c>
      <c r="G5636" s="39">
        <f>INDEX('Crosswalk Particulates'!$E:$E,MATCH('2017 EPA Data'!$B5636,'Crosswalk Particulates'!$D:$D,0))</f>
        <v>0</v>
      </c>
      <c r="H5636" s="50">
        <f t="shared" ref="H5636:H5699" si="88">IF(E5636="TON",D5636/metricton_to_shortton,0)*10^6</f>
        <v>0</v>
      </c>
    </row>
    <row r="5637" spans="1:8" hidden="1">
      <c r="A5637" s="31" t="s">
        <v>2421</v>
      </c>
      <c r="B5637" s="31" t="s">
        <v>2511</v>
      </c>
      <c r="C5637" s="31" t="s">
        <v>2512</v>
      </c>
      <c r="D5637" s="47">
        <v>9.5505900000000007E-6</v>
      </c>
      <c r="E5637" s="31" t="s">
        <v>2407</v>
      </c>
      <c r="F5637" s="35" t="str">
        <f>INDEX('Crosswalk Particulates'!$B:$B,MATCH('2017 EPA Data'!A5637,'Crosswalk Particulates'!$A:$A,0))</f>
        <v>Other-EPA</v>
      </c>
      <c r="G5637" s="39">
        <f>INDEX('Crosswalk Particulates'!$E:$E,MATCH('2017 EPA Data'!$B5637,'Crosswalk Particulates'!$D:$D,0))</f>
        <v>0</v>
      </c>
      <c r="H5637" s="50">
        <f t="shared" si="88"/>
        <v>0</v>
      </c>
    </row>
    <row r="5638" spans="1:8" hidden="1">
      <c r="A5638" s="31" t="s">
        <v>2471</v>
      </c>
      <c r="B5638" s="31" t="s">
        <v>2602</v>
      </c>
      <c r="C5638" s="31" t="s">
        <v>2406</v>
      </c>
      <c r="D5638" s="47">
        <v>7.2261829999999997E-6</v>
      </c>
      <c r="E5638" s="31" t="s">
        <v>2407</v>
      </c>
      <c r="F5638" s="35" t="str">
        <f>INDEX('Crosswalk Particulates'!$B:$B,MATCH('2017 EPA Data'!A5638,'Crosswalk Particulates'!$A:$A,0))</f>
        <v>Commercial Buildings Sector</v>
      </c>
      <c r="G5638" s="39">
        <f>INDEX('Crosswalk Particulates'!$E:$E,MATCH('2017 EPA Data'!$B5638,'Crosswalk Particulates'!$D:$D,0))</f>
        <v>0</v>
      </c>
      <c r="H5638" s="50">
        <f t="shared" si="88"/>
        <v>0</v>
      </c>
    </row>
    <row r="5639" spans="1:8" hidden="1">
      <c r="A5639" s="31" t="s">
        <v>2491</v>
      </c>
      <c r="B5639" s="31" t="s">
        <v>2626</v>
      </c>
      <c r="C5639" s="31" t="s">
        <v>2406</v>
      </c>
      <c r="D5639" s="47">
        <v>6.6649600000000003E-6</v>
      </c>
      <c r="E5639" s="31" t="s">
        <v>2407</v>
      </c>
      <c r="F5639" s="35" t="str">
        <f>INDEX('Crosswalk Particulates'!$B:$B,MATCH('2017 EPA Data'!A5639,'Crosswalk Particulates'!$A:$A,0))</f>
        <v>process-other-industry</v>
      </c>
      <c r="G5639" s="39">
        <f>INDEX('Crosswalk Particulates'!$E:$E,MATCH('2017 EPA Data'!$B5639,'Crosswalk Particulates'!$D:$D,0))</f>
        <v>0</v>
      </c>
      <c r="H5639" s="50">
        <f t="shared" si="88"/>
        <v>0</v>
      </c>
    </row>
    <row r="5640" spans="1:8" hidden="1">
      <c r="A5640" s="31" t="s">
        <v>2408</v>
      </c>
      <c r="B5640" s="31" t="s">
        <v>2620</v>
      </c>
      <c r="C5640" s="31" t="s">
        <v>2406</v>
      </c>
      <c r="D5640" s="47">
        <v>5.8200000000000002E-6</v>
      </c>
      <c r="E5640" s="31" t="s">
        <v>2407</v>
      </c>
      <c r="F5640" s="35" t="str">
        <f>INDEX('Crosswalk Particulates'!$B:$B,MATCH('2017 EPA Data'!A5640,'Crosswalk Particulates'!$A:$A,0))</f>
        <v>process-other-industry</v>
      </c>
      <c r="G5640" s="39">
        <f>INDEX('Crosswalk Particulates'!$E:$E,MATCH('2017 EPA Data'!$B5640,'Crosswalk Particulates'!$D:$D,0))</f>
        <v>0</v>
      </c>
      <c r="H5640" s="50">
        <f t="shared" si="88"/>
        <v>0</v>
      </c>
    </row>
    <row r="5641" spans="1:8" hidden="1">
      <c r="A5641" s="31" t="s">
        <v>2440</v>
      </c>
      <c r="B5641" s="31" t="s">
        <v>2543</v>
      </c>
      <c r="C5641" s="31" t="s">
        <v>2406</v>
      </c>
      <c r="D5641" s="47">
        <v>5.7725999999999996E-6</v>
      </c>
      <c r="E5641" s="31" t="s">
        <v>2407</v>
      </c>
      <c r="F5641" s="35" t="str">
        <f>INDEX('Crosswalk Particulates'!$B:$B,MATCH('2017 EPA Data'!A5641,'Crosswalk Particulates'!$A:$A,0))</f>
        <v>industry-fuel-natural gas</v>
      </c>
      <c r="G5641" s="39">
        <f>INDEX('Crosswalk Particulates'!$E:$E,MATCH('2017 EPA Data'!$B5641,'Crosswalk Particulates'!$D:$D,0))</f>
        <v>0</v>
      </c>
      <c r="H5641" s="50">
        <f t="shared" si="88"/>
        <v>0</v>
      </c>
    </row>
    <row r="5642" spans="1:8" hidden="1">
      <c r="A5642" s="31" t="s">
        <v>2484</v>
      </c>
      <c r="B5642" s="31" t="s">
        <v>2548</v>
      </c>
      <c r="C5642" s="31" t="s">
        <v>2406</v>
      </c>
      <c r="D5642" s="47">
        <v>5.4500000000000003E-6</v>
      </c>
      <c r="E5642" s="31" t="s">
        <v>2407</v>
      </c>
      <c r="F5642" s="35" t="str">
        <f>INDEX('Crosswalk Particulates'!$B:$B,MATCH('2017 EPA Data'!A5642,'Crosswalk Particulates'!$A:$A,0))</f>
        <v>process-other-industry</v>
      </c>
      <c r="G5642" s="39">
        <f>INDEX('Crosswalk Particulates'!$E:$E,MATCH('2017 EPA Data'!$B5642,'Crosswalk Particulates'!$D:$D,0))</f>
        <v>0</v>
      </c>
      <c r="H5642" s="50">
        <f t="shared" si="88"/>
        <v>0</v>
      </c>
    </row>
    <row r="5643" spans="1:8" hidden="1">
      <c r="A5643" s="31" t="s">
        <v>2491</v>
      </c>
      <c r="B5643" s="31" t="s">
        <v>2727</v>
      </c>
      <c r="C5643" s="31" t="s">
        <v>2406</v>
      </c>
      <c r="D5643" s="47">
        <v>4.792E-6</v>
      </c>
      <c r="E5643" s="31" t="s">
        <v>2407</v>
      </c>
      <c r="F5643" s="35" t="str">
        <f>INDEX('Crosswalk Particulates'!$B:$B,MATCH('2017 EPA Data'!A5643,'Crosswalk Particulates'!$A:$A,0))</f>
        <v>process-other-industry</v>
      </c>
      <c r="G5643" s="39">
        <f>INDEX('Crosswalk Particulates'!$E:$E,MATCH('2017 EPA Data'!$B5643,'Crosswalk Particulates'!$D:$D,0))</f>
        <v>0</v>
      </c>
      <c r="H5643" s="50">
        <f t="shared" si="88"/>
        <v>0</v>
      </c>
    </row>
    <row r="5644" spans="1:8" hidden="1">
      <c r="A5644" s="31" t="s">
        <v>2521</v>
      </c>
      <c r="B5644" s="31" t="s">
        <v>2697</v>
      </c>
      <c r="C5644" s="31" t="s">
        <v>2406</v>
      </c>
      <c r="D5644" s="47">
        <v>3.32E-6</v>
      </c>
      <c r="E5644" s="31" t="s">
        <v>2407</v>
      </c>
      <c r="F5644" s="35" t="str">
        <f>INDEX('Crosswalk Particulates'!$B:$B,MATCH('2017 EPA Data'!A5644,'Crosswalk Particulates'!$A:$A,0))</f>
        <v>industry-fuel-other</v>
      </c>
      <c r="G5644" s="39">
        <f>INDEX('Crosswalk Particulates'!$E:$E,MATCH('2017 EPA Data'!$B5644,'Crosswalk Particulates'!$D:$D,0))</f>
        <v>0</v>
      </c>
      <c r="H5644" s="50">
        <f t="shared" si="88"/>
        <v>0</v>
      </c>
    </row>
    <row r="5645" spans="1:8" hidden="1">
      <c r="A5645" s="31" t="s">
        <v>2521</v>
      </c>
      <c r="B5645" s="31" t="s">
        <v>2667</v>
      </c>
      <c r="C5645" s="31" t="s">
        <v>2406</v>
      </c>
      <c r="D5645" s="47">
        <v>3.1599999999999998E-6</v>
      </c>
      <c r="E5645" s="31" t="s">
        <v>2407</v>
      </c>
      <c r="F5645" s="35" t="str">
        <f>INDEX('Crosswalk Particulates'!$B:$B,MATCH('2017 EPA Data'!A5645,'Crosswalk Particulates'!$A:$A,0))</f>
        <v>industry-fuel-other</v>
      </c>
      <c r="G5645" s="39">
        <f>INDEX('Crosswalk Particulates'!$E:$E,MATCH('2017 EPA Data'!$B5645,'Crosswalk Particulates'!$D:$D,0))</f>
        <v>0</v>
      </c>
      <c r="H5645" s="50">
        <f t="shared" si="88"/>
        <v>0</v>
      </c>
    </row>
    <row r="5646" spans="1:8" hidden="1">
      <c r="A5646" s="31" t="s">
        <v>2484</v>
      </c>
      <c r="B5646" s="31" t="s">
        <v>2738</v>
      </c>
      <c r="C5646" s="31" t="s">
        <v>2406</v>
      </c>
      <c r="D5646" s="47">
        <v>2.5239999999999999E-6</v>
      </c>
      <c r="E5646" s="31" t="s">
        <v>2407</v>
      </c>
      <c r="F5646" s="35" t="str">
        <f>INDEX('Crosswalk Particulates'!$B:$B,MATCH('2017 EPA Data'!A5646,'Crosswalk Particulates'!$A:$A,0))</f>
        <v>process-other-industry</v>
      </c>
      <c r="G5646" s="39">
        <f>INDEX('Crosswalk Particulates'!$E:$E,MATCH('2017 EPA Data'!$B5646,'Crosswalk Particulates'!$D:$D,0))</f>
        <v>0</v>
      </c>
      <c r="H5646" s="50">
        <f t="shared" si="88"/>
        <v>0</v>
      </c>
    </row>
    <row r="5647" spans="1:8" hidden="1">
      <c r="A5647" s="31" t="s">
        <v>2408</v>
      </c>
      <c r="B5647" s="31" t="s">
        <v>2756</v>
      </c>
      <c r="C5647" s="31" t="s">
        <v>2406</v>
      </c>
      <c r="D5647" s="47">
        <v>2.2915940000000001E-6</v>
      </c>
      <c r="E5647" s="31" t="s">
        <v>2407</v>
      </c>
      <c r="F5647" s="35" t="str">
        <f>INDEX('Crosswalk Particulates'!$B:$B,MATCH('2017 EPA Data'!A5647,'Crosswalk Particulates'!$A:$A,0))</f>
        <v>process-other-industry</v>
      </c>
      <c r="G5647" s="39">
        <f>INDEX('Crosswalk Particulates'!$E:$E,MATCH('2017 EPA Data'!$B5647,'Crosswalk Particulates'!$D:$D,0))</f>
        <v>0</v>
      </c>
      <c r="H5647" s="50">
        <f t="shared" si="88"/>
        <v>0</v>
      </c>
    </row>
    <row r="5648" spans="1:8" hidden="1">
      <c r="A5648" s="31" t="s">
        <v>2408</v>
      </c>
      <c r="B5648" s="31" t="s">
        <v>2757</v>
      </c>
      <c r="C5648" s="31" t="s">
        <v>2406</v>
      </c>
      <c r="D5648" s="47">
        <v>1.6243394E-6</v>
      </c>
      <c r="E5648" s="31" t="s">
        <v>2407</v>
      </c>
      <c r="F5648" s="35" t="str">
        <f>INDEX('Crosswalk Particulates'!$B:$B,MATCH('2017 EPA Data'!A5648,'Crosswalk Particulates'!$A:$A,0))</f>
        <v>process-other-industry</v>
      </c>
      <c r="G5648" s="39">
        <f>INDEX('Crosswalk Particulates'!$E:$E,MATCH('2017 EPA Data'!$B5648,'Crosswalk Particulates'!$D:$D,0))</f>
        <v>0</v>
      </c>
      <c r="H5648" s="50">
        <f t="shared" si="88"/>
        <v>0</v>
      </c>
    </row>
    <row r="5649" spans="1:8" hidden="1">
      <c r="A5649" s="31" t="s">
        <v>2444</v>
      </c>
      <c r="B5649" s="31" t="s">
        <v>2650</v>
      </c>
      <c r="C5649" s="31" t="s">
        <v>2406</v>
      </c>
      <c r="D5649" s="47">
        <v>1.536E-6</v>
      </c>
      <c r="E5649" s="31" t="s">
        <v>2407</v>
      </c>
      <c r="F5649" s="35" t="str">
        <f>INDEX('Crosswalk Particulates'!$B:$B,MATCH('2017 EPA Data'!A5649,'Crosswalk Particulates'!$A:$A,0))</f>
        <v>process-other-industry</v>
      </c>
      <c r="G5649" s="39">
        <f>INDEX('Crosswalk Particulates'!$E:$E,MATCH('2017 EPA Data'!$B5649,'Crosswalk Particulates'!$D:$D,0))</f>
        <v>0</v>
      </c>
      <c r="H5649" s="50">
        <f t="shared" si="88"/>
        <v>0</v>
      </c>
    </row>
    <row r="5650" spans="1:8" hidden="1">
      <c r="A5650" s="31" t="s">
        <v>2448</v>
      </c>
      <c r="B5650" s="31" t="s">
        <v>2679</v>
      </c>
      <c r="C5650" s="31" t="s">
        <v>2406</v>
      </c>
      <c r="D5650" s="47">
        <v>1.4169999999999999E-6</v>
      </c>
      <c r="E5650" s="31" t="s">
        <v>2407</v>
      </c>
      <c r="F5650" s="35" t="str">
        <f>INDEX('Crosswalk Particulates'!$B:$B,MATCH('2017 EPA Data'!A5650,'Crosswalk Particulates'!$A:$A,0))</f>
        <v>process-waste-industry</v>
      </c>
      <c r="G5650" s="39">
        <f>INDEX('Crosswalk Particulates'!$E:$E,MATCH('2017 EPA Data'!$B5650,'Crosswalk Particulates'!$D:$D,0))</f>
        <v>0</v>
      </c>
      <c r="H5650" s="50">
        <f t="shared" si="88"/>
        <v>0</v>
      </c>
    </row>
    <row r="5651" spans="1:8" hidden="1">
      <c r="A5651" s="31" t="s">
        <v>2436</v>
      </c>
      <c r="B5651" s="31" t="s">
        <v>2626</v>
      </c>
      <c r="C5651" s="31" t="s">
        <v>2406</v>
      </c>
      <c r="D5651" s="47">
        <v>1.3319999999999999E-6</v>
      </c>
      <c r="E5651" s="31" t="s">
        <v>2407</v>
      </c>
      <c r="F5651" s="35" t="str">
        <f>INDEX('Crosswalk Particulates'!$B:$B,MATCH('2017 EPA Data'!A5651,'Crosswalk Particulates'!$A:$A,0))</f>
        <v>process-other-industry</v>
      </c>
      <c r="G5651" s="39">
        <f>INDEX('Crosswalk Particulates'!$E:$E,MATCH('2017 EPA Data'!$B5651,'Crosswalk Particulates'!$D:$D,0))</f>
        <v>0</v>
      </c>
      <c r="H5651" s="50">
        <f t="shared" si="88"/>
        <v>0</v>
      </c>
    </row>
    <row r="5652" spans="1:8" hidden="1">
      <c r="A5652" s="31" t="s">
        <v>2408</v>
      </c>
      <c r="B5652" s="31" t="s">
        <v>2760</v>
      </c>
      <c r="C5652" s="31" t="s">
        <v>2406</v>
      </c>
      <c r="D5652" s="47">
        <v>1.1040093999999999E-6</v>
      </c>
      <c r="E5652" s="31" t="s">
        <v>2407</v>
      </c>
      <c r="F5652" s="35" t="str">
        <f>INDEX('Crosswalk Particulates'!$B:$B,MATCH('2017 EPA Data'!A5652,'Crosswalk Particulates'!$A:$A,0))</f>
        <v>process-other-industry</v>
      </c>
      <c r="G5652" s="39">
        <f>INDEX('Crosswalk Particulates'!$E:$E,MATCH('2017 EPA Data'!$B5652,'Crosswalk Particulates'!$D:$D,0))</f>
        <v>0</v>
      </c>
      <c r="H5652" s="50">
        <f t="shared" si="88"/>
        <v>0</v>
      </c>
    </row>
    <row r="5653" spans="1:8" hidden="1">
      <c r="A5653" s="31" t="s">
        <v>2448</v>
      </c>
      <c r="B5653" s="31" t="s">
        <v>2710</v>
      </c>
      <c r="C5653" s="31" t="s">
        <v>2406</v>
      </c>
      <c r="D5653" s="47">
        <v>8.71E-7</v>
      </c>
      <c r="E5653" s="31" t="s">
        <v>2407</v>
      </c>
      <c r="F5653" s="35" t="str">
        <f>INDEX('Crosswalk Particulates'!$B:$B,MATCH('2017 EPA Data'!A5653,'Crosswalk Particulates'!$A:$A,0))</f>
        <v>process-waste-industry</v>
      </c>
      <c r="G5653" s="39">
        <f>INDEX('Crosswalk Particulates'!$E:$E,MATCH('2017 EPA Data'!$B5653,'Crosswalk Particulates'!$D:$D,0))</f>
        <v>0</v>
      </c>
      <c r="H5653" s="50">
        <f t="shared" si="88"/>
        <v>0</v>
      </c>
    </row>
    <row r="5654" spans="1:8" hidden="1">
      <c r="A5654" s="31" t="s">
        <v>2408</v>
      </c>
      <c r="B5654" s="31" t="s">
        <v>2764</v>
      </c>
      <c r="C5654" s="31" t="s">
        <v>2406</v>
      </c>
      <c r="D5654" s="47">
        <v>8.2129459999999998E-7</v>
      </c>
      <c r="E5654" s="31" t="s">
        <v>2407</v>
      </c>
      <c r="F5654" s="35" t="str">
        <f>INDEX('Crosswalk Particulates'!$B:$B,MATCH('2017 EPA Data'!A5654,'Crosswalk Particulates'!$A:$A,0))</f>
        <v>process-other-industry</v>
      </c>
      <c r="G5654" s="39">
        <f>INDEX('Crosswalk Particulates'!$E:$E,MATCH('2017 EPA Data'!$B5654,'Crosswalk Particulates'!$D:$D,0))</f>
        <v>0</v>
      </c>
      <c r="H5654" s="50">
        <f t="shared" si="88"/>
        <v>0</v>
      </c>
    </row>
    <row r="5655" spans="1:8" hidden="1">
      <c r="A5655" s="31" t="s">
        <v>2448</v>
      </c>
      <c r="B5655" s="31" t="s">
        <v>2724</v>
      </c>
      <c r="C5655" s="31" t="s">
        <v>2406</v>
      </c>
      <c r="D5655" s="47">
        <v>6.2399999999999998E-7</v>
      </c>
      <c r="E5655" s="31" t="s">
        <v>2407</v>
      </c>
      <c r="F5655" s="35" t="str">
        <f>INDEX('Crosswalk Particulates'!$B:$B,MATCH('2017 EPA Data'!A5655,'Crosswalk Particulates'!$A:$A,0))</f>
        <v>process-waste-industry</v>
      </c>
      <c r="G5655" s="39">
        <f>INDEX('Crosswalk Particulates'!$E:$E,MATCH('2017 EPA Data'!$B5655,'Crosswalk Particulates'!$D:$D,0))</f>
        <v>0</v>
      </c>
      <c r="H5655" s="50">
        <f t="shared" si="88"/>
        <v>0</v>
      </c>
    </row>
    <row r="5656" spans="1:8" hidden="1">
      <c r="A5656" s="31" t="s">
        <v>2408</v>
      </c>
      <c r="B5656" s="31" t="s">
        <v>2761</v>
      </c>
      <c r="C5656" s="31" t="s">
        <v>2406</v>
      </c>
      <c r="D5656" s="47">
        <v>5.1270539999999998E-7</v>
      </c>
      <c r="E5656" s="31" t="s">
        <v>2407</v>
      </c>
      <c r="F5656" s="35" t="str">
        <f>INDEX('Crosswalk Particulates'!$B:$B,MATCH('2017 EPA Data'!A5656,'Crosswalk Particulates'!$A:$A,0))</f>
        <v>process-other-industry</v>
      </c>
      <c r="G5656" s="39">
        <f>INDEX('Crosswalk Particulates'!$E:$E,MATCH('2017 EPA Data'!$B5656,'Crosswalk Particulates'!$D:$D,0))</f>
        <v>0</v>
      </c>
      <c r="H5656" s="50">
        <f t="shared" si="88"/>
        <v>0</v>
      </c>
    </row>
    <row r="5657" spans="1:8" hidden="1">
      <c r="A5657" s="31" t="s">
        <v>2440</v>
      </c>
      <c r="B5657" s="31" t="s">
        <v>2646</v>
      </c>
      <c r="C5657" s="31" t="s">
        <v>2406</v>
      </c>
      <c r="D5657" s="47">
        <v>4.0772600000000001E-7</v>
      </c>
      <c r="E5657" s="31" t="s">
        <v>2407</v>
      </c>
      <c r="F5657" s="35" t="str">
        <f>INDEX('Crosswalk Particulates'!$B:$B,MATCH('2017 EPA Data'!A5657,'Crosswalk Particulates'!$A:$A,0))</f>
        <v>industry-fuel-natural gas</v>
      </c>
      <c r="G5657" s="39">
        <f>INDEX('Crosswalk Particulates'!$E:$E,MATCH('2017 EPA Data'!$B5657,'Crosswalk Particulates'!$D:$D,0))</f>
        <v>0</v>
      </c>
      <c r="H5657" s="50">
        <f t="shared" si="88"/>
        <v>0</v>
      </c>
    </row>
    <row r="5658" spans="1:8" hidden="1">
      <c r="A5658" s="31" t="s">
        <v>2440</v>
      </c>
      <c r="B5658" s="31" t="s">
        <v>2597</v>
      </c>
      <c r="C5658" s="31" t="s">
        <v>2406</v>
      </c>
      <c r="D5658" s="47">
        <v>3.2897600000000002E-7</v>
      </c>
      <c r="E5658" s="31" t="s">
        <v>2407</v>
      </c>
      <c r="F5658" s="35" t="str">
        <f>INDEX('Crosswalk Particulates'!$B:$B,MATCH('2017 EPA Data'!A5658,'Crosswalk Particulates'!$A:$A,0))</f>
        <v>industry-fuel-natural gas</v>
      </c>
      <c r="G5658" s="39">
        <f>INDEX('Crosswalk Particulates'!$E:$E,MATCH('2017 EPA Data'!$B5658,'Crosswalk Particulates'!$D:$D,0))</f>
        <v>0</v>
      </c>
      <c r="H5658" s="50">
        <f t="shared" si="88"/>
        <v>0</v>
      </c>
    </row>
    <row r="5659" spans="1:8" hidden="1">
      <c r="A5659" s="31" t="s">
        <v>2408</v>
      </c>
      <c r="B5659" s="31" t="s">
        <v>2762</v>
      </c>
      <c r="C5659" s="31" t="s">
        <v>2406</v>
      </c>
      <c r="D5659" s="47">
        <v>2.4182640000000001E-7</v>
      </c>
      <c r="E5659" s="31" t="s">
        <v>2407</v>
      </c>
      <c r="F5659" s="35" t="str">
        <f>INDEX('Crosswalk Particulates'!$B:$B,MATCH('2017 EPA Data'!A5659,'Crosswalk Particulates'!$A:$A,0))</f>
        <v>process-other-industry</v>
      </c>
      <c r="G5659" s="39">
        <f>INDEX('Crosswalk Particulates'!$E:$E,MATCH('2017 EPA Data'!$B5659,'Crosswalk Particulates'!$D:$D,0))</f>
        <v>0</v>
      </c>
      <c r="H5659" s="50">
        <f t="shared" si="88"/>
        <v>0</v>
      </c>
    </row>
    <row r="5660" spans="1:8" hidden="1">
      <c r="A5660" s="31" t="s">
        <v>2484</v>
      </c>
      <c r="B5660" s="31" t="s">
        <v>2670</v>
      </c>
      <c r="C5660" s="31" t="s">
        <v>2406</v>
      </c>
      <c r="D5660" s="47">
        <v>2.29E-7</v>
      </c>
      <c r="E5660" s="31" t="s">
        <v>2407</v>
      </c>
      <c r="F5660" s="35" t="str">
        <f>INDEX('Crosswalk Particulates'!$B:$B,MATCH('2017 EPA Data'!A5660,'Crosswalk Particulates'!$A:$A,0))</f>
        <v>process-other-industry</v>
      </c>
      <c r="G5660" s="39">
        <f>INDEX('Crosswalk Particulates'!$E:$E,MATCH('2017 EPA Data'!$B5660,'Crosswalk Particulates'!$D:$D,0))</f>
        <v>0</v>
      </c>
      <c r="H5660" s="50">
        <f t="shared" si="88"/>
        <v>0</v>
      </c>
    </row>
    <row r="5661" spans="1:8" hidden="1">
      <c r="A5661" s="31" t="s">
        <v>2448</v>
      </c>
      <c r="B5661" s="31" t="s">
        <v>2676</v>
      </c>
      <c r="C5661" s="31" t="s">
        <v>2406</v>
      </c>
      <c r="D5661" s="47">
        <v>1.8199999999999999E-7</v>
      </c>
      <c r="E5661" s="31" t="s">
        <v>2407</v>
      </c>
      <c r="F5661" s="35" t="str">
        <f>INDEX('Crosswalk Particulates'!$B:$B,MATCH('2017 EPA Data'!A5661,'Crosswalk Particulates'!$A:$A,0))</f>
        <v>process-waste-industry</v>
      </c>
      <c r="G5661" s="39">
        <f>INDEX('Crosswalk Particulates'!$E:$E,MATCH('2017 EPA Data'!$B5661,'Crosswalk Particulates'!$D:$D,0))</f>
        <v>0</v>
      </c>
      <c r="H5661" s="50">
        <f t="shared" si="88"/>
        <v>0</v>
      </c>
    </row>
    <row r="5662" spans="1:8" hidden="1">
      <c r="A5662" s="31" t="s">
        <v>2484</v>
      </c>
      <c r="B5662" s="31" t="s">
        <v>2652</v>
      </c>
      <c r="C5662" s="31" t="s">
        <v>2406</v>
      </c>
      <c r="D5662" s="47">
        <v>1.72E-7</v>
      </c>
      <c r="E5662" s="31" t="s">
        <v>2407</v>
      </c>
      <c r="F5662" s="35" t="str">
        <f>INDEX('Crosswalk Particulates'!$B:$B,MATCH('2017 EPA Data'!A5662,'Crosswalk Particulates'!$A:$A,0))</f>
        <v>process-other-industry</v>
      </c>
      <c r="G5662" s="39">
        <f>INDEX('Crosswalk Particulates'!$E:$E,MATCH('2017 EPA Data'!$B5662,'Crosswalk Particulates'!$D:$D,0))</f>
        <v>0</v>
      </c>
      <c r="H5662" s="50">
        <f t="shared" si="88"/>
        <v>0</v>
      </c>
    </row>
    <row r="5663" spans="1:8" hidden="1">
      <c r="A5663" s="31" t="s">
        <v>2431</v>
      </c>
      <c r="B5663" s="31" t="s">
        <v>2540</v>
      </c>
      <c r="C5663" s="31" t="s">
        <v>2406</v>
      </c>
      <c r="D5663" s="47">
        <v>5.0699999999999997E-8</v>
      </c>
      <c r="E5663" s="31" t="s">
        <v>2407</v>
      </c>
      <c r="F5663" s="35" t="str">
        <f>INDEX('Crosswalk Particulates'!$B:$B,MATCH('2017 EPA Data'!A5663,'Crosswalk Particulates'!$A:$A,0))</f>
        <v>process-ngps-industry</v>
      </c>
      <c r="G5663" s="39">
        <f>INDEX('Crosswalk Particulates'!$E:$E,MATCH('2017 EPA Data'!$B5663,'Crosswalk Particulates'!$D:$D,0))</f>
        <v>0</v>
      </c>
      <c r="H5663" s="50">
        <f t="shared" si="88"/>
        <v>0</v>
      </c>
    </row>
    <row r="5664" spans="1:8" hidden="1">
      <c r="A5664" s="31" t="s">
        <v>2484</v>
      </c>
      <c r="B5664" s="31" t="s">
        <v>2716</v>
      </c>
      <c r="C5664" s="31" t="s">
        <v>2406</v>
      </c>
      <c r="D5664" s="47">
        <v>2.5799999999999999E-8</v>
      </c>
      <c r="E5664" s="31" t="s">
        <v>2407</v>
      </c>
      <c r="F5664" s="35" t="str">
        <f>INDEX('Crosswalk Particulates'!$B:$B,MATCH('2017 EPA Data'!A5664,'Crosswalk Particulates'!$A:$A,0))</f>
        <v>process-other-industry</v>
      </c>
      <c r="G5664" s="39">
        <f>INDEX('Crosswalk Particulates'!$E:$E,MATCH('2017 EPA Data'!$B5664,'Crosswalk Particulates'!$D:$D,0))</f>
        <v>0</v>
      </c>
      <c r="H5664" s="50">
        <f t="shared" si="88"/>
        <v>0</v>
      </c>
    </row>
    <row r="5665" spans="1:8" hidden="1">
      <c r="A5665" s="31" t="s">
        <v>2484</v>
      </c>
      <c r="B5665" s="31" t="s">
        <v>2618</v>
      </c>
      <c r="C5665" s="31" t="s">
        <v>2406</v>
      </c>
      <c r="D5665" s="47">
        <v>2.5799999999999999E-8</v>
      </c>
      <c r="E5665" s="31" t="s">
        <v>2407</v>
      </c>
      <c r="F5665" s="35" t="str">
        <f>INDEX('Crosswalk Particulates'!$B:$B,MATCH('2017 EPA Data'!A5665,'Crosswalk Particulates'!$A:$A,0))</f>
        <v>process-other-industry</v>
      </c>
      <c r="G5665" s="39">
        <f>INDEX('Crosswalk Particulates'!$E:$E,MATCH('2017 EPA Data'!$B5665,'Crosswalk Particulates'!$D:$D,0))</f>
        <v>0</v>
      </c>
      <c r="H5665" s="50">
        <f t="shared" si="88"/>
        <v>0</v>
      </c>
    </row>
    <row r="5666" spans="1:8" hidden="1">
      <c r="A5666" s="31" t="s">
        <v>2484</v>
      </c>
      <c r="B5666" s="31" t="s">
        <v>2542</v>
      </c>
      <c r="C5666" s="31" t="s">
        <v>2406</v>
      </c>
      <c r="D5666" s="47">
        <v>2.5799999999999999E-8</v>
      </c>
      <c r="E5666" s="31" t="s">
        <v>2407</v>
      </c>
      <c r="F5666" s="35" t="str">
        <f>INDEX('Crosswalk Particulates'!$B:$B,MATCH('2017 EPA Data'!A5666,'Crosswalk Particulates'!$A:$A,0))</f>
        <v>process-other-industry</v>
      </c>
      <c r="G5666" s="39">
        <f>INDEX('Crosswalk Particulates'!$E:$E,MATCH('2017 EPA Data'!$B5666,'Crosswalk Particulates'!$D:$D,0))</f>
        <v>0</v>
      </c>
      <c r="H5666" s="50">
        <f t="shared" si="88"/>
        <v>0</v>
      </c>
    </row>
    <row r="5667" spans="1:8" hidden="1">
      <c r="A5667" s="31" t="s">
        <v>2408</v>
      </c>
      <c r="B5667" s="31" t="s">
        <v>2765</v>
      </c>
      <c r="C5667" s="31" t="s">
        <v>2406</v>
      </c>
      <c r="D5667" s="47">
        <v>2.4404000000000001E-8</v>
      </c>
      <c r="E5667" s="31" t="s">
        <v>2407</v>
      </c>
      <c r="F5667" s="35" t="str">
        <f>INDEX('Crosswalk Particulates'!$B:$B,MATCH('2017 EPA Data'!A5667,'Crosswalk Particulates'!$A:$A,0))</f>
        <v>process-other-industry</v>
      </c>
      <c r="G5667" s="39">
        <f>INDEX('Crosswalk Particulates'!$E:$E,MATCH('2017 EPA Data'!$B5667,'Crosswalk Particulates'!$D:$D,0))</f>
        <v>0</v>
      </c>
      <c r="H5667" s="50">
        <f t="shared" si="88"/>
        <v>0</v>
      </c>
    </row>
    <row r="5668" spans="1:8" hidden="1">
      <c r="A5668" s="31" t="s">
        <v>2431</v>
      </c>
      <c r="B5668" s="31" t="s">
        <v>2624</v>
      </c>
      <c r="C5668" s="31" t="s">
        <v>2406</v>
      </c>
      <c r="D5668" s="47">
        <v>6.8500000000000001E-9</v>
      </c>
      <c r="E5668" s="31" t="s">
        <v>2407</v>
      </c>
      <c r="F5668" s="35" t="str">
        <f>INDEX('Crosswalk Particulates'!$B:$B,MATCH('2017 EPA Data'!A5668,'Crosswalk Particulates'!$A:$A,0))</f>
        <v>process-ngps-industry</v>
      </c>
      <c r="G5668" s="39">
        <f>INDEX('Crosswalk Particulates'!$E:$E,MATCH('2017 EPA Data'!$B5668,'Crosswalk Particulates'!$D:$D,0))</f>
        <v>0</v>
      </c>
      <c r="H5668" s="50">
        <f t="shared" si="88"/>
        <v>0</v>
      </c>
    </row>
    <row r="5669" spans="1:8" hidden="1">
      <c r="A5669" s="31" t="s">
        <v>2536</v>
      </c>
      <c r="B5669" s="31" t="s">
        <v>2572</v>
      </c>
      <c r="C5669" s="31" t="s">
        <v>2406</v>
      </c>
      <c r="D5669" s="41">
        <v>0</v>
      </c>
      <c r="E5669" s="31" t="s">
        <v>2407</v>
      </c>
      <c r="F5669" s="35" t="str">
        <f>INDEX('Crosswalk Particulates'!$B:$B,MATCH('2017 EPA Data'!A5669,'Crosswalk Particulates'!$A:$A,0))</f>
        <v>process-mining-industry</v>
      </c>
      <c r="G5669" s="39">
        <f>INDEX('Crosswalk Particulates'!$E:$E,MATCH('2017 EPA Data'!$B5669,'Crosswalk Particulates'!$D:$D,0))</f>
        <v>0</v>
      </c>
      <c r="H5669" s="50">
        <f t="shared" si="88"/>
        <v>0</v>
      </c>
    </row>
    <row r="5670" spans="1:8" hidden="1">
      <c r="A5670" s="31" t="s">
        <v>2497</v>
      </c>
      <c r="B5670" s="31" t="s">
        <v>2731</v>
      </c>
      <c r="C5670" s="31" t="s">
        <v>2406</v>
      </c>
      <c r="D5670" s="41">
        <v>0</v>
      </c>
      <c r="E5670" s="31" t="s">
        <v>2407</v>
      </c>
      <c r="F5670" s="35" t="str">
        <f>INDEX('Crosswalk Particulates'!$B:$B,MATCH('2017 EPA Data'!A5670,'Crosswalk Particulates'!$A:$A,0))</f>
        <v>Electricity Sector</v>
      </c>
      <c r="G5670" s="39">
        <f>INDEX('Crosswalk Particulates'!$E:$E,MATCH('2017 EPA Data'!$B5670,'Crosswalk Particulates'!$D:$D,0))</f>
        <v>0</v>
      </c>
      <c r="H5670" s="50">
        <f t="shared" si="88"/>
        <v>0</v>
      </c>
    </row>
    <row r="5671" spans="1:8" hidden="1">
      <c r="A5671" s="31" t="s">
        <v>2496</v>
      </c>
      <c r="B5671" s="31" t="s">
        <v>2636</v>
      </c>
      <c r="C5671" s="31" t="s">
        <v>2406</v>
      </c>
      <c r="D5671" s="41">
        <v>0</v>
      </c>
      <c r="E5671" s="31" t="s">
        <v>2407</v>
      </c>
      <c r="F5671" s="35" t="str">
        <f>INDEX('Crosswalk Particulates'!$B:$B,MATCH('2017 EPA Data'!A5671,'Crosswalk Particulates'!$A:$A,0))</f>
        <v>process-cement-industry</v>
      </c>
      <c r="G5671" s="39">
        <f>INDEX('Crosswalk Particulates'!$E:$E,MATCH('2017 EPA Data'!$B5671,'Crosswalk Particulates'!$D:$D,0))</f>
        <v>0</v>
      </c>
      <c r="H5671" s="50">
        <f t="shared" si="88"/>
        <v>0</v>
      </c>
    </row>
    <row r="5672" spans="1:8" hidden="1">
      <c r="A5672" s="31" t="s">
        <v>2475</v>
      </c>
      <c r="B5672" s="31" t="s">
        <v>2714</v>
      </c>
      <c r="C5672" s="31" t="s">
        <v>2406</v>
      </c>
      <c r="D5672" s="41">
        <v>0</v>
      </c>
      <c r="E5672" s="31" t="s">
        <v>2407</v>
      </c>
      <c r="F5672" s="35" t="str">
        <f>INDEX('Crosswalk Particulates'!$B:$B,MATCH('2017 EPA Data'!A5672,'Crosswalk Particulates'!$A:$A,0))</f>
        <v>process-other-industry</v>
      </c>
      <c r="G5672" s="39">
        <f>INDEX('Crosswalk Particulates'!$E:$E,MATCH('2017 EPA Data'!$B5672,'Crosswalk Particulates'!$D:$D,0))</f>
        <v>0</v>
      </c>
      <c r="H5672" s="50">
        <f t="shared" si="88"/>
        <v>0</v>
      </c>
    </row>
    <row r="5673" spans="1:8" hidden="1">
      <c r="A5673" s="31" t="s">
        <v>2496</v>
      </c>
      <c r="B5673" s="31" t="s">
        <v>2677</v>
      </c>
      <c r="C5673" s="31" t="s">
        <v>2406</v>
      </c>
      <c r="D5673" s="41">
        <v>0</v>
      </c>
      <c r="E5673" s="31" t="s">
        <v>2407</v>
      </c>
      <c r="F5673" s="35" t="str">
        <f>INDEX('Crosswalk Particulates'!$B:$B,MATCH('2017 EPA Data'!A5673,'Crosswalk Particulates'!$A:$A,0))</f>
        <v>process-cement-industry</v>
      </c>
      <c r="G5673" s="39">
        <f>INDEX('Crosswalk Particulates'!$E:$E,MATCH('2017 EPA Data'!$B5673,'Crosswalk Particulates'!$D:$D,0))</f>
        <v>0</v>
      </c>
      <c r="H5673" s="50">
        <f t="shared" si="88"/>
        <v>0</v>
      </c>
    </row>
    <row r="5674" spans="1:8" hidden="1">
      <c r="A5674" s="31" t="s">
        <v>2508</v>
      </c>
      <c r="B5674" s="31" t="s">
        <v>2468</v>
      </c>
      <c r="C5674" s="31" t="s">
        <v>2406</v>
      </c>
      <c r="D5674" s="41">
        <v>0</v>
      </c>
      <c r="E5674" s="31" t="s">
        <v>2407</v>
      </c>
      <c r="F5674" s="35" t="str">
        <f>INDEX('Crosswalk Particulates'!$B:$B,MATCH('2017 EPA Data'!A5674,'Crosswalk Particulates'!$A:$A,0))</f>
        <v>process-iron and steel-industry</v>
      </c>
      <c r="G5674" s="39">
        <f>INDEX('Crosswalk Particulates'!$E:$E,MATCH('2017 EPA Data'!$B5674,'Crosswalk Particulates'!$D:$D,0))</f>
        <v>0</v>
      </c>
      <c r="H5674" s="50">
        <f t="shared" si="88"/>
        <v>0</v>
      </c>
    </row>
    <row r="5675" spans="1:8" hidden="1">
      <c r="A5675" s="31" t="s">
        <v>2481</v>
      </c>
      <c r="B5675" s="31" t="s">
        <v>2624</v>
      </c>
      <c r="C5675" s="31" t="s">
        <v>2406</v>
      </c>
      <c r="D5675" s="41">
        <v>0</v>
      </c>
      <c r="E5675" s="31" t="s">
        <v>2407</v>
      </c>
      <c r="F5675" s="35" t="str">
        <f>INDEX('Crosswalk Particulates'!$B:$B,MATCH('2017 EPA Data'!A5675,'Crosswalk Particulates'!$A:$A,0))</f>
        <v>process-ngps-industry</v>
      </c>
      <c r="G5675" s="39">
        <f>INDEX('Crosswalk Particulates'!$E:$E,MATCH('2017 EPA Data'!$B5675,'Crosswalk Particulates'!$D:$D,0))</f>
        <v>0</v>
      </c>
      <c r="H5675" s="50">
        <f t="shared" si="88"/>
        <v>0</v>
      </c>
    </row>
    <row r="5676" spans="1:8" hidden="1">
      <c r="A5676" s="31" t="s">
        <v>2475</v>
      </c>
      <c r="B5676" s="31" t="s">
        <v>2759</v>
      </c>
      <c r="C5676" s="31" t="s">
        <v>2406</v>
      </c>
      <c r="D5676" s="41">
        <v>0</v>
      </c>
      <c r="E5676" s="31" t="s">
        <v>2407</v>
      </c>
      <c r="F5676" s="35" t="str">
        <f>INDEX('Crosswalk Particulates'!$B:$B,MATCH('2017 EPA Data'!A5676,'Crosswalk Particulates'!$A:$A,0))</f>
        <v>process-other-industry</v>
      </c>
      <c r="G5676" s="39">
        <f>INDEX('Crosswalk Particulates'!$E:$E,MATCH('2017 EPA Data'!$B5676,'Crosswalk Particulates'!$D:$D,0))</f>
        <v>0</v>
      </c>
      <c r="H5676" s="50">
        <f t="shared" si="88"/>
        <v>0</v>
      </c>
    </row>
    <row r="5677" spans="1:8" hidden="1">
      <c r="A5677" s="31" t="s">
        <v>2475</v>
      </c>
      <c r="B5677" s="31" t="s">
        <v>2731</v>
      </c>
      <c r="C5677" s="31" t="s">
        <v>2406</v>
      </c>
      <c r="D5677" s="41">
        <v>0</v>
      </c>
      <c r="E5677" s="31" t="s">
        <v>2407</v>
      </c>
      <c r="F5677" s="35" t="str">
        <f>INDEX('Crosswalk Particulates'!$B:$B,MATCH('2017 EPA Data'!A5677,'Crosswalk Particulates'!$A:$A,0))</f>
        <v>process-other-industry</v>
      </c>
      <c r="G5677" s="39">
        <f>INDEX('Crosswalk Particulates'!$E:$E,MATCH('2017 EPA Data'!$B5677,'Crosswalk Particulates'!$D:$D,0))</f>
        <v>0</v>
      </c>
      <c r="H5677" s="50">
        <f t="shared" si="88"/>
        <v>0</v>
      </c>
    </row>
    <row r="5678" spans="1:8" hidden="1">
      <c r="A5678" s="31" t="s">
        <v>2496</v>
      </c>
      <c r="B5678" s="31" t="s">
        <v>2691</v>
      </c>
      <c r="C5678" s="31" t="s">
        <v>2406</v>
      </c>
      <c r="D5678" s="41">
        <v>0</v>
      </c>
      <c r="E5678" s="31" t="s">
        <v>2407</v>
      </c>
      <c r="F5678" s="35" t="str">
        <f>INDEX('Crosswalk Particulates'!$B:$B,MATCH('2017 EPA Data'!A5678,'Crosswalk Particulates'!$A:$A,0))</f>
        <v>process-cement-industry</v>
      </c>
      <c r="G5678" s="39">
        <f>INDEX('Crosswalk Particulates'!$E:$E,MATCH('2017 EPA Data'!$B5678,'Crosswalk Particulates'!$D:$D,0))</f>
        <v>0</v>
      </c>
      <c r="H5678" s="50">
        <f t="shared" si="88"/>
        <v>0</v>
      </c>
    </row>
    <row r="5679" spans="1:8" hidden="1">
      <c r="A5679" s="31" t="s">
        <v>2612</v>
      </c>
      <c r="B5679" s="31" t="s">
        <v>2540</v>
      </c>
      <c r="C5679" s="31" t="s">
        <v>2406</v>
      </c>
      <c r="D5679" s="41">
        <v>0</v>
      </c>
      <c r="E5679" s="31" t="s">
        <v>2407</v>
      </c>
      <c r="F5679" s="35" t="str">
        <f>INDEX('Crosswalk Particulates'!$B:$B,MATCH('2017 EPA Data'!A5679,'Crosswalk Particulates'!$A:$A,0))</f>
        <v>Residential Buildings Sector</v>
      </c>
      <c r="G5679" s="39">
        <f>INDEX('Crosswalk Particulates'!$E:$E,MATCH('2017 EPA Data'!$B5679,'Crosswalk Particulates'!$D:$D,0))</f>
        <v>0</v>
      </c>
      <c r="H5679" s="50">
        <f t="shared" si="88"/>
        <v>0</v>
      </c>
    </row>
    <row r="5680" spans="1:8" hidden="1">
      <c r="A5680" s="31" t="s">
        <v>2467</v>
      </c>
      <c r="B5680" s="31" t="s">
        <v>2654</v>
      </c>
      <c r="C5680" s="31" t="s">
        <v>2406</v>
      </c>
      <c r="D5680" s="41">
        <v>0</v>
      </c>
      <c r="E5680" s="31" t="s">
        <v>2407</v>
      </c>
      <c r="F5680" s="35" t="str">
        <f>INDEX('Crosswalk Particulates'!$B:$B,MATCH('2017 EPA Data'!A5680,'Crosswalk Particulates'!$A:$A,0))</f>
        <v>process-chemicals-industry</v>
      </c>
      <c r="G5680" s="39">
        <f>INDEX('Crosswalk Particulates'!$E:$E,MATCH('2017 EPA Data'!$B5680,'Crosswalk Particulates'!$D:$D,0))</f>
        <v>0</v>
      </c>
      <c r="H5680" s="50">
        <f t="shared" si="88"/>
        <v>0</v>
      </c>
    </row>
    <row r="5681" spans="1:8" hidden="1">
      <c r="A5681" s="31" t="s">
        <v>2538</v>
      </c>
      <c r="B5681" s="31" t="s">
        <v>2572</v>
      </c>
      <c r="C5681" s="31" t="s">
        <v>2406</v>
      </c>
      <c r="D5681" s="41">
        <v>0</v>
      </c>
      <c r="E5681" s="31" t="s">
        <v>2407</v>
      </c>
      <c r="F5681" s="35" t="str">
        <f>INDEX('Crosswalk Particulates'!$B:$B,MATCH('2017 EPA Data'!A5681,'Crosswalk Particulates'!$A:$A,0))</f>
        <v>Electricity Sector</v>
      </c>
      <c r="G5681" s="39">
        <f>INDEX('Crosswalk Particulates'!$E:$E,MATCH('2017 EPA Data'!$B5681,'Crosswalk Particulates'!$D:$D,0))</f>
        <v>0</v>
      </c>
      <c r="H5681" s="50">
        <f t="shared" si="88"/>
        <v>0</v>
      </c>
    </row>
    <row r="5682" spans="1:8" hidden="1">
      <c r="A5682" s="31" t="s">
        <v>2435</v>
      </c>
      <c r="B5682" s="31" t="s">
        <v>2486</v>
      </c>
      <c r="C5682" s="31" t="s">
        <v>2410</v>
      </c>
      <c r="D5682" s="41">
        <v>0</v>
      </c>
      <c r="E5682" s="31" t="s">
        <v>2411</v>
      </c>
      <c r="F5682" s="35" t="str">
        <f>INDEX('Crosswalk Particulates'!$B:$B,MATCH('2017 EPA Data'!A5682,'Crosswalk Particulates'!$A:$A,0))</f>
        <v>process-other-industry</v>
      </c>
      <c r="G5682" s="39" t="str">
        <f>INDEX('Crosswalk Particulates'!$E:$E,MATCH('2017 EPA Data'!$B5682,'Crosswalk Particulates'!$D:$D,0))</f>
        <v>CH4</v>
      </c>
      <c r="H5682" s="50">
        <f t="shared" si="88"/>
        <v>0</v>
      </c>
    </row>
    <row r="5683" spans="1:8" hidden="1">
      <c r="A5683" s="31" t="s">
        <v>2470</v>
      </c>
      <c r="B5683" s="31" t="s">
        <v>2753</v>
      </c>
      <c r="C5683" s="31" t="s">
        <v>2406</v>
      </c>
      <c r="D5683" s="41">
        <v>0</v>
      </c>
      <c r="E5683" s="31" t="s">
        <v>2407</v>
      </c>
      <c r="F5683" s="35" t="str">
        <f>INDEX('Crosswalk Particulates'!$B:$B,MATCH('2017 EPA Data'!A5683,'Crosswalk Particulates'!$A:$A,0))</f>
        <v>Electricity Sector</v>
      </c>
      <c r="G5683" s="39">
        <f>INDEX('Crosswalk Particulates'!$E:$E,MATCH('2017 EPA Data'!$B5683,'Crosswalk Particulates'!$D:$D,0))</f>
        <v>0</v>
      </c>
      <c r="H5683" s="50">
        <f t="shared" si="88"/>
        <v>0</v>
      </c>
    </row>
    <row r="5684" spans="1:8" hidden="1">
      <c r="A5684" s="31" t="s">
        <v>2497</v>
      </c>
      <c r="B5684" s="31" t="s">
        <v>2585</v>
      </c>
      <c r="C5684" s="31" t="s">
        <v>2406</v>
      </c>
      <c r="D5684" s="41">
        <v>0</v>
      </c>
      <c r="E5684" s="31" t="s">
        <v>2407</v>
      </c>
      <c r="F5684" s="35" t="str">
        <f>INDEX('Crosswalk Particulates'!$B:$B,MATCH('2017 EPA Data'!A5684,'Crosswalk Particulates'!$A:$A,0))</f>
        <v>Electricity Sector</v>
      </c>
      <c r="G5684" s="39">
        <f>INDEX('Crosswalk Particulates'!$E:$E,MATCH('2017 EPA Data'!$B5684,'Crosswalk Particulates'!$D:$D,0))</f>
        <v>0</v>
      </c>
      <c r="H5684" s="50">
        <f t="shared" si="88"/>
        <v>0</v>
      </c>
    </row>
    <row r="5685" spans="1:8" hidden="1">
      <c r="A5685" s="31" t="s">
        <v>2507</v>
      </c>
      <c r="B5685" s="31" t="s">
        <v>2469</v>
      </c>
      <c r="C5685" s="31" t="s">
        <v>2406</v>
      </c>
      <c r="D5685" s="41">
        <v>0</v>
      </c>
      <c r="E5685" s="31" t="s">
        <v>2407</v>
      </c>
      <c r="F5685" s="35" t="str">
        <f>INDEX('Crosswalk Particulates'!$B:$B,MATCH('2017 EPA Data'!A5685,'Crosswalk Particulates'!$A:$A,0))</f>
        <v>Other-EPA</v>
      </c>
      <c r="G5685" s="39">
        <f>INDEX('Crosswalk Particulates'!$E:$E,MATCH('2017 EPA Data'!$B5685,'Crosswalk Particulates'!$D:$D,0))</f>
        <v>0</v>
      </c>
      <c r="H5685" s="50">
        <f t="shared" si="88"/>
        <v>0</v>
      </c>
    </row>
    <row r="5686" spans="1:8" hidden="1">
      <c r="A5686" s="31" t="s">
        <v>2496</v>
      </c>
      <c r="B5686" s="31" t="s">
        <v>2673</v>
      </c>
      <c r="C5686" s="31" t="s">
        <v>2406</v>
      </c>
      <c r="D5686" s="41">
        <v>0</v>
      </c>
      <c r="E5686" s="31" t="s">
        <v>2407</v>
      </c>
      <c r="F5686" s="35" t="str">
        <f>INDEX('Crosswalk Particulates'!$B:$B,MATCH('2017 EPA Data'!A5686,'Crosswalk Particulates'!$A:$A,0))</f>
        <v>process-cement-industry</v>
      </c>
      <c r="G5686" s="39">
        <f>INDEX('Crosswalk Particulates'!$E:$E,MATCH('2017 EPA Data'!$B5686,'Crosswalk Particulates'!$D:$D,0))</f>
        <v>0</v>
      </c>
      <c r="H5686" s="50">
        <f t="shared" si="88"/>
        <v>0</v>
      </c>
    </row>
    <row r="5687" spans="1:8" hidden="1">
      <c r="A5687" s="31" t="s">
        <v>2475</v>
      </c>
      <c r="B5687" s="31" t="s">
        <v>2650</v>
      </c>
      <c r="C5687" s="31" t="s">
        <v>2406</v>
      </c>
      <c r="D5687" s="41">
        <v>0</v>
      </c>
      <c r="E5687" s="31" t="s">
        <v>2407</v>
      </c>
      <c r="F5687" s="35" t="str">
        <f>INDEX('Crosswalk Particulates'!$B:$B,MATCH('2017 EPA Data'!A5687,'Crosswalk Particulates'!$A:$A,0))</f>
        <v>process-other-industry</v>
      </c>
      <c r="G5687" s="39">
        <f>INDEX('Crosswalk Particulates'!$E:$E,MATCH('2017 EPA Data'!$B5687,'Crosswalk Particulates'!$D:$D,0))</f>
        <v>0</v>
      </c>
      <c r="H5687" s="50">
        <f t="shared" si="88"/>
        <v>0</v>
      </c>
    </row>
    <row r="5688" spans="1:8" hidden="1">
      <c r="A5688" s="31" t="s">
        <v>2436</v>
      </c>
      <c r="B5688" s="31" t="s">
        <v>2603</v>
      </c>
      <c r="C5688" s="31" t="s">
        <v>2406</v>
      </c>
      <c r="D5688" s="41">
        <v>0</v>
      </c>
      <c r="E5688" s="31" t="s">
        <v>2407</v>
      </c>
      <c r="F5688" s="35" t="str">
        <f>INDEX('Crosswalk Particulates'!$B:$B,MATCH('2017 EPA Data'!A5688,'Crosswalk Particulates'!$A:$A,0))</f>
        <v>process-other-industry</v>
      </c>
      <c r="G5688" s="39">
        <f>INDEX('Crosswalk Particulates'!$E:$E,MATCH('2017 EPA Data'!$B5688,'Crosswalk Particulates'!$D:$D,0))</f>
        <v>0</v>
      </c>
      <c r="H5688" s="50">
        <f t="shared" si="88"/>
        <v>0</v>
      </c>
    </row>
    <row r="5689" spans="1:8" hidden="1">
      <c r="A5689" s="31" t="s">
        <v>2538</v>
      </c>
      <c r="B5689" s="31" t="s">
        <v>2627</v>
      </c>
      <c r="C5689" s="31" t="s">
        <v>2406</v>
      </c>
      <c r="D5689" s="41">
        <v>0</v>
      </c>
      <c r="E5689" s="31" t="s">
        <v>2407</v>
      </c>
      <c r="F5689" s="35" t="str">
        <f>INDEX('Crosswalk Particulates'!$B:$B,MATCH('2017 EPA Data'!A5689,'Crosswalk Particulates'!$A:$A,0))</f>
        <v>Electricity Sector</v>
      </c>
      <c r="G5689" s="39">
        <f>INDEX('Crosswalk Particulates'!$E:$E,MATCH('2017 EPA Data'!$B5689,'Crosswalk Particulates'!$D:$D,0))</f>
        <v>0</v>
      </c>
      <c r="H5689" s="50">
        <f t="shared" si="88"/>
        <v>0</v>
      </c>
    </row>
    <row r="5690" spans="1:8" hidden="1">
      <c r="A5690" s="31" t="s">
        <v>2497</v>
      </c>
      <c r="B5690" s="31" t="s">
        <v>2735</v>
      </c>
      <c r="C5690" s="31" t="s">
        <v>2406</v>
      </c>
      <c r="D5690" s="41">
        <v>0</v>
      </c>
      <c r="E5690" s="31" t="s">
        <v>2407</v>
      </c>
      <c r="F5690" s="35" t="str">
        <f>INDEX('Crosswalk Particulates'!$B:$B,MATCH('2017 EPA Data'!A5690,'Crosswalk Particulates'!$A:$A,0))</f>
        <v>Electricity Sector</v>
      </c>
      <c r="G5690" s="39">
        <f>INDEX('Crosswalk Particulates'!$E:$E,MATCH('2017 EPA Data'!$B5690,'Crosswalk Particulates'!$D:$D,0))</f>
        <v>0</v>
      </c>
      <c r="H5690" s="50">
        <f t="shared" si="88"/>
        <v>0</v>
      </c>
    </row>
    <row r="5691" spans="1:8" hidden="1">
      <c r="A5691" s="31" t="s">
        <v>2471</v>
      </c>
      <c r="B5691" s="31" t="s">
        <v>2638</v>
      </c>
      <c r="C5691" s="31" t="s">
        <v>2406</v>
      </c>
      <c r="D5691" s="41">
        <v>0</v>
      </c>
      <c r="E5691" s="31" t="s">
        <v>2407</v>
      </c>
      <c r="F5691" s="35" t="str">
        <f>INDEX('Crosswalk Particulates'!$B:$B,MATCH('2017 EPA Data'!A5691,'Crosswalk Particulates'!$A:$A,0))</f>
        <v>Commercial Buildings Sector</v>
      </c>
      <c r="G5691" s="39">
        <f>INDEX('Crosswalk Particulates'!$E:$E,MATCH('2017 EPA Data'!$B5691,'Crosswalk Particulates'!$D:$D,0))</f>
        <v>0</v>
      </c>
      <c r="H5691" s="50">
        <f t="shared" si="88"/>
        <v>0</v>
      </c>
    </row>
    <row r="5692" spans="1:8" hidden="1">
      <c r="A5692" s="31" t="s">
        <v>2471</v>
      </c>
      <c r="B5692" s="31" t="s">
        <v>2455</v>
      </c>
      <c r="C5692" s="31" t="s">
        <v>2406</v>
      </c>
      <c r="D5692" s="41">
        <v>0</v>
      </c>
      <c r="E5692" s="31" t="s">
        <v>2407</v>
      </c>
      <c r="F5692" s="35" t="str">
        <f>INDEX('Crosswalk Particulates'!$B:$B,MATCH('2017 EPA Data'!A5692,'Crosswalk Particulates'!$A:$A,0))</f>
        <v>Commercial Buildings Sector</v>
      </c>
      <c r="G5692" s="39">
        <f>INDEX('Crosswalk Particulates'!$E:$E,MATCH('2017 EPA Data'!$B5692,'Crosswalk Particulates'!$D:$D,0))</f>
        <v>0</v>
      </c>
      <c r="H5692" s="50">
        <f t="shared" si="88"/>
        <v>0</v>
      </c>
    </row>
    <row r="5693" spans="1:8" hidden="1">
      <c r="A5693" s="31" t="s">
        <v>2478</v>
      </c>
      <c r="B5693" s="31" t="s">
        <v>2445</v>
      </c>
      <c r="C5693" s="31" t="s">
        <v>2446</v>
      </c>
      <c r="D5693" s="41">
        <v>0</v>
      </c>
      <c r="E5693" s="31" t="s">
        <v>2411</v>
      </c>
      <c r="F5693" s="35" t="str">
        <f>INDEX('Crosswalk Particulates'!$B:$B,MATCH('2017 EPA Data'!A5693,'Crosswalk Particulates'!$A:$A,0))</f>
        <v>Other-EPA</v>
      </c>
      <c r="G5693" s="39" t="str">
        <f>INDEX('Crosswalk Particulates'!$E:$E,MATCH('2017 EPA Data'!$B5693,'Crosswalk Particulates'!$D:$D,0))</f>
        <v>VOC</v>
      </c>
      <c r="H5693" s="50">
        <f t="shared" si="88"/>
        <v>0</v>
      </c>
    </row>
    <row r="5694" spans="1:8" hidden="1">
      <c r="A5694" s="31" t="s">
        <v>2516</v>
      </c>
      <c r="B5694" s="31" t="s">
        <v>2445</v>
      </c>
      <c r="C5694" s="31" t="s">
        <v>2446</v>
      </c>
      <c r="D5694" s="41">
        <v>0</v>
      </c>
      <c r="E5694" s="31" t="s">
        <v>2411</v>
      </c>
      <c r="F5694" s="35" t="str">
        <f>INDEX('Crosswalk Particulates'!$B:$B,MATCH('2017 EPA Data'!A5694,'Crosswalk Particulates'!$A:$A,0))</f>
        <v>Other-EPA</v>
      </c>
      <c r="G5694" s="39" t="str">
        <f>INDEX('Crosswalk Particulates'!$E:$E,MATCH('2017 EPA Data'!$B5694,'Crosswalk Particulates'!$D:$D,0))</f>
        <v>VOC</v>
      </c>
      <c r="H5694" s="50">
        <f t="shared" si="88"/>
        <v>0</v>
      </c>
    </row>
    <row r="5695" spans="1:8" hidden="1">
      <c r="A5695" s="31" t="s">
        <v>2518</v>
      </c>
      <c r="B5695" s="31" t="s">
        <v>2641</v>
      </c>
      <c r="C5695" s="31" t="s">
        <v>2406</v>
      </c>
      <c r="D5695" s="41">
        <v>0</v>
      </c>
      <c r="E5695" s="31" t="s">
        <v>2407</v>
      </c>
      <c r="F5695" s="35" t="str">
        <f>INDEX('Crosswalk Particulates'!$B:$B,MATCH('2017 EPA Data'!A5695,'Crosswalk Particulates'!$A:$A,0))</f>
        <v>industry-fuel-oil</v>
      </c>
      <c r="G5695" s="39">
        <f>INDEX('Crosswalk Particulates'!$E:$E,MATCH('2017 EPA Data'!$B5695,'Crosswalk Particulates'!$D:$D,0))</f>
        <v>0</v>
      </c>
      <c r="H5695" s="50">
        <f t="shared" si="88"/>
        <v>0</v>
      </c>
    </row>
    <row r="5696" spans="1:8" hidden="1">
      <c r="A5696" s="31" t="s">
        <v>2538</v>
      </c>
      <c r="B5696" s="31" t="s">
        <v>2650</v>
      </c>
      <c r="C5696" s="31" t="s">
        <v>2406</v>
      </c>
      <c r="D5696" s="41">
        <v>0</v>
      </c>
      <c r="E5696" s="31" t="s">
        <v>2407</v>
      </c>
      <c r="F5696" s="35" t="str">
        <f>INDEX('Crosswalk Particulates'!$B:$B,MATCH('2017 EPA Data'!A5696,'Crosswalk Particulates'!$A:$A,0))</f>
        <v>Electricity Sector</v>
      </c>
      <c r="G5696" s="39">
        <f>INDEX('Crosswalk Particulates'!$E:$E,MATCH('2017 EPA Data'!$B5696,'Crosswalk Particulates'!$D:$D,0))</f>
        <v>0</v>
      </c>
      <c r="H5696" s="50">
        <f t="shared" si="88"/>
        <v>0</v>
      </c>
    </row>
    <row r="5697" spans="1:8" hidden="1">
      <c r="A5697" s="31" t="s">
        <v>2496</v>
      </c>
      <c r="B5697" s="31" t="s">
        <v>2693</v>
      </c>
      <c r="C5697" s="31" t="s">
        <v>2406</v>
      </c>
      <c r="D5697" s="41">
        <v>0</v>
      </c>
      <c r="E5697" s="31" t="s">
        <v>2407</v>
      </c>
      <c r="F5697" s="35" t="str">
        <f>INDEX('Crosswalk Particulates'!$B:$B,MATCH('2017 EPA Data'!A5697,'Crosswalk Particulates'!$A:$A,0))</f>
        <v>process-cement-industry</v>
      </c>
      <c r="G5697" s="39">
        <f>INDEX('Crosswalk Particulates'!$E:$E,MATCH('2017 EPA Data'!$B5697,'Crosswalk Particulates'!$D:$D,0))</f>
        <v>0</v>
      </c>
      <c r="H5697" s="50">
        <f t="shared" si="88"/>
        <v>0</v>
      </c>
    </row>
    <row r="5698" spans="1:8" hidden="1">
      <c r="A5698" s="31" t="s">
        <v>2496</v>
      </c>
      <c r="B5698" s="31" t="s">
        <v>2720</v>
      </c>
      <c r="C5698" s="31" t="s">
        <v>2406</v>
      </c>
      <c r="D5698" s="41">
        <v>0</v>
      </c>
      <c r="E5698" s="31" t="s">
        <v>2407</v>
      </c>
      <c r="F5698" s="35" t="str">
        <f>INDEX('Crosswalk Particulates'!$B:$B,MATCH('2017 EPA Data'!A5698,'Crosswalk Particulates'!$A:$A,0))</f>
        <v>process-cement-industry</v>
      </c>
      <c r="G5698" s="39">
        <f>INDEX('Crosswalk Particulates'!$E:$E,MATCH('2017 EPA Data'!$B5698,'Crosswalk Particulates'!$D:$D,0))</f>
        <v>0</v>
      </c>
      <c r="H5698" s="50">
        <f t="shared" si="88"/>
        <v>0</v>
      </c>
    </row>
    <row r="5699" spans="1:8" hidden="1">
      <c r="A5699" s="31" t="s">
        <v>2491</v>
      </c>
      <c r="B5699" s="31" t="s">
        <v>2701</v>
      </c>
      <c r="C5699" s="31" t="s">
        <v>2406</v>
      </c>
      <c r="D5699" s="41">
        <v>0</v>
      </c>
      <c r="E5699" s="31" t="s">
        <v>2407</v>
      </c>
      <c r="F5699" s="35" t="str">
        <f>INDEX('Crosswalk Particulates'!$B:$B,MATCH('2017 EPA Data'!A5699,'Crosswalk Particulates'!$A:$A,0))</f>
        <v>process-other-industry</v>
      </c>
      <c r="G5699" s="39">
        <f>INDEX('Crosswalk Particulates'!$E:$E,MATCH('2017 EPA Data'!$B5699,'Crosswalk Particulates'!$D:$D,0))</f>
        <v>0</v>
      </c>
      <c r="H5699" s="50">
        <f t="shared" si="88"/>
        <v>0</v>
      </c>
    </row>
    <row r="5700" spans="1:8" hidden="1">
      <c r="A5700" s="31" t="s">
        <v>2496</v>
      </c>
      <c r="B5700" s="31" t="s">
        <v>2614</v>
      </c>
      <c r="C5700" s="31" t="s">
        <v>2406</v>
      </c>
      <c r="D5700" s="41">
        <v>0</v>
      </c>
      <c r="E5700" s="31" t="s">
        <v>2407</v>
      </c>
      <c r="F5700" s="35" t="str">
        <f>INDEX('Crosswalk Particulates'!$B:$B,MATCH('2017 EPA Data'!A5700,'Crosswalk Particulates'!$A:$A,0))</f>
        <v>process-cement-industry</v>
      </c>
      <c r="G5700" s="39">
        <f>INDEX('Crosswalk Particulates'!$E:$E,MATCH('2017 EPA Data'!$B5700,'Crosswalk Particulates'!$D:$D,0))</f>
        <v>0</v>
      </c>
      <c r="H5700" s="50">
        <f t="shared" ref="H5700:H5763" si="89">IF(E5700="TON",D5700/metricton_to_shortton,0)*10^6</f>
        <v>0</v>
      </c>
    </row>
    <row r="5701" spans="1:8" hidden="1">
      <c r="A5701" s="31" t="s">
        <v>2538</v>
      </c>
      <c r="B5701" s="31" t="s">
        <v>2502</v>
      </c>
      <c r="C5701" s="31" t="s">
        <v>2406</v>
      </c>
      <c r="D5701" s="41">
        <v>0</v>
      </c>
      <c r="E5701" s="31" t="s">
        <v>2407</v>
      </c>
      <c r="F5701" s="35" t="str">
        <f>INDEX('Crosswalk Particulates'!$B:$B,MATCH('2017 EPA Data'!A5701,'Crosswalk Particulates'!$A:$A,0))</f>
        <v>Electricity Sector</v>
      </c>
      <c r="G5701" s="39">
        <f>INDEX('Crosswalk Particulates'!$E:$E,MATCH('2017 EPA Data'!$B5701,'Crosswalk Particulates'!$D:$D,0))</f>
        <v>0</v>
      </c>
      <c r="H5701" s="50">
        <f t="shared" si="89"/>
        <v>0</v>
      </c>
    </row>
    <row r="5702" spans="1:8" hidden="1">
      <c r="A5702" s="31" t="s">
        <v>2470</v>
      </c>
      <c r="B5702" s="31" t="s">
        <v>2603</v>
      </c>
      <c r="C5702" s="31" t="s">
        <v>2406</v>
      </c>
      <c r="D5702" s="41">
        <v>0</v>
      </c>
      <c r="E5702" s="31" t="s">
        <v>2407</v>
      </c>
      <c r="F5702" s="35" t="str">
        <f>INDEX('Crosswalk Particulates'!$B:$B,MATCH('2017 EPA Data'!A5702,'Crosswalk Particulates'!$A:$A,0))</f>
        <v>Electricity Sector</v>
      </c>
      <c r="G5702" s="39">
        <f>INDEX('Crosswalk Particulates'!$E:$E,MATCH('2017 EPA Data'!$B5702,'Crosswalk Particulates'!$D:$D,0))</f>
        <v>0</v>
      </c>
      <c r="H5702" s="50">
        <f t="shared" si="89"/>
        <v>0</v>
      </c>
    </row>
    <row r="5703" spans="1:8" hidden="1">
      <c r="A5703" s="31" t="s">
        <v>2470</v>
      </c>
      <c r="B5703" s="31" t="s">
        <v>2572</v>
      </c>
      <c r="C5703" s="31" t="s">
        <v>2406</v>
      </c>
      <c r="D5703" s="41">
        <v>0</v>
      </c>
      <c r="E5703" s="31" t="s">
        <v>2407</v>
      </c>
      <c r="F5703" s="35" t="str">
        <f>INDEX('Crosswalk Particulates'!$B:$B,MATCH('2017 EPA Data'!A5703,'Crosswalk Particulates'!$A:$A,0))</f>
        <v>Electricity Sector</v>
      </c>
      <c r="G5703" s="39">
        <f>INDEX('Crosswalk Particulates'!$E:$E,MATCH('2017 EPA Data'!$B5703,'Crosswalk Particulates'!$D:$D,0))</f>
        <v>0</v>
      </c>
      <c r="H5703" s="50">
        <f t="shared" si="89"/>
        <v>0</v>
      </c>
    </row>
    <row r="5704" spans="1:8" hidden="1">
      <c r="A5704" s="31" t="s">
        <v>2536</v>
      </c>
      <c r="B5704" s="31" t="s">
        <v>2570</v>
      </c>
      <c r="C5704" s="31" t="s">
        <v>2406</v>
      </c>
      <c r="D5704" s="41">
        <v>0</v>
      </c>
      <c r="E5704" s="31" t="s">
        <v>2407</v>
      </c>
      <c r="F5704" s="35" t="str">
        <f>INDEX('Crosswalk Particulates'!$B:$B,MATCH('2017 EPA Data'!A5704,'Crosswalk Particulates'!$A:$A,0))</f>
        <v>process-mining-industry</v>
      </c>
      <c r="G5704" s="39">
        <f>INDEX('Crosswalk Particulates'!$E:$E,MATCH('2017 EPA Data'!$B5704,'Crosswalk Particulates'!$D:$D,0))</f>
        <v>0</v>
      </c>
      <c r="H5704" s="50">
        <f t="shared" si="89"/>
        <v>0</v>
      </c>
    </row>
    <row r="5705" spans="1:8" hidden="1">
      <c r="A5705" s="31" t="s">
        <v>2536</v>
      </c>
      <c r="B5705" s="31" t="s">
        <v>2602</v>
      </c>
      <c r="C5705" s="31" t="s">
        <v>2406</v>
      </c>
      <c r="D5705" s="41">
        <v>0</v>
      </c>
      <c r="E5705" s="31" t="s">
        <v>2407</v>
      </c>
      <c r="F5705" s="35" t="str">
        <f>INDEX('Crosswalk Particulates'!$B:$B,MATCH('2017 EPA Data'!A5705,'Crosswalk Particulates'!$A:$A,0))</f>
        <v>process-mining-industry</v>
      </c>
      <c r="G5705" s="39">
        <f>INDEX('Crosswalk Particulates'!$E:$E,MATCH('2017 EPA Data'!$B5705,'Crosswalk Particulates'!$D:$D,0))</f>
        <v>0</v>
      </c>
      <c r="H5705" s="50">
        <f t="shared" si="89"/>
        <v>0</v>
      </c>
    </row>
    <row r="5706" spans="1:8" hidden="1">
      <c r="A5706" s="31" t="s">
        <v>2408</v>
      </c>
      <c r="B5706" s="31" t="s">
        <v>2766</v>
      </c>
      <c r="C5706" s="31" t="s">
        <v>2406</v>
      </c>
      <c r="D5706" s="41">
        <v>0</v>
      </c>
      <c r="E5706" s="31" t="s">
        <v>2407</v>
      </c>
      <c r="F5706" s="35" t="str">
        <f>INDEX('Crosswalk Particulates'!$B:$B,MATCH('2017 EPA Data'!A5706,'Crosswalk Particulates'!$A:$A,0))</f>
        <v>process-other-industry</v>
      </c>
      <c r="G5706" s="39">
        <f>INDEX('Crosswalk Particulates'!$E:$E,MATCH('2017 EPA Data'!$B5706,'Crosswalk Particulates'!$D:$D,0))</f>
        <v>0</v>
      </c>
      <c r="H5706" s="50">
        <f t="shared" si="89"/>
        <v>0</v>
      </c>
    </row>
    <row r="5707" spans="1:8" hidden="1">
      <c r="A5707" s="31" t="s">
        <v>2481</v>
      </c>
      <c r="B5707" s="31" t="s">
        <v>2709</v>
      </c>
      <c r="C5707" s="31" t="s">
        <v>2410</v>
      </c>
      <c r="D5707" s="41">
        <v>0</v>
      </c>
      <c r="E5707" s="31" t="s">
        <v>2411</v>
      </c>
      <c r="F5707" s="35" t="str">
        <f>INDEX('Crosswalk Particulates'!$B:$B,MATCH('2017 EPA Data'!A5707,'Crosswalk Particulates'!$A:$A,0))</f>
        <v>process-ngps-industry</v>
      </c>
      <c r="G5707" s="39">
        <f>INDEX('Crosswalk Particulates'!$E:$E,MATCH('2017 EPA Data'!$B5707,'Crosswalk Particulates'!$D:$D,0))</f>
        <v>0</v>
      </c>
      <c r="H5707" s="50">
        <f t="shared" si="89"/>
        <v>0</v>
      </c>
    </row>
    <row r="5708" spans="1:8" hidden="1">
      <c r="A5708" s="31" t="s">
        <v>2496</v>
      </c>
      <c r="B5708" s="31" t="s">
        <v>2666</v>
      </c>
      <c r="C5708" s="31" t="s">
        <v>2406</v>
      </c>
      <c r="D5708" s="41">
        <v>0</v>
      </c>
      <c r="E5708" s="31" t="s">
        <v>2407</v>
      </c>
      <c r="F5708" s="35" t="str">
        <f>INDEX('Crosswalk Particulates'!$B:$B,MATCH('2017 EPA Data'!A5708,'Crosswalk Particulates'!$A:$A,0))</f>
        <v>process-cement-industry</v>
      </c>
      <c r="G5708" s="39">
        <f>INDEX('Crosswalk Particulates'!$E:$E,MATCH('2017 EPA Data'!$B5708,'Crosswalk Particulates'!$D:$D,0))</f>
        <v>0</v>
      </c>
      <c r="H5708" s="50">
        <f t="shared" si="89"/>
        <v>0</v>
      </c>
    </row>
    <row r="5709" spans="1:8" hidden="1">
      <c r="A5709" s="31" t="s">
        <v>2454</v>
      </c>
      <c r="B5709" s="31" t="s">
        <v>2530</v>
      </c>
      <c r="C5709" s="31" t="s">
        <v>2406</v>
      </c>
      <c r="D5709" s="41">
        <v>0</v>
      </c>
      <c r="E5709" s="31" t="s">
        <v>2407</v>
      </c>
      <c r="F5709" s="35" t="str">
        <f>INDEX('Crosswalk Particulates'!$B:$B,MATCH('2017 EPA Data'!A5709,'Crosswalk Particulates'!$A:$A,0))</f>
        <v>Electricity Sector</v>
      </c>
      <c r="G5709" s="39">
        <f>INDEX('Crosswalk Particulates'!$E:$E,MATCH('2017 EPA Data'!$B5709,'Crosswalk Particulates'!$D:$D,0))</f>
        <v>0</v>
      </c>
      <c r="H5709" s="50">
        <f t="shared" si="89"/>
        <v>0</v>
      </c>
    </row>
    <row r="5710" spans="1:8" hidden="1">
      <c r="A5710" s="31" t="s">
        <v>2612</v>
      </c>
      <c r="B5710" s="31" t="s">
        <v>2617</v>
      </c>
      <c r="C5710" s="31" t="s">
        <v>2406</v>
      </c>
      <c r="D5710" s="41">
        <v>0</v>
      </c>
      <c r="E5710" s="31" t="s">
        <v>2407</v>
      </c>
      <c r="F5710" s="35" t="str">
        <f>INDEX('Crosswalk Particulates'!$B:$B,MATCH('2017 EPA Data'!A5710,'Crosswalk Particulates'!$A:$A,0))</f>
        <v>Residential Buildings Sector</v>
      </c>
      <c r="G5710" s="39">
        <f>INDEX('Crosswalk Particulates'!$E:$E,MATCH('2017 EPA Data'!$B5710,'Crosswalk Particulates'!$D:$D,0))</f>
        <v>0</v>
      </c>
      <c r="H5710" s="50">
        <f t="shared" si="89"/>
        <v>0</v>
      </c>
    </row>
    <row r="5711" spans="1:8" hidden="1">
      <c r="A5711" s="31" t="s">
        <v>2444</v>
      </c>
      <c r="B5711" s="31" t="s">
        <v>2621</v>
      </c>
      <c r="D5711" s="41">
        <v>0</v>
      </c>
      <c r="E5711" s="31" t="s">
        <v>2411</v>
      </c>
      <c r="F5711" s="35" t="str">
        <f>INDEX('Crosswalk Particulates'!$B:$B,MATCH('2017 EPA Data'!A5711,'Crosswalk Particulates'!$A:$A,0))</f>
        <v>process-other-industry</v>
      </c>
      <c r="G5711" s="39">
        <f>INDEX('Crosswalk Particulates'!$E:$E,MATCH('2017 EPA Data'!$B5711,'Crosswalk Particulates'!$D:$D,0))</f>
        <v>0</v>
      </c>
      <c r="H5711" s="50">
        <f t="shared" si="89"/>
        <v>0</v>
      </c>
    </row>
    <row r="5712" spans="1:8" hidden="1">
      <c r="A5712" s="31" t="s">
        <v>2496</v>
      </c>
      <c r="B5712" s="31" t="s">
        <v>2645</v>
      </c>
      <c r="C5712" s="31" t="s">
        <v>2406</v>
      </c>
      <c r="D5712" s="41">
        <v>0</v>
      </c>
      <c r="E5712" s="31" t="s">
        <v>2407</v>
      </c>
      <c r="F5712" s="35" t="str">
        <f>INDEX('Crosswalk Particulates'!$B:$B,MATCH('2017 EPA Data'!A5712,'Crosswalk Particulates'!$A:$A,0))</f>
        <v>process-cement-industry</v>
      </c>
      <c r="G5712" s="39">
        <f>INDEX('Crosswalk Particulates'!$E:$E,MATCH('2017 EPA Data'!$B5712,'Crosswalk Particulates'!$D:$D,0))</f>
        <v>0</v>
      </c>
      <c r="H5712" s="50">
        <f t="shared" si="89"/>
        <v>0</v>
      </c>
    </row>
    <row r="5713" spans="1:8" hidden="1">
      <c r="A5713" s="31" t="s">
        <v>2538</v>
      </c>
      <c r="B5713" s="31" t="s">
        <v>2573</v>
      </c>
      <c r="C5713" s="31" t="s">
        <v>2406</v>
      </c>
      <c r="D5713" s="41">
        <v>0</v>
      </c>
      <c r="E5713" s="31" t="s">
        <v>2407</v>
      </c>
      <c r="F5713" s="35" t="str">
        <f>INDEX('Crosswalk Particulates'!$B:$B,MATCH('2017 EPA Data'!A5713,'Crosswalk Particulates'!$A:$A,0))</f>
        <v>Electricity Sector</v>
      </c>
      <c r="G5713" s="39">
        <f>INDEX('Crosswalk Particulates'!$E:$E,MATCH('2017 EPA Data'!$B5713,'Crosswalk Particulates'!$D:$D,0))</f>
        <v>0</v>
      </c>
      <c r="H5713" s="50">
        <f t="shared" si="89"/>
        <v>0</v>
      </c>
    </row>
    <row r="5714" spans="1:8" hidden="1">
      <c r="A5714" s="31" t="s">
        <v>2521</v>
      </c>
      <c r="B5714" s="31" t="s">
        <v>2709</v>
      </c>
      <c r="C5714" s="31" t="s">
        <v>2410</v>
      </c>
      <c r="D5714" s="41">
        <v>0</v>
      </c>
      <c r="E5714" s="31" t="s">
        <v>2411</v>
      </c>
      <c r="F5714" s="35" t="str">
        <f>INDEX('Crosswalk Particulates'!$B:$B,MATCH('2017 EPA Data'!A5714,'Crosswalk Particulates'!$A:$A,0))</f>
        <v>industry-fuel-other</v>
      </c>
      <c r="G5714" s="39">
        <f>INDEX('Crosswalk Particulates'!$E:$E,MATCH('2017 EPA Data'!$B5714,'Crosswalk Particulates'!$D:$D,0))</f>
        <v>0</v>
      </c>
      <c r="H5714" s="50">
        <f t="shared" si="89"/>
        <v>0</v>
      </c>
    </row>
    <row r="5715" spans="1:8" hidden="1">
      <c r="A5715" s="31" t="s">
        <v>2536</v>
      </c>
      <c r="B5715" s="31" t="s">
        <v>2534</v>
      </c>
      <c r="C5715" s="31" t="s">
        <v>2406</v>
      </c>
      <c r="D5715" s="41">
        <v>0</v>
      </c>
      <c r="E5715" s="31" t="s">
        <v>2407</v>
      </c>
      <c r="F5715" s="35" t="str">
        <f>INDEX('Crosswalk Particulates'!$B:$B,MATCH('2017 EPA Data'!A5715,'Crosswalk Particulates'!$A:$A,0))</f>
        <v>process-mining-industry</v>
      </c>
      <c r="G5715" s="39">
        <f>INDEX('Crosswalk Particulates'!$E:$E,MATCH('2017 EPA Data'!$B5715,'Crosswalk Particulates'!$D:$D,0))</f>
        <v>0</v>
      </c>
      <c r="H5715" s="50">
        <f t="shared" si="89"/>
        <v>0</v>
      </c>
    </row>
    <row r="5716" spans="1:8" hidden="1">
      <c r="A5716" s="31" t="s">
        <v>2427</v>
      </c>
      <c r="B5716" s="31" t="s">
        <v>2477</v>
      </c>
      <c r="C5716" s="31" t="s">
        <v>2406</v>
      </c>
      <c r="D5716" s="41">
        <v>0</v>
      </c>
      <c r="E5716" s="31" t="s">
        <v>2407</v>
      </c>
      <c r="F5716" s="35" t="str">
        <f>INDEX('Crosswalk Particulates'!$B:$B,MATCH('2017 EPA Data'!A5716,'Crosswalk Particulates'!$A:$A,0))</f>
        <v>process-other-industry</v>
      </c>
      <c r="G5716" s="39">
        <f>INDEX('Crosswalk Particulates'!$E:$E,MATCH('2017 EPA Data'!$B5716,'Crosswalk Particulates'!$D:$D,0))</f>
        <v>0</v>
      </c>
      <c r="H5716" s="50">
        <f t="shared" si="89"/>
        <v>0</v>
      </c>
    </row>
    <row r="5717" spans="1:8" hidden="1">
      <c r="A5717" s="31" t="s">
        <v>2427</v>
      </c>
      <c r="B5717" s="31" t="s">
        <v>2524</v>
      </c>
      <c r="C5717" s="31" t="s">
        <v>2406</v>
      </c>
      <c r="D5717" s="41">
        <v>0</v>
      </c>
      <c r="E5717" s="31" t="s">
        <v>2407</v>
      </c>
      <c r="F5717" s="35" t="str">
        <f>INDEX('Crosswalk Particulates'!$B:$B,MATCH('2017 EPA Data'!A5717,'Crosswalk Particulates'!$A:$A,0))</f>
        <v>process-other-industry</v>
      </c>
      <c r="G5717" s="39">
        <f>INDEX('Crosswalk Particulates'!$E:$E,MATCH('2017 EPA Data'!$B5717,'Crosswalk Particulates'!$D:$D,0))</f>
        <v>0</v>
      </c>
      <c r="H5717" s="50">
        <f t="shared" si="89"/>
        <v>0</v>
      </c>
    </row>
    <row r="5718" spans="1:8" hidden="1">
      <c r="A5718" s="31" t="s">
        <v>2475</v>
      </c>
      <c r="B5718" s="31" t="s">
        <v>2728</v>
      </c>
      <c r="C5718" s="31" t="s">
        <v>2406</v>
      </c>
      <c r="D5718" s="41">
        <v>0</v>
      </c>
      <c r="E5718" s="31" t="s">
        <v>2407</v>
      </c>
      <c r="F5718" s="35" t="str">
        <f>INDEX('Crosswalk Particulates'!$B:$B,MATCH('2017 EPA Data'!A5718,'Crosswalk Particulates'!$A:$A,0))</f>
        <v>process-other-industry</v>
      </c>
      <c r="G5718" s="39">
        <f>INDEX('Crosswalk Particulates'!$E:$E,MATCH('2017 EPA Data'!$B5718,'Crosswalk Particulates'!$D:$D,0))</f>
        <v>0</v>
      </c>
      <c r="H5718" s="50">
        <f t="shared" si="89"/>
        <v>0</v>
      </c>
    </row>
    <row r="5719" spans="1:8" hidden="1">
      <c r="A5719" s="31" t="s">
        <v>2496</v>
      </c>
      <c r="B5719" s="31" t="s">
        <v>2596</v>
      </c>
      <c r="C5719" s="31" t="s">
        <v>2406</v>
      </c>
      <c r="D5719" s="41">
        <v>0</v>
      </c>
      <c r="E5719" s="31" t="s">
        <v>2407</v>
      </c>
      <c r="F5719" s="35" t="str">
        <f>INDEX('Crosswalk Particulates'!$B:$B,MATCH('2017 EPA Data'!A5719,'Crosswalk Particulates'!$A:$A,0))</f>
        <v>process-cement-industry</v>
      </c>
      <c r="G5719" s="39">
        <f>INDEX('Crosswalk Particulates'!$E:$E,MATCH('2017 EPA Data'!$B5719,'Crosswalk Particulates'!$D:$D,0))</f>
        <v>0</v>
      </c>
      <c r="H5719" s="50">
        <f t="shared" si="89"/>
        <v>0</v>
      </c>
    </row>
    <row r="5720" spans="1:8" hidden="1">
      <c r="A5720" s="31" t="s">
        <v>2536</v>
      </c>
      <c r="B5720" s="31" t="s">
        <v>2657</v>
      </c>
      <c r="C5720" s="31" t="s">
        <v>2406</v>
      </c>
      <c r="D5720" s="41">
        <v>0</v>
      </c>
      <c r="E5720" s="31" t="s">
        <v>2407</v>
      </c>
      <c r="F5720" s="35" t="str">
        <f>INDEX('Crosswalk Particulates'!$B:$B,MATCH('2017 EPA Data'!A5720,'Crosswalk Particulates'!$A:$A,0))</f>
        <v>process-mining-industry</v>
      </c>
      <c r="G5720" s="39">
        <f>INDEX('Crosswalk Particulates'!$E:$E,MATCH('2017 EPA Data'!$B5720,'Crosswalk Particulates'!$D:$D,0))</f>
        <v>0</v>
      </c>
      <c r="H5720" s="50">
        <f t="shared" si="89"/>
        <v>0</v>
      </c>
    </row>
    <row r="5721" spans="1:8" hidden="1">
      <c r="A5721" s="31" t="s">
        <v>2521</v>
      </c>
      <c r="B5721" s="31" t="s">
        <v>2607</v>
      </c>
      <c r="C5721" s="31" t="s">
        <v>2406</v>
      </c>
      <c r="D5721" s="41">
        <v>0</v>
      </c>
      <c r="E5721" s="31" t="s">
        <v>2407</v>
      </c>
      <c r="F5721" s="35" t="str">
        <f>INDEX('Crosswalk Particulates'!$B:$B,MATCH('2017 EPA Data'!A5721,'Crosswalk Particulates'!$A:$A,0))</f>
        <v>industry-fuel-other</v>
      </c>
      <c r="G5721" s="39">
        <f>INDEX('Crosswalk Particulates'!$E:$E,MATCH('2017 EPA Data'!$B5721,'Crosswalk Particulates'!$D:$D,0))</f>
        <v>0</v>
      </c>
      <c r="H5721" s="50">
        <f t="shared" si="89"/>
        <v>0</v>
      </c>
    </row>
    <row r="5722" spans="1:8" hidden="1">
      <c r="A5722" s="31" t="s">
        <v>2435</v>
      </c>
      <c r="B5722" s="31" t="s">
        <v>2466</v>
      </c>
      <c r="C5722" s="31" t="s">
        <v>2406</v>
      </c>
      <c r="D5722" s="41">
        <v>0</v>
      </c>
      <c r="E5722" s="31" t="s">
        <v>2407</v>
      </c>
      <c r="F5722" s="35" t="str">
        <f>INDEX('Crosswalk Particulates'!$B:$B,MATCH('2017 EPA Data'!A5722,'Crosswalk Particulates'!$A:$A,0))</f>
        <v>process-other-industry</v>
      </c>
      <c r="G5722" s="39">
        <f>INDEX('Crosswalk Particulates'!$E:$E,MATCH('2017 EPA Data'!$B5722,'Crosswalk Particulates'!$D:$D,0))</f>
        <v>0</v>
      </c>
      <c r="H5722" s="50">
        <f t="shared" si="89"/>
        <v>0</v>
      </c>
    </row>
    <row r="5723" spans="1:8" hidden="1">
      <c r="A5723" s="31" t="s">
        <v>2538</v>
      </c>
      <c r="B5723" s="31" t="s">
        <v>2567</v>
      </c>
      <c r="C5723" s="31" t="s">
        <v>2406</v>
      </c>
      <c r="D5723" s="41">
        <v>0</v>
      </c>
      <c r="E5723" s="31" t="s">
        <v>2407</v>
      </c>
      <c r="F5723" s="35" t="str">
        <f>INDEX('Crosswalk Particulates'!$B:$B,MATCH('2017 EPA Data'!A5723,'Crosswalk Particulates'!$A:$A,0))</f>
        <v>Electricity Sector</v>
      </c>
      <c r="G5723" s="39">
        <f>INDEX('Crosswalk Particulates'!$E:$E,MATCH('2017 EPA Data'!$B5723,'Crosswalk Particulates'!$D:$D,0))</f>
        <v>0</v>
      </c>
      <c r="H5723" s="50">
        <f t="shared" si="89"/>
        <v>0</v>
      </c>
    </row>
    <row r="5724" spans="1:8" hidden="1">
      <c r="A5724" s="31" t="s">
        <v>2408</v>
      </c>
      <c r="B5724" s="31" t="s">
        <v>2707</v>
      </c>
      <c r="C5724" s="31" t="s">
        <v>2406</v>
      </c>
      <c r="D5724" s="41">
        <v>0</v>
      </c>
      <c r="E5724" s="31" t="s">
        <v>2407</v>
      </c>
      <c r="F5724" s="35" t="str">
        <f>INDEX('Crosswalk Particulates'!$B:$B,MATCH('2017 EPA Data'!A5724,'Crosswalk Particulates'!$A:$A,0))</f>
        <v>process-other-industry</v>
      </c>
      <c r="G5724" s="39">
        <f>INDEX('Crosswalk Particulates'!$E:$E,MATCH('2017 EPA Data'!$B5724,'Crosswalk Particulates'!$D:$D,0))</f>
        <v>0</v>
      </c>
      <c r="H5724" s="50">
        <f t="shared" si="89"/>
        <v>0</v>
      </c>
    </row>
    <row r="5725" spans="1:8" hidden="1">
      <c r="A5725" s="31" t="s">
        <v>2454</v>
      </c>
      <c r="B5725" s="31" t="s">
        <v>2709</v>
      </c>
      <c r="C5725" s="31" t="s">
        <v>2410</v>
      </c>
      <c r="D5725" s="41">
        <v>0</v>
      </c>
      <c r="E5725" s="31" t="s">
        <v>2411</v>
      </c>
      <c r="F5725" s="35" t="str">
        <f>INDEX('Crosswalk Particulates'!$B:$B,MATCH('2017 EPA Data'!A5725,'Crosswalk Particulates'!$A:$A,0))</f>
        <v>Electricity Sector</v>
      </c>
      <c r="G5725" s="39">
        <f>INDEX('Crosswalk Particulates'!$E:$E,MATCH('2017 EPA Data'!$B5725,'Crosswalk Particulates'!$D:$D,0))</f>
        <v>0</v>
      </c>
      <c r="H5725" s="50">
        <f t="shared" si="89"/>
        <v>0</v>
      </c>
    </row>
    <row r="5726" spans="1:8" hidden="1">
      <c r="A5726" s="31" t="s">
        <v>2497</v>
      </c>
      <c r="B5726" s="31" t="s">
        <v>2733</v>
      </c>
      <c r="C5726" s="31" t="s">
        <v>2406</v>
      </c>
      <c r="D5726" s="41">
        <v>0</v>
      </c>
      <c r="E5726" s="31" t="s">
        <v>2407</v>
      </c>
      <c r="F5726" s="35" t="str">
        <f>INDEX('Crosswalk Particulates'!$B:$B,MATCH('2017 EPA Data'!A5726,'Crosswalk Particulates'!$A:$A,0))</f>
        <v>Electricity Sector</v>
      </c>
      <c r="G5726" s="39">
        <f>INDEX('Crosswalk Particulates'!$E:$E,MATCH('2017 EPA Data'!$B5726,'Crosswalk Particulates'!$D:$D,0))</f>
        <v>0</v>
      </c>
      <c r="H5726" s="50">
        <f t="shared" si="89"/>
        <v>0</v>
      </c>
    </row>
    <row r="5727" spans="1:8" hidden="1">
      <c r="A5727" s="31" t="s">
        <v>2435</v>
      </c>
      <c r="B5727" s="31" t="s">
        <v>2409</v>
      </c>
      <c r="C5727" s="31" t="s">
        <v>2410</v>
      </c>
      <c r="D5727" s="41">
        <v>0</v>
      </c>
      <c r="E5727" s="31" t="s">
        <v>2411</v>
      </c>
      <c r="F5727" s="35" t="str">
        <f>INDEX('Crosswalk Particulates'!$B:$B,MATCH('2017 EPA Data'!A5727,'Crosswalk Particulates'!$A:$A,0))</f>
        <v>process-other-industry</v>
      </c>
      <c r="G5727" s="39">
        <f>INDEX('Crosswalk Particulates'!$E:$E,MATCH('2017 EPA Data'!$B5727,'Crosswalk Particulates'!$D:$D,0))</f>
        <v>0</v>
      </c>
      <c r="H5727" s="50">
        <f t="shared" si="89"/>
        <v>0</v>
      </c>
    </row>
    <row r="5728" spans="1:8" hidden="1">
      <c r="A5728" s="31" t="s">
        <v>2485</v>
      </c>
      <c r="B5728" s="31" t="s">
        <v>2570</v>
      </c>
      <c r="C5728" s="31" t="s">
        <v>2406</v>
      </c>
      <c r="D5728" s="41">
        <v>0</v>
      </c>
      <c r="E5728" s="31" t="s">
        <v>2407</v>
      </c>
      <c r="F5728" s="35" t="str">
        <f>INDEX('Crosswalk Particulates'!$B:$B,MATCH('2017 EPA Data'!A5728,'Crosswalk Particulates'!$A:$A,0))</f>
        <v>industry-fuel-coal</v>
      </c>
      <c r="G5728" s="39">
        <f>INDEX('Crosswalk Particulates'!$E:$E,MATCH('2017 EPA Data'!$B5728,'Crosswalk Particulates'!$D:$D,0))</f>
        <v>0</v>
      </c>
      <c r="H5728" s="50">
        <f t="shared" si="89"/>
        <v>0</v>
      </c>
    </row>
    <row r="5729" spans="1:8" hidden="1">
      <c r="A5729" s="31" t="s">
        <v>2518</v>
      </c>
      <c r="B5729" s="31" t="s">
        <v>2576</v>
      </c>
      <c r="C5729" s="31" t="s">
        <v>2406</v>
      </c>
      <c r="D5729" s="41">
        <v>0</v>
      </c>
      <c r="E5729" s="31" t="s">
        <v>2407</v>
      </c>
      <c r="F5729" s="35" t="str">
        <f>INDEX('Crosswalk Particulates'!$B:$B,MATCH('2017 EPA Data'!A5729,'Crosswalk Particulates'!$A:$A,0))</f>
        <v>industry-fuel-oil</v>
      </c>
      <c r="G5729" s="39">
        <f>INDEX('Crosswalk Particulates'!$E:$E,MATCH('2017 EPA Data'!$B5729,'Crosswalk Particulates'!$D:$D,0))</f>
        <v>0</v>
      </c>
      <c r="H5729" s="50">
        <f t="shared" si="89"/>
        <v>0</v>
      </c>
    </row>
    <row r="5730" spans="1:8" hidden="1">
      <c r="A5730" s="31" t="s">
        <v>2536</v>
      </c>
      <c r="B5730" s="31" t="s">
        <v>2586</v>
      </c>
      <c r="C5730" s="31" t="s">
        <v>2406</v>
      </c>
      <c r="D5730" s="41">
        <v>0</v>
      </c>
      <c r="E5730" s="31" t="s">
        <v>2407</v>
      </c>
      <c r="F5730" s="35" t="str">
        <f>INDEX('Crosswalk Particulates'!$B:$B,MATCH('2017 EPA Data'!A5730,'Crosswalk Particulates'!$A:$A,0))</f>
        <v>process-mining-industry</v>
      </c>
      <c r="G5730" s="39">
        <f>INDEX('Crosswalk Particulates'!$E:$E,MATCH('2017 EPA Data'!$B5730,'Crosswalk Particulates'!$D:$D,0))</f>
        <v>0</v>
      </c>
      <c r="H5730" s="50">
        <f t="shared" si="89"/>
        <v>0</v>
      </c>
    </row>
    <row r="5731" spans="1:8" hidden="1">
      <c r="A5731" s="31" t="s">
        <v>2518</v>
      </c>
      <c r="B5731" s="31" t="s">
        <v>2725</v>
      </c>
      <c r="C5731" s="31" t="s">
        <v>2406</v>
      </c>
      <c r="D5731" s="41">
        <v>0</v>
      </c>
      <c r="E5731" s="31" t="s">
        <v>2407</v>
      </c>
      <c r="F5731" s="35" t="str">
        <f>INDEX('Crosswalk Particulates'!$B:$B,MATCH('2017 EPA Data'!A5731,'Crosswalk Particulates'!$A:$A,0))</f>
        <v>industry-fuel-oil</v>
      </c>
      <c r="G5731" s="39">
        <f>INDEX('Crosswalk Particulates'!$E:$E,MATCH('2017 EPA Data'!$B5731,'Crosswalk Particulates'!$D:$D,0))</f>
        <v>0</v>
      </c>
      <c r="H5731" s="50">
        <f t="shared" si="89"/>
        <v>0</v>
      </c>
    </row>
    <row r="5732" spans="1:8" hidden="1">
      <c r="A5732" s="31" t="s">
        <v>2497</v>
      </c>
      <c r="B5732" s="31" t="s">
        <v>2729</v>
      </c>
      <c r="C5732" s="31" t="s">
        <v>2406</v>
      </c>
      <c r="D5732" s="41">
        <v>0</v>
      </c>
      <c r="E5732" s="31" t="s">
        <v>2407</v>
      </c>
      <c r="F5732" s="35" t="str">
        <f>INDEX('Crosswalk Particulates'!$B:$B,MATCH('2017 EPA Data'!A5732,'Crosswalk Particulates'!$A:$A,0))</f>
        <v>Electricity Sector</v>
      </c>
      <c r="G5732" s="39">
        <f>INDEX('Crosswalk Particulates'!$E:$E,MATCH('2017 EPA Data'!$B5732,'Crosswalk Particulates'!$D:$D,0))</f>
        <v>0</v>
      </c>
      <c r="H5732" s="50">
        <f t="shared" si="89"/>
        <v>0</v>
      </c>
    </row>
    <row r="5733" spans="1:8" hidden="1">
      <c r="A5733" s="31" t="s">
        <v>2440</v>
      </c>
      <c r="B5733" s="31" t="s">
        <v>2625</v>
      </c>
      <c r="C5733" s="31" t="s">
        <v>2406</v>
      </c>
      <c r="D5733" s="41">
        <v>0</v>
      </c>
      <c r="E5733" s="31" t="s">
        <v>2407</v>
      </c>
      <c r="F5733" s="35" t="str">
        <f>INDEX('Crosswalk Particulates'!$B:$B,MATCH('2017 EPA Data'!A5733,'Crosswalk Particulates'!$A:$A,0))</f>
        <v>industry-fuel-natural gas</v>
      </c>
      <c r="G5733" s="39">
        <f>INDEX('Crosswalk Particulates'!$E:$E,MATCH('2017 EPA Data'!$B5733,'Crosswalk Particulates'!$D:$D,0))</f>
        <v>0</v>
      </c>
      <c r="H5733" s="50">
        <f t="shared" si="89"/>
        <v>0</v>
      </c>
    </row>
    <row r="5734" spans="1:8" hidden="1">
      <c r="A5734" s="31" t="s">
        <v>2521</v>
      </c>
      <c r="B5734" s="31" t="s">
        <v>2625</v>
      </c>
      <c r="C5734" s="31" t="s">
        <v>2406</v>
      </c>
      <c r="D5734" s="41">
        <v>0</v>
      </c>
      <c r="E5734" s="31" t="s">
        <v>2407</v>
      </c>
      <c r="F5734" s="35" t="str">
        <f>INDEX('Crosswalk Particulates'!$B:$B,MATCH('2017 EPA Data'!A5734,'Crosswalk Particulates'!$A:$A,0))</f>
        <v>industry-fuel-other</v>
      </c>
      <c r="G5734" s="39">
        <f>INDEX('Crosswalk Particulates'!$E:$E,MATCH('2017 EPA Data'!$B5734,'Crosswalk Particulates'!$D:$D,0))</f>
        <v>0</v>
      </c>
      <c r="H5734" s="50">
        <f t="shared" si="89"/>
        <v>0</v>
      </c>
    </row>
    <row r="5735" spans="1:8" hidden="1">
      <c r="A5735" s="31" t="s">
        <v>2496</v>
      </c>
      <c r="B5735" s="31" t="s">
        <v>2694</v>
      </c>
      <c r="C5735" s="31" t="s">
        <v>2406</v>
      </c>
      <c r="D5735" s="41">
        <v>0</v>
      </c>
      <c r="E5735" s="31" t="s">
        <v>2407</v>
      </c>
      <c r="F5735" s="35" t="str">
        <f>INDEX('Crosswalk Particulates'!$B:$B,MATCH('2017 EPA Data'!A5735,'Crosswalk Particulates'!$A:$A,0))</f>
        <v>process-cement-industry</v>
      </c>
      <c r="G5735" s="39">
        <f>INDEX('Crosswalk Particulates'!$E:$E,MATCH('2017 EPA Data'!$B5735,'Crosswalk Particulates'!$D:$D,0))</f>
        <v>0</v>
      </c>
      <c r="H5735" s="50">
        <f t="shared" si="89"/>
        <v>0</v>
      </c>
    </row>
    <row r="5736" spans="1:8" hidden="1">
      <c r="A5736" s="31" t="s">
        <v>2612</v>
      </c>
      <c r="B5736" s="31" t="s">
        <v>2615</v>
      </c>
      <c r="C5736" s="31" t="s">
        <v>2406</v>
      </c>
      <c r="D5736" s="41">
        <v>0</v>
      </c>
      <c r="E5736" s="31" t="s">
        <v>2407</v>
      </c>
      <c r="F5736" s="35" t="str">
        <f>INDEX('Crosswalk Particulates'!$B:$B,MATCH('2017 EPA Data'!A5736,'Crosswalk Particulates'!$A:$A,0))</f>
        <v>Residential Buildings Sector</v>
      </c>
      <c r="G5736" s="39">
        <f>INDEX('Crosswalk Particulates'!$E:$E,MATCH('2017 EPA Data'!$B5736,'Crosswalk Particulates'!$D:$D,0))</f>
        <v>0</v>
      </c>
      <c r="H5736" s="50">
        <f t="shared" si="89"/>
        <v>0</v>
      </c>
    </row>
    <row r="5737" spans="1:8" hidden="1">
      <c r="A5737" s="31" t="s">
        <v>2536</v>
      </c>
      <c r="B5737" s="31" t="s">
        <v>2567</v>
      </c>
      <c r="C5737" s="31" t="s">
        <v>2406</v>
      </c>
      <c r="D5737" s="41">
        <v>0</v>
      </c>
      <c r="E5737" s="31" t="s">
        <v>2407</v>
      </c>
      <c r="F5737" s="35" t="str">
        <f>INDEX('Crosswalk Particulates'!$B:$B,MATCH('2017 EPA Data'!A5737,'Crosswalk Particulates'!$A:$A,0))</f>
        <v>process-mining-industry</v>
      </c>
      <c r="G5737" s="39">
        <f>INDEX('Crosswalk Particulates'!$E:$E,MATCH('2017 EPA Data'!$B5737,'Crosswalk Particulates'!$D:$D,0))</f>
        <v>0</v>
      </c>
      <c r="H5737" s="50">
        <f t="shared" si="89"/>
        <v>0</v>
      </c>
    </row>
    <row r="5738" spans="1:8" hidden="1">
      <c r="A5738" s="31" t="s">
        <v>2538</v>
      </c>
      <c r="B5738" s="31" t="s">
        <v>2528</v>
      </c>
      <c r="C5738" s="31" t="s">
        <v>2406</v>
      </c>
      <c r="D5738" s="41">
        <v>0</v>
      </c>
      <c r="E5738" s="31" t="s">
        <v>2407</v>
      </c>
      <c r="F5738" s="35" t="str">
        <f>INDEX('Crosswalk Particulates'!$B:$B,MATCH('2017 EPA Data'!A5738,'Crosswalk Particulates'!$A:$A,0))</f>
        <v>Electricity Sector</v>
      </c>
      <c r="G5738" s="39">
        <f>INDEX('Crosswalk Particulates'!$E:$E,MATCH('2017 EPA Data'!$B5738,'Crosswalk Particulates'!$D:$D,0))</f>
        <v>0</v>
      </c>
      <c r="H5738" s="50">
        <f t="shared" si="89"/>
        <v>0</v>
      </c>
    </row>
    <row r="5739" spans="1:8" hidden="1">
      <c r="A5739" s="31" t="s">
        <v>2496</v>
      </c>
      <c r="B5739" s="31" t="s">
        <v>2700</v>
      </c>
      <c r="C5739" s="31" t="s">
        <v>2406</v>
      </c>
      <c r="D5739" s="41">
        <v>0</v>
      </c>
      <c r="E5739" s="31" t="s">
        <v>2407</v>
      </c>
      <c r="F5739" s="35" t="str">
        <f>INDEX('Crosswalk Particulates'!$B:$B,MATCH('2017 EPA Data'!A5739,'Crosswalk Particulates'!$A:$A,0))</f>
        <v>process-cement-industry</v>
      </c>
      <c r="G5739" s="39">
        <f>INDEX('Crosswalk Particulates'!$E:$E,MATCH('2017 EPA Data'!$B5739,'Crosswalk Particulates'!$D:$D,0))</f>
        <v>0</v>
      </c>
      <c r="H5739" s="50">
        <f t="shared" si="89"/>
        <v>0</v>
      </c>
    </row>
    <row r="5740" spans="1:8" hidden="1">
      <c r="A5740" s="31" t="s">
        <v>2408</v>
      </c>
      <c r="B5740" s="31" t="s">
        <v>2598</v>
      </c>
      <c r="C5740" s="31" t="s">
        <v>2406</v>
      </c>
      <c r="D5740" s="41">
        <v>0</v>
      </c>
      <c r="E5740" s="31" t="s">
        <v>2407</v>
      </c>
      <c r="F5740" s="35" t="str">
        <f>INDEX('Crosswalk Particulates'!$B:$B,MATCH('2017 EPA Data'!A5740,'Crosswalk Particulates'!$A:$A,0))</f>
        <v>process-other-industry</v>
      </c>
      <c r="G5740" s="39">
        <f>INDEX('Crosswalk Particulates'!$E:$E,MATCH('2017 EPA Data'!$B5740,'Crosswalk Particulates'!$D:$D,0))</f>
        <v>0</v>
      </c>
      <c r="H5740" s="50">
        <f t="shared" si="89"/>
        <v>0</v>
      </c>
    </row>
    <row r="5741" spans="1:8" hidden="1">
      <c r="A5741" s="31" t="s">
        <v>2478</v>
      </c>
      <c r="B5741" s="31" t="s">
        <v>2498</v>
      </c>
      <c r="C5741" s="31" t="s">
        <v>2446</v>
      </c>
      <c r="D5741" s="41">
        <v>0</v>
      </c>
      <c r="E5741" s="31" t="s">
        <v>2411</v>
      </c>
      <c r="F5741" s="35" t="str">
        <f>INDEX('Crosswalk Particulates'!$B:$B,MATCH('2017 EPA Data'!A5741,'Crosswalk Particulates'!$A:$A,0))</f>
        <v>Other-EPA</v>
      </c>
      <c r="G5741" s="39" t="str">
        <f>INDEX('Crosswalk Particulates'!$E:$E,MATCH('2017 EPA Data'!$B5741,'Crosswalk Particulates'!$D:$D,0))</f>
        <v>NOX</v>
      </c>
      <c r="H5741" s="50">
        <f t="shared" si="89"/>
        <v>0</v>
      </c>
    </row>
    <row r="5742" spans="1:8" hidden="1">
      <c r="A5742" s="31" t="s">
        <v>2521</v>
      </c>
      <c r="B5742" s="31" t="s">
        <v>2585</v>
      </c>
      <c r="C5742" s="31" t="s">
        <v>2406</v>
      </c>
      <c r="D5742" s="41">
        <v>0</v>
      </c>
      <c r="E5742" s="31" t="s">
        <v>2407</v>
      </c>
      <c r="F5742" s="35" t="str">
        <f>INDEX('Crosswalk Particulates'!$B:$B,MATCH('2017 EPA Data'!A5742,'Crosswalk Particulates'!$A:$A,0))</f>
        <v>industry-fuel-other</v>
      </c>
      <c r="G5742" s="39">
        <f>INDEX('Crosswalk Particulates'!$E:$E,MATCH('2017 EPA Data'!$B5742,'Crosswalk Particulates'!$D:$D,0))</f>
        <v>0</v>
      </c>
      <c r="H5742" s="50">
        <f t="shared" si="89"/>
        <v>0</v>
      </c>
    </row>
    <row r="5743" spans="1:8" hidden="1">
      <c r="A5743" s="31" t="s">
        <v>2442</v>
      </c>
      <c r="B5743" s="31" t="s">
        <v>2709</v>
      </c>
      <c r="C5743" s="31" t="s">
        <v>2410</v>
      </c>
      <c r="D5743" s="41">
        <v>0</v>
      </c>
      <c r="E5743" s="31" t="s">
        <v>2411</v>
      </c>
      <c r="F5743" s="35" t="str">
        <f>INDEX('Crosswalk Particulates'!$B:$B,MATCH('2017 EPA Data'!A5743,'Crosswalk Particulates'!$A:$A,0))</f>
        <v>process-other-industry</v>
      </c>
      <c r="G5743" s="39">
        <f>INDEX('Crosswalk Particulates'!$E:$E,MATCH('2017 EPA Data'!$B5743,'Crosswalk Particulates'!$D:$D,0))</f>
        <v>0</v>
      </c>
      <c r="H5743" s="50">
        <f t="shared" si="89"/>
        <v>0</v>
      </c>
    </row>
    <row r="5744" spans="1:8" hidden="1">
      <c r="A5744" s="31" t="s">
        <v>2470</v>
      </c>
      <c r="B5744" s="31" t="s">
        <v>2466</v>
      </c>
      <c r="C5744" s="31" t="s">
        <v>2406</v>
      </c>
      <c r="D5744" s="41">
        <v>0</v>
      </c>
      <c r="E5744" s="31" t="s">
        <v>2407</v>
      </c>
      <c r="F5744" s="35" t="str">
        <f>INDEX('Crosswalk Particulates'!$B:$B,MATCH('2017 EPA Data'!A5744,'Crosswalk Particulates'!$A:$A,0))</f>
        <v>Electricity Sector</v>
      </c>
      <c r="G5744" s="39">
        <f>INDEX('Crosswalk Particulates'!$E:$E,MATCH('2017 EPA Data'!$B5744,'Crosswalk Particulates'!$D:$D,0))</f>
        <v>0</v>
      </c>
      <c r="H5744" s="50">
        <f t="shared" si="89"/>
        <v>0</v>
      </c>
    </row>
    <row r="5745" spans="1:8" hidden="1">
      <c r="A5745" s="31" t="s">
        <v>2538</v>
      </c>
      <c r="B5745" s="31" t="s">
        <v>2611</v>
      </c>
      <c r="C5745" s="31" t="s">
        <v>2406</v>
      </c>
      <c r="D5745" s="41">
        <v>0</v>
      </c>
      <c r="E5745" s="31" t="s">
        <v>2407</v>
      </c>
      <c r="F5745" s="35" t="str">
        <f>INDEX('Crosswalk Particulates'!$B:$B,MATCH('2017 EPA Data'!A5745,'Crosswalk Particulates'!$A:$A,0))</f>
        <v>Electricity Sector</v>
      </c>
      <c r="G5745" s="39">
        <f>INDEX('Crosswalk Particulates'!$E:$E,MATCH('2017 EPA Data'!$B5745,'Crosswalk Particulates'!$D:$D,0))</f>
        <v>0</v>
      </c>
      <c r="H5745" s="50">
        <f t="shared" si="89"/>
        <v>0</v>
      </c>
    </row>
    <row r="5746" spans="1:8" hidden="1">
      <c r="A5746" s="31" t="s">
        <v>2538</v>
      </c>
      <c r="B5746" s="31" t="s">
        <v>2661</v>
      </c>
      <c r="C5746" s="31" t="s">
        <v>2406</v>
      </c>
      <c r="D5746" s="41">
        <v>0</v>
      </c>
      <c r="E5746" s="31" t="s">
        <v>2407</v>
      </c>
      <c r="F5746" s="35" t="str">
        <f>INDEX('Crosswalk Particulates'!$B:$B,MATCH('2017 EPA Data'!A5746,'Crosswalk Particulates'!$A:$A,0))</f>
        <v>Electricity Sector</v>
      </c>
      <c r="G5746" s="39">
        <f>INDEX('Crosswalk Particulates'!$E:$E,MATCH('2017 EPA Data'!$B5746,'Crosswalk Particulates'!$D:$D,0))</f>
        <v>0</v>
      </c>
      <c r="H5746" s="50">
        <f t="shared" si="89"/>
        <v>0</v>
      </c>
    </row>
    <row r="5747" spans="1:8" hidden="1">
      <c r="A5747" s="31" t="s">
        <v>2475</v>
      </c>
      <c r="B5747" s="31" t="s">
        <v>2476</v>
      </c>
      <c r="C5747" s="31" t="s">
        <v>2406</v>
      </c>
      <c r="D5747" s="41">
        <v>0</v>
      </c>
      <c r="E5747" s="31" t="s">
        <v>2407</v>
      </c>
      <c r="F5747" s="35" t="str">
        <f>INDEX('Crosswalk Particulates'!$B:$B,MATCH('2017 EPA Data'!A5747,'Crosswalk Particulates'!$A:$A,0))</f>
        <v>process-other-industry</v>
      </c>
      <c r="G5747" s="39">
        <f>INDEX('Crosswalk Particulates'!$E:$E,MATCH('2017 EPA Data'!$B5747,'Crosswalk Particulates'!$D:$D,0))</f>
        <v>0</v>
      </c>
      <c r="H5747" s="50">
        <f t="shared" si="89"/>
        <v>0</v>
      </c>
    </row>
    <row r="5748" spans="1:8" hidden="1">
      <c r="A5748" s="31" t="s">
        <v>2427</v>
      </c>
      <c r="B5748" s="31" t="s">
        <v>2658</v>
      </c>
      <c r="C5748" s="31" t="s">
        <v>2406</v>
      </c>
      <c r="D5748" s="41">
        <v>0</v>
      </c>
      <c r="E5748" s="31" t="s">
        <v>2407</v>
      </c>
      <c r="F5748" s="35" t="str">
        <f>INDEX('Crosswalk Particulates'!$B:$B,MATCH('2017 EPA Data'!A5748,'Crosswalk Particulates'!$A:$A,0))</f>
        <v>process-other-industry</v>
      </c>
      <c r="G5748" s="39">
        <f>INDEX('Crosswalk Particulates'!$E:$E,MATCH('2017 EPA Data'!$B5748,'Crosswalk Particulates'!$D:$D,0))</f>
        <v>0</v>
      </c>
      <c r="H5748" s="50">
        <f t="shared" si="89"/>
        <v>0</v>
      </c>
    </row>
    <row r="5749" spans="1:8" hidden="1">
      <c r="A5749" s="31" t="s">
        <v>2467</v>
      </c>
      <c r="B5749" s="31" t="s">
        <v>2614</v>
      </c>
      <c r="C5749" s="31" t="s">
        <v>2406</v>
      </c>
      <c r="D5749" s="41">
        <v>0</v>
      </c>
      <c r="E5749" s="31" t="s">
        <v>2407</v>
      </c>
      <c r="F5749" s="35" t="str">
        <f>INDEX('Crosswalk Particulates'!$B:$B,MATCH('2017 EPA Data'!A5749,'Crosswalk Particulates'!$A:$A,0))</f>
        <v>process-chemicals-industry</v>
      </c>
      <c r="G5749" s="39">
        <f>INDEX('Crosswalk Particulates'!$E:$E,MATCH('2017 EPA Data'!$B5749,'Crosswalk Particulates'!$D:$D,0))</f>
        <v>0</v>
      </c>
      <c r="H5749" s="50">
        <f t="shared" si="89"/>
        <v>0</v>
      </c>
    </row>
    <row r="5750" spans="1:8" hidden="1">
      <c r="A5750" s="31" t="s">
        <v>2448</v>
      </c>
      <c r="B5750" s="31" t="s">
        <v>2709</v>
      </c>
      <c r="C5750" s="31" t="s">
        <v>2410</v>
      </c>
      <c r="D5750" s="41">
        <v>0</v>
      </c>
      <c r="E5750" s="31" t="s">
        <v>2411</v>
      </c>
      <c r="F5750" s="35" t="str">
        <f>INDEX('Crosswalk Particulates'!$B:$B,MATCH('2017 EPA Data'!A5750,'Crosswalk Particulates'!$A:$A,0))</f>
        <v>process-waste-industry</v>
      </c>
      <c r="G5750" s="39">
        <f>INDEX('Crosswalk Particulates'!$E:$E,MATCH('2017 EPA Data'!$B5750,'Crosswalk Particulates'!$D:$D,0))</f>
        <v>0</v>
      </c>
      <c r="H5750" s="50">
        <f t="shared" si="89"/>
        <v>0</v>
      </c>
    </row>
    <row r="5751" spans="1:8" hidden="1">
      <c r="A5751" s="31" t="s">
        <v>2435</v>
      </c>
      <c r="B5751" s="31" t="s">
        <v>2590</v>
      </c>
      <c r="C5751" s="31" t="s">
        <v>2406</v>
      </c>
      <c r="D5751" s="41">
        <v>0</v>
      </c>
      <c r="E5751" s="31" t="s">
        <v>2407</v>
      </c>
      <c r="F5751" s="35" t="str">
        <f>INDEX('Crosswalk Particulates'!$B:$B,MATCH('2017 EPA Data'!A5751,'Crosswalk Particulates'!$A:$A,0))</f>
        <v>process-other-industry</v>
      </c>
      <c r="G5751" s="39">
        <f>INDEX('Crosswalk Particulates'!$E:$E,MATCH('2017 EPA Data'!$B5751,'Crosswalk Particulates'!$D:$D,0))</f>
        <v>0</v>
      </c>
      <c r="H5751" s="50">
        <f t="shared" si="89"/>
        <v>0</v>
      </c>
    </row>
    <row r="5752" spans="1:8" hidden="1">
      <c r="A5752" s="31" t="s">
        <v>2423</v>
      </c>
      <c r="B5752" s="31" t="s">
        <v>2447</v>
      </c>
      <c r="C5752" s="31" t="s">
        <v>2406</v>
      </c>
      <c r="D5752" s="41">
        <v>0</v>
      </c>
      <c r="E5752" s="31" t="s">
        <v>2407</v>
      </c>
      <c r="F5752" s="35" t="str">
        <f>INDEX('Crosswalk Particulates'!$B:$B,MATCH('2017 EPA Data'!A5752,'Crosswalk Particulates'!$A:$A,0))</f>
        <v>Other-EPA</v>
      </c>
      <c r="G5752" s="39">
        <f>INDEX('Crosswalk Particulates'!$E:$E,MATCH('2017 EPA Data'!$B5752,'Crosswalk Particulates'!$D:$D,0))</f>
        <v>0</v>
      </c>
      <c r="H5752" s="50">
        <f t="shared" si="89"/>
        <v>0</v>
      </c>
    </row>
    <row r="5753" spans="1:8" hidden="1">
      <c r="A5753" s="31" t="s">
        <v>2475</v>
      </c>
      <c r="B5753" s="31" t="s">
        <v>2694</v>
      </c>
      <c r="C5753" s="31" t="s">
        <v>2406</v>
      </c>
      <c r="D5753" s="41">
        <v>0</v>
      </c>
      <c r="E5753" s="31" t="s">
        <v>2407</v>
      </c>
      <c r="F5753" s="35" t="str">
        <f>INDEX('Crosswalk Particulates'!$B:$B,MATCH('2017 EPA Data'!A5753,'Crosswalk Particulates'!$A:$A,0))</f>
        <v>process-other-industry</v>
      </c>
      <c r="G5753" s="39">
        <f>INDEX('Crosswalk Particulates'!$E:$E,MATCH('2017 EPA Data'!$B5753,'Crosswalk Particulates'!$D:$D,0))</f>
        <v>0</v>
      </c>
      <c r="H5753" s="50">
        <f t="shared" si="89"/>
        <v>0</v>
      </c>
    </row>
    <row r="5754" spans="1:8" hidden="1">
      <c r="A5754" s="31" t="s">
        <v>2544</v>
      </c>
      <c r="B5754" s="31" t="s">
        <v>2709</v>
      </c>
      <c r="C5754" s="31" t="s">
        <v>2410</v>
      </c>
      <c r="D5754" s="41">
        <v>0</v>
      </c>
      <c r="E5754" s="31" t="s">
        <v>2411</v>
      </c>
      <c r="F5754" s="35" t="str">
        <f>INDEX('Crosswalk Particulates'!$B:$B,MATCH('2017 EPA Data'!A5754,'Crosswalk Particulates'!$A:$A,0))</f>
        <v>Commercial Buildings Sector</v>
      </c>
      <c r="G5754" s="39">
        <f>INDEX('Crosswalk Particulates'!$E:$E,MATCH('2017 EPA Data'!$B5754,'Crosswalk Particulates'!$D:$D,0))</f>
        <v>0</v>
      </c>
      <c r="H5754" s="50">
        <f t="shared" si="89"/>
        <v>0</v>
      </c>
    </row>
    <row r="5755" spans="1:8" hidden="1">
      <c r="A5755" s="31" t="s">
        <v>2553</v>
      </c>
      <c r="B5755" s="31" t="s">
        <v>2650</v>
      </c>
      <c r="C5755" s="31" t="s">
        <v>2406</v>
      </c>
      <c r="D5755" s="41">
        <v>0</v>
      </c>
      <c r="E5755" s="31" t="s">
        <v>2407</v>
      </c>
      <c r="F5755" s="35" t="str">
        <f>INDEX('Crosswalk Particulates'!$B:$B,MATCH('2017 EPA Data'!A5755,'Crosswalk Particulates'!$A:$A,0))</f>
        <v>Commercial Buildings Sector</v>
      </c>
      <c r="G5755" s="39">
        <f>INDEX('Crosswalk Particulates'!$E:$E,MATCH('2017 EPA Data'!$B5755,'Crosswalk Particulates'!$D:$D,0))</f>
        <v>0</v>
      </c>
      <c r="H5755" s="50">
        <f t="shared" si="89"/>
        <v>0</v>
      </c>
    </row>
    <row r="5756" spans="1:8" hidden="1">
      <c r="A5756" s="31" t="s">
        <v>2518</v>
      </c>
      <c r="B5756" s="31" t="s">
        <v>2599</v>
      </c>
      <c r="C5756" s="31" t="s">
        <v>2406</v>
      </c>
      <c r="D5756" s="41">
        <v>0</v>
      </c>
      <c r="E5756" s="31" t="s">
        <v>2407</v>
      </c>
      <c r="F5756" s="35" t="str">
        <f>INDEX('Crosswalk Particulates'!$B:$B,MATCH('2017 EPA Data'!A5756,'Crosswalk Particulates'!$A:$A,0))</f>
        <v>industry-fuel-oil</v>
      </c>
      <c r="G5756" s="39">
        <f>INDEX('Crosswalk Particulates'!$E:$E,MATCH('2017 EPA Data'!$B5756,'Crosswalk Particulates'!$D:$D,0))</f>
        <v>0</v>
      </c>
      <c r="H5756" s="50">
        <f t="shared" si="89"/>
        <v>0</v>
      </c>
    </row>
    <row r="5757" spans="1:8" hidden="1">
      <c r="A5757" s="31" t="s">
        <v>2496</v>
      </c>
      <c r="B5757" s="31" t="s">
        <v>2669</v>
      </c>
      <c r="C5757" s="31" t="s">
        <v>2406</v>
      </c>
      <c r="D5757" s="41">
        <v>0</v>
      </c>
      <c r="E5757" s="31" t="s">
        <v>2407</v>
      </c>
      <c r="F5757" s="35" t="str">
        <f>INDEX('Crosswalk Particulates'!$B:$B,MATCH('2017 EPA Data'!A5757,'Crosswalk Particulates'!$A:$A,0))</f>
        <v>process-cement-industry</v>
      </c>
      <c r="G5757" s="39">
        <f>INDEX('Crosswalk Particulates'!$E:$E,MATCH('2017 EPA Data'!$B5757,'Crosswalk Particulates'!$D:$D,0))</f>
        <v>0</v>
      </c>
      <c r="H5757" s="50">
        <f t="shared" si="89"/>
        <v>0</v>
      </c>
    </row>
    <row r="5758" spans="1:8" hidden="1">
      <c r="A5758" s="31" t="s">
        <v>2435</v>
      </c>
      <c r="B5758" s="31" t="s">
        <v>2604</v>
      </c>
      <c r="C5758" s="31" t="s">
        <v>2406</v>
      </c>
      <c r="D5758" s="41">
        <v>0</v>
      </c>
      <c r="E5758" s="31" t="s">
        <v>2407</v>
      </c>
      <c r="F5758" s="35" t="str">
        <f>INDEX('Crosswalk Particulates'!$B:$B,MATCH('2017 EPA Data'!A5758,'Crosswalk Particulates'!$A:$A,0))</f>
        <v>process-other-industry</v>
      </c>
      <c r="G5758" s="39">
        <f>INDEX('Crosswalk Particulates'!$E:$E,MATCH('2017 EPA Data'!$B5758,'Crosswalk Particulates'!$D:$D,0))</f>
        <v>0</v>
      </c>
      <c r="H5758" s="50">
        <f t="shared" si="89"/>
        <v>0</v>
      </c>
    </row>
    <row r="5759" spans="1:8" hidden="1">
      <c r="A5759" s="31" t="s">
        <v>2470</v>
      </c>
      <c r="B5759" s="31" t="s">
        <v>2611</v>
      </c>
      <c r="C5759" s="31" t="s">
        <v>2406</v>
      </c>
      <c r="D5759" s="41">
        <v>0</v>
      </c>
      <c r="E5759" s="31" t="s">
        <v>2407</v>
      </c>
      <c r="F5759" s="35" t="str">
        <f>INDEX('Crosswalk Particulates'!$B:$B,MATCH('2017 EPA Data'!A5759,'Crosswalk Particulates'!$A:$A,0))</f>
        <v>Electricity Sector</v>
      </c>
      <c r="G5759" s="39">
        <f>INDEX('Crosswalk Particulates'!$E:$E,MATCH('2017 EPA Data'!$B5759,'Crosswalk Particulates'!$D:$D,0))</f>
        <v>0</v>
      </c>
      <c r="H5759" s="50">
        <f t="shared" si="89"/>
        <v>0</v>
      </c>
    </row>
    <row r="5760" spans="1:8" hidden="1">
      <c r="A5760" s="31" t="s">
        <v>2435</v>
      </c>
      <c r="B5760" s="31" t="s">
        <v>2501</v>
      </c>
      <c r="C5760" s="31" t="s">
        <v>2406</v>
      </c>
      <c r="D5760" s="41">
        <v>0</v>
      </c>
      <c r="E5760" s="31" t="s">
        <v>2407</v>
      </c>
      <c r="F5760" s="35" t="str">
        <f>INDEX('Crosswalk Particulates'!$B:$B,MATCH('2017 EPA Data'!A5760,'Crosswalk Particulates'!$A:$A,0))</f>
        <v>process-other-industry</v>
      </c>
      <c r="G5760" s="39">
        <f>INDEX('Crosswalk Particulates'!$E:$E,MATCH('2017 EPA Data'!$B5760,'Crosswalk Particulates'!$D:$D,0))</f>
        <v>0</v>
      </c>
      <c r="H5760" s="50">
        <f t="shared" si="89"/>
        <v>0</v>
      </c>
    </row>
    <row r="5761" spans="1:8" hidden="1">
      <c r="A5761" s="31" t="s">
        <v>2452</v>
      </c>
      <c r="B5761" s="31" t="s">
        <v>2535</v>
      </c>
      <c r="C5761" s="31" t="s">
        <v>2406</v>
      </c>
      <c r="D5761" s="41">
        <v>0</v>
      </c>
      <c r="E5761" s="31" t="s">
        <v>2407</v>
      </c>
      <c r="F5761" s="35" t="str">
        <f>INDEX('Crosswalk Particulates'!$B:$B,MATCH('2017 EPA Data'!A5761,'Crosswalk Particulates'!$A:$A,0))</f>
        <v>Other-EPA</v>
      </c>
      <c r="G5761" s="39">
        <f>INDEX('Crosswalk Particulates'!$E:$E,MATCH('2017 EPA Data'!$B5761,'Crosswalk Particulates'!$D:$D,0))</f>
        <v>0</v>
      </c>
      <c r="H5761" s="50">
        <f t="shared" si="89"/>
        <v>0</v>
      </c>
    </row>
    <row r="5762" spans="1:8" hidden="1">
      <c r="A5762" s="31" t="s">
        <v>2491</v>
      </c>
      <c r="B5762" s="31" t="s">
        <v>2709</v>
      </c>
      <c r="C5762" s="31" t="s">
        <v>2410</v>
      </c>
      <c r="D5762" s="41">
        <v>0</v>
      </c>
      <c r="E5762" s="31" t="s">
        <v>2411</v>
      </c>
      <c r="F5762" s="35" t="str">
        <f>INDEX('Crosswalk Particulates'!$B:$B,MATCH('2017 EPA Data'!A5762,'Crosswalk Particulates'!$A:$A,0))</f>
        <v>process-other-industry</v>
      </c>
      <c r="G5762" s="39">
        <f>INDEX('Crosswalk Particulates'!$E:$E,MATCH('2017 EPA Data'!$B5762,'Crosswalk Particulates'!$D:$D,0))</f>
        <v>0</v>
      </c>
      <c r="H5762" s="50">
        <f t="shared" si="89"/>
        <v>0</v>
      </c>
    </row>
    <row r="5763" spans="1:8" hidden="1">
      <c r="A5763" s="31" t="s">
        <v>2475</v>
      </c>
      <c r="B5763" s="31" t="s">
        <v>2653</v>
      </c>
      <c r="C5763" s="31" t="s">
        <v>2406</v>
      </c>
      <c r="D5763" s="41">
        <v>0</v>
      </c>
      <c r="E5763" s="31" t="s">
        <v>2407</v>
      </c>
      <c r="F5763" s="35" t="str">
        <f>INDEX('Crosswalk Particulates'!$B:$B,MATCH('2017 EPA Data'!A5763,'Crosswalk Particulates'!$A:$A,0))</f>
        <v>process-other-industry</v>
      </c>
      <c r="G5763" s="39">
        <f>INDEX('Crosswalk Particulates'!$E:$E,MATCH('2017 EPA Data'!$B5763,'Crosswalk Particulates'!$D:$D,0))</f>
        <v>0</v>
      </c>
      <c r="H5763" s="50">
        <f t="shared" si="89"/>
        <v>0</v>
      </c>
    </row>
    <row r="5764" spans="1:8" hidden="1">
      <c r="A5764" s="31" t="s">
        <v>2536</v>
      </c>
      <c r="B5764" s="31" t="s">
        <v>2645</v>
      </c>
      <c r="C5764" s="31" t="s">
        <v>2406</v>
      </c>
      <c r="D5764" s="41">
        <v>0</v>
      </c>
      <c r="E5764" s="31" t="s">
        <v>2407</v>
      </c>
      <c r="F5764" s="35" t="str">
        <f>INDEX('Crosswalk Particulates'!$B:$B,MATCH('2017 EPA Data'!A5764,'Crosswalk Particulates'!$A:$A,0))</f>
        <v>process-mining-industry</v>
      </c>
      <c r="G5764" s="39">
        <f>INDEX('Crosswalk Particulates'!$E:$E,MATCH('2017 EPA Data'!$B5764,'Crosswalk Particulates'!$D:$D,0))</f>
        <v>0</v>
      </c>
      <c r="H5764" s="50">
        <f t="shared" ref="H5764:H5827" si="90">IF(E5764="TON",D5764/metricton_to_shortton,0)*10^6</f>
        <v>0</v>
      </c>
    </row>
    <row r="5765" spans="1:8" hidden="1">
      <c r="A5765" s="31" t="s">
        <v>2475</v>
      </c>
      <c r="B5765" s="31" t="s">
        <v>2632</v>
      </c>
      <c r="C5765" s="31" t="s">
        <v>2406</v>
      </c>
      <c r="D5765" s="41">
        <v>0</v>
      </c>
      <c r="E5765" s="31" t="s">
        <v>2407</v>
      </c>
      <c r="F5765" s="35" t="str">
        <f>INDEX('Crosswalk Particulates'!$B:$B,MATCH('2017 EPA Data'!A5765,'Crosswalk Particulates'!$A:$A,0))</f>
        <v>process-other-industry</v>
      </c>
      <c r="G5765" s="39">
        <f>INDEX('Crosswalk Particulates'!$E:$E,MATCH('2017 EPA Data'!$B5765,'Crosswalk Particulates'!$D:$D,0))</f>
        <v>0</v>
      </c>
      <c r="H5765" s="50">
        <f t="shared" si="90"/>
        <v>0</v>
      </c>
    </row>
    <row r="5766" spans="1:8" hidden="1">
      <c r="A5766" s="31" t="s">
        <v>2496</v>
      </c>
      <c r="B5766" s="31" t="s">
        <v>2657</v>
      </c>
      <c r="C5766" s="31" t="s">
        <v>2406</v>
      </c>
      <c r="D5766" s="41">
        <v>0</v>
      </c>
      <c r="E5766" s="31" t="s">
        <v>2407</v>
      </c>
      <c r="F5766" s="35" t="str">
        <f>INDEX('Crosswalk Particulates'!$B:$B,MATCH('2017 EPA Data'!A5766,'Crosswalk Particulates'!$A:$A,0))</f>
        <v>process-cement-industry</v>
      </c>
      <c r="G5766" s="39">
        <f>INDEX('Crosswalk Particulates'!$E:$E,MATCH('2017 EPA Data'!$B5766,'Crosswalk Particulates'!$D:$D,0))</f>
        <v>0</v>
      </c>
      <c r="H5766" s="50">
        <f t="shared" si="90"/>
        <v>0</v>
      </c>
    </row>
    <row r="5767" spans="1:8" hidden="1">
      <c r="A5767" s="31" t="s">
        <v>2538</v>
      </c>
      <c r="B5767" s="31" t="s">
        <v>2602</v>
      </c>
      <c r="C5767" s="31" t="s">
        <v>2406</v>
      </c>
      <c r="D5767" s="41">
        <v>0</v>
      </c>
      <c r="E5767" s="31" t="s">
        <v>2407</v>
      </c>
      <c r="F5767" s="35" t="str">
        <f>INDEX('Crosswalk Particulates'!$B:$B,MATCH('2017 EPA Data'!A5767,'Crosswalk Particulates'!$A:$A,0))</f>
        <v>Electricity Sector</v>
      </c>
      <c r="G5767" s="39">
        <f>INDEX('Crosswalk Particulates'!$E:$E,MATCH('2017 EPA Data'!$B5767,'Crosswalk Particulates'!$D:$D,0))</f>
        <v>0</v>
      </c>
      <c r="H5767" s="50">
        <f t="shared" si="90"/>
        <v>0</v>
      </c>
    </row>
    <row r="5768" spans="1:8" hidden="1">
      <c r="A5768" s="31" t="s">
        <v>2470</v>
      </c>
      <c r="B5768" s="31" t="s">
        <v>2627</v>
      </c>
      <c r="C5768" s="31" t="s">
        <v>2406</v>
      </c>
      <c r="D5768" s="41">
        <v>0</v>
      </c>
      <c r="E5768" s="31" t="s">
        <v>2407</v>
      </c>
      <c r="F5768" s="35" t="str">
        <f>INDEX('Crosswalk Particulates'!$B:$B,MATCH('2017 EPA Data'!A5768,'Crosswalk Particulates'!$A:$A,0))</f>
        <v>Electricity Sector</v>
      </c>
      <c r="G5768" s="39">
        <f>INDEX('Crosswalk Particulates'!$E:$E,MATCH('2017 EPA Data'!$B5768,'Crosswalk Particulates'!$D:$D,0))</f>
        <v>0</v>
      </c>
      <c r="H5768" s="50">
        <f t="shared" si="90"/>
        <v>0</v>
      </c>
    </row>
    <row r="5769" spans="1:8" hidden="1">
      <c r="A5769" s="31" t="s">
        <v>2507</v>
      </c>
      <c r="B5769" s="31" t="s">
        <v>2588</v>
      </c>
      <c r="C5769" s="31" t="s">
        <v>2406</v>
      </c>
      <c r="D5769" s="41">
        <v>0</v>
      </c>
      <c r="E5769" s="31" t="s">
        <v>2407</v>
      </c>
      <c r="F5769" s="35" t="str">
        <f>INDEX('Crosswalk Particulates'!$B:$B,MATCH('2017 EPA Data'!A5769,'Crosswalk Particulates'!$A:$A,0))</f>
        <v>Other-EPA</v>
      </c>
      <c r="G5769" s="39">
        <f>INDEX('Crosswalk Particulates'!$E:$E,MATCH('2017 EPA Data'!$B5769,'Crosswalk Particulates'!$D:$D,0))</f>
        <v>0</v>
      </c>
      <c r="H5769" s="50">
        <f t="shared" si="90"/>
        <v>0</v>
      </c>
    </row>
    <row r="5770" spans="1:8" hidden="1">
      <c r="A5770" s="31" t="s">
        <v>2444</v>
      </c>
      <c r="B5770" s="31" t="s">
        <v>2598</v>
      </c>
      <c r="C5770" s="31" t="s">
        <v>2406</v>
      </c>
      <c r="D5770" s="41">
        <v>0</v>
      </c>
      <c r="E5770" s="31" t="s">
        <v>2407</v>
      </c>
      <c r="F5770" s="35" t="str">
        <f>INDEX('Crosswalk Particulates'!$B:$B,MATCH('2017 EPA Data'!A5770,'Crosswalk Particulates'!$A:$A,0))</f>
        <v>process-other-industry</v>
      </c>
      <c r="G5770" s="39">
        <f>INDEX('Crosswalk Particulates'!$E:$E,MATCH('2017 EPA Data'!$B5770,'Crosswalk Particulates'!$D:$D,0))</f>
        <v>0</v>
      </c>
      <c r="H5770" s="50">
        <f t="shared" si="90"/>
        <v>0</v>
      </c>
    </row>
    <row r="5771" spans="1:8" hidden="1">
      <c r="A5771" s="31" t="s">
        <v>2475</v>
      </c>
      <c r="B5771" s="31" t="s">
        <v>2702</v>
      </c>
      <c r="C5771" s="31" t="s">
        <v>2406</v>
      </c>
      <c r="D5771" s="41">
        <v>0</v>
      </c>
      <c r="E5771" s="31" t="s">
        <v>2407</v>
      </c>
      <c r="F5771" s="35" t="str">
        <f>INDEX('Crosswalk Particulates'!$B:$B,MATCH('2017 EPA Data'!A5771,'Crosswalk Particulates'!$A:$A,0))</f>
        <v>process-other-industry</v>
      </c>
      <c r="G5771" s="39">
        <f>INDEX('Crosswalk Particulates'!$E:$E,MATCH('2017 EPA Data'!$B5771,'Crosswalk Particulates'!$D:$D,0))</f>
        <v>0</v>
      </c>
      <c r="H5771" s="50">
        <f t="shared" si="90"/>
        <v>0</v>
      </c>
    </row>
    <row r="5772" spans="1:8" hidden="1">
      <c r="A5772" s="31" t="s">
        <v>2612</v>
      </c>
      <c r="B5772" s="31" t="s">
        <v>2624</v>
      </c>
      <c r="C5772" s="31" t="s">
        <v>2406</v>
      </c>
      <c r="D5772" s="41">
        <v>0</v>
      </c>
      <c r="E5772" s="31" t="s">
        <v>2407</v>
      </c>
      <c r="F5772" s="35" t="str">
        <f>INDEX('Crosswalk Particulates'!$B:$B,MATCH('2017 EPA Data'!A5772,'Crosswalk Particulates'!$A:$A,0))</f>
        <v>Residential Buildings Sector</v>
      </c>
      <c r="G5772" s="39">
        <f>INDEX('Crosswalk Particulates'!$E:$E,MATCH('2017 EPA Data'!$B5772,'Crosswalk Particulates'!$D:$D,0))</f>
        <v>0</v>
      </c>
      <c r="H5772" s="50">
        <f t="shared" si="90"/>
        <v>0</v>
      </c>
    </row>
    <row r="5773" spans="1:8" hidden="1">
      <c r="A5773" s="31" t="s">
        <v>2490</v>
      </c>
      <c r="B5773" s="31" t="s">
        <v>2494</v>
      </c>
      <c r="C5773" s="31" t="s">
        <v>2446</v>
      </c>
      <c r="D5773" s="41">
        <v>0</v>
      </c>
      <c r="E5773" s="31" t="s">
        <v>2411</v>
      </c>
      <c r="F5773" s="35" t="str">
        <f>INDEX('Crosswalk Particulates'!$B:$B,MATCH('2017 EPA Data'!A5773,'Crosswalk Particulates'!$A:$A,0))</f>
        <v>Commercial Buildings Sector</v>
      </c>
      <c r="G5773" s="39">
        <f>INDEX('Crosswalk Particulates'!$E:$E,MATCH('2017 EPA Data'!$B5773,'Crosswalk Particulates'!$D:$D,0))</f>
        <v>0</v>
      </c>
      <c r="H5773" s="50">
        <f t="shared" si="90"/>
        <v>0</v>
      </c>
    </row>
    <row r="5774" spans="1:8" hidden="1">
      <c r="A5774" s="31" t="s">
        <v>2612</v>
      </c>
      <c r="B5774" s="31" t="s">
        <v>2595</v>
      </c>
      <c r="C5774" s="31" t="s">
        <v>2406</v>
      </c>
      <c r="D5774" s="41">
        <v>0</v>
      </c>
      <c r="E5774" s="31" t="s">
        <v>2407</v>
      </c>
      <c r="F5774" s="35" t="str">
        <f>INDEX('Crosswalk Particulates'!$B:$B,MATCH('2017 EPA Data'!A5774,'Crosswalk Particulates'!$A:$A,0))</f>
        <v>Residential Buildings Sector</v>
      </c>
      <c r="G5774" s="39">
        <f>INDEX('Crosswalk Particulates'!$E:$E,MATCH('2017 EPA Data'!$B5774,'Crosswalk Particulates'!$D:$D,0))</f>
        <v>0</v>
      </c>
      <c r="H5774" s="50">
        <f t="shared" si="90"/>
        <v>0</v>
      </c>
    </row>
    <row r="5775" spans="1:8" hidden="1">
      <c r="A5775" s="31" t="s">
        <v>2485</v>
      </c>
      <c r="B5775" s="31" t="s">
        <v>2456</v>
      </c>
      <c r="C5775" s="31" t="s">
        <v>2406</v>
      </c>
      <c r="D5775" s="41">
        <v>0</v>
      </c>
      <c r="E5775" s="31" t="s">
        <v>2407</v>
      </c>
      <c r="F5775" s="35" t="str">
        <f>INDEX('Crosswalk Particulates'!$B:$B,MATCH('2017 EPA Data'!A5775,'Crosswalk Particulates'!$A:$A,0))</f>
        <v>industry-fuel-coal</v>
      </c>
      <c r="G5775" s="39">
        <f>INDEX('Crosswalk Particulates'!$E:$E,MATCH('2017 EPA Data'!$B5775,'Crosswalk Particulates'!$D:$D,0))</f>
        <v>0</v>
      </c>
      <c r="H5775" s="50">
        <f t="shared" si="90"/>
        <v>0</v>
      </c>
    </row>
    <row r="5776" spans="1:8" hidden="1">
      <c r="A5776" s="31" t="s">
        <v>2452</v>
      </c>
      <c r="B5776" s="31" t="s">
        <v>2428</v>
      </c>
      <c r="C5776" s="31" t="s">
        <v>2406</v>
      </c>
      <c r="D5776" s="41">
        <v>0</v>
      </c>
      <c r="E5776" s="31" t="s">
        <v>2407</v>
      </c>
      <c r="F5776" s="35" t="str">
        <f>INDEX('Crosswalk Particulates'!$B:$B,MATCH('2017 EPA Data'!A5776,'Crosswalk Particulates'!$A:$A,0))</f>
        <v>Other-EPA</v>
      </c>
      <c r="G5776" s="39">
        <f>INDEX('Crosswalk Particulates'!$E:$E,MATCH('2017 EPA Data'!$B5776,'Crosswalk Particulates'!$D:$D,0))</f>
        <v>0</v>
      </c>
      <c r="H5776" s="50">
        <f t="shared" si="90"/>
        <v>0</v>
      </c>
    </row>
    <row r="5777" spans="1:8" hidden="1">
      <c r="A5777" s="31" t="s">
        <v>2454</v>
      </c>
      <c r="B5777" s="31" t="s">
        <v>2753</v>
      </c>
      <c r="C5777" s="31" t="s">
        <v>2406</v>
      </c>
      <c r="D5777" s="41">
        <v>0</v>
      </c>
      <c r="E5777" s="31" t="s">
        <v>2407</v>
      </c>
      <c r="F5777" s="35" t="str">
        <f>INDEX('Crosswalk Particulates'!$B:$B,MATCH('2017 EPA Data'!A5777,'Crosswalk Particulates'!$A:$A,0))</f>
        <v>Electricity Sector</v>
      </c>
      <c r="G5777" s="39">
        <f>INDEX('Crosswalk Particulates'!$E:$E,MATCH('2017 EPA Data'!$B5777,'Crosswalk Particulates'!$D:$D,0))</f>
        <v>0</v>
      </c>
      <c r="H5777" s="50">
        <f t="shared" si="90"/>
        <v>0</v>
      </c>
    </row>
    <row r="5778" spans="1:8" hidden="1">
      <c r="A5778" s="31" t="s">
        <v>2538</v>
      </c>
      <c r="B5778" s="31" t="s">
        <v>2487</v>
      </c>
      <c r="C5778" s="31" t="s">
        <v>2406</v>
      </c>
      <c r="D5778" s="41">
        <v>0</v>
      </c>
      <c r="E5778" s="31" t="s">
        <v>2407</v>
      </c>
      <c r="F5778" s="35" t="str">
        <f>INDEX('Crosswalk Particulates'!$B:$B,MATCH('2017 EPA Data'!A5778,'Crosswalk Particulates'!$A:$A,0))</f>
        <v>Electricity Sector</v>
      </c>
      <c r="G5778" s="39">
        <f>INDEX('Crosswalk Particulates'!$E:$E,MATCH('2017 EPA Data'!$B5778,'Crosswalk Particulates'!$D:$D,0))</f>
        <v>0</v>
      </c>
      <c r="H5778" s="50">
        <f t="shared" si="90"/>
        <v>0</v>
      </c>
    </row>
    <row r="5779" spans="1:8" hidden="1">
      <c r="A5779" s="31" t="s">
        <v>2507</v>
      </c>
      <c r="B5779" s="31" t="s">
        <v>2494</v>
      </c>
      <c r="C5779" s="31" t="s">
        <v>2446</v>
      </c>
      <c r="D5779" s="41">
        <v>0</v>
      </c>
      <c r="E5779" s="31" t="s">
        <v>2411</v>
      </c>
      <c r="F5779" s="35" t="str">
        <f>INDEX('Crosswalk Particulates'!$B:$B,MATCH('2017 EPA Data'!A5779,'Crosswalk Particulates'!$A:$A,0))</f>
        <v>Other-EPA</v>
      </c>
      <c r="G5779" s="39">
        <f>INDEX('Crosswalk Particulates'!$E:$E,MATCH('2017 EPA Data'!$B5779,'Crosswalk Particulates'!$D:$D,0))</f>
        <v>0</v>
      </c>
      <c r="H5779" s="50">
        <f t="shared" si="90"/>
        <v>0</v>
      </c>
    </row>
    <row r="5780" spans="1:8" hidden="1">
      <c r="A5780" s="31" t="s">
        <v>2612</v>
      </c>
      <c r="B5780" s="31" t="s">
        <v>2583</v>
      </c>
      <c r="C5780" s="31" t="s">
        <v>2406</v>
      </c>
      <c r="D5780" s="41">
        <v>0</v>
      </c>
      <c r="E5780" s="31" t="s">
        <v>2407</v>
      </c>
      <c r="F5780" s="35" t="str">
        <f>INDEX('Crosswalk Particulates'!$B:$B,MATCH('2017 EPA Data'!A5780,'Crosswalk Particulates'!$A:$A,0))</f>
        <v>Residential Buildings Sector</v>
      </c>
      <c r="G5780" s="39">
        <f>INDEX('Crosswalk Particulates'!$E:$E,MATCH('2017 EPA Data'!$B5780,'Crosswalk Particulates'!$D:$D,0))</f>
        <v>0</v>
      </c>
      <c r="H5780" s="50">
        <f t="shared" si="90"/>
        <v>0</v>
      </c>
    </row>
    <row r="5781" spans="1:8" hidden="1">
      <c r="A5781" s="31" t="s">
        <v>2612</v>
      </c>
      <c r="B5781" s="31" t="s">
        <v>2618</v>
      </c>
      <c r="C5781" s="31" t="s">
        <v>2406</v>
      </c>
      <c r="D5781" s="41">
        <v>0</v>
      </c>
      <c r="E5781" s="31" t="s">
        <v>2407</v>
      </c>
      <c r="F5781" s="35" t="str">
        <f>INDEX('Crosswalk Particulates'!$B:$B,MATCH('2017 EPA Data'!A5781,'Crosswalk Particulates'!$A:$A,0))</f>
        <v>Residential Buildings Sector</v>
      </c>
      <c r="G5781" s="39">
        <f>INDEX('Crosswalk Particulates'!$E:$E,MATCH('2017 EPA Data'!$B5781,'Crosswalk Particulates'!$D:$D,0))</f>
        <v>0</v>
      </c>
      <c r="H5781" s="50">
        <f t="shared" si="90"/>
        <v>0</v>
      </c>
    </row>
    <row r="5782" spans="1:8" hidden="1">
      <c r="A5782" s="31" t="s">
        <v>2497</v>
      </c>
      <c r="B5782" s="31" t="s">
        <v>2630</v>
      </c>
      <c r="C5782" s="31" t="s">
        <v>2406</v>
      </c>
      <c r="D5782" s="41">
        <v>0</v>
      </c>
      <c r="E5782" s="31" t="s">
        <v>2407</v>
      </c>
      <c r="F5782" s="35" t="str">
        <f>INDEX('Crosswalk Particulates'!$B:$B,MATCH('2017 EPA Data'!A5782,'Crosswalk Particulates'!$A:$A,0))</f>
        <v>Electricity Sector</v>
      </c>
      <c r="G5782" s="39">
        <f>INDEX('Crosswalk Particulates'!$E:$E,MATCH('2017 EPA Data'!$B5782,'Crosswalk Particulates'!$D:$D,0))</f>
        <v>0</v>
      </c>
      <c r="H5782" s="50">
        <f t="shared" si="90"/>
        <v>0</v>
      </c>
    </row>
    <row r="5783" spans="1:8" hidden="1">
      <c r="A5783" s="31" t="s">
        <v>2612</v>
      </c>
      <c r="B5783" s="31" t="s">
        <v>2652</v>
      </c>
      <c r="C5783" s="31" t="s">
        <v>2406</v>
      </c>
      <c r="D5783" s="41">
        <v>0</v>
      </c>
      <c r="E5783" s="31" t="s">
        <v>2407</v>
      </c>
      <c r="F5783" s="35" t="str">
        <f>INDEX('Crosswalk Particulates'!$B:$B,MATCH('2017 EPA Data'!A5783,'Crosswalk Particulates'!$A:$A,0))</f>
        <v>Residential Buildings Sector</v>
      </c>
      <c r="G5783" s="39">
        <f>INDEX('Crosswalk Particulates'!$E:$E,MATCH('2017 EPA Data'!$B5783,'Crosswalk Particulates'!$D:$D,0))</f>
        <v>0</v>
      </c>
      <c r="H5783" s="50">
        <f t="shared" si="90"/>
        <v>0</v>
      </c>
    </row>
    <row r="5784" spans="1:8" hidden="1">
      <c r="A5784" s="31" t="s">
        <v>2612</v>
      </c>
      <c r="B5784" s="31" t="s">
        <v>2575</v>
      </c>
      <c r="C5784" s="31" t="s">
        <v>2406</v>
      </c>
      <c r="D5784" s="41">
        <v>0</v>
      </c>
      <c r="E5784" s="31" t="s">
        <v>2407</v>
      </c>
      <c r="F5784" s="35" t="str">
        <f>INDEX('Crosswalk Particulates'!$B:$B,MATCH('2017 EPA Data'!A5784,'Crosswalk Particulates'!$A:$A,0))</f>
        <v>Residential Buildings Sector</v>
      </c>
      <c r="G5784" s="39">
        <f>INDEX('Crosswalk Particulates'!$E:$E,MATCH('2017 EPA Data'!$B5784,'Crosswalk Particulates'!$D:$D,0))</f>
        <v>0</v>
      </c>
      <c r="H5784" s="50">
        <f t="shared" si="90"/>
        <v>0</v>
      </c>
    </row>
    <row r="5785" spans="1:8" hidden="1">
      <c r="A5785" s="31" t="s">
        <v>2612</v>
      </c>
      <c r="B5785" s="31" t="s">
        <v>2574</v>
      </c>
      <c r="C5785" s="31" t="s">
        <v>2406</v>
      </c>
      <c r="D5785" s="41">
        <v>0</v>
      </c>
      <c r="E5785" s="31" t="s">
        <v>2407</v>
      </c>
      <c r="F5785" s="35" t="str">
        <f>INDEX('Crosswalk Particulates'!$B:$B,MATCH('2017 EPA Data'!A5785,'Crosswalk Particulates'!$A:$A,0))</f>
        <v>Residential Buildings Sector</v>
      </c>
      <c r="G5785" s="39">
        <f>INDEX('Crosswalk Particulates'!$E:$E,MATCH('2017 EPA Data'!$B5785,'Crosswalk Particulates'!$D:$D,0))</f>
        <v>0</v>
      </c>
      <c r="H5785" s="50">
        <f t="shared" si="90"/>
        <v>0</v>
      </c>
    </row>
    <row r="5786" spans="1:8" hidden="1">
      <c r="A5786" s="31" t="s">
        <v>2452</v>
      </c>
      <c r="B5786" s="31" t="s">
        <v>2422</v>
      </c>
      <c r="C5786" s="31" t="s">
        <v>2406</v>
      </c>
      <c r="D5786" s="41">
        <v>0</v>
      </c>
      <c r="E5786" s="31" t="s">
        <v>2407</v>
      </c>
      <c r="F5786" s="35" t="str">
        <f>INDEX('Crosswalk Particulates'!$B:$B,MATCH('2017 EPA Data'!A5786,'Crosswalk Particulates'!$A:$A,0))</f>
        <v>Other-EPA</v>
      </c>
      <c r="G5786" s="39">
        <f>INDEX('Crosswalk Particulates'!$E:$E,MATCH('2017 EPA Data'!$B5786,'Crosswalk Particulates'!$D:$D,0))</f>
        <v>0</v>
      </c>
      <c r="H5786" s="50">
        <f t="shared" si="90"/>
        <v>0</v>
      </c>
    </row>
    <row r="5787" spans="1:8" hidden="1">
      <c r="A5787" s="31" t="s">
        <v>2538</v>
      </c>
      <c r="B5787" s="31" t="s">
        <v>2646</v>
      </c>
      <c r="C5787" s="31" t="s">
        <v>2406</v>
      </c>
      <c r="D5787" s="41">
        <v>0</v>
      </c>
      <c r="E5787" s="31" t="s">
        <v>2407</v>
      </c>
      <c r="F5787" s="35" t="str">
        <f>INDEX('Crosswalk Particulates'!$B:$B,MATCH('2017 EPA Data'!A5787,'Crosswalk Particulates'!$A:$A,0))</f>
        <v>Electricity Sector</v>
      </c>
      <c r="G5787" s="39">
        <f>INDEX('Crosswalk Particulates'!$E:$E,MATCH('2017 EPA Data'!$B5787,'Crosswalk Particulates'!$D:$D,0))</f>
        <v>0</v>
      </c>
      <c r="H5787" s="50">
        <f t="shared" si="90"/>
        <v>0</v>
      </c>
    </row>
    <row r="5788" spans="1:8" hidden="1">
      <c r="A5788" s="31" t="s">
        <v>2427</v>
      </c>
      <c r="B5788" s="31" t="s">
        <v>2666</v>
      </c>
      <c r="C5788" s="31" t="s">
        <v>2406</v>
      </c>
      <c r="D5788" s="41">
        <v>0</v>
      </c>
      <c r="E5788" s="31" t="s">
        <v>2407</v>
      </c>
      <c r="F5788" s="35" t="str">
        <f>INDEX('Crosswalk Particulates'!$B:$B,MATCH('2017 EPA Data'!A5788,'Crosswalk Particulates'!$A:$A,0))</f>
        <v>process-other-industry</v>
      </c>
      <c r="G5788" s="39">
        <f>INDEX('Crosswalk Particulates'!$E:$E,MATCH('2017 EPA Data'!$B5788,'Crosswalk Particulates'!$D:$D,0))</f>
        <v>0</v>
      </c>
      <c r="H5788" s="50">
        <f t="shared" si="90"/>
        <v>0</v>
      </c>
    </row>
    <row r="5789" spans="1:8" hidden="1">
      <c r="A5789" s="31" t="s">
        <v>2538</v>
      </c>
      <c r="B5789" s="31" t="s">
        <v>2725</v>
      </c>
      <c r="C5789" s="31" t="s">
        <v>2406</v>
      </c>
      <c r="D5789" s="41">
        <v>0</v>
      </c>
      <c r="E5789" s="31" t="s">
        <v>2407</v>
      </c>
      <c r="F5789" s="35" t="str">
        <f>INDEX('Crosswalk Particulates'!$B:$B,MATCH('2017 EPA Data'!A5789,'Crosswalk Particulates'!$A:$A,0))</f>
        <v>Electricity Sector</v>
      </c>
      <c r="G5789" s="39">
        <f>INDEX('Crosswalk Particulates'!$E:$E,MATCH('2017 EPA Data'!$B5789,'Crosswalk Particulates'!$D:$D,0))</f>
        <v>0</v>
      </c>
      <c r="H5789" s="50">
        <f t="shared" si="90"/>
        <v>0</v>
      </c>
    </row>
    <row r="5790" spans="1:8" hidden="1">
      <c r="A5790" s="31" t="s">
        <v>2475</v>
      </c>
      <c r="B5790" s="31" t="s">
        <v>2636</v>
      </c>
      <c r="C5790" s="31" t="s">
        <v>2406</v>
      </c>
      <c r="D5790" s="41">
        <v>0</v>
      </c>
      <c r="E5790" s="31" t="s">
        <v>2407</v>
      </c>
      <c r="F5790" s="35" t="str">
        <f>INDEX('Crosswalk Particulates'!$B:$B,MATCH('2017 EPA Data'!A5790,'Crosswalk Particulates'!$A:$A,0))</f>
        <v>process-other-industry</v>
      </c>
      <c r="G5790" s="39">
        <f>INDEX('Crosswalk Particulates'!$E:$E,MATCH('2017 EPA Data'!$B5790,'Crosswalk Particulates'!$D:$D,0))</f>
        <v>0</v>
      </c>
      <c r="H5790" s="50">
        <f t="shared" si="90"/>
        <v>0</v>
      </c>
    </row>
    <row r="5791" spans="1:8" hidden="1">
      <c r="A5791" s="31" t="s">
        <v>2491</v>
      </c>
      <c r="B5791" s="31" t="s">
        <v>2546</v>
      </c>
      <c r="D5791" s="41">
        <v>0</v>
      </c>
      <c r="E5791" s="31" t="s">
        <v>2407</v>
      </c>
      <c r="F5791" s="35" t="str">
        <f>INDEX('Crosswalk Particulates'!$B:$B,MATCH('2017 EPA Data'!A5791,'Crosswalk Particulates'!$A:$A,0))</f>
        <v>process-other-industry</v>
      </c>
      <c r="G5791" s="39">
        <f>INDEX('Crosswalk Particulates'!$E:$E,MATCH('2017 EPA Data'!$B5791,'Crosswalk Particulates'!$D:$D,0))</f>
        <v>0</v>
      </c>
      <c r="H5791" s="50">
        <f t="shared" si="90"/>
        <v>0</v>
      </c>
    </row>
    <row r="5792" spans="1:8" hidden="1">
      <c r="A5792" s="31" t="s">
        <v>2558</v>
      </c>
      <c r="B5792" s="31" t="s">
        <v>2432</v>
      </c>
      <c r="C5792" s="31" t="s">
        <v>2406</v>
      </c>
      <c r="D5792" s="41">
        <v>0</v>
      </c>
      <c r="E5792" s="31" t="s">
        <v>2407</v>
      </c>
      <c r="F5792" s="35" t="str">
        <f>INDEX('Crosswalk Particulates'!$B:$B,MATCH('2017 EPA Data'!A5792,'Crosswalk Particulates'!$A:$A,0))</f>
        <v>Commercial Buildings Sector</v>
      </c>
      <c r="G5792" s="39">
        <f>INDEX('Crosswalk Particulates'!$E:$E,MATCH('2017 EPA Data'!$B5792,'Crosswalk Particulates'!$D:$D,0))</f>
        <v>0</v>
      </c>
      <c r="H5792" s="50">
        <f t="shared" si="90"/>
        <v>0</v>
      </c>
    </row>
    <row r="5793" spans="1:8" hidden="1">
      <c r="A5793" s="31" t="s">
        <v>2470</v>
      </c>
      <c r="B5793" s="31" t="s">
        <v>2460</v>
      </c>
      <c r="C5793" s="31" t="s">
        <v>2406</v>
      </c>
      <c r="D5793" s="41">
        <v>0</v>
      </c>
      <c r="E5793" s="31" t="s">
        <v>2407</v>
      </c>
      <c r="F5793" s="35" t="str">
        <f>INDEX('Crosswalk Particulates'!$B:$B,MATCH('2017 EPA Data'!A5793,'Crosswalk Particulates'!$A:$A,0))</f>
        <v>Electricity Sector</v>
      </c>
      <c r="G5793" s="39">
        <f>INDEX('Crosswalk Particulates'!$E:$E,MATCH('2017 EPA Data'!$B5793,'Crosswalk Particulates'!$D:$D,0))</f>
        <v>0</v>
      </c>
      <c r="H5793" s="50">
        <f t="shared" si="90"/>
        <v>0</v>
      </c>
    </row>
    <row r="5794" spans="1:8" hidden="1">
      <c r="A5794" s="31" t="s">
        <v>2538</v>
      </c>
      <c r="B5794" s="31" t="s">
        <v>2565</v>
      </c>
      <c r="C5794" s="31" t="s">
        <v>2406</v>
      </c>
      <c r="D5794" s="41">
        <v>0</v>
      </c>
      <c r="E5794" s="31" t="s">
        <v>2407</v>
      </c>
      <c r="F5794" s="35" t="str">
        <f>INDEX('Crosswalk Particulates'!$B:$B,MATCH('2017 EPA Data'!A5794,'Crosswalk Particulates'!$A:$A,0))</f>
        <v>Electricity Sector</v>
      </c>
      <c r="G5794" s="39">
        <f>INDEX('Crosswalk Particulates'!$E:$E,MATCH('2017 EPA Data'!$B5794,'Crosswalk Particulates'!$D:$D,0))</f>
        <v>0</v>
      </c>
      <c r="H5794" s="50">
        <f t="shared" si="90"/>
        <v>0</v>
      </c>
    </row>
    <row r="5795" spans="1:8" hidden="1">
      <c r="A5795" s="31" t="s">
        <v>2444</v>
      </c>
      <c r="B5795" s="31" t="s">
        <v>2616</v>
      </c>
      <c r="C5795" s="31" t="s">
        <v>2406</v>
      </c>
      <c r="D5795" s="41">
        <v>0</v>
      </c>
      <c r="E5795" s="31" t="s">
        <v>2407</v>
      </c>
      <c r="F5795" s="35" t="str">
        <f>INDEX('Crosswalk Particulates'!$B:$B,MATCH('2017 EPA Data'!A5795,'Crosswalk Particulates'!$A:$A,0))</f>
        <v>process-other-industry</v>
      </c>
      <c r="G5795" s="39">
        <f>INDEX('Crosswalk Particulates'!$E:$E,MATCH('2017 EPA Data'!$B5795,'Crosswalk Particulates'!$D:$D,0))</f>
        <v>0</v>
      </c>
      <c r="H5795" s="50">
        <f t="shared" si="90"/>
        <v>0</v>
      </c>
    </row>
    <row r="5796" spans="1:8" hidden="1">
      <c r="A5796" s="31" t="s">
        <v>2518</v>
      </c>
      <c r="B5796" s="31" t="s">
        <v>2468</v>
      </c>
      <c r="C5796" s="31" t="s">
        <v>2406</v>
      </c>
      <c r="D5796" s="41">
        <v>0</v>
      </c>
      <c r="E5796" s="31" t="s">
        <v>2407</v>
      </c>
      <c r="F5796" s="35" t="str">
        <f>INDEX('Crosswalk Particulates'!$B:$B,MATCH('2017 EPA Data'!A5796,'Crosswalk Particulates'!$A:$A,0))</f>
        <v>industry-fuel-oil</v>
      </c>
      <c r="G5796" s="39">
        <f>INDEX('Crosswalk Particulates'!$E:$E,MATCH('2017 EPA Data'!$B5796,'Crosswalk Particulates'!$D:$D,0))</f>
        <v>0</v>
      </c>
      <c r="H5796" s="50">
        <f t="shared" si="90"/>
        <v>0</v>
      </c>
    </row>
    <row r="5797" spans="1:8" hidden="1">
      <c r="A5797" s="31" t="s">
        <v>2508</v>
      </c>
      <c r="B5797" s="31" t="s">
        <v>2674</v>
      </c>
      <c r="C5797" s="31" t="s">
        <v>2406</v>
      </c>
      <c r="D5797" s="41">
        <v>0</v>
      </c>
      <c r="E5797" s="31" t="s">
        <v>2407</v>
      </c>
      <c r="F5797" s="35" t="str">
        <f>INDEX('Crosswalk Particulates'!$B:$B,MATCH('2017 EPA Data'!A5797,'Crosswalk Particulates'!$A:$A,0))</f>
        <v>process-iron and steel-industry</v>
      </c>
      <c r="G5797" s="39">
        <f>INDEX('Crosswalk Particulates'!$E:$E,MATCH('2017 EPA Data'!$B5797,'Crosswalk Particulates'!$D:$D,0))</f>
        <v>0</v>
      </c>
      <c r="H5797" s="50">
        <f t="shared" si="90"/>
        <v>0</v>
      </c>
    </row>
    <row r="5798" spans="1:8" hidden="1">
      <c r="A5798" s="31" t="s">
        <v>2496</v>
      </c>
      <c r="B5798" s="31" t="s">
        <v>2620</v>
      </c>
      <c r="C5798" s="31" t="s">
        <v>2406</v>
      </c>
      <c r="D5798" s="41">
        <v>0</v>
      </c>
      <c r="E5798" s="31" t="s">
        <v>2407</v>
      </c>
      <c r="F5798" s="35" t="str">
        <f>INDEX('Crosswalk Particulates'!$B:$B,MATCH('2017 EPA Data'!A5798,'Crosswalk Particulates'!$A:$A,0))</f>
        <v>process-cement-industry</v>
      </c>
      <c r="G5798" s="39">
        <f>INDEX('Crosswalk Particulates'!$E:$E,MATCH('2017 EPA Data'!$B5798,'Crosswalk Particulates'!$D:$D,0))</f>
        <v>0</v>
      </c>
      <c r="H5798" s="50">
        <f t="shared" si="90"/>
        <v>0</v>
      </c>
    </row>
    <row r="5799" spans="1:8" hidden="1">
      <c r="A5799" s="31" t="s">
        <v>2475</v>
      </c>
      <c r="B5799" s="31" t="s">
        <v>2522</v>
      </c>
      <c r="C5799" s="31" t="s">
        <v>2406</v>
      </c>
      <c r="D5799" s="41">
        <v>0</v>
      </c>
      <c r="E5799" s="31" t="s">
        <v>2407</v>
      </c>
      <c r="F5799" s="35" t="str">
        <f>INDEX('Crosswalk Particulates'!$B:$B,MATCH('2017 EPA Data'!A5799,'Crosswalk Particulates'!$A:$A,0))</f>
        <v>process-other-industry</v>
      </c>
      <c r="G5799" s="39">
        <f>INDEX('Crosswalk Particulates'!$E:$E,MATCH('2017 EPA Data'!$B5799,'Crosswalk Particulates'!$D:$D,0))</f>
        <v>0</v>
      </c>
      <c r="H5799" s="50">
        <f t="shared" si="90"/>
        <v>0</v>
      </c>
    </row>
    <row r="5800" spans="1:8" hidden="1">
      <c r="A5800" s="31" t="s">
        <v>2485</v>
      </c>
      <c r="B5800" s="31" t="s">
        <v>2667</v>
      </c>
      <c r="C5800" s="31" t="s">
        <v>2406</v>
      </c>
      <c r="D5800" s="41">
        <v>0</v>
      </c>
      <c r="E5800" s="31" t="s">
        <v>2407</v>
      </c>
      <c r="F5800" s="35" t="str">
        <f>INDEX('Crosswalk Particulates'!$B:$B,MATCH('2017 EPA Data'!A5800,'Crosswalk Particulates'!$A:$A,0))</f>
        <v>industry-fuel-coal</v>
      </c>
      <c r="G5800" s="39">
        <f>INDEX('Crosswalk Particulates'!$E:$E,MATCH('2017 EPA Data'!$B5800,'Crosswalk Particulates'!$D:$D,0))</f>
        <v>0</v>
      </c>
      <c r="H5800" s="50">
        <f t="shared" si="90"/>
        <v>0</v>
      </c>
    </row>
    <row r="5801" spans="1:8" hidden="1">
      <c r="A5801" s="31" t="s">
        <v>2440</v>
      </c>
      <c r="B5801" s="31" t="s">
        <v>2602</v>
      </c>
      <c r="C5801" s="31" t="s">
        <v>2406</v>
      </c>
      <c r="D5801" s="41">
        <v>0</v>
      </c>
      <c r="E5801" s="31" t="s">
        <v>2407</v>
      </c>
      <c r="F5801" s="35" t="str">
        <f>INDEX('Crosswalk Particulates'!$B:$B,MATCH('2017 EPA Data'!A5801,'Crosswalk Particulates'!$A:$A,0))</f>
        <v>industry-fuel-natural gas</v>
      </c>
      <c r="G5801" s="39">
        <f>INDEX('Crosswalk Particulates'!$E:$E,MATCH('2017 EPA Data'!$B5801,'Crosswalk Particulates'!$D:$D,0))</f>
        <v>0</v>
      </c>
      <c r="H5801" s="50">
        <f t="shared" si="90"/>
        <v>0</v>
      </c>
    </row>
    <row r="5802" spans="1:8" hidden="1">
      <c r="A5802" s="31" t="s">
        <v>2488</v>
      </c>
      <c r="B5802" s="31" t="s">
        <v>2445</v>
      </c>
      <c r="C5802" s="31" t="s">
        <v>2446</v>
      </c>
      <c r="D5802" s="41">
        <v>0</v>
      </c>
      <c r="E5802" s="31" t="s">
        <v>2411</v>
      </c>
      <c r="F5802" s="35" t="str">
        <f>INDEX('Crosswalk Particulates'!$B:$B,MATCH('2017 EPA Data'!A5802,'Crosswalk Particulates'!$A:$A,0))</f>
        <v>Other-EPA</v>
      </c>
      <c r="G5802" s="39" t="str">
        <f>INDEX('Crosswalk Particulates'!$E:$E,MATCH('2017 EPA Data'!$B5802,'Crosswalk Particulates'!$D:$D,0))</f>
        <v>VOC</v>
      </c>
      <c r="H5802" s="50">
        <f t="shared" si="90"/>
        <v>0</v>
      </c>
    </row>
    <row r="5803" spans="1:8" hidden="1">
      <c r="A5803" s="31" t="s">
        <v>2536</v>
      </c>
      <c r="B5803" s="31" t="s">
        <v>2627</v>
      </c>
      <c r="C5803" s="31" t="s">
        <v>2406</v>
      </c>
      <c r="D5803" s="41">
        <v>0</v>
      </c>
      <c r="E5803" s="31" t="s">
        <v>2407</v>
      </c>
      <c r="F5803" s="35" t="str">
        <f>INDEX('Crosswalk Particulates'!$B:$B,MATCH('2017 EPA Data'!A5803,'Crosswalk Particulates'!$A:$A,0))</f>
        <v>process-mining-industry</v>
      </c>
      <c r="G5803" s="39">
        <f>INDEX('Crosswalk Particulates'!$E:$E,MATCH('2017 EPA Data'!$B5803,'Crosswalk Particulates'!$D:$D,0))</f>
        <v>0</v>
      </c>
      <c r="H5803" s="50">
        <f t="shared" si="90"/>
        <v>0</v>
      </c>
    </row>
    <row r="5804" spans="1:8" hidden="1">
      <c r="A5804" s="31" t="s">
        <v>2612</v>
      </c>
      <c r="B5804" s="31" t="s">
        <v>2609</v>
      </c>
      <c r="C5804" s="31" t="s">
        <v>2406</v>
      </c>
      <c r="D5804" s="41">
        <v>0</v>
      </c>
      <c r="E5804" s="31" t="s">
        <v>2407</v>
      </c>
      <c r="F5804" s="35" t="str">
        <f>INDEX('Crosswalk Particulates'!$B:$B,MATCH('2017 EPA Data'!A5804,'Crosswalk Particulates'!$A:$A,0))</f>
        <v>Residential Buildings Sector</v>
      </c>
      <c r="G5804" s="39">
        <f>INDEX('Crosswalk Particulates'!$E:$E,MATCH('2017 EPA Data'!$B5804,'Crosswalk Particulates'!$D:$D,0))</f>
        <v>0</v>
      </c>
      <c r="H5804" s="50">
        <f t="shared" si="90"/>
        <v>0</v>
      </c>
    </row>
    <row r="5805" spans="1:8" hidden="1">
      <c r="A5805" s="31" t="s">
        <v>2507</v>
      </c>
      <c r="B5805" s="31" t="s">
        <v>2640</v>
      </c>
      <c r="C5805" s="31" t="s">
        <v>2406</v>
      </c>
      <c r="D5805" s="41">
        <v>0</v>
      </c>
      <c r="E5805" s="31" t="s">
        <v>2407</v>
      </c>
      <c r="F5805" s="35" t="str">
        <f>INDEX('Crosswalk Particulates'!$B:$B,MATCH('2017 EPA Data'!A5805,'Crosswalk Particulates'!$A:$A,0))</f>
        <v>Other-EPA</v>
      </c>
      <c r="G5805" s="39">
        <f>INDEX('Crosswalk Particulates'!$E:$E,MATCH('2017 EPA Data'!$B5805,'Crosswalk Particulates'!$D:$D,0))</f>
        <v>0</v>
      </c>
      <c r="H5805" s="50">
        <f t="shared" si="90"/>
        <v>0</v>
      </c>
    </row>
    <row r="5806" spans="1:8" hidden="1">
      <c r="A5806" s="31" t="s">
        <v>2470</v>
      </c>
      <c r="B5806" s="31" t="s">
        <v>2602</v>
      </c>
      <c r="C5806" s="31" t="s">
        <v>2406</v>
      </c>
      <c r="D5806" s="41">
        <v>0</v>
      </c>
      <c r="E5806" s="31" t="s">
        <v>2407</v>
      </c>
      <c r="F5806" s="35" t="str">
        <f>INDEX('Crosswalk Particulates'!$B:$B,MATCH('2017 EPA Data'!A5806,'Crosswalk Particulates'!$A:$A,0))</f>
        <v>Electricity Sector</v>
      </c>
      <c r="G5806" s="39">
        <f>INDEX('Crosswalk Particulates'!$E:$E,MATCH('2017 EPA Data'!$B5806,'Crosswalk Particulates'!$D:$D,0))</f>
        <v>0</v>
      </c>
      <c r="H5806" s="50">
        <f t="shared" si="90"/>
        <v>0</v>
      </c>
    </row>
    <row r="5807" spans="1:8" hidden="1">
      <c r="A5807" s="31" t="s">
        <v>2507</v>
      </c>
      <c r="B5807" s="31" t="s">
        <v>2466</v>
      </c>
      <c r="C5807" s="31" t="s">
        <v>2406</v>
      </c>
      <c r="D5807" s="41">
        <v>0</v>
      </c>
      <c r="E5807" s="31" t="s">
        <v>2407</v>
      </c>
      <c r="F5807" s="35" t="str">
        <f>INDEX('Crosswalk Particulates'!$B:$B,MATCH('2017 EPA Data'!A5807,'Crosswalk Particulates'!$A:$A,0))</f>
        <v>Other-EPA</v>
      </c>
      <c r="G5807" s="39">
        <f>INDEX('Crosswalk Particulates'!$E:$E,MATCH('2017 EPA Data'!$B5807,'Crosswalk Particulates'!$D:$D,0))</f>
        <v>0</v>
      </c>
      <c r="H5807" s="50">
        <f t="shared" si="90"/>
        <v>0</v>
      </c>
    </row>
    <row r="5808" spans="1:8" hidden="1">
      <c r="A5808" s="31" t="s">
        <v>2475</v>
      </c>
      <c r="B5808" s="31" t="s">
        <v>2733</v>
      </c>
      <c r="C5808" s="31" t="s">
        <v>2406</v>
      </c>
      <c r="D5808" s="41">
        <v>0</v>
      </c>
      <c r="E5808" s="31" t="s">
        <v>2407</v>
      </c>
      <c r="F5808" s="35" t="str">
        <f>INDEX('Crosswalk Particulates'!$B:$B,MATCH('2017 EPA Data'!A5808,'Crosswalk Particulates'!$A:$A,0))</f>
        <v>process-other-industry</v>
      </c>
      <c r="G5808" s="39">
        <f>INDEX('Crosswalk Particulates'!$E:$E,MATCH('2017 EPA Data'!$B5808,'Crosswalk Particulates'!$D:$D,0))</f>
        <v>0</v>
      </c>
      <c r="H5808" s="50">
        <f t="shared" si="90"/>
        <v>0</v>
      </c>
    </row>
    <row r="5809" spans="1:8" hidden="1">
      <c r="A5809" s="31" t="s">
        <v>2485</v>
      </c>
      <c r="B5809" s="31" t="s">
        <v>2709</v>
      </c>
      <c r="C5809" s="31" t="s">
        <v>2410</v>
      </c>
      <c r="D5809" s="41">
        <v>0</v>
      </c>
      <c r="E5809" s="31" t="s">
        <v>2411</v>
      </c>
      <c r="F5809" s="35" t="str">
        <f>INDEX('Crosswalk Particulates'!$B:$B,MATCH('2017 EPA Data'!A5809,'Crosswalk Particulates'!$A:$A,0))</f>
        <v>industry-fuel-coal</v>
      </c>
      <c r="G5809" s="39">
        <f>INDEX('Crosswalk Particulates'!$E:$E,MATCH('2017 EPA Data'!$B5809,'Crosswalk Particulates'!$D:$D,0))</f>
        <v>0</v>
      </c>
      <c r="H5809" s="50">
        <f t="shared" si="90"/>
        <v>0</v>
      </c>
    </row>
    <row r="5810" spans="1:8" hidden="1">
      <c r="A5810" s="31" t="s">
        <v>2491</v>
      </c>
      <c r="B5810" s="31" t="s">
        <v>2656</v>
      </c>
      <c r="C5810" s="31" t="s">
        <v>2406</v>
      </c>
      <c r="D5810" s="41">
        <v>0</v>
      </c>
      <c r="E5810" s="31" t="s">
        <v>2407</v>
      </c>
      <c r="F5810" s="35" t="str">
        <f>INDEX('Crosswalk Particulates'!$B:$B,MATCH('2017 EPA Data'!A5810,'Crosswalk Particulates'!$A:$A,0))</f>
        <v>process-other-industry</v>
      </c>
      <c r="G5810" s="39">
        <f>INDEX('Crosswalk Particulates'!$E:$E,MATCH('2017 EPA Data'!$B5810,'Crosswalk Particulates'!$D:$D,0))</f>
        <v>0</v>
      </c>
      <c r="H5810" s="50">
        <f t="shared" si="90"/>
        <v>0</v>
      </c>
    </row>
    <row r="5811" spans="1:8" hidden="1">
      <c r="A5811" s="31" t="s">
        <v>2485</v>
      </c>
      <c r="B5811" s="31" t="s">
        <v>2593</v>
      </c>
      <c r="C5811" s="31" t="s">
        <v>2406</v>
      </c>
      <c r="D5811" s="41">
        <v>0</v>
      </c>
      <c r="E5811" s="31" t="s">
        <v>2407</v>
      </c>
      <c r="F5811" s="35" t="str">
        <f>INDEX('Crosswalk Particulates'!$B:$B,MATCH('2017 EPA Data'!A5811,'Crosswalk Particulates'!$A:$A,0))</f>
        <v>industry-fuel-coal</v>
      </c>
      <c r="G5811" s="39">
        <f>INDEX('Crosswalk Particulates'!$E:$E,MATCH('2017 EPA Data'!$B5811,'Crosswalk Particulates'!$D:$D,0))</f>
        <v>0</v>
      </c>
      <c r="H5811" s="50">
        <f t="shared" si="90"/>
        <v>0</v>
      </c>
    </row>
    <row r="5812" spans="1:8" hidden="1">
      <c r="A5812" s="31" t="s">
        <v>2436</v>
      </c>
      <c r="B5812" s="31" t="s">
        <v>2608</v>
      </c>
      <c r="C5812" s="31" t="s">
        <v>2406</v>
      </c>
      <c r="D5812" s="41">
        <v>0</v>
      </c>
      <c r="E5812" s="31" t="s">
        <v>2407</v>
      </c>
      <c r="F5812" s="35" t="str">
        <f>INDEX('Crosswalk Particulates'!$B:$B,MATCH('2017 EPA Data'!A5812,'Crosswalk Particulates'!$A:$A,0))</f>
        <v>process-other-industry</v>
      </c>
      <c r="G5812" s="39">
        <f>INDEX('Crosswalk Particulates'!$E:$E,MATCH('2017 EPA Data'!$B5812,'Crosswalk Particulates'!$D:$D,0))</f>
        <v>0</v>
      </c>
      <c r="H5812" s="50">
        <f t="shared" si="90"/>
        <v>0</v>
      </c>
    </row>
    <row r="5813" spans="1:8" hidden="1">
      <c r="A5813" s="31" t="s">
        <v>2454</v>
      </c>
      <c r="B5813" s="31" t="s">
        <v>2592</v>
      </c>
      <c r="C5813" s="31" t="s">
        <v>2406</v>
      </c>
      <c r="D5813" s="41">
        <v>0</v>
      </c>
      <c r="E5813" s="31" t="s">
        <v>2407</v>
      </c>
      <c r="F5813" s="35" t="str">
        <f>INDEX('Crosswalk Particulates'!$B:$B,MATCH('2017 EPA Data'!A5813,'Crosswalk Particulates'!$A:$A,0))</f>
        <v>Electricity Sector</v>
      </c>
      <c r="G5813" s="39">
        <f>INDEX('Crosswalk Particulates'!$E:$E,MATCH('2017 EPA Data'!$B5813,'Crosswalk Particulates'!$D:$D,0))</f>
        <v>0</v>
      </c>
      <c r="H5813" s="50">
        <f t="shared" si="90"/>
        <v>0</v>
      </c>
    </row>
    <row r="5814" spans="1:8" hidden="1">
      <c r="A5814" s="31" t="s">
        <v>2435</v>
      </c>
      <c r="B5814" s="31" t="s">
        <v>2587</v>
      </c>
      <c r="C5814" s="31" t="s">
        <v>2410</v>
      </c>
      <c r="D5814" s="41">
        <v>0</v>
      </c>
      <c r="E5814" s="31" t="s">
        <v>2411</v>
      </c>
      <c r="F5814" s="35" t="str">
        <f>INDEX('Crosswalk Particulates'!$B:$B,MATCH('2017 EPA Data'!A5814,'Crosswalk Particulates'!$A:$A,0))</f>
        <v>process-other-industry</v>
      </c>
      <c r="G5814" s="39" t="str">
        <f>INDEX('Crosswalk Particulates'!$E:$E,MATCH('2017 EPA Data'!$B5814,'Crosswalk Particulates'!$D:$D,0))</f>
        <v>N2O</v>
      </c>
      <c r="H5814" s="50">
        <f t="shared" si="90"/>
        <v>0</v>
      </c>
    </row>
    <row r="5815" spans="1:8" hidden="1">
      <c r="A5815" s="31" t="s">
        <v>2536</v>
      </c>
      <c r="B5815" s="31" t="s">
        <v>2460</v>
      </c>
      <c r="C5815" s="31" t="s">
        <v>2406</v>
      </c>
      <c r="D5815" s="41">
        <v>0</v>
      </c>
      <c r="E5815" s="31" t="s">
        <v>2407</v>
      </c>
      <c r="F5815" s="35" t="str">
        <f>INDEX('Crosswalk Particulates'!$B:$B,MATCH('2017 EPA Data'!A5815,'Crosswalk Particulates'!$A:$A,0))</f>
        <v>process-mining-industry</v>
      </c>
      <c r="G5815" s="39">
        <f>INDEX('Crosswalk Particulates'!$E:$E,MATCH('2017 EPA Data'!$B5815,'Crosswalk Particulates'!$D:$D,0))</f>
        <v>0</v>
      </c>
      <c r="H5815" s="50">
        <f t="shared" si="90"/>
        <v>0</v>
      </c>
    </row>
    <row r="5816" spans="1:8" hidden="1">
      <c r="A5816" s="31" t="s">
        <v>2481</v>
      </c>
      <c r="B5816" s="31" t="s">
        <v>2661</v>
      </c>
      <c r="C5816" s="31" t="s">
        <v>2406</v>
      </c>
      <c r="D5816" s="41">
        <v>0</v>
      </c>
      <c r="E5816" s="31" t="s">
        <v>2407</v>
      </c>
      <c r="F5816" s="35" t="str">
        <f>INDEX('Crosswalk Particulates'!$B:$B,MATCH('2017 EPA Data'!A5816,'Crosswalk Particulates'!$A:$A,0))</f>
        <v>process-ngps-industry</v>
      </c>
      <c r="G5816" s="39">
        <f>INDEX('Crosswalk Particulates'!$E:$E,MATCH('2017 EPA Data'!$B5816,'Crosswalk Particulates'!$D:$D,0))</f>
        <v>0</v>
      </c>
      <c r="H5816" s="50">
        <f t="shared" si="90"/>
        <v>0</v>
      </c>
    </row>
    <row r="5817" spans="1:8" hidden="1">
      <c r="A5817" s="31" t="s">
        <v>2536</v>
      </c>
      <c r="B5817" s="31" t="s">
        <v>2619</v>
      </c>
      <c r="C5817" s="31" t="s">
        <v>2406</v>
      </c>
      <c r="D5817" s="41">
        <v>0</v>
      </c>
      <c r="E5817" s="31" t="s">
        <v>2407</v>
      </c>
      <c r="F5817" s="35" t="str">
        <f>INDEX('Crosswalk Particulates'!$B:$B,MATCH('2017 EPA Data'!A5817,'Crosswalk Particulates'!$A:$A,0))</f>
        <v>process-mining-industry</v>
      </c>
      <c r="G5817" s="39">
        <f>INDEX('Crosswalk Particulates'!$E:$E,MATCH('2017 EPA Data'!$B5817,'Crosswalk Particulates'!$D:$D,0))</f>
        <v>0</v>
      </c>
      <c r="H5817" s="50">
        <f t="shared" si="90"/>
        <v>0</v>
      </c>
    </row>
    <row r="5818" spans="1:8" hidden="1">
      <c r="A5818" s="31" t="s">
        <v>2612</v>
      </c>
      <c r="B5818" s="31" t="s">
        <v>2548</v>
      </c>
      <c r="C5818" s="31" t="s">
        <v>2406</v>
      </c>
      <c r="D5818" s="41">
        <v>0</v>
      </c>
      <c r="E5818" s="31" t="s">
        <v>2407</v>
      </c>
      <c r="F5818" s="35" t="str">
        <f>INDEX('Crosswalk Particulates'!$B:$B,MATCH('2017 EPA Data'!A5818,'Crosswalk Particulates'!$A:$A,0))</f>
        <v>Residential Buildings Sector</v>
      </c>
      <c r="G5818" s="39">
        <f>INDEX('Crosswalk Particulates'!$E:$E,MATCH('2017 EPA Data'!$B5818,'Crosswalk Particulates'!$D:$D,0))</f>
        <v>0</v>
      </c>
      <c r="H5818" s="50">
        <f t="shared" si="90"/>
        <v>0</v>
      </c>
    </row>
    <row r="5819" spans="1:8" hidden="1">
      <c r="A5819" s="31" t="s">
        <v>2427</v>
      </c>
      <c r="B5819" s="31" t="s">
        <v>2641</v>
      </c>
      <c r="C5819" s="31" t="s">
        <v>2406</v>
      </c>
      <c r="D5819" s="41">
        <v>0</v>
      </c>
      <c r="E5819" s="31" t="s">
        <v>2407</v>
      </c>
      <c r="F5819" s="35" t="str">
        <f>INDEX('Crosswalk Particulates'!$B:$B,MATCH('2017 EPA Data'!A5819,'Crosswalk Particulates'!$A:$A,0))</f>
        <v>process-other-industry</v>
      </c>
      <c r="G5819" s="39">
        <f>INDEX('Crosswalk Particulates'!$E:$E,MATCH('2017 EPA Data'!$B5819,'Crosswalk Particulates'!$D:$D,0))</f>
        <v>0</v>
      </c>
      <c r="H5819" s="50">
        <f t="shared" si="90"/>
        <v>0</v>
      </c>
    </row>
    <row r="5820" spans="1:8" hidden="1">
      <c r="A5820" s="31" t="s">
        <v>2485</v>
      </c>
      <c r="B5820" s="31" t="s">
        <v>2650</v>
      </c>
      <c r="C5820" s="31" t="s">
        <v>2406</v>
      </c>
      <c r="D5820" s="41">
        <v>0</v>
      </c>
      <c r="E5820" s="31" t="s">
        <v>2407</v>
      </c>
      <c r="F5820" s="35" t="str">
        <f>INDEX('Crosswalk Particulates'!$B:$B,MATCH('2017 EPA Data'!A5820,'Crosswalk Particulates'!$A:$A,0))</f>
        <v>industry-fuel-coal</v>
      </c>
      <c r="G5820" s="39">
        <f>INDEX('Crosswalk Particulates'!$E:$E,MATCH('2017 EPA Data'!$B5820,'Crosswalk Particulates'!$D:$D,0))</f>
        <v>0</v>
      </c>
      <c r="H5820" s="50">
        <f t="shared" si="90"/>
        <v>0</v>
      </c>
    </row>
    <row r="5821" spans="1:8" hidden="1">
      <c r="A5821" s="31" t="s">
        <v>2481</v>
      </c>
      <c r="B5821" s="31" t="s">
        <v>2725</v>
      </c>
      <c r="C5821" s="31" t="s">
        <v>2406</v>
      </c>
      <c r="D5821" s="41">
        <v>0</v>
      </c>
      <c r="E5821" s="31" t="s">
        <v>2407</v>
      </c>
      <c r="F5821" s="35" t="str">
        <f>INDEX('Crosswalk Particulates'!$B:$B,MATCH('2017 EPA Data'!A5821,'Crosswalk Particulates'!$A:$A,0))</f>
        <v>process-ngps-industry</v>
      </c>
      <c r="G5821" s="39">
        <f>INDEX('Crosswalk Particulates'!$E:$E,MATCH('2017 EPA Data'!$B5821,'Crosswalk Particulates'!$D:$D,0))</f>
        <v>0</v>
      </c>
      <c r="H5821" s="50">
        <f t="shared" si="90"/>
        <v>0</v>
      </c>
    </row>
    <row r="5822" spans="1:8" hidden="1">
      <c r="A5822" s="31" t="s">
        <v>2538</v>
      </c>
      <c r="B5822" s="31" t="s">
        <v>2432</v>
      </c>
      <c r="C5822" s="31" t="s">
        <v>2406</v>
      </c>
      <c r="D5822" s="41">
        <v>0</v>
      </c>
      <c r="E5822" s="31" t="s">
        <v>2407</v>
      </c>
      <c r="F5822" s="35" t="str">
        <f>INDEX('Crosswalk Particulates'!$B:$B,MATCH('2017 EPA Data'!A5822,'Crosswalk Particulates'!$A:$A,0))</f>
        <v>Electricity Sector</v>
      </c>
      <c r="G5822" s="39">
        <f>INDEX('Crosswalk Particulates'!$E:$E,MATCH('2017 EPA Data'!$B5822,'Crosswalk Particulates'!$D:$D,0))</f>
        <v>0</v>
      </c>
      <c r="H5822" s="50">
        <f t="shared" si="90"/>
        <v>0</v>
      </c>
    </row>
    <row r="5823" spans="1:8" hidden="1">
      <c r="A5823" s="31" t="s">
        <v>2521</v>
      </c>
      <c r="B5823" s="31" t="s">
        <v>2570</v>
      </c>
      <c r="C5823" s="31" t="s">
        <v>2406</v>
      </c>
      <c r="D5823" s="41">
        <v>0</v>
      </c>
      <c r="E5823" s="31" t="s">
        <v>2407</v>
      </c>
      <c r="F5823" s="35" t="str">
        <f>INDEX('Crosswalk Particulates'!$B:$B,MATCH('2017 EPA Data'!A5823,'Crosswalk Particulates'!$A:$A,0))</f>
        <v>industry-fuel-other</v>
      </c>
      <c r="G5823" s="39">
        <f>INDEX('Crosswalk Particulates'!$E:$E,MATCH('2017 EPA Data'!$B5823,'Crosswalk Particulates'!$D:$D,0))</f>
        <v>0</v>
      </c>
      <c r="H5823" s="50">
        <f t="shared" si="90"/>
        <v>0</v>
      </c>
    </row>
    <row r="5824" spans="1:8" hidden="1">
      <c r="A5824" s="31" t="s">
        <v>2475</v>
      </c>
      <c r="B5824" s="31" t="s">
        <v>2529</v>
      </c>
      <c r="C5824" s="31" t="s">
        <v>2406</v>
      </c>
      <c r="D5824" s="41">
        <v>0</v>
      </c>
      <c r="E5824" s="31" t="s">
        <v>2407</v>
      </c>
      <c r="F5824" s="35" t="str">
        <f>INDEX('Crosswalk Particulates'!$B:$B,MATCH('2017 EPA Data'!A5824,'Crosswalk Particulates'!$A:$A,0))</f>
        <v>process-other-industry</v>
      </c>
      <c r="G5824" s="39">
        <f>INDEX('Crosswalk Particulates'!$E:$E,MATCH('2017 EPA Data'!$B5824,'Crosswalk Particulates'!$D:$D,0))</f>
        <v>0</v>
      </c>
      <c r="H5824" s="50">
        <f t="shared" si="90"/>
        <v>0</v>
      </c>
    </row>
    <row r="5825" spans="1:8" hidden="1">
      <c r="A5825" s="31" t="s">
        <v>2497</v>
      </c>
      <c r="B5825" s="31" t="s">
        <v>2674</v>
      </c>
      <c r="C5825" s="31" t="s">
        <v>2406</v>
      </c>
      <c r="D5825" s="41">
        <v>0</v>
      </c>
      <c r="E5825" s="31" t="s">
        <v>2407</v>
      </c>
      <c r="F5825" s="35" t="str">
        <f>INDEX('Crosswalk Particulates'!$B:$B,MATCH('2017 EPA Data'!A5825,'Crosswalk Particulates'!$A:$A,0))</f>
        <v>Electricity Sector</v>
      </c>
      <c r="G5825" s="39">
        <f>INDEX('Crosswalk Particulates'!$E:$E,MATCH('2017 EPA Data'!$B5825,'Crosswalk Particulates'!$D:$D,0))</f>
        <v>0</v>
      </c>
      <c r="H5825" s="50">
        <f t="shared" si="90"/>
        <v>0</v>
      </c>
    </row>
    <row r="5826" spans="1:8" hidden="1">
      <c r="A5826" s="31" t="s">
        <v>2444</v>
      </c>
      <c r="B5826" s="31" t="s">
        <v>2556</v>
      </c>
      <c r="C5826" s="31" t="s">
        <v>2406</v>
      </c>
      <c r="D5826" s="41">
        <v>0</v>
      </c>
      <c r="E5826" s="31" t="s">
        <v>2407</v>
      </c>
      <c r="F5826" s="35" t="str">
        <f>INDEX('Crosswalk Particulates'!$B:$B,MATCH('2017 EPA Data'!A5826,'Crosswalk Particulates'!$A:$A,0))</f>
        <v>process-other-industry</v>
      </c>
      <c r="G5826" s="39">
        <f>INDEX('Crosswalk Particulates'!$E:$E,MATCH('2017 EPA Data'!$B5826,'Crosswalk Particulates'!$D:$D,0))</f>
        <v>0</v>
      </c>
      <c r="H5826" s="50">
        <f t="shared" si="90"/>
        <v>0</v>
      </c>
    </row>
    <row r="5827" spans="1:8" hidden="1">
      <c r="A5827" s="31" t="s">
        <v>2496</v>
      </c>
      <c r="B5827" s="31" t="s">
        <v>2623</v>
      </c>
      <c r="C5827" s="31" t="s">
        <v>2406</v>
      </c>
      <c r="D5827" s="41">
        <v>0</v>
      </c>
      <c r="E5827" s="31" t="s">
        <v>2407</v>
      </c>
      <c r="F5827" s="35" t="str">
        <f>INDEX('Crosswalk Particulates'!$B:$B,MATCH('2017 EPA Data'!A5827,'Crosswalk Particulates'!$A:$A,0))</f>
        <v>process-cement-industry</v>
      </c>
      <c r="G5827" s="39">
        <f>INDEX('Crosswalk Particulates'!$E:$E,MATCH('2017 EPA Data'!$B5827,'Crosswalk Particulates'!$D:$D,0))</f>
        <v>0</v>
      </c>
      <c r="H5827" s="50">
        <f t="shared" si="90"/>
        <v>0</v>
      </c>
    </row>
    <row r="5828" spans="1:8" hidden="1">
      <c r="A5828" s="31" t="s">
        <v>2408</v>
      </c>
      <c r="B5828" s="31" t="s">
        <v>2714</v>
      </c>
      <c r="C5828" s="31" t="s">
        <v>2406</v>
      </c>
      <c r="D5828" s="41">
        <v>0</v>
      </c>
      <c r="E5828" s="31" t="s">
        <v>2407</v>
      </c>
      <c r="F5828" s="35" t="str">
        <f>INDEX('Crosswalk Particulates'!$B:$B,MATCH('2017 EPA Data'!A5828,'Crosswalk Particulates'!$A:$A,0))</f>
        <v>process-other-industry</v>
      </c>
      <c r="G5828" s="39">
        <f>INDEX('Crosswalk Particulates'!$E:$E,MATCH('2017 EPA Data'!$B5828,'Crosswalk Particulates'!$D:$D,0))</f>
        <v>0</v>
      </c>
      <c r="H5828" s="50">
        <f t="shared" ref="H5828:H5846" si="91">IF(E5828="TON",D5828/metricton_to_shortton,0)*10^6</f>
        <v>0</v>
      </c>
    </row>
    <row r="5829" spans="1:8" hidden="1">
      <c r="A5829" s="31" t="s">
        <v>2470</v>
      </c>
      <c r="B5829" s="31" t="s">
        <v>2657</v>
      </c>
      <c r="C5829" s="31" t="s">
        <v>2406</v>
      </c>
      <c r="D5829" s="41">
        <v>0</v>
      </c>
      <c r="E5829" s="31" t="s">
        <v>2407</v>
      </c>
      <c r="F5829" s="35" t="str">
        <f>INDEX('Crosswalk Particulates'!$B:$B,MATCH('2017 EPA Data'!A5829,'Crosswalk Particulates'!$A:$A,0))</f>
        <v>Electricity Sector</v>
      </c>
      <c r="G5829" s="39">
        <f>INDEX('Crosswalk Particulates'!$E:$E,MATCH('2017 EPA Data'!$B5829,'Crosswalk Particulates'!$D:$D,0))</f>
        <v>0</v>
      </c>
      <c r="H5829" s="50">
        <f t="shared" si="91"/>
        <v>0</v>
      </c>
    </row>
    <row r="5830" spans="1:8" hidden="1">
      <c r="A5830" s="31" t="s">
        <v>2454</v>
      </c>
      <c r="B5830" s="31" t="s">
        <v>2570</v>
      </c>
      <c r="C5830" s="31" t="s">
        <v>2406</v>
      </c>
      <c r="D5830" s="41">
        <v>0</v>
      </c>
      <c r="E5830" s="31" t="s">
        <v>2407</v>
      </c>
      <c r="F5830" s="35" t="str">
        <f>INDEX('Crosswalk Particulates'!$B:$B,MATCH('2017 EPA Data'!A5830,'Crosswalk Particulates'!$A:$A,0))</f>
        <v>Electricity Sector</v>
      </c>
      <c r="G5830" s="39">
        <f>INDEX('Crosswalk Particulates'!$E:$E,MATCH('2017 EPA Data'!$B5830,'Crosswalk Particulates'!$D:$D,0))</f>
        <v>0</v>
      </c>
      <c r="H5830" s="50">
        <f t="shared" si="91"/>
        <v>0</v>
      </c>
    </row>
    <row r="5831" spans="1:8" hidden="1">
      <c r="A5831" s="31" t="s">
        <v>2496</v>
      </c>
      <c r="B5831" s="31" t="s">
        <v>2627</v>
      </c>
      <c r="C5831" s="31" t="s">
        <v>2406</v>
      </c>
      <c r="D5831" s="41">
        <v>0</v>
      </c>
      <c r="E5831" s="31" t="s">
        <v>2407</v>
      </c>
      <c r="F5831" s="35" t="str">
        <f>INDEX('Crosswalk Particulates'!$B:$B,MATCH('2017 EPA Data'!A5831,'Crosswalk Particulates'!$A:$A,0))</f>
        <v>process-cement-industry</v>
      </c>
      <c r="G5831" s="39">
        <f>INDEX('Crosswalk Particulates'!$E:$E,MATCH('2017 EPA Data'!$B5831,'Crosswalk Particulates'!$D:$D,0))</f>
        <v>0</v>
      </c>
      <c r="H5831" s="50">
        <f t="shared" si="91"/>
        <v>0</v>
      </c>
    </row>
    <row r="5832" spans="1:8" hidden="1">
      <c r="A5832" s="31" t="s">
        <v>2496</v>
      </c>
      <c r="B5832" s="31" t="s">
        <v>2613</v>
      </c>
      <c r="C5832" s="31" t="s">
        <v>2406</v>
      </c>
      <c r="D5832" s="41">
        <v>0</v>
      </c>
      <c r="E5832" s="31" t="s">
        <v>2407</v>
      </c>
      <c r="F5832" s="35" t="str">
        <f>INDEX('Crosswalk Particulates'!$B:$B,MATCH('2017 EPA Data'!A5832,'Crosswalk Particulates'!$A:$A,0))</f>
        <v>process-cement-industry</v>
      </c>
      <c r="G5832" s="39">
        <f>INDEX('Crosswalk Particulates'!$E:$E,MATCH('2017 EPA Data'!$B5832,'Crosswalk Particulates'!$D:$D,0))</f>
        <v>0</v>
      </c>
      <c r="H5832" s="50">
        <f t="shared" si="91"/>
        <v>0</v>
      </c>
    </row>
    <row r="5833" spans="1:8" hidden="1">
      <c r="A5833" s="31" t="s">
        <v>2470</v>
      </c>
      <c r="B5833" s="31" t="s">
        <v>2555</v>
      </c>
      <c r="C5833" s="31" t="s">
        <v>2406</v>
      </c>
      <c r="D5833" s="41">
        <v>0</v>
      </c>
      <c r="E5833" s="31" t="s">
        <v>2407</v>
      </c>
      <c r="F5833" s="35" t="str">
        <f>INDEX('Crosswalk Particulates'!$B:$B,MATCH('2017 EPA Data'!A5833,'Crosswalk Particulates'!$A:$A,0))</f>
        <v>Electricity Sector</v>
      </c>
      <c r="G5833" s="39">
        <f>INDEX('Crosswalk Particulates'!$E:$E,MATCH('2017 EPA Data'!$B5833,'Crosswalk Particulates'!$D:$D,0))</f>
        <v>0</v>
      </c>
      <c r="H5833" s="50">
        <f t="shared" si="91"/>
        <v>0</v>
      </c>
    </row>
    <row r="5834" spans="1:8" hidden="1">
      <c r="A5834" s="31" t="s">
        <v>2471</v>
      </c>
      <c r="B5834" s="31" t="s">
        <v>2635</v>
      </c>
      <c r="C5834" s="31" t="s">
        <v>2406</v>
      </c>
      <c r="D5834" s="41">
        <v>0</v>
      </c>
      <c r="E5834" s="31" t="s">
        <v>2407</v>
      </c>
      <c r="F5834" s="35" t="str">
        <f>INDEX('Crosswalk Particulates'!$B:$B,MATCH('2017 EPA Data'!A5834,'Crosswalk Particulates'!$A:$A,0))</f>
        <v>Commercial Buildings Sector</v>
      </c>
      <c r="G5834" s="39">
        <f>INDEX('Crosswalk Particulates'!$E:$E,MATCH('2017 EPA Data'!$B5834,'Crosswalk Particulates'!$D:$D,0))</f>
        <v>0</v>
      </c>
      <c r="H5834" s="50">
        <f t="shared" si="91"/>
        <v>0</v>
      </c>
    </row>
    <row r="5835" spans="1:8" hidden="1">
      <c r="A5835" s="31" t="s">
        <v>2435</v>
      </c>
      <c r="B5835" s="31" t="s">
        <v>2460</v>
      </c>
      <c r="C5835" s="31" t="s">
        <v>2406</v>
      </c>
      <c r="D5835" s="41">
        <v>0</v>
      </c>
      <c r="E5835" s="31" t="s">
        <v>2407</v>
      </c>
      <c r="F5835" s="35" t="str">
        <f>INDEX('Crosswalk Particulates'!$B:$B,MATCH('2017 EPA Data'!A5835,'Crosswalk Particulates'!$A:$A,0))</f>
        <v>process-other-industry</v>
      </c>
      <c r="G5835" s="39">
        <f>INDEX('Crosswalk Particulates'!$E:$E,MATCH('2017 EPA Data'!$B5835,'Crosswalk Particulates'!$D:$D,0))</f>
        <v>0</v>
      </c>
      <c r="H5835" s="50">
        <f t="shared" si="91"/>
        <v>0</v>
      </c>
    </row>
    <row r="5836" spans="1:8" hidden="1">
      <c r="A5836" s="31" t="s">
        <v>2536</v>
      </c>
      <c r="B5836" s="31" t="s">
        <v>2432</v>
      </c>
      <c r="C5836" s="31" t="s">
        <v>2406</v>
      </c>
      <c r="D5836" s="41">
        <v>0</v>
      </c>
      <c r="E5836" s="31" t="s">
        <v>2407</v>
      </c>
      <c r="F5836" s="35" t="str">
        <f>INDEX('Crosswalk Particulates'!$B:$B,MATCH('2017 EPA Data'!A5836,'Crosswalk Particulates'!$A:$A,0))</f>
        <v>process-mining-industry</v>
      </c>
      <c r="G5836" s="39">
        <f>INDEX('Crosswalk Particulates'!$E:$E,MATCH('2017 EPA Data'!$B5836,'Crosswalk Particulates'!$D:$D,0))</f>
        <v>0</v>
      </c>
      <c r="H5836" s="50">
        <f t="shared" si="91"/>
        <v>0</v>
      </c>
    </row>
    <row r="5837" spans="1:8" hidden="1">
      <c r="A5837" s="31" t="s">
        <v>2544</v>
      </c>
      <c r="B5837" s="31" t="s">
        <v>2570</v>
      </c>
      <c r="C5837" s="31" t="s">
        <v>2406</v>
      </c>
      <c r="D5837" s="41">
        <v>0</v>
      </c>
      <c r="E5837" s="31" t="s">
        <v>2407</v>
      </c>
      <c r="F5837" s="35" t="str">
        <f>INDEX('Crosswalk Particulates'!$B:$B,MATCH('2017 EPA Data'!A5837,'Crosswalk Particulates'!$A:$A,0))</f>
        <v>Commercial Buildings Sector</v>
      </c>
      <c r="G5837" s="39">
        <f>INDEX('Crosswalk Particulates'!$E:$E,MATCH('2017 EPA Data'!$B5837,'Crosswalk Particulates'!$D:$D,0))</f>
        <v>0</v>
      </c>
      <c r="H5837" s="50">
        <f t="shared" si="91"/>
        <v>0</v>
      </c>
    </row>
    <row r="5838" spans="1:8" hidden="1">
      <c r="A5838" s="31" t="s">
        <v>2427</v>
      </c>
      <c r="B5838" s="31" t="s">
        <v>2689</v>
      </c>
      <c r="C5838" s="31" t="s">
        <v>2406</v>
      </c>
      <c r="D5838" s="41">
        <v>0</v>
      </c>
      <c r="E5838" s="31" t="s">
        <v>2407</v>
      </c>
      <c r="F5838" s="35" t="str">
        <f>INDEX('Crosswalk Particulates'!$B:$B,MATCH('2017 EPA Data'!A5838,'Crosswalk Particulates'!$A:$A,0))</f>
        <v>process-other-industry</v>
      </c>
      <c r="G5838" s="39">
        <f>INDEX('Crosswalk Particulates'!$E:$E,MATCH('2017 EPA Data'!$B5838,'Crosswalk Particulates'!$D:$D,0))</f>
        <v>0</v>
      </c>
      <c r="H5838" s="50">
        <f t="shared" si="91"/>
        <v>0</v>
      </c>
    </row>
    <row r="5839" spans="1:8" hidden="1">
      <c r="A5839" s="31" t="s">
        <v>2467</v>
      </c>
      <c r="B5839" s="31" t="s">
        <v>2533</v>
      </c>
      <c r="C5839" s="31" t="s">
        <v>2406</v>
      </c>
      <c r="D5839" s="41">
        <v>0</v>
      </c>
      <c r="E5839" s="31" t="s">
        <v>2407</v>
      </c>
      <c r="F5839" s="35" t="str">
        <f>INDEX('Crosswalk Particulates'!$B:$B,MATCH('2017 EPA Data'!A5839,'Crosswalk Particulates'!$A:$A,0))</f>
        <v>process-chemicals-industry</v>
      </c>
      <c r="G5839" s="39">
        <f>INDEX('Crosswalk Particulates'!$E:$E,MATCH('2017 EPA Data'!$B5839,'Crosswalk Particulates'!$D:$D,0))</f>
        <v>0</v>
      </c>
      <c r="H5839" s="50">
        <f t="shared" si="91"/>
        <v>0</v>
      </c>
    </row>
    <row r="5840" spans="1:8" hidden="1">
      <c r="A5840" s="31" t="s">
        <v>2442</v>
      </c>
      <c r="B5840" s="31" t="s">
        <v>2671</v>
      </c>
      <c r="C5840" s="31" t="s">
        <v>2406</v>
      </c>
      <c r="D5840" s="41">
        <v>0</v>
      </c>
      <c r="E5840" s="31" t="s">
        <v>2407</v>
      </c>
      <c r="F5840" s="35" t="str">
        <f>INDEX('Crosswalk Particulates'!$B:$B,MATCH('2017 EPA Data'!A5840,'Crosswalk Particulates'!$A:$A,0))</f>
        <v>process-other-industry</v>
      </c>
      <c r="G5840" s="39">
        <f>INDEX('Crosswalk Particulates'!$E:$E,MATCH('2017 EPA Data'!$B5840,'Crosswalk Particulates'!$D:$D,0))</f>
        <v>0</v>
      </c>
      <c r="H5840" s="50">
        <f t="shared" si="91"/>
        <v>0</v>
      </c>
    </row>
    <row r="5841" spans="1:8" hidden="1">
      <c r="A5841" s="31" t="s">
        <v>2612</v>
      </c>
      <c r="B5841" s="31" t="s">
        <v>2629</v>
      </c>
      <c r="C5841" s="31" t="s">
        <v>2406</v>
      </c>
      <c r="D5841" s="41">
        <v>0</v>
      </c>
      <c r="E5841" s="31" t="s">
        <v>2407</v>
      </c>
      <c r="F5841" s="35" t="str">
        <f>INDEX('Crosswalk Particulates'!$B:$B,MATCH('2017 EPA Data'!A5841,'Crosswalk Particulates'!$A:$A,0))</f>
        <v>Residential Buildings Sector</v>
      </c>
      <c r="G5841" s="39">
        <f>INDEX('Crosswalk Particulates'!$E:$E,MATCH('2017 EPA Data'!$B5841,'Crosswalk Particulates'!$D:$D,0))</f>
        <v>0</v>
      </c>
      <c r="H5841" s="50">
        <f t="shared" si="91"/>
        <v>0</v>
      </c>
    </row>
    <row r="5842" spans="1:8" hidden="1">
      <c r="A5842" s="31" t="s">
        <v>2612</v>
      </c>
      <c r="B5842" s="31" t="s">
        <v>2524</v>
      </c>
      <c r="C5842" s="31" t="s">
        <v>2406</v>
      </c>
      <c r="D5842" s="41">
        <v>0</v>
      </c>
      <c r="E5842" s="31" t="s">
        <v>2407</v>
      </c>
      <c r="F5842" s="35" t="str">
        <f>INDEX('Crosswalk Particulates'!$B:$B,MATCH('2017 EPA Data'!A5842,'Crosswalk Particulates'!$A:$A,0))</f>
        <v>Residential Buildings Sector</v>
      </c>
      <c r="G5842" s="39">
        <f>INDEX('Crosswalk Particulates'!$E:$E,MATCH('2017 EPA Data'!$B5842,'Crosswalk Particulates'!$D:$D,0))</f>
        <v>0</v>
      </c>
      <c r="H5842" s="50">
        <f t="shared" si="91"/>
        <v>0</v>
      </c>
    </row>
    <row r="5843" spans="1:8" hidden="1">
      <c r="A5843" s="31" t="s">
        <v>2470</v>
      </c>
      <c r="B5843" s="31" t="s">
        <v>2567</v>
      </c>
      <c r="C5843" s="31" t="s">
        <v>2406</v>
      </c>
      <c r="D5843" s="41">
        <v>0</v>
      </c>
      <c r="E5843" s="31" t="s">
        <v>2407</v>
      </c>
      <c r="F5843" s="35" t="str">
        <f>INDEX('Crosswalk Particulates'!$B:$B,MATCH('2017 EPA Data'!A5843,'Crosswalk Particulates'!$A:$A,0))</f>
        <v>Electricity Sector</v>
      </c>
      <c r="G5843" s="39">
        <f>INDEX('Crosswalk Particulates'!$E:$E,MATCH('2017 EPA Data'!$B5843,'Crosswalk Particulates'!$D:$D,0))</f>
        <v>0</v>
      </c>
      <c r="H5843" s="50">
        <f t="shared" si="91"/>
        <v>0</v>
      </c>
    </row>
    <row r="5844" spans="1:8" hidden="1">
      <c r="A5844" s="31" t="s">
        <v>2538</v>
      </c>
      <c r="B5844" s="31" t="s">
        <v>2657</v>
      </c>
      <c r="C5844" s="31" t="s">
        <v>2406</v>
      </c>
      <c r="D5844" s="41">
        <v>0</v>
      </c>
      <c r="E5844" s="31" t="s">
        <v>2407</v>
      </c>
      <c r="F5844" s="35" t="str">
        <f>INDEX('Crosswalk Particulates'!$B:$B,MATCH('2017 EPA Data'!A5844,'Crosswalk Particulates'!$A:$A,0))</f>
        <v>Electricity Sector</v>
      </c>
      <c r="G5844" s="39">
        <f>INDEX('Crosswalk Particulates'!$E:$E,MATCH('2017 EPA Data'!$B5844,'Crosswalk Particulates'!$D:$D,0))</f>
        <v>0</v>
      </c>
      <c r="H5844" s="50">
        <f t="shared" si="91"/>
        <v>0</v>
      </c>
    </row>
    <row r="5845" spans="1:8" hidden="1">
      <c r="A5845" s="31" t="s">
        <v>2442</v>
      </c>
      <c r="B5845" s="31" t="s">
        <v>2530</v>
      </c>
      <c r="C5845" s="31" t="s">
        <v>2406</v>
      </c>
      <c r="D5845" s="41">
        <v>0</v>
      </c>
      <c r="E5845" s="31" t="s">
        <v>2407</v>
      </c>
      <c r="F5845" s="35" t="str">
        <f>INDEX('Crosswalk Particulates'!$B:$B,MATCH('2017 EPA Data'!A5845,'Crosswalk Particulates'!$A:$A,0))</f>
        <v>process-other-industry</v>
      </c>
      <c r="G5845" s="39">
        <f>INDEX('Crosswalk Particulates'!$E:$E,MATCH('2017 EPA Data'!$B5845,'Crosswalk Particulates'!$D:$D,0))</f>
        <v>0</v>
      </c>
      <c r="H5845" s="50">
        <f t="shared" si="91"/>
        <v>0</v>
      </c>
    </row>
    <row r="5846" spans="1:8" hidden="1">
      <c r="A5846" s="31" t="s">
        <v>2538</v>
      </c>
      <c r="B5846" s="31" t="s">
        <v>2645</v>
      </c>
      <c r="C5846" s="31" t="s">
        <v>2406</v>
      </c>
      <c r="D5846" s="41">
        <v>0</v>
      </c>
      <c r="E5846" s="31" t="s">
        <v>2407</v>
      </c>
      <c r="F5846" s="35" t="str">
        <f>INDEX('Crosswalk Particulates'!$B:$B,MATCH('2017 EPA Data'!A5846,'Crosswalk Particulates'!$A:$A,0))</f>
        <v>Electricity Sector</v>
      </c>
      <c r="G5846" s="39">
        <f>INDEX('Crosswalk Particulates'!$E:$E,MATCH('2017 EPA Data'!$B5846,'Crosswalk Particulates'!$D:$D,0))</f>
        <v>0</v>
      </c>
      <c r="H5846" s="50">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2875</v>
      </c>
      <c r="B1" s="12" t="s">
        <v>2876</v>
      </c>
      <c r="D1" s="37" t="s">
        <v>2400</v>
      </c>
      <c r="E1" s="38" t="s">
        <v>2878</v>
      </c>
    </row>
    <row r="2" spans="1:5">
      <c r="A2" s="31" t="s">
        <v>2404</v>
      </c>
      <c r="B2" t="s">
        <v>2877</v>
      </c>
      <c r="D2" s="31" t="s">
        <v>2405</v>
      </c>
    </row>
    <row r="3" spans="1:5">
      <c r="A3" s="31" t="s">
        <v>2408</v>
      </c>
      <c r="B3" t="s">
        <v>3278</v>
      </c>
      <c r="D3" s="31" t="s">
        <v>2409</v>
      </c>
    </row>
    <row r="4" spans="1:5">
      <c r="A4" s="31" t="s">
        <v>2412</v>
      </c>
      <c r="B4" t="s">
        <v>1994</v>
      </c>
      <c r="D4" s="31" t="s">
        <v>2413</v>
      </c>
    </row>
    <row r="5" spans="1:5">
      <c r="A5" s="31" t="s">
        <v>2415</v>
      </c>
      <c r="B5" t="s">
        <v>2877</v>
      </c>
      <c r="D5" s="31" t="s">
        <v>2414</v>
      </c>
    </row>
    <row r="6" spans="1:5">
      <c r="A6" s="31" t="s">
        <v>2416</v>
      </c>
      <c r="B6" t="s">
        <v>1994</v>
      </c>
      <c r="D6" s="31" t="s">
        <v>2417</v>
      </c>
    </row>
    <row r="7" spans="1:5">
      <c r="A7" s="31" t="s">
        <v>2418</v>
      </c>
      <c r="B7" t="s">
        <v>2877</v>
      </c>
      <c r="D7" s="31" t="s">
        <v>2420</v>
      </c>
    </row>
    <row r="8" spans="1:5">
      <c r="A8" s="31" t="s">
        <v>2419</v>
      </c>
      <c r="B8" t="s">
        <v>3278</v>
      </c>
      <c r="D8" s="31" t="s">
        <v>2422</v>
      </c>
    </row>
    <row r="9" spans="1:5">
      <c r="A9" s="31" t="s">
        <v>2421</v>
      </c>
      <c r="B9" t="s">
        <v>2877</v>
      </c>
      <c r="D9" s="31" t="s">
        <v>2424</v>
      </c>
    </row>
    <row r="10" spans="1:5">
      <c r="A10" s="31" t="s">
        <v>2423</v>
      </c>
      <c r="B10" t="s">
        <v>2877</v>
      </c>
      <c r="D10" s="31" t="s">
        <v>2425</v>
      </c>
    </row>
    <row r="11" spans="1:5">
      <c r="A11" s="31" t="s">
        <v>2427</v>
      </c>
      <c r="B11" t="s">
        <v>3278</v>
      </c>
      <c r="D11" s="31" t="s">
        <v>2426</v>
      </c>
    </row>
    <row r="12" spans="1:5">
      <c r="A12" s="31" t="s">
        <v>2430</v>
      </c>
      <c r="B12" t="s">
        <v>1994</v>
      </c>
      <c r="D12" s="31" t="s">
        <v>2428</v>
      </c>
    </row>
    <row r="13" spans="1:5">
      <c r="A13" s="31" t="s">
        <v>2431</v>
      </c>
      <c r="B13" t="s">
        <v>3279</v>
      </c>
      <c r="D13" s="31" t="s">
        <v>2429</v>
      </c>
    </row>
    <row r="14" spans="1:5">
      <c r="A14" s="31" t="s">
        <v>2434</v>
      </c>
      <c r="B14" t="s">
        <v>1994</v>
      </c>
      <c r="D14" s="31" t="s">
        <v>2432</v>
      </c>
    </row>
    <row r="15" spans="1:5">
      <c r="A15" s="31" t="s">
        <v>2435</v>
      </c>
      <c r="B15" t="s">
        <v>3278</v>
      </c>
      <c r="D15" s="31" t="s">
        <v>2433</v>
      </c>
    </row>
    <row r="16" spans="1:5">
      <c r="A16" s="31" t="s">
        <v>2436</v>
      </c>
      <c r="B16" t="s">
        <v>3278</v>
      </c>
      <c r="D16" s="31" t="s">
        <v>2437</v>
      </c>
    </row>
    <row r="17" spans="1:5">
      <c r="A17" s="31" t="s">
        <v>2438</v>
      </c>
      <c r="B17" t="s">
        <v>2869</v>
      </c>
      <c r="D17" s="31" t="s">
        <v>2445</v>
      </c>
      <c r="E17" t="s">
        <v>1705</v>
      </c>
    </row>
    <row r="18" spans="1:5">
      <c r="A18" s="31" t="s">
        <v>2439</v>
      </c>
      <c r="B18" t="s">
        <v>3278</v>
      </c>
      <c r="D18" s="31" t="s">
        <v>2447</v>
      </c>
    </row>
    <row r="19" spans="1:5">
      <c r="A19" s="31" t="s">
        <v>2440</v>
      </c>
      <c r="B19" t="s">
        <v>3280</v>
      </c>
      <c r="D19" s="31" t="s">
        <v>2449</v>
      </c>
      <c r="E19" t="s">
        <v>1706</v>
      </c>
    </row>
    <row r="20" spans="1:5">
      <c r="A20" s="31" t="s">
        <v>2441</v>
      </c>
      <c r="B20" t="s">
        <v>3289</v>
      </c>
      <c r="D20" s="31" t="s">
        <v>2450</v>
      </c>
    </row>
    <row r="21" spans="1:5">
      <c r="A21" s="31" t="s">
        <v>2442</v>
      </c>
      <c r="B21" t="s">
        <v>3278</v>
      </c>
      <c r="D21" s="31" t="s">
        <v>2451</v>
      </c>
    </row>
    <row r="22" spans="1:5">
      <c r="A22" s="31" t="s">
        <v>2443</v>
      </c>
      <c r="B22" t="s">
        <v>1994</v>
      </c>
      <c r="D22" s="31" t="s">
        <v>2453</v>
      </c>
    </row>
    <row r="23" spans="1:5">
      <c r="A23" s="31" t="s">
        <v>2444</v>
      </c>
      <c r="B23" t="s">
        <v>3278</v>
      </c>
      <c r="D23" s="31" t="s">
        <v>2455</v>
      </c>
    </row>
    <row r="24" spans="1:5">
      <c r="A24" s="31" t="s">
        <v>2448</v>
      </c>
      <c r="B24" t="s">
        <v>3281</v>
      </c>
      <c r="D24" s="31" t="s">
        <v>2456</v>
      </c>
    </row>
    <row r="25" spans="1:5">
      <c r="A25" s="31" t="s">
        <v>2452</v>
      </c>
      <c r="B25" t="s">
        <v>2877</v>
      </c>
      <c r="D25" s="31" t="s">
        <v>2457</v>
      </c>
    </row>
    <row r="26" spans="1:5">
      <c r="A26" s="31" t="s">
        <v>2454</v>
      </c>
      <c r="B26" t="s">
        <v>1995</v>
      </c>
      <c r="D26" s="31" t="s">
        <v>2459</v>
      </c>
    </row>
    <row r="27" spans="1:5">
      <c r="A27" s="31" t="s">
        <v>2458</v>
      </c>
      <c r="B27" t="s">
        <v>1994</v>
      </c>
      <c r="D27" s="31" t="s">
        <v>2460</v>
      </c>
    </row>
    <row r="28" spans="1:5">
      <c r="A28" s="31" t="s">
        <v>2461</v>
      </c>
      <c r="B28" t="s">
        <v>3278</v>
      </c>
      <c r="D28" s="31" t="s">
        <v>2462</v>
      </c>
    </row>
    <row r="29" spans="1:5">
      <c r="A29" s="31" t="s">
        <v>2467</v>
      </c>
      <c r="B29" t="s">
        <v>3282</v>
      </c>
      <c r="D29" s="31" t="s">
        <v>2463</v>
      </c>
    </row>
    <row r="30" spans="1:5">
      <c r="A30" s="31" t="s">
        <v>2470</v>
      </c>
      <c r="B30" t="s">
        <v>1995</v>
      </c>
      <c r="D30" s="31" t="s">
        <v>2464</v>
      </c>
    </row>
    <row r="31" spans="1:5">
      <c r="A31" s="31" t="s">
        <v>2471</v>
      </c>
      <c r="B31" t="s">
        <v>2870</v>
      </c>
      <c r="D31" s="31" t="s">
        <v>2465</v>
      </c>
    </row>
    <row r="32" spans="1:5">
      <c r="A32" s="31" t="s">
        <v>2473</v>
      </c>
      <c r="B32" t="s">
        <v>1995</v>
      </c>
      <c r="D32" s="31" t="s">
        <v>2466</v>
      </c>
    </row>
    <row r="33" spans="1:5">
      <c r="A33" s="31" t="s">
        <v>2474</v>
      </c>
      <c r="B33" t="s">
        <v>3278</v>
      </c>
      <c r="D33" s="31" t="s">
        <v>2468</v>
      </c>
    </row>
    <row r="34" spans="1:5">
      <c r="A34" s="31" t="s">
        <v>2475</v>
      </c>
      <c r="B34" t="s">
        <v>3278</v>
      </c>
      <c r="D34" s="31" t="s">
        <v>2469</v>
      </c>
    </row>
    <row r="35" spans="1:5">
      <c r="A35" s="31" t="s">
        <v>2478</v>
      </c>
      <c r="B35" t="s">
        <v>2877</v>
      </c>
      <c r="D35" s="31" t="s">
        <v>2472</v>
      </c>
    </row>
    <row r="36" spans="1:5">
      <c r="A36" s="31" t="s">
        <v>2480</v>
      </c>
      <c r="B36" t="s">
        <v>2877</v>
      </c>
      <c r="D36" s="31" t="s">
        <v>2476</v>
      </c>
    </row>
    <row r="37" spans="1:5">
      <c r="A37" s="31" t="s">
        <v>2481</v>
      </c>
      <c r="B37" t="s">
        <v>3279</v>
      </c>
      <c r="D37" s="31" t="s">
        <v>2477</v>
      </c>
    </row>
    <row r="38" spans="1:5">
      <c r="A38" s="31" t="s">
        <v>2484</v>
      </c>
      <c r="B38" t="s">
        <v>3278</v>
      </c>
      <c r="D38" s="31" t="s">
        <v>2479</v>
      </c>
      <c r="E38" t="s">
        <v>1708</v>
      </c>
    </row>
    <row r="39" spans="1:5">
      <c r="A39" s="31" t="s">
        <v>2485</v>
      </c>
      <c r="B39" t="s">
        <v>3283</v>
      </c>
      <c r="D39" s="31" t="s">
        <v>2482</v>
      </c>
    </row>
    <row r="40" spans="1:5">
      <c r="A40" s="31" t="s">
        <v>2488</v>
      </c>
      <c r="B40" t="s">
        <v>2877</v>
      </c>
      <c r="D40" s="31" t="s">
        <v>2483</v>
      </c>
    </row>
    <row r="41" spans="1:5">
      <c r="A41" s="31" t="s">
        <v>2489</v>
      </c>
      <c r="B41" t="s">
        <v>3284</v>
      </c>
      <c r="D41" s="31" t="s">
        <v>2486</v>
      </c>
      <c r="E41" t="s">
        <v>1713</v>
      </c>
    </row>
    <row r="42" spans="1:5">
      <c r="A42" s="31" t="s">
        <v>2490</v>
      </c>
      <c r="B42" t="s">
        <v>2870</v>
      </c>
      <c r="D42" s="31" t="s">
        <v>2487</v>
      </c>
    </row>
    <row r="43" spans="1:5">
      <c r="A43" s="31" t="s">
        <v>2491</v>
      </c>
      <c r="B43" t="s">
        <v>3278</v>
      </c>
      <c r="D43" s="31" t="s">
        <v>2493</v>
      </c>
    </row>
    <row r="44" spans="1:5">
      <c r="A44" s="31" t="s">
        <v>2492</v>
      </c>
      <c r="B44" t="s">
        <v>1994</v>
      </c>
      <c r="D44" s="31" t="s">
        <v>2494</v>
      </c>
    </row>
    <row r="45" spans="1:5">
      <c r="A45" s="31" t="s">
        <v>2496</v>
      </c>
      <c r="B45" t="s">
        <v>3285</v>
      </c>
      <c r="D45" s="31" t="s">
        <v>2495</v>
      </c>
    </row>
    <row r="46" spans="1:5">
      <c r="A46" s="31" t="s">
        <v>2497</v>
      </c>
      <c r="B46" t="s">
        <v>1995</v>
      </c>
      <c r="D46" s="31" t="s">
        <v>2498</v>
      </c>
      <c r="E46" t="s">
        <v>2879</v>
      </c>
    </row>
    <row r="47" spans="1:5">
      <c r="A47" s="31" t="s">
        <v>2507</v>
      </c>
      <c r="B47" t="s">
        <v>2877</v>
      </c>
      <c r="D47" s="30" t="s">
        <v>2499</v>
      </c>
      <c r="E47" t="s">
        <v>1709</v>
      </c>
    </row>
    <row r="48" spans="1:5">
      <c r="A48" s="31" t="s">
        <v>2508</v>
      </c>
      <c r="B48" t="s">
        <v>3286</v>
      </c>
      <c r="D48" s="31" t="s">
        <v>2500</v>
      </c>
    </row>
    <row r="49" spans="1:5">
      <c r="A49" s="31" t="s">
        <v>2513</v>
      </c>
      <c r="B49" t="s">
        <v>3289</v>
      </c>
      <c r="D49" s="31" t="s">
        <v>2501</v>
      </c>
    </row>
    <row r="50" spans="1:5">
      <c r="A50" s="31" t="s">
        <v>2516</v>
      </c>
      <c r="B50" t="s">
        <v>2877</v>
      </c>
      <c r="D50" s="31" t="s">
        <v>2502</v>
      </c>
    </row>
    <row r="51" spans="1:5">
      <c r="A51" s="31" t="s">
        <v>2518</v>
      </c>
      <c r="B51" t="s">
        <v>3287</v>
      </c>
      <c r="D51" s="31" t="s">
        <v>2503</v>
      </c>
    </row>
    <row r="52" spans="1:5">
      <c r="A52" s="31" t="s">
        <v>2520</v>
      </c>
      <c r="B52" t="s">
        <v>2869</v>
      </c>
      <c r="D52" s="31" t="s">
        <v>2504</v>
      </c>
      <c r="E52" t="s">
        <v>1710</v>
      </c>
    </row>
    <row r="53" spans="1:5">
      <c r="A53" s="31" t="s">
        <v>2521</v>
      </c>
      <c r="B53" t="s">
        <v>3277</v>
      </c>
      <c r="D53" s="31" t="s">
        <v>2505</v>
      </c>
    </row>
    <row r="54" spans="1:5">
      <c r="A54" s="31" t="s">
        <v>2536</v>
      </c>
      <c r="B54" t="s">
        <v>3288</v>
      </c>
      <c r="D54" s="31" t="s">
        <v>2506</v>
      </c>
    </row>
    <row r="55" spans="1:5">
      <c r="A55" s="31" t="s">
        <v>2538</v>
      </c>
      <c r="B55" t="s">
        <v>1995</v>
      </c>
      <c r="D55" s="31" t="s">
        <v>2509</v>
      </c>
    </row>
    <row r="56" spans="1:5">
      <c r="A56" s="31" t="s">
        <v>2544</v>
      </c>
      <c r="B56" t="s">
        <v>2870</v>
      </c>
      <c r="D56" s="31" t="s">
        <v>2510</v>
      </c>
    </row>
    <row r="57" spans="1:5">
      <c r="A57" s="31" t="s">
        <v>2553</v>
      </c>
      <c r="B57" t="s">
        <v>2870</v>
      </c>
      <c r="D57" s="31" t="s">
        <v>2511</v>
      </c>
    </row>
    <row r="58" spans="1:5">
      <c r="A58" s="31" t="s">
        <v>2554</v>
      </c>
      <c r="B58" t="s">
        <v>2870</v>
      </c>
      <c r="D58" s="31" t="s">
        <v>2514</v>
      </c>
    </row>
    <row r="59" spans="1:5">
      <c r="A59" s="31" t="s">
        <v>2558</v>
      </c>
      <c r="B59" t="s">
        <v>2870</v>
      </c>
      <c r="D59" s="31" t="s">
        <v>2515</v>
      </c>
    </row>
    <row r="60" spans="1:5">
      <c r="A60" s="31" t="s">
        <v>2581</v>
      </c>
      <c r="B60" t="s">
        <v>2869</v>
      </c>
      <c r="D60" s="31" t="s">
        <v>2517</v>
      </c>
    </row>
    <row r="61" spans="1:5">
      <c r="A61" s="31" t="s">
        <v>2612</v>
      </c>
      <c r="B61" t="s">
        <v>2869</v>
      </c>
      <c r="D61" s="30" t="s">
        <v>2519</v>
      </c>
    </row>
    <row r="62" spans="1:5">
      <c r="D62" s="31" t="s">
        <v>2522</v>
      </c>
    </row>
    <row r="63" spans="1:5">
      <c r="D63" s="30" t="s">
        <v>2523</v>
      </c>
      <c r="E63" t="s">
        <v>1712</v>
      </c>
    </row>
    <row r="64" spans="1:5">
      <c r="D64" s="31" t="s">
        <v>2524</v>
      </c>
    </row>
    <row r="65" spans="4:4">
      <c r="D65" s="31" t="s">
        <v>2525</v>
      </c>
    </row>
    <row r="66" spans="4:4">
      <c r="D66" s="31" t="s">
        <v>2526</v>
      </c>
    </row>
    <row r="67" spans="4:4">
      <c r="D67" s="31" t="s">
        <v>2527</v>
      </c>
    </row>
    <row r="68" spans="4:4">
      <c r="D68" s="31" t="s">
        <v>2528</v>
      </c>
    </row>
    <row r="69" spans="4:4">
      <c r="D69" s="31" t="s">
        <v>2529</v>
      </c>
    </row>
    <row r="70" spans="4:4">
      <c r="D70" s="31" t="s">
        <v>2530</v>
      </c>
    </row>
    <row r="71" spans="4:4">
      <c r="D71" s="31" t="s">
        <v>2531</v>
      </c>
    </row>
    <row r="72" spans="4:4">
      <c r="D72" s="31" t="s">
        <v>2532</v>
      </c>
    </row>
    <row r="73" spans="4:4">
      <c r="D73" s="31" t="s">
        <v>2533</v>
      </c>
    </row>
    <row r="74" spans="4:4">
      <c r="D74" s="31" t="s">
        <v>2534</v>
      </c>
    </row>
    <row r="75" spans="4:4">
      <c r="D75" s="31" t="s">
        <v>2535</v>
      </c>
    </row>
    <row r="76" spans="4:4">
      <c r="D76" s="31" t="s">
        <v>2537</v>
      </c>
    </row>
    <row r="77" spans="4:4">
      <c r="D77" s="31" t="s">
        <v>2539</v>
      </c>
    </row>
    <row r="78" spans="4:4">
      <c r="D78" s="31" t="s">
        <v>2540</v>
      </c>
    </row>
    <row r="79" spans="4:4">
      <c r="D79" s="31" t="s">
        <v>2541</v>
      </c>
    </row>
    <row r="80" spans="4:4">
      <c r="D80" s="31" t="s">
        <v>2542</v>
      </c>
    </row>
    <row r="81" spans="4:4">
      <c r="D81" s="31" t="s">
        <v>2543</v>
      </c>
    </row>
    <row r="82" spans="4:4">
      <c r="D82" s="31" t="s">
        <v>2545</v>
      </c>
    </row>
    <row r="83" spans="4:4">
      <c r="D83" s="31" t="s">
        <v>2546</v>
      </c>
    </row>
    <row r="84" spans="4:4">
      <c r="D84" s="31" t="s">
        <v>2547</v>
      </c>
    </row>
    <row r="85" spans="4:4">
      <c r="D85" s="31" t="s">
        <v>2548</v>
      </c>
    </row>
    <row r="86" spans="4:4">
      <c r="D86" s="31" t="s">
        <v>2549</v>
      </c>
    </row>
    <row r="87" spans="4:4">
      <c r="D87" s="31" t="s">
        <v>2550</v>
      </c>
    </row>
    <row r="88" spans="4:4">
      <c r="D88" s="31" t="s">
        <v>2551</v>
      </c>
    </row>
    <row r="89" spans="4:4">
      <c r="D89" s="31" t="s">
        <v>2552</v>
      </c>
    </row>
    <row r="90" spans="4:4">
      <c r="D90" s="31" t="s">
        <v>2555</v>
      </c>
    </row>
    <row r="91" spans="4:4">
      <c r="D91" s="31" t="s">
        <v>2556</v>
      </c>
    </row>
    <row r="92" spans="4:4">
      <c r="D92" s="31" t="s">
        <v>2557</v>
      </c>
    </row>
    <row r="93" spans="4:4">
      <c r="D93" s="31" t="s">
        <v>2559</v>
      </c>
    </row>
    <row r="94" spans="4:4">
      <c r="D94" s="31" t="s">
        <v>2560</v>
      </c>
    </row>
    <row r="95" spans="4:4">
      <c r="D95" s="31" t="s">
        <v>2561</v>
      </c>
    </row>
    <row r="96" spans="4:4">
      <c r="D96" s="31" t="s">
        <v>2562</v>
      </c>
    </row>
    <row r="97" spans="4:4">
      <c r="D97" s="31" t="s">
        <v>2563</v>
      </c>
    </row>
    <row r="98" spans="4:4">
      <c r="D98" s="31" t="s">
        <v>2564</v>
      </c>
    </row>
    <row r="99" spans="4:4">
      <c r="D99" s="31" t="s">
        <v>2565</v>
      </c>
    </row>
    <row r="100" spans="4:4">
      <c r="D100" s="31" t="s">
        <v>2566</v>
      </c>
    </row>
    <row r="101" spans="4:4">
      <c r="D101" s="31" t="s">
        <v>2567</v>
      </c>
    </row>
    <row r="102" spans="4:4">
      <c r="D102" s="31" t="s">
        <v>2568</v>
      </c>
    </row>
    <row r="103" spans="4:4">
      <c r="D103" s="31" t="s">
        <v>2569</v>
      </c>
    </row>
    <row r="104" spans="4:4">
      <c r="D104" s="31" t="s">
        <v>2570</v>
      </c>
    </row>
    <row r="105" spans="4:4">
      <c r="D105" s="31" t="s">
        <v>2571</v>
      </c>
    </row>
    <row r="106" spans="4:4">
      <c r="D106" s="31" t="s">
        <v>2572</v>
      </c>
    </row>
    <row r="107" spans="4:4">
      <c r="D107" s="31" t="s">
        <v>2573</v>
      </c>
    </row>
    <row r="108" spans="4:4">
      <c r="D108" s="31" t="s">
        <v>2574</v>
      </c>
    </row>
    <row r="109" spans="4:4">
      <c r="D109" s="31" t="s">
        <v>2575</v>
      </c>
    </row>
    <row r="110" spans="4:4">
      <c r="D110" s="31" t="s">
        <v>2576</v>
      </c>
    </row>
    <row r="111" spans="4:4">
      <c r="D111" s="31" t="s">
        <v>2577</v>
      </c>
    </row>
    <row r="112" spans="4:4">
      <c r="D112" s="31" t="s">
        <v>2578</v>
      </c>
    </row>
    <row r="113" spans="4:5">
      <c r="D113" s="31" t="s">
        <v>2579</v>
      </c>
    </row>
    <row r="114" spans="4:5">
      <c r="D114" s="31" t="s">
        <v>2580</v>
      </c>
    </row>
    <row r="115" spans="4:5">
      <c r="D115" s="31" t="s">
        <v>2582</v>
      </c>
    </row>
    <row r="116" spans="4:5">
      <c r="D116" s="31" t="s">
        <v>2583</v>
      </c>
    </row>
    <row r="117" spans="4:5">
      <c r="D117" s="31" t="s">
        <v>2584</v>
      </c>
    </row>
    <row r="118" spans="4:5">
      <c r="D118" s="31" t="s">
        <v>2585</v>
      </c>
    </row>
    <row r="119" spans="4:5">
      <c r="D119" s="31" t="s">
        <v>2586</v>
      </c>
    </row>
    <row r="120" spans="4:5">
      <c r="D120" s="31" t="s">
        <v>2587</v>
      </c>
      <c r="E120" t="s">
        <v>1714</v>
      </c>
    </row>
    <row r="121" spans="4:5">
      <c r="D121" s="31" t="s">
        <v>2588</v>
      </c>
    </row>
    <row r="122" spans="4:5">
      <c r="D122" s="31" t="s">
        <v>2589</v>
      </c>
    </row>
    <row r="123" spans="4:5">
      <c r="D123" s="31" t="s">
        <v>2590</v>
      </c>
    </row>
    <row r="124" spans="4:5">
      <c r="D124" s="31" t="s">
        <v>2591</v>
      </c>
    </row>
    <row r="125" spans="4:5">
      <c r="D125" s="31" t="s">
        <v>2592</v>
      </c>
    </row>
    <row r="126" spans="4:5">
      <c r="D126" s="31" t="s">
        <v>2593</v>
      </c>
    </row>
    <row r="127" spans="4:5">
      <c r="D127" s="31" t="s">
        <v>2594</v>
      </c>
    </row>
    <row r="128" spans="4:5">
      <c r="D128" s="31" t="s">
        <v>2595</v>
      </c>
    </row>
    <row r="129" spans="4:5">
      <c r="D129" s="31" t="s">
        <v>2596</v>
      </c>
    </row>
    <row r="130" spans="4:5">
      <c r="D130" s="31" t="s">
        <v>2597</v>
      </c>
    </row>
    <row r="131" spans="4:5">
      <c r="D131" s="31" t="s">
        <v>2598</v>
      </c>
    </row>
    <row r="132" spans="4:5">
      <c r="D132" s="31" t="s">
        <v>2599</v>
      </c>
    </row>
    <row r="133" spans="4:5">
      <c r="D133" s="31" t="s">
        <v>2600</v>
      </c>
    </row>
    <row r="134" spans="4:5">
      <c r="D134" s="31" t="s">
        <v>2601</v>
      </c>
    </row>
    <row r="135" spans="4:5">
      <c r="D135" s="31" t="s">
        <v>2602</v>
      </c>
    </row>
    <row r="136" spans="4:5">
      <c r="D136" s="31" t="s">
        <v>2603</v>
      </c>
    </row>
    <row r="137" spans="4:5">
      <c r="D137" s="31" t="s">
        <v>2604</v>
      </c>
    </row>
    <row r="138" spans="4:5">
      <c r="D138" s="30" t="s">
        <v>2605</v>
      </c>
      <c r="E138" t="s">
        <v>1711</v>
      </c>
    </row>
    <row r="139" spans="4:5">
      <c r="D139" s="31" t="s">
        <v>2606</v>
      </c>
    </row>
    <row r="140" spans="4:5">
      <c r="D140" s="31" t="s">
        <v>2607</v>
      </c>
    </row>
    <row r="141" spans="4:5">
      <c r="D141" s="31" t="s">
        <v>2608</v>
      </c>
    </row>
    <row r="142" spans="4:5">
      <c r="D142" s="31" t="s">
        <v>2609</v>
      </c>
    </row>
    <row r="143" spans="4:5">
      <c r="D143" s="31" t="s">
        <v>2610</v>
      </c>
    </row>
    <row r="144" spans="4:5">
      <c r="D144" s="31" t="s">
        <v>2611</v>
      </c>
    </row>
    <row r="145" spans="4:4">
      <c r="D145" s="31" t="s">
        <v>2613</v>
      </c>
    </row>
    <row r="146" spans="4:4">
      <c r="D146" s="31" t="s">
        <v>2614</v>
      </c>
    </row>
    <row r="147" spans="4:4">
      <c r="D147" s="31" t="s">
        <v>2615</v>
      </c>
    </row>
    <row r="148" spans="4:4">
      <c r="D148" s="31" t="s">
        <v>2616</v>
      </c>
    </row>
    <row r="149" spans="4:4">
      <c r="D149" s="31" t="s">
        <v>2617</v>
      </c>
    </row>
    <row r="150" spans="4:4">
      <c r="D150" s="31" t="s">
        <v>2618</v>
      </c>
    </row>
    <row r="151" spans="4:4">
      <c r="D151" s="31" t="s">
        <v>2619</v>
      </c>
    </row>
    <row r="152" spans="4:4">
      <c r="D152" s="31" t="s">
        <v>2620</v>
      </c>
    </row>
    <row r="153" spans="4:4">
      <c r="D153" s="30" t="s">
        <v>2621</v>
      </c>
    </row>
    <row r="154" spans="4:4">
      <c r="D154" s="31" t="s">
        <v>2622</v>
      </c>
    </row>
    <row r="155" spans="4:4">
      <c r="D155" s="31" t="s">
        <v>2623</v>
      </c>
    </row>
    <row r="156" spans="4:4">
      <c r="D156" s="31" t="s">
        <v>2624</v>
      </c>
    </row>
    <row r="157" spans="4:4">
      <c r="D157" s="31" t="s">
        <v>2625</v>
      </c>
    </row>
    <row r="158" spans="4:4">
      <c r="D158" s="31" t="s">
        <v>2626</v>
      </c>
    </row>
    <row r="159" spans="4:4">
      <c r="D159" s="31" t="s">
        <v>2627</v>
      </c>
    </row>
    <row r="160" spans="4:4">
      <c r="D160" s="31" t="s">
        <v>2628</v>
      </c>
    </row>
    <row r="161" spans="4:4">
      <c r="D161" s="31" t="s">
        <v>2629</v>
      </c>
    </row>
    <row r="162" spans="4:4">
      <c r="D162" s="31" t="s">
        <v>2630</v>
      </c>
    </row>
    <row r="163" spans="4:4">
      <c r="D163" s="31" t="s">
        <v>2631</v>
      </c>
    </row>
    <row r="164" spans="4:4">
      <c r="D164" s="31" t="s">
        <v>2632</v>
      </c>
    </row>
    <row r="165" spans="4:4">
      <c r="D165" s="31" t="s">
        <v>2633</v>
      </c>
    </row>
    <row r="166" spans="4:4">
      <c r="D166" s="31" t="s">
        <v>2634</v>
      </c>
    </row>
    <row r="167" spans="4:4">
      <c r="D167" s="31" t="s">
        <v>2635</v>
      </c>
    </row>
    <row r="168" spans="4:4">
      <c r="D168" s="31" t="s">
        <v>2636</v>
      </c>
    </row>
    <row r="169" spans="4:4">
      <c r="D169" s="31" t="s">
        <v>2637</v>
      </c>
    </row>
    <row r="170" spans="4:4">
      <c r="D170" s="31" t="s">
        <v>2638</v>
      </c>
    </row>
    <row r="171" spans="4:4">
      <c r="D171" s="31" t="s">
        <v>2639</v>
      </c>
    </row>
    <row r="172" spans="4:4">
      <c r="D172" s="31" t="s">
        <v>2640</v>
      </c>
    </row>
    <row r="173" spans="4:4">
      <c r="D173" s="31" t="s">
        <v>2641</v>
      </c>
    </row>
    <row r="174" spans="4:4">
      <c r="D174" s="30" t="s">
        <v>2642</v>
      </c>
    </row>
    <row r="175" spans="4:4">
      <c r="D175" s="31" t="s">
        <v>2643</v>
      </c>
    </row>
    <row r="176" spans="4:4">
      <c r="D176" s="31" t="s">
        <v>2644</v>
      </c>
    </row>
    <row r="177" spans="4:4">
      <c r="D177" s="31" t="s">
        <v>2645</v>
      </c>
    </row>
    <row r="178" spans="4:4">
      <c r="D178" s="31" t="s">
        <v>2646</v>
      </c>
    </row>
    <row r="179" spans="4:4">
      <c r="D179" s="31" t="s">
        <v>2647</v>
      </c>
    </row>
    <row r="180" spans="4:4">
      <c r="D180" s="31" t="s">
        <v>2648</v>
      </c>
    </row>
    <row r="181" spans="4:4">
      <c r="D181" s="31" t="s">
        <v>2649</v>
      </c>
    </row>
    <row r="182" spans="4:4">
      <c r="D182" s="31" t="s">
        <v>2650</v>
      </c>
    </row>
    <row r="183" spans="4:4">
      <c r="D183" s="31" t="s">
        <v>2651</v>
      </c>
    </row>
    <row r="184" spans="4:4">
      <c r="D184" s="31" t="s">
        <v>2652</v>
      </c>
    </row>
    <row r="185" spans="4:4">
      <c r="D185" s="31" t="s">
        <v>2653</v>
      </c>
    </row>
    <row r="186" spans="4:4">
      <c r="D186" s="31" t="s">
        <v>2654</v>
      </c>
    </row>
    <row r="187" spans="4:4">
      <c r="D187" s="31" t="s">
        <v>2655</v>
      </c>
    </row>
    <row r="188" spans="4:4">
      <c r="D188" s="31" t="s">
        <v>2656</v>
      </c>
    </row>
    <row r="189" spans="4:4">
      <c r="D189" s="31" t="s">
        <v>2657</v>
      </c>
    </row>
    <row r="190" spans="4:4">
      <c r="D190" s="31" t="s">
        <v>2658</v>
      </c>
    </row>
    <row r="191" spans="4:4">
      <c r="D191" s="31" t="s">
        <v>2659</v>
      </c>
    </row>
    <row r="192" spans="4:4">
      <c r="D192" s="31" t="s">
        <v>2660</v>
      </c>
    </row>
    <row r="193" spans="4:4">
      <c r="D193" s="31" t="s">
        <v>2661</v>
      </c>
    </row>
    <row r="194" spans="4:4">
      <c r="D194" s="31" t="s">
        <v>2662</v>
      </c>
    </row>
    <row r="195" spans="4:4">
      <c r="D195" s="31" t="s">
        <v>2663</v>
      </c>
    </row>
    <row r="196" spans="4:4">
      <c r="D196" s="31" t="s">
        <v>2664</v>
      </c>
    </row>
    <row r="197" spans="4:4">
      <c r="D197" s="31" t="s">
        <v>2665</v>
      </c>
    </row>
    <row r="198" spans="4:4">
      <c r="D198" s="31" t="s">
        <v>2666</v>
      </c>
    </row>
    <row r="199" spans="4:4">
      <c r="D199" s="31" t="s">
        <v>2667</v>
      </c>
    </row>
    <row r="200" spans="4:4">
      <c r="D200" s="31" t="s">
        <v>2668</v>
      </c>
    </row>
    <row r="201" spans="4:4">
      <c r="D201" s="31" t="s">
        <v>2669</v>
      </c>
    </row>
    <row r="202" spans="4:4">
      <c r="D202" s="31" t="s">
        <v>2670</v>
      </c>
    </row>
    <row r="203" spans="4:4">
      <c r="D203" s="31" t="s">
        <v>2671</v>
      </c>
    </row>
    <row r="204" spans="4:4">
      <c r="D204" s="31" t="s">
        <v>2672</v>
      </c>
    </row>
    <row r="205" spans="4:4">
      <c r="D205" s="31" t="s">
        <v>2673</v>
      </c>
    </row>
    <row r="206" spans="4:4">
      <c r="D206" s="31" t="s">
        <v>2674</v>
      </c>
    </row>
    <row r="207" spans="4:4">
      <c r="D207" s="31" t="s">
        <v>2675</v>
      </c>
    </row>
    <row r="208" spans="4:4">
      <c r="D208" s="31" t="s">
        <v>2676</v>
      </c>
    </row>
    <row r="209" spans="4:4">
      <c r="D209" s="31" t="s">
        <v>2677</v>
      </c>
    </row>
    <row r="210" spans="4:4">
      <c r="D210" s="31" t="s">
        <v>2678</v>
      </c>
    </row>
    <row r="211" spans="4:4">
      <c r="D211" s="31" t="s">
        <v>2679</v>
      </c>
    </row>
    <row r="212" spans="4:4">
      <c r="D212" s="31" t="s">
        <v>2680</v>
      </c>
    </row>
    <row r="213" spans="4:4">
      <c r="D213" s="31" t="s">
        <v>2681</v>
      </c>
    </row>
    <row r="214" spans="4:4">
      <c r="D214" s="31" t="s">
        <v>2682</v>
      </c>
    </row>
    <row r="215" spans="4:4">
      <c r="D215" s="31" t="s">
        <v>2683</v>
      </c>
    </row>
    <row r="216" spans="4:4">
      <c r="D216" s="31" t="s">
        <v>2684</v>
      </c>
    </row>
    <row r="217" spans="4:4">
      <c r="D217" s="31" t="s">
        <v>2685</v>
      </c>
    </row>
    <row r="218" spans="4:4">
      <c r="D218" s="31" t="s">
        <v>2686</v>
      </c>
    </row>
    <row r="219" spans="4:4">
      <c r="D219" s="31" t="s">
        <v>2687</v>
      </c>
    </row>
    <row r="220" spans="4:4">
      <c r="D220" s="31" t="s">
        <v>2688</v>
      </c>
    </row>
    <row r="221" spans="4:4">
      <c r="D221" s="31" t="s">
        <v>2689</v>
      </c>
    </row>
    <row r="222" spans="4:4">
      <c r="D222" s="31" t="s">
        <v>2690</v>
      </c>
    </row>
    <row r="223" spans="4:4">
      <c r="D223" s="31" t="s">
        <v>2691</v>
      </c>
    </row>
    <row r="224" spans="4:4">
      <c r="D224" s="31" t="s">
        <v>2692</v>
      </c>
    </row>
    <row r="225" spans="4:4">
      <c r="D225" s="31" t="s">
        <v>2693</v>
      </c>
    </row>
    <row r="226" spans="4:4">
      <c r="D226" s="31" t="s">
        <v>2694</v>
      </c>
    </row>
    <row r="227" spans="4:4">
      <c r="D227" s="31" t="s">
        <v>2695</v>
      </c>
    </row>
    <row r="228" spans="4:4">
      <c r="D228" s="31" t="s">
        <v>2696</v>
      </c>
    </row>
    <row r="229" spans="4:4">
      <c r="D229" s="31" t="s">
        <v>2697</v>
      </c>
    </row>
    <row r="230" spans="4:4">
      <c r="D230" s="31" t="s">
        <v>2698</v>
      </c>
    </row>
    <row r="231" spans="4:4">
      <c r="D231" s="31" t="s">
        <v>2699</v>
      </c>
    </row>
    <row r="232" spans="4:4">
      <c r="D232" s="31" t="s">
        <v>2700</v>
      </c>
    </row>
    <row r="233" spans="4:4">
      <c r="D233" s="31" t="s">
        <v>2701</v>
      </c>
    </row>
    <row r="234" spans="4:4">
      <c r="D234" s="31" t="s">
        <v>2702</v>
      </c>
    </row>
    <row r="235" spans="4:4">
      <c r="D235" s="31" t="s">
        <v>2703</v>
      </c>
    </row>
    <row r="236" spans="4:4">
      <c r="D236" s="31" t="s">
        <v>2704</v>
      </c>
    </row>
    <row r="237" spans="4:4">
      <c r="D237" s="31" t="s">
        <v>2705</v>
      </c>
    </row>
    <row r="238" spans="4:4">
      <c r="D238" s="31" t="s">
        <v>2706</v>
      </c>
    </row>
    <row r="239" spans="4:4">
      <c r="D239" s="31" t="s">
        <v>2707</v>
      </c>
    </row>
    <row r="240" spans="4:4">
      <c r="D240" s="31" t="s">
        <v>2708</v>
      </c>
    </row>
    <row r="241" spans="4:4">
      <c r="D241" s="31" t="s">
        <v>2709</v>
      </c>
    </row>
    <row r="242" spans="4:4">
      <c r="D242" s="31" t="s">
        <v>2710</v>
      </c>
    </row>
    <row r="243" spans="4:4">
      <c r="D243" s="31" t="s">
        <v>2711</v>
      </c>
    </row>
    <row r="244" spans="4:4">
      <c r="D244" s="31" t="s">
        <v>2712</v>
      </c>
    </row>
    <row r="245" spans="4:4">
      <c r="D245" s="31" t="s">
        <v>2713</v>
      </c>
    </row>
    <row r="246" spans="4:4">
      <c r="D246" s="31" t="s">
        <v>2714</v>
      </c>
    </row>
    <row r="247" spans="4:4">
      <c r="D247" s="31" t="s">
        <v>2715</v>
      </c>
    </row>
    <row r="248" spans="4:4">
      <c r="D248" s="31" t="s">
        <v>2716</v>
      </c>
    </row>
    <row r="249" spans="4:4">
      <c r="D249" s="31" t="s">
        <v>2717</v>
      </c>
    </row>
    <row r="250" spans="4:4">
      <c r="D250" s="31" t="s">
        <v>2718</v>
      </c>
    </row>
    <row r="251" spans="4:4">
      <c r="D251" s="31" t="s">
        <v>2719</v>
      </c>
    </row>
    <row r="252" spans="4:4">
      <c r="D252" s="31" t="s">
        <v>2720</v>
      </c>
    </row>
    <row r="253" spans="4:4">
      <c r="D253" s="31" t="s">
        <v>2721</v>
      </c>
    </row>
    <row r="254" spans="4:4">
      <c r="D254" s="31" t="s">
        <v>2722</v>
      </c>
    </row>
    <row r="255" spans="4:4">
      <c r="D255" s="31" t="s">
        <v>2723</v>
      </c>
    </row>
    <row r="256" spans="4:4">
      <c r="D256" s="31" t="s">
        <v>2724</v>
      </c>
    </row>
    <row r="257" spans="4:4">
      <c r="D257" s="31" t="s">
        <v>2725</v>
      </c>
    </row>
    <row r="258" spans="4:4">
      <c r="D258" s="31" t="s">
        <v>2726</v>
      </c>
    </row>
    <row r="259" spans="4:4">
      <c r="D259" s="31" t="s">
        <v>2727</v>
      </c>
    </row>
    <row r="260" spans="4:4">
      <c r="D260" s="31" t="s">
        <v>2728</v>
      </c>
    </row>
    <row r="261" spans="4:4">
      <c r="D261" s="31" t="s">
        <v>2729</v>
      </c>
    </row>
    <row r="262" spans="4:4">
      <c r="D262" s="31" t="s">
        <v>2730</v>
      </c>
    </row>
    <row r="263" spans="4:4">
      <c r="D263" s="31" t="s">
        <v>2731</v>
      </c>
    </row>
    <row r="264" spans="4:4">
      <c r="D264" s="31" t="s">
        <v>2732</v>
      </c>
    </row>
    <row r="265" spans="4:4">
      <c r="D265" s="31" t="s">
        <v>2733</v>
      </c>
    </row>
    <row r="266" spans="4:4">
      <c r="D266" s="31" t="s">
        <v>2734</v>
      </c>
    </row>
    <row r="267" spans="4:4">
      <c r="D267" s="31" t="s">
        <v>2735</v>
      </c>
    </row>
    <row r="268" spans="4:4">
      <c r="D268" s="31" t="s">
        <v>2736</v>
      </c>
    </row>
    <row r="269" spans="4:4">
      <c r="D269" s="31" t="s">
        <v>2737</v>
      </c>
    </row>
    <row r="270" spans="4:4">
      <c r="D270" s="31" t="s">
        <v>2738</v>
      </c>
    </row>
    <row r="271" spans="4:4">
      <c r="D271" s="31" t="s">
        <v>2739</v>
      </c>
    </row>
    <row r="272" spans="4:4">
      <c r="D272" s="31" t="s">
        <v>2740</v>
      </c>
    </row>
    <row r="273" spans="4:4">
      <c r="D273" s="31" t="s">
        <v>2741</v>
      </c>
    </row>
    <row r="274" spans="4:4">
      <c r="D274" s="31" t="s">
        <v>2747</v>
      </c>
    </row>
    <row r="275" spans="4:4">
      <c r="D275" s="31" t="s">
        <v>2748</v>
      </c>
    </row>
    <row r="276" spans="4:4">
      <c r="D276" s="31" t="s">
        <v>2749</v>
      </c>
    </row>
    <row r="277" spans="4:4">
      <c r="D277" s="31" t="s">
        <v>2750</v>
      </c>
    </row>
    <row r="278" spans="4:4">
      <c r="D278" s="31" t="s">
        <v>2751</v>
      </c>
    </row>
    <row r="279" spans="4:4">
      <c r="D279" s="31" t="s">
        <v>2752</v>
      </c>
    </row>
    <row r="280" spans="4:4">
      <c r="D280" s="31" t="s">
        <v>2753</v>
      </c>
    </row>
    <row r="281" spans="4:4">
      <c r="D281" s="31" t="s">
        <v>2754</v>
      </c>
    </row>
    <row r="282" spans="4:4">
      <c r="D282" s="31" t="s">
        <v>2755</v>
      </c>
    </row>
    <row r="283" spans="4:4">
      <c r="D283" s="31" t="s">
        <v>2756</v>
      </c>
    </row>
    <row r="284" spans="4:4">
      <c r="D284" s="31" t="s">
        <v>2757</v>
      </c>
    </row>
    <row r="285" spans="4:4">
      <c r="D285" s="31" t="s">
        <v>2758</v>
      </c>
    </row>
    <row r="286" spans="4:4">
      <c r="D286" s="31" t="s">
        <v>2759</v>
      </c>
    </row>
    <row r="287" spans="4:4">
      <c r="D287" s="31" t="s">
        <v>2760</v>
      </c>
    </row>
    <row r="288" spans="4:4">
      <c r="D288" s="31" t="s">
        <v>2761</v>
      </c>
    </row>
    <row r="289" spans="4:4">
      <c r="D289" s="31" t="s">
        <v>2762</v>
      </c>
    </row>
    <row r="290" spans="4:4">
      <c r="D290" s="31" t="s">
        <v>2763</v>
      </c>
    </row>
    <row r="291" spans="4:4">
      <c r="D291" s="31" t="s">
        <v>2764</v>
      </c>
    </row>
    <row r="292" spans="4:4">
      <c r="D292" s="31" t="s">
        <v>2765</v>
      </c>
    </row>
    <row r="293" spans="4:4">
      <c r="D293" s="31" t="s">
        <v>2766</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4" customWidth="1"/>
    <col min="2" max="2" width="36.42578125" style="44" customWidth="1"/>
    <col min="3" max="3" width="18.85546875" style="44" customWidth="1"/>
    <col min="4" max="4" width="40.42578125" style="44" customWidth="1"/>
    <col min="5" max="5" width="20.28515625" style="44" customWidth="1"/>
    <col min="6" max="6" width="24.7109375" style="39" customWidth="1"/>
    <col min="7" max="16384" width="9.140625" style="44"/>
  </cols>
  <sheetData>
    <row r="1" spans="1:6">
      <c r="A1" s="44" t="s">
        <v>2398</v>
      </c>
    </row>
    <row r="2" spans="1:6">
      <c r="A2" s="45" t="s">
        <v>2882</v>
      </c>
      <c r="B2" s="45" t="s">
        <v>2400</v>
      </c>
      <c r="C2" s="45" t="s">
        <v>2401</v>
      </c>
      <c r="D2" s="45" t="s">
        <v>2402</v>
      </c>
      <c r="E2" s="45" t="s">
        <v>2403</v>
      </c>
      <c r="F2" s="40" t="s">
        <v>2881</v>
      </c>
    </row>
    <row r="3" spans="1:6">
      <c r="A3" s="44" t="s">
        <v>2883</v>
      </c>
      <c r="B3" s="44" t="s">
        <v>2449</v>
      </c>
      <c r="C3" s="44" t="s">
        <v>2446</v>
      </c>
      <c r="D3" s="44">
        <v>28676225.394305445</v>
      </c>
      <c r="E3" s="44" t="s">
        <v>2411</v>
      </c>
      <c r="F3" s="39" t="str">
        <f>INDEX('Crosswalk Particulates'!$E:$E,MATCH(B3,'Crosswalk Particulates'!$D:$D,0))</f>
        <v>CO</v>
      </c>
    </row>
    <row r="4" spans="1:6">
      <c r="A4" s="44" t="s">
        <v>2884</v>
      </c>
      <c r="B4" s="44" t="s">
        <v>2445</v>
      </c>
      <c r="C4" s="44" t="s">
        <v>2446</v>
      </c>
      <c r="D4" s="44">
        <v>25823487.798769999</v>
      </c>
      <c r="E4" s="44" t="s">
        <v>2411</v>
      </c>
      <c r="F4" s="39" t="str">
        <f>INDEX('Crosswalk Particulates'!$E:$E,MATCH(B4,'Crosswalk Particulates'!$D:$D,0))</f>
        <v>VOC</v>
      </c>
    </row>
    <row r="5" spans="1:6">
      <c r="A5" s="44" t="s">
        <v>2885</v>
      </c>
      <c r="B5" s="44" t="s">
        <v>2449</v>
      </c>
      <c r="C5" s="44" t="s">
        <v>2446</v>
      </c>
      <c r="D5" s="44">
        <v>19513050.603903659</v>
      </c>
      <c r="E5" s="44" t="s">
        <v>2411</v>
      </c>
      <c r="F5" s="39" t="str">
        <f>INDEX('Crosswalk Particulates'!$E:$E,MATCH(B5,'Crosswalk Particulates'!$D:$D,0))</f>
        <v>CO</v>
      </c>
    </row>
    <row r="6" spans="1:6">
      <c r="A6" s="44" t="s">
        <v>2883</v>
      </c>
      <c r="B6" s="44" t="s">
        <v>2479</v>
      </c>
      <c r="C6" s="44" t="s">
        <v>2446</v>
      </c>
      <c r="D6" s="44">
        <v>14776624.215268791</v>
      </c>
      <c r="E6" s="44" t="s">
        <v>2411</v>
      </c>
      <c r="F6" s="39" t="str">
        <f>INDEX('Crosswalk Particulates'!$E:$E,MATCH(B6,'Crosswalk Particulates'!$D:$D,0))</f>
        <v>PM10</v>
      </c>
    </row>
    <row r="7" spans="1:6">
      <c r="A7" s="44" t="s">
        <v>2886</v>
      </c>
      <c r="B7" s="44" t="s">
        <v>2449</v>
      </c>
      <c r="C7" s="44" t="s">
        <v>2446</v>
      </c>
      <c r="D7" s="44">
        <v>11604579.303185735</v>
      </c>
      <c r="E7" s="44" t="s">
        <v>2411</v>
      </c>
      <c r="F7" s="39" t="str">
        <f>INDEX('Crosswalk Particulates'!$E:$E,MATCH(B7,'Crosswalk Particulates'!$D:$D,0))</f>
        <v>CO</v>
      </c>
    </row>
    <row r="8" spans="1:6">
      <c r="A8" s="44" t="s">
        <v>2883</v>
      </c>
      <c r="B8" s="44" t="s">
        <v>2445</v>
      </c>
      <c r="C8" s="44" t="s">
        <v>2446</v>
      </c>
      <c r="D8" s="44">
        <v>6888361.9689312316</v>
      </c>
      <c r="E8" s="44" t="s">
        <v>2411</v>
      </c>
      <c r="F8" s="39" t="str">
        <f>INDEX('Crosswalk Particulates'!$E:$E,MATCH(B8,'Crosswalk Particulates'!$D:$D,0))</f>
        <v>VOC</v>
      </c>
    </row>
    <row r="9" spans="1:6">
      <c r="A9" s="44" t="s">
        <v>2883</v>
      </c>
      <c r="B9" s="44" t="s">
        <v>2499</v>
      </c>
      <c r="C9" s="44" t="s">
        <v>2446</v>
      </c>
      <c r="D9" s="44">
        <v>4188614.2220506389</v>
      </c>
      <c r="E9" s="44" t="s">
        <v>2411</v>
      </c>
      <c r="F9" s="39" t="str">
        <f>INDEX('Crosswalk Particulates'!$E:$E,MATCH(B9,'Crosswalk Particulates'!$D:$D,0))</f>
        <v>PM25</v>
      </c>
    </row>
    <row r="10" spans="1:6">
      <c r="A10" s="44" t="s">
        <v>2884</v>
      </c>
      <c r="B10" s="44" t="s">
        <v>2449</v>
      </c>
      <c r="C10" s="44" t="s">
        <v>2446</v>
      </c>
      <c r="D10" s="44">
        <v>4083199.3925589998</v>
      </c>
      <c r="E10" s="44" t="s">
        <v>2411</v>
      </c>
      <c r="F10" s="39" t="str">
        <f>INDEX('Crosswalk Particulates'!$E:$E,MATCH(B10,'Crosswalk Particulates'!$D:$D,0))</f>
        <v>CO</v>
      </c>
    </row>
    <row r="11" spans="1:6">
      <c r="A11" s="44" t="s">
        <v>2883</v>
      </c>
      <c r="B11" s="44" t="s">
        <v>2494</v>
      </c>
      <c r="C11" s="44" t="s">
        <v>2446</v>
      </c>
      <c r="D11" s="44">
        <v>4026225.2133853333</v>
      </c>
      <c r="E11" s="44" t="s">
        <v>2411</v>
      </c>
      <c r="F11" s="39">
        <f>INDEX('Crosswalk Particulates'!$E:$E,MATCH(B11,'Crosswalk Particulates'!$D:$D,0))</f>
        <v>0</v>
      </c>
    </row>
    <row r="12" spans="1:6">
      <c r="A12" s="44" t="s">
        <v>2885</v>
      </c>
      <c r="B12" s="44" t="s">
        <v>2498</v>
      </c>
      <c r="C12" s="44" t="s">
        <v>2446</v>
      </c>
      <c r="D12" s="44">
        <v>3494838.647895386</v>
      </c>
      <c r="E12" s="44" t="s">
        <v>2411</v>
      </c>
      <c r="F12" s="39" t="str">
        <f>INDEX('Crosswalk Particulates'!$E:$E,MATCH(B12,'Crosswalk Particulates'!$D:$D,0))</f>
        <v>NOX</v>
      </c>
    </row>
    <row r="13" spans="1:6">
      <c r="A13" s="44" t="s">
        <v>2887</v>
      </c>
      <c r="B13" s="44" t="s">
        <v>2445</v>
      </c>
      <c r="C13" s="44" t="s">
        <v>2446</v>
      </c>
      <c r="D13" s="44">
        <v>2972156.2754979641</v>
      </c>
      <c r="E13" s="44" t="s">
        <v>2411</v>
      </c>
      <c r="F13" s="39" t="str">
        <f>INDEX('Crosswalk Particulates'!$E:$E,MATCH(B13,'Crosswalk Particulates'!$D:$D,0))</f>
        <v>VOC</v>
      </c>
    </row>
    <row r="14" spans="1:6">
      <c r="A14" s="44" t="s">
        <v>2886</v>
      </c>
      <c r="B14" s="44" t="s">
        <v>2498</v>
      </c>
      <c r="C14" s="44" t="s">
        <v>2446</v>
      </c>
      <c r="D14" s="44">
        <v>2710682.1404479626</v>
      </c>
      <c r="E14" s="44" t="s">
        <v>2411</v>
      </c>
      <c r="F14" s="39" t="str">
        <f>INDEX('Crosswalk Particulates'!$E:$E,MATCH(B14,'Crosswalk Particulates'!$D:$D,0))</f>
        <v>NOX</v>
      </c>
    </row>
    <row r="15" spans="1:6">
      <c r="A15" s="44" t="s">
        <v>2888</v>
      </c>
      <c r="B15" s="44" t="s">
        <v>2449</v>
      </c>
      <c r="C15" s="44" t="s">
        <v>2446</v>
      </c>
      <c r="D15" s="44">
        <v>2671444.6344063794</v>
      </c>
      <c r="E15" s="44" t="s">
        <v>2411</v>
      </c>
      <c r="F15" s="39" t="str">
        <f>INDEX('Crosswalk Particulates'!$E:$E,MATCH(B15,'Crosswalk Particulates'!$D:$D,0))</f>
        <v>CO</v>
      </c>
    </row>
    <row r="16" spans="1:6">
      <c r="A16" s="44" t="s">
        <v>2889</v>
      </c>
      <c r="B16" s="44" t="s">
        <v>2445</v>
      </c>
      <c r="C16" s="44" t="s">
        <v>2446</v>
      </c>
      <c r="D16" s="44">
        <v>2530072.9988542087</v>
      </c>
      <c r="E16" s="44" t="s">
        <v>2411</v>
      </c>
      <c r="F16" s="39" t="str">
        <f>INDEX('Crosswalk Particulates'!$E:$E,MATCH(B16,'Crosswalk Particulates'!$D:$D,0))</f>
        <v>VOC</v>
      </c>
    </row>
    <row r="17" spans="1:6">
      <c r="A17" s="44" t="s">
        <v>2885</v>
      </c>
      <c r="B17" s="44" t="s">
        <v>2445</v>
      </c>
      <c r="C17" s="44" t="s">
        <v>2446</v>
      </c>
      <c r="D17" s="44">
        <v>1814436.5538925205</v>
      </c>
      <c r="E17" s="44" t="s">
        <v>2411</v>
      </c>
      <c r="F17" s="39" t="str">
        <f>INDEX('Crosswalk Particulates'!$E:$E,MATCH(B17,'Crosswalk Particulates'!$D:$D,0))</f>
        <v>VOC</v>
      </c>
    </row>
    <row r="18" spans="1:6">
      <c r="A18" s="44" t="s">
        <v>2890</v>
      </c>
      <c r="B18" s="44" t="s">
        <v>2504</v>
      </c>
      <c r="C18" s="44" t="s">
        <v>2446</v>
      </c>
      <c r="D18" s="44">
        <v>1385351.5935859003</v>
      </c>
      <c r="E18" s="44" t="s">
        <v>2411</v>
      </c>
      <c r="F18" s="39" t="str">
        <f>INDEX('Crosswalk Particulates'!$E:$E,MATCH(B18,'Crosswalk Particulates'!$D:$D,0))</f>
        <v>SOx</v>
      </c>
    </row>
    <row r="19" spans="1:6">
      <c r="A19" s="44" t="s">
        <v>2884</v>
      </c>
      <c r="B19" s="44" t="s">
        <v>2498</v>
      </c>
      <c r="C19" s="44" t="s">
        <v>2446</v>
      </c>
      <c r="D19" s="44">
        <v>1366921.79873125</v>
      </c>
      <c r="E19" s="44" t="s">
        <v>2411</v>
      </c>
      <c r="F19" s="39" t="str">
        <f>INDEX('Crosswalk Particulates'!$E:$E,MATCH(B19,'Crosswalk Particulates'!$D:$D,0))</f>
        <v>NOX</v>
      </c>
    </row>
    <row r="20" spans="1:6">
      <c r="A20" s="44" t="s">
        <v>2891</v>
      </c>
      <c r="B20" s="44" t="s">
        <v>2449</v>
      </c>
      <c r="C20" s="44" t="s">
        <v>2446</v>
      </c>
      <c r="D20" s="44">
        <v>1300830.9795532755</v>
      </c>
      <c r="E20" s="44" t="s">
        <v>2411</v>
      </c>
      <c r="F20" s="39" t="str">
        <f>INDEX('Crosswalk Particulates'!$E:$E,MATCH(B20,'Crosswalk Particulates'!$D:$D,0))</f>
        <v>CO</v>
      </c>
    </row>
    <row r="21" spans="1:6">
      <c r="A21" s="44" t="s">
        <v>2886</v>
      </c>
      <c r="B21" s="44" t="s">
        <v>2445</v>
      </c>
      <c r="C21" s="44" t="s">
        <v>2446</v>
      </c>
      <c r="D21" s="44">
        <v>1251615.7002977082</v>
      </c>
      <c r="E21" s="44" t="s">
        <v>2411</v>
      </c>
      <c r="F21" s="39" t="str">
        <f>INDEX('Crosswalk Particulates'!$E:$E,MATCH(B21,'Crosswalk Particulates'!$D:$D,0))</f>
        <v>VOC</v>
      </c>
    </row>
    <row r="22" spans="1:6">
      <c r="A22" s="44" t="s">
        <v>2890</v>
      </c>
      <c r="B22" s="44" t="s">
        <v>2498</v>
      </c>
      <c r="C22" s="44" t="s">
        <v>2446</v>
      </c>
      <c r="D22" s="44">
        <v>1158487.1656785961</v>
      </c>
      <c r="E22" s="44" t="s">
        <v>2411</v>
      </c>
      <c r="F22" s="39" t="str">
        <f>INDEX('Crosswalk Particulates'!$E:$E,MATCH(B22,'Crosswalk Particulates'!$D:$D,0))</f>
        <v>NOX</v>
      </c>
    </row>
    <row r="23" spans="1:6">
      <c r="A23" s="44" t="s">
        <v>2892</v>
      </c>
      <c r="B23" s="44" t="s">
        <v>2498</v>
      </c>
      <c r="C23" s="44" t="s">
        <v>2446</v>
      </c>
      <c r="D23" s="44">
        <v>1080952.0513467107</v>
      </c>
      <c r="E23" s="44" t="s">
        <v>2411</v>
      </c>
      <c r="F23" s="39" t="str">
        <f>INDEX('Crosswalk Particulates'!$E:$E,MATCH(B23,'Crosswalk Particulates'!$D:$D,0))</f>
        <v>NOX</v>
      </c>
    </row>
    <row r="24" spans="1:6">
      <c r="A24" s="44" t="s">
        <v>2892</v>
      </c>
      <c r="B24" s="44" t="s">
        <v>2449</v>
      </c>
      <c r="C24" s="44" t="s">
        <v>2446</v>
      </c>
      <c r="D24" s="44">
        <v>862258.21534144052</v>
      </c>
      <c r="E24" s="44" t="s">
        <v>2411</v>
      </c>
      <c r="F24" s="39" t="str">
        <f>INDEX('Crosswalk Particulates'!$E:$E,MATCH(B24,'Crosswalk Particulates'!$D:$D,0))</f>
        <v>CO</v>
      </c>
    </row>
    <row r="25" spans="1:6">
      <c r="A25" s="44" t="s">
        <v>2893</v>
      </c>
      <c r="B25" s="44" t="s">
        <v>2479</v>
      </c>
      <c r="C25" s="44" t="s">
        <v>2446</v>
      </c>
      <c r="D25" s="44">
        <v>766710.37229516928</v>
      </c>
      <c r="E25" s="44" t="s">
        <v>2411</v>
      </c>
      <c r="F25" s="39" t="str">
        <f>INDEX('Crosswalk Particulates'!$E:$E,MATCH(B25,'Crosswalk Particulates'!$D:$D,0))</f>
        <v>PM10</v>
      </c>
    </row>
    <row r="26" spans="1:6">
      <c r="A26" s="44" t="s">
        <v>2894</v>
      </c>
      <c r="B26" s="44" t="s">
        <v>2445</v>
      </c>
      <c r="C26" s="44" t="s">
        <v>2446</v>
      </c>
      <c r="D26" s="44">
        <v>698271.7137217141</v>
      </c>
      <c r="E26" s="44" t="s">
        <v>2411</v>
      </c>
      <c r="F26" s="39" t="str">
        <f>INDEX('Crosswalk Particulates'!$E:$E,MATCH(B26,'Crosswalk Particulates'!$D:$D,0))</f>
        <v>VOC</v>
      </c>
    </row>
    <row r="27" spans="1:6">
      <c r="A27" s="44" t="s">
        <v>2889</v>
      </c>
      <c r="B27" s="44" t="s">
        <v>2449</v>
      </c>
      <c r="C27" s="44" t="s">
        <v>2446</v>
      </c>
      <c r="D27" s="44">
        <v>653899.25685612438</v>
      </c>
      <c r="E27" s="44" t="s">
        <v>2411</v>
      </c>
      <c r="F27" s="39" t="str">
        <f>INDEX('Crosswalk Particulates'!$E:$E,MATCH(B27,'Crosswalk Particulates'!$D:$D,0))</f>
        <v>CO</v>
      </c>
    </row>
    <row r="28" spans="1:6">
      <c r="A28" s="44" t="s">
        <v>2889</v>
      </c>
      <c r="B28" s="44" t="s">
        <v>2498</v>
      </c>
      <c r="C28" s="44" t="s">
        <v>2446</v>
      </c>
      <c r="D28" s="44">
        <v>624250.59213732008</v>
      </c>
      <c r="E28" s="44" t="s">
        <v>2411</v>
      </c>
      <c r="F28" s="39" t="str">
        <f>INDEX('Crosswalk Particulates'!$E:$E,MATCH(B28,'Crosswalk Particulates'!$D:$D,0))</f>
        <v>NOX</v>
      </c>
    </row>
    <row r="29" spans="1:6">
      <c r="A29" s="44" t="s">
        <v>2890</v>
      </c>
      <c r="B29" s="44" t="s">
        <v>2449</v>
      </c>
      <c r="C29" s="44" t="s">
        <v>2446</v>
      </c>
      <c r="D29" s="44">
        <v>587939.3900660862</v>
      </c>
      <c r="E29" s="44" t="s">
        <v>2411</v>
      </c>
      <c r="F29" s="39" t="str">
        <f>INDEX('Crosswalk Particulates'!$E:$E,MATCH(B29,'Crosswalk Particulates'!$D:$D,0))</f>
        <v>CO</v>
      </c>
    </row>
    <row r="30" spans="1:6">
      <c r="A30" s="44" t="s">
        <v>2888</v>
      </c>
      <c r="B30" s="44" t="s">
        <v>2498</v>
      </c>
      <c r="C30" s="44" t="s">
        <v>2446</v>
      </c>
      <c r="D30" s="44">
        <v>494408.48488273483</v>
      </c>
      <c r="E30" s="44" t="s">
        <v>2411</v>
      </c>
      <c r="F30" s="39" t="str">
        <f>INDEX('Crosswalk Particulates'!$E:$E,MATCH(B30,'Crosswalk Particulates'!$D:$D,0))</f>
        <v>NOX</v>
      </c>
    </row>
    <row r="31" spans="1:6">
      <c r="A31" s="44" t="s">
        <v>2895</v>
      </c>
      <c r="B31" s="44" t="s">
        <v>2449</v>
      </c>
      <c r="C31" s="44" t="s">
        <v>2446</v>
      </c>
      <c r="D31" s="44">
        <v>468331.88960469502</v>
      </c>
      <c r="E31" s="44" t="s">
        <v>2411</v>
      </c>
      <c r="F31" s="39" t="str">
        <f>INDEX('Crosswalk Particulates'!$E:$E,MATCH(B31,'Crosswalk Particulates'!$D:$D,0))</f>
        <v>CO</v>
      </c>
    </row>
    <row r="32" spans="1:6">
      <c r="A32" s="44" t="s">
        <v>2893</v>
      </c>
      <c r="B32" s="44" t="s">
        <v>2449</v>
      </c>
      <c r="C32" s="44" t="s">
        <v>2446</v>
      </c>
      <c r="D32" s="44">
        <v>447005.74202338717</v>
      </c>
      <c r="E32" s="44" t="s">
        <v>2411</v>
      </c>
      <c r="F32" s="39" t="str">
        <f>INDEX('Crosswalk Particulates'!$E:$E,MATCH(B32,'Crosswalk Particulates'!$D:$D,0))</f>
        <v>CO</v>
      </c>
    </row>
    <row r="33" spans="1:6">
      <c r="A33" s="44" t="s">
        <v>2883</v>
      </c>
      <c r="B33" s="44" t="s">
        <v>2498</v>
      </c>
      <c r="C33" s="44" t="s">
        <v>2446</v>
      </c>
      <c r="D33" s="44">
        <v>409273.43416035385</v>
      </c>
      <c r="E33" s="44" t="s">
        <v>2411</v>
      </c>
      <c r="F33" s="39" t="str">
        <f>INDEX('Crosswalk Particulates'!$E:$E,MATCH(B33,'Crosswalk Particulates'!$D:$D,0))</f>
        <v>NOX</v>
      </c>
    </row>
    <row r="34" spans="1:6">
      <c r="A34" s="44" t="s">
        <v>2892</v>
      </c>
      <c r="B34" s="44" t="s">
        <v>2504</v>
      </c>
      <c r="C34" s="44" t="s">
        <v>2446</v>
      </c>
      <c r="D34" s="44">
        <v>377126.89483813237</v>
      </c>
      <c r="E34" s="44" t="s">
        <v>2411</v>
      </c>
      <c r="F34" s="39" t="str">
        <f>INDEX('Crosswalk Particulates'!$E:$E,MATCH(B34,'Crosswalk Particulates'!$D:$D,0))</f>
        <v>SOx</v>
      </c>
    </row>
    <row r="35" spans="1:6">
      <c r="A35" s="44" t="s">
        <v>2888</v>
      </c>
      <c r="B35" s="44" t="s">
        <v>2479</v>
      </c>
      <c r="C35" s="44" t="s">
        <v>2446</v>
      </c>
      <c r="D35" s="44">
        <v>369811.77947726031</v>
      </c>
      <c r="E35" s="44" t="s">
        <v>2411</v>
      </c>
      <c r="F35" s="39" t="str">
        <f>INDEX('Crosswalk Particulates'!$E:$E,MATCH(B35,'Crosswalk Particulates'!$D:$D,0))</f>
        <v>PM10</v>
      </c>
    </row>
    <row r="36" spans="1:6">
      <c r="A36" s="44" t="s">
        <v>2888</v>
      </c>
      <c r="B36" s="44" t="s">
        <v>2499</v>
      </c>
      <c r="C36" s="44" t="s">
        <v>2446</v>
      </c>
      <c r="D36" s="44">
        <v>364373.7866702663</v>
      </c>
      <c r="E36" s="44" t="s">
        <v>2411</v>
      </c>
      <c r="F36" s="39" t="str">
        <f>INDEX('Crosswalk Particulates'!$E:$E,MATCH(B36,'Crosswalk Particulates'!$D:$D,0))</f>
        <v>PM25</v>
      </c>
    </row>
    <row r="37" spans="1:6">
      <c r="A37" s="44" t="s">
        <v>2888</v>
      </c>
      <c r="B37" s="44" t="s">
        <v>2445</v>
      </c>
      <c r="C37" s="44" t="s">
        <v>2446</v>
      </c>
      <c r="D37" s="44">
        <v>361967.72722212534</v>
      </c>
      <c r="E37" s="44" t="s">
        <v>2411</v>
      </c>
      <c r="F37" s="39" t="str">
        <f>INDEX('Crosswalk Particulates'!$E:$E,MATCH(B37,'Crosswalk Particulates'!$D:$D,0))</f>
        <v>VOC</v>
      </c>
    </row>
    <row r="38" spans="1:6">
      <c r="A38" s="44" t="s">
        <v>2893</v>
      </c>
      <c r="B38" s="44" t="s">
        <v>2445</v>
      </c>
      <c r="C38" s="44" t="s">
        <v>2446</v>
      </c>
      <c r="D38" s="44">
        <v>345730.46627777355</v>
      </c>
      <c r="E38" s="44" t="s">
        <v>2411</v>
      </c>
      <c r="F38" s="39" t="str">
        <f>INDEX('Crosswalk Particulates'!$E:$E,MATCH(B38,'Crosswalk Particulates'!$D:$D,0))</f>
        <v>VOC</v>
      </c>
    </row>
    <row r="39" spans="1:6">
      <c r="A39" s="44" t="s">
        <v>2893</v>
      </c>
      <c r="B39" s="44" t="s">
        <v>2498</v>
      </c>
      <c r="C39" s="44" t="s">
        <v>2446</v>
      </c>
      <c r="D39" s="44">
        <v>321312.54682179756</v>
      </c>
      <c r="E39" s="44" t="s">
        <v>2411</v>
      </c>
      <c r="F39" s="39" t="str">
        <f>INDEX('Crosswalk Particulates'!$E:$E,MATCH(B39,'Crosswalk Particulates'!$D:$D,0))</f>
        <v>NOX</v>
      </c>
    </row>
    <row r="40" spans="1:6">
      <c r="A40" s="44" t="s">
        <v>2893</v>
      </c>
      <c r="B40" s="44" t="s">
        <v>2499</v>
      </c>
      <c r="C40" s="44" t="s">
        <v>2446</v>
      </c>
      <c r="D40" s="44">
        <v>297250.54968158423</v>
      </c>
      <c r="E40" s="44" t="s">
        <v>2411</v>
      </c>
      <c r="F40" s="39" t="str">
        <f>INDEX('Crosswalk Particulates'!$E:$E,MATCH(B40,'Crosswalk Particulates'!$D:$D,0))</f>
        <v>PM25</v>
      </c>
    </row>
    <row r="41" spans="1:6">
      <c r="A41" s="44" t="s">
        <v>2892</v>
      </c>
      <c r="B41" s="44" t="s">
        <v>2479</v>
      </c>
      <c r="C41" s="44" t="s">
        <v>2446</v>
      </c>
      <c r="D41" s="44">
        <v>246397.97811378696</v>
      </c>
      <c r="E41" s="44" t="s">
        <v>2411</v>
      </c>
      <c r="F41" s="39" t="str">
        <f>INDEX('Crosswalk Particulates'!$E:$E,MATCH(B41,'Crosswalk Particulates'!$D:$D,0))</f>
        <v>PM10</v>
      </c>
    </row>
    <row r="42" spans="1:6">
      <c r="A42" s="44" t="s">
        <v>2885</v>
      </c>
      <c r="B42" s="44" t="s">
        <v>2479</v>
      </c>
      <c r="C42" s="44" t="s">
        <v>2446</v>
      </c>
      <c r="D42" s="44">
        <v>239589.21746367862</v>
      </c>
      <c r="E42" s="44" t="s">
        <v>2411</v>
      </c>
      <c r="F42" s="39" t="str">
        <f>INDEX('Crosswalk Particulates'!$E:$E,MATCH(B42,'Crosswalk Particulates'!$D:$D,0))</f>
        <v>PM10</v>
      </c>
    </row>
    <row r="43" spans="1:6">
      <c r="A43" s="44" t="s">
        <v>2891</v>
      </c>
      <c r="B43" s="44" t="s">
        <v>2479</v>
      </c>
      <c r="C43" s="44" t="s">
        <v>2446</v>
      </c>
      <c r="D43" s="44">
        <v>227136.23468803751</v>
      </c>
      <c r="E43" s="44" t="s">
        <v>2411</v>
      </c>
      <c r="F43" s="39" t="str">
        <f>INDEX('Crosswalk Particulates'!$E:$E,MATCH(B43,'Crosswalk Particulates'!$D:$D,0))</f>
        <v>PM10</v>
      </c>
    </row>
    <row r="44" spans="1:6">
      <c r="A44" s="44" t="s">
        <v>2883</v>
      </c>
      <c r="B44" s="44" t="s">
        <v>2504</v>
      </c>
      <c r="C44" s="44" t="s">
        <v>2446</v>
      </c>
      <c r="D44" s="44">
        <v>218005.97579973956</v>
      </c>
      <c r="E44" s="44" t="s">
        <v>2411</v>
      </c>
      <c r="F44" s="39" t="str">
        <f>INDEX('Crosswalk Particulates'!$E:$E,MATCH(B44,'Crosswalk Particulates'!$D:$D,0))</f>
        <v>SOx</v>
      </c>
    </row>
    <row r="45" spans="1:6">
      <c r="A45" s="44" t="s">
        <v>2886</v>
      </c>
      <c r="B45" s="44" t="s">
        <v>2504</v>
      </c>
      <c r="C45" s="44" t="s">
        <v>2446</v>
      </c>
      <c r="D45" s="44">
        <v>212901.52496279823</v>
      </c>
      <c r="E45" s="44" t="s">
        <v>2411</v>
      </c>
      <c r="F45" s="39" t="str">
        <f>INDEX('Crosswalk Particulates'!$E:$E,MATCH(B45,'Crosswalk Particulates'!$D:$D,0))</f>
        <v>SOx</v>
      </c>
    </row>
    <row r="46" spans="1:6">
      <c r="A46" s="44" t="s">
        <v>2891</v>
      </c>
      <c r="B46" s="44" t="s">
        <v>2499</v>
      </c>
      <c r="C46" s="44" t="s">
        <v>2446</v>
      </c>
      <c r="D46" s="44">
        <v>202770.61326322536</v>
      </c>
      <c r="E46" s="44" t="s">
        <v>2411</v>
      </c>
      <c r="F46" s="39" t="str">
        <f>INDEX('Crosswalk Particulates'!$E:$E,MATCH(B46,'Crosswalk Particulates'!$D:$D,0))</f>
        <v>PM25</v>
      </c>
    </row>
    <row r="47" spans="1:6">
      <c r="A47" s="44" t="s">
        <v>2892</v>
      </c>
      <c r="B47" s="44" t="s">
        <v>2499</v>
      </c>
      <c r="C47" s="44" t="s">
        <v>2446</v>
      </c>
      <c r="D47" s="44">
        <v>186023.25864930011</v>
      </c>
      <c r="E47" s="44" t="s">
        <v>2411</v>
      </c>
      <c r="F47" s="39" t="str">
        <f>INDEX('Crosswalk Particulates'!$E:$E,MATCH(B47,'Crosswalk Particulates'!$D:$D,0))</f>
        <v>PM25</v>
      </c>
    </row>
    <row r="48" spans="1:6">
      <c r="A48" s="44" t="s">
        <v>2891</v>
      </c>
      <c r="B48" s="44" t="s">
        <v>2445</v>
      </c>
      <c r="C48" s="44" t="s">
        <v>2446</v>
      </c>
      <c r="D48" s="44">
        <v>177491.67805393456</v>
      </c>
      <c r="E48" s="44" t="s">
        <v>2411</v>
      </c>
      <c r="F48" s="39" t="str">
        <f>INDEX('Crosswalk Particulates'!$E:$E,MATCH(B48,'Crosswalk Particulates'!$D:$D,0))</f>
        <v>VOC</v>
      </c>
    </row>
    <row r="49" spans="1:6">
      <c r="A49" s="44" t="s">
        <v>2886</v>
      </c>
      <c r="B49" s="44" t="s">
        <v>2479</v>
      </c>
      <c r="C49" s="44" t="s">
        <v>2446</v>
      </c>
      <c r="D49" s="44">
        <v>168030.74399705947</v>
      </c>
      <c r="E49" s="44" t="s">
        <v>2411</v>
      </c>
      <c r="F49" s="39" t="str">
        <f>INDEX('Crosswalk Particulates'!$E:$E,MATCH(B49,'Crosswalk Particulates'!$D:$D,0))</f>
        <v>PM10</v>
      </c>
    </row>
    <row r="50" spans="1:6">
      <c r="A50" s="44" t="s">
        <v>2886</v>
      </c>
      <c r="B50" s="44" t="s">
        <v>2499</v>
      </c>
      <c r="C50" s="44" t="s">
        <v>2446</v>
      </c>
      <c r="D50" s="44">
        <v>157806.96795277076</v>
      </c>
      <c r="E50" s="44" t="s">
        <v>2411</v>
      </c>
      <c r="F50" s="39" t="str">
        <f>INDEX('Crosswalk Particulates'!$E:$E,MATCH(B50,'Crosswalk Particulates'!$D:$D,0))</f>
        <v>PM25</v>
      </c>
    </row>
    <row r="51" spans="1:6">
      <c r="A51" s="44" t="s">
        <v>2893</v>
      </c>
      <c r="B51" s="44" t="s">
        <v>2504</v>
      </c>
      <c r="C51" s="44" t="s">
        <v>2446</v>
      </c>
      <c r="D51" s="44">
        <v>145914.64993681593</v>
      </c>
      <c r="E51" s="44" t="s">
        <v>2411</v>
      </c>
      <c r="F51" s="39" t="str">
        <f>INDEX('Crosswalk Particulates'!$E:$E,MATCH(B51,'Crosswalk Particulates'!$D:$D,0))</f>
        <v>SOx</v>
      </c>
    </row>
    <row r="52" spans="1:6">
      <c r="A52" s="44" t="s">
        <v>2890</v>
      </c>
      <c r="B52" s="44" t="s">
        <v>2479</v>
      </c>
      <c r="C52" s="44" t="s">
        <v>2446</v>
      </c>
      <c r="D52" s="44">
        <v>131919.34036500286</v>
      </c>
      <c r="E52" s="44" t="s">
        <v>2411</v>
      </c>
      <c r="F52" s="39" t="str">
        <f>INDEX('Crosswalk Particulates'!$E:$E,MATCH(B52,'Crosswalk Particulates'!$D:$D,0))</f>
        <v>PM10</v>
      </c>
    </row>
    <row r="53" spans="1:6">
      <c r="A53" s="44" t="s">
        <v>2896</v>
      </c>
      <c r="B53" s="44" t="s">
        <v>2449</v>
      </c>
      <c r="C53" s="44" t="s">
        <v>2446</v>
      </c>
      <c r="D53" s="44">
        <v>117709.49336482795</v>
      </c>
      <c r="E53" s="44" t="s">
        <v>2411</v>
      </c>
      <c r="F53" s="39" t="str">
        <f>INDEX('Crosswalk Particulates'!$E:$E,MATCH(B53,'Crosswalk Particulates'!$D:$D,0))</f>
        <v>CO</v>
      </c>
    </row>
    <row r="54" spans="1:6">
      <c r="A54" s="44" t="s">
        <v>2885</v>
      </c>
      <c r="B54" s="44" t="s">
        <v>2499</v>
      </c>
      <c r="C54" s="44" t="s">
        <v>2446</v>
      </c>
      <c r="D54" s="44">
        <v>114069.89775270222</v>
      </c>
      <c r="E54" s="44" t="s">
        <v>2411</v>
      </c>
      <c r="F54" s="39" t="str">
        <f>INDEX('Crosswalk Particulates'!$E:$E,MATCH(B54,'Crosswalk Particulates'!$D:$D,0))</f>
        <v>PM25</v>
      </c>
    </row>
    <row r="55" spans="1:6">
      <c r="A55" s="44" t="s">
        <v>2892</v>
      </c>
      <c r="B55" s="44" t="s">
        <v>2445</v>
      </c>
      <c r="C55" s="44" t="s">
        <v>2446</v>
      </c>
      <c r="D55" s="44">
        <v>112913.48438937525</v>
      </c>
      <c r="E55" s="44" t="s">
        <v>2411</v>
      </c>
      <c r="F55" s="39" t="str">
        <f>INDEX('Crosswalk Particulates'!$E:$E,MATCH(B55,'Crosswalk Particulates'!$D:$D,0))</f>
        <v>VOC</v>
      </c>
    </row>
    <row r="56" spans="1:6">
      <c r="A56" s="44" t="s">
        <v>2896</v>
      </c>
      <c r="B56" s="44" t="s">
        <v>2504</v>
      </c>
      <c r="C56" s="44" t="s">
        <v>2446</v>
      </c>
      <c r="D56" s="44">
        <v>111100.85028414019</v>
      </c>
      <c r="E56" s="44" t="s">
        <v>2411</v>
      </c>
      <c r="F56" s="39" t="str">
        <f>INDEX('Crosswalk Particulates'!$E:$E,MATCH(B56,'Crosswalk Particulates'!$D:$D,0))</f>
        <v>SOx</v>
      </c>
    </row>
    <row r="57" spans="1:6">
      <c r="A57" s="44" t="s">
        <v>2890</v>
      </c>
      <c r="B57" s="44" t="s">
        <v>2499</v>
      </c>
      <c r="C57" s="44" t="s">
        <v>2446</v>
      </c>
      <c r="D57" s="44">
        <v>107301.45422413692</v>
      </c>
      <c r="E57" s="44" t="s">
        <v>2411</v>
      </c>
      <c r="F57" s="39" t="str">
        <f>INDEX('Crosswalk Particulates'!$E:$E,MATCH(B57,'Crosswalk Particulates'!$D:$D,0))</f>
        <v>PM25</v>
      </c>
    </row>
    <row r="58" spans="1:6">
      <c r="A58" s="44" t="s">
        <v>2885</v>
      </c>
      <c r="B58" s="44" t="s">
        <v>2494</v>
      </c>
      <c r="C58" s="44" t="s">
        <v>2446</v>
      </c>
      <c r="D58" s="44">
        <v>100604.86524879368</v>
      </c>
      <c r="E58" s="44" t="s">
        <v>2411</v>
      </c>
      <c r="F58" s="39">
        <f>INDEX('Crosswalk Particulates'!$E:$E,MATCH(B58,'Crosswalk Particulates'!$D:$D,0))</f>
        <v>0</v>
      </c>
    </row>
    <row r="59" spans="1:6">
      <c r="A59" s="44" t="s">
        <v>2889</v>
      </c>
      <c r="B59" s="44" t="s">
        <v>2504</v>
      </c>
      <c r="C59" s="44" t="s">
        <v>2446</v>
      </c>
      <c r="D59" s="44">
        <v>94617.810384387441</v>
      </c>
      <c r="E59" s="44" t="s">
        <v>2411</v>
      </c>
      <c r="F59" s="39" t="str">
        <f>INDEX('Crosswalk Particulates'!$E:$E,MATCH(B59,'Crosswalk Particulates'!$D:$D,0))</f>
        <v>SOx</v>
      </c>
    </row>
    <row r="60" spans="1:6">
      <c r="A60" s="44" t="s">
        <v>2895</v>
      </c>
      <c r="B60" s="44" t="s">
        <v>2504</v>
      </c>
      <c r="C60" s="44" t="s">
        <v>2446</v>
      </c>
      <c r="D60" s="44">
        <v>84782.264064066214</v>
      </c>
      <c r="E60" s="44" t="s">
        <v>2411</v>
      </c>
      <c r="F60" s="39" t="str">
        <f>INDEX('Crosswalk Particulates'!$E:$E,MATCH(B60,'Crosswalk Particulates'!$D:$D,0))</f>
        <v>SOx</v>
      </c>
    </row>
    <row r="61" spans="1:6">
      <c r="A61" s="44" t="s">
        <v>2891</v>
      </c>
      <c r="B61" s="44" t="s">
        <v>2498</v>
      </c>
      <c r="C61" s="44" t="s">
        <v>2446</v>
      </c>
      <c r="D61" s="44">
        <v>81131.218914189216</v>
      </c>
      <c r="E61" s="44" t="s">
        <v>2411</v>
      </c>
      <c r="F61" s="39" t="str">
        <f>INDEX('Crosswalk Particulates'!$E:$E,MATCH(B61,'Crosswalk Particulates'!$D:$D,0))</f>
        <v>NOX</v>
      </c>
    </row>
    <row r="62" spans="1:6">
      <c r="A62" s="44" t="s">
        <v>2896</v>
      </c>
      <c r="B62" s="44" t="s">
        <v>2445</v>
      </c>
      <c r="C62" s="44" t="s">
        <v>2446</v>
      </c>
      <c r="D62" s="44">
        <v>75227.685546204404</v>
      </c>
      <c r="E62" s="44" t="s">
        <v>2411</v>
      </c>
      <c r="F62" s="39" t="str">
        <f>INDEX('Crosswalk Particulates'!$E:$E,MATCH(B62,'Crosswalk Particulates'!$D:$D,0))</f>
        <v>VOC</v>
      </c>
    </row>
    <row r="63" spans="1:6">
      <c r="A63" s="44" t="s">
        <v>2895</v>
      </c>
      <c r="B63" s="44" t="s">
        <v>2498</v>
      </c>
      <c r="C63" s="44" t="s">
        <v>2446</v>
      </c>
      <c r="D63" s="44">
        <v>65905.799746603196</v>
      </c>
      <c r="E63" s="44" t="s">
        <v>2411</v>
      </c>
      <c r="F63" s="39" t="str">
        <f>INDEX('Crosswalk Particulates'!$E:$E,MATCH(B63,'Crosswalk Particulates'!$D:$D,0))</f>
        <v>NOX</v>
      </c>
    </row>
    <row r="64" spans="1:6">
      <c r="A64" s="44" t="s">
        <v>2888</v>
      </c>
      <c r="B64" s="44" t="s">
        <v>2494</v>
      </c>
      <c r="C64" s="44" t="s">
        <v>2446</v>
      </c>
      <c r="D64" s="44">
        <v>54097.969491782955</v>
      </c>
      <c r="E64" s="44" t="s">
        <v>2411</v>
      </c>
      <c r="F64" s="39">
        <f>INDEX('Crosswalk Particulates'!$E:$E,MATCH(B64,'Crosswalk Particulates'!$D:$D,0))</f>
        <v>0</v>
      </c>
    </row>
    <row r="65" spans="1:6">
      <c r="A65" s="44" t="s">
        <v>2895</v>
      </c>
      <c r="B65" s="44" t="s">
        <v>2479</v>
      </c>
      <c r="C65" s="44" t="s">
        <v>2446</v>
      </c>
      <c r="D65" s="44">
        <v>50831.339677577424</v>
      </c>
      <c r="E65" s="44" t="s">
        <v>2411</v>
      </c>
      <c r="F65" s="39" t="str">
        <f>INDEX('Crosswalk Particulates'!$E:$E,MATCH(B65,'Crosswalk Particulates'!$D:$D,0))</f>
        <v>PM10</v>
      </c>
    </row>
    <row r="66" spans="1:6">
      <c r="A66" s="44" t="s">
        <v>2888</v>
      </c>
      <c r="B66" s="44" t="s">
        <v>2504</v>
      </c>
      <c r="C66" s="44" t="s">
        <v>2446</v>
      </c>
      <c r="D66" s="44">
        <v>43707.282762875708</v>
      </c>
      <c r="E66" s="44" t="s">
        <v>2411</v>
      </c>
      <c r="F66" s="39" t="str">
        <f>INDEX('Crosswalk Particulates'!$E:$E,MATCH(B66,'Crosswalk Particulates'!$D:$D,0))</f>
        <v>SOx</v>
      </c>
    </row>
    <row r="67" spans="1:6">
      <c r="A67" s="44" t="s">
        <v>2896</v>
      </c>
      <c r="B67" s="44" t="s">
        <v>2498</v>
      </c>
      <c r="C67" s="44" t="s">
        <v>2446</v>
      </c>
      <c r="D67" s="44">
        <v>40852.255040519987</v>
      </c>
      <c r="E67" s="44" t="s">
        <v>2411</v>
      </c>
      <c r="F67" s="39" t="str">
        <f>INDEX('Crosswalk Particulates'!$E:$E,MATCH(B67,'Crosswalk Particulates'!$D:$D,0))</f>
        <v>NOX</v>
      </c>
    </row>
    <row r="68" spans="1:6">
      <c r="A68" s="44" t="s">
        <v>2894</v>
      </c>
      <c r="B68" s="44" t="s">
        <v>2479</v>
      </c>
      <c r="C68" s="44" t="s">
        <v>2446</v>
      </c>
      <c r="D68" s="44">
        <v>35793.052111577199</v>
      </c>
      <c r="E68" s="44" t="s">
        <v>2411</v>
      </c>
      <c r="F68" s="39" t="str">
        <f>INDEX('Crosswalk Particulates'!$E:$E,MATCH(B68,'Crosswalk Particulates'!$D:$D,0))</f>
        <v>PM10</v>
      </c>
    </row>
    <row r="69" spans="1:6">
      <c r="A69" s="44" t="s">
        <v>2895</v>
      </c>
      <c r="B69" s="44" t="s">
        <v>2499</v>
      </c>
      <c r="C69" s="44" t="s">
        <v>2446</v>
      </c>
      <c r="D69" s="44">
        <v>34979.950842190323</v>
      </c>
      <c r="E69" s="44" t="s">
        <v>2411</v>
      </c>
      <c r="F69" s="39" t="str">
        <f>INDEX('Crosswalk Particulates'!$E:$E,MATCH(B69,'Crosswalk Particulates'!$D:$D,0))</f>
        <v>PM25</v>
      </c>
    </row>
    <row r="70" spans="1:6">
      <c r="A70" s="44" t="s">
        <v>2890</v>
      </c>
      <c r="B70" s="44" t="s">
        <v>2445</v>
      </c>
      <c r="C70" s="44" t="s">
        <v>2446</v>
      </c>
      <c r="D70" s="44">
        <v>31893.517356559947</v>
      </c>
      <c r="E70" s="44" t="s">
        <v>2411</v>
      </c>
      <c r="F70" s="39" t="str">
        <f>INDEX('Crosswalk Particulates'!$E:$E,MATCH(B70,'Crosswalk Particulates'!$D:$D,0))</f>
        <v>VOC</v>
      </c>
    </row>
    <row r="71" spans="1:6">
      <c r="A71" s="44" t="s">
        <v>2889</v>
      </c>
      <c r="B71" s="44" t="s">
        <v>2479</v>
      </c>
      <c r="C71" s="44" t="s">
        <v>2446</v>
      </c>
      <c r="D71" s="44">
        <v>27469.688933711808</v>
      </c>
      <c r="E71" s="44" t="s">
        <v>2411</v>
      </c>
      <c r="F71" s="39" t="str">
        <f>INDEX('Crosswalk Particulates'!$E:$E,MATCH(B71,'Crosswalk Particulates'!$D:$D,0))</f>
        <v>PM10</v>
      </c>
    </row>
    <row r="72" spans="1:6">
      <c r="A72" s="44" t="s">
        <v>2893</v>
      </c>
      <c r="B72" s="44" t="s">
        <v>2494</v>
      </c>
      <c r="C72" s="44" t="s">
        <v>2446</v>
      </c>
      <c r="D72" s="44">
        <v>27240.147729119784</v>
      </c>
      <c r="E72" s="44" t="s">
        <v>2411</v>
      </c>
      <c r="F72" s="39">
        <f>INDEX('Crosswalk Particulates'!$E:$E,MATCH(B72,'Crosswalk Particulates'!$D:$D,0))</f>
        <v>0</v>
      </c>
    </row>
    <row r="73" spans="1:6">
      <c r="A73" s="44" t="s">
        <v>2885</v>
      </c>
      <c r="B73" s="44" t="s">
        <v>2504</v>
      </c>
      <c r="C73" s="44" t="s">
        <v>2446</v>
      </c>
      <c r="D73" s="44">
        <v>25505.603575666766</v>
      </c>
      <c r="E73" s="44" t="s">
        <v>2411</v>
      </c>
      <c r="F73" s="39" t="str">
        <f>INDEX('Crosswalk Particulates'!$E:$E,MATCH(B73,'Crosswalk Particulates'!$D:$D,0))</f>
        <v>SOx</v>
      </c>
    </row>
    <row r="74" spans="1:6">
      <c r="A74" s="44" t="s">
        <v>2891</v>
      </c>
      <c r="B74" s="44" t="s">
        <v>2504</v>
      </c>
      <c r="C74" s="44" t="s">
        <v>2446</v>
      </c>
      <c r="D74" s="44">
        <v>25351.751503823587</v>
      </c>
      <c r="E74" s="44" t="s">
        <v>2411</v>
      </c>
      <c r="F74" s="39" t="str">
        <f>INDEX('Crosswalk Particulates'!$E:$E,MATCH(B74,'Crosswalk Particulates'!$D:$D,0))</f>
        <v>SOx</v>
      </c>
    </row>
    <row r="75" spans="1:6">
      <c r="A75" s="44" t="s">
        <v>2896</v>
      </c>
      <c r="B75" s="44" t="s">
        <v>2494</v>
      </c>
      <c r="C75" s="44" t="s">
        <v>2446</v>
      </c>
      <c r="D75" s="44">
        <v>23642.74630585562</v>
      </c>
      <c r="E75" s="44" t="s">
        <v>2411</v>
      </c>
      <c r="F75" s="39">
        <f>INDEX('Crosswalk Particulates'!$E:$E,MATCH(B75,'Crosswalk Particulates'!$D:$D,0))</f>
        <v>0</v>
      </c>
    </row>
    <row r="76" spans="1:6">
      <c r="A76" s="44" t="s">
        <v>2889</v>
      </c>
      <c r="B76" s="44" t="s">
        <v>2499</v>
      </c>
      <c r="C76" s="44" t="s">
        <v>2446</v>
      </c>
      <c r="D76" s="44">
        <v>22764.543944846762</v>
      </c>
      <c r="E76" s="44" t="s">
        <v>2411</v>
      </c>
      <c r="F76" s="39" t="str">
        <f>INDEX('Crosswalk Particulates'!$E:$E,MATCH(B76,'Crosswalk Particulates'!$D:$D,0))</f>
        <v>PM25</v>
      </c>
    </row>
    <row r="77" spans="1:6">
      <c r="A77" s="44" t="s">
        <v>2884</v>
      </c>
      <c r="B77" s="44" t="s">
        <v>2494</v>
      </c>
      <c r="C77" s="44" t="s">
        <v>2446</v>
      </c>
      <c r="D77" s="46">
        <v>22161.23</v>
      </c>
      <c r="E77" s="44" t="s">
        <v>2411</v>
      </c>
      <c r="F77" s="39">
        <f>INDEX('Crosswalk Particulates'!$E:$E,MATCH(B77,'Crosswalk Particulates'!$D:$D,0))</f>
        <v>0</v>
      </c>
    </row>
    <row r="78" spans="1:6">
      <c r="A78" s="44" t="s">
        <v>2895</v>
      </c>
      <c r="B78" s="44" t="s">
        <v>2445</v>
      </c>
      <c r="C78" s="44" t="s">
        <v>2446</v>
      </c>
      <c r="D78" s="44">
        <v>22133.229181786068</v>
      </c>
      <c r="E78" s="44" t="s">
        <v>2411</v>
      </c>
      <c r="F78" s="39" t="str">
        <f>INDEX('Crosswalk Particulates'!$E:$E,MATCH(B78,'Crosswalk Particulates'!$D:$D,0))</f>
        <v>VOC</v>
      </c>
    </row>
    <row r="79" spans="1:6">
      <c r="A79" s="44" t="s">
        <v>2891</v>
      </c>
      <c r="B79" s="44" t="s">
        <v>2494</v>
      </c>
      <c r="C79" s="44" t="s">
        <v>2446</v>
      </c>
      <c r="D79" s="44">
        <v>21304.282300251776</v>
      </c>
      <c r="E79" s="44" t="s">
        <v>2411</v>
      </c>
      <c r="F79" s="39">
        <f>INDEX('Crosswalk Particulates'!$E:$E,MATCH(B79,'Crosswalk Particulates'!$D:$D,0))</f>
        <v>0</v>
      </c>
    </row>
    <row r="80" spans="1:6">
      <c r="A80" s="44" t="s">
        <v>2890</v>
      </c>
      <c r="B80" s="44" t="s">
        <v>2494</v>
      </c>
      <c r="C80" s="44" t="s">
        <v>2446</v>
      </c>
      <c r="D80" s="44">
        <v>19800.192779796595</v>
      </c>
      <c r="E80" s="44" t="s">
        <v>2411</v>
      </c>
      <c r="F80" s="39">
        <f>INDEX('Crosswalk Particulates'!$E:$E,MATCH(B80,'Crosswalk Particulates'!$D:$D,0))</f>
        <v>0</v>
      </c>
    </row>
    <row r="81" spans="1:6">
      <c r="A81" s="44" t="s">
        <v>2896</v>
      </c>
      <c r="B81" s="44" t="s">
        <v>2479</v>
      </c>
      <c r="C81" s="44" t="s">
        <v>2446</v>
      </c>
      <c r="D81" s="44">
        <v>19358.0438888176</v>
      </c>
      <c r="E81" s="44" t="s">
        <v>2411</v>
      </c>
      <c r="F81" s="39" t="str">
        <f>INDEX('Crosswalk Particulates'!$E:$E,MATCH(B81,'Crosswalk Particulates'!$D:$D,0))</f>
        <v>PM10</v>
      </c>
    </row>
    <row r="82" spans="1:6">
      <c r="A82" s="44" t="s">
        <v>2892</v>
      </c>
      <c r="B82" s="44" t="s">
        <v>2494</v>
      </c>
      <c r="C82" s="44" t="s">
        <v>2446</v>
      </c>
      <c r="D82" s="44">
        <v>15648.375585806096</v>
      </c>
      <c r="E82" s="44" t="s">
        <v>2411</v>
      </c>
      <c r="F82" s="39">
        <f>INDEX('Crosswalk Particulates'!$E:$E,MATCH(B82,'Crosswalk Particulates'!$D:$D,0))</f>
        <v>0</v>
      </c>
    </row>
    <row r="83" spans="1:6">
      <c r="A83" s="44" t="s">
        <v>2896</v>
      </c>
      <c r="B83" s="44" t="s">
        <v>2499</v>
      </c>
      <c r="C83" s="44" t="s">
        <v>2446</v>
      </c>
      <c r="D83" s="44">
        <v>14554.039325451085</v>
      </c>
      <c r="E83" s="44" t="s">
        <v>2411</v>
      </c>
      <c r="F83" s="39" t="str">
        <f>INDEX('Crosswalk Particulates'!$E:$E,MATCH(B83,'Crosswalk Particulates'!$D:$D,0))</f>
        <v>PM25</v>
      </c>
    </row>
    <row r="84" spans="1:6">
      <c r="A84" s="44" t="s">
        <v>2894</v>
      </c>
      <c r="B84" s="44" t="s">
        <v>2499</v>
      </c>
      <c r="C84" s="44" t="s">
        <v>2446</v>
      </c>
      <c r="D84" s="44">
        <v>13467.573951334882</v>
      </c>
      <c r="E84" s="44" t="s">
        <v>2411</v>
      </c>
      <c r="F84" s="39" t="str">
        <f>INDEX('Crosswalk Particulates'!$E:$E,MATCH(B84,'Crosswalk Particulates'!$D:$D,0))</f>
        <v>PM25</v>
      </c>
    </row>
    <row r="85" spans="1:6">
      <c r="A85" s="44" t="s">
        <v>2894</v>
      </c>
      <c r="B85" s="44" t="s">
        <v>2449</v>
      </c>
      <c r="C85" s="44" t="s">
        <v>2446</v>
      </c>
      <c r="D85" s="44">
        <v>7223.9379391045204</v>
      </c>
      <c r="E85" s="44" t="s">
        <v>2411</v>
      </c>
      <c r="F85" s="39" t="str">
        <f>INDEX('Crosswalk Particulates'!$E:$E,MATCH(B85,'Crosswalk Particulates'!$D:$D,0))</f>
        <v>CO</v>
      </c>
    </row>
    <row r="86" spans="1:6">
      <c r="A86" s="44" t="s">
        <v>2894</v>
      </c>
      <c r="B86" s="44" t="s">
        <v>2498</v>
      </c>
      <c r="C86" s="44" t="s">
        <v>2446</v>
      </c>
      <c r="D86" s="44">
        <v>5237.5639072600497</v>
      </c>
      <c r="E86" s="44" t="s">
        <v>2411</v>
      </c>
      <c r="F86" s="39" t="str">
        <f>INDEX('Crosswalk Particulates'!$E:$E,MATCH(B86,'Crosswalk Particulates'!$D:$D,0))</f>
        <v>NOX</v>
      </c>
    </row>
    <row r="87" spans="1:6">
      <c r="A87" s="44" t="s">
        <v>2887</v>
      </c>
      <c r="B87" s="44" t="s">
        <v>2479</v>
      </c>
      <c r="C87" s="44" t="s">
        <v>2446</v>
      </c>
      <c r="D87" s="44">
        <v>4567.8741976649735</v>
      </c>
      <c r="E87" s="44" t="s">
        <v>2411</v>
      </c>
      <c r="F87" s="39" t="str">
        <f>INDEX('Crosswalk Particulates'!$E:$E,MATCH(B87,'Crosswalk Particulates'!$D:$D,0))</f>
        <v>PM10</v>
      </c>
    </row>
    <row r="88" spans="1:6">
      <c r="A88" s="44" t="s">
        <v>2887</v>
      </c>
      <c r="B88" s="44" t="s">
        <v>2499</v>
      </c>
      <c r="C88" s="44" t="s">
        <v>2446</v>
      </c>
      <c r="D88" s="44">
        <v>4169.3201784627463</v>
      </c>
      <c r="E88" s="44" t="s">
        <v>2411</v>
      </c>
      <c r="F88" s="39" t="str">
        <f>INDEX('Crosswalk Particulates'!$E:$E,MATCH(B88,'Crosswalk Particulates'!$D:$D,0))</f>
        <v>PM25</v>
      </c>
    </row>
    <row r="89" spans="1:6">
      <c r="A89" s="44" t="s">
        <v>2894</v>
      </c>
      <c r="B89" s="44" t="s">
        <v>2494</v>
      </c>
      <c r="C89" s="44" t="s">
        <v>2446</v>
      </c>
      <c r="D89" s="44">
        <v>3659.2917457911603</v>
      </c>
      <c r="E89" s="44" t="s">
        <v>2411</v>
      </c>
      <c r="F89" s="39">
        <f>INDEX('Crosswalk Particulates'!$E:$E,MATCH(B89,'Crosswalk Particulates'!$D:$D,0))</f>
        <v>0</v>
      </c>
    </row>
    <row r="90" spans="1:6">
      <c r="A90" s="44" t="s">
        <v>2886</v>
      </c>
      <c r="B90" s="44" t="s">
        <v>2494</v>
      </c>
      <c r="C90" s="44" t="s">
        <v>2446</v>
      </c>
      <c r="D90" s="44">
        <v>2906.0648038151808</v>
      </c>
      <c r="E90" s="44" t="s">
        <v>2411</v>
      </c>
      <c r="F90" s="39">
        <f>INDEX('Crosswalk Particulates'!$E:$E,MATCH(B90,'Crosswalk Particulates'!$D:$D,0))</f>
        <v>0</v>
      </c>
    </row>
    <row r="91" spans="1:6">
      <c r="A91" s="44" t="s">
        <v>2889</v>
      </c>
      <c r="B91" s="44" t="s">
        <v>2494</v>
      </c>
      <c r="C91" s="44" t="s">
        <v>2446</v>
      </c>
      <c r="D91" s="44">
        <v>1512.514660272592</v>
      </c>
      <c r="E91" s="44" t="s">
        <v>2411</v>
      </c>
      <c r="F91" s="39">
        <f>INDEX('Crosswalk Particulates'!$E:$E,MATCH(B91,'Crosswalk Particulates'!$D:$D,0))</f>
        <v>0</v>
      </c>
    </row>
    <row r="92" spans="1:6">
      <c r="A92" s="44" t="s">
        <v>2887</v>
      </c>
      <c r="B92" s="44" t="s">
        <v>2449</v>
      </c>
      <c r="C92" s="44" t="s">
        <v>2446</v>
      </c>
      <c r="D92" s="44">
        <v>1509.90289441305</v>
      </c>
      <c r="E92" s="44" t="s">
        <v>2411</v>
      </c>
      <c r="F92" s="39" t="str">
        <f>INDEX('Crosswalk Particulates'!$E:$E,MATCH(B92,'Crosswalk Particulates'!$D:$D,0))</f>
        <v>CO</v>
      </c>
    </row>
    <row r="93" spans="1:6">
      <c r="A93" s="44" t="s">
        <v>2887</v>
      </c>
      <c r="B93" s="44" t="s">
        <v>2498</v>
      </c>
      <c r="C93" s="44" t="s">
        <v>2446</v>
      </c>
      <c r="D93" s="44">
        <v>1050.2105453250499</v>
      </c>
      <c r="E93" s="44" t="s">
        <v>2411</v>
      </c>
      <c r="F93" s="39" t="str">
        <f>INDEX('Crosswalk Particulates'!$E:$E,MATCH(B93,'Crosswalk Particulates'!$D:$D,0))</f>
        <v>NOX</v>
      </c>
    </row>
    <row r="94" spans="1:6">
      <c r="A94" s="44" t="s">
        <v>2894</v>
      </c>
      <c r="B94" s="44" t="s">
        <v>2504</v>
      </c>
      <c r="C94" s="44" t="s">
        <v>2446</v>
      </c>
      <c r="D94" s="44">
        <v>1021.2346975238499</v>
      </c>
      <c r="E94" s="44" t="s">
        <v>2411</v>
      </c>
      <c r="F94" s="39" t="str">
        <f>INDEX('Crosswalk Particulates'!$E:$E,MATCH(B94,'Crosswalk Particulates'!$D:$D,0))</f>
        <v>SOx</v>
      </c>
    </row>
    <row r="95" spans="1:6">
      <c r="A95" s="44" t="s">
        <v>2895</v>
      </c>
      <c r="B95" s="44" t="s">
        <v>2494</v>
      </c>
      <c r="C95" s="44" t="s">
        <v>2446</v>
      </c>
      <c r="D95" s="44">
        <v>668.12008577999995</v>
      </c>
      <c r="E95" s="44" t="s">
        <v>2411</v>
      </c>
      <c r="F95" s="39">
        <f>INDEX('Crosswalk Particulates'!$E:$E,MATCH(B95,'Crosswalk Particulates'!$D:$D,0))</f>
        <v>0</v>
      </c>
    </row>
    <row r="96" spans="1:6">
      <c r="A96" s="44" t="s">
        <v>2887</v>
      </c>
      <c r="B96" s="44" t="s">
        <v>2494</v>
      </c>
      <c r="C96" s="44" t="s">
        <v>2446</v>
      </c>
      <c r="D96" s="44">
        <v>477.33428452087003</v>
      </c>
      <c r="E96" s="44" t="s">
        <v>2411</v>
      </c>
      <c r="F96" s="39">
        <f>INDEX('Crosswalk Particulates'!$E:$E,MATCH(B96,'Crosswalk Particulates'!$D:$D,0))</f>
        <v>0</v>
      </c>
    </row>
    <row r="97" spans="1:6">
      <c r="A97" s="44" t="s">
        <v>2887</v>
      </c>
      <c r="B97" s="44" t="s">
        <v>2504</v>
      </c>
      <c r="C97" s="44" t="s">
        <v>2446</v>
      </c>
      <c r="D97" s="44">
        <v>63.075849347199998</v>
      </c>
      <c r="E97" s="44" t="s">
        <v>2411</v>
      </c>
      <c r="F97" s="39"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2024-07-03T18:40:27Z</dcterms:modified>
</cp:coreProperties>
</file>